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股票" sheetId="1" r:id="rId1"/>
    <sheet name="Sheet2" sheetId="2" r:id="rId2"/>
    <sheet name="P2P" sheetId="3" r:id="rId3"/>
    <sheet name="时时彩" sheetId="4" r:id="rId4"/>
  </sheets>
  <calcPr calcId="144525"/>
</workbook>
</file>

<file path=xl/sharedStrings.xml><?xml version="1.0" encoding="utf-8"?>
<sst xmlns="http://schemas.openxmlformats.org/spreadsheetml/2006/main" count="18">
  <si>
    <t>证券名称</t>
  </si>
  <si>
    <t>可卖数量</t>
  </si>
  <si>
    <t>目标价位</t>
  </si>
  <si>
    <t>比例</t>
  </si>
  <si>
    <t>华西股份</t>
  </si>
  <si>
    <t>800</t>
  </si>
  <si>
    <t>20151001</t>
  </si>
  <si>
    <t>首创股份</t>
  </si>
  <si>
    <t>莱茵体育</t>
  </si>
  <si>
    <t>&lt;xml&gt;yauysua&lt;/xml&gt;</t>
  </si>
  <si>
    <t>a+b&gt;10</t>
  </si>
  <si>
    <t>s</t>
  </si>
  <si>
    <t>fff</t>
  </si>
  <si>
    <t>asas</t>
  </si>
  <si>
    <t>P2P</t>
  </si>
  <si>
    <t>招商</t>
  </si>
  <si>
    <t>平安</t>
  </si>
  <si>
    <t>广发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</si>
</sst>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3" xfId="0" applyBorder="1">
      <alignment vertical="center"/>
    </xf>
    <xf numFmtId="0" fontId="0" fillId="0" borderId="1" xfId="0" applyBorder="1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009"/>
  <sheetViews>
    <sheetView tabSelected="1" topLeftCell="A11983" workbookViewId="0">
      <selection activeCell="K12002" sqref="K12002"/>
    </sheetView>
  </sheetViews>
  <sheetFormatPr defaultColWidth="9" defaultRowHeight="13.5"/>
  <cols>
    <col min="3" max="3" width="20.5" customWidth="1"/>
    <col min="6" max="7" width="9.375"/>
    <col min="8" max="8" width="10.375"/>
    <col min="9" max="9" width="10.5" customWidth="1"/>
    <col min="10" max="10" width="10.375"/>
    <col min="11" max="11" width="10.5" customWidth="1"/>
    <col min="12" max="12" width="16.125" customWidth="1"/>
    <col min="15" max="15" width="9" hidden="1" customWidth="1"/>
    <col min="18" max="19" width="12.625"/>
  </cols>
  <sheetData>
    <row r="1" spans="2:18">
      <c r="B1" s="2" t="str">
        <f>"币种"</f>
        <v>币种</v>
      </c>
      <c r="C1" s="2" t="str">
        <f>"余额"</f>
        <v>余额</v>
      </c>
      <c r="D1" s="2" t="str">
        <f>"可用"</f>
        <v>可用</v>
      </c>
      <c r="E1" s="2" t="str">
        <f>"可取"</f>
        <v>可取</v>
      </c>
      <c r="F1" s="2" t="str">
        <f>"参考市值"</f>
        <v>参考市值</v>
      </c>
      <c r="G1" s="2" t="str">
        <f>"资产"</f>
        <v>资产</v>
      </c>
      <c r="H1" s="2" t="str">
        <f>"盈亏"</f>
        <v>盈亏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2:18">
      <c r="B2" s="2" t="str">
        <f>"人民币"</f>
        <v>人民币</v>
      </c>
      <c r="C2" s="2" t="str">
        <f>"5508.71"</f>
        <v>5508.71</v>
      </c>
      <c r="D2" s="2" t="str">
        <f>"138.54"</f>
        <v>138.54</v>
      </c>
      <c r="E2" s="2" t="str">
        <f>"138.54"</f>
        <v>138.54</v>
      </c>
      <c r="F2" s="2" t="str">
        <f>"91616.00"</f>
        <v>91616.00</v>
      </c>
      <c r="G2" s="2" t="str">
        <f>"91754.54"</f>
        <v>91754.54</v>
      </c>
      <c r="H2" s="2" t="str">
        <f>"-9194.42"</f>
        <v>-9194.42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</row>
    <row r="4" spans="2:19">
      <c r="B4" s="2" t="s">
        <v>0</v>
      </c>
      <c r="C4" s="2" t="str">
        <f>"证券数量"</f>
        <v>证券数量</v>
      </c>
      <c r="D4" s="2" t="s">
        <v>1</v>
      </c>
      <c r="E4" s="2" t="str">
        <f>"价格币种"</f>
        <v>价格币种</v>
      </c>
      <c r="F4" s="2" t="str">
        <f>"成本价"</f>
        <v>成本价</v>
      </c>
      <c r="G4" s="2" t="str">
        <f>"浮动盈亏"</f>
        <v>浮动盈亏</v>
      </c>
      <c r="H4" s="2" t="str">
        <f>"盈亏比例(%)"</f>
        <v>盈亏比例(%)</v>
      </c>
      <c r="I4" s="2" t="str">
        <f>"折算汇率"</f>
        <v>折算汇率</v>
      </c>
      <c r="J4" s="2" t="str">
        <f>"最新市值"</f>
        <v>最新市值</v>
      </c>
      <c r="K4" s="2" t="str">
        <f>"当前价"</f>
        <v>当前价</v>
      </c>
      <c r="L4" s="2" t="str">
        <f>"今买数量"</f>
        <v>今买数量</v>
      </c>
      <c r="M4" s="2" t="str">
        <f>"今卖数量"</f>
        <v>今卖数量</v>
      </c>
      <c r="N4" s="2" t="str">
        <f>"证券代码"</f>
        <v>证券代码</v>
      </c>
      <c r="O4" s="2" t="str">
        <f>"股东代码"</f>
        <v>股东代码</v>
      </c>
      <c r="P4" s="2" t="str">
        <f>"成本金额"</f>
        <v>成本金额</v>
      </c>
      <c r="Q4" s="2" t="s">
        <v>2</v>
      </c>
      <c r="R4" s="2"/>
      <c r="S4" s="2" t="s">
        <v>3</v>
      </c>
    </row>
    <row r="5" spans="2:19">
      <c r="B5" s="2" t="s">
        <v>4</v>
      </c>
      <c r="C5" s="9" t="s">
        <v>5</v>
      </c>
      <c r="D5" s="9" t="s">
        <v>5</v>
      </c>
      <c r="E5" s="2" t="str">
        <f t="shared" ref="E5:E20" si="0">"人民币"</f>
        <v>人民币</v>
      </c>
      <c r="F5" s="2">
        <v>19.758</v>
      </c>
      <c r="G5" s="2">
        <v>-1294.53</v>
      </c>
      <c r="H5" s="2">
        <v>-8.19</v>
      </c>
      <c r="I5" s="9" t="s">
        <v>6</v>
      </c>
      <c r="J5" s="2">
        <v>14512</v>
      </c>
      <c r="K5" s="2">
        <v>18.14</v>
      </c>
      <c r="L5" s="2">
        <v>0</v>
      </c>
      <c r="M5" s="2">
        <v>0</v>
      </c>
      <c r="N5" s="2" t="str">
        <f>"000936"</f>
        <v>000936</v>
      </c>
      <c r="O5" s="2" t="str">
        <f t="shared" ref="O5:O8" si="1">"0157472516"</f>
        <v>0157472516</v>
      </c>
      <c r="P5" s="2" t="str">
        <f>"15806.53"</f>
        <v>15806.53</v>
      </c>
      <c r="Q5" s="2">
        <v>30</v>
      </c>
      <c r="R5" s="2">
        <f>Q5*C5</f>
        <v>24000</v>
      </c>
      <c r="S5" s="2">
        <f>(R5-P5)/P5*100</f>
        <v>51.835981711356</v>
      </c>
    </row>
    <row r="6" spans="2:19">
      <c r="B6" s="2" t="str">
        <f>"创业板B"</f>
        <v>创业板B</v>
      </c>
      <c r="C6" s="2">
        <v>10000</v>
      </c>
      <c r="D6" s="2">
        <v>10000</v>
      </c>
      <c r="E6" s="2" t="str">
        <f>"人民币"</f>
        <v>人民币</v>
      </c>
      <c r="F6" s="2">
        <v>1.116</v>
      </c>
      <c r="G6" s="2">
        <v>-927.5</v>
      </c>
      <c r="H6" s="2">
        <v>-8.33</v>
      </c>
      <c r="I6" s="2"/>
      <c r="J6" s="2">
        <v>10230</v>
      </c>
      <c r="K6" s="2">
        <v>1.023</v>
      </c>
      <c r="L6" s="2">
        <v>0</v>
      </c>
      <c r="M6" s="2">
        <v>0</v>
      </c>
      <c r="N6" s="2" t="str">
        <f>"150153"</f>
        <v>150153</v>
      </c>
      <c r="O6" s="2" t="str">
        <f>"0157472516"</f>
        <v>0157472516</v>
      </c>
      <c r="P6" s="2" t="str">
        <f>"11157.50"</f>
        <v>11157.50</v>
      </c>
      <c r="Q6" s="2">
        <v>1.3</v>
      </c>
      <c r="R6" s="2">
        <f>Q6*C6</f>
        <v>13000</v>
      </c>
      <c r="S6" s="2">
        <f t="shared" ref="S6:S20" si="2">(R6-P6)/P6*100</f>
        <v>16.5135559041004</v>
      </c>
    </row>
    <row r="7" spans="2:19">
      <c r="B7" s="2" t="s">
        <v>7</v>
      </c>
      <c r="C7" s="2">
        <v>600</v>
      </c>
      <c r="D7" s="2">
        <v>600</v>
      </c>
      <c r="E7" s="2" t="str">
        <f>"人民币"</f>
        <v>人民币</v>
      </c>
      <c r="F7" s="2">
        <v>17.548</v>
      </c>
      <c r="G7" s="2">
        <v>-310.88</v>
      </c>
      <c r="H7" s="2">
        <v>-2.95</v>
      </c>
      <c r="I7" s="2"/>
      <c r="J7" s="2">
        <v>10218</v>
      </c>
      <c r="K7" s="2">
        <v>17.03</v>
      </c>
      <c r="L7" s="2">
        <v>0</v>
      </c>
      <c r="M7" s="2">
        <v>0</v>
      </c>
      <c r="N7" s="2" t="str">
        <f>"600008"</f>
        <v>600008</v>
      </c>
      <c r="O7" s="2" t="str">
        <f t="shared" ref="O7:O10" si="3">"A453612732"</f>
        <v>A453612732</v>
      </c>
      <c r="P7" s="2" t="str">
        <f>"10528.88"</f>
        <v>10528.88</v>
      </c>
      <c r="Q7" s="2">
        <v>25</v>
      </c>
      <c r="R7" s="2">
        <f t="shared" ref="R7:R20" si="4">Q7*C7</f>
        <v>15000</v>
      </c>
      <c r="S7" s="2">
        <f>(R7-P7)/P7*100</f>
        <v>42.4652954540274</v>
      </c>
    </row>
    <row r="8" spans="2:19">
      <c r="B8" s="2" t="str">
        <f>"华英农业"</f>
        <v>华英农业</v>
      </c>
      <c r="C8" s="2">
        <v>600</v>
      </c>
      <c r="D8" s="2">
        <v>300</v>
      </c>
      <c r="E8" s="2" t="str">
        <f>"人民币"</f>
        <v>人民币</v>
      </c>
      <c r="F8" s="2">
        <v>14.948</v>
      </c>
      <c r="G8" s="2">
        <v>-418.66</v>
      </c>
      <c r="H8" s="2">
        <v>-4.67</v>
      </c>
      <c r="I8" s="2"/>
      <c r="J8" s="2">
        <v>8550</v>
      </c>
      <c r="K8" s="2">
        <v>14.25</v>
      </c>
      <c r="L8" s="2">
        <v>300</v>
      </c>
      <c r="M8" s="2">
        <v>0</v>
      </c>
      <c r="N8" s="2" t="str">
        <f>"002321"</f>
        <v>002321</v>
      </c>
      <c r="O8" s="2" t="str">
        <f>"0157472516"</f>
        <v>0157472516</v>
      </c>
      <c r="P8" s="2" t="str">
        <f>"8968.66"</f>
        <v>8968.66</v>
      </c>
      <c r="Q8" s="2">
        <v>25</v>
      </c>
      <c r="R8" s="2">
        <f>Q8*C8</f>
        <v>15000</v>
      </c>
      <c r="S8" s="2">
        <f>(R8-P8)/P8*100</f>
        <v>67.2490650777262</v>
      </c>
    </row>
    <row r="9" spans="2:19">
      <c r="B9" s="2" t="str">
        <f>"*ST阳化"</f>
        <v>*ST阳化</v>
      </c>
      <c r="C9" s="2">
        <v>900</v>
      </c>
      <c r="D9" s="2">
        <v>600</v>
      </c>
      <c r="E9" s="2" t="str">
        <f>"人民币"</f>
        <v>人民币</v>
      </c>
      <c r="F9" s="2">
        <v>7.599</v>
      </c>
      <c r="G9" s="2">
        <v>-80.2</v>
      </c>
      <c r="H9" s="2">
        <v>-1.17</v>
      </c>
      <c r="I9" s="2"/>
      <c r="J9" s="2">
        <v>6759</v>
      </c>
      <c r="K9" s="2">
        <v>7.51</v>
      </c>
      <c r="L9" s="2">
        <v>300</v>
      </c>
      <c r="M9" s="2">
        <v>0</v>
      </c>
      <c r="N9" s="2" t="str">
        <f>"600691"</f>
        <v>600691</v>
      </c>
      <c r="O9" s="2" t="str">
        <f>"A453612732"</f>
        <v>A453612732</v>
      </c>
      <c r="P9" s="2" t="str">
        <f>"6839.20"</f>
        <v>6839.20</v>
      </c>
      <c r="Q9" s="2">
        <v>11</v>
      </c>
      <c r="R9" s="2">
        <f>Q9*C9</f>
        <v>9900</v>
      </c>
      <c r="S9" s="2">
        <f>(R9-P9)/P9*100</f>
        <v>44.7537723710376</v>
      </c>
    </row>
    <row r="10" spans="2:19">
      <c r="B10" s="2" t="str">
        <f>"雪峰科技"</f>
        <v>雪峰科技</v>
      </c>
      <c r="C10" s="2">
        <v>200</v>
      </c>
      <c r="D10" s="2">
        <v>100</v>
      </c>
      <c r="E10" s="2" t="str">
        <f>"人民币"</f>
        <v>人民币</v>
      </c>
      <c r="F10" s="2">
        <v>37.898</v>
      </c>
      <c r="G10" s="2">
        <v>-1239.59</v>
      </c>
      <c r="H10" s="2">
        <v>-16.35</v>
      </c>
      <c r="I10" s="2"/>
      <c r="J10" s="2">
        <v>6340</v>
      </c>
      <c r="K10" s="2">
        <v>31.7</v>
      </c>
      <c r="L10" s="2">
        <v>100</v>
      </c>
      <c r="M10" s="2">
        <v>0</v>
      </c>
      <c r="N10" s="2" t="str">
        <f>"603227"</f>
        <v>603227</v>
      </c>
      <c r="O10" s="2" t="str">
        <f>"A453612732"</f>
        <v>A453612732</v>
      </c>
      <c r="P10" s="2" t="str">
        <f>"7579.59"</f>
        <v>7579.59</v>
      </c>
      <c r="Q10" s="2">
        <v>42</v>
      </c>
      <c r="R10" s="2">
        <f>Q10*C10</f>
        <v>8400</v>
      </c>
      <c r="S10" s="2">
        <f>(R10-P10)/P10*100</f>
        <v>10.8239363870605</v>
      </c>
    </row>
    <row r="11" spans="2:19">
      <c r="B11" s="2" t="str">
        <f>"三花股份"</f>
        <v>三花股份</v>
      </c>
      <c r="C11" s="2">
        <v>400</v>
      </c>
      <c r="D11" s="2">
        <v>400</v>
      </c>
      <c r="E11" s="2" t="str">
        <f>"人民币"</f>
        <v>人民币</v>
      </c>
      <c r="F11" s="2">
        <v>13.737</v>
      </c>
      <c r="G11" s="2">
        <v>69.25</v>
      </c>
      <c r="H11" s="2">
        <v>1.26</v>
      </c>
      <c r="I11" s="2"/>
      <c r="J11" s="2">
        <v>5564</v>
      </c>
      <c r="K11" s="2">
        <v>13.91</v>
      </c>
      <c r="L11" s="2">
        <v>0</v>
      </c>
      <c r="M11" s="2">
        <v>0</v>
      </c>
      <c r="N11" s="2" t="str">
        <f>"002050"</f>
        <v>002050</v>
      </c>
      <c r="O11" s="2" t="str">
        <f t="shared" ref="O11:O16" si="5">"0157472516"</f>
        <v>0157472516</v>
      </c>
      <c r="P11" s="2" t="str">
        <f>"5494.75"</f>
        <v>5494.75</v>
      </c>
      <c r="Q11" s="2">
        <v>20</v>
      </c>
      <c r="R11" s="2">
        <f>Q11*C11</f>
        <v>8000</v>
      </c>
      <c r="S11" s="2">
        <f>(R11-P11)/P11*100</f>
        <v>45.5935210883116</v>
      </c>
    </row>
    <row r="12" spans="2:19">
      <c r="B12" s="2" t="str">
        <f>"农 产 品"</f>
        <v>农 产 品</v>
      </c>
      <c r="C12" s="2">
        <v>200</v>
      </c>
      <c r="D12" s="2">
        <v>200</v>
      </c>
      <c r="E12" s="2" t="str">
        <f>"人民币"</f>
        <v>人民币</v>
      </c>
      <c r="F12" s="2">
        <v>25.665</v>
      </c>
      <c r="G12" s="2">
        <v>-601</v>
      </c>
      <c r="H12" s="2">
        <v>-11.71</v>
      </c>
      <c r="I12" s="2"/>
      <c r="J12" s="2">
        <v>4532</v>
      </c>
      <c r="K12" s="2">
        <v>22.66</v>
      </c>
      <c r="L12" s="2">
        <v>0</v>
      </c>
      <c r="M12" s="2">
        <v>0</v>
      </c>
      <c r="N12" s="2" t="str">
        <f>"000061"</f>
        <v>000061</v>
      </c>
      <c r="O12" s="2" t="str">
        <f>"0157472516"</f>
        <v>0157472516</v>
      </c>
      <c r="P12" s="2" t="str">
        <f>"5133.00"</f>
        <v>5133.00</v>
      </c>
      <c r="Q12" s="2">
        <v>35</v>
      </c>
      <c r="R12" s="2">
        <f>Q12*C12</f>
        <v>7000</v>
      </c>
      <c r="S12" s="2">
        <f>(R12-P12)/P12*100</f>
        <v>36.3724917202416</v>
      </c>
    </row>
    <row r="13" spans="2:19">
      <c r="B13" s="2" t="str">
        <f>"北京城建"</f>
        <v>北京城建</v>
      </c>
      <c r="C13" s="2">
        <v>200</v>
      </c>
      <c r="D13" s="2">
        <v>200</v>
      </c>
      <c r="E13" s="2" t="str">
        <f>"人民币"</f>
        <v>人民币</v>
      </c>
      <c r="F13" s="2">
        <v>24.605</v>
      </c>
      <c r="G13" s="2">
        <v>-394.99</v>
      </c>
      <c r="H13" s="2">
        <v>-8.03</v>
      </c>
      <c r="I13" s="2"/>
      <c r="J13" s="2">
        <v>4526</v>
      </c>
      <c r="K13" s="2">
        <v>22.63</v>
      </c>
      <c r="L13" s="2">
        <v>0</v>
      </c>
      <c r="M13" s="2">
        <v>0</v>
      </c>
      <c r="N13" s="2" t="str">
        <f>"600266"</f>
        <v>600266</v>
      </c>
      <c r="O13" s="2" t="str">
        <f t="shared" ref="O13:O15" si="6">"A453612732"</f>
        <v>A453612732</v>
      </c>
      <c r="P13" s="2" t="str">
        <f>"4920.99"</f>
        <v>4920.99</v>
      </c>
      <c r="Q13" s="2">
        <v>28</v>
      </c>
      <c r="R13" s="2">
        <f>Q13*C13</f>
        <v>5600</v>
      </c>
      <c r="S13" s="2">
        <f>(R13-P13)/P13*100</f>
        <v>13.7982397850839</v>
      </c>
    </row>
    <row r="14" spans="2:19">
      <c r="B14" s="2" t="str">
        <f>"上汽集团"</f>
        <v>上汽集团</v>
      </c>
      <c r="C14" s="2">
        <v>200</v>
      </c>
      <c r="D14" s="2">
        <v>200</v>
      </c>
      <c r="E14" s="2" t="str">
        <f>"人民币"</f>
        <v>人民币</v>
      </c>
      <c r="F14" s="2">
        <v>24.736</v>
      </c>
      <c r="G14" s="2">
        <v>-449.12</v>
      </c>
      <c r="H14" s="2">
        <v>-9.08</v>
      </c>
      <c r="I14" s="2"/>
      <c r="J14" s="2">
        <v>4498</v>
      </c>
      <c r="K14" s="2">
        <v>22.49</v>
      </c>
      <c r="L14" s="2">
        <v>0</v>
      </c>
      <c r="M14" s="2">
        <v>0</v>
      </c>
      <c r="N14" s="2" t="str">
        <f>"600104"</f>
        <v>600104</v>
      </c>
      <c r="O14" s="2" t="str">
        <f>"A453612732"</f>
        <v>A453612732</v>
      </c>
      <c r="P14" s="2" t="str">
        <f>"4947.12"</f>
        <v>4947.12</v>
      </c>
      <c r="Q14" s="2">
        <v>35</v>
      </c>
      <c r="R14" s="2">
        <f>Q14*C14</f>
        <v>7000</v>
      </c>
      <c r="S14" s="2">
        <f>(R14-P14)/P14*100</f>
        <v>41.4964666310904</v>
      </c>
    </row>
    <row r="15" spans="2:19">
      <c r="B15" s="2" t="str">
        <f>"中海集运"</f>
        <v>中海集运</v>
      </c>
      <c r="C15" s="2">
        <v>400</v>
      </c>
      <c r="D15" s="2">
        <v>400</v>
      </c>
      <c r="E15" s="2" t="str">
        <f>"人民币"</f>
        <v>人民币</v>
      </c>
      <c r="F15" s="2">
        <v>9.099</v>
      </c>
      <c r="G15" s="2">
        <v>-167.68</v>
      </c>
      <c r="H15" s="2">
        <v>-4.6</v>
      </c>
      <c r="I15" s="2"/>
      <c r="J15" s="2">
        <v>3472</v>
      </c>
      <c r="K15" s="2">
        <v>8.68</v>
      </c>
      <c r="L15" s="2">
        <v>0</v>
      </c>
      <c r="M15" s="2">
        <v>0</v>
      </c>
      <c r="N15" s="2" t="str">
        <f>"601866"</f>
        <v>601866</v>
      </c>
      <c r="O15" s="2" t="str">
        <f>"A453612732"</f>
        <v>A453612732</v>
      </c>
      <c r="P15" s="2" t="str">
        <f>"3639.68"</f>
        <v>3639.68</v>
      </c>
      <c r="Q15" s="2">
        <v>12</v>
      </c>
      <c r="R15" s="2">
        <f>Q15*C15</f>
        <v>4800</v>
      </c>
      <c r="S15" s="2">
        <f>(R15-P15)/P15*100</f>
        <v>31.8797256901706</v>
      </c>
    </row>
    <row r="16" spans="2:19">
      <c r="B16" s="2" t="str">
        <f>"中航军B"</f>
        <v>中航军B</v>
      </c>
      <c r="C16" s="2">
        <v>3000</v>
      </c>
      <c r="D16" s="2">
        <v>3000</v>
      </c>
      <c r="E16" s="2" t="str">
        <f>"人民币"</f>
        <v>人民币</v>
      </c>
      <c r="F16" s="2">
        <v>0.972</v>
      </c>
      <c r="G16" s="2">
        <v>-62</v>
      </c>
      <c r="H16" s="2">
        <v>-2.16</v>
      </c>
      <c r="I16" s="2"/>
      <c r="J16" s="2">
        <v>2853</v>
      </c>
      <c r="K16" s="2">
        <v>0.951</v>
      </c>
      <c r="L16" s="2">
        <v>0</v>
      </c>
      <c r="M16" s="2">
        <v>0</v>
      </c>
      <c r="N16" s="2" t="str">
        <f>"150222"</f>
        <v>150222</v>
      </c>
      <c r="O16" s="2" t="str">
        <f>"0157472516"</f>
        <v>0157472516</v>
      </c>
      <c r="P16" s="2" t="str">
        <f>"2915.00"</f>
        <v>2915.00</v>
      </c>
      <c r="Q16" s="2">
        <v>1.1</v>
      </c>
      <c r="R16" s="2">
        <f>Q16*C16</f>
        <v>3300</v>
      </c>
      <c r="S16" s="2">
        <f>(R16-P16)/P16*100</f>
        <v>13.2075471698113</v>
      </c>
    </row>
    <row r="17" spans="2:19">
      <c r="B17" s="2" t="str">
        <f>"华贸物流"</f>
        <v>华贸物流</v>
      </c>
      <c r="C17" s="2">
        <v>200</v>
      </c>
      <c r="D17" s="2">
        <v>200</v>
      </c>
      <c r="E17" s="2" t="str">
        <f>"人民币"</f>
        <v>人民币</v>
      </c>
      <c r="F17" s="2">
        <v>16.576</v>
      </c>
      <c r="G17" s="2">
        <v>-473.12</v>
      </c>
      <c r="H17" s="2">
        <v>-14.27</v>
      </c>
      <c r="I17" s="2"/>
      <c r="J17" s="2">
        <v>2842</v>
      </c>
      <c r="K17" s="2">
        <v>14.21</v>
      </c>
      <c r="L17" s="2">
        <v>0</v>
      </c>
      <c r="M17" s="2">
        <v>0</v>
      </c>
      <c r="N17" s="2" t="str">
        <f>"603128"</f>
        <v>603128</v>
      </c>
      <c r="O17" s="2" t="str">
        <f t="shared" ref="O17:O20" si="7">"A453612732"</f>
        <v>A453612732</v>
      </c>
      <c r="P17" s="2" t="str">
        <f>"3315.12"</f>
        <v>3315.12</v>
      </c>
      <c r="Q17" s="2">
        <v>20</v>
      </c>
      <c r="R17" s="2">
        <f>Q17*C17</f>
        <v>4000</v>
      </c>
      <c r="S17" s="2">
        <f>(R17-P17)/P17*100</f>
        <v>20.6592823185888</v>
      </c>
    </row>
    <row r="18" spans="2:19">
      <c r="B18" s="2" t="str">
        <f>"盛达矿业"</f>
        <v>盛达矿业</v>
      </c>
      <c r="C18" s="2">
        <v>100</v>
      </c>
      <c r="D18" s="2">
        <v>100</v>
      </c>
      <c r="E18" s="2" t="str">
        <f>"人民币"</f>
        <v>人民币</v>
      </c>
      <c r="F18" s="2">
        <v>38.308</v>
      </c>
      <c r="G18" s="2">
        <v>-1175.77</v>
      </c>
      <c r="H18" s="2">
        <v>-30.69</v>
      </c>
      <c r="I18" s="2"/>
      <c r="J18" s="2">
        <v>2655</v>
      </c>
      <c r="K18" s="2">
        <v>26.55</v>
      </c>
      <c r="L18" s="2">
        <v>0</v>
      </c>
      <c r="M18" s="2">
        <v>100</v>
      </c>
      <c r="N18" s="2" t="str">
        <f>"000603"</f>
        <v>000603</v>
      </c>
      <c r="O18" s="2" t="str">
        <f>"0157472516"</f>
        <v>0157472516</v>
      </c>
      <c r="P18" s="2" t="str">
        <f>"3830.77"</f>
        <v>3830.77</v>
      </c>
      <c r="Q18" s="2">
        <v>40</v>
      </c>
      <c r="R18" s="2">
        <f>Q18*C18</f>
        <v>4000</v>
      </c>
      <c r="S18" s="2">
        <f>(R18-P18)/P18*100</f>
        <v>4.41764971533138</v>
      </c>
    </row>
    <row r="19" spans="2:19">
      <c r="B19" s="2" t="str">
        <f>"大众交通"</f>
        <v>大众交通</v>
      </c>
      <c r="C19" s="2">
        <v>100</v>
      </c>
      <c r="D19" s="2">
        <v>100</v>
      </c>
      <c r="E19" s="2" t="str">
        <f>"人民币"</f>
        <v>人民币</v>
      </c>
      <c r="F19" s="2">
        <v>30.941</v>
      </c>
      <c r="G19" s="2">
        <v>-1037.13</v>
      </c>
      <c r="H19" s="2">
        <v>-33.52</v>
      </c>
      <c r="I19" s="2"/>
      <c r="J19" s="2">
        <v>2057</v>
      </c>
      <c r="K19" s="2">
        <v>20.57</v>
      </c>
      <c r="L19" s="2">
        <v>0</v>
      </c>
      <c r="M19" s="2">
        <v>0</v>
      </c>
      <c r="N19" s="2" t="str">
        <f>"600611"</f>
        <v>600611</v>
      </c>
      <c r="O19" s="2" t="str">
        <f>"A453612732"</f>
        <v>A453612732</v>
      </c>
      <c r="P19" s="2" t="str">
        <f>"3094.13"</f>
        <v>3094.13</v>
      </c>
      <c r="Q19" s="2">
        <v>28</v>
      </c>
      <c r="R19" s="2">
        <f>Q19*C19</f>
        <v>2800</v>
      </c>
      <c r="S19" s="2">
        <f>(R19-P19)/P19*100</f>
        <v>-9.50606470962759</v>
      </c>
    </row>
    <row r="20" spans="2:19">
      <c r="B20" s="2" t="str">
        <f>"中国中车"</f>
        <v>中国中车</v>
      </c>
      <c r="C20" s="2">
        <v>100</v>
      </c>
      <c r="D20" s="2">
        <v>100</v>
      </c>
      <c r="E20" s="2" t="str">
        <f>"人民币"</f>
        <v>人民币</v>
      </c>
      <c r="F20" s="2">
        <v>26.395</v>
      </c>
      <c r="G20" s="2">
        <v>-631.5</v>
      </c>
      <c r="H20" s="2">
        <v>-23.92</v>
      </c>
      <c r="I20" s="2"/>
      <c r="J20" s="2">
        <v>2008</v>
      </c>
      <c r="K20" s="2">
        <v>20.08</v>
      </c>
      <c r="L20" s="2">
        <v>0</v>
      </c>
      <c r="M20" s="2">
        <v>100</v>
      </c>
      <c r="N20" s="2" t="str">
        <f>"601766"</f>
        <v>601766</v>
      </c>
      <c r="O20" s="2" t="str">
        <f>"A453612732"</f>
        <v>A453612732</v>
      </c>
      <c r="P20" s="2" t="str">
        <f>"2639.50"</f>
        <v>2639.50</v>
      </c>
      <c r="Q20" s="2">
        <v>30</v>
      </c>
      <c r="R20" s="2">
        <f>Q20*C20</f>
        <v>3000</v>
      </c>
      <c r="S20" s="2">
        <f>(R20-P20)/P20*100</f>
        <v>13.6578897518469</v>
      </c>
    </row>
    <row r="21" spans="2:19">
      <c r="B21" s="2" t="s">
        <v>8</v>
      </c>
      <c r="C21" s="2" t="s">
        <v>9</v>
      </c>
      <c r="D21" s="4" t="s">
        <v>10</v>
      </c>
      <c r="E21" s="4"/>
      <c r="F21" s="4"/>
      <c r="G21" s="2"/>
      <c r="H21" s="2">
        <f>SUM(H5:H20)</f>
        <v>-178.38</v>
      </c>
      <c r="I21" s="2"/>
      <c r="J21" s="2"/>
      <c r="K21" s="2"/>
      <c r="L21" s="2"/>
      <c r="M21" s="2"/>
      <c r="N21" s="2"/>
      <c r="O21" s="2"/>
      <c r="P21" s="2"/>
      <c r="Q21" s="2"/>
      <c r="R21" s="2">
        <f>SUM(R5:R20)</f>
        <v>134800</v>
      </c>
      <c r="S21" s="2"/>
    </row>
    <row r="22" spans="4:9">
      <c r="D22" s="5"/>
      <c r="E22" s="5"/>
      <c r="F22" s="5"/>
      <c r="I22" s="6">
        <v>42257</v>
      </c>
    </row>
    <row r="23" spans="11:11">
      <c r="K23" s="6">
        <f>I22+1</f>
        <v>42258</v>
      </c>
    </row>
    <row r="24" spans="3:12">
      <c r="C24" t="s">
        <v>11</v>
      </c>
      <c r="L24" s="7">
        <f ca="1">NOW()</f>
        <v>42259.9654398148</v>
      </c>
    </row>
    <row r="25" spans="10:10">
      <c r="J25" t="e">
        <f>E17+1</f>
        <v>#VALUE!</v>
      </c>
    </row>
    <row r="26" spans="7:7">
      <c r="G26" t="s">
        <v>12</v>
      </c>
    </row>
    <row r="27" spans="6:6">
      <c r="F27" t="s">
        <v>13</v>
      </c>
    </row>
    <row r="28" spans="1:17">
      <c r="A28" s="2" t="str">
        <f>"币种"</f>
        <v>币种</v>
      </c>
      <c r="B28" s="2" t="str">
        <f>"余额"</f>
        <v>余额</v>
      </c>
      <c r="C28" s="2" t="str">
        <f>"可用"</f>
        <v>可用</v>
      </c>
      <c r="D28" s="2" t="str">
        <f>"可取"</f>
        <v>可取</v>
      </c>
      <c r="E28" s="2" t="str">
        <f>"参考市值"</f>
        <v>参考市值</v>
      </c>
      <c r="F28" s="2" t="str">
        <f>"资产"</f>
        <v>资产</v>
      </c>
      <c r="G28" s="2" t="str">
        <f>"盈亏"</f>
        <v>盈亏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 t="str">
        <f>"人民币"</f>
        <v>人民币</v>
      </c>
      <c r="B29" s="2" t="str">
        <f>"5508.71"</f>
        <v>5508.71</v>
      </c>
      <c r="C29" s="2" t="str">
        <f>"138.54"</f>
        <v>138.54</v>
      </c>
      <c r="D29" s="2" t="str">
        <f>"138.54"</f>
        <v>138.54</v>
      </c>
      <c r="E29" s="2" t="str">
        <f>"91616.00"</f>
        <v>91616.00</v>
      </c>
      <c r="F29" s="2" t="str">
        <f>"91754.54"</f>
        <v>91754.54</v>
      </c>
      <c r="G29" s="2" t="str">
        <f>"-9194.42"</f>
        <v>-9194.42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8"/>
    </row>
    <row r="31" spans="1:18">
      <c r="A31" s="2" t="s">
        <v>0</v>
      </c>
      <c r="B31" s="2" t="str">
        <f>"证券数量"</f>
        <v>证券数量</v>
      </c>
      <c r="C31" s="2" t="s">
        <v>1</v>
      </c>
      <c r="D31" s="2" t="str">
        <f>"价格币种"</f>
        <v>价格币种</v>
      </c>
      <c r="E31" s="2" t="str">
        <f>"成本价"</f>
        <v>成本价</v>
      </c>
      <c r="F31" s="2" t="str">
        <f>"浮动盈亏"</f>
        <v>浮动盈亏</v>
      </c>
      <c r="G31" s="2" t="str">
        <f>"盈亏比例(%)"</f>
        <v>盈亏比例(%)</v>
      </c>
      <c r="H31" s="2" t="str">
        <f>"折算汇率"</f>
        <v>折算汇率</v>
      </c>
      <c r="I31" s="2" t="str">
        <f>"最新市值"</f>
        <v>最新市值</v>
      </c>
      <c r="J31" s="2" t="str">
        <f>"当前价"</f>
        <v>当前价</v>
      </c>
      <c r="K31" s="2" t="str">
        <f>"今买数量"</f>
        <v>今买数量</v>
      </c>
      <c r="L31" s="2" t="str">
        <f>"今卖数量"</f>
        <v>今卖数量</v>
      </c>
      <c r="M31" s="2" t="str">
        <f>"证券代码"</f>
        <v>证券代码</v>
      </c>
      <c r="N31" s="2" t="str">
        <f>"股东代码"</f>
        <v>股东代码</v>
      </c>
      <c r="O31" s="2" t="str">
        <f>"成本金额"</f>
        <v>成本金额</v>
      </c>
      <c r="P31" s="2" t="s">
        <v>2</v>
      </c>
      <c r="Q31" s="2"/>
      <c r="R31" s="2" t="s">
        <v>3</v>
      </c>
    </row>
    <row r="32" spans="1:18">
      <c r="A32" s="2" t="s">
        <v>4</v>
      </c>
      <c r="B32" s="9" t="s">
        <v>5</v>
      </c>
      <c r="C32" s="9" t="s">
        <v>5</v>
      </c>
      <c r="D32" s="2" t="str">
        <f t="shared" ref="D32:D47" si="8">"人民币"</f>
        <v>人民币</v>
      </c>
      <c r="E32" s="2">
        <v>19.758</v>
      </c>
      <c r="F32" s="2">
        <v>-1294.53</v>
      </c>
      <c r="G32" s="2">
        <v>-8.19</v>
      </c>
      <c r="H32" s="9" t="s">
        <v>6</v>
      </c>
      <c r="I32" s="2">
        <v>14512</v>
      </c>
      <c r="J32" s="2">
        <v>18.14</v>
      </c>
      <c r="K32" s="2">
        <v>0</v>
      </c>
      <c r="L32" s="2">
        <v>0</v>
      </c>
      <c r="M32" s="2" t="str">
        <f>"000936"</f>
        <v>000936</v>
      </c>
      <c r="N32" s="2" t="str">
        <f t="shared" ref="N32:N35" si="9">"0157472516"</f>
        <v>0157472516</v>
      </c>
      <c r="O32" s="2" t="str">
        <f>"15806.53"</f>
        <v>15806.53</v>
      </c>
      <c r="P32" s="2">
        <v>30</v>
      </c>
      <c r="Q32" s="2">
        <f t="shared" ref="Q32:Q47" si="10">P32*B32</f>
        <v>24000</v>
      </c>
      <c r="R32" s="2">
        <f t="shared" ref="R32:R47" si="11">(Q32-O32)/O32*100</f>
        <v>51.835981711356</v>
      </c>
    </row>
    <row r="33" spans="1:18">
      <c r="A33" s="2" t="str">
        <f>"创业板B"</f>
        <v>创业板B</v>
      </c>
      <c r="B33" s="2">
        <v>10000</v>
      </c>
      <c r="C33" s="2">
        <v>10000</v>
      </c>
      <c r="D33" s="2" t="str">
        <f>"人民币"</f>
        <v>人民币</v>
      </c>
      <c r="E33" s="2">
        <v>1.116</v>
      </c>
      <c r="F33" s="2">
        <v>-927.5</v>
      </c>
      <c r="G33" s="2">
        <v>-8.33</v>
      </c>
      <c r="H33" s="2"/>
      <c r="I33" s="2">
        <v>10230</v>
      </c>
      <c r="J33" s="2">
        <v>1.023</v>
      </c>
      <c r="K33" s="2">
        <v>0</v>
      </c>
      <c r="L33" s="2">
        <v>0</v>
      </c>
      <c r="M33" s="2" t="str">
        <f>"150153"</f>
        <v>150153</v>
      </c>
      <c r="N33" s="2" t="str">
        <f>"0157472516"</f>
        <v>0157472516</v>
      </c>
      <c r="O33" s="2" t="str">
        <f>"11157.50"</f>
        <v>11157.50</v>
      </c>
      <c r="P33" s="2">
        <v>1.3</v>
      </c>
      <c r="Q33" s="2">
        <f>P33*B33</f>
        <v>13000</v>
      </c>
      <c r="R33" s="2">
        <f>(Q33-O33)/O33*100</f>
        <v>16.5135559041004</v>
      </c>
    </row>
    <row r="34" spans="1:18">
      <c r="A34" s="2" t="s">
        <v>7</v>
      </c>
      <c r="B34" s="2">
        <v>600</v>
      </c>
      <c r="C34" s="2">
        <v>600</v>
      </c>
      <c r="D34" s="2" t="str">
        <f>"人民币"</f>
        <v>人民币</v>
      </c>
      <c r="E34" s="2">
        <v>17.548</v>
      </c>
      <c r="F34" s="2">
        <v>-310.88</v>
      </c>
      <c r="G34" s="2">
        <v>-2.95</v>
      </c>
      <c r="H34" s="2"/>
      <c r="I34" s="2">
        <v>10218</v>
      </c>
      <c r="J34" s="2">
        <v>17.03</v>
      </c>
      <c r="K34" s="2">
        <v>0</v>
      </c>
      <c r="L34" s="2">
        <v>0</v>
      </c>
      <c r="M34" s="2" t="str">
        <f>"600008"</f>
        <v>600008</v>
      </c>
      <c r="N34" s="2" t="str">
        <f t="shared" ref="N34:N37" si="12">"A453612732"</f>
        <v>A453612732</v>
      </c>
      <c r="O34" s="2" t="str">
        <f>"10528.88"</f>
        <v>10528.88</v>
      </c>
      <c r="P34" s="2">
        <v>25</v>
      </c>
      <c r="Q34" s="2">
        <f>P34*B34</f>
        <v>15000</v>
      </c>
      <c r="R34" s="2">
        <f>(Q34-O34)/O34*100</f>
        <v>42.4652954540274</v>
      </c>
    </row>
    <row r="35" spans="1:18">
      <c r="A35" s="2" t="str">
        <f>"华英农业"</f>
        <v>华英农业</v>
      </c>
      <c r="B35" s="2">
        <v>600</v>
      </c>
      <c r="C35" s="2">
        <v>300</v>
      </c>
      <c r="D35" s="2" t="str">
        <f>"人民币"</f>
        <v>人民币</v>
      </c>
      <c r="E35" s="2">
        <v>14.948</v>
      </c>
      <c r="F35" s="2">
        <v>-418.66</v>
      </c>
      <c r="G35" s="2">
        <v>-4.67</v>
      </c>
      <c r="H35" s="2"/>
      <c r="I35" s="2">
        <v>8550</v>
      </c>
      <c r="J35" s="2">
        <v>14.25</v>
      </c>
      <c r="K35" s="2">
        <v>300</v>
      </c>
      <c r="L35" s="2">
        <v>0</v>
      </c>
      <c r="M35" s="2" t="str">
        <f>"002321"</f>
        <v>002321</v>
      </c>
      <c r="N35" s="2" t="str">
        <f>"0157472516"</f>
        <v>0157472516</v>
      </c>
      <c r="O35" s="2" t="str">
        <f>"8968.66"</f>
        <v>8968.66</v>
      </c>
      <c r="P35" s="2">
        <v>25</v>
      </c>
      <c r="Q35" s="2">
        <f>P35*B35</f>
        <v>15000</v>
      </c>
      <c r="R35" s="2">
        <f>(Q35-O35)/O35*100</f>
        <v>67.2490650777262</v>
      </c>
    </row>
    <row r="36" spans="1:18">
      <c r="A36" s="2" t="str">
        <f>"*ST阳化"</f>
        <v>*ST阳化</v>
      </c>
      <c r="B36" s="2">
        <v>900</v>
      </c>
      <c r="C36" s="2">
        <v>600</v>
      </c>
      <c r="D36" s="2" t="str">
        <f>"人民币"</f>
        <v>人民币</v>
      </c>
      <c r="E36" s="2">
        <v>7.599</v>
      </c>
      <c r="F36" s="2">
        <v>-80.2</v>
      </c>
      <c r="G36" s="2">
        <v>-1.17</v>
      </c>
      <c r="H36" s="2"/>
      <c r="I36" s="2">
        <v>6759</v>
      </c>
      <c r="J36" s="2">
        <v>7.51</v>
      </c>
      <c r="K36" s="2">
        <v>300</v>
      </c>
      <c r="L36" s="2">
        <v>0</v>
      </c>
      <c r="M36" s="2" t="str">
        <f>"600691"</f>
        <v>600691</v>
      </c>
      <c r="N36" s="2" t="str">
        <f>"A453612732"</f>
        <v>A453612732</v>
      </c>
      <c r="O36" s="2" t="str">
        <f>"6839.20"</f>
        <v>6839.20</v>
      </c>
      <c r="P36" s="2">
        <v>11</v>
      </c>
      <c r="Q36" s="2">
        <f>P36*B36</f>
        <v>9900</v>
      </c>
      <c r="R36" s="2">
        <f>(Q36-O36)/O36*100</f>
        <v>44.7537723710376</v>
      </c>
    </row>
    <row r="37" spans="1:18">
      <c r="A37" s="2" t="str">
        <f>"雪峰科技"</f>
        <v>雪峰科技</v>
      </c>
      <c r="B37" s="2">
        <v>200</v>
      </c>
      <c r="C37" s="2">
        <v>100</v>
      </c>
      <c r="D37" s="2" t="str">
        <f>"人民币"</f>
        <v>人民币</v>
      </c>
      <c r="E37" s="2">
        <v>37.898</v>
      </c>
      <c r="F37" s="2">
        <v>-1239.59</v>
      </c>
      <c r="G37" s="2">
        <v>-16.35</v>
      </c>
      <c r="H37" s="2"/>
      <c r="I37" s="2">
        <v>6340</v>
      </c>
      <c r="J37" s="2">
        <v>31.7</v>
      </c>
      <c r="K37" s="2">
        <v>100</v>
      </c>
      <c r="L37" s="2">
        <v>0</v>
      </c>
      <c r="M37" s="2" t="str">
        <f>"603227"</f>
        <v>603227</v>
      </c>
      <c r="N37" s="2" t="str">
        <f>"A453612732"</f>
        <v>A453612732</v>
      </c>
      <c r="O37" s="2" t="str">
        <f>"7579.59"</f>
        <v>7579.59</v>
      </c>
      <c r="P37" s="2">
        <v>42</v>
      </c>
      <c r="Q37" s="2">
        <f>P37*B37</f>
        <v>8400</v>
      </c>
      <c r="R37" s="2">
        <f>(Q37-O37)/O37*100</f>
        <v>10.8239363870605</v>
      </c>
    </row>
    <row r="38" spans="1:18">
      <c r="A38" s="2" t="str">
        <f>"三花股份"</f>
        <v>三花股份</v>
      </c>
      <c r="B38" s="2">
        <v>400</v>
      </c>
      <c r="C38" s="2">
        <v>400</v>
      </c>
      <c r="D38" s="2" t="str">
        <f>"人民币"</f>
        <v>人民币</v>
      </c>
      <c r="E38" s="2">
        <v>13.737</v>
      </c>
      <c r="F38" s="2">
        <v>69.25</v>
      </c>
      <c r="G38" s="2">
        <v>1.26</v>
      </c>
      <c r="H38" s="2"/>
      <c r="I38" s="2">
        <v>5564</v>
      </c>
      <c r="J38" s="2">
        <v>13.91</v>
      </c>
      <c r="K38" s="2">
        <v>0</v>
      </c>
      <c r="L38" s="2">
        <v>0</v>
      </c>
      <c r="M38" s="2" t="str">
        <f>"002050"</f>
        <v>002050</v>
      </c>
      <c r="N38" s="2" t="str">
        <f t="shared" ref="N38:N43" si="13">"0157472516"</f>
        <v>0157472516</v>
      </c>
      <c r="O38" s="2" t="str">
        <f>"5494.75"</f>
        <v>5494.75</v>
      </c>
      <c r="P38" s="2">
        <v>20</v>
      </c>
      <c r="Q38" s="2">
        <f>P38*B38</f>
        <v>8000</v>
      </c>
      <c r="R38" s="2">
        <f>(Q38-O38)/O38*100</f>
        <v>45.5935210883116</v>
      </c>
    </row>
    <row r="39" spans="1:18">
      <c r="A39" s="2" t="str">
        <f>"农 产 品"</f>
        <v>农 产 品</v>
      </c>
      <c r="B39" s="2">
        <v>200</v>
      </c>
      <c r="C39" s="2">
        <v>200</v>
      </c>
      <c r="D39" s="2" t="str">
        <f>"人民币"</f>
        <v>人民币</v>
      </c>
      <c r="E39" s="2">
        <v>25.665</v>
      </c>
      <c r="F39" s="2">
        <v>-601</v>
      </c>
      <c r="G39" s="2">
        <v>-11.71</v>
      </c>
      <c r="H39" s="2"/>
      <c r="I39" s="2">
        <v>4532</v>
      </c>
      <c r="J39" s="2">
        <v>22.66</v>
      </c>
      <c r="K39" s="2">
        <v>0</v>
      </c>
      <c r="L39" s="2">
        <v>0</v>
      </c>
      <c r="M39" s="2" t="str">
        <f>"000061"</f>
        <v>000061</v>
      </c>
      <c r="N39" s="2" t="str">
        <f>"0157472516"</f>
        <v>0157472516</v>
      </c>
      <c r="O39" s="2" t="str">
        <f>"5133.00"</f>
        <v>5133.00</v>
      </c>
      <c r="P39" s="2">
        <v>35</v>
      </c>
      <c r="Q39" s="2">
        <f>P39*B39</f>
        <v>7000</v>
      </c>
      <c r="R39" s="2">
        <f>(Q39-O39)/O39*100</f>
        <v>36.3724917202416</v>
      </c>
    </row>
    <row r="40" spans="1:18">
      <c r="A40" s="2" t="str">
        <f>"北京城建"</f>
        <v>北京城建</v>
      </c>
      <c r="B40" s="2">
        <v>200</v>
      </c>
      <c r="C40" s="2">
        <v>200</v>
      </c>
      <c r="D40" s="2" t="str">
        <f>"人民币"</f>
        <v>人民币</v>
      </c>
      <c r="E40" s="2">
        <v>24.605</v>
      </c>
      <c r="F40" s="2">
        <v>-394.99</v>
      </c>
      <c r="G40" s="2">
        <v>-8.03</v>
      </c>
      <c r="H40" s="2"/>
      <c r="I40" s="2">
        <v>4526</v>
      </c>
      <c r="J40" s="2">
        <v>22.63</v>
      </c>
      <c r="K40" s="2">
        <v>0</v>
      </c>
      <c r="L40" s="2">
        <v>0</v>
      </c>
      <c r="M40" s="2" t="str">
        <f>"600266"</f>
        <v>600266</v>
      </c>
      <c r="N40" s="2" t="str">
        <f t="shared" ref="N40:N42" si="14">"A453612732"</f>
        <v>A453612732</v>
      </c>
      <c r="O40" s="2" t="str">
        <f>"4920.99"</f>
        <v>4920.99</v>
      </c>
      <c r="P40" s="2">
        <v>28</v>
      </c>
      <c r="Q40" s="2">
        <f>P40*B40</f>
        <v>5600</v>
      </c>
      <c r="R40" s="2">
        <f>(Q40-O40)/O40*100</f>
        <v>13.7982397850839</v>
      </c>
    </row>
    <row r="41" spans="1:18">
      <c r="A41" s="2" t="str">
        <f>"上汽集团"</f>
        <v>上汽集团</v>
      </c>
      <c r="B41" s="2">
        <v>200</v>
      </c>
      <c r="C41" s="2">
        <v>200</v>
      </c>
      <c r="D41" s="2" t="str">
        <f>"人民币"</f>
        <v>人民币</v>
      </c>
      <c r="E41" s="2">
        <v>24.736</v>
      </c>
      <c r="F41" s="2">
        <v>-449.12</v>
      </c>
      <c r="G41" s="2">
        <v>-9.08</v>
      </c>
      <c r="H41" s="2"/>
      <c r="I41" s="2">
        <v>4498</v>
      </c>
      <c r="J41" s="2">
        <v>22.49</v>
      </c>
      <c r="K41" s="2">
        <v>0</v>
      </c>
      <c r="L41" s="2">
        <v>0</v>
      </c>
      <c r="M41" s="2" t="str">
        <f>"600104"</f>
        <v>600104</v>
      </c>
      <c r="N41" s="2" t="str">
        <f>"A453612732"</f>
        <v>A453612732</v>
      </c>
      <c r="O41" s="2" t="str">
        <f>"4947.12"</f>
        <v>4947.12</v>
      </c>
      <c r="P41" s="2">
        <v>35</v>
      </c>
      <c r="Q41" s="2">
        <f>P41*B41</f>
        <v>7000</v>
      </c>
      <c r="R41" s="2">
        <f>(Q41-O41)/O41*100</f>
        <v>41.4964666310904</v>
      </c>
    </row>
    <row r="42" spans="1:18">
      <c r="A42" s="2" t="str">
        <f>"中海集运"</f>
        <v>中海集运</v>
      </c>
      <c r="B42" s="2">
        <v>400</v>
      </c>
      <c r="C42" s="2">
        <v>400</v>
      </c>
      <c r="D42" s="2" t="str">
        <f>"人民币"</f>
        <v>人民币</v>
      </c>
      <c r="E42" s="2">
        <v>9.099</v>
      </c>
      <c r="F42" s="2">
        <v>-167.68</v>
      </c>
      <c r="G42" s="2">
        <v>-4.6</v>
      </c>
      <c r="H42" s="2"/>
      <c r="I42" s="2">
        <v>3472</v>
      </c>
      <c r="J42" s="2">
        <v>8.68</v>
      </c>
      <c r="K42" s="2">
        <v>0</v>
      </c>
      <c r="L42" s="2">
        <v>0</v>
      </c>
      <c r="M42" s="2" t="str">
        <f>"601866"</f>
        <v>601866</v>
      </c>
      <c r="N42" s="2" t="str">
        <f>"A453612732"</f>
        <v>A453612732</v>
      </c>
      <c r="O42" s="2" t="str">
        <f>"3639.68"</f>
        <v>3639.68</v>
      </c>
      <c r="P42" s="2">
        <v>12</v>
      </c>
      <c r="Q42" s="2">
        <f>P42*B42</f>
        <v>4800</v>
      </c>
      <c r="R42" s="2">
        <f>(Q42-O42)/O42*100</f>
        <v>31.8797256901706</v>
      </c>
    </row>
    <row r="43" spans="1:18">
      <c r="A43" s="2" t="str">
        <f>"中航军B"</f>
        <v>中航军B</v>
      </c>
      <c r="B43" s="2">
        <v>3000</v>
      </c>
      <c r="C43" s="2">
        <v>3000</v>
      </c>
      <c r="D43" s="2" t="str">
        <f>"人民币"</f>
        <v>人民币</v>
      </c>
      <c r="E43" s="2">
        <v>0.972</v>
      </c>
      <c r="F43" s="2">
        <v>-62</v>
      </c>
      <c r="G43" s="2">
        <v>-2.16</v>
      </c>
      <c r="H43" s="2"/>
      <c r="I43" s="2">
        <v>2853</v>
      </c>
      <c r="J43" s="2">
        <v>0.951</v>
      </c>
      <c r="K43" s="2">
        <v>0</v>
      </c>
      <c r="L43" s="2">
        <v>0</v>
      </c>
      <c r="M43" s="2" t="str">
        <f>"150222"</f>
        <v>150222</v>
      </c>
      <c r="N43" s="2" t="str">
        <f>"0157472516"</f>
        <v>0157472516</v>
      </c>
      <c r="O43" s="2" t="str">
        <f>"2915.00"</f>
        <v>2915.00</v>
      </c>
      <c r="P43" s="2">
        <v>1.1</v>
      </c>
      <c r="Q43" s="2">
        <f>P43*B43</f>
        <v>3300</v>
      </c>
      <c r="R43" s="2">
        <f>(Q43-O43)/O43*100</f>
        <v>13.2075471698113</v>
      </c>
    </row>
    <row r="44" spans="1:18">
      <c r="A44" s="2" t="str">
        <f>"华贸物流"</f>
        <v>华贸物流</v>
      </c>
      <c r="B44" s="2">
        <v>200</v>
      </c>
      <c r="C44" s="2">
        <v>200</v>
      </c>
      <c r="D44" s="2" t="str">
        <f>"人民币"</f>
        <v>人民币</v>
      </c>
      <c r="E44" s="2">
        <v>16.576</v>
      </c>
      <c r="F44" s="2">
        <v>-473.12</v>
      </c>
      <c r="G44" s="2">
        <v>-14.27</v>
      </c>
      <c r="H44" s="2"/>
      <c r="I44" s="2">
        <v>2842</v>
      </c>
      <c r="J44" s="2">
        <v>14.21</v>
      </c>
      <c r="K44" s="2">
        <v>0</v>
      </c>
      <c r="L44" s="2">
        <v>0</v>
      </c>
      <c r="M44" s="2" t="str">
        <f>"603128"</f>
        <v>603128</v>
      </c>
      <c r="N44" s="2" t="str">
        <f t="shared" ref="N44:N47" si="15">"A453612732"</f>
        <v>A453612732</v>
      </c>
      <c r="O44" s="2" t="str">
        <f>"3315.12"</f>
        <v>3315.12</v>
      </c>
      <c r="P44" s="2">
        <v>20</v>
      </c>
      <c r="Q44" s="2">
        <f>P44*B44</f>
        <v>4000</v>
      </c>
      <c r="R44" s="2">
        <f>(Q44-O44)/O44*100</f>
        <v>20.6592823185888</v>
      </c>
    </row>
    <row r="45" spans="1:18">
      <c r="A45" s="2" t="str">
        <f>"盛达矿业"</f>
        <v>盛达矿业</v>
      </c>
      <c r="B45" s="2">
        <v>100</v>
      </c>
      <c r="C45" s="2">
        <v>100</v>
      </c>
      <c r="D45" s="2" t="str">
        <f>"人民币"</f>
        <v>人民币</v>
      </c>
      <c r="E45" s="2">
        <v>38.308</v>
      </c>
      <c r="F45" s="2">
        <v>-1175.77</v>
      </c>
      <c r="G45" s="2">
        <v>-30.69</v>
      </c>
      <c r="H45" s="2"/>
      <c r="I45" s="2">
        <v>2655</v>
      </c>
      <c r="J45" s="2">
        <v>26.55</v>
      </c>
      <c r="K45" s="2">
        <v>0</v>
      </c>
      <c r="L45" s="2">
        <v>100</v>
      </c>
      <c r="M45" s="2" t="str">
        <f>"000603"</f>
        <v>000603</v>
      </c>
      <c r="N45" s="2" t="str">
        <f>"0157472516"</f>
        <v>0157472516</v>
      </c>
      <c r="O45" s="2" t="str">
        <f>"3830.77"</f>
        <v>3830.77</v>
      </c>
      <c r="P45" s="2">
        <v>40</v>
      </c>
      <c r="Q45" s="2">
        <f>P45*B45</f>
        <v>4000</v>
      </c>
      <c r="R45" s="2">
        <f>(Q45-O45)/O45*100</f>
        <v>4.41764971533138</v>
      </c>
    </row>
    <row r="46" spans="1:18">
      <c r="A46" s="2" t="str">
        <f>"大众交通"</f>
        <v>大众交通</v>
      </c>
      <c r="B46" s="2">
        <v>100</v>
      </c>
      <c r="C46" s="2">
        <v>100</v>
      </c>
      <c r="D46" s="2" t="str">
        <f>"人民币"</f>
        <v>人民币</v>
      </c>
      <c r="E46" s="2">
        <v>30.941</v>
      </c>
      <c r="F46" s="2">
        <v>-1037.13</v>
      </c>
      <c r="G46" s="2">
        <v>-33.52</v>
      </c>
      <c r="H46" s="2"/>
      <c r="I46" s="2">
        <v>2057</v>
      </c>
      <c r="J46" s="2">
        <v>20.57</v>
      </c>
      <c r="K46" s="2">
        <v>0</v>
      </c>
      <c r="L46" s="2">
        <v>0</v>
      </c>
      <c r="M46" s="2" t="str">
        <f>"600611"</f>
        <v>600611</v>
      </c>
      <c r="N46" s="2" t="str">
        <f>"A453612732"</f>
        <v>A453612732</v>
      </c>
      <c r="O46" s="2" t="str">
        <f>"3094.13"</f>
        <v>3094.13</v>
      </c>
      <c r="P46" s="2">
        <v>28</v>
      </c>
      <c r="Q46" s="2">
        <f>P46*B46</f>
        <v>2800</v>
      </c>
      <c r="R46" s="2">
        <f>(Q46-O46)/O46*100</f>
        <v>-9.50606470962759</v>
      </c>
    </row>
    <row r="47" spans="1:18">
      <c r="A47" s="2" t="str">
        <f>"中国中车"</f>
        <v>中国中车</v>
      </c>
      <c r="B47" s="2">
        <v>100</v>
      </c>
      <c r="C47" s="2">
        <v>100</v>
      </c>
      <c r="D47" s="2" t="str">
        <f>"人民币"</f>
        <v>人民币</v>
      </c>
      <c r="E47" s="2">
        <v>26.395</v>
      </c>
      <c r="F47" s="2">
        <v>-631.5</v>
      </c>
      <c r="G47" s="2">
        <v>-23.92</v>
      </c>
      <c r="H47" s="2"/>
      <c r="I47" s="2">
        <v>2008</v>
      </c>
      <c r="J47" s="2">
        <v>20.08</v>
      </c>
      <c r="K47" s="2">
        <v>0</v>
      </c>
      <c r="L47" s="2">
        <v>100</v>
      </c>
      <c r="M47" s="2" t="str">
        <f>"601766"</f>
        <v>601766</v>
      </c>
      <c r="N47" s="2" t="str">
        <f>"A453612732"</f>
        <v>A453612732</v>
      </c>
      <c r="O47" s="2" t="str">
        <f>"2639.50"</f>
        <v>2639.50</v>
      </c>
      <c r="P47" s="2">
        <v>30</v>
      </c>
      <c r="Q47" s="2">
        <f>P47*B47</f>
        <v>3000</v>
      </c>
      <c r="R47" s="2">
        <f>(Q47-O47)/O47*100</f>
        <v>13.6578897518469</v>
      </c>
    </row>
    <row r="48" spans="1:18">
      <c r="A48" s="2" t="s">
        <v>8</v>
      </c>
      <c r="B48" s="2" t="s">
        <v>9</v>
      </c>
      <c r="C48" s="4" t="s">
        <v>10</v>
      </c>
      <c r="D48" s="4"/>
      <c r="E48" s="4"/>
      <c r="F48" s="2"/>
      <c r="G48" s="2">
        <f>SUM(G32:G47)</f>
        <v>-178.38</v>
      </c>
      <c r="H48" s="2"/>
      <c r="I48" s="2"/>
      <c r="J48" s="2"/>
      <c r="K48" s="2"/>
      <c r="L48" s="2"/>
      <c r="M48" s="2"/>
      <c r="N48" s="2"/>
      <c r="O48" s="2"/>
      <c r="P48" s="2"/>
      <c r="Q48" s="2">
        <f>SUM(Q32:Q47)</f>
        <v>134800</v>
      </c>
      <c r="R48" s="2"/>
    </row>
    <row r="49" spans="3:8">
      <c r="C49" s="5"/>
      <c r="D49" s="5"/>
      <c r="E49" s="5"/>
      <c r="H49" s="6">
        <v>42257</v>
      </c>
    </row>
    <row r="50" spans="10:10">
      <c r="J50" s="6">
        <f>H49+1</f>
        <v>42258</v>
      </c>
    </row>
    <row r="51" spans="2:11">
      <c r="B51" t="s">
        <v>11</v>
      </c>
      <c r="K51" s="7">
        <f ca="1">NOW()</f>
        <v>42259.9654398148</v>
      </c>
    </row>
    <row r="52" spans="9:9">
      <c r="I52" t="e">
        <f>D44+1</f>
        <v>#VALUE!</v>
      </c>
    </row>
    <row r="54" spans="1:18">
      <c r="A54" s="2" t="s">
        <v>0</v>
      </c>
      <c r="B54" s="2" t="str">
        <f>"证券数量"</f>
        <v>证券数量</v>
      </c>
      <c r="C54" s="2" t="s">
        <v>1</v>
      </c>
      <c r="D54" s="2" t="str">
        <f>"价格币种"</f>
        <v>价格币种</v>
      </c>
      <c r="E54" s="2" t="str">
        <f>"成本价"</f>
        <v>成本价</v>
      </c>
      <c r="F54" s="2" t="str">
        <f>"浮动盈亏"</f>
        <v>浮动盈亏</v>
      </c>
      <c r="G54" s="2" t="str">
        <f>"盈亏比例(%)"</f>
        <v>盈亏比例(%)</v>
      </c>
      <c r="H54" s="2" t="str">
        <f>"折算汇率"</f>
        <v>折算汇率</v>
      </c>
      <c r="I54" s="2" t="str">
        <f>"最新市值"</f>
        <v>最新市值</v>
      </c>
      <c r="J54" s="2" t="str">
        <f>"当前价"</f>
        <v>当前价</v>
      </c>
      <c r="K54" s="2" t="str">
        <f>"今买数量"</f>
        <v>今买数量</v>
      </c>
      <c r="L54" s="2" t="str">
        <f>"今卖数量"</f>
        <v>今卖数量</v>
      </c>
      <c r="M54" s="2" t="str">
        <f>"证券代码"</f>
        <v>证券代码</v>
      </c>
      <c r="N54" s="2" t="str">
        <f>"股东代码"</f>
        <v>股东代码</v>
      </c>
      <c r="O54" s="2" t="str">
        <f>"成本金额"</f>
        <v>成本金额</v>
      </c>
      <c r="P54" s="2" t="s">
        <v>2</v>
      </c>
      <c r="Q54" s="2"/>
      <c r="R54" s="2" t="s">
        <v>3</v>
      </c>
    </row>
    <row r="55" spans="1:18">
      <c r="A55" s="2" t="s">
        <v>4</v>
      </c>
      <c r="B55" s="9" t="s">
        <v>5</v>
      </c>
      <c r="C55" s="9" t="s">
        <v>5</v>
      </c>
      <c r="D55" s="2" t="str">
        <f t="shared" ref="D55:D70" si="16">"人民币"</f>
        <v>人民币</v>
      </c>
      <c r="E55" s="2">
        <v>19.758</v>
      </c>
      <c r="F55" s="2">
        <v>-1294.53</v>
      </c>
      <c r="G55" s="2">
        <v>-8.19</v>
      </c>
      <c r="H55" s="9" t="s">
        <v>6</v>
      </c>
      <c r="I55" s="2">
        <v>14512</v>
      </c>
      <c r="J55" s="2">
        <v>18.14</v>
      </c>
      <c r="K55" s="2">
        <v>0</v>
      </c>
      <c r="L55" s="2">
        <v>0</v>
      </c>
      <c r="M55" s="2" t="str">
        <f>"000936"</f>
        <v>000936</v>
      </c>
      <c r="N55" s="2" t="str">
        <f t="shared" ref="N55:N58" si="17">"0157472516"</f>
        <v>0157472516</v>
      </c>
      <c r="O55" s="2" t="str">
        <f>"15806.53"</f>
        <v>15806.53</v>
      </c>
      <c r="P55" s="2">
        <v>30</v>
      </c>
      <c r="Q55" s="2">
        <f t="shared" ref="Q55:Q70" si="18">P55*B55</f>
        <v>24000</v>
      </c>
      <c r="R55" s="2">
        <f t="shared" ref="R55:R70" si="19">(Q55-O55)/O55*100</f>
        <v>51.835981711356</v>
      </c>
    </row>
    <row r="56" spans="1:18">
      <c r="A56" s="2" t="str">
        <f>"创业板B"</f>
        <v>创业板B</v>
      </c>
      <c r="B56" s="2">
        <v>10000</v>
      </c>
      <c r="C56" s="2">
        <v>10000</v>
      </c>
      <c r="D56" s="2" t="str">
        <f>"人民币"</f>
        <v>人民币</v>
      </c>
      <c r="E56" s="2">
        <v>1.116</v>
      </c>
      <c r="F56" s="2">
        <v>-927.5</v>
      </c>
      <c r="G56" s="2">
        <v>-8.33</v>
      </c>
      <c r="H56" s="2"/>
      <c r="I56" s="2">
        <v>10230</v>
      </c>
      <c r="J56" s="2">
        <v>1.023</v>
      </c>
      <c r="K56" s="2">
        <v>0</v>
      </c>
      <c r="L56" s="2">
        <v>0</v>
      </c>
      <c r="M56" s="2" t="str">
        <f>"150153"</f>
        <v>150153</v>
      </c>
      <c r="N56" s="2" t="str">
        <f>"0157472516"</f>
        <v>0157472516</v>
      </c>
      <c r="O56" s="2" t="str">
        <f>"11157.50"</f>
        <v>11157.50</v>
      </c>
      <c r="P56" s="2">
        <v>1.3</v>
      </c>
      <c r="Q56" s="2">
        <f>P56*B56</f>
        <v>13000</v>
      </c>
      <c r="R56" s="2">
        <f>(Q56-O56)/O56*100</f>
        <v>16.5135559041004</v>
      </c>
    </row>
    <row r="57" spans="1:18">
      <c r="A57" s="2" t="s">
        <v>7</v>
      </c>
      <c r="B57" s="2">
        <v>600</v>
      </c>
      <c r="C57" s="2">
        <v>600</v>
      </c>
      <c r="D57" s="2" t="str">
        <f>"人民币"</f>
        <v>人民币</v>
      </c>
      <c r="E57" s="2">
        <v>17.548</v>
      </c>
      <c r="F57" s="2">
        <v>-310.88</v>
      </c>
      <c r="G57" s="2">
        <v>-2.95</v>
      </c>
      <c r="H57" s="2"/>
      <c r="I57" s="2">
        <v>10218</v>
      </c>
      <c r="J57" s="2">
        <v>17.03</v>
      </c>
      <c r="K57" s="2">
        <v>0</v>
      </c>
      <c r="L57" s="2">
        <v>0</v>
      </c>
      <c r="M57" s="2" t="str">
        <f>"600008"</f>
        <v>600008</v>
      </c>
      <c r="N57" s="2" t="str">
        <f t="shared" ref="N57:N60" si="20">"A453612732"</f>
        <v>A453612732</v>
      </c>
      <c r="O57" s="2" t="str">
        <f>"10528.88"</f>
        <v>10528.88</v>
      </c>
      <c r="P57" s="2">
        <v>25</v>
      </c>
      <c r="Q57" s="2">
        <f>P57*B57</f>
        <v>15000</v>
      </c>
      <c r="R57" s="2">
        <f>(Q57-O57)/O57*100</f>
        <v>42.4652954540274</v>
      </c>
    </row>
    <row r="58" spans="1:18">
      <c r="A58" s="2" t="str">
        <f>"华英农业"</f>
        <v>华英农业</v>
      </c>
      <c r="B58" s="2">
        <v>600</v>
      </c>
      <c r="C58" s="2">
        <v>300</v>
      </c>
      <c r="D58" s="2" t="str">
        <f>"人民币"</f>
        <v>人民币</v>
      </c>
      <c r="E58" s="2">
        <v>14.948</v>
      </c>
      <c r="F58" s="2">
        <v>-418.66</v>
      </c>
      <c r="G58" s="2">
        <v>-4.67</v>
      </c>
      <c r="H58" s="2"/>
      <c r="I58" s="2">
        <v>8550</v>
      </c>
      <c r="J58" s="2">
        <v>14.25</v>
      </c>
      <c r="K58" s="2">
        <v>300</v>
      </c>
      <c r="L58" s="2">
        <v>0</v>
      </c>
      <c r="M58" s="2" t="str">
        <f>"002321"</f>
        <v>002321</v>
      </c>
      <c r="N58" s="2" t="str">
        <f>"0157472516"</f>
        <v>0157472516</v>
      </c>
      <c r="O58" s="2" t="str">
        <f>"8968.66"</f>
        <v>8968.66</v>
      </c>
      <c r="P58" s="2">
        <v>25</v>
      </c>
      <c r="Q58" s="2">
        <f>P58*B58</f>
        <v>15000</v>
      </c>
      <c r="R58" s="2">
        <f>(Q58-O58)/O58*100</f>
        <v>67.2490650777262</v>
      </c>
    </row>
    <row r="59" spans="1:18">
      <c r="A59" s="2" t="str">
        <f>"*ST阳化"</f>
        <v>*ST阳化</v>
      </c>
      <c r="B59" s="2">
        <v>900</v>
      </c>
      <c r="C59" s="2">
        <v>600</v>
      </c>
      <c r="D59" s="2" t="str">
        <f>"人民币"</f>
        <v>人民币</v>
      </c>
      <c r="E59" s="2">
        <v>7.599</v>
      </c>
      <c r="F59" s="2">
        <v>-80.2</v>
      </c>
      <c r="G59" s="2">
        <v>-1.17</v>
      </c>
      <c r="H59" s="2"/>
      <c r="I59" s="2">
        <v>6759</v>
      </c>
      <c r="J59" s="2">
        <v>7.51</v>
      </c>
      <c r="K59" s="2">
        <v>300</v>
      </c>
      <c r="L59" s="2">
        <v>0</v>
      </c>
      <c r="M59" s="2" t="str">
        <f>"600691"</f>
        <v>600691</v>
      </c>
      <c r="N59" s="2" t="str">
        <f>"A453612732"</f>
        <v>A453612732</v>
      </c>
      <c r="O59" s="2" t="str">
        <f>"6839.20"</f>
        <v>6839.20</v>
      </c>
      <c r="P59" s="2">
        <v>11</v>
      </c>
      <c r="Q59" s="2">
        <f>P59*B59</f>
        <v>9900</v>
      </c>
      <c r="R59" s="2">
        <f>(Q59-O59)/O59*100</f>
        <v>44.7537723710376</v>
      </c>
    </row>
    <row r="60" spans="1:18">
      <c r="A60" s="2" t="str">
        <f>"雪峰科技"</f>
        <v>雪峰科技</v>
      </c>
      <c r="B60" s="2">
        <v>200</v>
      </c>
      <c r="C60" s="2">
        <v>100</v>
      </c>
      <c r="D60" s="2" t="str">
        <f>"人民币"</f>
        <v>人民币</v>
      </c>
      <c r="E60" s="2">
        <v>37.898</v>
      </c>
      <c r="F60" s="2">
        <v>-1239.59</v>
      </c>
      <c r="G60" s="2">
        <v>-16.35</v>
      </c>
      <c r="H60" s="2"/>
      <c r="I60" s="2">
        <v>6340</v>
      </c>
      <c r="J60" s="2">
        <v>31.7</v>
      </c>
      <c r="K60" s="2">
        <v>100</v>
      </c>
      <c r="L60" s="2">
        <v>0</v>
      </c>
      <c r="M60" s="2" t="str">
        <f>"603227"</f>
        <v>603227</v>
      </c>
      <c r="N60" s="2" t="str">
        <f>"A453612732"</f>
        <v>A453612732</v>
      </c>
      <c r="O60" s="2" t="str">
        <f>"7579.59"</f>
        <v>7579.59</v>
      </c>
      <c r="P60" s="2">
        <v>42</v>
      </c>
      <c r="Q60" s="2">
        <f>P60*B60</f>
        <v>8400</v>
      </c>
      <c r="R60" s="2">
        <f>(Q60-O60)/O60*100</f>
        <v>10.8239363870605</v>
      </c>
    </row>
    <row r="61" spans="1:18">
      <c r="A61" s="2" t="str">
        <f>"三花股份"</f>
        <v>三花股份</v>
      </c>
      <c r="B61" s="2">
        <v>400</v>
      </c>
      <c r="C61" s="2">
        <v>400</v>
      </c>
      <c r="D61" s="2" t="str">
        <f>"人民币"</f>
        <v>人民币</v>
      </c>
      <c r="E61" s="2">
        <v>13.737</v>
      </c>
      <c r="F61" s="2">
        <v>69.25</v>
      </c>
      <c r="G61" s="2">
        <v>1.26</v>
      </c>
      <c r="H61" s="2"/>
      <c r="I61" s="2">
        <v>5564</v>
      </c>
      <c r="J61" s="2">
        <v>13.91</v>
      </c>
      <c r="K61" s="2">
        <v>0</v>
      </c>
      <c r="L61" s="2">
        <v>0</v>
      </c>
      <c r="M61" s="2" t="str">
        <f>"002050"</f>
        <v>002050</v>
      </c>
      <c r="N61" s="2" t="str">
        <f t="shared" ref="N61:N66" si="21">"0157472516"</f>
        <v>0157472516</v>
      </c>
      <c r="O61" s="2" t="str">
        <f>"5494.75"</f>
        <v>5494.75</v>
      </c>
      <c r="P61" s="2">
        <v>20</v>
      </c>
      <c r="Q61" s="2">
        <f>P61*B61</f>
        <v>8000</v>
      </c>
      <c r="R61" s="2">
        <f>(Q61-O61)/O61*100</f>
        <v>45.5935210883116</v>
      </c>
    </row>
    <row r="62" spans="1:18">
      <c r="A62" s="2" t="str">
        <f>"农 产 品"</f>
        <v>农 产 品</v>
      </c>
      <c r="B62" s="2">
        <v>200</v>
      </c>
      <c r="C62" s="2">
        <v>200</v>
      </c>
      <c r="D62" s="2" t="str">
        <f>"人民币"</f>
        <v>人民币</v>
      </c>
      <c r="E62" s="2">
        <v>25.665</v>
      </c>
      <c r="F62" s="2">
        <v>-601</v>
      </c>
      <c r="G62" s="2">
        <v>-11.71</v>
      </c>
      <c r="H62" s="2"/>
      <c r="I62" s="2">
        <v>4532</v>
      </c>
      <c r="J62" s="2">
        <v>22.66</v>
      </c>
      <c r="K62" s="2">
        <v>0</v>
      </c>
      <c r="L62" s="2">
        <v>0</v>
      </c>
      <c r="M62" s="2" t="str">
        <f>"000061"</f>
        <v>000061</v>
      </c>
      <c r="N62" s="2" t="str">
        <f>"0157472516"</f>
        <v>0157472516</v>
      </c>
      <c r="O62" s="2" t="str">
        <f>"5133.00"</f>
        <v>5133.00</v>
      </c>
      <c r="P62" s="2">
        <v>35</v>
      </c>
      <c r="Q62" s="2">
        <f>P62*B62</f>
        <v>7000</v>
      </c>
      <c r="R62" s="2">
        <f>(Q62-O62)/O62*100</f>
        <v>36.3724917202416</v>
      </c>
    </row>
    <row r="63" spans="1:18">
      <c r="A63" s="2" t="str">
        <f>"北京城建"</f>
        <v>北京城建</v>
      </c>
      <c r="B63" s="2">
        <v>200</v>
      </c>
      <c r="C63" s="2">
        <v>200</v>
      </c>
      <c r="D63" s="2" t="str">
        <f>"人民币"</f>
        <v>人民币</v>
      </c>
      <c r="E63" s="2">
        <v>24.605</v>
      </c>
      <c r="F63" s="2">
        <v>-394.99</v>
      </c>
      <c r="G63" s="2">
        <v>-8.03</v>
      </c>
      <c r="H63" s="2"/>
      <c r="I63" s="2">
        <v>4526</v>
      </c>
      <c r="J63" s="2">
        <v>22.63</v>
      </c>
      <c r="K63" s="2">
        <v>0</v>
      </c>
      <c r="L63" s="2">
        <v>0</v>
      </c>
      <c r="M63" s="2" t="str">
        <f>"600266"</f>
        <v>600266</v>
      </c>
      <c r="N63" s="2" t="str">
        <f t="shared" ref="N63:N65" si="22">"A453612732"</f>
        <v>A453612732</v>
      </c>
      <c r="O63" s="2" t="str">
        <f>"4920.99"</f>
        <v>4920.99</v>
      </c>
      <c r="P63" s="2">
        <v>28</v>
      </c>
      <c r="Q63" s="2">
        <f>P63*B63</f>
        <v>5600</v>
      </c>
      <c r="R63" s="2">
        <f>(Q63-O63)/O63*100</f>
        <v>13.7982397850839</v>
      </c>
    </row>
    <row r="64" spans="1:18">
      <c r="A64" s="2" t="str">
        <f>"上汽集团"</f>
        <v>上汽集团</v>
      </c>
      <c r="B64" s="2">
        <v>200</v>
      </c>
      <c r="C64" s="2">
        <v>200</v>
      </c>
      <c r="D64" s="2" t="str">
        <f>"人民币"</f>
        <v>人民币</v>
      </c>
      <c r="E64" s="2">
        <v>24.736</v>
      </c>
      <c r="F64" s="2">
        <v>-449.12</v>
      </c>
      <c r="G64" s="2">
        <v>-9.08</v>
      </c>
      <c r="H64" s="2"/>
      <c r="I64" s="2">
        <v>4498</v>
      </c>
      <c r="J64" s="2">
        <v>22.49</v>
      </c>
      <c r="K64" s="2">
        <v>0</v>
      </c>
      <c r="L64" s="2">
        <v>0</v>
      </c>
      <c r="M64" s="2" t="str">
        <f>"600104"</f>
        <v>600104</v>
      </c>
      <c r="N64" s="2" t="str">
        <f>"A453612732"</f>
        <v>A453612732</v>
      </c>
      <c r="O64" s="2" t="str">
        <f>"4947.12"</f>
        <v>4947.12</v>
      </c>
      <c r="P64" s="2">
        <v>35</v>
      </c>
      <c r="Q64" s="2">
        <f>P64*B64</f>
        <v>7000</v>
      </c>
      <c r="R64" s="2">
        <f>(Q64-O64)/O64*100</f>
        <v>41.4964666310904</v>
      </c>
    </row>
    <row r="65" spans="1:18">
      <c r="A65" s="2" t="str">
        <f>"中海集运"</f>
        <v>中海集运</v>
      </c>
      <c r="B65" s="2">
        <v>400</v>
      </c>
      <c r="C65" s="2">
        <v>400</v>
      </c>
      <c r="D65" s="2" t="str">
        <f>"人民币"</f>
        <v>人民币</v>
      </c>
      <c r="E65" s="2">
        <v>9.099</v>
      </c>
      <c r="F65" s="2">
        <v>-167.68</v>
      </c>
      <c r="G65" s="2">
        <v>-4.6</v>
      </c>
      <c r="H65" s="2"/>
      <c r="I65" s="2">
        <v>3472</v>
      </c>
      <c r="J65" s="2">
        <v>8.68</v>
      </c>
      <c r="K65" s="2">
        <v>0</v>
      </c>
      <c r="L65" s="2">
        <v>0</v>
      </c>
      <c r="M65" s="2" t="str">
        <f>"601866"</f>
        <v>601866</v>
      </c>
      <c r="N65" s="2" t="str">
        <f>"A453612732"</f>
        <v>A453612732</v>
      </c>
      <c r="O65" s="2" t="str">
        <f>"3639.68"</f>
        <v>3639.68</v>
      </c>
      <c r="P65" s="2">
        <v>12</v>
      </c>
      <c r="Q65" s="2">
        <f>P65*B65</f>
        <v>4800</v>
      </c>
      <c r="R65" s="2">
        <f>(Q65-O65)/O65*100</f>
        <v>31.8797256901706</v>
      </c>
    </row>
    <row r="66" spans="1:18">
      <c r="A66" s="2" t="str">
        <f>"中航军B"</f>
        <v>中航军B</v>
      </c>
      <c r="B66" s="2">
        <v>3000</v>
      </c>
      <c r="C66" s="2">
        <v>3000</v>
      </c>
      <c r="D66" s="2" t="str">
        <f>"人民币"</f>
        <v>人民币</v>
      </c>
      <c r="E66" s="2">
        <v>0.972</v>
      </c>
      <c r="F66" s="2">
        <v>-62</v>
      </c>
      <c r="G66" s="2">
        <v>-2.16</v>
      </c>
      <c r="H66" s="2"/>
      <c r="I66" s="2">
        <v>2853</v>
      </c>
      <c r="J66" s="2">
        <v>0.951</v>
      </c>
      <c r="K66" s="2">
        <v>0</v>
      </c>
      <c r="L66" s="2">
        <v>0</v>
      </c>
      <c r="M66" s="2" t="str">
        <f>"150222"</f>
        <v>150222</v>
      </c>
      <c r="N66" s="2" t="str">
        <f>"0157472516"</f>
        <v>0157472516</v>
      </c>
      <c r="O66" s="2" t="str">
        <f>"2915.00"</f>
        <v>2915.00</v>
      </c>
      <c r="P66" s="2">
        <v>1.1</v>
      </c>
      <c r="Q66" s="2">
        <f>P66*B66</f>
        <v>3300</v>
      </c>
      <c r="R66" s="2">
        <f>(Q66-O66)/O66*100</f>
        <v>13.2075471698113</v>
      </c>
    </row>
    <row r="67" spans="1:18">
      <c r="A67" s="2" t="str">
        <f>"华贸物流"</f>
        <v>华贸物流</v>
      </c>
      <c r="B67" s="2">
        <v>200</v>
      </c>
      <c r="C67" s="2">
        <v>200</v>
      </c>
      <c r="D67" s="2" t="str">
        <f>"人民币"</f>
        <v>人民币</v>
      </c>
      <c r="E67" s="2">
        <v>16.576</v>
      </c>
      <c r="F67" s="2">
        <v>-473.12</v>
      </c>
      <c r="G67" s="2">
        <v>-14.27</v>
      </c>
      <c r="H67" s="2"/>
      <c r="I67" s="2">
        <v>2842</v>
      </c>
      <c r="J67" s="2">
        <v>14.21</v>
      </c>
      <c r="K67" s="2">
        <v>0</v>
      </c>
      <c r="L67" s="2">
        <v>0</v>
      </c>
      <c r="M67" s="2" t="str">
        <f>"603128"</f>
        <v>603128</v>
      </c>
      <c r="N67" s="2" t="str">
        <f t="shared" ref="N67:N70" si="23">"A453612732"</f>
        <v>A453612732</v>
      </c>
      <c r="O67" s="2" t="str">
        <f>"3315.12"</f>
        <v>3315.12</v>
      </c>
      <c r="P67" s="2">
        <v>20</v>
      </c>
      <c r="Q67" s="2">
        <f>P67*B67</f>
        <v>4000</v>
      </c>
      <c r="R67" s="2">
        <f>(Q67-O67)/O67*100</f>
        <v>20.6592823185888</v>
      </c>
    </row>
    <row r="68" spans="1:18">
      <c r="A68" s="2" t="str">
        <f>"盛达矿业"</f>
        <v>盛达矿业</v>
      </c>
      <c r="B68" s="2">
        <v>100</v>
      </c>
      <c r="C68" s="2">
        <v>100</v>
      </c>
      <c r="D68" s="2" t="str">
        <f>"人民币"</f>
        <v>人民币</v>
      </c>
      <c r="E68" s="2">
        <v>38.308</v>
      </c>
      <c r="F68" s="2">
        <v>-1175.77</v>
      </c>
      <c r="G68" s="2">
        <v>-30.69</v>
      </c>
      <c r="H68" s="2"/>
      <c r="I68" s="2">
        <v>2655</v>
      </c>
      <c r="J68" s="2">
        <v>26.55</v>
      </c>
      <c r="K68" s="2">
        <v>0</v>
      </c>
      <c r="L68" s="2">
        <v>100</v>
      </c>
      <c r="M68" s="2" t="str">
        <f>"000603"</f>
        <v>000603</v>
      </c>
      <c r="N68" s="2" t="str">
        <f>"0157472516"</f>
        <v>0157472516</v>
      </c>
      <c r="O68" s="2" t="str">
        <f>"3830.77"</f>
        <v>3830.77</v>
      </c>
      <c r="P68" s="2">
        <v>40</v>
      </c>
      <c r="Q68" s="2">
        <f>P68*B68</f>
        <v>4000</v>
      </c>
      <c r="R68" s="2">
        <f>(Q68-O68)/O68*100</f>
        <v>4.41764971533138</v>
      </c>
    </row>
    <row r="69" spans="1:18">
      <c r="A69" s="2" t="str">
        <f>"大众交通"</f>
        <v>大众交通</v>
      </c>
      <c r="B69" s="2">
        <v>100</v>
      </c>
      <c r="C69" s="2">
        <v>100</v>
      </c>
      <c r="D69" s="2" t="str">
        <f>"人民币"</f>
        <v>人民币</v>
      </c>
      <c r="E69" s="2">
        <v>30.941</v>
      </c>
      <c r="F69" s="2">
        <v>-1037.13</v>
      </c>
      <c r="G69" s="2">
        <v>-33.52</v>
      </c>
      <c r="H69" s="2"/>
      <c r="I69" s="2">
        <v>2057</v>
      </c>
      <c r="J69" s="2">
        <v>20.57</v>
      </c>
      <c r="K69" s="2">
        <v>0</v>
      </c>
      <c r="L69" s="2">
        <v>0</v>
      </c>
      <c r="M69" s="2" t="str">
        <f>"600611"</f>
        <v>600611</v>
      </c>
      <c r="N69" s="2" t="str">
        <f>"A453612732"</f>
        <v>A453612732</v>
      </c>
      <c r="O69" s="2" t="str">
        <f>"3094.13"</f>
        <v>3094.13</v>
      </c>
      <c r="P69" s="2">
        <v>28</v>
      </c>
      <c r="Q69" s="2">
        <f>P69*B69</f>
        <v>2800</v>
      </c>
      <c r="R69" s="2">
        <f>(Q69-O69)/O69*100</f>
        <v>-9.50606470962759</v>
      </c>
    </row>
    <row r="70" spans="1:18">
      <c r="A70" s="2" t="str">
        <f>"中国中车"</f>
        <v>中国中车</v>
      </c>
      <c r="B70" s="2">
        <v>100</v>
      </c>
      <c r="C70" s="2">
        <v>100</v>
      </c>
      <c r="D70" s="2" t="str">
        <f>"人民币"</f>
        <v>人民币</v>
      </c>
      <c r="E70" s="2">
        <v>26.395</v>
      </c>
      <c r="F70" s="2">
        <v>-631.5</v>
      </c>
      <c r="G70" s="2">
        <v>-23.92</v>
      </c>
      <c r="H70" s="2"/>
      <c r="I70" s="2">
        <v>2008</v>
      </c>
      <c r="J70" s="2">
        <v>20.08</v>
      </c>
      <c r="K70" s="2">
        <v>0</v>
      </c>
      <c r="L70" s="2">
        <v>100</v>
      </c>
      <c r="M70" s="2" t="str">
        <f>"601766"</f>
        <v>601766</v>
      </c>
      <c r="N70" s="2" t="str">
        <f>"A453612732"</f>
        <v>A453612732</v>
      </c>
      <c r="O70" s="2" t="str">
        <f>"2639.50"</f>
        <v>2639.50</v>
      </c>
      <c r="P70" s="2">
        <v>30</v>
      </c>
      <c r="Q70" s="2">
        <f>P70*B70</f>
        <v>3000</v>
      </c>
      <c r="R70" s="2">
        <f>(Q70-O70)/O70*100</f>
        <v>13.6578897518469</v>
      </c>
    </row>
    <row r="71" spans="1:18">
      <c r="A71" s="2" t="s">
        <v>8</v>
      </c>
      <c r="B71" s="2" t="s">
        <v>9</v>
      </c>
      <c r="C71" s="4" t="s">
        <v>10</v>
      </c>
      <c r="D71" s="4"/>
      <c r="E71" s="4"/>
      <c r="F71" s="2"/>
      <c r="G71" s="2">
        <f>SUM(G55:G70)</f>
        <v>-178.38</v>
      </c>
      <c r="H71" s="2"/>
      <c r="I71" s="2"/>
      <c r="J71" s="2"/>
      <c r="K71" s="2"/>
      <c r="L71" s="2"/>
      <c r="M71" s="2"/>
      <c r="N71" s="2"/>
      <c r="O71" s="2"/>
      <c r="P71" s="2"/>
      <c r="Q71" s="2">
        <f>SUM(Q55:Q70)</f>
        <v>134800</v>
      </c>
      <c r="R71" s="2"/>
    </row>
    <row r="72" spans="3:8">
      <c r="C72" s="5"/>
      <c r="D72" s="5"/>
      <c r="E72" s="5"/>
      <c r="H72" s="6">
        <v>42257</v>
      </c>
    </row>
    <row r="73" spans="10:10">
      <c r="J73" s="6">
        <f>H72+1</f>
        <v>42258</v>
      </c>
    </row>
    <row r="74" spans="2:11">
      <c r="B74" t="s">
        <v>11</v>
      </c>
      <c r="K74" s="7">
        <f ca="1">NOW()</f>
        <v>42259.9654398148</v>
      </c>
    </row>
    <row r="75" spans="9:9">
      <c r="I75" t="e">
        <f>D67+1</f>
        <v>#VALUE!</v>
      </c>
    </row>
    <row r="76" spans="2:18">
      <c r="B76" s="2" t="str">
        <f>"币种"</f>
        <v>币种</v>
      </c>
      <c r="C76" s="2" t="str">
        <f>"余额"</f>
        <v>余额</v>
      </c>
      <c r="D76" s="2" t="str">
        <f>"可用"</f>
        <v>可用</v>
      </c>
      <c r="E76" s="2" t="str">
        <f>"可取"</f>
        <v>可取</v>
      </c>
      <c r="F76" s="2" t="str">
        <f>"参考市值"</f>
        <v>参考市值</v>
      </c>
      <c r="G76" s="2" t="str">
        <f>"资产"</f>
        <v>资产</v>
      </c>
      <c r="H76" s="2" t="str">
        <f>"盈亏"</f>
        <v>盈亏</v>
      </c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2" t="str">
        <f>"人民币"</f>
        <v>人民币</v>
      </c>
      <c r="C77" s="2" t="str">
        <f>"5508.71"</f>
        <v>5508.71</v>
      </c>
      <c r="D77" s="2" t="str">
        <f>"138.54"</f>
        <v>138.54</v>
      </c>
      <c r="E77" s="2" t="str">
        <f>"138.54"</f>
        <v>138.54</v>
      </c>
      <c r="F77" s="2" t="str">
        <f>"91616.00"</f>
        <v>91616.00</v>
      </c>
      <c r="G77" s="2" t="str">
        <f>"91754.54"</f>
        <v>91754.54</v>
      </c>
      <c r="H77" s="2" t="str">
        <f>"-9194.42"</f>
        <v>-9194.42</v>
      </c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8"/>
    </row>
    <row r="79" spans="2:18">
      <c r="B79" s="2" t="s">
        <v>0</v>
      </c>
      <c r="C79" s="2" t="str">
        <f>"证券数量"</f>
        <v>证券数量</v>
      </c>
      <c r="D79" s="2" t="s">
        <v>1</v>
      </c>
      <c r="E79" s="2" t="str">
        <f>"价格币种"</f>
        <v>价格币种</v>
      </c>
      <c r="F79" s="2" t="str">
        <f>"成本价"</f>
        <v>成本价</v>
      </c>
      <c r="G79" s="2" t="str">
        <f>"浮动盈亏"</f>
        <v>浮动盈亏</v>
      </c>
      <c r="H79" s="2" t="str">
        <f>"盈亏比例(%)"</f>
        <v>盈亏比例(%)</v>
      </c>
      <c r="I79" s="2" t="str">
        <f>"折算汇率"</f>
        <v>折算汇率</v>
      </c>
      <c r="J79" s="2" t="str">
        <f>"最新市值"</f>
        <v>最新市值</v>
      </c>
      <c r="K79" s="2" t="str">
        <f>"当前价"</f>
        <v>当前价</v>
      </c>
      <c r="L79" s="2" t="str">
        <f>"今买数量"</f>
        <v>今买数量</v>
      </c>
      <c r="M79" s="2" t="str">
        <f>"今卖数量"</f>
        <v>今卖数量</v>
      </c>
      <c r="N79" s="2" t="str">
        <f>"证券代码"</f>
        <v>证券代码</v>
      </c>
      <c r="O79" s="2" t="str">
        <f>"股东代码"</f>
        <v>股东代码</v>
      </c>
      <c r="P79" s="2" t="str">
        <f>"成本金额"</f>
        <v>成本金额</v>
      </c>
      <c r="Q79" s="2" t="s">
        <v>2</v>
      </c>
      <c r="R79" s="2"/>
    </row>
    <row r="80" spans="2:18">
      <c r="B80" s="2" t="s">
        <v>4</v>
      </c>
      <c r="C80" s="9" t="s">
        <v>5</v>
      </c>
      <c r="D80" s="9" t="s">
        <v>5</v>
      </c>
      <c r="E80" s="2" t="str">
        <f t="shared" ref="E80:E95" si="24">"人民币"</f>
        <v>人民币</v>
      </c>
      <c r="F80" s="2">
        <v>19.758</v>
      </c>
      <c r="G80" s="2">
        <v>-1294.53</v>
      </c>
      <c r="H80" s="2">
        <v>-8.19</v>
      </c>
      <c r="I80" s="9" t="s">
        <v>6</v>
      </c>
      <c r="J80" s="2">
        <v>14512</v>
      </c>
      <c r="K80" s="2">
        <v>18.14</v>
      </c>
      <c r="L80" s="2">
        <v>0</v>
      </c>
      <c r="M80" s="2">
        <v>0</v>
      </c>
      <c r="N80" s="2" t="str">
        <f>"000936"</f>
        <v>000936</v>
      </c>
      <c r="O80" s="2" t="str">
        <f t="shared" ref="O80:O83" si="25">"0157472516"</f>
        <v>0157472516</v>
      </c>
      <c r="P80" s="2" t="str">
        <f>"15806.53"</f>
        <v>15806.53</v>
      </c>
      <c r="Q80" s="2">
        <v>30</v>
      </c>
      <c r="R80" s="2">
        <f t="shared" ref="R80:R95" si="26">Q80*C80</f>
        <v>24000</v>
      </c>
    </row>
    <row r="81" spans="2:18">
      <c r="B81" s="2" t="str">
        <f>"创业板B"</f>
        <v>创业板B</v>
      </c>
      <c r="C81" s="2">
        <v>10000</v>
      </c>
      <c r="D81" s="2">
        <v>10000</v>
      </c>
      <c r="E81" s="2" t="str">
        <f>"人民币"</f>
        <v>人民币</v>
      </c>
      <c r="F81" s="2">
        <v>1.116</v>
      </c>
      <c r="G81" s="2">
        <v>-927.5</v>
      </c>
      <c r="H81" s="2">
        <v>-8.33</v>
      </c>
      <c r="I81" s="2"/>
      <c r="J81" s="2">
        <v>10230</v>
      </c>
      <c r="K81" s="2">
        <v>1.023</v>
      </c>
      <c r="L81" s="2">
        <v>0</v>
      </c>
      <c r="M81" s="2">
        <v>0</v>
      </c>
      <c r="N81" s="2" t="str">
        <f>"150153"</f>
        <v>150153</v>
      </c>
      <c r="O81" s="2" t="str">
        <f>"0157472516"</f>
        <v>0157472516</v>
      </c>
      <c r="P81" s="2" t="str">
        <f>"11157.50"</f>
        <v>11157.50</v>
      </c>
      <c r="Q81" s="2">
        <v>1.3</v>
      </c>
      <c r="R81" s="2">
        <f>Q81*C81</f>
        <v>13000</v>
      </c>
    </row>
    <row r="82" spans="2:18">
      <c r="B82" s="2" t="s">
        <v>7</v>
      </c>
      <c r="C82" s="2">
        <v>600</v>
      </c>
      <c r="D82" s="2">
        <v>600</v>
      </c>
      <c r="E82" s="2" t="str">
        <f>"人民币"</f>
        <v>人民币</v>
      </c>
      <c r="F82" s="2">
        <v>17.548</v>
      </c>
      <c r="G82" s="2">
        <v>-310.88</v>
      </c>
      <c r="H82" s="2">
        <v>-2.95</v>
      </c>
      <c r="I82" s="2"/>
      <c r="J82" s="2">
        <v>10218</v>
      </c>
      <c r="K82" s="2">
        <v>17.03</v>
      </c>
      <c r="L82" s="2">
        <v>0</v>
      </c>
      <c r="M82" s="2">
        <v>0</v>
      </c>
      <c r="N82" s="2" t="str">
        <f>"600008"</f>
        <v>600008</v>
      </c>
      <c r="O82" s="2" t="str">
        <f t="shared" ref="O82:O85" si="27">"A453612732"</f>
        <v>A453612732</v>
      </c>
      <c r="P82" s="2" t="str">
        <f>"10528.88"</f>
        <v>10528.88</v>
      </c>
      <c r="Q82" s="2">
        <v>25</v>
      </c>
      <c r="R82" s="2">
        <f>Q82*C82</f>
        <v>15000</v>
      </c>
    </row>
    <row r="83" spans="2:18">
      <c r="B83" s="2" t="str">
        <f>"华英农业"</f>
        <v>华英农业</v>
      </c>
      <c r="C83" s="2">
        <v>600</v>
      </c>
      <c r="D83" s="2">
        <v>300</v>
      </c>
      <c r="E83" s="2" t="str">
        <f>"人民币"</f>
        <v>人民币</v>
      </c>
      <c r="F83" s="2">
        <v>14.948</v>
      </c>
      <c r="G83" s="2">
        <v>-418.66</v>
      </c>
      <c r="H83" s="2">
        <v>-4.67</v>
      </c>
      <c r="I83" s="2"/>
      <c r="J83" s="2">
        <v>8550</v>
      </c>
      <c r="K83" s="2">
        <v>14.25</v>
      </c>
      <c r="L83" s="2">
        <v>300</v>
      </c>
      <c r="M83" s="2">
        <v>0</v>
      </c>
      <c r="N83" s="2" t="str">
        <f>"002321"</f>
        <v>002321</v>
      </c>
      <c r="O83" s="2" t="str">
        <f>"0157472516"</f>
        <v>0157472516</v>
      </c>
      <c r="P83" s="2" t="str">
        <f>"8968.66"</f>
        <v>8968.66</v>
      </c>
      <c r="Q83" s="2">
        <v>25</v>
      </c>
      <c r="R83" s="2">
        <f>Q83*C83</f>
        <v>15000</v>
      </c>
    </row>
    <row r="84" spans="2:18">
      <c r="B84" s="2" t="str">
        <f>"*ST阳化"</f>
        <v>*ST阳化</v>
      </c>
      <c r="C84" s="2">
        <v>900</v>
      </c>
      <c r="D84" s="2">
        <v>600</v>
      </c>
      <c r="E84" s="2" t="str">
        <f>"人民币"</f>
        <v>人民币</v>
      </c>
      <c r="F84" s="2">
        <v>7.599</v>
      </c>
      <c r="G84" s="2">
        <v>-80.2</v>
      </c>
      <c r="H84" s="2">
        <v>-1.17</v>
      </c>
      <c r="I84" s="2"/>
      <c r="J84" s="2">
        <v>6759</v>
      </c>
      <c r="K84" s="2">
        <v>7.51</v>
      </c>
      <c r="L84" s="2">
        <v>300</v>
      </c>
      <c r="M84" s="2">
        <v>0</v>
      </c>
      <c r="N84" s="2" t="str">
        <f>"600691"</f>
        <v>600691</v>
      </c>
      <c r="O84" s="2" t="str">
        <f>"A453612732"</f>
        <v>A453612732</v>
      </c>
      <c r="P84" s="2" t="str">
        <f>"6839.20"</f>
        <v>6839.20</v>
      </c>
      <c r="Q84" s="2">
        <v>11</v>
      </c>
      <c r="R84" s="2">
        <f>Q84*C84</f>
        <v>9900</v>
      </c>
    </row>
    <row r="85" spans="2:18">
      <c r="B85" s="2" t="str">
        <f>"雪峰科技"</f>
        <v>雪峰科技</v>
      </c>
      <c r="C85" s="2">
        <v>200</v>
      </c>
      <c r="D85" s="2">
        <v>100</v>
      </c>
      <c r="E85" s="2" t="str">
        <f>"人民币"</f>
        <v>人民币</v>
      </c>
      <c r="F85" s="2">
        <v>37.898</v>
      </c>
      <c r="G85" s="2">
        <v>-1239.59</v>
      </c>
      <c r="H85" s="2">
        <v>-16.35</v>
      </c>
      <c r="I85" s="2"/>
      <c r="J85" s="2">
        <v>6340</v>
      </c>
      <c r="K85" s="2">
        <v>31.7</v>
      </c>
      <c r="L85" s="2">
        <v>100</v>
      </c>
      <c r="M85" s="2">
        <v>0</v>
      </c>
      <c r="N85" s="2" t="str">
        <f>"603227"</f>
        <v>603227</v>
      </c>
      <c r="O85" s="2" t="str">
        <f>"A453612732"</f>
        <v>A453612732</v>
      </c>
      <c r="P85" s="2" t="str">
        <f>"7579.59"</f>
        <v>7579.59</v>
      </c>
      <c r="Q85" s="2">
        <v>42</v>
      </c>
      <c r="R85" s="2">
        <f>Q85*C85</f>
        <v>8400</v>
      </c>
    </row>
    <row r="86" spans="2:18">
      <c r="B86" s="2" t="str">
        <f>"三花股份"</f>
        <v>三花股份</v>
      </c>
      <c r="C86" s="2">
        <v>400</v>
      </c>
      <c r="D86" s="2">
        <v>400</v>
      </c>
      <c r="E86" s="2" t="str">
        <f>"人民币"</f>
        <v>人民币</v>
      </c>
      <c r="F86" s="2">
        <v>13.737</v>
      </c>
      <c r="G86" s="2">
        <v>69.25</v>
      </c>
      <c r="H86" s="2">
        <v>1.26</v>
      </c>
      <c r="I86" s="2"/>
      <c r="J86" s="2">
        <v>5564</v>
      </c>
      <c r="K86" s="2">
        <v>13.91</v>
      </c>
      <c r="L86" s="2">
        <v>0</v>
      </c>
      <c r="M86" s="2">
        <v>0</v>
      </c>
      <c r="N86" s="2" t="str">
        <f>"002050"</f>
        <v>002050</v>
      </c>
      <c r="O86" s="2" t="str">
        <f t="shared" ref="O86:O91" si="28">"0157472516"</f>
        <v>0157472516</v>
      </c>
      <c r="P86" s="2" t="str">
        <f>"5494.75"</f>
        <v>5494.75</v>
      </c>
      <c r="Q86" s="2">
        <v>20</v>
      </c>
      <c r="R86" s="2">
        <f>Q86*C86</f>
        <v>8000</v>
      </c>
    </row>
    <row r="87" spans="2:18">
      <c r="B87" s="2" t="str">
        <f>"农 产 品"</f>
        <v>农 产 品</v>
      </c>
      <c r="C87" s="2">
        <v>200</v>
      </c>
      <c r="D87" s="2">
        <v>200</v>
      </c>
      <c r="E87" s="2" t="str">
        <f>"人民币"</f>
        <v>人民币</v>
      </c>
      <c r="F87" s="2">
        <v>25.665</v>
      </c>
      <c r="G87" s="2">
        <v>-601</v>
      </c>
      <c r="H87" s="2">
        <v>-11.71</v>
      </c>
      <c r="I87" s="2"/>
      <c r="J87" s="2">
        <v>4532</v>
      </c>
      <c r="K87" s="2">
        <v>22.66</v>
      </c>
      <c r="L87" s="2">
        <v>0</v>
      </c>
      <c r="M87" s="2">
        <v>0</v>
      </c>
      <c r="N87" s="2" t="str">
        <f>"000061"</f>
        <v>000061</v>
      </c>
      <c r="O87" s="2" t="str">
        <f>"0157472516"</f>
        <v>0157472516</v>
      </c>
      <c r="P87" s="2" t="str">
        <f>"5133.00"</f>
        <v>5133.00</v>
      </c>
      <c r="Q87" s="2">
        <v>35</v>
      </c>
      <c r="R87" s="2">
        <f>Q87*C87</f>
        <v>7000</v>
      </c>
    </row>
    <row r="88" spans="2:18">
      <c r="B88" s="2" t="str">
        <f>"北京城建"</f>
        <v>北京城建</v>
      </c>
      <c r="C88" s="2">
        <v>200</v>
      </c>
      <c r="D88" s="2">
        <v>200</v>
      </c>
      <c r="E88" s="2" t="str">
        <f>"人民币"</f>
        <v>人民币</v>
      </c>
      <c r="F88" s="2">
        <v>24.605</v>
      </c>
      <c r="G88" s="2">
        <v>-394.99</v>
      </c>
      <c r="H88" s="2">
        <v>-8.03</v>
      </c>
      <c r="I88" s="2"/>
      <c r="J88" s="2">
        <v>4526</v>
      </c>
      <c r="K88" s="2">
        <v>22.63</v>
      </c>
      <c r="L88" s="2">
        <v>0</v>
      </c>
      <c r="M88" s="2">
        <v>0</v>
      </c>
      <c r="N88" s="2" t="str">
        <f>"600266"</f>
        <v>600266</v>
      </c>
      <c r="O88" s="2" t="str">
        <f t="shared" ref="O88:O90" si="29">"A453612732"</f>
        <v>A453612732</v>
      </c>
      <c r="P88" s="2" t="str">
        <f>"4920.99"</f>
        <v>4920.99</v>
      </c>
      <c r="Q88" s="2">
        <v>28</v>
      </c>
      <c r="R88" s="2">
        <f>Q88*C88</f>
        <v>5600</v>
      </c>
    </row>
    <row r="89" spans="2:18">
      <c r="B89" s="2" t="str">
        <f>"上汽集团"</f>
        <v>上汽集团</v>
      </c>
      <c r="C89" s="2">
        <v>200</v>
      </c>
      <c r="D89" s="2">
        <v>200</v>
      </c>
      <c r="E89" s="2" t="str">
        <f>"人民币"</f>
        <v>人民币</v>
      </c>
      <c r="F89" s="2">
        <v>24.736</v>
      </c>
      <c r="G89" s="2">
        <v>-449.12</v>
      </c>
      <c r="H89" s="2">
        <v>-9.08</v>
      </c>
      <c r="I89" s="2"/>
      <c r="J89" s="2">
        <v>4498</v>
      </c>
      <c r="K89" s="2">
        <v>22.49</v>
      </c>
      <c r="L89" s="2">
        <v>0</v>
      </c>
      <c r="M89" s="2">
        <v>0</v>
      </c>
      <c r="N89" s="2" t="str">
        <f>"600104"</f>
        <v>600104</v>
      </c>
      <c r="O89" s="2" t="str">
        <f>"A453612732"</f>
        <v>A453612732</v>
      </c>
      <c r="P89" s="2" t="str">
        <f>"4947.12"</f>
        <v>4947.12</v>
      </c>
      <c r="Q89" s="2">
        <v>35</v>
      </c>
      <c r="R89" s="2">
        <f>Q89*C89</f>
        <v>7000</v>
      </c>
    </row>
    <row r="90" spans="2:18">
      <c r="B90" s="2" t="str">
        <f>"中海集运"</f>
        <v>中海集运</v>
      </c>
      <c r="C90" s="2">
        <v>400</v>
      </c>
      <c r="D90" s="2">
        <v>400</v>
      </c>
      <c r="E90" s="2" t="str">
        <f>"人民币"</f>
        <v>人民币</v>
      </c>
      <c r="F90" s="2">
        <v>9.099</v>
      </c>
      <c r="G90" s="2">
        <v>-167.68</v>
      </c>
      <c r="H90" s="2">
        <v>-4.6</v>
      </c>
      <c r="I90" s="2"/>
      <c r="J90" s="2">
        <v>3472</v>
      </c>
      <c r="K90" s="2">
        <v>8.68</v>
      </c>
      <c r="L90" s="2">
        <v>0</v>
      </c>
      <c r="M90" s="2">
        <v>0</v>
      </c>
      <c r="N90" s="2" t="str">
        <f>"601866"</f>
        <v>601866</v>
      </c>
      <c r="O90" s="2" t="str">
        <f>"A453612732"</f>
        <v>A453612732</v>
      </c>
      <c r="P90" s="2" t="str">
        <f>"3639.68"</f>
        <v>3639.68</v>
      </c>
      <c r="Q90" s="2">
        <v>12</v>
      </c>
      <c r="R90" s="2">
        <f>Q90*C90</f>
        <v>4800</v>
      </c>
    </row>
    <row r="91" spans="2:18">
      <c r="B91" s="2" t="str">
        <f>"中航军B"</f>
        <v>中航军B</v>
      </c>
      <c r="C91" s="2">
        <v>3000</v>
      </c>
      <c r="D91" s="2">
        <v>3000</v>
      </c>
      <c r="E91" s="2" t="str">
        <f>"人民币"</f>
        <v>人民币</v>
      </c>
      <c r="F91" s="2">
        <v>0.972</v>
      </c>
      <c r="G91" s="2">
        <v>-62</v>
      </c>
      <c r="H91" s="2">
        <v>-2.16</v>
      </c>
      <c r="I91" s="2"/>
      <c r="J91" s="2">
        <v>2853</v>
      </c>
      <c r="K91" s="2">
        <v>0.951</v>
      </c>
      <c r="L91" s="2">
        <v>0</v>
      </c>
      <c r="M91" s="2">
        <v>0</v>
      </c>
      <c r="N91" s="2" t="str">
        <f>"150222"</f>
        <v>150222</v>
      </c>
      <c r="O91" s="2" t="str">
        <f>"0157472516"</f>
        <v>0157472516</v>
      </c>
      <c r="P91" s="2" t="str">
        <f>"2915.00"</f>
        <v>2915.00</v>
      </c>
      <c r="Q91" s="2">
        <v>1.1</v>
      </c>
      <c r="R91" s="2">
        <f>Q91*C91</f>
        <v>3300</v>
      </c>
    </row>
    <row r="92" spans="2:18">
      <c r="B92" s="2" t="str">
        <f>"华贸物流"</f>
        <v>华贸物流</v>
      </c>
      <c r="C92" s="2">
        <v>200</v>
      </c>
      <c r="D92" s="2">
        <v>200</v>
      </c>
      <c r="E92" s="2" t="str">
        <f>"人民币"</f>
        <v>人民币</v>
      </c>
      <c r="F92" s="2">
        <v>16.576</v>
      </c>
      <c r="G92" s="2">
        <v>-473.12</v>
      </c>
      <c r="H92" s="2">
        <v>-14.27</v>
      </c>
      <c r="I92" s="2"/>
      <c r="J92" s="2">
        <v>2842</v>
      </c>
      <c r="K92" s="2">
        <v>14.21</v>
      </c>
      <c r="L92" s="2">
        <v>0</v>
      </c>
      <c r="M92" s="2">
        <v>0</v>
      </c>
      <c r="N92" s="2" t="str">
        <f>"603128"</f>
        <v>603128</v>
      </c>
      <c r="O92" s="2" t="str">
        <f t="shared" ref="O92:O95" si="30">"A453612732"</f>
        <v>A453612732</v>
      </c>
      <c r="P92" s="2" t="str">
        <f>"3315.12"</f>
        <v>3315.12</v>
      </c>
      <c r="Q92" s="2">
        <v>20</v>
      </c>
      <c r="R92" s="2">
        <f>Q92*C92</f>
        <v>4000</v>
      </c>
    </row>
    <row r="93" spans="2:18">
      <c r="B93" s="2" t="str">
        <f>"盛达矿业"</f>
        <v>盛达矿业</v>
      </c>
      <c r="C93" s="2">
        <v>100</v>
      </c>
      <c r="D93" s="2">
        <v>100</v>
      </c>
      <c r="E93" s="2" t="str">
        <f>"人民币"</f>
        <v>人民币</v>
      </c>
      <c r="F93" s="2">
        <v>38.308</v>
      </c>
      <c r="G93" s="2">
        <v>-1175.77</v>
      </c>
      <c r="H93" s="2">
        <v>-30.69</v>
      </c>
      <c r="I93" s="2"/>
      <c r="J93" s="2">
        <v>2655</v>
      </c>
      <c r="K93" s="2">
        <v>26.55</v>
      </c>
      <c r="L93" s="2">
        <v>0</v>
      </c>
      <c r="M93" s="2">
        <v>100</v>
      </c>
      <c r="N93" s="2" t="str">
        <f>"000603"</f>
        <v>000603</v>
      </c>
      <c r="O93" s="2" t="str">
        <f>"0157472516"</f>
        <v>0157472516</v>
      </c>
      <c r="P93" s="2" t="str">
        <f>"3830.77"</f>
        <v>3830.77</v>
      </c>
      <c r="Q93" s="2">
        <v>40</v>
      </c>
      <c r="R93" s="2">
        <f>Q93*C93</f>
        <v>4000</v>
      </c>
    </row>
    <row r="94" spans="2:18">
      <c r="B94" s="2" t="str">
        <f>"大众交通"</f>
        <v>大众交通</v>
      </c>
      <c r="C94" s="2">
        <v>100</v>
      </c>
      <c r="D94" s="2">
        <v>100</v>
      </c>
      <c r="E94" s="2" t="str">
        <f>"人民币"</f>
        <v>人民币</v>
      </c>
      <c r="F94" s="2">
        <v>30.941</v>
      </c>
      <c r="G94" s="2">
        <v>-1037.13</v>
      </c>
      <c r="H94" s="2">
        <v>-33.52</v>
      </c>
      <c r="I94" s="2"/>
      <c r="J94" s="2">
        <v>2057</v>
      </c>
      <c r="K94" s="2">
        <v>20.57</v>
      </c>
      <c r="L94" s="2">
        <v>0</v>
      </c>
      <c r="M94" s="2">
        <v>0</v>
      </c>
      <c r="N94" s="2" t="str">
        <f>"600611"</f>
        <v>600611</v>
      </c>
      <c r="O94" s="2" t="str">
        <f>"A453612732"</f>
        <v>A453612732</v>
      </c>
      <c r="P94" s="2" t="str">
        <f>"3094.13"</f>
        <v>3094.13</v>
      </c>
      <c r="Q94" s="2">
        <v>28</v>
      </c>
      <c r="R94" s="2">
        <f>Q94*C94</f>
        <v>2800</v>
      </c>
    </row>
    <row r="95" spans="2:18">
      <c r="B95" s="2" t="str">
        <f>"中国中车"</f>
        <v>中国中车</v>
      </c>
      <c r="C95" s="2">
        <v>100</v>
      </c>
      <c r="D95" s="2">
        <v>100</v>
      </c>
      <c r="E95" s="2" t="str">
        <f>"人民币"</f>
        <v>人民币</v>
      </c>
      <c r="F95" s="2">
        <v>26.395</v>
      </c>
      <c r="G95" s="2">
        <v>-631.5</v>
      </c>
      <c r="H95" s="2">
        <v>-23.92</v>
      </c>
      <c r="I95" s="2"/>
      <c r="J95" s="2">
        <v>2008</v>
      </c>
      <c r="K95" s="2">
        <v>20.08</v>
      </c>
      <c r="L95" s="2">
        <v>0</v>
      </c>
      <c r="M95" s="2">
        <v>100</v>
      </c>
      <c r="N95" s="2" t="str">
        <f>"601766"</f>
        <v>601766</v>
      </c>
      <c r="O95" s="2" t="str">
        <f>"A453612732"</f>
        <v>A453612732</v>
      </c>
      <c r="P95" s="2" t="str">
        <f>"2639.50"</f>
        <v>2639.50</v>
      </c>
      <c r="Q95" s="2">
        <v>30</v>
      </c>
      <c r="R95" s="2">
        <f>Q95*C95</f>
        <v>3000</v>
      </c>
    </row>
    <row r="96" spans="2:18">
      <c r="B96" s="2" t="s">
        <v>8</v>
      </c>
      <c r="C96" s="2" t="s">
        <v>9</v>
      </c>
      <c r="D96" s="4" t="s">
        <v>10</v>
      </c>
      <c r="E96" s="4"/>
      <c r="F96" s="4"/>
      <c r="G96" s="2"/>
      <c r="H96" s="2">
        <f>SUM(H80:H95)</f>
        <v>-178.38</v>
      </c>
      <c r="I96" s="2"/>
      <c r="J96" s="2"/>
      <c r="K96" s="2"/>
      <c r="L96" s="2"/>
      <c r="M96" s="2"/>
      <c r="N96" s="2"/>
      <c r="O96" s="2"/>
      <c r="P96" s="2"/>
      <c r="Q96" s="2"/>
      <c r="R96" s="2">
        <f>SUM(R80:R95)</f>
        <v>134800</v>
      </c>
    </row>
    <row r="97" spans="4:9">
      <c r="D97" s="5"/>
      <c r="E97" s="5"/>
      <c r="F97" s="5"/>
      <c r="I97" s="6">
        <v>42257</v>
      </c>
    </row>
    <row r="98" spans="11:11">
      <c r="K98" s="6">
        <f>I97+1</f>
        <v>42258</v>
      </c>
    </row>
    <row r="99" spans="3:12">
      <c r="C99" t="s">
        <v>11</v>
      </c>
      <c r="L99" s="7">
        <f ca="1">NOW()</f>
        <v>42259.9654398148</v>
      </c>
    </row>
    <row r="100" spans="10:10">
      <c r="J100" t="e">
        <f>E92+1</f>
        <v>#VALUE!</v>
      </c>
    </row>
    <row r="101" spans="7:7">
      <c r="G101" t="s">
        <v>12</v>
      </c>
    </row>
    <row r="102" spans="6:6">
      <c r="F102" t="s">
        <v>13</v>
      </c>
    </row>
    <row r="103" spans="1:17">
      <c r="A103" s="2" t="str">
        <f>"币种"</f>
        <v>币种</v>
      </c>
      <c r="B103" s="2" t="str">
        <f>"余额"</f>
        <v>余额</v>
      </c>
      <c r="C103" s="2" t="str">
        <f>"可用"</f>
        <v>可用</v>
      </c>
      <c r="D103" s="2" t="str">
        <f>"可取"</f>
        <v>可取</v>
      </c>
      <c r="E103" s="2" t="str">
        <f>"参考市值"</f>
        <v>参考市值</v>
      </c>
      <c r="F103" s="2" t="str">
        <f>"资产"</f>
        <v>资产</v>
      </c>
      <c r="G103" s="2" t="str">
        <f>"盈亏"</f>
        <v>盈亏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>
      <c r="A104" s="2" t="str">
        <f>"人民币"</f>
        <v>人民币</v>
      </c>
      <c r="B104" s="2" t="str">
        <f>"5508.71"</f>
        <v>5508.71</v>
      </c>
      <c r="C104" s="2" t="str">
        <f>"138.54"</f>
        <v>138.54</v>
      </c>
      <c r="D104" s="2" t="str">
        <f>"138.54"</f>
        <v>138.54</v>
      </c>
      <c r="E104" s="2" t="str">
        <f>"91616.00"</f>
        <v>91616.00</v>
      </c>
      <c r="F104" s="2" t="str">
        <f>"91754.54"</f>
        <v>91754.54</v>
      </c>
      <c r="G104" s="2" t="str">
        <f>"-9194.42"</f>
        <v>-9194.42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8"/>
    </row>
    <row r="106" spans="1:18">
      <c r="A106" s="2" t="s">
        <v>0</v>
      </c>
      <c r="B106" s="2" t="str">
        <f>"证券数量"</f>
        <v>证券数量</v>
      </c>
      <c r="C106" s="2" t="s">
        <v>1</v>
      </c>
      <c r="D106" s="2" t="str">
        <f>"价格币种"</f>
        <v>价格币种</v>
      </c>
      <c r="E106" s="2" t="str">
        <f>"成本价"</f>
        <v>成本价</v>
      </c>
      <c r="F106" s="2" t="str">
        <f>"浮动盈亏"</f>
        <v>浮动盈亏</v>
      </c>
      <c r="G106" s="2" t="str">
        <f>"盈亏比例(%)"</f>
        <v>盈亏比例(%)</v>
      </c>
      <c r="H106" s="2" t="str">
        <f>"折算汇率"</f>
        <v>折算汇率</v>
      </c>
      <c r="I106" s="2" t="str">
        <f>"最新市值"</f>
        <v>最新市值</v>
      </c>
      <c r="J106" s="2" t="str">
        <f>"当前价"</f>
        <v>当前价</v>
      </c>
      <c r="K106" s="2" t="str">
        <f>"今买数量"</f>
        <v>今买数量</v>
      </c>
      <c r="L106" s="2" t="str">
        <f>"今卖数量"</f>
        <v>今卖数量</v>
      </c>
      <c r="M106" s="2" t="str">
        <f>"证券代码"</f>
        <v>证券代码</v>
      </c>
      <c r="N106" s="2" t="str">
        <f>"股东代码"</f>
        <v>股东代码</v>
      </c>
      <c r="O106" s="2" t="str">
        <f>"成本金额"</f>
        <v>成本金额</v>
      </c>
      <c r="P106" s="2" t="s">
        <v>2</v>
      </c>
      <c r="Q106" s="2"/>
      <c r="R106" s="2" t="s">
        <v>3</v>
      </c>
    </row>
    <row r="107" spans="1:18">
      <c r="A107" s="2" t="s">
        <v>4</v>
      </c>
      <c r="B107" s="9" t="s">
        <v>5</v>
      </c>
      <c r="C107" s="9" t="s">
        <v>5</v>
      </c>
      <c r="D107" s="2" t="str">
        <f t="shared" ref="D107:D122" si="31">"人民币"</f>
        <v>人民币</v>
      </c>
      <c r="E107" s="2">
        <v>19.758</v>
      </c>
      <c r="F107" s="2">
        <v>-1294.53</v>
      </c>
      <c r="G107" s="2">
        <v>-8.19</v>
      </c>
      <c r="H107" s="9" t="s">
        <v>6</v>
      </c>
      <c r="I107" s="2">
        <v>14512</v>
      </c>
      <c r="J107" s="2">
        <v>18.14</v>
      </c>
      <c r="K107" s="2">
        <v>0</v>
      </c>
      <c r="L107" s="2">
        <v>0</v>
      </c>
      <c r="M107" s="2" t="str">
        <f>"000936"</f>
        <v>000936</v>
      </c>
      <c r="N107" s="2" t="str">
        <f t="shared" ref="N107:N110" si="32">"0157472516"</f>
        <v>0157472516</v>
      </c>
      <c r="O107" s="2" t="str">
        <f>"15806.53"</f>
        <v>15806.53</v>
      </c>
      <c r="P107" s="2">
        <v>30</v>
      </c>
      <c r="Q107" s="2">
        <f t="shared" ref="Q107:Q122" si="33">P107*B107</f>
        <v>24000</v>
      </c>
      <c r="R107" s="2">
        <f t="shared" ref="R107:R122" si="34">(Q107-O107)/O107*100</f>
        <v>51.835981711356</v>
      </c>
    </row>
    <row r="108" spans="1:18">
      <c r="A108" s="2" t="str">
        <f>"创业板B"</f>
        <v>创业板B</v>
      </c>
      <c r="B108" s="2">
        <v>10000</v>
      </c>
      <c r="C108" s="2">
        <v>10000</v>
      </c>
      <c r="D108" s="2" t="str">
        <f>"人民币"</f>
        <v>人民币</v>
      </c>
      <c r="E108" s="2">
        <v>1.116</v>
      </c>
      <c r="F108" s="2">
        <v>-927.5</v>
      </c>
      <c r="G108" s="2">
        <v>-8.33</v>
      </c>
      <c r="H108" s="2"/>
      <c r="I108" s="2">
        <v>10230</v>
      </c>
      <c r="J108" s="2">
        <v>1.023</v>
      </c>
      <c r="K108" s="2">
        <v>0</v>
      </c>
      <c r="L108" s="2">
        <v>0</v>
      </c>
      <c r="M108" s="2" t="str">
        <f>"150153"</f>
        <v>150153</v>
      </c>
      <c r="N108" s="2" t="str">
        <f>"0157472516"</f>
        <v>0157472516</v>
      </c>
      <c r="O108" s="2" t="str">
        <f>"11157.50"</f>
        <v>11157.50</v>
      </c>
      <c r="P108" s="2">
        <v>1.3</v>
      </c>
      <c r="Q108" s="2">
        <f>P108*B108</f>
        <v>13000</v>
      </c>
      <c r="R108" s="2">
        <f>(Q108-O108)/O108*100</f>
        <v>16.5135559041004</v>
      </c>
    </row>
    <row r="109" spans="1:18">
      <c r="A109" s="2" t="s">
        <v>7</v>
      </c>
      <c r="B109" s="2">
        <v>600</v>
      </c>
      <c r="C109" s="2">
        <v>600</v>
      </c>
      <c r="D109" s="2" t="str">
        <f>"人民币"</f>
        <v>人民币</v>
      </c>
      <c r="E109" s="2">
        <v>17.548</v>
      </c>
      <c r="F109" s="2">
        <v>-310.88</v>
      </c>
      <c r="G109" s="2">
        <v>-2.95</v>
      </c>
      <c r="H109" s="2"/>
      <c r="I109" s="2">
        <v>10218</v>
      </c>
      <c r="J109" s="2">
        <v>17.03</v>
      </c>
      <c r="K109" s="2">
        <v>0</v>
      </c>
      <c r="L109" s="2">
        <v>0</v>
      </c>
      <c r="M109" s="2" t="str">
        <f>"600008"</f>
        <v>600008</v>
      </c>
      <c r="N109" s="2" t="str">
        <f t="shared" ref="N109:N112" si="35">"A453612732"</f>
        <v>A453612732</v>
      </c>
      <c r="O109" s="2" t="str">
        <f>"10528.88"</f>
        <v>10528.88</v>
      </c>
      <c r="P109" s="2">
        <v>25</v>
      </c>
      <c r="Q109" s="2">
        <f>P109*B109</f>
        <v>15000</v>
      </c>
      <c r="R109" s="2">
        <f>(Q109-O109)/O109*100</f>
        <v>42.4652954540274</v>
      </c>
    </row>
    <row r="110" spans="1:18">
      <c r="A110" s="2" t="str">
        <f>"华英农业"</f>
        <v>华英农业</v>
      </c>
      <c r="B110" s="2">
        <v>600</v>
      </c>
      <c r="C110" s="2">
        <v>300</v>
      </c>
      <c r="D110" s="2" t="str">
        <f>"人民币"</f>
        <v>人民币</v>
      </c>
      <c r="E110" s="2">
        <v>14.948</v>
      </c>
      <c r="F110" s="2">
        <v>-418.66</v>
      </c>
      <c r="G110" s="2">
        <v>-4.67</v>
      </c>
      <c r="H110" s="2"/>
      <c r="I110" s="2">
        <v>8550</v>
      </c>
      <c r="J110" s="2">
        <v>14.25</v>
      </c>
      <c r="K110" s="2">
        <v>300</v>
      </c>
      <c r="L110" s="2">
        <v>0</v>
      </c>
      <c r="M110" s="2" t="str">
        <f>"002321"</f>
        <v>002321</v>
      </c>
      <c r="N110" s="2" t="str">
        <f>"0157472516"</f>
        <v>0157472516</v>
      </c>
      <c r="O110" s="2" t="str">
        <f>"8968.66"</f>
        <v>8968.66</v>
      </c>
      <c r="P110" s="2">
        <v>25</v>
      </c>
      <c r="Q110" s="2">
        <f>P110*B110</f>
        <v>15000</v>
      </c>
      <c r="R110" s="2">
        <f>(Q110-O110)/O110*100</f>
        <v>67.2490650777262</v>
      </c>
    </row>
    <row r="111" spans="1:18">
      <c r="A111" s="2" t="str">
        <f>"*ST阳化"</f>
        <v>*ST阳化</v>
      </c>
      <c r="B111" s="2">
        <v>900</v>
      </c>
      <c r="C111" s="2">
        <v>600</v>
      </c>
      <c r="D111" s="2" t="str">
        <f>"人民币"</f>
        <v>人民币</v>
      </c>
      <c r="E111" s="2">
        <v>7.599</v>
      </c>
      <c r="F111" s="2">
        <v>-80.2</v>
      </c>
      <c r="G111" s="2">
        <v>-1.17</v>
      </c>
      <c r="H111" s="2"/>
      <c r="I111" s="2">
        <v>6759</v>
      </c>
      <c r="J111" s="2">
        <v>7.51</v>
      </c>
      <c r="K111" s="2">
        <v>300</v>
      </c>
      <c r="L111" s="2">
        <v>0</v>
      </c>
      <c r="M111" s="2" t="str">
        <f>"600691"</f>
        <v>600691</v>
      </c>
      <c r="N111" s="2" t="str">
        <f>"A453612732"</f>
        <v>A453612732</v>
      </c>
      <c r="O111" s="2" t="str">
        <f>"6839.20"</f>
        <v>6839.20</v>
      </c>
      <c r="P111" s="2">
        <v>11</v>
      </c>
      <c r="Q111" s="2">
        <f>P111*B111</f>
        <v>9900</v>
      </c>
      <c r="R111" s="2">
        <f>(Q111-O111)/O111*100</f>
        <v>44.7537723710376</v>
      </c>
    </row>
    <row r="112" spans="1:18">
      <c r="A112" s="2" t="str">
        <f>"雪峰科技"</f>
        <v>雪峰科技</v>
      </c>
      <c r="B112" s="2">
        <v>200</v>
      </c>
      <c r="C112" s="2">
        <v>100</v>
      </c>
      <c r="D112" s="2" t="str">
        <f>"人民币"</f>
        <v>人民币</v>
      </c>
      <c r="E112" s="2">
        <v>37.898</v>
      </c>
      <c r="F112" s="2">
        <v>-1239.59</v>
      </c>
      <c r="G112" s="2">
        <v>-16.35</v>
      </c>
      <c r="H112" s="2"/>
      <c r="I112" s="2">
        <v>6340</v>
      </c>
      <c r="J112" s="2">
        <v>31.7</v>
      </c>
      <c r="K112" s="2">
        <v>100</v>
      </c>
      <c r="L112" s="2">
        <v>0</v>
      </c>
      <c r="M112" s="2" t="str">
        <f>"603227"</f>
        <v>603227</v>
      </c>
      <c r="N112" s="2" t="str">
        <f>"A453612732"</f>
        <v>A453612732</v>
      </c>
      <c r="O112" s="2" t="str">
        <f>"7579.59"</f>
        <v>7579.59</v>
      </c>
      <c r="P112" s="2">
        <v>42</v>
      </c>
      <c r="Q112" s="2">
        <f>P112*B112</f>
        <v>8400</v>
      </c>
      <c r="R112" s="2">
        <f>(Q112-O112)/O112*100</f>
        <v>10.8239363870605</v>
      </c>
    </row>
    <row r="113" spans="1:18">
      <c r="A113" s="2" t="str">
        <f>"三花股份"</f>
        <v>三花股份</v>
      </c>
      <c r="B113" s="2">
        <v>400</v>
      </c>
      <c r="C113" s="2">
        <v>400</v>
      </c>
      <c r="D113" s="2" t="str">
        <f>"人民币"</f>
        <v>人民币</v>
      </c>
      <c r="E113" s="2">
        <v>13.737</v>
      </c>
      <c r="F113" s="2">
        <v>69.25</v>
      </c>
      <c r="G113" s="2">
        <v>1.26</v>
      </c>
      <c r="H113" s="2"/>
      <c r="I113" s="2">
        <v>5564</v>
      </c>
      <c r="J113" s="2">
        <v>13.91</v>
      </c>
      <c r="K113" s="2">
        <v>0</v>
      </c>
      <c r="L113" s="2">
        <v>0</v>
      </c>
      <c r="M113" s="2" t="str">
        <f>"002050"</f>
        <v>002050</v>
      </c>
      <c r="N113" s="2" t="str">
        <f t="shared" ref="N113:N118" si="36">"0157472516"</f>
        <v>0157472516</v>
      </c>
      <c r="O113" s="2" t="str">
        <f>"5494.75"</f>
        <v>5494.75</v>
      </c>
      <c r="P113" s="2">
        <v>20</v>
      </c>
      <c r="Q113" s="2">
        <f>P113*B113</f>
        <v>8000</v>
      </c>
      <c r="R113" s="2">
        <f>(Q113-O113)/O113*100</f>
        <v>45.5935210883116</v>
      </c>
    </row>
    <row r="114" spans="1:18">
      <c r="A114" s="2" t="str">
        <f>"农 产 品"</f>
        <v>农 产 品</v>
      </c>
      <c r="B114" s="2">
        <v>200</v>
      </c>
      <c r="C114" s="2">
        <v>200</v>
      </c>
      <c r="D114" s="2" t="str">
        <f>"人民币"</f>
        <v>人民币</v>
      </c>
      <c r="E114" s="2">
        <v>25.665</v>
      </c>
      <c r="F114" s="2">
        <v>-601</v>
      </c>
      <c r="G114" s="2">
        <v>-11.71</v>
      </c>
      <c r="H114" s="2"/>
      <c r="I114" s="2">
        <v>4532</v>
      </c>
      <c r="J114" s="2">
        <v>22.66</v>
      </c>
      <c r="K114" s="2">
        <v>0</v>
      </c>
      <c r="L114" s="2">
        <v>0</v>
      </c>
      <c r="M114" s="2" t="str">
        <f>"000061"</f>
        <v>000061</v>
      </c>
      <c r="N114" s="2" t="str">
        <f>"0157472516"</f>
        <v>0157472516</v>
      </c>
      <c r="O114" s="2" t="str">
        <f>"5133.00"</f>
        <v>5133.00</v>
      </c>
      <c r="P114" s="2">
        <v>35</v>
      </c>
      <c r="Q114" s="2">
        <f>P114*B114</f>
        <v>7000</v>
      </c>
      <c r="R114" s="2">
        <f>(Q114-O114)/O114*100</f>
        <v>36.3724917202416</v>
      </c>
    </row>
    <row r="115" spans="1:18">
      <c r="A115" s="2" t="str">
        <f>"北京城建"</f>
        <v>北京城建</v>
      </c>
      <c r="B115" s="2">
        <v>200</v>
      </c>
      <c r="C115" s="2">
        <v>200</v>
      </c>
      <c r="D115" s="2" t="str">
        <f>"人民币"</f>
        <v>人民币</v>
      </c>
      <c r="E115" s="2">
        <v>24.605</v>
      </c>
      <c r="F115" s="2">
        <v>-394.99</v>
      </c>
      <c r="G115" s="2">
        <v>-8.03</v>
      </c>
      <c r="H115" s="2"/>
      <c r="I115" s="2">
        <v>4526</v>
      </c>
      <c r="J115" s="2">
        <v>22.63</v>
      </c>
      <c r="K115" s="2">
        <v>0</v>
      </c>
      <c r="L115" s="2">
        <v>0</v>
      </c>
      <c r="M115" s="2" t="str">
        <f>"600266"</f>
        <v>600266</v>
      </c>
      <c r="N115" s="2" t="str">
        <f t="shared" ref="N115:N117" si="37">"A453612732"</f>
        <v>A453612732</v>
      </c>
      <c r="O115" s="2" t="str">
        <f>"4920.99"</f>
        <v>4920.99</v>
      </c>
      <c r="P115" s="2">
        <v>28</v>
      </c>
      <c r="Q115" s="2">
        <f>P115*B115</f>
        <v>5600</v>
      </c>
      <c r="R115" s="2">
        <f>(Q115-O115)/O115*100</f>
        <v>13.7982397850839</v>
      </c>
    </row>
    <row r="116" spans="1:18">
      <c r="A116" s="2" t="str">
        <f>"上汽集团"</f>
        <v>上汽集团</v>
      </c>
      <c r="B116" s="2">
        <v>200</v>
      </c>
      <c r="C116" s="2">
        <v>200</v>
      </c>
      <c r="D116" s="2" t="str">
        <f>"人民币"</f>
        <v>人民币</v>
      </c>
      <c r="E116" s="2">
        <v>24.736</v>
      </c>
      <c r="F116" s="2">
        <v>-449.12</v>
      </c>
      <c r="G116" s="2">
        <v>-9.08</v>
      </c>
      <c r="H116" s="2"/>
      <c r="I116" s="2">
        <v>4498</v>
      </c>
      <c r="J116" s="2">
        <v>22.49</v>
      </c>
      <c r="K116" s="2">
        <v>0</v>
      </c>
      <c r="L116" s="2">
        <v>0</v>
      </c>
      <c r="M116" s="2" t="str">
        <f>"600104"</f>
        <v>600104</v>
      </c>
      <c r="N116" s="2" t="str">
        <f>"A453612732"</f>
        <v>A453612732</v>
      </c>
      <c r="O116" s="2" t="str">
        <f>"4947.12"</f>
        <v>4947.12</v>
      </c>
      <c r="P116" s="2">
        <v>35</v>
      </c>
      <c r="Q116" s="2">
        <f>P116*B116</f>
        <v>7000</v>
      </c>
      <c r="R116" s="2">
        <f>(Q116-O116)/O116*100</f>
        <v>41.4964666310904</v>
      </c>
    </row>
    <row r="117" spans="1:18">
      <c r="A117" s="2" t="str">
        <f>"中海集运"</f>
        <v>中海集运</v>
      </c>
      <c r="B117" s="2">
        <v>400</v>
      </c>
      <c r="C117" s="2">
        <v>400</v>
      </c>
      <c r="D117" s="2" t="str">
        <f>"人民币"</f>
        <v>人民币</v>
      </c>
      <c r="E117" s="2">
        <v>9.099</v>
      </c>
      <c r="F117" s="2">
        <v>-167.68</v>
      </c>
      <c r="G117" s="2">
        <v>-4.6</v>
      </c>
      <c r="H117" s="2"/>
      <c r="I117" s="2">
        <v>3472</v>
      </c>
      <c r="J117" s="2">
        <v>8.68</v>
      </c>
      <c r="K117" s="2">
        <v>0</v>
      </c>
      <c r="L117" s="2">
        <v>0</v>
      </c>
      <c r="M117" s="2" t="str">
        <f>"601866"</f>
        <v>601866</v>
      </c>
      <c r="N117" s="2" t="str">
        <f>"A453612732"</f>
        <v>A453612732</v>
      </c>
      <c r="O117" s="2" t="str">
        <f>"3639.68"</f>
        <v>3639.68</v>
      </c>
      <c r="P117" s="2">
        <v>12</v>
      </c>
      <c r="Q117" s="2">
        <f>P117*B117</f>
        <v>4800</v>
      </c>
      <c r="R117" s="2">
        <f>(Q117-O117)/O117*100</f>
        <v>31.8797256901706</v>
      </c>
    </row>
    <row r="118" spans="1:18">
      <c r="A118" s="2" t="str">
        <f>"中航军B"</f>
        <v>中航军B</v>
      </c>
      <c r="B118" s="2">
        <v>3000</v>
      </c>
      <c r="C118" s="2">
        <v>3000</v>
      </c>
      <c r="D118" s="2" t="str">
        <f>"人民币"</f>
        <v>人民币</v>
      </c>
      <c r="E118" s="2">
        <v>0.972</v>
      </c>
      <c r="F118" s="2">
        <v>-62</v>
      </c>
      <c r="G118" s="2">
        <v>-2.16</v>
      </c>
      <c r="H118" s="2"/>
      <c r="I118" s="2">
        <v>2853</v>
      </c>
      <c r="J118" s="2">
        <v>0.951</v>
      </c>
      <c r="K118" s="2">
        <v>0</v>
      </c>
      <c r="L118" s="2">
        <v>0</v>
      </c>
      <c r="M118" s="2" t="str">
        <f>"150222"</f>
        <v>150222</v>
      </c>
      <c r="N118" s="2" t="str">
        <f>"0157472516"</f>
        <v>0157472516</v>
      </c>
      <c r="O118" s="2" t="str">
        <f>"2915.00"</f>
        <v>2915.00</v>
      </c>
      <c r="P118" s="2">
        <v>1.1</v>
      </c>
      <c r="Q118" s="2">
        <f>P118*B118</f>
        <v>3300</v>
      </c>
      <c r="R118" s="2">
        <f>(Q118-O118)/O118*100</f>
        <v>13.2075471698113</v>
      </c>
    </row>
    <row r="119" spans="1:18">
      <c r="A119" s="2" t="str">
        <f>"华贸物流"</f>
        <v>华贸物流</v>
      </c>
      <c r="B119" s="2">
        <v>200</v>
      </c>
      <c r="C119" s="2">
        <v>200</v>
      </c>
      <c r="D119" s="2" t="str">
        <f>"人民币"</f>
        <v>人民币</v>
      </c>
      <c r="E119" s="2">
        <v>16.576</v>
      </c>
      <c r="F119" s="2">
        <v>-473.12</v>
      </c>
      <c r="G119" s="2">
        <v>-14.27</v>
      </c>
      <c r="H119" s="2"/>
      <c r="I119" s="2">
        <v>2842</v>
      </c>
      <c r="J119" s="2">
        <v>14.21</v>
      </c>
      <c r="K119" s="2">
        <v>0</v>
      </c>
      <c r="L119" s="2">
        <v>0</v>
      </c>
      <c r="M119" s="2" t="str">
        <f>"603128"</f>
        <v>603128</v>
      </c>
      <c r="N119" s="2" t="str">
        <f t="shared" ref="N119:N122" si="38">"A453612732"</f>
        <v>A453612732</v>
      </c>
      <c r="O119" s="2" t="str">
        <f>"3315.12"</f>
        <v>3315.12</v>
      </c>
      <c r="P119" s="2">
        <v>20</v>
      </c>
      <c r="Q119" s="2">
        <f>P119*B119</f>
        <v>4000</v>
      </c>
      <c r="R119" s="2">
        <f>(Q119-O119)/O119*100</f>
        <v>20.6592823185888</v>
      </c>
    </row>
    <row r="120" spans="1:18">
      <c r="A120" s="2" t="str">
        <f>"盛达矿业"</f>
        <v>盛达矿业</v>
      </c>
      <c r="B120" s="2">
        <v>100</v>
      </c>
      <c r="C120" s="2">
        <v>100</v>
      </c>
      <c r="D120" s="2" t="str">
        <f>"人民币"</f>
        <v>人民币</v>
      </c>
      <c r="E120" s="2">
        <v>38.308</v>
      </c>
      <c r="F120" s="2">
        <v>-1175.77</v>
      </c>
      <c r="G120" s="2">
        <v>-30.69</v>
      </c>
      <c r="H120" s="2"/>
      <c r="I120" s="2">
        <v>2655</v>
      </c>
      <c r="J120" s="2">
        <v>26.55</v>
      </c>
      <c r="K120" s="2">
        <v>0</v>
      </c>
      <c r="L120" s="2">
        <v>100</v>
      </c>
      <c r="M120" s="2" t="str">
        <f>"000603"</f>
        <v>000603</v>
      </c>
      <c r="N120" s="2" t="str">
        <f>"0157472516"</f>
        <v>0157472516</v>
      </c>
      <c r="O120" s="2" t="str">
        <f>"3830.77"</f>
        <v>3830.77</v>
      </c>
      <c r="P120" s="2">
        <v>40</v>
      </c>
      <c r="Q120" s="2">
        <f>P120*B120</f>
        <v>4000</v>
      </c>
      <c r="R120" s="2">
        <f>(Q120-O120)/O120*100</f>
        <v>4.41764971533138</v>
      </c>
    </row>
    <row r="121" spans="1:18">
      <c r="A121" s="2" t="str">
        <f>"大众交通"</f>
        <v>大众交通</v>
      </c>
      <c r="B121" s="2">
        <v>100</v>
      </c>
      <c r="C121" s="2">
        <v>100</v>
      </c>
      <c r="D121" s="2" t="str">
        <f>"人民币"</f>
        <v>人民币</v>
      </c>
      <c r="E121" s="2">
        <v>30.941</v>
      </c>
      <c r="F121" s="2">
        <v>-1037.13</v>
      </c>
      <c r="G121" s="2">
        <v>-33.52</v>
      </c>
      <c r="H121" s="2"/>
      <c r="I121" s="2">
        <v>2057</v>
      </c>
      <c r="J121" s="2">
        <v>20.57</v>
      </c>
      <c r="K121" s="2">
        <v>0</v>
      </c>
      <c r="L121" s="2">
        <v>0</v>
      </c>
      <c r="M121" s="2" t="str">
        <f>"600611"</f>
        <v>600611</v>
      </c>
      <c r="N121" s="2" t="str">
        <f>"A453612732"</f>
        <v>A453612732</v>
      </c>
      <c r="O121" s="2" t="str">
        <f>"3094.13"</f>
        <v>3094.13</v>
      </c>
      <c r="P121" s="2">
        <v>28</v>
      </c>
      <c r="Q121" s="2">
        <f>P121*B121</f>
        <v>2800</v>
      </c>
      <c r="R121" s="2">
        <f>(Q121-O121)/O121*100</f>
        <v>-9.50606470962759</v>
      </c>
    </row>
    <row r="122" spans="1:18">
      <c r="A122" s="2" t="str">
        <f>"中国中车"</f>
        <v>中国中车</v>
      </c>
      <c r="B122" s="2">
        <v>100</v>
      </c>
      <c r="C122" s="2">
        <v>100</v>
      </c>
      <c r="D122" s="2" t="str">
        <f>"人民币"</f>
        <v>人民币</v>
      </c>
      <c r="E122" s="2">
        <v>26.395</v>
      </c>
      <c r="F122" s="2">
        <v>-631.5</v>
      </c>
      <c r="G122" s="2">
        <v>-23.92</v>
      </c>
      <c r="H122" s="2"/>
      <c r="I122" s="2">
        <v>2008</v>
      </c>
      <c r="J122" s="2">
        <v>20.08</v>
      </c>
      <c r="K122" s="2">
        <v>0</v>
      </c>
      <c r="L122" s="2">
        <v>100</v>
      </c>
      <c r="M122" s="2" t="str">
        <f>"601766"</f>
        <v>601766</v>
      </c>
      <c r="N122" s="2" t="str">
        <f>"A453612732"</f>
        <v>A453612732</v>
      </c>
      <c r="O122" s="2" t="str">
        <f>"2639.50"</f>
        <v>2639.50</v>
      </c>
      <c r="P122" s="2">
        <v>30</v>
      </c>
      <c r="Q122" s="2">
        <f>P122*B122</f>
        <v>3000</v>
      </c>
      <c r="R122" s="2">
        <f>(Q122-O122)/O122*100</f>
        <v>13.6578897518469</v>
      </c>
    </row>
    <row r="123" spans="1:18">
      <c r="A123" s="2" t="s">
        <v>8</v>
      </c>
      <c r="B123" s="2" t="s">
        <v>9</v>
      </c>
      <c r="C123" s="4" t="s">
        <v>10</v>
      </c>
      <c r="D123" s="4"/>
      <c r="E123" s="4"/>
      <c r="F123" s="2"/>
      <c r="G123" s="2">
        <f>SUM(G107:G122)</f>
        <v>-178.38</v>
      </c>
      <c r="H123" s="2"/>
      <c r="I123" s="2"/>
      <c r="J123" s="2"/>
      <c r="K123" s="2"/>
      <c r="L123" s="2"/>
      <c r="M123" s="2"/>
      <c r="N123" s="2"/>
      <c r="O123" s="2"/>
      <c r="P123" s="2"/>
      <c r="Q123" s="2">
        <f>SUM(Q107:Q122)</f>
        <v>134800</v>
      </c>
      <c r="R123" s="2"/>
    </row>
    <row r="124" spans="3:8">
      <c r="C124" s="5"/>
      <c r="D124" s="5"/>
      <c r="E124" s="5"/>
      <c r="H124" s="6">
        <v>42257</v>
      </c>
    </row>
    <row r="125" spans="10:10">
      <c r="J125" s="6">
        <f>H124+1</f>
        <v>42258</v>
      </c>
    </row>
    <row r="126" spans="2:11">
      <c r="B126" t="s">
        <v>11</v>
      </c>
      <c r="K126" s="7">
        <f ca="1">NOW()</f>
        <v>42259.9654398148</v>
      </c>
    </row>
    <row r="127" spans="9:9">
      <c r="I127" t="e">
        <f>D119+1</f>
        <v>#VALUE!</v>
      </c>
    </row>
    <row r="129" spans="1:18">
      <c r="A129" s="2" t="s">
        <v>0</v>
      </c>
      <c r="B129" s="2" t="str">
        <f>"证券数量"</f>
        <v>证券数量</v>
      </c>
      <c r="C129" s="2" t="s">
        <v>1</v>
      </c>
      <c r="D129" s="2" t="str">
        <f>"价格币种"</f>
        <v>价格币种</v>
      </c>
      <c r="E129" s="2" t="str">
        <f>"成本价"</f>
        <v>成本价</v>
      </c>
      <c r="F129" s="2" t="str">
        <f>"浮动盈亏"</f>
        <v>浮动盈亏</v>
      </c>
      <c r="G129" s="2" t="str">
        <f>"盈亏比例(%)"</f>
        <v>盈亏比例(%)</v>
      </c>
      <c r="H129" s="2" t="str">
        <f>"折算汇率"</f>
        <v>折算汇率</v>
      </c>
      <c r="I129" s="2" t="str">
        <f>"最新市值"</f>
        <v>最新市值</v>
      </c>
      <c r="J129" s="2" t="str">
        <f>"当前价"</f>
        <v>当前价</v>
      </c>
      <c r="K129" s="2" t="str">
        <f>"今买数量"</f>
        <v>今买数量</v>
      </c>
      <c r="L129" s="2" t="str">
        <f>"今卖数量"</f>
        <v>今卖数量</v>
      </c>
      <c r="M129" s="2" t="str">
        <f>"证券代码"</f>
        <v>证券代码</v>
      </c>
      <c r="N129" s="2" t="str">
        <f>"股东代码"</f>
        <v>股东代码</v>
      </c>
      <c r="O129" s="2" t="str">
        <f>"成本金额"</f>
        <v>成本金额</v>
      </c>
      <c r="P129" s="2" t="s">
        <v>2</v>
      </c>
      <c r="Q129" s="2"/>
      <c r="R129" s="2" t="s">
        <v>3</v>
      </c>
    </row>
    <row r="130" spans="1:18">
      <c r="A130" s="2" t="s">
        <v>4</v>
      </c>
      <c r="B130" s="9" t="s">
        <v>5</v>
      </c>
      <c r="C130" s="9" t="s">
        <v>5</v>
      </c>
      <c r="D130" s="2" t="str">
        <f t="shared" ref="D130:D145" si="39">"人民币"</f>
        <v>人民币</v>
      </c>
      <c r="E130" s="2">
        <v>19.758</v>
      </c>
      <c r="F130" s="2">
        <v>-1294.53</v>
      </c>
      <c r="G130" s="2">
        <v>-8.19</v>
      </c>
      <c r="H130" s="9" t="s">
        <v>6</v>
      </c>
      <c r="I130" s="2">
        <v>14512</v>
      </c>
      <c r="J130" s="2">
        <v>18.14</v>
      </c>
      <c r="K130" s="2">
        <v>0</v>
      </c>
      <c r="L130" s="2">
        <v>0</v>
      </c>
      <c r="M130" s="2" t="str">
        <f>"000936"</f>
        <v>000936</v>
      </c>
      <c r="N130" s="2" t="str">
        <f t="shared" ref="N130:N133" si="40">"0157472516"</f>
        <v>0157472516</v>
      </c>
      <c r="O130" s="2" t="str">
        <f>"15806.53"</f>
        <v>15806.53</v>
      </c>
      <c r="P130" s="2">
        <v>30</v>
      </c>
      <c r="Q130" s="2">
        <f t="shared" ref="Q130:Q145" si="41">P130*B130</f>
        <v>24000</v>
      </c>
      <c r="R130" s="2">
        <f t="shared" ref="R130:R145" si="42">(Q130-O130)/O130*100</f>
        <v>51.835981711356</v>
      </c>
    </row>
    <row r="131" spans="1:18">
      <c r="A131" s="2" t="str">
        <f>"创业板B"</f>
        <v>创业板B</v>
      </c>
      <c r="B131" s="2">
        <v>10000</v>
      </c>
      <c r="C131" s="2">
        <v>10000</v>
      </c>
      <c r="D131" s="2" t="str">
        <f>"人民币"</f>
        <v>人民币</v>
      </c>
      <c r="E131" s="2">
        <v>1.116</v>
      </c>
      <c r="F131" s="2">
        <v>-927.5</v>
      </c>
      <c r="G131" s="2">
        <v>-8.33</v>
      </c>
      <c r="H131" s="2"/>
      <c r="I131" s="2">
        <v>10230</v>
      </c>
      <c r="J131" s="2">
        <v>1.023</v>
      </c>
      <c r="K131" s="2">
        <v>0</v>
      </c>
      <c r="L131" s="2">
        <v>0</v>
      </c>
      <c r="M131" s="2" t="str">
        <f>"150153"</f>
        <v>150153</v>
      </c>
      <c r="N131" s="2" t="str">
        <f>"0157472516"</f>
        <v>0157472516</v>
      </c>
      <c r="O131" s="2" t="str">
        <f>"11157.50"</f>
        <v>11157.50</v>
      </c>
      <c r="P131" s="2">
        <v>1.3</v>
      </c>
      <c r="Q131" s="2">
        <f>P131*B131</f>
        <v>13000</v>
      </c>
      <c r="R131" s="2">
        <f>(Q131-O131)/O131*100</f>
        <v>16.5135559041004</v>
      </c>
    </row>
    <row r="132" spans="1:18">
      <c r="A132" s="2" t="s">
        <v>7</v>
      </c>
      <c r="B132" s="2">
        <v>600</v>
      </c>
      <c r="C132" s="2">
        <v>600</v>
      </c>
      <c r="D132" s="2" t="str">
        <f>"人民币"</f>
        <v>人民币</v>
      </c>
      <c r="E132" s="2">
        <v>17.548</v>
      </c>
      <c r="F132" s="2">
        <v>-310.88</v>
      </c>
      <c r="G132" s="2">
        <v>-2.95</v>
      </c>
      <c r="H132" s="2"/>
      <c r="I132" s="2">
        <v>10218</v>
      </c>
      <c r="J132" s="2">
        <v>17.03</v>
      </c>
      <c r="K132" s="2">
        <v>0</v>
      </c>
      <c r="L132" s="2">
        <v>0</v>
      </c>
      <c r="M132" s="2" t="str">
        <f>"600008"</f>
        <v>600008</v>
      </c>
      <c r="N132" s="2" t="str">
        <f t="shared" ref="N132:N135" si="43">"A453612732"</f>
        <v>A453612732</v>
      </c>
      <c r="O132" s="2" t="str">
        <f>"10528.88"</f>
        <v>10528.88</v>
      </c>
      <c r="P132" s="2">
        <v>25</v>
      </c>
      <c r="Q132" s="2">
        <f>P132*B132</f>
        <v>15000</v>
      </c>
      <c r="R132" s="2">
        <f>(Q132-O132)/O132*100</f>
        <v>42.4652954540274</v>
      </c>
    </row>
    <row r="133" spans="1:18">
      <c r="A133" s="2" t="str">
        <f>"华英农业"</f>
        <v>华英农业</v>
      </c>
      <c r="B133" s="2">
        <v>600</v>
      </c>
      <c r="C133" s="2">
        <v>300</v>
      </c>
      <c r="D133" s="2" t="str">
        <f>"人民币"</f>
        <v>人民币</v>
      </c>
      <c r="E133" s="2">
        <v>14.948</v>
      </c>
      <c r="F133" s="2">
        <v>-418.66</v>
      </c>
      <c r="G133" s="2">
        <v>-4.67</v>
      </c>
      <c r="H133" s="2"/>
      <c r="I133" s="2">
        <v>8550</v>
      </c>
      <c r="J133" s="2">
        <v>14.25</v>
      </c>
      <c r="K133" s="2">
        <v>300</v>
      </c>
      <c r="L133" s="2">
        <v>0</v>
      </c>
      <c r="M133" s="2" t="str">
        <f>"002321"</f>
        <v>002321</v>
      </c>
      <c r="N133" s="2" t="str">
        <f>"0157472516"</f>
        <v>0157472516</v>
      </c>
      <c r="O133" s="2" t="str">
        <f>"8968.66"</f>
        <v>8968.66</v>
      </c>
      <c r="P133" s="2">
        <v>25</v>
      </c>
      <c r="Q133" s="2">
        <f>P133*B133</f>
        <v>15000</v>
      </c>
      <c r="R133" s="2">
        <f>(Q133-O133)/O133*100</f>
        <v>67.2490650777262</v>
      </c>
    </row>
    <row r="134" spans="1:18">
      <c r="A134" s="2" t="str">
        <f>"*ST阳化"</f>
        <v>*ST阳化</v>
      </c>
      <c r="B134" s="2">
        <v>900</v>
      </c>
      <c r="C134" s="2">
        <v>600</v>
      </c>
      <c r="D134" s="2" t="str">
        <f>"人民币"</f>
        <v>人民币</v>
      </c>
      <c r="E134" s="2">
        <v>7.599</v>
      </c>
      <c r="F134" s="2">
        <v>-80.2</v>
      </c>
      <c r="G134" s="2">
        <v>-1.17</v>
      </c>
      <c r="H134" s="2"/>
      <c r="I134" s="2">
        <v>6759</v>
      </c>
      <c r="J134" s="2">
        <v>7.51</v>
      </c>
      <c r="K134" s="2">
        <v>300</v>
      </c>
      <c r="L134" s="2">
        <v>0</v>
      </c>
      <c r="M134" s="2" t="str">
        <f>"600691"</f>
        <v>600691</v>
      </c>
      <c r="N134" s="2" t="str">
        <f>"A453612732"</f>
        <v>A453612732</v>
      </c>
      <c r="O134" s="2" t="str">
        <f>"6839.20"</f>
        <v>6839.20</v>
      </c>
      <c r="P134" s="2">
        <v>11</v>
      </c>
      <c r="Q134" s="2">
        <f>P134*B134</f>
        <v>9900</v>
      </c>
      <c r="R134" s="2">
        <f>(Q134-O134)/O134*100</f>
        <v>44.7537723710376</v>
      </c>
    </row>
    <row r="135" spans="1:18">
      <c r="A135" s="2" t="str">
        <f>"雪峰科技"</f>
        <v>雪峰科技</v>
      </c>
      <c r="B135" s="2">
        <v>200</v>
      </c>
      <c r="C135" s="2">
        <v>100</v>
      </c>
      <c r="D135" s="2" t="str">
        <f>"人民币"</f>
        <v>人民币</v>
      </c>
      <c r="E135" s="2">
        <v>37.898</v>
      </c>
      <c r="F135" s="2">
        <v>-1239.59</v>
      </c>
      <c r="G135" s="2">
        <v>-16.35</v>
      </c>
      <c r="H135" s="2"/>
      <c r="I135" s="2">
        <v>6340</v>
      </c>
      <c r="J135" s="2">
        <v>31.7</v>
      </c>
      <c r="K135" s="2">
        <v>100</v>
      </c>
      <c r="L135" s="2">
        <v>0</v>
      </c>
      <c r="M135" s="2" t="str">
        <f>"603227"</f>
        <v>603227</v>
      </c>
      <c r="N135" s="2" t="str">
        <f>"A453612732"</f>
        <v>A453612732</v>
      </c>
      <c r="O135" s="2" t="str">
        <f>"7579.59"</f>
        <v>7579.59</v>
      </c>
      <c r="P135" s="2">
        <v>42</v>
      </c>
      <c r="Q135" s="2">
        <f>P135*B135</f>
        <v>8400</v>
      </c>
      <c r="R135" s="2">
        <f>(Q135-O135)/O135*100</f>
        <v>10.8239363870605</v>
      </c>
    </row>
    <row r="136" spans="1:18">
      <c r="A136" s="2" t="str">
        <f>"三花股份"</f>
        <v>三花股份</v>
      </c>
      <c r="B136" s="2">
        <v>400</v>
      </c>
      <c r="C136" s="2">
        <v>400</v>
      </c>
      <c r="D136" s="2" t="str">
        <f>"人民币"</f>
        <v>人民币</v>
      </c>
      <c r="E136" s="2">
        <v>13.737</v>
      </c>
      <c r="F136" s="2">
        <v>69.25</v>
      </c>
      <c r="G136" s="2">
        <v>1.26</v>
      </c>
      <c r="H136" s="2"/>
      <c r="I136" s="2">
        <v>5564</v>
      </c>
      <c r="J136" s="2">
        <v>13.91</v>
      </c>
      <c r="K136" s="2">
        <v>0</v>
      </c>
      <c r="L136" s="2">
        <v>0</v>
      </c>
      <c r="M136" s="2" t="str">
        <f>"002050"</f>
        <v>002050</v>
      </c>
      <c r="N136" s="2" t="str">
        <f t="shared" ref="N136:N141" si="44">"0157472516"</f>
        <v>0157472516</v>
      </c>
      <c r="O136" s="2" t="str">
        <f>"5494.75"</f>
        <v>5494.75</v>
      </c>
      <c r="P136" s="2">
        <v>20</v>
      </c>
      <c r="Q136" s="2">
        <f>P136*B136</f>
        <v>8000</v>
      </c>
      <c r="R136" s="2">
        <f>(Q136-O136)/O136*100</f>
        <v>45.5935210883116</v>
      </c>
    </row>
    <row r="137" spans="1:18">
      <c r="A137" s="2" t="str">
        <f>"农 产 品"</f>
        <v>农 产 品</v>
      </c>
      <c r="B137" s="2">
        <v>200</v>
      </c>
      <c r="C137" s="2">
        <v>200</v>
      </c>
      <c r="D137" s="2" t="str">
        <f>"人民币"</f>
        <v>人民币</v>
      </c>
      <c r="E137" s="2">
        <v>25.665</v>
      </c>
      <c r="F137" s="2">
        <v>-601</v>
      </c>
      <c r="G137" s="2">
        <v>-11.71</v>
      </c>
      <c r="H137" s="2"/>
      <c r="I137" s="2">
        <v>4532</v>
      </c>
      <c r="J137" s="2">
        <v>22.66</v>
      </c>
      <c r="K137" s="2">
        <v>0</v>
      </c>
      <c r="L137" s="2">
        <v>0</v>
      </c>
      <c r="M137" s="2" t="str">
        <f>"000061"</f>
        <v>000061</v>
      </c>
      <c r="N137" s="2" t="str">
        <f>"0157472516"</f>
        <v>0157472516</v>
      </c>
      <c r="O137" s="2" t="str">
        <f>"5133.00"</f>
        <v>5133.00</v>
      </c>
      <c r="P137" s="2">
        <v>35</v>
      </c>
      <c r="Q137" s="2">
        <f>P137*B137</f>
        <v>7000</v>
      </c>
      <c r="R137" s="2">
        <f>(Q137-O137)/O137*100</f>
        <v>36.3724917202416</v>
      </c>
    </row>
    <row r="138" spans="1:18">
      <c r="A138" s="2" t="str">
        <f>"北京城建"</f>
        <v>北京城建</v>
      </c>
      <c r="B138" s="2">
        <v>200</v>
      </c>
      <c r="C138" s="2">
        <v>200</v>
      </c>
      <c r="D138" s="2" t="str">
        <f>"人民币"</f>
        <v>人民币</v>
      </c>
      <c r="E138" s="2">
        <v>24.605</v>
      </c>
      <c r="F138" s="2">
        <v>-394.99</v>
      </c>
      <c r="G138" s="2">
        <v>-8.03</v>
      </c>
      <c r="H138" s="2"/>
      <c r="I138" s="2">
        <v>4526</v>
      </c>
      <c r="J138" s="2">
        <v>22.63</v>
      </c>
      <c r="K138" s="2">
        <v>0</v>
      </c>
      <c r="L138" s="2">
        <v>0</v>
      </c>
      <c r="M138" s="2" t="str">
        <f>"600266"</f>
        <v>600266</v>
      </c>
      <c r="N138" s="2" t="str">
        <f t="shared" ref="N138:N140" si="45">"A453612732"</f>
        <v>A453612732</v>
      </c>
      <c r="O138" s="2" t="str">
        <f>"4920.99"</f>
        <v>4920.99</v>
      </c>
      <c r="P138" s="2">
        <v>28</v>
      </c>
      <c r="Q138" s="2">
        <f>P138*B138</f>
        <v>5600</v>
      </c>
      <c r="R138" s="2">
        <f>(Q138-O138)/O138*100</f>
        <v>13.7982397850839</v>
      </c>
    </row>
    <row r="139" spans="1:18">
      <c r="A139" s="2" t="str">
        <f>"上汽集团"</f>
        <v>上汽集团</v>
      </c>
      <c r="B139" s="2">
        <v>200</v>
      </c>
      <c r="C139" s="2">
        <v>200</v>
      </c>
      <c r="D139" s="2" t="str">
        <f>"人民币"</f>
        <v>人民币</v>
      </c>
      <c r="E139" s="2">
        <v>24.736</v>
      </c>
      <c r="F139" s="2">
        <v>-449.12</v>
      </c>
      <c r="G139" s="2">
        <v>-9.08</v>
      </c>
      <c r="H139" s="2"/>
      <c r="I139" s="2">
        <v>4498</v>
      </c>
      <c r="J139" s="2">
        <v>22.49</v>
      </c>
      <c r="K139" s="2">
        <v>0</v>
      </c>
      <c r="L139" s="2">
        <v>0</v>
      </c>
      <c r="M139" s="2" t="str">
        <f>"600104"</f>
        <v>600104</v>
      </c>
      <c r="N139" s="2" t="str">
        <f>"A453612732"</f>
        <v>A453612732</v>
      </c>
      <c r="O139" s="2" t="str">
        <f>"4947.12"</f>
        <v>4947.12</v>
      </c>
      <c r="P139" s="2">
        <v>35</v>
      </c>
      <c r="Q139" s="2">
        <f>P139*B139</f>
        <v>7000</v>
      </c>
      <c r="R139" s="2">
        <f>(Q139-O139)/O139*100</f>
        <v>41.4964666310904</v>
      </c>
    </row>
    <row r="140" spans="1:18">
      <c r="A140" s="2" t="str">
        <f>"中海集运"</f>
        <v>中海集运</v>
      </c>
      <c r="B140" s="2">
        <v>400</v>
      </c>
      <c r="C140" s="2">
        <v>400</v>
      </c>
      <c r="D140" s="2" t="str">
        <f>"人民币"</f>
        <v>人民币</v>
      </c>
      <c r="E140" s="2">
        <v>9.099</v>
      </c>
      <c r="F140" s="2">
        <v>-167.68</v>
      </c>
      <c r="G140" s="2">
        <v>-4.6</v>
      </c>
      <c r="H140" s="2"/>
      <c r="I140" s="2">
        <v>3472</v>
      </c>
      <c r="J140" s="2">
        <v>8.68</v>
      </c>
      <c r="K140" s="2">
        <v>0</v>
      </c>
      <c r="L140" s="2">
        <v>0</v>
      </c>
      <c r="M140" s="2" t="str">
        <f>"601866"</f>
        <v>601866</v>
      </c>
      <c r="N140" s="2" t="str">
        <f>"A453612732"</f>
        <v>A453612732</v>
      </c>
      <c r="O140" s="2" t="str">
        <f>"3639.68"</f>
        <v>3639.68</v>
      </c>
      <c r="P140" s="2">
        <v>12</v>
      </c>
      <c r="Q140" s="2">
        <f>P140*B140</f>
        <v>4800</v>
      </c>
      <c r="R140" s="2">
        <f>(Q140-O140)/O140*100</f>
        <v>31.8797256901706</v>
      </c>
    </row>
    <row r="141" spans="1:18">
      <c r="A141" s="2" t="str">
        <f>"中航军B"</f>
        <v>中航军B</v>
      </c>
      <c r="B141" s="2">
        <v>3000</v>
      </c>
      <c r="C141" s="2">
        <v>3000</v>
      </c>
      <c r="D141" s="2" t="str">
        <f>"人民币"</f>
        <v>人民币</v>
      </c>
      <c r="E141" s="2">
        <v>0.972</v>
      </c>
      <c r="F141" s="2">
        <v>-62</v>
      </c>
      <c r="G141" s="2">
        <v>-2.16</v>
      </c>
      <c r="H141" s="2"/>
      <c r="I141" s="2">
        <v>2853</v>
      </c>
      <c r="J141" s="2">
        <v>0.951</v>
      </c>
      <c r="K141" s="2">
        <v>0</v>
      </c>
      <c r="L141" s="2">
        <v>0</v>
      </c>
      <c r="M141" s="2" t="str">
        <f>"150222"</f>
        <v>150222</v>
      </c>
      <c r="N141" s="2" t="str">
        <f>"0157472516"</f>
        <v>0157472516</v>
      </c>
      <c r="O141" s="2" t="str">
        <f>"2915.00"</f>
        <v>2915.00</v>
      </c>
      <c r="P141" s="2">
        <v>1.1</v>
      </c>
      <c r="Q141" s="2">
        <f>P141*B141</f>
        <v>3300</v>
      </c>
      <c r="R141" s="2">
        <f>(Q141-O141)/O141*100</f>
        <v>13.2075471698113</v>
      </c>
    </row>
    <row r="142" spans="1:18">
      <c r="A142" s="2" t="str">
        <f>"华贸物流"</f>
        <v>华贸物流</v>
      </c>
      <c r="B142" s="2">
        <v>200</v>
      </c>
      <c r="C142" s="2">
        <v>200</v>
      </c>
      <c r="D142" s="2" t="str">
        <f>"人民币"</f>
        <v>人民币</v>
      </c>
      <c r="E142" s="2">
        <v>16.576</v>
      </c>
      <c r="F142" s="2">
        <v>-473.12</v>
      </c>
      <c r="G142" s="2">
        <v>-14.27</v>
      </c>
      <c r="H142" s="2"/>
      <c r="I142" s="2">
        <v>2842</v>
      </c>
      <c r="J142" s="2">
        <v>14.21</v>
      </c>
      <c r="K142" s="2">
        <v>0</v>
      </c>
      <c r="L142" s="2">
        <v>0</v>
      </c>
      <c r="M142" s="2" t="str">
        <f>"603128"</f>
        <v>603128</v>
      </c>
      <c r="N142" s="2" t="str">
        <f t="shared" ref="N142:N145" si="46">"A453612732"</f>
        <v>A453612732</v>
      </c>
      <c r="O142" s="2" t="str">
        <f>"3315.12"</f>
        <v>3315.12</v>
      </c>
      <c r="P142" s="2">
        <v>20</v>
      </c>
      <c r="Q142" s="2">
        <f>P142*B142</f>
        <v>4000</v>
      </c>
      <c r="R142" s="2">
        <f>(Q142-O142)/O142*100</f>
        <v>20.6592823185888</v>
      </c>
    </row>
    <row r="143" spans="1:18">
      <c r="A143" s="2" t="str">
        <f>"盛达矿业"</f>
        <v>盛达矿业</v>
      </c>
      <c r="B143" s="2">
        <v>100</v>
      </c>
      <c r="C143" s="2">
        <v>100</v>
      </c>
      <c r="D143" s="2" t="str">
        <f>"人民币"</f>
        <v>人民币</v>
      </c>
      <c r="E143" s="2">
        <v>38.308</v>
      </c>
      <c r="F143" s="2">
        <v>-1175.77</v>
      </c>
      <c r="G143" s="2">
        <v>-30.69</v>
      </c>
      <c r="H143" s="2"/>
      <c r="I143" s="2">
        <v>2655</v>
      </c>
      <c r="J143" s="2">
        <v>26.55</v>
      </c>
      <c r="K143" s="2">
        <v>0</v>
      </c>
      <c r="L143" s="2">
        <v>100</v>
      </c>
      <c r="M143" s="2" t="str">
        <f>"000603"</f>
        <v>000603</v>
      </c>
      <c r="N143" s="2" t="str">
        <f>"0157472516"</f>
        <v>0157472516</v>
      </c>
      <c r="O143" s="2" t="str">
        <f>"3830.77"</f>
        <v>3830.77</v>
      </c>
      <c r="P143" s="2">
        <v>40</v>
      </c>
      <c r="Q143" s="2">
        <f>P143*B143</f>
        <v>4000</v>
      </c>
      <c r="R143" s="2">
        <f>(Q143-O143)/O143*100</f>
        <v>4.41764971533138</v>
      </c>
    </row>
    <row r="144" spans="1:18">
      <c r="A144" s="2" t="str">
        <f>"大众交通"</f>
        <v>大众交通</v>
      </c>
      <c r="B144" s="2">
        <v>100</v>
      </c>
      <c r="C144" s="2">
        <v>100</v>
      </c>
      <c r="D144" s="2" t="str">
        <f>"人民币"</f>
        <v>人民币</v>
      </c>
      <c r="E144" s="2">
        <v>30.941</v>
      </c>
      <c r="F144" s="2">
        <v>-1037.13</v>
      </c>
      <c r="G144" s="2">
        <v>-33.52</v>
      </c>
      <c r="H144" s="2"/>
      <c r="I144" s="2">
        <v>2057</v>
      </c>
      <c r="J144" s="2">
        <v>20.57</v>
      </c>
      <c r="K144" s="2">
        <v>0</v>
      </c>
      <c r="L144" s="2">
        <v>0</v>
      </c>
      <c r="M144" s="2" t="str">
        <f>"600611"</f>
        <v>600611</v>
      </c>
      <c r="N144" s="2" t="str">
        <f>"A453612732"</f>
        <v>A453612732</v>
      </c>
      <c r="O144" s="2" t="str">
        <f>"3094.13"</f>
        <v>3094.13</v>
      </c>
      <c r="P144" s="2">
        <v>28</v>
      </c>
      <c r="Q144" s="2">
        <f>P144*B144</f>
        <v>2800</v>
      </c>
      <c r="R144" s="2">
        <f>(Q144-O144)/O144*100</f>
        <v>-9.50606470962759</v>
      </c>
    </row>
    <row r="145" spans="1:18">
      <c r="A145" s="2" t="str">
        <f>"中国中车"</f>
        <v>中国中车</v>
      </c>
      <c r="B145" s="2">
        <v>100</v>
      </c>
      <c r="C145" s="2">
        <v>100</v>
      </c>
      <c r="D145" s="2" t="str">
        <f>"人民币"</f>
        <v>人民币</v>
      </c>
      <c r="E145" s="2">
        <v>26.395</v>
      </c>
      <c r="F145" s="2">
        <v>-631.5</v>
      </c>
      <c r="G145" s="2">
        <v>-23.92</v>
      </c>
      <c r="H145" s="2"/>
      <c r="I145" s="2">
        <v>2008</v>
      </c>
      <c r="J145" s="2">
        <v>20.08</v>
      </c>
      <c r="K145" s="2">
        <v>0</v>
      </c>
      <c r="L145" s="2">
        <v>100</v>
      </c>
      <c r="M145" s="2" t="str">
        <f>"601766"</f>
        <v>601766</v>
      </c>
      <c r="N145" s="2" t="str">
        <f>"A453612732"</f>
        <v>A453612732</v>
      </c>
      <c r="O145" s="2" t="str">
        <f>"2639.50"</f>
        <v>2639.50</v>
      </c>
      <c r="P145" s="2">
        <v>30</v>
      </c>
      <c r="Q145" s="2">
        <f>P145*B145</f>
        <v>3000</v>
      </c>
      <c r="R145" s="2">
        <f>(Q145-O145)/O145*100</f>
        <v>13.6578897518469</v>
      </c>
    </row>
    <row r="146" spans="1:18">
      <c r="A146" s="2" t="s">
        <v>8</v>
      </c>
      <c r="B146" s="2" t="s">
        <v>9</v>
      </c>
      <c r="C146" s="4" t="s">
        <v>10</v>
      </c>
      <c r="D146" s="4"/>
      <c r="E146" s="4"/>
      <c r="F146" s="2"/>
      <c r="G146" s="2">
        <f>SUM(G130:G145)</f>
        <v>-178.38</v>
      </c>
      <c r="H146" s="2"/>
      <c r="I146" s="2"/>
      <c r="J146" s="2"/>
      <c r="K146" s="2"/>
      <c r="L146" s="2"/>
      <c r="M146" s="2"/>
      <c r="N146" s="2"/>
      <c r="O146" s="2"/>
      <c r="P146" s="2"/>
      <c r="Q146" s="2">
        <f>SUM(Q130:Q145)</f>
        <v>134800</v>
      </c>
      <c r="R146" s="2"/>
    </row>
    <row r="147" spans="3:8">
      <c r="C147" s="5"/>
      <c r="D147" s="5"/>
      <c r="E147" s="5"/>
      <c r="H147" s="6">
        <v>42257</v>
      </c>
    </row>
    <row r="157" spans="2:18">
      <c r="B157" s="2" t="str">
        <f>"币种"</f>
        <v>币种</v>
      </c>
      <c r="C157" s="2" t="str">
        <f>"余额"</f>
        <v>余额</v>
      </c>
      <c r="D157" s="2" t="str">
        <f>"可用"</f>
        <v>可用</v>
      </c>
      <c r="E157" s="2" t="str">
        <f>"可取"</f>
        <v>可取</v>
      </c>
      <c r="F157" s="2" t="str">
        <f>"参考市值"</f>
        <v>参考市值</v>
      </c>
      <c r="G157" s="2" t="str">
        <f>"资产"</f>
        <v>资产</v>
      </c>
      <c r="H157" s="2" t="str">
        <f>"盈亏"</f>
        <v>盈亏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2:18">
      <c r="B158" s="2" t="str">
        <f>"人民币"</f>
        <v>人民币</v>
      </c>
      <c r="C158" s="2" t="str">
        <f>"5508.71"</f>
        <v>5508.71</v>
      </c>
      <c r="D158" s="2" t="str">
        <f>"138.54"</f>
        <v>138.54</v>
      </c>
      <c r="E158" s="2" t="str">
        <f>"138.54"</f>
        <v>138.54</v>
      </c>
      <c r="F158" s="2" t="str">
        <f>"91616.00"</f>
        <v>91616.00</v>
      </c>
      <c r="G158" s="2" t="str">
        <f>"91754.54"</f>
        <v>91754.54</v>
      </c>
      <c r="H158" s="2" t="str">
        <f>"-9194.42"</f>
        <v>-9194.42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2:18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8"/>
    </row>
    <row r="160" spans="2:18">
      <c r="B160" s="2" t="s">
        <v>0</v>
      </c>
      <c r="C160" s="2" t="str">
        <f>"证券数量"</f>
        <v>证券数量</v>
      </c>
      <c r="D160" s="2" t="s">
        <v>1</v>
      </c>
      <c r="E160" s="2" t="str">
        <f>"价格币种"</f>
        <v>价格币种</v>
      </c>
      <c r="F160" s="2" t="str">
        <f>"成本价"</f>
        <v>成本价</v>
      </c>
      <c r="G160" s="2" t="str">
        <f>"浮动盈亏"</f>
        <v>浮动盈亏</v>
      </c>
      <c r="H160" s="2" t="str">
        <f>"盈亏比例(%)"</f>
        <v>盈亏比例(%)</v>
      </c>
      <c r="I160" s="2" t="str">
        <f>"折算汇率"</f>
        <v>折算汇率</v>
      </c>
      <c r="J160" s="2" t="str">
        <f>"最新市值"</f>
        <v>最新市值</v>
      </c>
      <c r="K160" s="2" t="str">
        <f>"当前价"</f>
        <v>当前价</v>
      </c>
      <c r="L160" s="2" t="str">
        <f>"今买数量"</f>
        <v>今买数量</v>
      </c>
      <c r="M160" s="2" t="str">
        <f>"今卖数量"</f>
        <v>今卖数量</v>
      </c>
      <c r="N160" s="2" t="str">
        <f>"证券代码"</f>
        <v>证券代码</v>
      </c>
      <c r="O160" s="2" t="str">
        <f>"股东代码"</f>
        <v>股东代码</v>
      </c>
      <c r="P160" s="2" t="str">
        <f>"成本金额"</f>
        <v>成本金额</v>
      </c>
      <c r="Q160" s="2" t="s">
        <v>2</v>
      </c>
      <c r="R160" s="2"/>
    </row>
    <row r="161" spans="2:18">
      <c r="B161" s="2" t="s">
        <v>4</v>
      </c>
      <c r="C161" s="9" t="s">
        <v>5</v>
      </c>
      <c r="D161" s="9" t="s">
        <v>5</v>
      </c>
      <c r="E161" s="2" t="str">
        <f t="shared" ref="E161:E176" si="47">"人民币"</f>
        <v>人民币</v>
      </c>
      <c r="F161" s="2">
        <v>19.758</v>
      </c>
      <c r="G161" s="2">
        <v>-1294.53</v>
      </c>
      <c r="H161" s="2">
        <v>-8.19</v>
      </c>
      <c r="I161" s="9" t="s">
        <v>6</v>
      </c>
      <c r="J161" s="2">
        <v>14512</v>
      </c>
      <c r="K161" s="2">
        <v>18.14</v>
      </c>
      <c r="L161" s="2">
        <v>0</v>
      </c>
      <c r="M161" s="2">
        <v>0</v>
      </c>
      <c r="N161" s="2" t="str">
        <f>"000936"</f>
        <v>000936</v>
      </c>
      <c r="O161" s="2" t="str">
        <f t="shared" ref="O161:O164" si="48">"0157472516"</f>
        <v>0157472516</v>
      </c>
      <c r="P161" s="2" t="str">
        <f>"15806.53"</f>
        <v>15806.53</v>
      </c>
      <c r="Q161" s="2">
        <v>30</v>
      </c>
      <c r="R161" s="2">
        <f t="shared" ref="R161:R176" si="49">Q161*C161</f>
        <v>24000</v>
      </c>
    </row>
    <row r="162" spans="2:18">
      <c r="B162" s="2" t="str">
        <f>"创业板B"</f>
        <v>创业板B</v>
      </c>
      <c r="C162" s="2">
        <v>10000</v>
      </c>
      <c r="D162" s="2">
        <v>10000</v>
      </c>
      <c r="E162" s="2" t="str">
        <f>"人民币"</f>
        <v>人民币</v>
      </c>
      <c r="F162" s="2">
        <v>1.116</v>
      </c>
      <c r="G162" s="2">
        <v>-927.5</v>
      </c>
      <c r="H162" s="2">
        <v>-8.33</v>
      </c>
      <c r="I162" s="2"/>
      <c r="J162" s="2">
        <v>10230</v>
      </c>
      <c r="K162" s="2">
        <v>1.023</v>
      </c>
      <c r="L162" s="2">
        <v>0</v>
      </c>
      <c r="M162" s="2">
        <v>0</v>
      </c>
      <c r="N162" s="2" t="str">
        <f>"150153"</f>
        <v>150153</v>
      </c>
      <c r="O162" s="2" t="str">
        <f>"0157472516"</f>
        <v>0157472516</v>
      </c>
      <c r="P162" s="2" t="str">
        <f>"11157.50"</f>
        <v>11157.50</v>
      </c>
      <c r="Q162" s="2">
        <v>1.3</v>
      </c>
      <c r="R162" s="2">
        <f>Q162*C162</f>
        <v>13000</v>
      </c>
    </row>
    <row r="163" spans="2:18">
      <c r="B163" s="2" t="s">
        <v>7</v>
      </c>
      <c r="C163" s="2">
        <v>600</v>
      </c>
      <c r="D163" s="2">
        <v>600</v>
      </c>
      <c r="E163" s="2" t="str">
        <f>"人民币"</f>
        <v>人民币</v>
      </c>
      <c r="F163" s="2">
        <v>17.548</v>
      </c>
      <c r="G163" s="2">
        <v>-310.88</v>
      </c>
      <c r="H163" s="2">
        <v>-2.95</v>
      </c>
      <c r="I163" s="2"/>
      <c r="J163" s="2">
        <v>10218</v>
      </c>
      <c r="K163" s="2">
        <v>17.03</v>
      </c>
      <c r="L163" s="2">
        <v>0</v>
      </c>
      <c r="M163" s="2">
        <v>0</v>
      </c>
      <c r="N163" s="2" t="str">
        <f>"600008"</f>
        <v>600008</v>
      </c>
      <c r="O163" s="2" t="str">
        <f t="shared" ref="O163:O166" si="50">"A453612732"</f>
        <v>A453612732</v>
      </c>
      <c r="P163" s="2" t="str">
        <f>"10528.88"</f>
        <v>10528.88</v>
      </c>
      <c r="Q163" s="2">
        <v>25</v>
      </c>
      <c r="R163" s="2">
        <f>Q163*C163</f>
        <v>15000</v>
      </c>
    </row>
    <row r="164" spans="2:18">
      <c r="B164" s="2" t="str">
        <f>"华英农业"</f>
        <v>华英农业</v>
      </c>
      <c r="C164" s="2">
        <v>600</v>
      </c>
      <c r="D164" s="2">
        <v>300</v>
      </c>
      <c r="E164" s="2" t="str">
        <f>"人民币"</f>
        <v>人民币</v>
      </c>
      <c r="F164" s="2">
        <v>14.948</v>
      </c>
      <c r="G164" s="2">
        <v>-418.66</v>
      </c>
      <c r="H164" s="2">
        <v>-4.67</v>
      </c>
      <c r="I164" s="2"/>
      <c r="J164" s="2">
        <v>8550</v>
      </c>
      <c r="K164" s="2">
        <v>14.25</v>
      </c>
      <c r="L164" s="2">
        <v>300</v>
      </c>
      <c r="M164" s="2">
        <v>0</v>
      </c>
      <c r="N164" s="2" t="str">
        <f>"002321"</f>
        <v>002321</v>
      </c>
      <c r="O164" s="2" t="str">
        <f>"0157472516"</f>
        <v>0157472516</v>
      </c>
      <c r="P164" s="2" t="str">
        <f>"8968.66"</f>
        <v>8968.66</v>
      </c>
      <c r="Q164" s="2">
        <v>25</v>
      </c>
      <c r="R164" s="2">
        <f>Q164*C164</f>
        <v>15000</v>
      </c>
    </row>
    <row r="165" spans="2:18">
      <c r="B165" s="2" t="str">
        <f>"*ST阳化"</f>
        <v>*ST阳化</v>
      </c>
      <c r="C165" s="2">
        <v>900</v>
      </c>
      <c r="D165" s="2">
        <v>600</v>
      </c>
      <c r="E165" s="2" t="str">
        <f>"人民币"</f>
        <v>人民币</v>
      </c>
      <c r="F165" s="2">
        <v>7.599</v>
      </c>
      <c r="G165" s="2">
        <v>-80.2</v>
      </c>
      <c r="H165" s="2">
        <v>-1.17</v>
      </c>
      <c r="I165" s="2"/>
      <c r="J165" s="2">
        <v>6759</v>
      </c>
      <c r="K165" s="2">
        <v>7.51</v>
      </c>
      <c r="L165" s="2">
        <v>300</v>
      </c>
      <c r="M165" s="2">
        <v>0</v>
      </c>
      <c r="N165" s="2" t="str">
        <f>"600691"</f>
        <v>600691</v>
      </c>
      <c r="O165" s="2" t="str">
        <f>"A453612732"</f>
        <v>A453612732</v>
      </c>
      <c r="P165" s="2" t="str">
        <f>"6839.20"</f>
        <v>6839.20</v>
      </c>
      <c r="Q165" s="2">
        <v>11</v>
      </c>
      <c r="R165" s="2">
        <f>Q165*C165</f>
        <v>9900</v>
      </c>
    </row>
    <row r="166" spans="2:18">
      <c r="B166" s="2" t="str">
        <f>"雪峰科技"</f>
        <v>雪峰科技</v>
      </c>
      <c r="C166" s="2">
        <v>200</v>
      </c>
      <c r="D166" s="2">
        <v>100</v>
      </c>
      <c r="E166" s="2" t="str">
        <f>"人民币"</f>
        <v>人民币</v>
      </c>
      <c r="F166" s="2">
        <v>37.898</v>
      </c>
      <c r="G166" s="2">
        <v>-1239.59</v>
      </c>
      <c r="H166" s="2">
        <v>-16.35</v>
      </c>
      <c r="I166" s="2"/>
      <c r="J166" s="2">
        <v>6340</v>
      </c>
      <c r="K166" s="2">
        <v>31.7</v>
      </c>
      <c r="L166" s="2">
        <v>100</v>
      </c>
      <c r="M166" s="2">
        <v>0</v>
      </c>
      <c r="N166" s="2" t="str">
        <f>"603227"</f>
        <v>603227</v>
      </c>
      <c r="O166" s="2" t="str">
        <f>"A453612732"</f>
        <v>A453612732</v>
      </c>
      <c r="P166" s="2" t="str">
        <f>"7579.59"</f>
        <v>7579.59</v>
      </c>
      <c r="Q166" s="2">
        <v>42</v>
      </c>
      <c r="R166" s="2">
        <f>Q166*C166</f>
        <v>8400</v>
      </c>
    </row>
    <row r="167" spans="2:18">
      <c r="B167" s="2" t="str">
        <f>"三花股份"</f>
        <v>三花股份</v>
      </c>
      <c r="C167" s="2">
        <v>400</v>
      </c>
      <c r="D167" s="2">
        <v>400</v>
      </c>
      <c r="E167" s="2" t="str">
        <f>"人民币"</f>
        <v>人民币</v>
      </c>
      <c r="F167" s="2">
        <v>13.737</v>
      </c>
      <c r="G167" s="2">
        <v>69.25</v>
      </c>
      <c r="H167" s="2">
        <v>1.26</v>
      </c>
      <c r="I167" s="2"/>
      <c r="J167" s="2">
        <v>5564</v>
      </c>
      <c r="K167" s="2">
        <v>13.91</v>
      </c>
      <c r="L167" s="2">
        <v>0</v>
      </c>
      <c r="M167" s="2">
        <v>0</v>
      </c>
      <c r="N167" s="2" t="str">
        <f>"002050"</f>
        <v>002050</v>
      </c>
      <c r="O167" s="2" t="str">
        <f t="shared" ref="O167:O172" si="51">"0157472516"</f>
        <v>0157472516</v>
      </c>
      <c r="P167" s="2" t="str">
        <f>"5494.75"</f>
        <v>5494.75</v>
      </c>
      <c r="Q167" s="2">
        <v>20</v>
      </c>
      <c r="R167" s="2">
        <f>Q167*C167</f>
        <v>8000</v>
      </c>
    </row>
    <row r="168" spans="2:18">
      <c r="B168" s="2" t="str">
        <f>"农 产 品"</f>
        <v>农 产 品</v>
      </c>
      <c r="C168" s="2">
        <v>200</v>
      </c>
      <c r="D168" s="2">
        <v>200</v>
      </c>
      <c r="E168" s="2" t="str">
        <f>"人民币"</f>
        <v>人民币</v>
      </c>
      <c r="F168" s="2">
        <v>25.665</v>
      </c>
      <c r="G168" s="2">
        <v>-601</v>
      </c>
      <c r="H168" s="2">
        <v>-11.71</v>
      </c>
      <c r="I168" s="2"/>
      <c r="J168" s="2">
        <v>4532</v>
      </c>
      <c r="K168" s="2">
        <v>22.66</v>
      </c>
      <c r="L168" s="2">
        <v>0</v>
      </c>
      <c r="M168" s="2">
        <v>0</v>
      </c>
      <c r="N168" s="2" t="str">
        <f>"000061"</f>
        <v>000061</v>
      </c>
      <c r="O168" s="2" t="str">
        <f>"0157472516"</f>
        <v>0157472516</v>
      </c>
      <c r="P168" s="2" t="str">
        <f>"5133.00"</f>
        <v>5133.00</v>
      </c>
      <c r="Q168" s="2">
        <v>35</v>
      </c>
      <c r="R168" s="2">
        <f>Q168*C168</f>
        <v>7000</v>
      </c>
    </row>
    <row r="169" spans="2:18">
      <c r="B169" s="2" t="str">
        <f>"北京城建"</f>
        <v>北京城建</v>
      </c>
      <c r="C169" s="2">
        <v>200</v>
      </c>
      <c r="D169" s="2">
        <v>200</v>
      </c>
      <c r="E169" s="2" t="str">
        <f>"人民币"</f>
        <v>人民币</v>
      </c>
      <c r="F169" s="2">
        <v>24.605</v>
      </c>
      <c r="G169" s="2">
        <v>-394.99</v>
      </c>
      <c r="H169" s="2">
        <v>-8.03</v>
      </c>
      <c r="I169" s="2"/>
      <c r="J169" s="2">
        <v>4526</v>
      </c>
      <c r="K169" s="2">
        <v>22.63</v>
      </c>
      <c r="L169" s="2">
        <v>0</v>
      </c>
      <c r="M169" s="2">
        <v>0</v>
      </c>
      <c r="N169" s="2" t="str">
        <f>"600266"</f>
        <v>600266</v>
      </c>
      <c r="O169" s="2" t="str">
        <f t="shared" ref="O169:O171" si="52">"A453612732"</f>
        <v>A453612732</v>
      </c>
      <c r="P169" s="2" t="str">
        <f>"4920.99"</f>
        <v>4920.99</v>
      </c>
      <c r="Q169" s="2">
        <v>28</v>
      </c>
      <c r="R169" s="2">
        <f>Q169*C169</f>
        <v>5600</v>
      </c>
    </row>
    <row r="170" spans="2:18">
      <c r="B170" s="2" t="str">
        <f>"上汽集团"</f>
        <v>上汽集团</v>
      </c>
      <c r="C170" s="2">
        <v>200</v>
      </c>
      <c r="D170" s="2">
        <v>200</v>
      </c>
      <c r="E170" s="2" t="str">
        <f>"人民币"</f>
        <v>人民币</v>
      </c>
      <c r="F170" s="2">
        <v>24.736</v>
      </c>
      <c r="G170" s="2">
        <v>-449.12</v>
      </c>
      <c r="H170" s="2">
        <v>-9.08</v>
      </c>
      <c r="I170" s="2"/>
      <c r="J170" s="2">
        <v>4498</v>
      </c>
      <c r="K170" s="2">
        <v>22.49</v>
      </c>
      <c r="L170" s="2">
        <v>0</v>
      </c>
      <c r="M170" s="2">
        <v>0</v>
      </c>
      <c r="N170" s="2" t="str">
        <f>"600104"</f>
        <v>600104</v>
      </c>
      <c r="O170" s="2" t="str">
        <f>"A453612732"</f>
        <v>A453612732</v>
      </c>
      <c r="P170" s="2" t="str">
        <f>"4947.12"</f>
        <v>4947.12</v>
      </c>
      <c r="Q170" s="2">
        <v>35</v>
      </c>
      <c r="R170" s="2">
        <f>Q170*C170</f>
        <v>7000</v>
      </c>
    </row>
    <row r="171" spans="2:18">
      <c r="B171" s="2" t="str">
        <f>"中海集运"</f>
        <v>中海集运</v>
      </c>
      <c r="C171" s="2">
        <v>400</v>
      </c>
      <c r="D171" s="2">
        <v>400</v>
      </c>
      <c r="E171" s="2" t="str">
        <f>"人民币"</f>
        <v>人民币</v>
      </c>
      <c r="F171" s="2">
        <v>9.099</v>
      </c>
      <c r="G171" s="2">
        <v>-167.68</v>
      </c>
      <c r="H171" s="2">
        <v>-4.6</v>
      </c>
      <c r="I171" s="2"/>
      <c r="J171" s="2">
        <v>3472</v>
      </c>
      <c r="K171" s="2">
        <v>8.68</v>
      </c>
      <c r="L171" s="2">
        <v>0</v>
      </c>
      <c r="M171" s="2">
        <v>0</v>
      </c>
      <c r="N171" s="2" t="str">
        <f>"601866"</f>
        <v>601866</v>
      </c>
      <c r="O171" s="2" t="str">
        <f>"A453612732"</f>
        <v>A453612732</v>
      </c>
      <c r="P171" s="2" t="str">
        <f>"3639.68"</f>
        <v>3639.68</v>
      </c>
      <c r="Q171" s="2">
        <v>12</v>
      </c>
      <c r="R171" s="2">
        <f>Q171*C171</f>
        <v>4800</v>
      </c>
    </row>
    <row r="172" spans="2:18">
      <c r="B172" s="2" t="str">
        <f>"中航军B"</f>
        <v>中航军B</v>
      </c>
      <c r="C172" s="2">
        <v>3000</v>
      </c>
      <c r="D172" s="2">
        <v>3000</v>
      </c>
      <c r="E172" s="2" t="str">
        <f>"人民币"</f>
        <v>人民币</v>
      </c>
      <c r="F172" s="2">
        <v>0.972</v>
      </c>
      <c r="G172" s="2">
        <v>-62</v>
      </c>
      <c r="H172" s="2">
        <v>-2.16</v>
      </c>
      <c r="I172" s="2"/>
      <c r="J172" s="2">
        <v>2853</v>
      </c>
      <c r="K172" s="2">
        <v>0.951</v>
      </c>
      <c r="L172" s="2">
        <v>0</v>
      </c>
      <c r="M172" s="2">
        <v>0</v>
      </c>
      <c r="N172" s="2" t="str">
        <f>"150222"</f>
        <v>150222</v>
      </c>
      <c r="O172" s="2" t="str">
        <f>"0157472516"</f>
        <v>0157472516</v>
      </c>
      <c r="P172" s="2" t="str">
        <f>"2915.00"</f>
        <v>2915.00</v>
      </c>
      <c r="Q172" s="2">
        <v>1.1</v>
      </c>
      <c r="R172" s="2">
        <f>Q172*C172</f>
        <v>3300</v>
      </c>
    </row>
    <row r="173" spans="2:18">
      <c r="B173" s="2" t="str">
        <f>"华贸物流"</f>
        <v>华贸物流</v>
      </c>
      <c r="C173" s="2">
        <v>200</v>
      </c>
      <c r="D173" s="2">
        <v>200</v>
      </c>
      <c r="E173" s="2" t="str">
        <f>"人民币"</f>
        <v>人民币</v>
      </c>
      <c r="F173" s="2">
        <v>16.576</v>
      </c>
      <c r="G173" s="2">
        <v>-473.12</v>
      </c>
      <c r="H173" s="2">
        <v>-14.27</v>
      </c>
      <c r="I173" s="2"/>
      <c r="J173" s="2">
        <v>2842</v>
      </c>
      <c r="K173" s="2">
        <v>14.21</v>
      </c>
      <c r="L173" s="2">
        <v>0</v>
      </c>
      <c r="M173" s="2">
        <v>0</v>
      </c>
      <c r="N173" s="2" t="str">
        <f>"603128"</f>
        <v>603128</v>
      </c>
      <c r="O173" s="2" t="str">
        <f t="shared" ref="O173:O176" si="53">"A453612732"</f>
        <v>A453612732</v>
      </c>
      <c r="P173" s="2" t="str">
        <f>"3315.12"</f>
        <v>3315.12</v>
      </c>
      <c r="Q173" s="2">
        <v>20</v>
      </c>
      <c r="R173" s="2">
        <f>Q173*C173</f>
        <v>4000</v>
      </c>
    </row>
    <row r="174" spans="2:18">
      <c r="B174" s="2" t="str">
        <f>"盛达矿业"</f>
        <v>盛达矿业</v>
      </c>
      <c r="C174" s="2">
        <v>100</v>
      </c>
      <c r="D174" s="2">
        <v>100</v>
      </c>
      <c r="E174" s="2" t="str">
        <f>"人民币"</f>
        <v>人民币</v>
      </c>
      <c r="F174" s="2">
        <v>38.308</v>
      </c>
      <c r="G174" s="2">
        <v>-1175.77</v>
      </c>
      <c r="H174" s="2">
        <v>-30.69</v>
      </c>
      <c r="I174" s="2"/>
      <c r="J174" s="2">
        <v>2655</v>
      </c>
      <c r="K174" s="2">
        <v>26.55</v>
      </c>
      <c r="L174" s="2">
        <v>0</v>
      </c>
      <c r="M174" s="2">
        <v>100</v>
      </c>
      <c r="N174" s="2" t="str">
        <f>"000603"</f>
        <v>000603</v>
      </c>
      <c r="O174" s="2" t="str">
        <f>"0157472516"</f>
        <v>0157472516</v>
      </c>
      <c r="P174" s="2" t="str">
        <f>"3830.77"</f>
        <v>3830.77</v>
      </c>
      <c r="Q174" s="2">
        <v>40</v>
      </c>
      <c r="R174" s="2">
        <f>Q174*C174</f>
        <v>4000</v>
      </c>
    </row>
    <row r="175" spans="2:18">
      <c r="B175" s="2" t="str">
        <f>"大众交通"</f>
        <v>大众交通</v>
      </c>
      <c r="C175" s="2">
        <v>100</v>
      </c>
      <c r="D175" s="2">
        <v>100</v>
      </c>
      <c r="E175" s="2" t="str">
        <f>"人民币"</f>
        <v>人民币</v>
      </c>
      <c r="F175" s="2">
        <v>30.941</v>
      </c>
      <c r="G175" s="2">
        <v>-1037.13</v>
      </c>
      <c r="H175" s="2">
        <v>-33.52</v>
      </c>
      <c r="I175" s="2"/>
      <c r="J175" s="2">
        <v>2057</v>
      </c>
      <c r="K175" s="2">
        <v>20.57</v>
      </c>
      <c r="L175" s="2">
        <v>0</v>
      </c>
      <c r="M175" s="2">
        <v>0</v>
      </c>
      <c r="N175" s="2" t="str">
        <f>"600611"</f>
        <v>600611</v>
      </c>
      <c r="O175" s="2" t="str">
        <f>"A453612732"</f>
        <v>A453612732</v>
      </c>
      <c r="P175" s="2" t="str">
        <f>"3094.13"</f>
        <v>3094.13</v>
      </c>
      <c r="Q175" s="2">
        <v>28</v>
      </c>
      <c r="R175" s="2">
        <f>Q175*C175</f>
        <v>2800</v>
      </c>
    </row>
    <row r="176" spans="2:18">
      <c r="B176" s="2" t="str">
        <f>"中国中车"</f>
        <v>中国中车</v>
      </c>
      <c r="C176" s="2">
        <v>100</v>
      </c>
      <c r="D176" s="2">
        <v>100</v>
      </c>
      <c r="E176" s="2" t="str">
        <f>"人民币"</f>
        <v>人民币</v>
      </c>
      <c r="F176" s="2">
        <v>26.395</v>
      </c>
      <c r="G176" s="2">
        <v>-631.5</v>
      </c>
      <c r="H176" s="2">
        <v>-23.92</v>
      </c>
      <c r="I176" s="2"/>
      <c r="J176" s="2">
        <v>2008</v>
      </c>
      <c r="K176" s="2">
        <v>20.08</v>
      </c>
      <c r="L176" s="2">
        <v>0</v>
      </c>
      <c r="M176" s="2">
        <v>100</v>
      </c>
      <c r="N176" s="2" t="str">
        <f>"601766"</f>
        <v>601766</v>
      </c>
      <c r="O176" s="2" t="str">
        <f>"A453612732"</f>
        <v>A453612732</v>
      </c>
      <c r="P176" s="2" t="str">
        <f>"2639.50"</f>
        <v>2639.50</v>
      </c>
      <c r="Q176" s="2">
        <v>30</v>
      </c>
      <c r="R176" s="2">
        <f>Q176*C176</f>
        <v>3000</v>
      </c>
    </row>
    <row r="177" spans="2:18">
      <c r="B177" s="2" t="s">
        <v>8</v>
      </c>
      <c r="C177" s="2" t="s">
        <v>9</v>
      </c>
      <c r="D177" s="4" t="s">
        <v>10</v>
      </c>
      <c r="E177" s="4"/>
      <c r="F177" s="4"/>
      <c r="G177" s="2"/>
      <c r="H177" s="2">
        <f>SUM(H161:H176)</f>
        <v>-178.38</v>
      </c>
      <c r="I177" s="2"/>
      <c r="J177" s="2"/>
      <c r="K177" s="2"/>
      <c r="L177" s="2"/>
      <c r="M177" s="2"/>
      <c r="N177" s="2"/>
      <c r="O177" s="2"/>
      <c r="P177" s="2"/>
      <c r="Q177" s="2"/>
      <c r="R177" s="2">
        <f>SUM(R161:R176)</f>
        <v>134800</v>
      </c>
    </row>
    <row r="178" spans="4:9">
      <c r="D178" s="5"/>
      <c r="E178" s="5"/>
      <c r="F178" s="5"/>
      <c r="I178" s="6">
        <v>42257</v>
      </c>
    </row>
    <row r="179" spans="11:11">
      <c r="K179" s="6">
        <f>I178+1</f>
        <v>42258</v>
      </c>
    </row>
    <row r="180" spans="3:12">
      <c r="C180" t="s">
        <v>11</v>
      </c>
      <c r="L180" s="7">
        <f ca="1">NOW()</f>
        <v>42259.9654398148</v>
      </c>
    </row>
    <row r="181" spans="10:10">
      <c r="J181" t="e">
        <f>E173+1</f>
        <v>#VALUE!</v>
      </c>
    </row>
    <row r="182" spans="7:7">
      <c r="G182" t="s">
        <v>12</v>
      </c>
    </row>
    <row r="183" spans="6:6">
      <c r="F183" t="s">
        <v>13</v>
      </c>
    </row>
    <row r="184" spans="1:17">
      <c r="A184" s="2" t="str">
        <f>"币种"</f>
        <v>币种</v>
      </c>
      <c r="B184" s="2" t="str">
        <f>"余额"</f>
        <v>余额</v>
      </c>
      <c r="C184" s="2" t="str">
        <f>"可用"</f>
        <v>可用</v>
      </c>
      <c r="D184" s="2" t="str">
        <f>"可取"</f>
        <v>可取</v>
      </c>
      <c r="E184" s="2" t="str">
        <f>"参考市值"</f>
        <v>参考市值</v>
      </c>
      <c r="F184" s="2" t="str">
        <f>"资产"</f>
        <v>资产</v>
      </c>
      <c r="G184" s="2" t="str">
        <f>"盈亏"</f>
        <v>盈亏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>
      <c r="A185" s="2" t="str">
        <f>"人民币"</f>
        <v>人民币</v>
      </c>
      <c r="B185" s="2" t="str">
        <f>"5508.71"</f>
        <v>5508.71</v>
      </c>
      <c r="C185" s="2" t="str">
        <f>"138.54"</f>
        <v>138.54</v>
      </c>
      <c r="D185" s="2" t="str">
        <f>"138.54"</f>
        <v>138.54</v>
      </c>
      <c r="E185" s="2" t="str">
        <f>"91616.00"</f>
        <v>91616.00</v>
      </c>
      <c r="F185" s="2" t="str">
        <f>"91754.54"</f>
        <v>91754.54</v>
      </c>
      <c r="G185" s="2" t="str">
        <f>"-9194.42"</f>
        <v>-9194.42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8"/>
    </row>
    <row r="187" spans="1:18">
      <c r="A187" s="2" t="s">
        <v>0</v>
      </c>
      <c r="B187" s="2" t="str">
        <f>"证券数量"</f>
        <v>证券数量</v>
      </c>
      <c r="C187" s="2" t="s">
        <v>1</v>
      </c>
      <c r="D187" s="2" t="str">
        <f>"价格币种"</f>
        <v>价格币种</v>
      </c>
      <c r="E187" s="2" t="str">
        <f>"成本价"</f>
        <v>成本价</v>
      </c>
      <c r="F187" s="2" t="str">
        <f>"浮动盈亏"</f>
        <v>浮动盈亏</v>
      </c>
      <c r="G187" s="2" t="str">
        <f>"盈亏比例(%)"</f>
        <v>盈亏比例(%)</v>
      </c>
      <c r="H187" s="2" t="str">
        <f>"折算汇率"</f>
        <v>折算汇率</v>
      </c>
      <c r="I187" s="2" t="str">
        <f>"最新市值"</f>
        <v>最新市值</v>
      </c>
      <c r="J187" s="2" t="str">
        <f>"当前价"</f>
        <v>当前价</v>
      </c>
      <c r="K187" s="2" t="str">
        <f>"今买数量"</f>
        <v>今买数量</v>
      </c>
      <c r="L187" s="2" t="str">
        <f>"今卖数量"</f>
        <v>今卖数量</v>
      </c>
      <c r="M187" s="2" t="str">
        <f>"证券代码"</f>
        <v>证券代码</v>
      </c>
      <c r="N187" s="2" t="str">
        <f>"股东代码"</f>
        <v>股东代码</v>
      </c>
      <c r="O187" s="2" t="str">
        <f>"成本金额"</f>
        <v>成本金额</v>
      </c>
      <c r="P187" s="2" t="s">
        <v>2</v>
      </c>
      <c r="Q187" s="2"/>
      <c r="R187" s="2" t="s">
        <v>3</v>
      </c>
    </row>
    <row r="188" spans="1:18">
      <c r="A188" s="2" t="s">
        <v>4</v>
      </c>
      <c r="B188" s="9" t="s">
        <v>5</v>
      </c>
      <c r="C188" s="9" t="s">
        <v>5</v>
      </c>
      <c r="D188" s="2" t="str">
        <f t="shared" ref="D188:D203" si="54">"人民币"</f>
        <v>人民币</v>
      </c>
      <c r="E188" s="2">
        <v>19.758</v>
      </c>
      <c r="F188" s="2">
        <v>-1294.53</v>
      </c>
      <c r="G188" s="2">
        <v>-8.19</v>
      </c>
      <c r="H188" s="9" t="s">
        <v>6</v>
      </c>
      <c r="I188" s="2">
        <v>14512</v>
      </c>
      <c r="J188" s="2">
        <v>18.14</v>
      </c>
      <c r="K188" s="2">
        <v>0</v>
      </c>
      <c r="L188" s="2">
        <v>0</v>
      </c>
      <c r="M188" s="2" t="str">
        <f>"000936"</f>
        <v>000936</v>
      </c>
      <c r="N188" s="2" t="str">
        <f t="shared" ref="N188:N191" si="55">"0157472516"</f>
        <v>0157472516</v>
      </c>
      <c r="O188" s="2" t="str">
        <f>"15806.53"</f>
        <v>15806.53</v>
      </c>
      <c r="P188" s="2">
        <v>30</v>
      </c>
      <c r="Q188" s="2">
        <f t="shared" ref="Q188:Q203" si="56">P188*B188</f>
        <v>24000</v>
      </c>
      <c r="R188" s="2">
        <f t="shared" ref="R188:R203" si="57">(Q188-O188)/O188*100</f>
        <v>51.835981711356</v>
      </c>
    </row>
    <row r="189" spans="1:18">
      <c r="A189" s="2" t="str">
        <f>"创业板B"</f>
        <v>创业板B</v>
      </c>
      <c r="B189" s="2">
        <v>10000</v>
      </c>
      <c r="C189" s="2">
        <v>10000</v>
      </c>
      <c r="D189" s="2" t="str">
        <f>"人民币"</f>
        <v>人民币</v>
      </c>
      <c r="E189" s="2">
        <v>1.116</v>
      </c>
      <c r="F189" s="2">
        <v>-927.5</v>
      </c>
      <c r="G189" s="2">
        <v>-8.33</v>
      </c>
      <c r="H189" s="2"/>
      <c r="I189" s="2">
        <v>10230</v>
      </c>
      <c r="J189" s="2">
        <v>1.023</v>
      </c>
      <c r="K189" s="2">
        <v>0</v>
      </c>
      <c r="L189" s="2">
        <v>0</v>
      </c>
      <c r="M189" s="2" t="str">
        <f>"150153"</f>
        <v>150153</v>
      </c>
      <c r="N189" s="2" t="str">
        <f>"0157472516"</f>
        <v>0157472516</v>
      </c>
      <c r="O189" s="2" t="str">
        <f>"11157.50"</f>
        <v>11157.50</v>
      </c>
      <c r="P189" s="2">
        <v>1.3</v>
      </c>
      <c r="Q189" s="2">
        <f>P189*B189</f>
        <v>13000</v>
      </c>
      <c r="R189" s="2">
        <f>(Q189-O189)/O189*100</f>
        <v>16.5135559041004</v>
      </c>
    </row>
    <row r="190" spans="1:18">
      <c r="A190" s="2" t="s">
        <v>7</v>
      </c>
      <c r="B190" s="2">
        <v>600</v>
      </c>
      <c r="C190" s="2">
        <v>600</v>
      </c>
      <c r="D190" s="2" t="str">
        <f>"人民币"</f>
        <v>人民币</v>
      </c>
      <c r="E190" s="2">
        <v>17.548</v>
      </c>
      <c r="F190" s="2">
        <v>-310.88</v>
      </c>
      <c r="G190" s="2">
        <v>-2.95</v>
      </c>
      <c r="H190" s="2"/>
      <c r="I190" s="2">
        <v>10218</v>
      </c>
      <c r="J190" s="2">
        <v>17.03</v>
      </c>
      <c r="K190" s="2">
        <v>0</v>
      </c>
      <c r="L190" s="2">
        <v>0</v>
      </c>
      <c r="M190" s="2" t="str">
        <f>"600008"</f>
        <v>600008</v>
      </c>
      <c r="N190" s="2" t="str">
        <f t="shared" ref="N190:N193" si="58">"A453612732"</f>
        <v>A453612732</v>
      </c>
      <c r="O190" s="2" t="str">
        <f>"10528.88"</f>
        <v>10528.88</v>
      </c>
      <c r="P190" s="2">
        <v>25</v>
      </c>
      <c r="Q190" s="2">
        <f>P190*B190</f>
        <v>15000</v>
      </c>
      <c r="R190" s="2">
        <f>(Q190-O190)/O190*100</f>
        <v>42.4652954540274</v>
      </c>
    </row>
    <row r="191" spans="1:18">
      <c r="A191" s="2" t="str">
        <f>"华英农业"</f>
        <v>华英农业</v>
      </c>
      <c r="B191" s="2">
        <v>600</v>
      </c>
      <c r="C191" s="2">
        <v>300</v>
      </c>
      <c r="D191" s="2" t="str">
        <f>"人民币"</f>
        <v>人民币</v>
      </c>
      <c r="E191" s="2">
        <v>14.948</v>
      </c>
      <c r="F191" s="2">
        <v>-418.66</v>
      </c>
      <c r="G191" s="2">
        <v>-4.67</v>
      </c>
      <c r="H191" s="2"/>
      <c r="I191" s="2">
        <v>8550</v>
      </c>
      <c r="J191" s="2">
        <v>14.25</v>
      </c>
      <c r="K191" s="2">
        <v>300</v>
      </c>
      <c r="L191" s="2">
        <v>0</v>
      </c>
      <c r="M191" s="2" t="str">
        <f>"002321"</f>
        <v>002321</v>
      </c>
      <c r="N191" s="2" t="str">
        <f>"0157472516"</f>
        <v>0157472516</v>
      </c>
      <c r="O191" s="2" t="str">
        <f>"8968.66"</f>
        <v>8968.66</v>
      </c>
      <c r="P191" s="2">
        <v>25</v>
      </c>
      <c r="Q191" s="2">
        <f>P191*B191</f>
        <v>15000</v>
      </c>
      <c r="R191" s="2">
        <f>(Q191-O191)/O191*100</f>
        <v>67.2490650777262</v>
      </c>
    </row>
    <row r="192" spans="1:18">
      <c r="A192" s="2" t="str">
        <f>"*ST阳化"</f>
        <v>*ST阳化</v>
      </c>
      <c r="B192" s="2">
        <v>900</v>
      </c>
      <c r="C192" s="2">
        <v>600</v>
      </c>
      <c r="D192" s="2" t="str">
        <f>"人民币"</f>
        <v>人民币</v>
      </c>
      <c r="E192" s="2">
        <v>7.599</v>
      </c>
      <c r="F192" s="2">
        <v>-80.2</v>
      </c>
      <c r="G192" s="2">
        <v>-1.17</v>
      </c>
      <c r="H192" s="2"/>
      <c r="I192" s="2">
        <v>6759</v>
      </c>
      <c r="J192" s="2">
        <v>7.51</v>
      </c>
      <c r="K192" s="2">
        <v>300</v>
      </c>
      <c r="L192" s="2">
        <v>0</v>
      </c>
      <c r="M192" s="2" t="str">
        <f>"600691"</f>
        <v>600691</v>
      </c>
      <c r="N192" s="2" t="str">
        <f>"A453612732"</f>
        <v>A453612732</v>
      </c>
      <c r="O192" s="2" t="str">
        <f>"6839.20"</f>
        <v>6839.20</v>
      </c>
      <c r="P192" s="2">
        <v>11</v>
      </c>
      <c r="Q192" s="2">
        <f>P192*B192</f>
        <v>9900</v>
      </c>
      <c r="R192" s="2">
        <f>(Q192-O192)/O192*100</f>
        <v>44.7537723710376</v>
      </c>
    </row>
    <row r="193" spans="1:18">
      <c r="A193" s="2" t="str">
        <f>"雪峰科技"</f>
        <v>雪峰科技</v>
      </c>
      <c r="B193" s="2">
        <v>200</v>
      </c>
      <c r="C193" s="2">
        <v>100</v>
      </c>
      <c r="D193" s="2" t="str">
        <f>"人民币"</f>
        <v>人民币</v>
      </c>
      <c r="E193" s="2">
        <v>37.898</v>
      </c>
      <c r="F193" s="2">
        <v>-1239.59</v>
      </c>
      <c r="G193" s="2">
        <v>-16.35</v>
      </c>
      <c r="H193" s="2"/>
      <c r="I193" s="2">
        <v>6340</v>
      </c>
      <c r="J193" s="2">
        <v>31.7</v>
      </c>
      <c r="K193" s="2">
        <v>100</v>
      </c>
      <c r="L193" s="2">
        <v>0</v>
      </c>
      <c r="M193" s="2" t="str">
        <f>"603227"</f>
        <v>603227</v>
      </c>
      <c r="N193" s="2" t="str">
        <f>"A453612732"</f>
        <v>A453612732</v>
      </c>
      <c r="O193" s="2" t="str">
        <f>"7579.59"</f>
        <v>7579.59</v>
      </c>
      <c r="P193" s="2">
        <v>42</v>
      </c>
      <c r="Q193" s="2">
        <f>P193*B193</f>
        <v>8400</v>
      </c>
      <c r="R193" s="2">
        <f>(Q193-O193)/O193*100</f>
        <v>10.8239363870605</v>
      </c>
    </row>
    <row r="194" spans="1:18">
      <c r="A194" s="2" t="str">
        <f>"三花股份"</f>
        <v>三花股份</v>
      </c>
      <c r="B194" s="2">
        <v>400</v>
      </c>
      <c r="C194" s="2">
        <v>400</v>
      </c>
      <c r="D194" s="2" t="str">
        <f>"人民币"</f>
        <v>人民币</v>
      </c>
      <c r="E194" s="2">
        <v>13.737</v>
      </c>
      <c r="F194" s="2">
        <v>69.25</v>
      </c>
      <c r="G194" s="2">
        <v>1.26</v>
      </c>
      <c r="H194" s="2"/>
      <c r="I194" s="2">
        <v>5564</v>
      </c>
      <c r="J194" s="2">
        <v>13.91</v>
      </c>
      <c r="K194" s="2">
        <v>0</v>
      </c>
      <c r="L194" s="2">
        <v>0</v>
      </c>
      <c r="M194" s="2" t="str">
        <f>"002050"</f>
        <v>002050</v>
      </c>
      <c r="N194" s="2" t="str">
        <f t="shared" ref="N194:N199" si="59">"0157472516"</f>
        <v>0157472516</v>
      </c>
      <c r="O194" s="2" t="str">
        <f>"5494.75"</f>
        <v>5494.75</v>
      </c>
      <c r="P194" s="2">
        <v>20</v>
      </c>
      <c r="Q194" s="2">
        <f>P194*B194</f>
        <v>8000</v>
      </c>
      <c r="R194" s="2">
        <f>(Q194-O194)/O194*100</f>
        <v>45.5935210883116</v>
      </c>
    </row>
    <row r="195" spans="1:18">
      <c r="A195" s="2" t="str">
        <f>"农 产 品"</f>
        <v>农 产 品</v>
      </c>
      <c r="B195" s="2">
        <v>200</v>
      </c>
      <c r="C195" s="2">
        <v>200</v>
      </c>
      <c r="D195" s="2" t="str">
        <f>"人民币"</f>
        <v>人民币</v>
      </c>
      <c r="E195" s="2">
        <v>25.665</v>
      </c>
      <c r="F195" s="2">
        <v>-601</v>
      </c>
      <c r="G195" s="2">
        <v>-11.71</v>
      </c>
      <c r="H195" s="2"/>
      <c r="I195" s="2">
        <v>4532</v>
      </c>
      <c r="J195" s="2">
        <v>22.66</v>
      </c>
      <c r="K195" s="2">
        <v>0</v>
      </c>
      <c r="L195" s="2">
        <v>0</v>
      </c>
      <c r="M195" s="2" t="str">
        <f>"000061"</f>
        <v>000061</v>
      </c>
      <c r="N195" s="2" t="str">
        <f>"0157472516"</f>
        <v>0157472516</v>
      </c>
      <c r="O195" s="2" t="str">
        <f>"5133.00"</f>
        <v>5133.00</v>
      </c>
      <c r="P195" s="2">
        <v>35</v>
      </c>
      <c r="Q195" s="2">
        <f>P195*B195</f>
        <v>7000</v>
      </c>
      <c r="R195" s="2">
        <f>(Q195-O195)/O195*100</f>
        <v>36.3724917202416</v>
      </c>
    </row>
    <row r="196" spans="1:18">
      <c r="A196" s="2" t="str">
        <f>"北京城建"</f>
        <v>北京城建</v>
      </c>
      <c r="B196" s="2">
        <v>200</v>
      </c>
      <c r="C196" s="2">
        <v>200</v>
      </c>
      <c r="D196" s="2" t="str">
        <f>"人民币"</f>
        <v>人民币</v>
      </c>
      <c r="E196" s="2">
        <v>24.605</v>
      </c>
      <c r="F196" s="2">
        <v>-394.99</v>
      </c>
      <c r="G196" s="2">
        <v>-8.03</v>
      </c>
      <c r="H196" s="2"/>
      <c r="I196" s="2">
        <v>4526</v>
      </c>
      <c r="J196" s="2">
        <v>22.63</v>
      </c>
      <c r="K196" s="2">
        <v>0</v>
      </c>
      <c r="L196" s="2">
        <v>0</v>
      </c>
      <c r="M196" s="2" t="str">
        <f>"600266"</f>
        <v>600266</v>
      </c>
      <c r="N196" s="2" t="str">
        <f t="shared" ref="N196:N198" si="60">"A453612732"</f>
        <v>A453612732</v>
      </c>
      <c r="O196" s="2" t="str">
        <f>"4920.99"</f>
        <v>4920.99</v>
      </c>
      <c r="P196" s="2">
        <v>28</v>
      </c>
      <c r="Q196" s="2">
        <f>P196*B196</f>
        <v>5600</v>
      </c>
      <c r="R196" s="2">
        <f>(Q196-O196)/O196*100</f>
        <v>13.7982397850839</v>
      </c>
    </row>
    <row r="197" spans="1:18">
      <c r="A197" s="2" t="str">
        <f>"上汽集团"</f>
        <v>上汽集团</v>
      </c>
      <c r="B197" s="2">
        <v>200</v>
      </c>
      <c r="C197" s="2">
        <v>200</v>
      </c>
      <c r="D197" s="2" t="str">
        <f>"人民币"</f>
        <v>人民币</v>
      </c>
      <c r="E197" s="2">
        <v>24.736</v>
      </c>
      <c r="F197" s="2">
        <v>-449.12</v>
      </c>
      <c r="G197" s="2">
        <v>-9.08</v>
      </c>
      <c r="H197" s="2"/>
      <c r="I197" s="2">
        <v>4498</v>
      </c>
      <c r="J197" s="2">
        <v>22.49</v>
      </c>
      <c r="K197" s="2">
        <v>0</v>
      </c>
      <c r="L197" s="2">
        <v>0</v>
      </c>
      <c r="M197" s="2" t="str">
        <f>"600104"</f>
        <v>600104</v>
      </c>
      <c r="N197" s="2" t="str">
        <f>"A453612732"</f>
        <v>A453612732</v>
      </c>
      <c r="O197" s="2" t="str">
        <f>"4947.12"</f>
        <v>4947.12</v>
      </c>
      <c r="P197" s="2">
        <v>35</v>
      </c>
      <c r="Q197" s="2">
        <f>P197*B197</f>
        <v>7000</v>
      </c>
      <c r="R197" s="2">
        <f>(Q197-O197)/O197*100</f>
        <v>41.4964666310904</v>
      </c>
    </row>
    <row r="198" spans="1:18">
      <c r="A198" s="2" t="str">
        <f>"中海集运"</f>
        <v>中海集运</v>
      </c>
      <c r="B198" s="2">
        <v>400</v>
      </c>
      <c r="C198" s="2">
        <v>400</v>
      </c>
      <c r="D198" s="2" t="str">
        <f>"人民币"</f>
        <v>人民币</v>
      </c>
      <c r="E198" s="2">
        <v>9.099</v>
      </c>
      <c r="F198" s="2">
        <v>-167.68</v>
      </c>
      <c r="G198" s="2">
        <v>-4.6</v>
      </c>
      <c r="H198" s="2"/>
      <c r="I198" s="2">
        <v>3472</v>
      </c>
      <c r="J198" s="2">
        <v>8.68</v>
      </c>
      <c r="K198" s="2">
        <v>0</v>
      </c>
      <c r="L198" s="2">
        <v>0</v>
      </c>
      <c r="M198" s="2" t="str">
        <f>"601866"</f>
        <v>601866</v>
      </c>
      <c r="N198" s="2" t="str">
        <f>"A453612732"</f>
        <v>A453612732</v>
      </c>
      <c r="O198" s="2" t="str">
        <f>"3639.68"</f>
        <v>3639.68</v>
      </c>
      <c r="P198" s="2">
        <v>12</v>
      </c>
      <c r="Q198" s="2">
        <f>P198*B198</f>
        <v>4800</v>
      </c>
      <c r="R198" s="2">
        <f>(Q198-O198)/O198*100</f>
        <v>31.8797256901706</v>
      </c>
    </row>
    <row r="199" spans="1:18">
      <c r="A199" s="2" t="str">
        <f>"中航军B"</f>
        <v>中航军B</v>
      </c>
      <c r="B199" s="2">
        <v>3000</v>
      </c>
      <c r="C199" s="2">
        <v>3000</v>
      </c>
      <c r="D199" s="2" t="str">
        <f>"人民币"</f>
        <v>人民币</v>
      </c>
      <c r="E199" s="2">
        <v>0.972</v>
      </c>
      <c r="F199" s="2">
        <v>-62</v>
      </c>
      <c r="G199" s="2">
        <v>-2.16</v>
      </c>
      <c r="H199" s="2"/>
      <c r="I199" s="2">
        <v>2853</v>
      </c>
      <c r="J199" s="2">
        <v>0.951</v>
      </c>
      <c r="K199" s="2">
        <v>0</v>
      </c>
      <c r="L199" s="2">
        <v>0</v>
      </c>
      <c r="M199" s="2" t="str">
        <f>"150222"</f>
        <v>150222</v>
      </c>
      <c r="N199" s="2" t="str">
        <f>"0157472516"</f>
        <v>0157472516</v>
      </c>
      <c r="O199" s="2" t="str">
        <f>"2915.00"</f>
        <v>2915.00</v>
      </c>
      <c r="P199" s="2">
        <v>1.1</v>
      </c>
      <c r="Q199" s="2">
        <f>P199*B199</f>
        <v>3300</v>
      </c>
      <c r="R199" s="2">
        <f>(Q199-O199)/O199*100</f>
        <v>13.2075471698113</v>
      </c>
    </row>
    <row r="200" spans="1:18">
      <c r="A200" s="2" t="str">
        <f>"华贸物流"</f>
        <v>华贸物流</v>
      </c>
      <c r="B200" s="2">
        <v>200</v>
      </c>
      <c r="C200" s="2">
        <v>200</v>
      </c>
      <c r="D200" s="2" t="str">
        <f>"人民币"</f>
        <v>人民币</v>
      </c>
      <c r="E200" s="2">
        <v>16.576</v>
      </c>
      <c r="F200" s="2">
        <v>-473.12</v>
      </c>
      <c r="G200" s="2">
        <v>-14.27</v>
      </c>
      <c r="H200" s="2"/>
      <c r="I200" s="2">
        <v>2842</v>
      </c>
      <c r="J200" s="2">
        <v>14.21</v>
      </c>
      <c r="K200" s="2">
        <v>0</v>
      </c>
      <c r="L200" s="2">
        <v>0</v>
      </c>
      <c r="M200" s="2" t="str">
        <f>"603128"</f>
        <v>603128</v>
      </c>
      <c r="N200" s="2" t="str">
        <f t="shared" ref="N200:N203" si="61">"A453612732"</f>
        <v>A453612732</v>
      </c>
      <c r="O200" s="2" t="str">
        <f>"3315.12"</f>
        <v>3315.12</v>
      </c>
      <c r="P200" s="2">
        <v>20</v>
      </c>
      <c r="Q200" s="2">
        <f>P200*B200</f>
        <v>4000</v>
      </c>
      <c r="R200" s="2">
        <f>(Q200-O200)/O200*100</f>
        <v>20.6592823185888</v>
      </c>
    </row>
    <row r="201" spans="1:18">
      <c r="A201" s="2" t="str">
        <f>"盛达矿业"</f>
        <v>盛达矿业</v>
      </c>
      <c r="B201" s="2">
        <v>100</v>
      </c>
      <c r="C201" s="2">
        <v>100</v>
      </c>
      <c r="D201" s="2" t="str">
        <f>"人民币"</f>
        <v>人民币</v>
      </c>
      <c r="E201" s="2">
        <v>38.308</v>
      </c>
      <c r="F201" s="2">
        <v>-1175.77</v>
      </c>
      <c r="G201" s="2">
        <v>-30.69</v>
      </c>
      <c r="H201" s="2"/>
      <c r="I201" s="2">
        <v>2655</v>
      </c>
      <c r="J201" s="2">
        <v>26.55</v>
      </c>
      <c r="K201" s="2">
        <v>0</v>
      </c>
      <c r="L201" s="2">
        <v>100</v>
      </c>
      <c r="M201" s="2" t="str">
        <f>"000603"</f>
        <v>000603</v>
      </c>
      <c r="N201" s="2" t="str">
        <f>"0157472516"</f>
        <v>0157472516</v>
      </c>
      <c r="O201" s="2" t="str">
        <f>"3830.77"</f>
        <v>3830.77</v>
      </c>
      <c r="P201" s="2">
        <v>40</v>
      </c>
      <c r="Q201" s="2">
        <f>P201*B201</f>
        <v>4000</v>
      </c>
      <c r="R201" s="2">
        <f>(Q201-O201)/O201*100</f>
        <v>4.41764971533138</v>
      </c>
    </row>
    <row r="202" spans="1:18">
      <c r="A202" s="2" t="str">
        <f>"大众交通"</f>
        <v>大众交通</v>
      </c>
      <c r="B202" s="2">
        <v>100</v>
      </c>
      <c r="C202" s="2">
        <v>100</v>
      </c>
      <c r="D202" s="2" t="str">
        <f>"人民币"</f>
        <v>人民币</v>
      </c>
      <c r="E202" s="2">
        <v>30.941</v>
      </c>
      <c r="F202" s="2">
        <v>-1037.13</v>
      </c>
      <c r="G202" s="2">
        <v>-33.52</v>
      </c>
      <c r="H202" s="2"/>
      <c r="I202" s="2">
        <v>2057</v>
      </c>
      <c r="J202" s="2">
        <v>20.57</v>
      </c>
      <c r="K202" s="2">
        <v>0</v>
      </c>
      <c r="L202" s="2">
        <v>0</v>
      </c>
      <c r="M202" s="2" t="str">
        <f>"600611"</f>
        <v>600611</v>
      </c>
      <c r="N202" s="2" t="str">
        <f>"A453612732"</f>
        <v>A453612732</v>
      </c>
      <c r="O202" s="2" t="str">
        <f>"3094.13"</f>
        <v>3094.13</v>
      </c>
      <c r="P202" s="2">
        <v>28</v>
      </c>
      <c r="Q202" s="2">
        <f>P202*B202</f>
        <v>2800</v>
      </c>
      <c r="R202" s="2">
        <f>(Q202-O202)/O202*100</f>
        <v>-9.50606470962759</v>
      </c>
    </row>
    <row r="203" spans="1:18">
      <c r="A203" s="2" t="str">
        <f>"中国中车"</f>
        <v>中国中车</v>
      </c>
      <c r="B203" s="2">
        <v>100</v>
      </c>
      <c r="C203" s="2">
        <v>100</v>
      </c>
      <c r="D203" s="2" t="str">
        <f>"人民币"</f>
        <v>人民币</v>
      </c>
      <c r="E203" s="2">
        <v>26.395</v>
      </c>
      <c r="F203" s="2">
        <v>-631.5</v>
      </c>
      <c r="G203" s="2">
        <v>-23.92</v>
      </c>
      <c r="H203" s="2"/>
      <c r="I203" s="2">
        <v>2008</v>
      </c>
      <c r="J203" s="2">
        <v>20.08</v>
      </c>
      <c r="K203" s="2">
        <v>0</v>
      </c>
      <c r="L203" s="2">
        <v>100</v>
      </c>
      <c r="M203" s="2" t="str">
        <f>"601766"</f>
        <v>601766</v>
      </c>
      <c r="N203" s="2" t="str">
        <f>"A453612732"</f>
        <v>A453612732</v>
      </c>
      <c r="O203" s="2" t="str">
        <f>"2639.50"</f>
        <v>2639.50</v>
      </c>
      <c r="P203" s="2">
        <v>30</v>
      </c>
      <c r="Q203" s="2">
        <f>P203*B203</f>
        <v>3000</v>
      </c>
      <c r="R203" s="2">
        <f>(Q203-O203)/O203*100</f>
        <v>13.6578897518469</v>
      </c>
    </row>
    <row r="204" spans="1:18">
      <c r="A204" s="2" t="s">
        <v>8</v>
      </c>
      <c r="B204" s="2" t="s">
        <v>9</v>
      </c>
      <c r="C204" s="4" t="s">
        <v>10</v>
      </c>
      <c r="D204" s="4"/>
      <c r="E204" s="4"/>
      <c r="F204" s="2"/>
      <c r="G204" s="2">
        <f>SUM(G188:G203)</f>
        <v>-178.38</v>
      </c>
      <c r="H204" s="2"/>
      <c r="I204" s="2"/>
      <c r="J204" s="2"/>
      <c r="K204" s="2"/>
      <c r="L204" s="2"/>
      <c r="M204" s="2"/>
      <c r="N204" s="2"/>
      <c r="O204" s="2"/>
      <c r="P204" s="2"/>
      <c r="Q204" s="2">
        <f>SUM(Q188:Q203)</f>
        <v>134800</v>
      </c>
      <c r="R204" s="2"/>
    </row>
    <row r="205" spans="3:8">
      <c r="C205" s="5"/>
      <c r="D205" s="5"/>
      <c r="E205" s="5"/>
      <c r="H205" s="6">
        <v>42257</v>
      </c>
    </row>
    <row r="206" spans="10:10">
      <c r="J206" s="6">
        <f>H205+1</f>
        <v>42258</v>
      </c>
    </row>
    <row r="207" spans="2:11">
      <c r="B207" t="s">
        <v>11</v>
      </c>
      <c r="K207" s="7">
        <f ca="1">NOW()</f>
        <v>42259.9654398148</v>
      </c>
    </row>
    <row r="208" spans="9:9">
      <c r="I208" t="e">
        <f>D200+1</f>
        <v>#VALUE!</v>
      </c>
    </row>
    <row r="210" spans="1:18">
      <c r="A210" s="2" t="s">
        <v>0</v>
      </c>
      <c r="B210" s="2" t="str">
        <f>"证券数量"</f>
        <v>证券数量</v>
      </c>
      <c r="C210" s="2" t="s">
        <v>1</v>
      </c>
      <c r="D210" s="2" t="str">
        <f>"价格币种"</f>
        <v>价格币种</v>
      </c>
      <c r="E210" s="2" t="str">
        <f>"成本价"</f>
        <v>成本价</v>
      </c>
      <c r="F210" s="2" t="str">
        <f>"浮动盈亏"</f>
        <v>浮动盈亏</v>
      </c>
      <c r="G210" s="2" t="str">
        <f>"盈亏比例(%)"</f>
        <v>盈亏比例(%)</v>
      </c>
      <c r="H210" s="2" t="str">
        <f>"折算汇率"</f>
        <v>折算汇率</v>
      </c>
      <c r="I210" s="2" t="str">
        <f>"最新市值"</f>
        <v>最新市值</v>
      </c>
      <c r="J210" s="2" t="str">
        <f>"当前价"</f>
        <v>当前价</v>
      </c>
      <c r="K210" s="2" t="str">
        <f>"今买数量"</f>
        <v>今买数量</v>
      </c>
      <c r="L210" s="2" t="str">
        <f>"今卖数量"</f>
        <v>今卖数量</v>
      </c>
      <c r="M210" s="2" t="str">
        <f>"证券代码"</f>
        <v>证券代码</v>
      </c>
      <c r="N210" s="2" t="str">
        <f>"股东代码"</f>
        <v>股东代码</v>
      </c>
      <c r="O210" s="2" t="str">
        <f>"成本金额"</f>
        <v>成本金额</v>
      </c>
      <c r="P210" s="2" t="s">
        <v>2</v>
      </c>
      <c r="Q210" s="2"/>
      <c r="R210" s="2" t="s">
        <v>3</v>
      </c>
    </row>
    <row r="211" spans="1:18">
      <c r="A211" s="2" t="s">
        <v>4</v>
      </c>
      <c r="B211" s="9" t="s">
        <v>5</v>
      </c>
      <c r="C211" s="9" t="s">
        <v>5</v>
      </c>
      <c r="D211" s="2" t="str">
        <f t="shared" ref="D211:D226" si="62">"人民币"</f>
        <v>人民币</v>
      </c>
      <c r="E211" s="2">
        <v>19.758</v>
      </c>
      <c r="F211" s="2">
        <v>-1294.53</v>
      </c>
      <c r="G211" s="2">
        <v>-8.19</v>
      </c>
      <c r="H211" s="9" t="s">
        <v>6</v>
      </c>
      <c r="I211" s="2">
        <v>14512</v>
      </c>
      <c r="J211" s="2">
        <v>18.14</v>
      </c>
      <c r="K211" s="2">
        <v>0</v>
      </c>
      <c r="L211" s="2">
        <v>0</v>
      </c>
      <c r="M211" s="2" t="str">
        <f>"000936"</f>
        <v>000936</v>
      </c>
      <c r="N211" s="2" t="str">
        <f t="shared" ref="N211:N214" si="63">"0157472516"</f>
        <v>0157472516</v>
      </c>
      <c r="O211" s="2" t="str">
        <f>"15806.53"</f>
        <v>15806.53</v>
      </c>
      <c r="P211" s="2">
        <v>30</v>
      </c>
      <c r="Q211" s="2">
        <f t="shared" ref="Q211:Q226" si="64">P211*B211</f>
        <v>24000</v>
      </c>
      <c r="R211" s="2">
        <f t="shared" ref="R211:R226" si="65">(Q211-O211)/O211*100</f>
        <v>51.835981711356</v>
      </c>
    </row>
    <row r="212" spans="1:18">
      <c r="A212" s="2" t="str">
        <f>"创业板B"</f>
        <v>创业板B</v>
      </c>
      <c r="B212" s="2">
        <v>10000</v>
      </c>
      <c r="C212" s="2">
        <v>10000</v>
      </c>
      <c r="D212" s="2" t="str">
        <f>"人民币"</f>
        <v>人民币</v>
      </c>
      <c r="E212" s="2">
        <v>1.116</v>
      </c>
      <c r="F212" s="2">
        <v>-927.5</v>
      </c>
      <c r="G212" s="2">
        <v>-8.33</v>
      </c>
      <c r="H212" s="2"/>
      <c r="I212" s="2">
        <v>10230</v>
      </c>
      <c r="J212" s="2">
        <v>1.023</v>
      </c>
      <c r="K212" s="2">
        <v>0</v>
      </c>
      <c r="L212" s="2">
        <v>0</v>
      </c>
      <c r="M212" s="2" t="str">
        <f>"150153"</f>
        <v>150153</v>
      </c>
      <c r="N212" s="2" t="str">
        <f>"0157472516"</f>
        <v>0157472516</v>
      </c>
      <c r="O212" s="2" t="str">
        <f>"11157.50"</f>
        <v>11157.50</v>
      </c>
      <c r="P212" s="2">
        <v>1.3</v>
      </c>
      <c r="Q212" s="2">
        <f>P212*B212</f>
        <v>13000</v>
      </c>
      <c r="R212" s="2">
        <f>(Q212-O212)/O212*100</f>
        <v>16.5135559041004</v>
      </c>
    </row>
    <row r="213" spans="1:18">
      <c r="A213" s="2" t="s">
        <v>7</v>
      </c>
      <c r="B213" s="2">
        <v>600</v>
      </c>
      <c r="C213" s="2">
        <v>600</v>
      </c>
      <c r="D213" s="2" t="str">
        <f>"人民币"</f>
        <v>人民币</v>
      </c>
      <c r="E213" s="2">
        <v>17.548</v>
      </c>
      <c r="F213" s="2">
        <v>-310.88</v>
      </c>
      <c r="G213" s="2">
        <v>-2.95</v>
      </c>
      <c r="H213" s="2"/>
      <c r="I213" s="2">
        <v>10218</v>
      </c>
      <c r="J213" s="2">
        <v>17.03</v>
      </c>
      <c r="K213" s="2">
        <v>0</v>
      </c>
      <c r="L213" s="2">
        <v>0</v>
      </c>
      <c r="M213" s="2" t="str">
        <f>"600008"</f>
        <v>600008</v>
      </c>
      <c r="N213" s="2" t="str">
        <f t="shared" ref="N213:N216" si="66">"A453612732"</f>
        <v>A453612732</v>
      </c>
      <c r="O213" s="2" t="str">
        <f>"10528.88"</f>
        <v>10528.88</v>
      </c>
      <c r="P213" s="2">
        <v>25</v>
      </c>
      <c r="Q213" s="2">
        <f>P213*B213</f>
        <v>15000</v>
      </c>
      <c r="R213" s="2">
        <f>(Q213-O213)/O213*100</f>
        <v>42.4652954540274</v>
      </c>
    </row>
    <row r="214" spans="1:18">
      <c r="A214" s="2" t="str">
        <f>"华英农业"</f>
        <v>华英农业</v>
      </c>
      <c r="B214" s="2">
        <v>600</v>
      </c>
      <c r="C214" s="2">
        <v>300</v>
      </c>
      <c r="D214" s="2" t="str">
        <f>"人民币"</f>
        <v>人民币</v>
      </c>
      <c r="E214" s="2">
        <v>14.948</v>
      </c>
      <c r="F214" s="2">
        <v>-418.66</v>
      </c>
      <c r="G214" s="2">
        <v>-4.67</v>
      </c>
      <c r="H214" s="2"/>
      <c r="I214" s="2">
        <v>8550</v>
      </c>
      <c r="J214" s="2">
        <v>14.25</v>
      </c>
      <c r="K214" s="2">
        <v>300</v>
      </c>
      <c r="L214" s="2">
        <v>0</v>
      </c>
      <c r="M214" s="2" t="str">
        <f>"002321"</f>
        <v>002321</v>
      </c>
      <c r="N214" s="2" t="str">
        <f>"0157472516"</f>
        <v>0157472516</v>
      </c>
      <c r="O214" s="2" t="str">
        <f>"8968.66"</f>
        <v>8968.66</v>
      </c>
      <c r="P214" s="2">
        <v>25</v>
      </c>
      <c r="Q214" s="2">
        <f>P214*B214</f>
        <v>15000</v>
      </c>
      <c r="R214" s="2">
        <f>(Q214-O214)/O214*100</f>
        <v>67.2490650777262</v>
      </c>
    </row>
    <row r="215" spans="1:18">
      <c r="A215" s="2" t="str">
        <f>"*ST阳化"</f>
        <v>*ST阳化</v>
      </c>
      <c r="B215" s="2">
        <v>900</v>
      </c>
      <c r="C215" s="2">
        <v>600</v>
      </c>
      <c r="D215" s="2" t="str">
        <f>"人民币"</f>
        <v>人民币</v>
      </c>
      <c r="E215" s="2">
        <v>7.599</v>
      </c>
      <c r="F215" s="2">
        <v>-80.2</v>
      </c>
      <c r="G215" s="2">
        <v>-1.17</v>
      </c>
      <c r="H215" s="2"/>
      <c r="I215" s="2">
        <v>6759</v>
      </c>
      <c r="J215" s="2">
        <v>7.51</v>
      </c>
      <c r="K215" s="2">
        <v>300</v>
      </c>
      <c r="L215" s="2">
        <v>0</v>
      </c>
      <c r="M215" s="2" t="str">
        <f>"600691"</f>
        <v>600691</v>
      </c>
      <c r="N215" s="2" t="str">
        <f>"A453612732"</f>
        <v>A453612732</v>
      </c>
      <c r="O215" s="2" t="str">
        <f>"6839.20"</f>
        <v>6839.20</v>
      </c>
      <c r="P215" s="2">
        <v>11</v>
      </c>
      <c r="Q215" s="2">
        <f>P215*B215</f>
        <v>9900</v>
      </c>
      <c r="R215" s="2">
        <f>(Q215-O215)/O215*100</f>
        <v>44.7537723710376</v>
      </c>
    </row>
    <row r="216" spans="1:18">
      <c r="A216" s="2" t="str">
        <f>"雪峰科技"</f>
        <v>雪峰科技</v>
      </c>
      <c r="B216" s="2">
        <v>200</v>
      </c>
      <c r="C216" s="2">
        <v>100</v>
      </c>
      <c r="D216" s="2" t="str">
        <f>"人民币"</f>
        <v>人民币</v>
      </c>
      <c r="E216" s="2">
        <v>37.898</v>
      </c>
      <c r="F216" s="2">
        <v>-1239.59</v>
      </c>
      <c r="G216" s="2">
        <v>-16.35</v>
      </c>
      <c r="H216" s="2"/>
      <c r="I216" s="2">
        <v>6340</v>
      </c>
      <c r="J216" s="2">
        <v>31.7</v>
      </c>
      <c r="K216" s="2">
        <v>100</v>
      </c>
      <c r="L216" s="2">
        <v>0</v>
      </c>
      <c r="M216" s="2" t="str">
        <f>"603227"</f>
        <v>603227</v>
      </c>
      <c r="N216" s="2" t="str">
        <f>"A453612732"</f>
        <v>A453612732</v>
      </c>
      <c r="O216" s="2" t="str">
        <f>"7579.59"</f>
        <v>7579.59</v>
      </c>
      <c r="P216" s="2">
        <v>42</v>
      </c>
      <c r="Q216" s="2">
        <f>P216*B216</f>
        <v>8400</v>
      </c>
      <c r="R216" s="2">
        <f>(Q216-O216)/O216*100</f>
        <v>10.8239363870605</v>
      </c>
    </row>
    <row r="217" spans="1:18">
      <c r="A217" s="2" t="str">
        <f>"三花股份"</f>
        <v>三花股份</v>
      </c>
      <c r="B217" s="2">
        <v>400</v>
      </c>
      <c r="C217" s="2">
        <v>400</v>
      </c>
      <c r="D217" s="2" t="str">
        <f>"人民币"</f>
        <v>人民币</v>
      </c>
      <c r="E217" s="2">
        <v>13.737</v>
      </c>
      <c r="F217" s="2">
        <v>69.25</v>
      </c>
      <c r="G217" s="2">
        <v>1.26</v>
      </c>
      <c r="H217" s="2"/>
      <c r="I217" s="2">
        <v>5564</v>
      </c>
      <c r="J217" s="2">
        <v>13.91</v>
      </c>
      <c r="K217" s="2">
        <v>0</v>
      </c>
      <c r="L217" s="2">
        <v>0</v>
      </c>
      <c r="M217" s="2" t="str">
        <f>"002050"</f>
        <v>002050</v>
      </c>
      <c r="N217" s="2" t="str">
        <f t="shared" ref="N217:N222" si="67">"0157472516"</f>
        <v>0157472516</v>
      </c>
      <c r="O217" s="2" t="str">
        <f>"5494.75"</f>
        <v>5494.75</v>
      </c>
      <c r="P217" s="2">
        <v>20</v>
      </c>
      <c r="Q217" s="2">
        <f>P217*B217</f>
        <v>8000</v>
      </c>
      <c r="R217" s="2">
        <f>(Q217-O217)/O217*100</f>
        <v>45.5935210883116</v>
      </c>
    </row>
    <row r="218" spans="1:18">
      <c r="A218" s="2" t="str">
        <f>"农 产 品"</f>
        <v>农 产 品</v>
      </c>
      <c r="B218" s="2">
        <v>200</v>
      </c>
      <c r="C218" s="2">
        <v>200</v>
      </c>
      <c r="D218" s="2" t="str">
        <f>"人民币"</f>
        <v>人民币</v>
      </c>
      <c r="E218" s="2">
        <v>25.665</v>
      </c>
      <c r="F218" s="2">
        <v>-601</v>
      </c>
      <c r="G218" s="2">
        <v>-11.71</v>
      </c>
      <c r="H218" s="2"/>
      <c r="I218" s="2">
        <v>4532</v>
      </c>
      <c r="J218" s="2">
        <v>22.66</v>
      </c>
      <c r="K218" s="2">
        <v>0</v>
      </c>
      <c r="L218" s="2">
        <v>0</v>
      </c>
      <c r="M218" s="2" t="str">
        <f>"000061"</f>
        <v>000061</v>
      </c>
      <c r="N218" s="2" t="str">
        <f>"0157472516"</f>
        <v>0157472516</v>
      </c>
      <c r="O218" s="2" t="str">
        <f>"5133.00"</f>
        <v>5133.00</v>
      </c>
      <c r="P218" s="2">
        <v>35</v>
      </c>
      <c r="Q218" s="2">
        <f>P218*B218</f>
        <v>7000</v>
      </c>
      <c r="R218" s="2">
        <f>(Q218-O218)/O218*100</f>
        <v>36.3724917202416</v>
      </c>
    </row>
    <row r="219" spans="1:18">
      <c r="A219" s="2" t="str">
        <f>"北京城建"</f>
        <v>北京城建</v>
      </c>
      <c r="B219" s="2">
        <v>200</v>
      </c>
      <c r="C219" s="2">
        <v>200</v>
      </c>
      <c r="D219" s="2" t="str">
        <f>"人民币"</f>
        <v>人民币</v>
      </c>
      <c r="E219" s="2">
        <v>24.605</v>
      </c>
      <c r="F219" s="2">
        <v>-394.99</v>
      </c>
      <c r="G219" s="2">
        <v>-8.03</v>
      </c>
      <c r="H219" s="2"/>
      <c r="I219" s="2">
        <v>4526</v>
      </c>
      <c r="J219" s="2">
        <v>22.63</v>
      </c>
      <c r="K219" s="2">
        <v>0</v>
      </c>
      <c r="L219" s="2">
        <v>0</v>
      </c>
      <c r="M219" s="2" t="str">
        <f>"600266"</f>
        <v>600266</v>
      </c>
      <c r="N219" s="2" t="str">
        <f t="shared" ref="N219:N221" si="68">"A453612732"</f>
        <v>A453612732</v>
      </c>
      <c r="O219" s="2" t="str">
        <f>"4920.99"</f>
        <v>4920.99</v>
      </c>
      <c r="P219" s="2">
        <v>28</v>
      </c>
      <c r="Q219" s="2">
        <f>P219*B219</f>
        <v>5600</v>
      </c>
      <c r="R219" s="2">
        <f>(Q219-O219)/O219*100</f>
        <v>13.7982397850839</v>
      </c>
    </row>
    <row r="220" spans="1:18">
      <c r="A220" s="2" t="str">
        <f>"上汽集团"</f>
        <v>上汽集团</v>
      </c>
      <c r="B220" s="2">
        <v>200</v>
      </c>
      <c r="C220" s="2">
        <v>200</v>
      </c>
      <c r="D220" s="2" t="str">
        <f>"人民币"</f>
        <v>人民币</v>
      </c>
      <c r="E220" s="2">
        <v>24.736</v>
      </c>
      <c r="F220" s="2">
        <v>-449.12</v>
      </c>
      <c r="G220" s="2">
        <v>-9.08</v>
      </c>
      <c r="H220" s="2"/>
      <c r="I220" s="2">
        <v>4498</v>
      </c>
      <c r="J220" s="2">
        <v>22.49</v>
      </c>
      <c r="K220" s="2">
        <v>0</v>
      </c>
      <c r="L220" s="2">
        <v>0</v>
      </c>
      <c r="M220" s="2" t="str">
        <f>"600104"</f>
        <v>600104</v>
      </c>
      <c r="N220" s="2" t="str">
        <f>"A453612732"</f>
        <v>A453612732</v>
      </c>
      <c r="O220" s="2" t="str">
        <f>"4947.12"</f>
        <v>4947.12</v>
      </c>
      <c r="P220" s="2">
        <v>35</v>
      </c>
      <c r="Q220" s="2">
        <f>P220*B220</f>
        <v>7000</v>
      </c>
      <c r="R220" s="2">
        <f>(Q220-O220)/O220*100</f>
        <v>41.4964666310904</v>
      </c>
    </row>
    <row r="221" spans="1:18">
      <c r="A221" s="2" t="str">
        <f>"中海集运"</f>
        <v>中海集运</v>
      </c>
      <c r="B221" s="2">
        <v>400</v>
      </c>
      <c r="C221" s="2">
        <v>400</v>
      </c>
      <c r="D221" s="2" t="str">
        <f>"人民币"</f>
        <v>人民币</v>
      </c>
      <c r="E221" s="2">
        <v>9.099</v>
      </c>
      <c r="F221" s="2">
        <v>-167.68</v>
      </c>
      <c r="G221" s="2">
        <v>-4.6</v>
      </c>
      <c r="H221" s="2"/>
      <c r="I221" s="2">
        <v>3472</v>
      </c>
      <c r="J221" s="2">
        <v>8.68</v>
      </c>
      <c r="K221" s="2">
        <v>0</v>
      </c>
      <c r="L221" s="2">
        <v>0</v>
      </c>
      <c r="M221" s="2" t="str">
        <f>"601866"</f>
        <v>601866</v>
      </c>
      <c r="N221" s="2" t="str">
        <f>"A453612732"</f>
        <v>A453612732</v>
      </c>
      <c r="O221" s="2" t="str">
        <f>"3639.68"</f>
        <v>3639.68</v>
      </c>
      <c r="P221" s="2">
        <v>12</v>
      </c>
      <c r="Q221" s="2">
        <f>P221*B221</f>
        <v>4800</v>
      </c>
      <c r="R221" s="2">
        <f>(Q221-O221)/O221*100</f>
        <v>31.8797256901706</v>
      </c>
    </row>
    <row r="222" spans="1:18">
      <c r="A222" s="2" t="str">
        <f>"中航军B"</f>
        <v>中航军B</v>
      </c>
      <c r="B222" s="2">
        <v>3000</v>
      </c>
      <c r="C222" s="2">
        <v>3000</v>
      </c>
      <c r="D222" s="2" t="str">
        <f>"人民币"</f>
        <v>人民币</v>
      </c>
      <c r="E222" s="2">
        <v>0.972</v>
      </c>
      <c r="F222" s="2">
        <v>-62</v>
      </c>
      <c r="G222" s="2">
        <v>-2.16</v>
      </c>
      <c r="H222" s="2"/>
      <c r="I222" s="2">
        <v>2853</v>
      </c>
      <c r="J222" s="2">
        <v>0.951</v>
      </c>
      <c r="K222" s="2">
        <v>0</v>
      </c>
      <c r="L222" s="2">
        <v>0</v>
      </c>
      <c r="M222" s="2" t="str">
        <f>"150222"</f>
        <v>150222</v>
      </c>
      <c r="N222" s="2" t="str">
        <f>"0157472516"</f>
        <v>0157472516</v>
      </c>
      <c r="O222" s="2" t="str">
        <f>"2915.00"</f>
        <v>2915.00</v>
      </c>
      <c r="P222" s="2">
        <v>1.1</v>
      </c>
      <c r="Q222" s="2">
        <f>P222*B222</f>
        <v>3300</v>
      </c>
      <c r="R222" s="2">
        <f>(Q222-O222)/O222*100</f>
        <v>13.2075471698113</v>
      </c>
    </row>
    <row r="223" spans="1:18">
      <c r="A223" s="2" t="str">
        <f>"华贸物流"</f>
        <v>华贸物流</v>
      </c>
      <c r="B223" s="2">
        <v>200</v>
      </c>
      <c r="C223" s="2">
        <v>200</v>
      </c>
      <c r="D223" s="2" t="str">
        <f>"人民币"</f>
        <v>人民币</v>
      </c>
      <c r="E223" s="2">
        <v>16.576</v>
      </c>
      <c r="F223" s="2">
        <v>-473.12</v>
      </c>
      <c r="G223" s="2">
        <v>-14.27</v>
      </c>
      <c r="H223" s="2"/>
      <c r="I223" s="2">
        <v>2842</v>
      </c>
      <c r="J223" s="2">
        <v>14.21</v>
      </c>
      <c r="K223" s="2">
        <v>0</v>
      </c>
      <c r="L223" s="2">
        <v>0</v>
      </c>
      <c r="M223" s="2" t="str">
        <f>"603128"</f>
        <v>603128</v>
      </c>
      <c r="N223" s="2" t="str">
        <f t="shared" ref="N223:N226" si="69">"A453612732"</f>
        <v>A453612732</v>
      </c>
      <c r="O223" s="2" t="str">
        <f>"3315.12"</f>
        <v>3315.12</v>
      </c>
      <c r="P223" s="2">
        <v>20</v>
      </c>
      <c r="Q223" s="2">
        <f>P223*B223</f>
        <v>4000</v>
      </c>
      <c r="R223" s="2">
        <f>(Q223-O223)/O223*100</f>
        <v>20.6592823185888</v>
      </c>
    </row>
    <row r="224" spans="1:18">
      <c r="A224" s="2" t="str">
        <f>"盛达矿业"</f>
        <v>盛达矿业</v>
      </c>
      <c r="B224" s="2">
        <v>100</v>
      </c>
      <c r="C224" s="2">
        <v>100</v>
      </c>
      <c r="D224" s="2" t="str">
        <f>"人民币"</f>
        <v>人民币</v>
      </c>
      <c r="E224" s="2">
        <v>38.308</v>
      </c>
      <c r="F224" s="2">
        <v>-1175.77</v>
      </c>
      <c r="G224" s="2">
        <v>-30.69</v>
      </c>
      <c r="H224" s="2"/>
      <c r="I224" s="2">
        <v>2655</v>
      </c>
      <c r="J224" s="2">
        <v>26.55</v>
      </c>
      <c r="K224" s="2">
        <v>0</v>
      </c>
      <c r="L224" s="2">
        <v>100</v>
      </c>
      <c r="M224" s="2" t="str">
        <f>"000603"</f>
        <v>000603</v>
      </c>
      <c r="N224" s="2" t="str">
        <f>"0157472516"</f>
        <v>0157472516</v>
      </c>
      <c r="O224" s="2" t="str">
        <f>"3830.77"</f>
        <v>3830.77</v>
      </c>
      <c r="P224" s="2">
        <v>40</v>
      </c>
      <c r="Q224" s="2">
        <f>P224*B224</f>
        <v>4000</v>
      </c>
      <c r="R224" s="2">
        <f>(Q224-O224)/O224*100</f>
        <v>4.41764971533138</v>
      </c>
    </row>
    <row r="225" spans="1:18">
      <c r="A225" s="2" t="str">
        <f>"大众交通"</f>
        <v>大众交通</v>
      </c>
      <c r="B225" s="2">
        <v>100</v>
      </c>
      <c r="C225" s="2">
        <v>100</v>
      </c>
      <c r="D225" s="2" t="str">
        <f>"人民币"</f>
        <v>人民币</v>
      </c>
      <c r="E225" s="2">
        <v>30.941</v>
      </c>
      <c r="F225" s="2">
        <v>-1037.13</v>
      </c>
      <c r="G225" s="2">
        <v>-33.52</v>
      </c>
      <c r="H225" s="2"/>
      <c r="I225" s="2">
        <v>2057</v>
      </c>
      <c r="J225" s="2">
        <v>20.57</v>
      </c>
      <c r="K225" s="2">
        <v>0</v>
      </c>
      <c r="L225" s="2">
        <v>0</v>
      </c>
      <c r="M225" s="2" t="str">
        <f>"600611"</f>
        <v>600611</v>
      </c>
      <c r="N225" s="2" t="str">
        <f>"A453612732"</f>
        <v>A453612732</v>
      </c>
      <c r="O225" s="2" t="str">
        <f>"3094.13"</f>
        <v>3094.13</v>
      </c>
      <c r="P225" s="2">
        <v>28</v>
      </c>
      <c r="Q225" s="2">
        <f>P225*B225</f>
        <v>2800</v>
      </c>
      <c r="R225" s="2">
        <f>(Q225-O225)/O225*100</f>
        <v>-9.50606470962759</v>
      </c>
    </row>
    <row r="226" spans="1:18">
      <c r="A226" s="2" t="str">
        <f>"中国中车"</f>
        <v>中国中车</v>
      </c>
      <c r="B226" s="2">
        <v>100</v>
      </c>
      <c r="C226" s="2">
        <v>100</v>
      </c>
      <c r="D226" s="2" t="str">
        <f>"人民币"</f>
        <v>人民币</v>
      </c>
      <c r="E226" s="2">
        <v>26.395</v>
      </c>
      <c r="F226" s="2">
        <v>-631.5</v>
      </c>
      <c r="G226" s="2">
        <v>-23.92</v>
      </c>
      <c r="H226" s="2"/>
      <c r="I226" s="2">
        <v>2008</v>
      </c>
      <c r="J226" s="2">
        <v>20.08</v>
      </c>
      <c r="K226" s="2">
        <v>0</v>
      </c>
      <c r="L226" s="2">
        <v>100</v>
      </c>
      <c r="M226" s="2" t="str">
        <f>"601766"</f>
        <v>601766</v>
      </c>
      <c r="N226" s="2" t="str">
        <f>"A453612732"</f>
        <v>A453612732</v>
      </c>
      <c r="O226" s="2" t="str">
        <f>"2639.50"</f>
        <v>2639.50</v>
      </c>
      <c r="P226" s="2">
        <v>30</v>
      </c>
      <c r="Q226" s="2">
        <f>P226*B226</f>
        <v>3000</v>
      </c>
      <c r="R226" s="2">
        <f>(Q226-O226)/O226*100</f>
        <v>13.6578897518469</v>
      </c>
    </row>
    <row r="227" spans="1:18">
      <c r="A227" s="2" t="s">
        <v>8</v>
      </c>
      <c r="B227" s="2" t="s">
        <v>9</v>
      </c>
      <c r="C227" s="4" t="s">
        <v>10</v>
      </c>
      <c r="D227" s="4"/>
      <c r="E227" s="4"/>
      <c r="F227" s="2"/>
      <c r="G227" s="2">
        <f>SUM(G211:G226)</f>
        <v>-178.38</v>
      </c>
      <c r="H227" s="2"/>
      <c r="I227" s="2"/>
      <c r="J227" s="2"/>
      <c r="K227" s="2"/>
      <c r="L227" s="2"/>
      <c r="M227" s="2"/>
      <c r="N227" s="2"/>
      <c r="O227" s="2"/>
      <c r="P227" s="2"/>
      <c r="Q227" s="2">
        <f>SUM(Q211:Q226)</f>
        <v>134800</v>
      </c>
      <c r="R227" s="2"/>
    </row>
    <row r="228" spans="3:8">
      <c r="C228" s="5"/>
      <c r="D228" s="5"/>
      <c r="E228" s="5"/>
      <c r="H228" s="6">
        <v>42257</v>
      </c>
    </row>
    <row r="240" spans="2:18">
      <c r="B240" s="2" t="str">
        <f>"币种"</f>
        <v>币种</v>
      </c>
      <c r="C240" s="2" t="str">
        <f>"余额"</f>
        <v>余额</v>
      </c>
      <c r="D240" s="2" t="str">
        <f>"可用"</f>
        <v>可用</v>
      </c>
      <c r="E240" s="2" t="str">
        <f>"可取"</f>
        <v>可取</v>
      </c>
      <c r="F240" s="2" t="str">
        <f>"参考市值"</f>
        <v>参考市值</v>
      </c>
      <c r="G240" s="2" t="str">
        <f>"资产"</f>
        <v>资产</v>
      </c>
      <c r="H240" s="2" t="str">
        <f>"盈亏"</f>
        <v>盈亏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2:18">
      <c r="B241" s="2" t="str">
        <f>"人民币"</f>
        <v>人民币</v>
      </c>
      <c r="C241" s="2" t="str">
        <f>"5508.71"</f>
        <v>5508.71</v>
      </c>
      <c r="D241" s="2" t="str">
        <f>"138.54"</f>
        <v>138.54</v>
      </c>
      <c r="E241" s="2" t="str">
        <f>"138.54"</f>
        <v>138.54</v>
      </c>
      <c r="F241" s="2" t="str">
        <f>"91616.00"</f>
        <v>91616.00</v>
      </c>
      <c r="G241" s="2" t="str">
        <f>"91754.54"</f>
        <v>91754.54</v>
      </c>
      <c r="H241" s="2" t="str">
        <f>"-9194.42"</f>
        <v>-9194.42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2:18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8"/>
    </row>
    <row r="243" spans="2:18">
      <c r="B243" s="2" t="s">
        <v>0</v>
      </c>
      <c r="C243" s="2" t="str">
        <f>"证券数量"</f>
        <v>证券数量</v>
      </c>
      <c r="D243" s="2" t="s">
        <v>1</v>
      </c>
      <c r="E243" s="2" t="str">
        <f>"价格币种"</f>
        <v>价格币种</v>
      </c>
      <c r="F243" s="2" t="str">
        <f>"成本价"</f>
        <v>成本价</v>
      </c>
      <c r="G243" s="2" t="str">
        <f>"浮动盈亏"</f>
        <v>浮动盈亏</v>
      </c>
      <c r="H243" s="2" t="str">
        <f>"盈亏比例(%)"</f>
        <v>盈亏比例(%)</v>
      </c>
      <c r="I243" s="2" t="str">
        <f>"折算汇率"</f>
        <v>折算汇率</v>
      </c>
      <c r="J243" s="2" t="str">
        <f>"最新市值"</f>
        <v>最新市值</v>
      </c>
      <c r="K243" s="2" t="str">
        <f>"当前价"</f>
        <v>当前价</v>
      </c>
      <c r="L243" s="2" t="str">
        <f>"今买数量"</f>
        <v>今买数量</v>
      </c>
      <c r="M243" s="2" t="str">
        <f>"今卖数量"</f>
        <v>今卖数量</v>
      </c>
      <c r="N243" s="2" t="str">
        <f>"证券代码"</f>
        <v>证券代码</v>
      </c>
      <c r="O243" s="2" t="str">
        <f>"股东代码"</f>
        <v>股东代码</v>
      </c>
      <c r="P243" s="2" t="str">
        <f>"成本金额"</f>
        <v>成本金额</v>
      </c>
      <c r="Q243" s="2" t="s">
        <v>2</v>
      </c>
      <c r="R243" s="2"/>
    </row>
    <row r="244" spans="2:18">
      <c r="B244" s="2" t="s">
        <v>4</v>
      </c>
      <c r="C244" s="9" t="s">
        <v>5</v>
      </c>
      <c r="D244" s="9" t="s">
        <v>5</v>
      </c>
      <c r="E244" s="2" t="str">
        <f t="shared" ref="E244:E259" si="70">"人民币"</f>
        <v>人民币</v>
      </c>
      <c r="F244" s="2">
        <v>19.758</v>
      </c>
      <c r="G244" s="2">
        <v>-1294.53</v>
      </c>
      <c r="H244" s="2">
        <v>-8.19</v>
      </c>
      <c r="I244" s="9" t="s">
        <v>6</v>
      </c>
      <c r="J244" s="2">
        <v>14512</v>
      </c>
      <c r="K244" s="2">
        <v>18.14</v>
      </c>
      <c r="L244" s="2">
        <v>0</v>
      </c>
      <c r="M244" s="2">
        <v>0</v>
      </c>
      <c r="N244" s="2" t="str">
        <f>"000936"</f>
        <v>000936</v>
      </c>
      <c r="O244" s="2" t="str">
        <f t="shared" ref="O244:O247" si="71">"0157472516"</f>
        <v>0157472516</v>
      </c>
      <c r="P244" s="2" t="str">
        <f>"15806.53"</f>
        <v>15806.53</v>
      </c>
      <c r="Q244" s="2">
        <v>30</v>
      </c>
      <c r="R244" s="2">
        <f t="shared" ref="R244:R259" si="72">Q244*C244</f>
        <v>24000</v>
      </c>
    </row>
    <row r="245" spans="2:18">
      <c r="B245" s="2" t="str">
        <f>"创业板B"</f>
        <v>创业板B</v>
      </c>
      <c r="C245" s="2">
        <v>10000</v>
      </c>
      <c r="D245" s="2">
        <v>10000</v>
      </c>
      <c r="E245" s="2" t="str">
        <f>"人民币"</f>
        <v>人民币</v>
      </c>
      <c r="F245" s="2">
        <v>1.116</v>
      </c>
      <c r="G245" s="2">
        <v>-927.5</v>
      </c>
      <c r="H245" s="2">
        <v>-8.33</v>
      </c>
      <c r="I245" s="2"/>
      <c r="J245" s="2">
        <v>10230</v>
      </c>
      <c r="K245" s="2">
        <v>1.023</v>
      </c>
      <c r="L245" s="2">
        <v>0</v>
      </c>
      <c r="M245" s="2">
        <v>0</v>
      </c>
      <c r="N245" s="2" t="str">
        <f>"150153"</f>
        <v>150153</v>
      </c>
      <c r="O245" s="2" t="str">
        <f>"0157472516"</f>
        <v>0157472516</v>
      </c>
      <c r="P245" s="2" t="str">
        <f>"11157.50"</f>
        <v>11157.50</v>
      </c>
      <c r="Q245" s="2">
        <v>1.3</v>
      </c>
      <c r="R245" s="2">
        <f>Q245*C245</f>
        <v>13000</v>
      </c>
    </row>
    <row r="246" spans="2:18">
      <c r="B246" s="2" t="s">
        <v>7</v>
      </c>
      <c r="C246" s="2">
        <v>600</v>
      </c>
      <c r="D246" s="2">
        <v>600</v>
      </c>
      <c r="E246" s="2" t="str">
        <f>"人民币"</f>
        <v>人民币</v>
      </c>
      <c r="F246" s="2">
        <v>17.548</v>
      </c>
      <c r="G246" s="2">
        <v>-310.88</v>
      </c>
      <c r="H246" s="2">
        <v>-2.95</v>
      </c>
      <c r="I246" s="2"/>
      <c r="J246" s="2">
        <v>10218</v>
      </c>
      <c r="K246" s="2">
        <v>17.03</v>
      </c>
      <c r="L246" s="2">
        <v>0</v>
      </c>
      <c r="M246" s="2">
        <v>0</v>
      </c>
      <c r="N246" s="2" t="str">
        <f>"600008"</f>
        <v>600008</v>
      </c>
      <c r="O246" s="2" t="str">
        <f t="shared" ref="O246:O249" si="73">"A453612732"</f>
        <v>A453612732</v>
      </c>
      <c r="P246" s="2" t="str">
        <f>"10528.88"</f>
        <v>10528.88</v>
      </c>
      <c r="Q246" s="2">
        <v>25</v>
      </c>
      <c r="R246" s="2">
        <f>Q246*C246</f>
        <v>15000</v>
      </c>
    </row>
    <row r="247" spans="2:18">
      <c r="B247" s="2" t="str">
        <f>"华英农业"</f>
        <v>华英农业</v>
      </c>
      <c r="C247" s="2">
        <v>600</v>
      </c>
      <c r="D247" s="2">
        <v>300</v>
      </c>
      <c r="E247" s="2" t="str">
        <f>"人民币"</f>
        <v>人民币</v>
      </c>
      <c r="F247" s="2">
        <v>14.948</v>
      </c>
      <c r="G247" s="2">
        <v>-418.66</v>
      </c>
      <c r="H247" s="2">
        <v>-4.67</v>
      </c>
      <c r="I247" s="2"/>
      <c r="J247" s="2">
        <v>8550</v>
      </c>
      <c r="K247" s="2">
        <v>14.25</v>
      </c>
      <c r="L247" s="2">
        <v>300</v>
      </c>
      <c r="M247" s="2">
        <v>0</v>
      </c>
      <c r="N247" s="2" t="str">
        <f>"002321"</f>
        <v>002321</v>
      </c>
      <c r="O247" s="2" t="str">
        <f>"0157472516"</f>
        <v>0157472516</v>
      </c>
      <c r="P247" s="2" t="str">
        <f>"8968.66"</f>
        <v>8968.66</v>
      </c>
      <c r="Q247" s="2">
        <v>25</v>
      </c>
      <c r="R247" s="2">
        <f>Q247*C247</f>
        <v>15000</v>
      </c>
    </row>
    <row r="248" spans="2:18">
      <c r="B248" s="2" t="str">
        <f>"*ST阳化"</f>
        <v>*ST阳化</v>
      </c>
      <c r="C248" s="2">
        <v>900</v>
      </c>
      <c r="D248" s="2">
        <v>600</v>
      </c>
      <c r="E248" s="2" t="str">
        <f>"人民币"</f>
        <v>人民币</v>
      </c>
      <c r="F248" s="2">
        <v>7.599</v>
      </c>
      <c r="G248" s="2">
        <v>-80.2</v>
      </c>
      <c r="H248" s="2">
        <v>-1.17</v>
      </c>
      <c r="I248" s="2"/>
      <c r="J248" s="2">
        <v>6759</v>
      </c>
      <c r="K248" s="2">
        <v>7.51</v>
      </c>
      <c r="L248" s="2">
        <v>300</v>
      </c>
      <c r="M248" s="2">
        <v>0</v>
      </c>
      <c r="N248" s="2" t="str">
        <f>"600691"</f>
        <v>600691</v>
      </c>
      <c r="O248" s="2" t="str">
        <f>"A453612732"</f>
        <v>A453612732</v>
      </c>
      <c r="P248" s="2" t="str">
        <f>"6839.20"</f>
        <v>6839.20</v>
      </c>
      <c r="Q248" s="2">
        <v>11</v>
      </c>
      <c r="R248" s="2">
        <f>Q248*C248</f>
        <v>9900</v>
      </c>
    </row>
    <row r="249" spans="2:18">
      <c r="B249" s="2" t="str">
        <f>"雪峰科技"</f>
        <v>雪峰科技</v>
      </c>
      <c r="C249" s="2">
        <v>200</v>
      </c>
      <c r="D249" s="2">
        <v>100</v>
      </c>
      <c r="E249" s="2" t="str">
        <f>"人民币"</f>
        <v>人民币</v>
      </c>
      <c r="F249" s="2">
        <v>37.898</v>
      </c>
      <c r="G249" s="2">
        <v>-1239.59</v>
      </c>
      <c r="H249" s="2">
        <v>-16.35</v>
      </c>
      <c r="I249" s="2"/>
      <c r="J249" s="2">
        <v>6340</v>
      </c>
      <c r="K249" s="2">
        <v>31.7</v>
      </c>
      <c r="L249" s="2">
        <v>100</v>
      </c>
      <c r="M249" s="2">
        <v>0</v>
      </c>
      <c r="N249" s="2" t="str">
        <f>"603227"</f>
        <v>603227</v>
      </c>
      <c r="O249" s="2" t="str">
        <f>"A453612732"</f>
        <v>A453612732</v>
      </c>
      <c r="P249" s="2" t="str">
        <f>"7579.59"</f>
        <v>7579.59</v>
      </c>
      <c r="Q249" s="2">
        <v>42</v>
      </c>
      <c r="R249" s="2">
        <f>Q249*C249</f>
        <v>8400</v>
      </c>
    </row>
    <row r="250" spans="2:18">
      <c r="B250" s="2" t="str">
        <f>"三花股份"</f>
        <v>三花股份</v>
      </c>
      <c r="C250" s="2">
        <v>400</v>
      </c>
      <c r="D250" s="2">
        <v>400</v>
      </c>
      <c r="E250" s="2" t="str">
        <f>"人民币"</f>
        <v>人民币</v>
      </c>
      <c r="F250" s="2">
        <v>13.737</v>
      </c>
      <c r="G250" s="2">
        <v>69.25</v>
      </c>
      <c r="H250" s="2">
        <v>1.26</v>
      </c>
      <c r="I250" s="2"/>
      <c r="J250" s="2">
        <v>5564</v>
      </c>
      <c r="K250" s="2">
        <v>13.91</v>
      </c>
      <c r="L250" s="2">
        <v>0</v>
      </c>
      <c r="M250" s="2">
        <v>0</v>
      </c>
      <c r="N250" s="2" t="str">
        <f>"002050"</f>
        <v>002050</v>
      </c>
      <c r="O250" s="2" t="str">
        <f t="shared" ref="O250:O255" si="74">"0157472516"</f>
        <v>0157472516</v>
      </c>
      <c r="P250" s="2" t="str">
        <f>"5494.75"</f>
        <v>5494.75</v>
      </c>
      <c r="Q250" s="2">
        <v>20</v>
      </c>
      <c r="R250" s="2">
        <f>Q250*C250</f>
        <v>8000</v>
      </c>
    </row>
    <row r="251" spans="2:18">
      <c r="B251" s="2" t="str">
        <f>"农 产 品"</f>
        <v>农 产 品</v>
      </c>
      <c r="C251" s="2">
        <v>200</v>
      </c>
      <c r="D251" s="2">
        <v>200</v>
      </c>
      <c r="E251" s="2" t="str">
        <f>"人民币"</f>
        <v>人民币</v>
      </c>
      <c r="F251" s="2">
        <v>25.665</v>
      </c>
      <c r="G251" s="2">
        <v>-601</v>
      </c>
      <c r="H251" s="2">
        <v>-11.71</v>
      </c>
      <c r="I251" s="2"/>
      <c r="J251" s="2">
        <v>4532</v>
      </c>
      <c r="K251" s="2">
        <v>22.66</v>
      </c>
      <c r="L251" s="2">
        <v>0</v>
      </c>
      <c r="M251" s="2">
        <v>0</v>
      </c>
      <c r="N251" s="2" t="str">
        <f>"000061"</f>
        <v>000061</v>
      </c>
      <c r="O251" s="2" t="str">
        <f>"0157472516"</f>
        <v>0157472516</v>
      </c>
      <c r="P251" s="2" t="str">
        <f>"5133.00"</f>
        <v>5133.00</v>
      </c>
      <c r="Q251" s="2">
        <v>35</v>
      </c>
      <c r="R251" s="2">
        <f>Q251*C251</f>
        <v>7000</v>
      </c>
    </row>
    <row r="252" spans="2:18">
      <c r="B252" s="2" t="str">
        <f>"北京城建"</f>
        <v>北京城建</v>
      </c>
      <c r="C252" s="2">
        <v>200</v>
      </c>
      <c r="D252" s="2">
        <v>200</v>
      </c>
      <c r="E252" s="2" t="str">
        <f>"人民币"</f>
        <v>人民币</v>
      </c>
      <c r="F252" s="2">
        <v>24.605</v>
      </c>
      <c r="G252" s="2">
        <v>-394.99</v>
      </c>
      <c r="H252" s="2">
        <v>-8.03</v>
      </c>
      <c r="I252" s="2"/>
      <c r="J252" s="2">
        <v>4526</v>
      </c>
      <c r="K252" s="2">
        <v>22.63</v>
      </c>
      <c r="L252" s="2">
        <v>0</v>
      </c>
      <c r="M252" s="2">
        <v>0</v>
      </c>
      <c r="N252" s="2" t="str">
        <f>"600266"</f>
        <v>600266</v>
      </c>
      <c r="O252" s="2" t="str">
        <f t="shared" ref="O252:O254" si="75">"A453612732"</f>
        <v>A453612732</v>
      </c>
      <c r="P252" s="2" t="str">
        <f>"4920.99"</f>
        <v>4920.99</v>
      </c>
      <c r="Q252" s="2">
        <v>28</v>
      </c>
      <c r="R252" s="2">
        <f>Q252*C252</f>
        <v>5600</v>
      </c>
    </row>
    <row r="253" spans="2:18">
      <c r="B253" s="2" t="str">
        <f>"上汽集团"</f>
        <v>上汽集团</v>
      </c>
      <c r="C253" s="2">
        <v>200</v>
      </c>
      <c r="D253" s="2">
        <v>200</v>
      </c>
      <c r="E253" s="2" t="str">
        <f>"人民币"</f>
        <v>人民币</v>
      </c>
      <c r="F253" s="2">
        <v>24.736</v>
      </c>
      <c r="G253" s="2">
        <v>-449.12</v>
      </c>
      <c r="H253" s="2">
        <v>-9.08</v>
      </c>
      <c r="I253" s="2"/>
      <c r="J253" s="2">
        <v>4498</v>
      </c>
      <c r="K253" s="2">
        <v>22.49</v>
      </c>
      <c r="L253" s="2">
        <v>0</v>
      </c>
      <c r="M253" s="2">
        <v>0</v>
      </c>
      <c r="N253" s="2" t="str">
        <f>"600104"</f>
        <v>600104</v>
      </c>
      <c r="O253" s="2" t="str">
        <f>"A453612732"</f>
        <v>A453612732</v>
      </c>
      <c r="P253" s="2" t="str">
        <f>"4947.12"</f>
        <v>4947.12</v>
      </c>
      <c r="Q253" s="2">
        <v>35</v>
      </c>
      <c r="R253" s="2">
        <f>Q253*C253</f>
        <v>7000</v>
      </c>
    </row>
    <row r="254" spans="2:18">
      <c r="B254" s="2" t="str">
        <f>"中海集运"</f>
        <v>中海集运</v>
      </c>
      <c r="C254" s="2">
        <v>400</v>
      </c>
      <c r="D254" s="2">
        <v>400</v>
      </c>
      <c r="E254" s="2" t="str">
        <f>"人民币"</f>
        <v>人民币</v>
      </c>
      <c r="F254" s="2">
        <v>9.099</v>
      </c>
      <c r="G254" s="2">
        <v>-167.68</v>
      </c>
      <c r="H254" s="2">
        <v>-4.6</v>
      </c>
      <c r="I254" s="2"/>
      <c r="J254" s="2">
        <v>3472</v>
      </c>
      <c r="K254" s="2">
        <v>8.68</v>
      </c>
      <c r="L254" s="2">
        <v>0</v>
      </c>
      <c r="M254" s="2">
        <v>0</v>
      </c>
      <c r="N254" s="2" t="str">
        <f>"601866"</f>
        <v>601866</v>
      </c>
      <c r="O254" s="2" t="str">
        <f>"A453612732"</f>
        <v>A453612732</v>
      </c>
      <c r="P254" s="2" t="str">
        <f>"3639.68"</f>
        <v>3639.68</v>
      </c>
      <c r="Q254" s="2">
        <v>12</v>
      </c>
      <c r="R254" s="2">
        <f>Q254*C254</f>
        <v>4800</v>
      </c>
    </row>
    <row r="255" spans="2:18">
      <c r="B255" s="2" t="str">
        <f>"中航军B"</f>
        <v>中航军B</v>
      </c>
      <c r="C255" s="2">
        <v>3000</v>
      </c>
      <c r="D255" s="2">
        <v>3000</v>
      </c>
      <c r="E255" s="2" t="str">
        <f>"人民币"</f>
        <v>人民币</v>
      </c>
      <c r="F255" s="2">
        <v>0.972</v>
      </c>
      <c r="G255" s="2">
        <v>-62</v>
      </c>
      <c r="H255" s="2">
        <v>-2.16</v>
      </c>
      <c r="I255" s="2"/>
      <c r="J255" s="2">
        <v>2853</v>
      </c>
      <c r="K255" s="2">
        <v>0.951</v>
      </c>
      <c r="L255" s="2">
        <v>0</v>
      </c>
      <c r="M255" s="2">
        <v>0</v>
      </c>
      <c r="N255" s="2" t="str">
        <f>"150222"</f>
        <v>150222</v>
      </c>
      <c r="O255" s="2" t="str">
        <f>"0157472516"</f>
        <v>0157472516</v>
      </c>
      <c r="P255" s="2" t="str">
        <f>"2915.00"</f>
        <v>2915.00</v>
      </c>
      <c r="Q255" s="2">
        <v>1.1</v>
      </c>
      <c r="R255" s="2">
        <f>Q255*C255</f>
        <v>3300</v>
      </c>
    </row>
    <row r="256" spans="2:18">
      <c r="B256" s="2" t="str">
        <f>"华贸物流"</f>
        <v>华贸物流</v>
      </c>
      <c r="C256" s="2">
        <v>200</v>
      </c>
      <c r="D256" s="2">
        <v>200</v>
      </c>
      <c r="E256" s="2" t="str">
        <f>"人民币"</f>
        <v>人民币</v>
      </c>
      <c r="F256" s="2">
        <v>16.576</v>
      </c>
      <c r="G256" s="2">
        <v>-473.12</v>
      </c>
      <c r="H256" s="2">
        <v>-14.27</v>
      </c>
      <c r="I256" s="2"/>
      <c r="J256" s="2">
        <v>2842</v>
      </c>
      <c r="K256" s="2">
        <v>14.21</v>
      </c>
      <c r="L256" s="2">
        <v>0</v>
      </c>
      <c r="M256" s="2">
        <v>0</v>
      </c>
      <c r="N256" s="2" t="str">
        <f>"603128"</f>
        <v>603128</v>
      </c>
      <c r="O256" s="2" t="str">
        <f t="shared" ref="O256:O259" si="76">"A453612732"</f>
        <v>A453612732</v>
      </c>
      <c r="P256" s="2" t="str">
        <f>"3315.12"</f>
        <v>3315.12</v>
      </c>
      <c r="Q256" s="2">
        <v>20</v>
      </c>
      <c r="R256" s="2">
        <f>Q256*C256</f>
        <v>4000</v>
      </c>
    </row>
    <row r="257" spans="2:18">
      <c r="B257" s="2" t="str">
        <f>"盛达矿业"</f>
        <v>盛达矿业</v>
      </c>
      <c r="C257" s="2">
        <v>100</v>
      </c>
      <c r="D257" s="2">
        <v>100</v>
      </c>
      <c r="E257" s="2" t="str">
        <f>"人民币"</f>
        <v>人民币</v>
      </c>
      <c r="F257" s="2">
        <v>38.308</v>
      </c>
      <c r="G257" s="2">
        <v>-1175.77</v>
      </c>
      <c r="H257" s="2">
        <v>-30.69</v>
      </c>
      <c r="I257" s="2"/>
      <c r="J257" s="2">
        <v>2655</v>
      </c>
      <c r="K257" s="2">
        <v>26.55</v>
      </c>
      <c r="L257" s="2">
        <v>0</v>
      </c>
      <c r="M257" s="2">
        <v>100</v>
      </c>
      <c r="N257" s="2" t="str">
        <f>"000603"</f>
        <v>000603</v>
      </c>
      <c r="O257" s="2" t="str">
        <f>"0157472516"</f>
        <v>0157472516</v>
      </c>
      <c r="P257" s="2" t="str">
        <f>"3830.77"</f>
        <v>3830.77</v>
      </c>
      <c r="Q257" s="2">
        <v>40</v>
      </c>
      <c r="R257" s="2">
        <f>Q257*C257</f>
        <v>4000</v>
      </c>
    </row>
    <row r="258" spans="2:18">
      <c r="B258" s="2" t="str">
        <f>"大众交通"</f>
        <v>大众交通</v>
      </c>
      <c r="C258" s="2">
        <v>100</v>
      </c>
      <c r="D258" s="2">
        <v>100</v>
      </c>
      <c r="E258" s="2" t="str">
        <f>"人民币"</f>
        <v>人民币</v>
      </c>
      <c r="F258" s="2">
        <v>30.941</v>
      </c>
      <c r="G258" s="2">
        <v>-1037.13</v>
      </c>
      <c r="H258" s="2">
        <v>-33.52</v>
      </c>
      <c r="I258" s="2"/>
      <c r="J258" s="2">
        <v>2057</v>
      </c>
      <c r="K258" s="2">
        <v>20.57</v>
      </c>
      <c r="L258" s="2">
        <v>0</v>
      </c>
      <c r="M258" s="2">
        <v>0</v>
      </c>
      <c r="N258" s="2" t="str">
        <f>"600611"</f>
        <v>600611</v>
      </c>
      <c r="O258" s="2" t="str">
        <f>"A453612732"</f>
        <v>A453612732</v>
      </c>
      <c r="P258" s="2" t="str">
        <f>"3094.13"</f>
        <v>3094.13</v>
      </c>
      <c r="Q258" s="2">
        <v>28</v>
      </c>
      <c r="R258" s="2">
        <f>Q258*C258</f>
        <v>2800</v>
      </c>
    </row>
    <row r="259" spans="2:18">
      <c r="B259" s="2" t="str">
        <f>"中国中车"</f>
        <v>中国中车</v>
      </c>
      <c r="C259" s="2">
        <v>100</v>
      </c>
      <c r="D259" s="2">
        <v>100</v>
      </c>
      <c r="E259" s="2" t="str">
        <f>"人民币"</f>
        <v>人民币</v>
      </c>
      <c r="F259" s="2">
        <v>26.395</v>
      </c>
      <c r="G259" s="2">
        <v>-631.5</v>
      </c>
      <c r="H259" s="2">
        <v>-23.92</v>
      </c>
      <c r="I259" s="2"/>
      <c r="J259" s="2">
        <v>2008</v>
      </c>
      <c r="K259" s="2">
        <v>20.08</v>
      </c>
      <c r="L259" s="2">
        <v>0</v>
      </c>
      <c r="M259" s="2">
        <v>100</v>
      </c>
      <c r="N259" s="2" t="str">
        <f>"601766"</f>
        <v>601766</v>
      </c>
      <c r="O259" s="2" t="str">
        <f>"A453612732"</f>
        <v>A453612732</v>
      </c>
      <c r="P259" s="2" t="str">
        <f>"2639.50"</f>
        <v>2639.50</v>
      </c>
      <c r="Q259" s="2">
        <v>30</v>
      </c>
      <c r="R259" s="2">
        <f>Q259*C259</f>
        <v>3000</v>
      </c>
    </row>
    <row r="260" spans="2:18">
      <c r="B260" s="2" t="s">
        <v>8</v>
      </c>
      <c r="C260" s="2" t="s">
        <v>9</v>
      </c>
      <c r="D260" s="4" t="s">
        <v>10</v>
      </c>
      <c r="E260" s="4"/>
      <c r="F260" s="4"/>
      <c r="G260" s="2"/>
      <c r="H260" s="2">
        <f>SUM(H244:H259)</f>
        <v>-178.38</v>
      </c>
      <c r="I260" s="2"/>
      <c r="J260" s="2"/>
      <c r="K260" s="2"/>
      <c r="L260" s="2"/>
      <c r="M260" s="2"/>
      <c r="N260" s="2"/>
      <c r="O260" s="2"/>
      <c r="P260" s="2"/>
      <c r="Q260" s="2"/>
      <c r="R260" s="2">
        <f>SUM(R244:R259)</f>
        <v>134800</v>
      </c>
    </row>
    <row r="261" spans="4:9">
      <c r="D261" s="5"/>
      <c r="E261" s="5"/>
      <c r="F261" s="5"/>
      <c r="I261" s="6">
        <v>42257</v>
      </c>
    </row>
    <row r="262" spans="11:11">
      <c r="K262" s="6">
        <f>I261+1</f>
        <v>42258</v>
      </c>
    </row>
    <row r="263" spans="3:12">
      <c r="C263" t="s">
        <v>11</v>
      </c>
      <c r="L263" s="7">
        <f ca="1">NOW()</f>
        <v>42259.9654398148</v>
      </c>
    </row>
    <row r="264" spans="10:10">
      <c r="J264" t="e">
        <f>E256+1</f>
        <v>#VALUE!</v>
      </c>
    </row>
    <row r="265" spans="7:7">
      <c r="G265" t="s">
        <v>12</v>
      </c>
    </row>
    <row r="266" spans="6:6">
      <c r="F266" t="s">
        <v>13</v>
      </c>
    </row>
    <row r="267" spans="1:17">
      <c r="A267" s="2" t="str">
        <f>"币种"</f>
        <v>币种</v>
      </c>
      <c r="B267" s="2" t="str">
        <f>"余额"</f>
        <v>余额</v>
      </c>
      <c r="C267" s="2" t="str">
        <f>"可用"</f>
        <v>可用</v>
      </c>
      <c r="D267" s="2" t="str">
        <f>"可取"</f>
        <v>可取</v>
      </c>
      <c r="E267" s="2" t="str">
        <f>"参考市值"</f>
        <v>参考市值</v>
      </c>
      <c r="F267" s="2" t="str">
        <f>"资产"</f>
        <v>资产</v>
      </c>
      <c r="G267" s="2" t="str">
        <f>"盈亏"</f>
        <v>盈亏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>
      <c r="A268" s="2" t="str">
        <f>"人民币"</f>
        <v>人民币</v>
      </c>
      <c r="B268" s="2" t="str">
        <f>"5508.71"</f>
        <v>5508.71</v>
      </c>
      <c r="C268" s="2" t="str">
        <f>"138.54"</f>
        <v>138.54</v>
      </c>
      <c r="D268" s="2" t="str">
        <f>"138.54"</f>
        <v>138.54</v>
      </c>
      <c r="E268" s="2" t="str">
        <f>"91616.00"</f>
        <v>91616.00</v>
      </c>
      <c r="F268" s="2" t="str">
        <f>"91754.54"</f>
        <v>91754.54</v>
      </c>
      <c r="G268" s="2" t="str">
        <f>"-9194.42"</f>
        <v>-9194.42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8"/>
    </row>
    <row r="270" spans="1:18">
      <c r="A270" s="2" t="s">
        <v>0</v>
      </c>
      <c r="B270" s="2" t="str">
        <f>"证券数量"</f>
        <v>证券数量</v>
      </c>
      <c r="C270" s="2" t="s">
        <v>1</v>
      </c>
      <c r="D270" s="2" t="str">
        <f>"价格币种"</f>
        <v>价格币种</v>
      </c>
      <c r="E270" s="2" t="str">
        <f>"成本价"</f>
        <v>成本价</v>
      </c>
      <c r="F270" s="2" t="str">
        <f>"浮动盈亏"</f>
        <v>浮动盈亏</v>
      </c>
      <c r="G270" s="2" t="str">
        <f>"盈亏比例(%)"</f>
        <v>盈亏比例(%)</v>
      </c>
      <c r="H270" s="2" t="str">
        <f>"折算汇率"</f>
        <v>折算汇率</v>
      </c>
      <c r="I270" s="2" t="str">
        <f>"最新市值"</f>
        <v>最新市值</v>
      </c>
      <c r="J270" s="2" t="str">
        <f>"当前价"</f>
        <v>当前价</v>
      </c>
      <c r="K270" s="2" t="str">
        <f>"今买数量"</f>
        <v>今买数量</v>
      </c>
      <c r="L270" s="2" t="str">
        <f>"今卖数量"</f>
        <v>今卖数量</v>
      </c>
      <c r="M270" s="2" t="str">
        <f>"证券代码"</f>
        <v>证券代码</v>
      </c>
      <c r="N270" s="2" t="str">
        <f>"股东代码"</f>
        <v>股东代码</v>
      </c>
      <c r="O270" s="2" t="str">
        <f>"成本金额"</f>
        <v>成本金额</v>
      </c>
      <c r="P270" s="2" t="s">
        <v>2</v>
      </c>
      <c r="Q270" s="2"/>
      <c r="R270" s="2" t="s">
        <v>3</v>
      </c>
    </row>
    <row r="271" spans="1:18">
      <c r="A271" s="2" t="s">
        <v>4</v>
      </c>
      <c r="B271" s="9" t="s">
        <v>5</v>
      </c>
      <c r="C271" s="9" t="s">
        <v>5</v>
      </c>
      <c r="D271" s="2" t="str">
        <f t="shared" ref="D271:D286" si="77">"人民币"</f>
        <v>人民币</v>
      </c>
      <c r="E271" s="2">
        <v>19.758</v>
      </c>
      <c r="F271" s="2">
        <v>-1294.53</v>
      </c>
      <c r="G271" s="2">
        <v>-8.19</v>
      </c>
      <c r="H271" s="9" t="s">
        <v>6</v>
      </c>
      <c r="I271" s="2">
        <v>14512</v>
      </c>
      <c r="J271" s="2">
        <v>18.14</v>
      </c>
      <c r="K271" s="2">
        <v>0</v>
      </c>
      <c r="L271" s="2">
        <v>0</v>
      </c>
      <c r="M271" s="2" t="str">
        <f>"000936"</f>
        <v>000936</v>
      </c>
      <c r="N271" s="2" t="str">
        <f t="shared" ref="N271:N274" si="78">"0157472516"</f>
        <v>0157472516</v>
      </c>
      <c r="O271" s="2" t="str">
        <f>"15806.53"</f>
        <v>15806.53</v>
      </c>
      <c r="P271" s="2">
        <v>30</v>
      </c>
      <c r="Q271" s="2">
        <f t="shared" ref="Q271:Q286" si="79">P271*B271</f>
        <v>24000</v>
      </c>
      <c r="R271" s="2">
        <f t="shared" ref="R271:R286" si="80">(Q271-O271)/O271*100</f>
        <v>51.835981711356</v>
      </c>
    </row>
    <row r="272" spans="1:18">
      <c r="A272" s="2" t="str">
        <f>"创业板B"</f>
        <v>创业板B</v>
      </c>
      <c r="B272" s="2">
        <v>10000</v>
      </c>
      <c r="C272" s="2">
        <v>10000</v>
      </c>
      <c r="D272" s="2" t="str">
        <f>"人民币"</f>
        <v>人民币</v>
      </c>
      <c r="E272" s="2">
        <v>1.116</v>
      </c>
      <c r="F272" s="2">
        <v>-927.5</v>
      </c>
      <c r="G272" s="2">
        <v>-8.33</v>
      </c>
      <c r="H272" s="2"/>
      <c r="I272" s="2">
        <v>10230</v>
      </c>
      <c r="J272" s="2">
        <v>1.023</v>
      </c>
      <c r="K272" s="2">
        <v>0</v>
      </c>
      <c r="L272" s="2">
        <v>0</v>
      </c>
      <c r="M272" s="2" t="str">
        <f>"150153"</f>
        <v>150153</v>
      </c>
      <c r="N272" s="2" t="str">
        <f>"0157472516"</f>
        <v>0157472516</v>
      </c>
      <c r="O272" s="2" t="str">
        <f>"11157.50"</f>
        <v>11157.50</v>
      </c>
      <c r="P272" s="2">
        <v>1.3</v>
      </c>
      <c r="Q272" s="2">
        <f>P272*B272</f>
        <v>13000</v>
      </c>
      <c r="R272" s="2">
        <f>(Q272-O272)/O272*100</f>
        <v>16.5135559041004</v>
      </c>
    </row>
    <row r="273" spans="1:18">
      <c r="A273" s="2" t="s">
        <v>7</v>
      </c>
      <c r="B273" s="2">
        <v>600</v>
      </c>
      <c r="C273" s="2">
        <v>600</v>
      </c>
      <c r="D273" s="2" t="str">
        <f>"人民币"</f>
        <v>人民币</v>
      </c>
      <c r="E273" s="2">
        <v>17.548</v>
      </c>
      <c r="F273" s="2">
        <v>-310.88</v>
      </c>
      <c r="G273" s="2">
        <v>-2.95</v>
      </c>
      <c r="H273" s="2"/>
      <c r="I273" s="2">
        <v>10218</v>
      </c>
      <c r="J273" s="2">
        <v>17.03</v>
      </c>
      <c r="K273" s="2">
        <v>0</v>
      </c>
      <c r="L273" s="2">
        <v>0</v>
      </c>
      <c r="M273" s="2" t="str">
        <f>"600008"</f>
        <v>600008</v>
      </c>
      <c r="N273" s="2" t="str">
        <f t="shared" ref="N273:N276" si="81">"A453612732"</f>
        <v>A453612732</v>
      </c>
      <c r="O273" s="2" t="str">
        <f>"10528.88"</f>
        <v>10528.88</v>
      </c>
      <c r="P273" s="2">
        <v>25</v>
      </c>
      <c r="Q273" s="2">
        <f>P273*B273</f>
        <v>15000</v>
      </c>
      <c r="R273" s="2">
        <f>(Q273-O273)/O273*100</f>
        <v>42.4652954540274</v>
      </c>
    </row>
    <row r="274" spans="1:18">
      <c r="A274" s="2" t="str">
        <f>"华英农业"</f>
        <v>华英农业</v>
      </c>
      <c r="B274" s="2">
        <v>600</v>
      </c>
      <c r="C274" s="2">
        <v>300</v>
      </c>
      <c r="D274" s="2" t="str">
        <f>"人民币"</f>
        <v>人民币</v>
      </c>
      <c r="E274" s="2">
        <v>14.948</v>
      </c>
      <c r="F274" s="2">
        <v>-418.66</v>
      </c>
      <c r="G274" s="2">
        <v>-4.67</v>
      </c>
      <c r="H274" s="2"/>
      <c r="I274" s="2">
        <v>8550</v>
      </c>
      <c r="J274" s="2">
        <v>14.25</v>
      </c>
      <c r="K274" s="2">
        <v>300</v>
      </c>
      <c r="L274" s="2">
        <v>0</v>
      </c>
      <c r="M274" s="2" t="str">
        <f>"002321"</f>
        <v>002321</v>
      </c>
      <c r="N274" s="2" t="str">
        <f>"0157472516"</f>
        <v>0157472516</v>
      </c>
      <c r="O274" s="2" t="str">
        <f>"8968.66"</f>
        <v>8968.66</v>
      </c>
      <c r="P274" s="2">
        <v>25</v>
      </c>
      <c r="Q274" s="2">
        <f>P274*B274</f>
        <v>15000</v>
      </c>
      <c r="R274" s="2">
        <f>(Q274-O274)/O274*100</f>
        <v>67.2490650777262</v>
      </c>
    </row>
    <row r="275" spans="1:18">
      <c r="A275" s="2" t="str">
        <f>"*ST阳化"</f>
        <v>*ST阳化</v>
      </c>
      <c r="B275" s="2">
        <v>900</v>
      </c>
      <c r="C275" s="2">
        <v>600</v>
      </c>
      <c r="D275" s="2" t="str">
        <f>"人民币"</f>
        <v>人民币</v>
      </c>
      <c r="E275" s="2">
        <v>7.599</v>
      </c>
      <c r="F275" s="2">
        <v>-80.2</v>
      </c>
      <c r="G275" s="2">
        <v>-1.17</v>
      </c>
      <c r="H275" s="2"/>
      <c r="I275" s="2">
        <v>6759</v>
      </c>
      <c r="J275" s="2">
        <v>7.51</v>
      </c>
      <c r="K275" s="2">
        <v>300</v>
      </c>
      <c r="L275" s="2">
        <v>0</v>
      </c>
      <c r="M275" s="2" t="str">
        <f>"600691"</f>
        <v>600691</v>
      </c>
      <c r="N275" s="2" t="str">
        <f>"A453612732"</f>
        <v>A453612732</v>
      </c>
      <c r="O275" s="2" t="str">
        <f>"6839.20"</f>
        <v>6839.20</v>
      </c>
      <c r="P275" s="2">
        <v>11</v>
      </c>
      <c r="Q275" s="2">
        <f>P275*B275</f>
        <v>9900</v>
      </c>
      <c r="R275" s="2">
        <f>(Q275-O275)/O275*100</f>
        <v>44.7537723710376</v>
      </c>
    </row>
    <row r="276" spans="1:18">
      <c r="A276" s="2" t="str">
        <f>"雪峰科技"</f>
        <v>雪峰科技</v>
      </c>
      <c r="B276" s="2">
        <v>200</v>
      </c>
      <c r="C276" s="2">
        <v>100</v>
      </c>
      <c r="D276" s="2" t="str">
        <f>"人民币"</f>
        <v>人民币</v>
      </c>
      <c r="E276" s="2">
        <v>37.898</v>
      </c>
      <c r="F276" s="2">
        <v>-1239.59</v>
      </c>
      <c r="G276" s="2">
        <v>-16.35</v>
      </c>
      <c r="H276" s="2"/>
      <c r="I276" s="2">
        <v>6340</v>
      </c>
      <c r="J276" s="2">
        <v>31.7</v>
      </c>
      <c r="K276" s="2">
        <v>100</v>
      </c>
      <c r="L276" s="2">
        <v>0</v>
      </c>
      <c r="M276" s="2" t="str">
        <f>"603227"</f>
        <v>603227</v>
      </c>
      <c r="N276" s="2" t="str">
        <f>"A453612732"</f>
        <v>A453612732</v>
      </c>
      <c r="O276" s="2" t="str">
        <f>"7579.59"</f>
        <v>7579.59</v>
      </c>
      <c r="P276" s="2">
        <v>42</v>
      </c>
      <c r="Q276" s="2">
        <f>P276*B276</f>
        <v>8400</v>
      </c>
      <c r="R276" s="2">
        <f>(Q276-O276)/O276*100</f>
        <v>10.8239363870605</v>
      </c>
    </row>
    <row r="277" spans="1:18">
      <c r="A277" s="2" t="str">
        <f>"三花股份"</f>
        <v>三花股份</v>
      </c>
      <c r="B277" s="2">
        <v>400</v>
      </c>
      <c r="C277" s="2">
        <v>400</v>
      </c>
      <c r="D277" s="2" t="str">
        <f>"人民币"</f>
        <v>人民币</v>
      </c>
      <c r="E277" s="2">
        <v>13.737</v>
      </c>
      <c r="F277" s="2">
        <v>69.25</v>
      </c>
      <c r="G277" s="2">
        <v>1.26</v>
      </c>
      <c r="H277" s="2"/>
      <c r="I277" s="2">
        <v>5564</v>
      </c>
      <c r="J277" s="2">
        <v>13.91</v>
      </c>
      <c r="K277" s="2">
        <v>0</v>
      </c>
      <c r="L277" s="2">
        <v>0</v>
      </c>
      <c r="M277" s="2" t="str">
        <f>"002050"</f>
        <v>002050</v>
      </c>
      <c r="N277" s="2" t="str">
        <f t="shared" ref="N277:N282" si="82">"0157472516"</f>
        <v>0157472516</v>
      </c>
      <c r="O277" s="2" t="str">
        <f>"5494.75"</f>
        <v>5494.75</v>
      </c>
      <c r="P277" s="2">
        <v>20</v>
      </c>
      <c r="Q277" s="2">
        <f>P277*B277</f>
        <v>8000</v>
      </c>
      <c r="R277" s="2">
        <f>(Q277-O277)/O277*100</f>
        <v>45.5935210883116</v>
      </c>
    </row>
    <row r="278" spans="1:18">
      <c r="A278" s="2" t="str">
        <f>"农 产 品"</f>
        <v>农 产 品</v>
      </c>
      <c r="B278" s="2">
        <v>200</v>
      </c>
      <c r="C278" s="2">
        <v>200</v>
      </c>
      <c r="D278" s="2" t="str">
        <f>"人民币"</f>
        <v>人民币</v>
      </c>
      <c r="E278" s="2">
        <v>25.665</v>
      </c>
      <c r="F278" s="2">
        <v>-601</v>
      </c>
      <c r="G278" s="2">
        <v>-11.71</v>
      </c>
      <c r="H278" s="2"/>
      <c r="I278" s="2">
        <v>4532</v>
      </c>
      <c r="J278" s="2">
        <v>22.66</v>
      </c>
      <c r="K278" s="2">
        <v>0</v>
      </c>
      <c r="L278" s="2">
        <v>0</v>
      </c>
      <c r="M278" s="2" t="str">
        <f>"000061"</f>
        <v>000061</v>
      </c>
      <c r="N278" s="2" t="str">
        <f>"0157472516"</f>
        <v>0157472516</v>
      </c>
      <c r="O278" s="2" t="str">
        <f>"5133.00"</f>
        <v>5133.00</v>
      </c>
      <c r="P278" s="2">
        <v>35</v>
      </c>
      <c r="Q278" s="2">
        <f>P278*B278</f>
        <v>7000</v>
      </c>
      <c r="R278" s="2">
        <f>(Q278-O278)/O278*100</f>
        <v>36.3724917202416</v>
      </c>
    </row>
    <row r="279" spans="1:18">
      <c r="A279" s="2" t="str">
        <f>"北京城建"</f>
        <v>北京城建</v>
      </c>
      <c r="B279" s="2">
        <v>200</v>
      </c>
      <c r="C279" s="2">
        <v>200</v>
      </c>
      <c r="D279" s="2" t="str">
        <f>"人民币"</f>
        <v>人民币</v>
      </c>
      <c r="E279" s="2">
        <v>24.605</v>
      </c>
      <c r="F279" s="2">
        <v>-394.99</v>
      </c>
      <c r="G279" s="2">
        <v>-8.03</v>
      </c>
      <c r="H279" s="2"/>
      <c r="I279" s="2">
        <v>4526</v>
      </c>
      <c r="J279" s="2">
        <v>22.63</v>
      </c>
      <c r="K279" s="2">
        <v>0</v>
      </c>
      <c r="L279" s="2">
        <v>0</v>
      </c>
      <c r="M279" s="2" t="str">
        <f>"600266"</f>
        <v>600266</v>
      </c>
      <c r="N279" s="2" t="str">
        <f t="shared" ref="N279:N281" si="83">"A453612732"</f>
        <v>A453612732</v>
      </c>
      <c r="O279" s="2" t="str">
        <f>"4920.99"</f>
        <v>4920.99</v>
      </c>
      <c r="P279" s="2">
        <v>28</v>
      </c>
      <c r="Q279" s="2">
        <f>P279*B279</f>
        <v>5600</v>
      </c>
      <c r="R279" s="2">
        <f>(Q279-O279)/O279*100</f>
        <v>13.7982397850839</v>
      </c>
    </row>
    <row r="280" spans="1:18">
      <c r="A280" s="2" t="str">
        <f>"上汽集团"</f>
        <v>上汽集团</v>
      </c>
      <c r="B280" s="2">
        <v>200</v>
      </c>
      <c r="C280" s="2">
        <v>200</v>
      </c>
      <c r="D280" s="2" t="str">
        <f>"人民币"</f>
        <v>人民币</v>
      </c>
      <c r="E280" s="2">
        <v>24.736</v>
      </c>
      <c r="F280" s="2">
        <v>-449.12</v>
      </c>
      <c r="G280" s="2">
        <v>-9.08</v>
      </c>
      <c r="H280" s="2"/>
      <c r="I280" s="2">
        <v>4498</v>
      </c>
      <c r="J280" s="2">
        <v>22.49</v>
      </c>
      <c r="K280" s="2">
        <v>0</v>
      </c>
      <c r="L280" s="2">
        <v>0</v>
      </c>
      <c r="M280" s="2" t="str">
        <f>"600104"</f>
        <v>600104</v>
      </c>
      <c r="N280" s="2" t="str">
        <f>"A453612732"</f>
        <v>A453612732</v>
      </c>
      <c r="O280" s="2" t="str">
        <f>"4947.12"</f>
        <v>4947.12</v>
      </c>
      <c r="P280" s="2">
        <v>35</v>
      </c>
      <c r="Q280" s="2">
        <f>P280*B280</f>
        <v>7000</v>
      </c>
      <c r="R280" s="2">
        <f>(Q280-O280)/O280*100</f>
        <v>41.4964666310904</v>
      </c>
    </row>
    <row r="281" spans="1:18">
      <c r="A281" s="2" t="str">
        <f>"中海集运"</f>
        <v>中海集运</v>
      </c>
      <c r="B281" s="2">
        <v>400</v>
      </c>
      <c r="C281" s="2">
        <v>400</v>
      </c>
      <c r="D281" s="2" t="str">
        <f>"人民币"</f>
        <v>人民币</v>
      </c>
      <c r="E281" s="2">
        <v>9.099</v>
      </c>
      <c r="F281" s="2">
        <v>-167.68</v>
      </c>
      <c r="G281" s="2">
        <v>-4.6</v>
      </c>
      <c r="H281" s="2"/>
      <c r="I281" s="2">
        <v>3472</v>
      </c>
      <c r="J281" s="2">
        <v>8.68</v>
      </c>
      <c r="K281" s="2">
        <v>0</v>
      </c>
      <c r="L281" s="2">
        <v>0</v>
      </c>
      <c r="M281" s="2" t="str">
        <f>"601866"</f>
        <v>601866</v>
      </c>
      <c r="N281" s="2" t="str">
        <f>"A453612732"</f>
        <v>A453612732</v>
      </c>
      <c r="O281" s="2" t="str">
        <f>"3639.68"</f>
        <v>3639.68</v>
      </c>
      <c r="P281" s="2">
        <v>12</v>
      </c>
      <c r="Q281" s="2">
        <f>P281*B281</f>
        <v>4800</v>
      </c>
      <c r="R281" s="2">
        <f>(Q281-O281)/O281*100</f>
        <v>31.8797256901706</v>
      </c>
    </row>
    <row r="282" spans="1:18">
      <c r="A282" s="2" t="str">
        <f>"中航军B"</f>
        <v>中航军B</v>
      </c>
      <c r="B282" s="2">
        <v>3000</v>
      </c>
      <c r="C282" s="2">
        <v>3000</v>
      </c>
      <c r="D282" s="2" t="str">
        <f>"人民币"</f>
        <v>人民币</v>
      </c>
      <c r="E282" s="2">
        <v>0.972</v>
      </c>
      <c r="F282" s="2">
        <v>-62</v>
      </c>
      <c r="G282" s="2">
        <v>-2.16</v>
      </c>
      <c r="H282" s="2"/>
      <c r="I282" s="2">
        <v>2853</v>
      </c>
      <c r="J282" s="2">
        <v>0.951</v>
      </c>
      <c r="K282" s="2">
        <v>0</v>
      </c>
      <c r="L282" s="2">
        <v>0</v>
      </c>
      <c r="M282" s="2" t="str">
        <f>"150222"</f>
        <v>150222</v>
      </c>
      <c r="N282" s="2" t="str">
        <f>"0157472516"</f>
        <v>0157472516</v>
      </c>
      <c r="O282" s="2" t="str">
        <f>"2915.00"</f>
        <v>2915.00</v>
      </c>
      <c r="P282" s="2">
        <v>1.1</v>
      </c>
      <c r="Q282" s="2">
        <f>P282*B282</f>
        <v>3300</v>
      </c>
      <c r="R282" s="2">
        <f>(Q282-O282)/O282*100</f>
        <v>13.2075471698113</v>
      </c>
    </row>
    <row r="283" spans="1:18">
      <c r="A283" s="2" t="str">
        <f>"华贸物流"</f>
        <v>华贸物流</v>
      </c>
      <c r="B283" s="2">
        <v>200</v>
      </c>
      <c r="C283" s="2">
        <v>200</v>
      </c>
      <c r="D283" s="2" t="str">
        <f>"人民币"</f>
        <v>人民币</v>
      </c>
      <c r="E283" s="2">
        <v>16.576</v>
      </c>
      <c r="F283" s="2">
        <v>-473.12</v>
      </c>
      <c r="G283" s="2">
        <v>-14.27</v>
      </c>
      <c r="H283" s="2"/>
      <c r="I283" s="2">
        <v>2842</v>
      </c>
      <c r="J283" s="2">
        <v>14.21</v>
      </c>
      <c r="K283" s="2">
        <v>0</v>
      </c>
      <c r="L283" s="2">
        <v>0</v>
      </c>
      <c r="M283" s="2" t="str">
        <f>"603128"</f>
        <v>603128</v>
      </c>
      <c r="N283" s="2" t="str">
        <f t="shared" ref="N283:N286" si="84">"A453612732"</f>
        <v>A453612732</v>
      </c>
      <c r="O283" s="2" t="str">
        <f>"3315.12"</f>
        <v>3315.12</v>
      </c>
      <c r="P283" s="2">
        <v>20</v>
      </c>
      <c r="Q283" s="2">
        <f>P283*B283</f>
        <v>4000</v>
      </c>
      <c r="R283" s="2">
        <f>(Q283-O283)/O283*100</f>
        <v>20.6592823185888</v>
      </c>
    </row>
    <row r="284" spans="1:18">
      <c r="A284" s="2" t="str">
        <f>"盛达矿业"</f>
        <v>盛达矿业</v>
      </c>
      <c r="B284" s="2">
        <v>100</v>
      </c>
      <c r="C284" s="2">
        <v>100</v>
      </c>
      <c r="D284" s="2" t="str">
        <f>"人民币"</f>
        <v>人民币</v>
      </c>
      <c r="E284" s="2">
        <v>38.308</v>
      </c>
      <c r="F284" s="2">
        <v>-1175.77</v>
      </c>
      <c r="G284" s="2">
        <v>-30.69</v>
      </c>
      <c r="H284" s="2"/>
      <c r="I284" s="2">
        <v>2655</v>
      </c>
      <c r="J284" s="2">
        <v>26.55</v>
      </c>
      <c r="K284" s="2">
        <v>0</v>
      </c>
      <c r="L284" s="2">
        <v>100</v>
      </c>
      <c r="M284" s="2" t="str">
        <f>"000603"</f>
        <v>000603</v>
      </c>
      <c r="N284" s="2" t="str">
        <f>"0157472516"</f>
        <v>0157472516</v>
      </c>
      <c r="O284" s="2" t="str">
        <f>"3830.77"</f>
        <v>3830.77</v>
      </c>
      <c r="P284" s="2">
        <v>40</v>
      </c>
      <c r="Q284" s="2">
        <f>P284*B284</f>
        <v>4000</v>
      </c>
      <c r="R284" s="2">
        <f>(Q284-O284)/O284*100</f>
        <v>4.41764971533138</v>
      </c>
    </row>
    <row r="285" spans="1:18">
      <c r="A285" s="2" t="str">
        <f>"大众交通"</f>
        <v>大众交通</v>
      </c>
      <c r="B285" s="2">
        <v>100</v>
      </c>
      <c r="C285" s="2">
        <v>100</v>
      </c>
      <c r="D285" s="2" t="str">
        <f>"人民币"</f>
        <v>人民币</v>
      </c>
      <c r="E285" s="2">
        <v>30.941</v>
      </c>
      <c r="F285" s="2">
        <v>-1037.13</v>
      </c>
      <c r="G285" s="2">
        <v>-33.52</v>
      </c>
      <c r="H285" s="2"/>
      <c r="I285" s="2">
        <v>2057</v>
      </c>
      <c r="J285" s="2">
        <v>20.57</v>
      </c>
      <c r="K285" s="2">
        <v>0</v>
      </c>
      <c r="L285" s="2">
        <v>0</v>
      </c>
      <c r="M285" s="2" t="str">
        <f>"600611"</f>
        <v>600611</v>
      </c>
      <c r="N285" s="2" t="str">
        <f>"A453612732"</f>
        <v>A453612732</v>
      </c>
      <c r="O285" s="2" t="str">
        <f>"3094.13"</f>
        <v>3094.13</v>
      </c>
      <c r="P285" s="2">
        <v>28</v>
      </c>
      <c r="Q285" s="2">
        <f>P285*B285</f>
        <v>2800</v>
      </c>
      <c r="R285" s="2">
        <f>(Q285-O285)/O285*100</f>
        <v>-9.50606470962759</v>
      </c>
    </row>
    <row r="286" spans="1:18">
      <c r="A286" s="2" t="str">
        <f>"中国中车"</f>
        <v>中国中车</v>
      </c>
      <c r="B286" s="2">
        <v>100</v>
      </c>
      <c r="C286" s="2">
        <v>100</v>
      </c>
      <c r="D286" s="2" t="str">
        <f>"人民币"</f>
        <v>人民币</v>
      </c>
      <c r="E286" s="2">
        <v>26.395</v>
      </c>
      <c r="F286" s="2">
        <v>-631.5</v>
      </c>
      <c r="G286" s="2">
        <v>-23.92</v>
      </c>
      <c r="H286" s="2"/>
      <c r="I286" s="2">
        <v>2008</v>
      </c>
      <c r="J286" s="2">
        <v>20.08</v>
      </c>
      <c r="K286" s="2">
        <v>0</v>
      </c>
      <c r="L286" s="2">
        <v>100</v>
      </c>
      <c r="M286" s="2" t="str">
        <f>"601766"</f>
        <v>601766</v>
      </c>
      <c r="N286" s="2" t="str">
        <f>"A453612732"</f>
        <v>A453612732</v>
      </c>
      <c r="O286" s="2" t="str">
        <f>"2639.50"</f>
        <v>2639.50</v>
      </c>
      <c r="P286" s="2">
        <v>30</v>
      </c>
      <c r="Q286" s="2">
        <f>P286*B286</f>
        <v>3000</v>
      </c>
      <c r="R286" s="2">
        <f>(Q286-O286)/O286*100</f>
        <v>13.6578897518469</v>
      </c>
    </row>
    <row r="287" spans="1:18">
      <c r="A287" s="2" t="s">
        <v>8</v>
      </c>
      <c r="B287" s="2" t="s">
        <v>9</v>
      </c>
      <c r="C287" s="4" t="s">
        <v>10</v>
      </c>
      <c r="D287" s="4"/>
      <c r="E287" s="4"/>
      <c r="F287" s="2"/>
      <c r="G287" s="2">
        <f>SUM(G271:G286)</f>
        <v>-178.38</v>
      </c>
      <c r="H287" s="2"/>
      <c r="I287" s="2"/>
      <c r="J287" s="2"/>
      <c r="K287" s="2"/>
      <c r="L287" s="2"/>
      <c r="M287" s="2"/>
      <c r="N287" s="2"/>
      <c r="O287" s="2"/>
      <c r="P287" s="2"/>
      <c r="Q287" s="2">
        <f>SUM(Q271:Q286)</f>
        <v>134800</v>
      </c>
      <c r="R287" s="2"/>
    </row>
    <row r="288" spans="3:8">
      <c r="C288" s="5"/>
      <c r="D288" s="5"/>
      <c r="E288" s="5"/>
      <c r="H288" s="6">
        <v>42257</v>
      </c>
    </row>
    <row r="289" spans="10:10">
      <c r="J289" s="6">
        <f>H288+1</f>
        <v>42258</v>
      </c>
    </row>
    <row r="290" spans="2:11">
      <c r="B290" t="s">
        <v>11</v>
      </c>
      <c r="K290" s="7">
        <f ca="1">NOW()</f>
        <v>42259.9654398148</v>
      </c>
    </row>
    <row r="291" spans="9:9">
      <c r="I291" t="e">
        <f>D283+1</f>
        <v>#VALUE!</v>
      </c>
    </row>
    <row r="293" spans="1:18">
      <c r="A293" s="2" t="s">
        <v>0</v>
      </c>
      <c r="B293" s="2" t="str">
        <f>"证券数量"</f>
        <v>证券数量</v>
      </c>
      <c r="C293" s="2" t="s">
        <v>1</v>
      </c>
      <c r="D293" s="2" t="str">
        <f>"价格币种"</f>
        <v>价格币种</v>
      </c>
      <c r="E293" s="2" t="str">
        <f>"成本价"</f>
        <v>成本价</v>
      </c>
      <c r="F293" s="2" t="str">
        <f>"浮动盈亏"</f>
        <v>浮动盈亏</v>
      </c>
      <c r="G293" s="2" t="str">
        <f>"盈亏比例(%)"</f>
        <v>盈亏比例(%)</v>
      </c>
      <c r="H293" s="2" t="str">
        <f>"折算汇率"</f>
        <v>折算汇率</v>
      </c>
      <c r="I293" s="2" t="str">
        <f>"最新市值"</f>
        <v>最新市值</v>
      </c>
      <c r="J293" s="2" t="str">
        <f>"当前价"</f>
        <v>当前价</v>
      </c>
      <c r="K293" s="2" t="str">
        <f>"今买数量"</f>
        <v>今买数量</v>
      </c>
      <c r="L293" s="2" t="str">
        <f>"今卖数量"</f>
        <v>今卖数量</v>
      </c>
      <c r="M293" s="2" t="str">
        <f>"证券代码"</f>
        <v>证券代码</v>
      </c>
      <c r="N293" s="2" t="str">
        <f>"股东代码"</f>
        <v>股东代码</v>
      </c>
      <c r="O293" s="2" t="str">
        <f>"成本金额"</f>
        <v>成本金额</v>
      </c>
      <c r="P293" s="2" t="s">
        <v>2</v>
      </c>
      <c r="Q293" s="2"/>
      <c r="R293" s="2" t="s">
        <v>3</v>
      </c>
    </row>
    <row r="294" spans="1:18">
      <c r="A294" s="2" t="s">
        <v>4</v>
      </c>
      <c r="B294" s="9" t="s">
        <v>5</v>
      </c>
      <c r="C294" s="9" t="s">
        <v>5</v>
      </c>
      <c r="D294" s="2" t="str">
        <f t="shared" ref="D294:D309" si="85">"人民币"</f>
        <v>人民币</v>
      </c>
      <c r="E294" s="2">
        <v>19.758</v>
      </c>
      <c r="F294" s="2">
        <v>-1294.53</v>
      </c>
      <c r="G294" s="2">
        <v>-8.19</v>
      </c>
      <c r="H294" s="9" t="s">
        <v>6</v>
      </c>
      <c r="I294" s="2">
        <v>14512</v>
      </c>
      <c r="J294" s="2">
        <v>18.14</v>
      </c>
      <c r="K294" s="2">
        <v>0</v>
      </c>
      <c r="L294" s="2">
        <v>0</v>
      </c>
      <c r="M294" s="2" t="str">
        <f>"000936"</f>
        <v>000936</v>
      </c>
      <c r="N294" s="2" t="str">
        <f t="shared" ref="N294:N297" si="86">"0157472516"</f>
        <v>0157472516</v>
      </c>
      <c r="O294" s="2" t="str">
        <f>"15806.53"</f>
        <v>15806.53</v>
      </c>
      <c r="P294" s="2">
        <v>30</v>
      </c>
      <c r="Q294" s="2">
        <f t="shared" ref="Q294:Q309" si="87">P294*B294</f>
        <v>24000</v>
      </c>
      <c r="R294" s="2">
        <f t="shared" ref="R294:R309" si="88">(Q294-O294)/O294*100</f>
        <v>51.835981711356</v>
      </c>
    </row>
    <row r="295" spans="1:18">
      <c r="A295" s="2" t="str">
        <f>"创业板B"</f>
        <v>创业板B</v>
      </c>
      <c r="B295" s="2">
        <v>10000</v>
      </c>
      <c r="C295" s="2">
        <v>10000</v>
      </c>
      <c r="D295" s="2" t="str">
        <f>"人民币"</f>
        <v>人民币</v>
      </c>
      <c r="E295" s="2">
        <v>1.116</v>
      </c>
      <c r="F295" s="2">
        <v>-927.5</v>
      </c>
      <c r="G295" s="2">
        <v>-8.33</v>
      </c>
      <c r="H295" s="2"/>
      <c r="I295" s="2">
        <v>10230</v>
      </c>
      <c r="J295" s="2">
        <v>1.023</v>
      </c>
      <c r="K295" s="2">
        <v>0</v>
      </c>
      <c r="L295" s="2">
        <v>0</v>
      </c>
      <c r="M295" s="2" t="str">
        <f>"150153"</f>
        <v>150153</v>
      </c>
      <c r="N295" s="2" t="str">
        <f>"0157472516"</f>
        <v>0157472516</v>
      </c>
      <c r="O295" s="2" t="str">
        <f>"11157.50"</f>
        <v>11157.50</v>
      </c>
      <c r="P295" s="2">
        <v>1.3</v>
      </c>
      <c r="Q295" s="2">
        <f>P295*B295</f>
        <v>13000</v>
      </c>
      <c r="R295" s="2">
        <f>(Q295-O295)/O295*100</f>
        <v>16.5135559041004</v>
      </c>
    </row>
    <row r="296" spans="1:18">
      <c r="A296" s="2" t="s">
        <v>7</v>
      </c>
      <c r="B296" s="2">
        <v>600</v>
      </c>
      <c r="C296" s="2">
        <v>600</v>
      </c>
      <c r="D296" s="2" t="str">
        <f>"人民币"</f>
        <v>人民币</v>
      </c>
      <c r="E296" s="2">
        <v>17.548</v>
      </c>
      <c r="F296" s="2">
        <v>-310.88</v>
      </c>
      <c r="G296" s="2">
        <v>-2.95</v>
      </c>
      <c r="H296" s="2"/>
      <c r="I296" s="2">
        <v>10218</v>
      </c>
      <c r="J296" s="2">
        <v>17.03</v>
      </c>
      <c r="K296" s="2">
        <v>0</v>
      </c>
      <c r="L296" s="2">
        <v>0</v>
      </c>
      <c r="M296" s="2" t="str">
        <f>"600008"</f>
        <v>600008</v>
      </c>
      <c r="N296" s="2" t="str">
        <f t="shared" ref="N296:N299" si="89">"A453612732"</f>
        <v>A453612732</v>
      </c>
      <c r="O296" s="2" t="str">
        <f>"10528.88"</f>
        <v>10528.88</v>
      </c>
      <c r="P296" s="2">
        <v>25</v>
      </c>
      <c r="Q296" s="2">
        <f>P296*B296</f>
        <v>15000</v>
      </c>
      <c r="R296" s="2">
        <f>(Q296-O296)/O296*100</f>
        <v>42.4652954540274</v>
      </c>
    </row>
    <row r="297" spans="1:18">
      <c r="A297" s="2" t="str">
        <f>"华英农业"</f>
        <v>华英农业</v>
      </c>
      <c r="B297" s="2">
        <v>600</v>
      </c>
      <c r="C297" s="2">
        <v>300</v>
      </c>
      <c r="D297" s="2" t="str">
        <f>"人民币"</f>
        <v>人民币</v>
      </c>
      <c r="E297" s="2">
        <v>14.948</v>
      </c>
      <c r="F297" s="2">
        <v>-418.66</v>
      </c>
      <c r="G297" s="2">
        <v>-4.67</v>
      </c>
      <c r="H297" s="2"/>
      <c r="I297" s="2">
        <v>8550</v>
      </c>
      <c r="J297" s="2">
        <v>14.25</v>
      </c>
      <c r="K297" s="2">
        <v>300</v>
      </c>
      <c r="L297" s="2">
        <v>0</v>
      </c>
      <c r="M297" s="2" t="str">
        <f>"002321"</f>
        <v>002321</v>
      </c>
      <c r="N297" s="2" t="str">
        <f>"0157472516"</f>
        <v>0157472516</v>
      </c>
      <c r="O297" s="2" t="str">
        <f>"8968.66"</f>
        <v>8968.66</v>
      </c>
      <c r="P297" s="2">
        <v>25</v>
      </c>
      <c r="Q297" s="2">
        <f>P297*B297</f>
        <v>15000</v>
      </c>
      <c r="R297" s="2">
        <f>(Q297-O297)/O297*100</f>
        <v>67.2490650777262</v>
      </c>
    </row>
    <row r="298" spans="1:18">
      <c r="A298" s="2" t="str">
        <f>"*ST阳化"</f>
        <v>*ST阳化</v>
      </c>
      <c r="B298" s="2">
        <v>900</v>
      </c>
      <c r="C298" s="2">
        <v>600</v>
      </c>
      <c r="D298" s="2" t="str">
        <f>"人民币"</f>
        <v>人民币</v>
      </c>
      <c r="E298" s="2">
        <v>7.599</v>
      </c>
      <c r="F298" s="2">
        <v>-80.2</v>
      </c>
      <c r="G298" s="2">
        <v>-1.17</v>
      </c>
      <c r="H298" s="2"/>
      <c r="I298" s="2">
        <v>6759</v>
      </c>
      <c r="J298" s="2">
        <v>7.51</v>
      </c>
      <c r="K298" s="2">
        <v>300</v>
      </c>
      <c r="L298" s="2">
        <v>0</v>
      </c>
      <c r="M298" s="2" t="str">
        <f>"600691"</f>
        <v>600691</v>
      </c>
      <c r="N298" s="2" t="str">
        <f>"A453612732"</f>
        <v>A453612732</v>
      </c>
      <c r="O298" s="2" t="str">
        <f>"6839.20"</f>
        <v>6839.20</v>
      </c>
      <c r="P298" s="2">
        <v>11</v>
      </c>
      <c r="Q298" s="2">
        <f>P298*B298</f>
        <v>9900</v>
      </c>
      <c r="R298" s="2">
        <f>(Q298-O298)/O298*100</f>
        <v>44.7537723710376</v>
      </c>
    </row>
    <row r="299" spans="1:18">
      <c r="A299" s="2" t="str">
        <f>"雪峰科技"</f>
        <v>雪峰科技</v>
      </c>
      <c r="B299" s="2">
        <v>200</v>
      </c>
      <c r="C299" s="2">
        <v>100</v>
      </c>
      <c r="D299" s="2" t="str">
        <f>"人民币"</f>
        <v>人民币</v>
      </c>
      <c r="E299" s="2">
        <v>37.898</v>
      </c>
      <c r="F299" s="2">
        <v>-1239.59</v>
      </c>
      <c r="G299" s="2">
        <v>-16.35</v>
      </c>
      <c r="H299" s="2"/>
      <c r="I299" s="2">
        <v>6340</v>
      </c>
      <c r="J299" s="2">
        <v>31.7</v>
      </c>
      <c r="K299" s="2">
        <v>100</v>
      </c>
      <c r="L299" s="2">
        <v>0</v>
      </c>
      <c r="M299" s="2" t="str">
        <f>"603227"</f>
        <v>603227</v>
      </c>
      <c r="N299" s="2" t="str">
        <f>"A453612732"</f>
        <v>A453612732</v>
      </c>
      <c r="O299" s="2" t="str">
        <f>"7579.59"</f>
        <v>7579.59</v>
      </c>
      <c r="P299" s="2">
        <v>42</v>
      </c>
      <c r="Q299" s="2">
        <f>P299*B299</f>
        <v>8400</v>
      </c>
      <c r="R299" s="2">
        <f>(Q299-O299)/O299*100</f>
        <v>10.8239363870605</v>
      </c>
    </row>
    <row r="300" spans="1:18">
      <c r="A300" s="2" t="str">
        <f>"三花股份"</f>
        <v>三花股份</v>
      </c>
      <c r="B300" s="2">
        <v>400</v>
      </c>
      <c r="C300" s="2">
        <v>400</v>
      </c>
      <c r="D300" s="2" t="str">
        <f>"人民币"</f>
        <v>人民币</v>
      </c>
      <c r="E300" s="2">
        <v>13.737</v>
      </c>
      <c r="F300" s="2">
        <v>69.25</v>
      </c>
      <c r="G300" s="2">
        <v>1.26</v>
      </c>
      <c r="H300" s="2"/>
      <c r="I300" s="2">
        <v>5564</v>
      </c>
      <c r="J300" s="2">
        <v>13.91</v>
      </c>
      <c r="K300" s="2">
        <v>0</v>
      </c>
      <c r="L300" s="2">
        <v>0</v>
      </c>
      <c r="M300" s="2" t="str">
        <f>"002050"</f>
        <v>002050</v>
      </c>
      <c r="N300" s="2" t="str">
        <f t="shared" ref="N300:N305" si="90">"0157472516"</f>
        <v>0157472516</v>
      </c>
      <c r="O300" s="2" t="str">
        <f>"5494.75"</f>
        <v>5494.75</v>
      </c>
      <c r="P300" s="2">
        <v>20</v>
      </c>
      <c r="Q300" s="2">
        <f>P300*B300</f>
        <v>8000</v>
      </c>
      <c r="R300" s="2">
        <f>(Q300-O300)/O300*100</f>
        <v>45.5935210883116</v>
      </c>
    </row>
    <row r="301" spans="1:18">
      <c r="A301" s="2" t="str">
        <f>"农 产 品"</f>
        <v>农 产 品</v>
      </c>
      <c r="B301" s="2">
        <v>200</v>
      </c>
      <c r="C301" s="2">
        <v>200</v>
      </c>
      <c r="D301" s="2" t="str">
        <f>"人民币"</f>
        <v>人民币</v>
      </c>
      <c r="E301" s="2">
        <v>25.665</v>
      </c>
      <c r="F301" s="2">
        <v>-601</v>
      </c>
      <c r="G301" s="2">
        <v>-11.71</v>
      </c>
      <c r="H301" s="2"/>
      <c r="I301" s="2">
        <v>4532</v>
      </c>
      <c r="J301" s="2">
        <v>22.66</v>
      </c>
      <c r="K301" s="2">
        <v>0</v>
      </c>
      <c r="L301" s="2">
        <v>0</v>
      </c>
      <c r="M301" s="2" t="str">
        <f>"000061"</f>
        <v>000061</v>
      </c>
      <c r="N301" s="2" t="str">
        <f>"0157472516"</f>
        <v>0157472516</v>
      </c>
      <c r="O301" s="2" t="str">
        <f>"5133.00"</f>
        <v>5133.00</v>
      </c>
      <c r="P301" s="2">
        <v>35</v>
      </c>
      <c r="Q301" s="2">
        <f>P301*B301</f>
        <v>7000</v>
      </c>
      <c r="R301" s="2">
        <f>(Q301-O301)/O301*100</f>
        <v>36.3724917202416</v>
      </c>
    </row>
    <row r="302" spans="1:18">
      <c r="A302" s="2" t="str">
        <f>"北京城建"</f>
        <v>北京城建</v>
      </c>
      <c r="B302" s="2">
        <v>200</v>
      </c>
      <c r="C302" s="2">
        <v>200</v>
      </c>
      <c r="D302" s="2" t="str">
        <f>"人民币"</f>
        <v>人民币</v>
      </c>
      <c r="E302" s="2">
        <v>24.605</v>
      </c>
      <c r="F302" s="2">
        <v>-394.99</v>
      </c>
      <c r="G302" s="2">
        <v>-8.03</v>
      </c>
      <c r="H302" s="2"/>
      <c r="I302" s="2">
        <v>4526</v>
      </c>
      <c r="J302" s="2">
        <v>22.63</v>
      </c>
      <c r="K302" s="2">
        <v>0</v>
      </c>
      <c r="L302" s="2">
        <v>0</v>
      </c>
      <c r="M302" s="2" t="str">
        <f>"600266"</f>
        <v>600266</v>
      </c>
      <c r="N302" s="2" t="str">
        <f t="shared" ref="N302:N304" si="91">"A453612732"</f>
        <v>A453612732</v>
      </c>
      <c r="O302" s="2" t="str">
        <f>"4920.99"</f>
        <v>4920.99</v>
      </c>
      <c r="P302" s="2">
        <v>28</v>
      </c>
      <c r="Q302" s="2">
        <f>P302*B302</f>
        <v>5600</v>
      </c>
      <c r="R302" s="2">
        <f>(Q302-O302)/O302*100</f>
        <v>13.7982397850839</v>
      </c>
    </row>
    <row r="303" spans="1:18">
      <c r="A303" s="2" t="str">
        <f>"上汽集团"</f>
        <v>上汽集团</v>
      </c>
      <c r="B303" s="2">
        <v>200</v>
      </c>
      <c r="C303" s="2">
        <v>200</v>
      </c>
      <c r="D303" s="2" t="str">
        <f>"人民币"</f>
        <v>人民币</v>
      </c>
      <c r="E303" s="2">
        <v>24.736</v>
      </c>
      <c r="F303" s="2">
        <v>-449.12</v>
      </c>
      <c r="G303" s="2">
        <v>-9.08</v>
      </c>
      <c r="H303" s="2"/>
      <c r="I303" s="2">
        <v>4498</v>
      </c>
      <c r="J303" s="2">
        <v>22.49</v>
      </c>
      <c r="K303" s="2">
        <v>0</v>
      </c>
      <c r="L303" s="2">
        <v>0</v>
      </c>
      <c r="M303" s="2" t="str">
        <f>"600104"</f>
        <v>600104</v>
      </c>
      <c r="N303" s="2" t="str">
        <f>"A453612732"</f>
        <v>A453612732</v>
      </c>
      <c r="O303" s="2" t="str">
        <f>"4947.12"</f>
        <v>4947.12</v>
      </c>
      <c r="P303" s="2">
        <v>35</v>
      </c>
      <c r="Q303" s="2">
        <f>P303*B303</f>
        <v>7000</v>
      </c>
      <c r="R303" s="2">
        <f>(Q303-O303)/O303*100</f>
        <v>41.4964666310904</v>
      </c>
    </row>
    <row r="304" spans="1:18">
      <c r="A304" s="2" t="str">
        <f>"中海集运"</f>
        <v>中海集运</v>
      </c>
      <c r="B304" s="2">
        <v>400</v>
      </c>
      <c r="C304" s="2">
        <v>400</v>
      </c>
      <c r="D304" s="2" t="str">
        <f>"人民币"</f>
        <v>人民币</v>
      </c>
      <c r="E304" s="2">
        <v>9.099</v>
      </c>
      <c r="F304" s="2">
        <v>-167.68</v>
      </c>
      <c r="G304" s="2">
        <v>-4.6</v>
      </c>
      <c r="H304" s="2"/>
      <c r="I304" s="2">
        <v>3472</v>
      </c>
      <c r="J304" s="2">
        <v>8.68</v>
      </c>
      <c r="K304" s="2">
        <v>0</v>
      </c>
      <c r="L304" s="2">
        <v>0</v>
      </c>
      <c r="M304" s="2" t="str">
        <f>"601866"</f>
        <v>601866</v>
      </c>
      <c r="N304" s="2" t="str">
        <f>"A453612732"</f>
        <v>A453612732</v>
      </c>
      <c r="O304" s="2" t="str">
        <f>"3639.68"</f>
        <v>3639.68</v>
      </c>
      <c r="P304" s="2">
        <v>12</v>
      </c>
      <c r="Q304" s="2">
        <f>P304*B304</f>
        <v>4800</v>
      </c>
      <c r="R304" s="2">
        <f>(Q304-O304)/O304*100</f>
        <v>31.8797256901706</v>
      </c>
    </row>
    <row r="305" spans="1:18">
      <c r="A305" s="2" t="str">
        <f>"中航军B"</f>
        <v>中航军B</v>
      </c>
      <c r="B305" s="2">
        <v>3000</v>
      </c>
      <c r="C305" s="2">
        <v>3000</v>
      </c>
      <c r="D305" s="2" t="str">
        <f>"人民币"</f>
        <v>人民币</v>
      </c>
      <c r="E305" s="2">
        <v>0.972</v>
      </c>
      <c r="F305" s="2">
        <v>-62</v>
      </c>
      <c r="G305" s="2">
        <v>-2.16</v>
      </c>
      <c r="H305" s="2"/>
      <c r="I305" s="2">
        <v>2853</v>
      </c>
      <c r="J305" s="2">
        <v>0.951</v>
      </c>
      <c r="K305" s="2">
        <v>0</v>
      </c>
      <c r="L305" s="2">
        <v>0</v>
      </c>
      <c r="M305" s="2" t="str">
        <f>"150222"</f>
        <v>150222</v>
      </c>
      <c r="N305" s="2" t="str">
        <f>"0157472516"</f>
        <v>0157472516</v>
      </c>
      <c r="O305" s="2" t="str">
        <f>"2915.00"</f>
        <v>2915.00</v>
      </c>
      <c r="P305" s="2">
        <v>1.1</v>
      </c>
      <c r="Q305" s="2">
        <f>P305*B305</f>
        <v>3300</v>
      </c>
      <c r="R305" s="2">
        <f>(Q305-O305)/O305*100</f>
        <v>13.2075471698113</v>
      </c>
    </row>
    <row r="306" spans="1:18">
      <c r="A306" s="2" t="str">
        <f>"华贸物流"</f>
        <v>华贸物流</v>
      </c>
      <c r="B306" s="2">
        <v>200</v>
      </c>
      <c r="C306" s="2">
        <v>200</v>
      </c>
      <c r="D306" s="2" t="str">
        <f>"人民币"</f>
        <v>人民币</v>
      </c>
      <c r="E306" s="2">
        <v>16.576</v>
      </c>
      <c r="F306" s="2">
        <v>-473.12</v>
      </c>
      <c r="G306" s="2">
        <v>-14.27</v>
      </c>
      <c r="H306" s="2"/>
      <c r="I306" s="2">
        <v>2842</v>
      </c>
      <c r="J306" s="2">
        <v>14.21</v>
      </c>
      <c r="K306" s="2">
        <v>0</v>
      </c>
      <c r="L306" s="2">
        <v>0</v>
      </c>
      <c r="M306" s="2" t="str">
        <f>"603128"</f>
        <v>603128</v>
      </c>
      <c r="N306" s="2" t="str">
        <f t="shared" ref="N306:N309" si="92">"A453612732"</f>
        <v>A453612732</v>
      </c>
      <c r="O306" s="2" t="str">
        <f>"3315.12"</f>
        <v>3315.12</v>
      </c>
      <c r="P306" s="2">
        <v>20</v>
      </c>
      <c r="Q306" s="2">
        <f>P306*B306</f>
        <v>4000</v>
      </c>
      <c r="R306" s="2">
        <f>(Q306-O306)/O306*100</f>
        <v>20.6592823185888</v>
      </c>
    </row>
    <row r="307" spans="1:18">
      <c r="A307" s="2" t="str">
        <f>"盛达矿业"</f>
        <v>盛达矿业</v>
      </c>
      <c r="B307" s="2">
        <v>100</v>
      </c>
      <c r="C307" s="2">
        <v>100</v>
      </c>
      <c r="D307" s="2" t="str">
        <f>"人民币"</f>
        <v>人民币</v>
      </c>
      <c r="E307" s="2">
        <v>38.308</v>
      </c>
      <c r="F307" s="2">
        <v>-1175.77</v>
      </c>
      <c r="G307" s="2">
        <v>-30.69</v>
      </c>
      <c r="H307" s="2"/>
      <c r="I307" s="2">
        <v>2655</v>
      </c>
      <c r="J307" s="2">
        <v>26.55</v>
      </c>
      <c r="K307" s="2">
        <v>0</v>
      </c>
      <c r="L307" s="2">
        <v>100</v>
      </c>
      <c r="M307" s="2" t="str">
        <f>"000603"</f>
        <v>000603</v>
      </c>
      <c r="N307" s="2" t="str">
        <f>"0157472516"</f>
        <v>0157472516</v>
      </c>
      <c r="O307" s="2" t="str">
        <f>"3830.77"</f>
        <v>3830.77</v>
      </c>
      <c r="P307" s="2">
        <v>40</v>
      </c>
      <c r="Q307" s="2">
        <f>P307*B307</f>
        <v>4000</v>
      </c>
      <c r="R307" s="2">
        <f>(Q307-O307)/O307*100</f>
        <v>4.41764971533138</v>
      </c>
    </row>
    <row r="308" spans="1:18">
      <c r="A308" s="2" t="str">
        <f>"大众交通"</f>
        <v>大众交通</v>
      </c>
      <c r="B308" s="2">
        <v>100</v>
      </c>
      <c r="C308" s="2">
        <v>100</v>
      </c>
      <c r="D308" s="2" t="str">
        <f>"人民币"</f>
        <v>人民币</v>
      </c>
      <c r="E308" s="2">
        <v>30.941</v>
      </c>
      <c r="F308" s="2">
        <v>-1037.13</v>
      </c>
      <c r="G308" s="2">
        <v>-33.52</v>
      </c>
      <c r="H308" s="2"/>
      <c r="I308" s="2">
        <v>2057</v>
      </c>
      <c r="J308" s="2">
        <v>20.57</v>
      </c>
      <c r="K308" s="2">
        <v>0</v>
      </c>
      <c r="L308" s="2">
        <v>0</v>
      </c>
      <c r="M308" s="2" t="str">
        <f>"600611"</f>
        <v>600611</v>
      </c>
      <c r="N308" s="2" t="str">
        <f>"A453612732"</f>
        <v>A453612732</v>
      </c>
      <c r="O308" s="2" t="str">
        <f>"3094.13"</f>
        <v>3094.13</v>
      </c>
      <c r="P308" s="2">
        <v>28</v>
      </c>
      <c r="Q308" s="2">
        <f>P308*B308</f>
        <v>2800</v>
      </c>
      <c r="R308" s="2">
        <f>(Q308-O308)/O308*100</f>
        <v>-9.50606470962759</v>
      </c>
    </row>
    <row r="309" spans="1:18">
      <c r="A309" s="2" t="str">
        <f>"中国中车"</f>
        <v>中国中车</v>
      </c>
      <c r="B309" s="2">
        <v>100</v>
      </c>
      <c r="C309" s="2">
        <v>100</v>
      </c>
      <c r="D309" s="2" t="str">
        <f>"人民币"</f>
        <v>人民币</v>
      </c>
      <c r="E309" s="2">
        <v>26.395</v>
      </c>
      <c r="F309" s="2">
        <v>-631.5</v>
      </c>
      <c r="G309" s="2">
        <v>-23.92</v>
      </c>
      <c r="H309" s="2"/>
      <c r="I309" s="2">
        <v>2008</v>
      </c>
      <c r="J309" s="2">
        <v>20.08</v>
      </c>
      <c r="K309" s="2">
        <v>0</v>
      </c>
      <c r="L309" s="2">
        <v>100</v>
      </c>
      <c r="M309" s="2" t="str">
        <f>"601766"</f>
        <v>601766</v>
      </c>
      <c r="N309" s="2" t="str">
        <f>"A453612732"</f>
        <v>A453612732</v>
      </c>
      <c r="O309" s="2" t="str">
        <f>"2639.50"</f>
        <v>2639.50</v>
      </c>
      <c r="P309" s="2">
        <v>30</v>
      </c>
      <c r="Q309" s="2">
        <f>P309*B309</f>
        <v>3000</v>
      </c>
      <c r="R309" s="2">
        <f>(Q309-O309)/O309*100</f>
        <v>13.6578897518469</v>
      </c>
    </row>
    <row r="310" spans="1:18">
      <c r="A310" s="2" t="s">
        <v>8</v>
      </c>
      <c r="B310" s="2" t="s">
        <v>9</v>
      </c>
      <c r="C310" s="4" t="s">
        <v>10</v>
      </c>
      <c r="D310" s="4"/>
      <c r="E310" s="4"/>
      <c r="F310" s="2"/>
      <c r="G310" s="2">
        <f>SUM(G294:G309)</f>
        <v>-178.38</v>
      </c>
      <c r="H310" s="2"/>
      <c r="I310" s="2"/>
      <c r="J310" s="2"/>
      <c r="K310" s="2"/>
      <c r="L310" s="2"/>
      <c r="M310" s="2"/>
      <c r="N310" s="2"/>
      <c r="O310" s="2"/>
      <c r="P310" s="2"/>
      <c r="Q310" s="2">
        <f>SUM(Q294:Q309)</f>
        <v>134800</v>
      </c>
      <c r="R310" s="2"/>
    </row>
    <row r="311" spans="3:8">
      <c r="C311" s="5"/>
      <c r="D311" s="5"/>
      <c r="E311" s="5"/>
      <c r="H311" s="6">
        <v>42257</v>
      </c>
    </row>
    <row r="312" spans="2:18">
      <c r="B312" s="2" t="str">
        <f>"币种"</f>
        <v>币种</v>
      </c>
      <c r="C312" s="2" t="str">
        <f>"余额"</f>
        <v>余额</v>
      </c>
      <c r="D312" s="2" t="str">
        <f>"可用"</f>
        <v>可用</v>
      </c>
      <c r="E312" s="2" t="str">
        <f>"可取"</f>
        <v>可取</v>
      </c>
      <c r="F312" s="2" t="str">
        <f>"参考市值"</f>
        <v>参考市值</v>
      </c>
      <c r="G312" s="2" t="str">
        <f>"资产"</f>
        <v>资产</v>
      </c>
      <c r="H312" s="2" t="str">
        <f>"盈亏"</f>
        <v>盈亏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2:18">
      <c r="B313" s="2" t="str">
        <f>"人民币"</f>
        <v>人民币</v>
      </c>
      <c r="C313" s="2" t="str">
        <f>"5508.71"</f>
        <v>5508.71</v>
      </c>
      <c r="D313" s="2" t="str">
        <f>"138.54"</f>
        <v>138.54</v>
      </c>
      <c r="E313" s="2" t="str">
        <f>"138.54"</f>
        <v>138.54</v>
      </c>
      <c r="F313" s="2" t="str">
        <f>"91616.00"</f>
        <v>91616.00</v>
      </c>
      <c r="G313" s="2" t="str">
        <f>"91754.54"</f>
        <v>91754.54</v>
      </c>
      <c r="H313" s="2" t="str">
        <f>"-9194.42"</f>
        <v>-9194.42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2:18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8"/>
    </row>
    <row r="315" spans="2:19">
      <c r="B315" s="2" t="s">
        <v>0</v>
      </c>
      <c r="C315" s="2" t="str">
        <f>"证券数量"</f>
        <v>证券数量</v>
      </c>
      <c r="D315" s="2" t="s">
        <v>1</v>
      </c>
      <c r="E315" s="2" t="str">
        <f>"价格币种"</f>
        <v>价格币种</v>
      </c>
      <c r="F315" s="2" t="str">
        <f>"成本价"</f>
        <v>成本价</v>
      </c>
      <c r="G315" s="2" t="str">
        <f>"浮动盈亏"</f>
        <v>浮动盈亏</v>
      </c>
      <c r="H315" s="2" t="str">
        <f>"盈亏比例(%)"</f>
        <v>盈亏比例(%)</v>
      </c>
      <c r="I315" s="2" t="str">
        <f>"折算汇率"</f>
        <v>折算汇率</v>
      </c>
      <c r="J315" s="2" t="str">
        <f>"最新市值"</f>
        <v>最新市值</v>
      </c>
      <c r="K315" s="2" t="str">
        <f>"当前价"</f>
        <v>当前价</v>
      </c>
      <c r="L315" s="2" t="str">
        <f>"今买数量"</f>
        <v>今买数量</v>
      </c>
      <c r="M315" s="2" t="str">
        <f>"今卖数量"</f>
        <v>今卖数量</v>
      </c>
      <c r="N315" s="2" t="str">
        <f>"证券代码"</f>
        <v>证券代码</v>
      </c>
      <c r="O315" s="2" t="str">
        <f>"股东代码"</f>
        <v>股东代码</v>
      </c>
      <c r="P315" s="2" t="str">
        <f>"成本金额"</f>
        <v>成本金额</v>
      </c>
      <c r="Q315" s="2" t="s">
        <v>2</v>
      </c>
      <c r="R315" s="2"/>
      <c r="S315" s="2" t="s">
        <v>3</v>
      </c>
    </row>
    <row r="316" spans="2:19">
      <c r="B316" s="2" t="s">
        <v>4</v>
      </c>
      <c r="C316" s="9" t="s">
        <v>5</v>
      </c>
      <c r="D316" s="9" t="s">
        <v>5</v>
      </c>
      <c r="E316" s="2" t="str">
        <f t="shared" ref="E316:E331" si="93">"人民币"</f>
        <v>人民币</v>
      </c>
      <c r="F316" s="2">
        <v>19.758</v>
      </c>
      <c r="G316" s="2">
        <v>-1294.53</v>
      </c>
      <c r="H316" s="2">
        <v>-8.19</v>
      </c>
      <c r="I316" s="9" t="s">
        <v>6</v>
      </c>
      <c r="J316" s="2">
        <v>14512</v>
      </c>
      <c r="K316" s="2">
        <v>18.14</v>
      </c>
      <c r="L316" s="2">
        <v>0</v>
      </c>
      <c r="M316" s="2">
        <v>0</v>
      </c>
      <c r="N316" s="2" t="str">
        <f>"000936"</f>
        <v>000936</v>
      </c>
      <c r="O316" s="2" t="str">
        <f t="shared" ref="O316:O319" si="94">"0157472516"</f>
        <v>0157472516</v>
      </c>
      <c r="P316" s="2" t="str">
        <f>"15806.53"</f>
        <v>15806.53</v>
      </c>
      <c r="Q316" s="2">
        <v>30</v>
      </c>
      <c r="R316" s="2">
        <f t="shared" ref="R316:R331" si="95">Q316*C316</f>
        <v>24000</v>
      </c>
      <c r="S316" s="2">
        <f t="shared" ref="S316:S331" si="96">(R316-P316)/P316*100</f>
        <v>51.835981711356</v>
      </c>
    </row>
    <row r="317" spans="2:19">
      <c r="B317" s="2" t="str">
        <f>"创业板B"</f>
        <v>创业板B</v>
      </c>
      <c r="C317" s="2">
        <v>10000</v>
      </c>
      <c r="D317" s="2">
        <v>10000</v>
      </c>
      <c r="E317" s="2" t="str">
        <f>"人民币"</f>
        <v>人民币</v>
      </c>
      <c r="F317" s="2">
        <v>1.116</v>
      </c>
      <c r="G317" s="2">
        <v>-927.5</v>
      </c>
      <c r="H317" s="2">
        <v>-8.33</v>
      </c>
      <c r="I317" s="2"/>
      <c r="J317" s="2">
        <v>10230</v>
      </c>
      <c r="K317" s="2">
        <v>1.023</v>
      </c>
      <c r="L317" s="2">
        <v>0</v>
      </c>
      <c r="M317" s="2">
        <v>0</v>
      </c>
      <c r="N317" s="2" t="str">
        <f>"150153"</f>
        <v>150153</v>
      </c>
      <c r="O317" s="2" t="str">
        <f>"0157472516"</f>
        <v>0157472516</v>
      </c>
      <c r="P317" s="2" t="str">
        <f>"11157.50"</f>
        <v>11157.50</v>
      </c>
      <c r="Q317" s="2">
        <v>1.3</v>
      </c>
      <c r="R317" s="2">
        <f>Q317*C317</f>
        <v>13000</v>
      </c>
      <c r="S317" s="2">
        <f>(R317-P317)/P317*100</f>
        <v>16.5135559041004</v>
      </c>
    </row>
    <row r="318" spans="2:19">
      <c r="B318" s="2" t="s">
        <v>7</v>
      </c>
      <c r="C318" s="2">
        <v>600</v>
      </c>
      <c r="D318" s="2">
        <v>600</v>
      </c>
      <c r="E318" s="2" t="str">
        <f>"人民币"</f>
        <v>人民币</v>
      </c>
      <c r="F318" s="2">
        <v>17.548</v>
      </c>
      <c r="G318" s="2">
        <v>-310.88</v>
      </c>
      <c r="H318" s="2">
        <v>-2.95</v>
      </c>
      <c r="I318" s="2"/>
      <c r="J318" s="2">
        <v>10218</v>
      </c>
      <c r="K318" s="2">
        <v>17.03</v>
      </c>
      <c r="L318" s="2">
        <v>0</v>
      </c>
      <c r="M318" s="2">
        <v>0</v>
      </c>
      <c r="N318" s="2" t="str">
        <f>"600008"</f>
        <v>600008</v>
      </c>
      <c r="O318" s="2" t="str">
        <f t="shared" ref="O318:O321" si="97">"A453612732"</f>
        <v>A453612732</v>
      </c>
      <c r="P318" s="2" t="str">
        <f>"10528.88"</f>
        <v>10528.88</v>
      </c>
      <c r="Q318" s="2">
        <v>25</v>
      </c>
      <c r="R318" s="2">
        <f>Q318*C318</f>
        <v>15000</v>
      </c>
      <c r="S318" s="2">
        <f>(R318-P318)/P318*100</f>
        <v>42.4652954540274</v>
      </c>
    </row>
    <row r="319" spans="2:19">
      <c r="B319" s="2" t="str">
        <f>"华英农业"</f>
        <v>华英农业</v>
      </c>
      <c r="C319" s="2">
        <v>600</v>
      </c>
      <c r="D319" s="2">
        <v>300</v>
      </c>
      <c r="E319" s="2" t="str">
        <f>"人民币"</f>
        <v>人民币</v>
      </c>
      <c r="F319" s="2">
        <v>14.948</v>
      </c>
      <c r="G319" s="2">
        <v>-418.66</v>
      </c>
      <c r="H319" s="2">
        <v>-4.67</v>
      </c>
      <c r="I319" s="2"/>
      <c r="J319" s="2">
        <v>8550</v>
      </c>
      <c r="K319" s="2">
        <v>14.25</v>
      </c>
      <c r="L319" s="2">
        <v>300</v>
      </c>
      <c r="M319" s="2">
        <v>0</v>
      </c>
      <c r="N319" s="2" t="str">
        <f>"002321"</f>
        <v>002321</v>
      </c>
      <c r="O319" s="2" t="str">
        <f>"0157472516"</f>
        <v>0157472516</v>
      </c>
      <c r="P319" s="2" t="str">
        <f>"8968.66"</f>
        <v>8968.66</v>
      </c>
      <c r="Q319" s="2">
        <v>25</v>
      </c>
      <c r="R319" s="2">
        <f>Q319*C319</f>
        <v>15000</v>
      </c>
      <c r="S319" s="2">
        <f>(R319-P319)/P319*100</f>
        <v>67.2490650777262</v>
      </c>
    </row>
    <row r="320" spans="2:19">
      <c r="B320" s="2" t="str">
        <f>"*ST阳化"</f>
        <v>*ST阳化</v>
      </c>
      <c r="C320" s="2">
        <v>900</v>
      </c>
      <c r="D320" s="2">
        <v>600</v>
      </c>
      <c r="E320" s="2" t="str">
        <f>"人民币"</f>
        <v>人民币</v>
      </c>
      <c r="F320" s="2">
        <v>7.599</v>
      </c>
      <c r="G320" s="2">
        <v>-80.2</v>
      </c>
      <c r="H320" s="2">
        <v>-1.17</v>
      </c>
      <c r="I320" s="2"/>
      <c r="J320" s="2">
        <v>6759</v>
      </c>
      <c r="K320" s="2">
        <v>7.51</v>
      </c>
      <c r="L320" s="2">
        <v>300</v>
      </c>
      <c r="M320" s="2">
        <v>0</v>
      </c>
      <c r="N320" s="2" t="str">
        <f>"600691"</f>
        <v>600691</v>
      </c>
      <c r="O320" s="2" t="str">
        <f>"A453612732"</f>
        <v>A453612732</v>
      </c>
      <c r="P320" s="2" t="str">
        <f>"6839.20"</f>
        <v>6839.20</v>
      </c>
      <c r="Q320" s="2">
        <v>11</v>
      </c>
      <c r="R320" s="2">
        <f>Q320*C320</f>
        <v>9900</v>
      </c>
      <c r="S320" s="2">
        <f>(R320-P320)/P320*100</f>
        <v>44.7537723710376</v>
      </c>
    </row>
    <row r="321" spans="2:19">
      <c r="B321" s="2" t="str">
        <f>"雪峰科技"</f>
        <v>雪峰科技</v>
      </c>
      <c r="C321" s="2">
        <v>200</v>
      </c>
      <c r="D321" s="2">
        <v>100</v>
      </c>
      <c r="E321" s="2" t="str">
        <f>"人民币"</f>
        <v>人民币</v>
      </c>
      <c r="F321" s="2">
        <v>37.898</v>
      </c>
      <c r="G321" s="2">
        <v>-1239.59</v>
      </c>
      <c r="H321" s="2">
        <v>-16.35</v>
      </c>
      <c r="I321" s="2"/>
      <c r="J321" s="2">
        <v>6340</v>
      </c>
      <c r="K321" s="2">
        <v>31.7</v>
      </c>
      <c r="L321" s="2">
        <v>100</v>
      </c>
      <c r="M321" s="2">
        <v>0</v>
      </c>
      <c r="N321" s="2" t="str">
        <f>"603227"</f>
        <v>603227</v>
      </c>
      <c r="O321" s="2" t="str">
        <f>"A453612732"</f>
        <v>A453612732</v>
      </c>
      <c r="P321" s="2" t="str">
        <f>"7579.59"</f>
        <v>7579.59</v>
      </c>
      <c r="Q321" s="2">
        <v>42</v>
      </c>
      <c r="R321" s="2">
        <f>Q321*C321</f>
        <v>8400</v>
      </c>
      <c r="S321" s="2">
        <f>(R321-P321)/P321*100</f>
        <v>10.8239363870605</v>
      </c>
    </row>
    <row r="322" spans="2:19">
      <c r="B322" s="2" t="str">
        <f>"三花股份"</f>
        <v>三花股份</v>
      </c>
      <c r="C322" s="2">
        <v>400</v>
      </c>
      <c r="D322" s="2">
        <v>400</v>
      </c>
      <c r="E322" s="2" t="str">
        <f>"人民币"</f>
        <v>人民币</v>
      </c>
      <c r="F322" s="2">
        <v>13.737</v>
      </c>
      <c r="G322" s="2">
        <v>69.25</v>
      </c>
      <c r="H322" s="2">
        <v>1.26</v>
      </c>
      <c r="I322" s="2"/>
      <c r="J322" s="2">
        <v>5564</v>
      </c>
      <c r="K322" s="2">
        <v>13.91</v>
      </c>
      <c r="L322" s="2">
        <v>0</v>
      </c>
      <c r="M322" s="2">
        <v>0</v>
      </c>
      <c r="N322" s="2" t="str">
        <f>"002050"</f>
        <v>002050</v>
      </c>
      <c r="O322" s="2" t="str">
        <f t="shared" ref="O322:O327" si="98">"0157472516"</f>
        <v>0157472516</v>
      </c>
      <c r="P322" s="2" t="str">
        <f>"5494.75"</f>
        <v>5494.75</v>
      </c>
      <c r="Q322" s="2">
        <v>20</v>
      </c>
      <c r="R322" s="2">
        <f>Q322*C322</f>
        <v>8000</v>
      </c>
      <c r="S322" s="2">
        <f>(R322-P322)/P322*100</f>
        <v>45.5935210883116</v>
      </c>
    </row>
    <row r="323" spans="2:19">
      <c r="B323" s="2" t="str">
        <f>"农 产 品"</f>
        <v>农 产 品</v>
      </c>
      <c r="C323" s="2">
        <v>200</v>
      </c>
      <c r="D323" s="2">
        <v>200</v>
      </c>
      <c r="E323" s="2" t="str">
        <f>"人民币"</f>
        <v>人民币</v>
      </c>
      <c r="F323" s="2">
        <v>25.665</v>
      </c>
      <c r="G323" s="2">
        <v>-601</v>
      </c>
      <c r="H323" s="2">
        <v>-11.71</v>
      </c>
      <c r="I323" s="2"/>
      <c r="J323" s="2">
        <v>4532</v>
      </c>
      <c r="K323" s="2">
        <v>22.66</v>
      </c>
      <c r="L323" s="2">
        <v>0</v>
      </c>
      <c r="M323" s="2">
        <v>0</v>
      </c>
      <c r="N323" s="2" t="str">
        <f>"000061"</f>
        <v>000061</v>
      </c>
      <c r="O323" s="2" t="str">
        <f>"0157472516"</f>
        <v>0157472516</v>
      </c>
      <c r="P323" s="2" t="str">
        <f>"5133.00"</f>
        <v>5133.00</v>
      </c>
      <c r="Q323" s="2">
        <v>35</v>
      </c>
      <c r="R323" s="2">
        <f>Q323*C323</f>
        <v>7000</v>
      </c>
      <c r="S323" s="2">
        <f>(R323-P323)/P323*100</f>
        <v>36.3724917202416</v>
      </c>
    </row>
    <row r="324" spans="2:19">
      <c r="B324" s="2" t="str">
        <f>"北京城建"</f>
        <v>北京城建</v>
      </c>
      <c r="C324" s="2">
        <v>200</v>
      </c>
      <c r="D324" s="2">
        <v>200</v>
      </c>
      <c r="E324" s="2" t="str">
        <f>"人民币"</f>
        <v>人民币</v>
      </c>
      <c r="F324" s="2">
        <v>24.605</v>
      </c>
      <c r="G324" s="2">
        <v>-394.99</v>
      </c>
      <c r="H324" s="2">
        <v>-8.03</v>
      </c>
      <c r="I324" s="2"/>
      <c r="J324" s="2">
        <v>4526</v>
      </c>
      <c r="K324" s="2">
        <v>22.63</v>
      </c>
      <c r="L324" s="2">
        <v>0</v>
      </c>
      <c r="M324" s="2">
        <v>0</v>
      </c>
      <c r="N324" s="2" t="str">
        <f>"600266"</f>
        <v>600266</v>
      </c>
      <c r="O324" s="2" t="str">
        <f t="shared" ref="O324:O326" si="99">"A453612732"</f>
        <v>A453612732</v>
      </c>
      <c r="P324" s="2" t="str">
        <f>"4920.99"</f>
        <v>4920.99</v>
      </c>
      <c r="Q324" s="2">
        <v>28</v>
      </c>
      <c r="R324" s="2">
        <f>Q324*C324</f>
        <v>5600</v>
      </c>
      <c r="S324" s="2">
        <f>(R324-P324)/P324*100</f>
        <v>13.7982397850839</v>
      </c>
    </row>
    <row r="325" spans="2:19">
      <c r="B325" s="2" t="str">
        <f>"上汽集团"</f>
        <v>上汽集团</v>
      </c>
      <c r="C325" s="2">
        <v>200</v>
      </c>
      <c r="D325" s="2">
        <v>200</v>
      </c>
      <c r="E325" s="2" t="str">
        <f>"人民币"</f>
        <v>人民币</v>
      </c>
      <c r="F325" s="2">
        <v>24.736</v>
      </c>
      <c r="G325" s="2">
        <v>-449.12</v>
      </c>
      <c r="H325" s="2">
        <v>-9.08</v>
      </c>
      <c r="I325" s="2"/>
      <c r="J325" s="2">
        <v>4498</v>
      </c>
      <c r="K325" s="2">
        <v>22.49</v>
      </c>
      <c r="L325" s="2">
        <v>0</v>
      </c>
      <c r="M325" s="2">
        <v>0</v>
      </c>
      <c r="N325" s="2" t="str">
        <f>"600104"</f>
        <v>600104</v>
      </c>
      <c r="O325" s="2" t="str">
        <f>"A453612732"</f>
        <v>A453612732</v>
      </c>
      <c r="P325" s="2" t="str">
        <f>"4947.12"</f>
        <v>4947.12</v>
      </c>
      <c r="Q325" s="2">
        <v>35</v>
      </c>
      <c r="R325" s="2">
        <f>Q325*C325</f>
        <v>7000</v>
      </c>
      <c r="S325" s="2">
        <f>(R325-P325)/P325*100</f>
        <v>41.4964666310904</v>
      </c>
    </row>
    <row r="326" spans="2:19">
      <c r="B326" s="2" t="str">
        <f>"中海集运"</f>
        <v>中海集运</v>
      </c>
      <c r="C326" s="2">
        <v>400</v>
      </c>
      <c r="D326" s="2">
        <v>400</v>
      </c>
      <c r="E326" s="2" t="str">
        <f>"人民币"</f>
        <v>人民币</v>
      </c>
      <c r="F326" s="2">
        <v>9.099</v>
      </c>
      <c r="G326" s="2">
        <v>-167.68</v>
      </c>
      <c r="H326" s="2">
        <v>-4.6</v>
      </c>
      <c r="I326" s="2"/>
      <c r="J326" s="2">
        <v>3472</v>
      </c>
      <c r="K326" s="2">
        <v>8.68</v>
      </c>
      <c r="L326" s="2">
        <v>0</v>
      </c>
      <c r="M326" s="2">
        <v>0</v>
      </c>
      <c r="N326" s="2" t="str">
        <f>"601866"</f>
        <v>601866</v>
      </c>
      <c r="O326" s="2" t="str">
        <f>"A453612732"</f>
        <v>A453612732</v>
      </c>
      <c r="P326" s="2" t="str">
        <f>"3639.68"</f>
        <v>3639.68</v>
      </c>
      <c r="Q326" s="2">
        <v>12</v>
      </c>
      <c r="R326" s="2">
        <f>Q326*C326</f>
        <v>4800</v>
      </c>
      <c r="S326" s="2">
        <f>(R326-P326)/P326*100</f>
        <v>31.8797256901706</v>
      </c>
    </row>
    <row r="327" spans="2:19">
      <c r="B327" s="2" t="str">
        <f>"中航军B"</f>
        <v>中航军B</v>
      </c>
      <c r="C327" s="2">
        <v>3000</v>
      </c>
      <c r="D327" s="2">
        <v>3000</v>
      </c>
      <c r="E327" s="2" t="str">
        <f>"人民币"</f>
        <v>人民币</v>
      </c>
      <c r="F327" s="2">
        <v>0.972</v>
      </c>
      <c r="G327" s="2">
        <v>-62</v>
      </c>
      <c r="H327" s="2">
        <v>-2.16</v>
      </c>
      <c r="I327" s="2"/>
      <c r="J327" s="2">
        <v>2853</v>
      </c>
      <c r="K327" s="2">
        <v>0.951</v>
      </c>
      <c r="L327" s="2">
        <v>0</v>
      </c>
      <c r="M327" s="2">
        <v>0</v>
      </c>
      <c r="N327" s="2" t="str">
        <f>"150222"</f>
        <v>150222</v>
      </c>
      <c r="O327" s="2" t="str">
        <f>"0157472516"</f>
        <v>0157472516</v>
      </c>
      <c r="P327" s="2" t="str">
        <f>"2915.00"</f>
        <v>2915.00</v>
      </c>
      <c r="Q327" s="2">
        <v>1.1</v>
      </c>
      <c r="R327" s="2">
        <f>Q327*C327</f>
        <v>3300</v>
      </c>
      <c r="S327" s="2">
        <f>(R327-P327)/P327*100</f>
        <v>13.2075471698113</v>
      </c>
    </row>
    <row r="328" spans="2:19">
      <c r="B328" s="2" t="str">
        <f>"华贸物流"</f>
        <v>华贸物流</v>
      </c>
      <c r="C328" s="2">
        <v>200</v>
      </c>
      <c r="D328" s="2">
        <v>200</v>
      </c>
      <c r="E328" s="2" t="str">
        <f>"人民币"</f>
        <v>人民币</v>
      </c>
      <c r="F328" s="2">
        <v>16.576</v>
      </c>
      <c r="G328" s="2">
        <v>-473.12</v>
      </c>
      <c r="H328" s="2">
        <v>-14.27</v>
      </c>
      <c r="I328" s="2"/>
      <c r="J328" s="2">
        <v>2842</v>
      </c>
      <c r="K328" s="2">
        <v>14.21</v>
      </c>
      <c r="L328" s="2">
        <v>0</v>
      </c>
      <c r="M328" s="2">
        <v>0</v>
      </c>
      <c r="N328" s="2" t="str">
        <f>"603128"</f>
        <v>603128</v>
      </c>
      <c r="O328" s="2" t="str">
        <f t="shared" ref="O328:O331" si="100">"A453612732"</f>
        <v>A453612732</v>
      </c>
      <c r="P328" s="2" t="str">
        <f>"3315.12"</f>
        <v>3315.12</v>
      </c>
      <c r="Q328" s="2">
        <v>20</v>
      </c>
      <c r="R328" s="2">
        <f>Q328*C328</f>
        <v>4000</v>
      </c>
      <c r="S328" s="2">
        <f>(R328-P328)/P328*100</f>
        <v>20.6592823185888</v>
      </c>
    </row>
    <row r="329" spans="2:19">
      <c r="B329" s="2" t="str">
        <f>"盛达矿业"</f>
        <v>盛达矿业</v>
      </c>
      <c r="C329" s="2">
        <v>100</v>
      </c>
      <c r="D329" s="2">
        <v>100</v>
      </c>
      <c r="E329" s="2" t="str">
        <f>"人民币"</f>
        <v>人民币</v>
      </c>
      <c r="F329" s="2">
        <v>38.308</v>
      </c>
      <c r="G329" s="2">
        <v>-1175.77</v>
      </c>
      <c r="H329" s="2">
        <v>-30.69</v>
      </c>
      <c r="I329" s="2"/>
      <c r="J329" s="2">
        <v>2655</v>
      </c>
      <c r="K329" s="2">
        <v>26.55</v>
      </c>
      <c r="L329" s="2">
        <v>0</v>
      </c>
      <c r="M329" s="2">
        <v>100</v>
      </c>
      <c r="N329" s="2" t="str">
        <f>"000603"</f>
        <v>000603</v>
      </c>
      <c r="O329" s="2" t="str">
        <f>"0157472516"</f>
        <v>0157472516</v>
      </c>
      <c r="P329" s="2" t="str">
        <f>"3830.77"</f>
        <v>3830.77</v>
      </c>
      <c r="Q329" s="2">
        <v>40</v>
      </c>
      <c r="R329" s="2">
        <f>Q329*C329</f>
        <v>4000</v>
      </c>
      <c r="S329" s="2">
        <f>(R329-P329)/P329*100</f>
        <v>4.41764971533138</v>
      </c>
    </row>
    <row r="330" spans="2:19">
      <c r="B330" s="2" t="str">
        <f>"大众交通"</f>
        <v>大众交通</v>
      </c>
      <c r="C330" s="2">
        <v>100</v>
      </c>
      <c r="D330" s="2">
        <v>100</v>
      </c>
      <c r="E330" s="2" t="str">
        <f>"人民币"</f>
        <v>人民币</v>
      </c>
      <c r="F330" s="2">
        <v>30.941</v>
      </c>
      <c r="G330" s="2">
        <v>-1037.13</v>
      </c>
      <c r="H330" s="2">
        <v>-33.52</v>
      </c>
      <c r="I330" s="2"/>
      <c r="J330" s="2">
        <v>2057</v>
      </c>
      <c r="K330" s="2">
        <v>20.57</v>
      </c>
      <c r="L330" s="2">
        <v>0</v>
      </c>
      <c r="M330" s="2">
        <v>0</v>
      </c>
      <c r="N330" s="2" t="str">
        <f>"600611"</f>
        <v>600611</v>
      </c>
      <c r="O330" s="2" t="str">
        <f>"A453612732"</f>
        <v>A453612732</v>
      </c>
      <c r="P330" s="2" t="str">
        <f>"3094.13"</f>
        <v>3094.13</v>
      </c>
      <c r="Q330" s="2">
        <v>28</v>
      </c>
      <c r="R330" s="2">
        <f>Q330*C330</f>
        <v>2800</v>
      </c>
      <c r="S330" s="2">
        <f>(R330-P330)/P330*100</f>
        <v>-9.50606470962759</v>
      </c>
    </row>
    <row r="331" spans="2:19">
      <c r="B331" s="2" t="str">
        <f>"中国中车"</f>
        <v>中国中车</v>
      </c>
      <c r="C331" s="2">
        <v>100</v>
      </c>
      <c r="D331" s="2">
        <v>100</v>
      </c>
      <c r="E331" s="2" t="str">
        <f>"人民币"</f>
        <v>人民币</v>
      </c>
      <c r="F331" s="2">
        <v>26.395</v>
      </c>
      <c r="G331" s="2">
        <v>-631.5</v>
      </c>
      <c r="H331" s="2">
        <v>-23.92</v>
      </c>
      <c r="I331" s="2"/>
      <c r="J331" s="2">
        <v>2008</v>
      </c>
      <c r="K331" s="2">
        <v>20.08</v>
      </c>
      <c r="L331" s="2">
        <v>0</v>
      </c>
      <c r="M331" s="2">
        <v>100</v>
      </c>
      <c r="N331" s="2" t="str">
        <f>"601766"</f>
        <v>601766</v>
      </c>
      <c r="O331" s="2" t="str">
        <f>"A453612732"</f>
        <v>A453612732</v>
      </c>
      <c r="P331" s="2" t="str">
        <f>"2639.50"</f>
        <v>2639.50</v>
      </c>
      <c r="Q331" s="2">
        <v>30</v>
      </c>
      <c r="R331" s="2">
        <f>Q331*C331</f>
        <v>3000</v>
      </c>
      <c r="S331" s="2">
        <f>(R331-P331)/P331*100</f>
        <v>13.6578897518469</v>
      </c>
    </row>
    <row r="332" spans="2:19">
      <c r="B332" s="2" t="s">
        <v>8</v>
      </c>
      <c r="C332" s="2" t="s">
        <v>9</v>
      </c>
      <c r="D332" s="4" t="s">
        <v>10</v>
      </c>
      <c r="E332" s="4"/>
      <c r="F332" s="4"/>
      <c r="G332" s="2"/>
      <c r="H332" s="2">
        <f>SUM(H316:H331)</f>
        <v>-178.38</v>
      </c>
      <c r="I332" s="2"/>
      <c r="J332" s="2"/>
      <c r="K332" s="2"/>
      <c r="L332" s="2"/>
      <c r="M332" s="2"/>
      <c r="N332" s="2"/>
      <c r="O332" s="2"/>
      <c r="P332" s="2"/>
      <c r="Q332" s="2"/>
      <c r="R332" s="2">
        <f>SUM(R316:R331)</f>
        <v>134800</v>
      </c>
      <c r="S332" s="2"/>
    </row>
    <row r="333" customFormat="1" spans="4:9">
      <c r="D333" s="5"/>
      <c r="E333" s="5"/>
      <c r="F333" s="5"/>
      <c r="I333" s="6">
        <v>42257</v>
      </c>
    </row>
    <row r="334" customFormat="1" spans="11:11">
      <c r="K334" s="6">
        <f>I333+1</f>
        <v>42258</v>
      </c>
    </row>
    <row r="335" customFormat="1" spans="3:12">
      <c r="C335" t="s">
        <v>11</v>
      </c>
      <c r="L335" s="7">
        <f ca="1">NOW()</f>
        <v>42259.9654398148</v>
      </c>
    </row>
    <row r="336" customFormat="1" spans="10:10">
      <c r="J336" t="e">
        <f>E328+1</f>
        <v>#VALUE!</v>
      </c>
    </row>
    <row r="337" customFormat="1" spans="7:7">
      <c r="G337" t="s">
        <v>12</v>
      </c>
    </row>
    <row r="338" customFormat="1" spans="6:6">
      <c r="F338" t="s">
        <v>13</v>
      </c>
    </row>
    <row r="339" spans="1:17">
      <c r="A339" s="2" t="str">
        <f>"币种"</f>
        <v>币种</v>
      </c>
      <c r="B339" s="2" t="str">
        <f>"余额"</f>
        <v>余额</v>
      </c>
      <c r="C339" s="2" t="str">
        <f>"可用"</f>
        <v>可用</v>
      </c>
      <c r="D339" s="2" t="str">
        <f>"可取"</f>
        <v>可取</v>
      </c>
      <c r="E339" s="2" t="str">
        <f>"参考市值"</f>
        <v>参考市值</v>
      </c>
      <c r="F339" s="2" t="str">
        <f>"资产"</f>
        <v>资产</v>
      </c>
      <c r="G339" s="2" t="str">
        <f>"盈亏"</f>
        <v>盈亏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>
      <c r="A340" s="2" t="str">
        <f>"人民币"</f>
        <v>人民币</v>
      </c>
      <c r="B340" s="2" t="str">
        <f>"5508.71"</f>
        <v>5508.71</v>
      </c>
      <c r="C340" s="2" t="str">
        <f>"138.54"</f>
        <v>138.54</v>
      </c>
      <c r="D340" s="2" t="str">
        <f>"138.54"</f>
        <v>138.54</v>
      </c>
      <c r="E340" s="2" t="str">
        <f>"91616.00"</f>
        <v>91616.00</v>
      </c>
      <c r="F340" s="2" t="str">
        <f>"91754.54"</f>
        <v>91754.54</v>
      </c>
      <c r="G340" s="2" t="str">
        <f>"-9194.42"</f>
        <v>-9194.42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8"/>
    </row>
    <row r="342" spans="1:18">
      <c r="A342" s="2" t="s">
        <v>0</v>
      </c>
      <c r="B342" s="2" t="str">
        <f>"证券数量"</f>
        <v>证券数量</v>
      </c>
      <c r="C342" s="2" t="s">
        <v>1</v>
      </c>
      <c r="D342" s="2" t="str">
        <f>"价格币种"</f>
        <v>价格币种</v>
      </c>
      <c r="E342" s="2" t="str">
        <f>"成本价"</f>
        <v>成本价</v>
      </c>
      <c r="F342" s="2" t="str">
        <f>"浮动盈亏"</f>
        <v>浮动盈亏</v>
      </c>
      <c r="G342" s="2" t="str">
        <f>"盈亏比例(%)"</f>
        <v>盈亏比例(%)</v>
      </c>
      <c r="H342" s="2" t="str">
        <f>"折算汇率"</f>
        <v>折算汇率</v>
      </c>
      <c r="I342" s="2" t="str">
        <f>"最新市值"</f>
        <v>最新市值</v>
      </c>
      <c r="J342" s="2" t="str">
        <f>"当前价"</f>
        <v>当前价</v>
      </c>
      <c r="K342" s="2" t="str">
        <f>"今买数量"</f>
        <v>今买数量</v>
      </c>
      <c r="L342" s="2" t="str">
        <f>"今卖数量"</f>
        <v>今卖数量</v>
      </c>
      <c r="M342" s="2" t="str">
        <f>"证券代码"</f>
        <v>证券代码</v>
      </c>
      <c r="N342" s="2" t="str">
        <f>"股东代码"</f>
        <v>股东代码</v>
      </c>
      <c r="O342" s="2" t="str">
        <f>"成本金额"</f>
        <v>成本金额</v>
      </c>
      <c r="P342" s="2" t="s">
        <v>2</v>
      </c>
      <c r="Q342" s="2"/>
      <c r="R342" s="2" t="s">
        <v>3</v>
      </c>
    </row>
    <row r="343" spans="1:18">
      <c r="A343" s="2" t="s">
        <v>4</v>
      </c>
      <c r="B343" s="9" t="s">
        <v>5</v>
      </c>
      <c r="C343" s="9" t="s">
        <v>5</v>
      </c>
      <c r="D343" s="2" t="str">
        <f t="shared" ref="D343:D358" si="101">"人民币"</f>
        <v>人民币</v>
      </c>
      <c r="E343" s="2">
        <v>19.758</v>
      </c>
      <c r="F343" s="2">
        <v>-1294.53</v>
      </c>
      <c r="G343" s="2">
        <v>-8.19</v>
      </c>
      <c r="H343" s="9" t="s">
        <v>6</v>
      </c>
      <c r="I343" s="2">
        <v>14512</v>
      </c>
      <c r="J343" s="2">
        <v>18.14</v>
      </c>
      <c r="K343" s="2">
        <v>0</v>
      </c>
      <c r="L343" s="2">
        <v>0</v>
      </c>
      <c r="M343" s="2" t="str">
        <f>"000936"</f>
        <v>000936</v>
      </c>
      <c r="N343" s="2" t="str">
        <f t="shared" ref="N343:N346" si="102">"0157472516"</f>
        <v>0157472516</v>
      </c>
      <c r="O343" s="2" t="str">
        <f>"15806.53"</f>
        <v>15806.53</v>
      </c>
      <c r="P343" s="2">
        <v>30</v>
      </c>
      <c r="Q343" s="2">
        <f t="shared" ref="Q343:Q358" si="103">P343*B343</f>
        <v>24000</v>
      </c>
      <c r="R343" s="2">
        <f t="shared" ref="R343:R358" si="104">(Q343-O343)/O343*100</f>
        <v>51.835981711356</v>
      </c>
    </row>
    <row r="344" spans="1:18">
      <c r="A344" s="2" t="str">
        <f>"创业板B"</f>
        <v>创业板B</v>
      </c>
      <c r="B344" s="2">
        <v>10000</v>
      </c>
      <c r="C344" s="2">
        <v>10000</v>
      </c>
      <c r="D344" s="2" t="str">
        <f>"人民币"</f>
        <v>人民币</v>
      </c>
      <c r="E344" s="2">
        <v>1.116</v>
      </c>
      <c r="F344" s="2">
        <v>-927.5</v>
      </c>
      <c r="G344" s="2">
        <v>-8.33</v>
      </c>
      <c r="H344" s="2"/>
      <c r="I344" s="2">
        <v>10230</v>
      </c>
      <c r="J344" s="2">
        <v>1.023</v>
      </c>
      <c r="K344" s="2">
        <v>0</v>
      </c>
      <c r="L344" s="2">
        <v>0</v>
      </c>
      <c r="M344" s="2" t="str">
        <f>"150153"</f>
        <v>150153</v>
      </c>
      <c r="N344" s="2" t="str">
        <f>"0157472516"</f>
        <v>0157472516</v>
      </c>
      <c r="O344" s="2" t="str">
        <f>"11157.50"</f>
        <v>11157.50</v>
      </c>
      <c r="P344" s="2">
        <v>1.3</v>
      </c>
      <c r="Q344" s="2">
        <f>P344*B344</f>
        <v>13000</v>
      </c>
      <c r="R344" s="2">
        <f>(Q344-O344)/O344*100</f>
        <v>16.5135559041004</v>
      </c>
    </row>
    <row r="345" spans="1:18">
      <c r="A345" s="2" t="s">
        <v>7</v>
      </c>
      <c r="B345" s="2">
        <v>600</v>
      </c>
      <c r="C345" s="2">
        <v>600</v>
      </c>
      <c r="D345" s="2" t="str">
        <f>"人民币"</f>
        <v>人民币</v>
      </c>
      <c r="E345" s="2">
        <v>17.548</v>
      </c>
      <c r="F345" s="2">
        <v>-310.88</v>
      </c>
      <c r="G345" s="2">
        <v>-2.95</v>
      </c>
      <c r="H345" s="2"/>
      <c r="I345" s="2">
        <v>10218</v>
      </c>
      <c r="J345" s="2">
        <v>17.03</v>
      </c>
      <c r="K345" s="2">
        <v>0</v>
      </c>
      <c r="L345" s="2">
        <v>0</v>
      </c>
      <c r="M345" s="2" t="str">
        <f>"600008"</f>
        <v>600008</v>
      </c>
      <c r="N345" s="2" t="str">
        <f t="shared" ref="N345:N348" si="105">"A453612732"</f>
        <v>A453612732</v>
      </c>
      <c r="O345" s="2" t="str">
        <f>"10528.88"</f>
        <v>10528.88</v>
      </c>
      <c r="P345" s="2">
        <v>25</v>
      </c>
      <c r="Q345" s="2">
        <f>P345*B345</f>
        <v>15000</v>
      </c>
      <c r="R345" s="2">
        <f>(Q345-O345)/O345*100</f>
        <v>42.4652954540274</v>
      </c>
    </row>
    <row r="346" spans="1:18">
      <c r="A346" s="2" t="str">
        <f>"华英农业"</f>
        <v>华英农业</v>
      </c>
      <c r="B346" s="2">
        <v>600</v>
      </c>
      <c r="C346" s="2">
        <v>300</v>
      </c>
      <c r="D346" s="2" t="str">
        <f>"人民币"</f>
        <v>人民币</v>
      </c>
      <c r="E346" s="2">
        <v>14.948</v>
      </c>
      <c r="F346" s="2">
        <v>-418.66</v>
      </c>
      <c r="G346" s="2">
        <v>-4.67</v>
      </c>
      <c r="H346" s="2"/>
      <c r="I346" s="2">
        <v>8550</v>
      </c>
      <c r="J346" s="2">
        <v>14.25</v>
      </c>
      <c r="K346" s="2">
        <v>300</v>
      </c>
      <c r="L346" s="2">
        <v>0</v>
      </c>
      <c r="M346" s="2" t="str">
        <f>"002321"</f>
        <v>002321</v>
      </c>
      <c r="N346" s="2" t="str">
        <f>"0157472516"</f>
        <v>0157472516</v>
      </c>
      <c r="O346" s="2" t="str">
        <f>"8968.66"</f>
        <v>8968.66</v>
      </c>
      <c r="P346" s="2">
        <v>25</v>
      </c>
      <c r="Q346" s="2">
        <f>P346*B346</f>
        <v>15000</v>
      </c>
      <c r="R346" s="2">
        <f>(Q346-O346)/O346*100</f>
        <v>67.2490650777262</v>
      </c>
    </row>
    <row r="347" spans="1:18">
      <c r="A347" s="2" t="str">
        <f>"*ST阳化"</f>
        <v>*ST阳化</v>
      </c>
      <c r="B347" s="2">
        <v>900</v>
      </c>
      <c r="C347" s="2">
        <v>600</v>
      </c>
      <c r="D347" s="2" t="str">
        <f>"人民币"</f>
        <v>人民币</v>
      </c>
      <c r="E347" s="2">
        <v>7.599</v>
      </c>
      <c r="F347" s="2">
        <v>-80.2</v>
      </c>
      <c r="G347" s="2">
        <v>-1.17</v>
      </c>
      <c r="H347" s="2"/>
      <c r="I347" s="2">
        <v>6759</v>
      </c>
      <c r="J347" s="2">
        <v>7.51</v>
      </c>
      <c r="K347" s="2">
        <v>300</v>
      </c>
      <c r="L347" s="2">
        <v>0</v>
      </c>
      <c r="M347" s="2" t="str">
        <f>"600691"</f>
        <v>600691</v>
      </c>
      <c r="N347" s="2" t="str">
        <f>"A453612732"</f>
        <v>A453612732</v>
      </c>
      <c r="O347" s="2" t="str">
        <f>"6839.20"</f>
        <v>6839.20</v>
      </c>
      <c r="P347" s="2">
        <v>11</v>
      </c>
      <c r="Q347" s="2">
        <f>P347*B347</f>
        <v>9900</v>
      </c>
      <c r="R347" s="2">
        <f>(Q347-O347)/O347*100</f>
        <v>44.7537723710376</v>
      </c>
    </row>
    <row r="348" spans="1:18">
      <c r="A348" s="2" t="str">
        <f>"雪峰科技"</f>
        <v>雪峰科技</v>
      </c>
      <c r="B348" s="2">
        <v>200</v>
      </c>
      <c r="C348" s="2">
        <v>100</v>
      </c>
      <c r="D348" s="2" t="str">
        <f>"人民币"</f>
        <v>人民币</v>
      </c>
      <c r="E348" s="2">
        <v>37.898</v>
      </c>
      <c r="F348" s="2">
        <v>-1239.59</v>
      </c>
      <c r="G348" s="2">
        <v>-16.35</v>
      </c>
      <c r="H348" s="2"/>
      <c r="I348" s="2">
        <v>6340</v>
      </c>
      <c r="J348" s="2">
        <v>31.7</v>
      </c>
      <c r="K348" s="2">
        <v>100</v>
      </c>
      <c r="L348" s="2">
        <v>0</v>
      </c>
      <c r="M348" s="2" t="str">
        <f>"603227"</f>
        <v>603227</v>
      </c>
      <c r="N348" s="2" t="str">
        <f>"A453612732"</f>
        <v>A453612732</v>
      </c>
      <c r="O348" s="2" t="str">
        <f>"7579.59"</f>
        <v>7579.59</v>
      </c>
      <c r="P348" s="2">
        <v>42</v>
      </c>
      <c r="Q348" s="2">
        <f>P348*B348</f>
        <v>8400</v>
      </c>
      <c r="R348" s="2">
        <f>(Q348-O348)/O348*100</f>
        <v>10.8239363870605</v>
      </c>
    </row>
    <row r="349" spans="1:18">
      <c r="A349" s="2" t="str">
        <f>"三花股份"</f>
        <v>三花股份</v>
      </c>
      <c r="B349" s="2">
        <v>400</v>
      </c>
      <c r="C349" s="2">
        <v>400</v>
      </c>
      <c r="D349" s="2" t="str">
        <f>"人民币"</f>
        <v>人民币</v>
      </c>
      <c r="E349" s="2">
        <v>13.737</v>
      </c>
      <c r="F349" s="2">
        <v>69.25</v>
      </c>
      <c r="G349" s="2">
        <v>1.26</v>
      </c>
      <c r="H349" s="2"/>
      <c r="I349" s="2">
        <v>5564</v>
      </c>
      <c r="J349" s="2">
        <v>13.91</v>
      </c>
      <c r="K349" s="2">
        <v>0</v>
      </c>
      <c r="L349" s="2">
        <v>0</v>
      </c>
      <c r="M349" s="2" t="str">
        <f>"002050"</f>
        <v>002050</v>
      </c>
      <c r="N349" s="2" t="str">
        <f t="shared" ref="N349:N354" si="106">"0157472516"</f>
        <v>0157472516</v>
      </c>
      <c r="O349" s="2" t="str">
        <f>"5494.75"</f>
        <v>5494.75</v>
      </c>
      <c r="P349" s="2">
        <v>20</v>
      </c>
      <c r="Q349" s="2">
        <f>P349*B349</f>
        <v>8000</v>
      </c>
      <c r="R349" s="2">
        <f>(Q349-O349)/O349*100</f>
        <v>45.5935210883116</v>
      </c>
    </row>
    <row r="350" spans="1:18">
      <c r="A350" s="2" t="str">
        <f>"农 产 品"</f>
        <v>农 产 品</v>
      </c>
      <c r="B350" s="2">
        <v>200</v>
      </c>
      <c r="C350" s="2">
        <v>200</v>
      </c>
      <c r="D350" s="2" t="str">
        <f>"人民币"</f>
        <v>人民币</v>
      </c>
      <c r="E350" s="2">
        <v>25.665</v>
      </c>
      <c r="F350" s="2">
        <v>-601</v>
      </c>
      <c r="G350" s="2">
        <v>-11.71</v>
      </c>
      <c r="H350" s="2"/>
      <c r="I350" s="2">
        <v>4532</v>
      </c>
      <c r="J350" s="2">
        <v>22.66</v>
      </c>
      <c r="K350" s="2">
        <v>0</v>
      </c>
      <c r="L350" s="2">
        <v>0</v>
      </c>
      <c r="M350" s="2" t="str">
        <f>"000061"</f>
        <v>000061</v>
      </c>
      <c r="N350" s="2" t="str">
        <f>"0157472516"</f>
        <v>0157472516</v>
      </c>
      <c r="O350" s="2" t="str">
        <f>"5133.00"</f>
        <v>5133.00</v>
      </c>
      <c r="P350" s="2">
        <v>35</v>
      </c>
      <c r="Q350" s="2">
        <f>P350*B350</f>
        <v>7000</v>
      </c>
      <c r="R350" s="2">
        <f>(Q350-O350)/O350*100</f>
        <v>36.3724917202416</v>
      </c>
    </row>
    <row r="351" spans="1:18">
      <c r="A351" s="2" t="str">
        <f>"北京城建"</f>
        <v>北京城建</v>
      </c>
      <c r="B351" s="2">
        <v>200</v>
      </c>
      <c r="C351" s="2">
        <v>200</v>
      </c>
      <c r="D351" s="2" t="str">
        <f>"人民币"</f>
        <v>人民币</v>
      </c>
      <c r="E351" s="2">
        <v>24.605</v>
      </c>
      <c r="F351" s="2">
        <v>-394.99</v>
      </c>
      <c r="G351" s="2">
        <v>-8.03</v>
      </c>
      <c r="H351" s="2"/>
      <c r="I351" s="2">
        <v>4526</v>
      </c>
      <c r="J351" s="2">
        <v>22.63</v>
      </c>
      <c r="K351" s="2">
        <v>0</v>
      </c>
      <c r="L351" s="2">
        <v>0</v>
      </c>
      <c r="M351" s="2" t="str">
        <f>"600266"</f>
        <v>600266</v>
      </c>
      <c r="N351" s="2" t="str">
        <f t="shared" ref="N351:N353" si="107">"A453612732"</f>
        <v>A453612732</v>
      </c>
      <c r="O351" s="2" t="str">
        <f>"4920.99"</f>
        <v>4920.99</v>
      </c>
      <c r="P351" s="2">
        <v>28</v>
      </c>
      <c r="Q351" s="2">
        <f>P351*B351</f>
        <v>5600</v>
      </c>
      <c r="R351" s="2">
        <f>(Q351-O351)/O351*100</f>
        <v>13.7982397850839</v>
      </c>
    </row>
    <row r="352" spans="1:18">
      <c r="A352" s="2" t="str">
        <f>"上汽集团"</f>
        <v>上汽集团</v>
      </c>
      <c r="B352" s="2">
        <v>200</v>
      </c>
      <c r="C352" s="2">
        <v>200</v>
      </c>
      <c r="D352" s="2" t="str">
        <f>"人民币"</f>
        <v>人民币</v>
      </c>
      <c r="E352" s="2">
        <v>24.736</v>
      </c>
      <c r="F352" s="2">
        <v>-449.12</v>
      </c>
      <c r="G352" s="2">
        <v>-9.08</v>
      </c>
      <c r="H352" s="2"/>
      <c r="I352" s="2">
        <v>4498</v>
      </c>
      <c r="J352" s="2">
        <v>22.49</v>
      </c>
      <c r="K352" s="2">
        <v>0</v>
      </c>
      <c r="L352" s="2">
        <v>0</v>
      </c>
      <c r="M352" s="2" t="str">
        <f>"600104"</f>
        <v>600104</v>
      </c>
      <c r="N352" s="2" t="str">
        <f>"A453612732"</f>
        <v>A453612732</v>
      </c>
      <c r="O352" s="2" t="str">
        <f>"4947.12"</f>
        <v>4947.12</v>
      </c>
      <c r="P352" s="2">
        <v>35</v>
      </c>
      <c r="Q352" s="2">
        <f>P352*B352</f>
        <v>7000</v>
      </c>
      <c r="R352" s="2">
        <f>(Q352-O352)/O352*100</f>
        <v>41.4964666310904</v>
      </c>
    </row>
    <row r="353" spans="1:18">
      <c r="A353" s="2" t="str">
        <f>"中海集运"</f>
        <v>中海集运</v>
      </c>
      <c r="B353" s="2">
        <v>400</v>
      </c>
      <c r="C353" s="2">
        <v>400</v>
      </c>
      <c r="D353" s="2" t="str">
        <f>"人民币"</f>
        <v>人民币</v>
      </c>
      <c r="E353" s="2">
        <v>9.099</v>
      </c>
      <c r="F353" s="2">
        <v>-167.68</v>
      </c>
      <c r="G353" s="2">
        <v>-4.6</v>
      </c>
      <c r="H353" s="2"/>
      <c r="I353" s="2">
        <v>3472</v>
      </c>
      <c r="J353" s="2">
        <v>8.68</v>
      </c>
      <c r="K353" s="2">
        <v>0</v>
      </c>
      <c r="L353" s="2">
        <v>0</v>
      </c>
      <c r="M353" s="2" t="str">
        <f>"601866"</f>
        <v>601866</v>
      </c>
      <c r="N353" s="2" t="str">
        <f>"A453612732"</f>
        <v>A453612732</v>
      </c>
      <c r="O353" s="2" t="str">
        <f>"3639.68"</f>
        <v>3639.68</v>
      </c>
      <c r="P353" s="2">
        <v>12</v>
      </c>
      <c r="Q353" s="2">
        <f>P353*B353</f>
        <v>4800</v>
      </c>
      <c r="R353" s="2">
        <f>(Q353-O353)/O353*100</f>
        <v>31.8797256901706</v>
      </c>
    </row>
    <row r="354" spans="1:18">
      <c r="A354" s="2" t="str">
        <f>"中航军B"</f>
        <v>中航军B</v>
      </c>
      <c r="B354" s="2">
        <v>3000</v>
      </c>
      <c r="C354" s="2">
        <v>3000</v>
      </c>
      <c r="D354" s="2" t="str">
        <f>"人民币"</f>
        <v>人民币</v>
      </c>
      <c r="E354" s="2">
        <v>0.972</v>
      </c>
      <c r="F354" s="2">
        <v>-62</v>
      </c>
      <c r="G354" s="2">
        <v>-2.16</v>
      </c>
      <c r="H354" s="2"/>
      <c r="I354" s="2">
        <v>2853</v>
      </c>
      <c r="J354" s="2">
        <v>0.951</v>
      </c>
      <c r="K354" s="2">
        <v>0</v>
      </c>
      <c r="L354" s="2">
        <v>0</v>
      </c>
      <c r="M354" s="2" t="str">
        <f>"150222"</f>
        <v>150222</v>
      </c>
      <c r="N354" s="2" t="str">
        <f>"0157472516"</f>
        <v>0157472516</v>
      </c>
      <c r="O354" s="2" t="str">
        <f>"2915.00"</f>
        <v>2915.00</v>
      </c>
      <c r="P354" s="2">
        <v>1.1</v>
      </c>
      <c r="Q354" s="2">
        <f>P354*B354</f>
        <v>3300</v>
      </c>
      <c r="R354" s="2">
        <f>(Q354-O354)/O354*100</f>
        <v>13.2075471698113</v>
      </c>
    </row>
    <row r="355" spans="1:18">
      <c r="A355" s="2" t="str">
        <f>"华贸物流"</f>
        <v>华贸物流</v>
      </c>
      <c r="B355" s="2">
        <v>200</v>
      </c>
      <c r="C355" s="2">
        <v>200</v>
      </c>
      <c r="D355" s="2" t="str">
        <f>"人民币"</f>
        <v>人民币</v>
      </c>
      <c r="E355" s="2">
        <v>16.576</v>
      </c>
      <c r="F355" s="2">
        <v>-473.12</v>
      </c>
      <c r="G355" s="2">
        <v>-14.27</v>
      </c>
      <c r="H355" s="2"/>
      <c r="I355" s="2">
        <v>2842</v>
      </c>
      <c r="J355" s="2">
        <v>14.21</v>
      </c>
      <c r="K355" s="2">
        <v>0</v>
      </c>
      <c r="L355" s="2">
        <v>0</v>
      </c>
      <c r="M355" s="2" t="str">
        <f>"603128"</f>
        <v>603128</v>
      </c>
      <c r="N355" s="2" t="str">
        <f t="shared" ref="N355:N358" si="108">"A453612732"</f>
        <v>A453612732</v>
      </c>
      <c r="O355" s="2" t="str">
        <f>"3315.12"</f>
        <v>3315.12</v>
      </c>
      <c r="P355" s="2">
        <v>20</v>
      </c>
      <c r="Q355" s="2">
        <f>P355*B355</f>
        <v>4000</v>
      </c>
      <c r="R355" s="2">
        <f>(Q355-O355)/O355*100</f>
        <v>20.6592823185888</v>
      </c>
    </row>
    <row r="356" spans="1:18">
      <c r="A356" s="2" t="str">
        <f>"盛达矿业"</f>
        <v>盛达矿业</v>
      </c>
      <c r="B356" s="2">
        <v>100</v>
      </c>
      <c r="C356" s="2">
        <v>100</v>
      </c>
      <c r="D356" s="2" t="str">
        <f>"人民币"</f>
        <v>人民币</v>
      </c>
      <c r="E356" s="2">
        <v>38.308</v>
      </c>
      <c r="F356" s="2">
        <v>-1175.77</v>
      </c>
      <c r="G356" s="2">
        <v>-30.69</v>
      </c>
      <c r="H356" s="2"/>
      <c r="I356" s="2">
        <v>2655</v>
      </c>
      <c r="J356" s="2">
        <v>26.55</v>
      </c>
      <c r="K356" s="2">
        <v>0</v>
      </c>
      <c r="L356" s="2">
        <v>100</v>
      </c>
      <c r="M356" s="2" t="str">
        <f>"000603"</f>
        <v>000603</v>
      </c>
      <c r="N356" s="2" t="str">
        <f>"0157472516"</f>
        <v>0157472516</v>
      </c>
      <c r="O356" s="2" t="str">
        <f>"3830.77"</f>
        <v>3830.77</v>
      </c>
      <c r="P356" s="2">
        <v>40</v>
      </c>
      <c r="Q356" s="2">
        <f>P356*B356</f>
        <v>4000</v>
      </c>
      <c r="R356" s="2">
        <f>(Q356-O356)/O356*100</f>
        <v>4.41764971533138</v>
      </c>
    </row>
    <row r="357" spans="1:18">
      <c r="A357" s="2" t="str">
        <f>"大众交通"</f>
        <v>大众交通</v>
      </c>
      <c r="B357" s="2">
        <v>100</v>
      </c>
      <c r="C357" s="2">
        <v>100</v>
      </c>
      <c r="D357" s="2" t="str">
        <f>"人民币"</f>
        <v>人民币</v>
      </c>
      <c r="E357" s="2">
        <v>30.941</v>
      </c>
      <c r="F357" s="2">
        <v>-1037.13</v>
      </c>
      <c r="G357" s="2">
        <v>-33.52</v>
      </c>
      <c r="H357" s="2"/>
      <c r="I357" s="2">
        <v>2057</v>
      </c>
      <c r="J357" s="2">
        <v>20.57</v>
      </c>
      <c r="K357" s="2">
        <v>0</v>
      </c>
      <c r="L357" s="2">
        <v>0</v>
      </c>
      <c r="M357" s="2" t="str">
        <f>"600611"</f>
        <v>600611</v>
      </c>
      <c r="N357" s="2" t="str">
        <f>"A453612732"</f>
        <v>A453612732</v>
      </c>
      <c r="O357" s="2" t="str">
        <f>"3094.13"</f>
        <v>3094.13</v>
      </c>
      <c r="P357" s="2">
        <v>28</v>
      </c>
      <c r="Q357" s="2">
        <f>P357*B357</f>
        <v>2800</v>
      </c>
      <c r="R357" s="2">
        <f>(Q357-O357)/O357*100</f>
        <v>-9.50606470962759</v>
      </c>
    </row>
    <row r="358" spans="1:18">
      <c r="A358" s="2" t="str">
        <f>"中国中车"</f>
        <v>中国中车</v>
      </c>
      <c r="B358" s="2">
        <v>100</v>
      </c>
      <c r="C358" s="2">
        <v>100</v>
      </c>
      <c r="D358" s="2" t="str">
        <f>"人民币"</f>
        <v>人民币</v>
      </c>
      <c r="E358" s="2">
        <v>26.395</v>
      </c>
      <c r="F358" s="2">
        <v>-631.5</v>
      </c>
      <c r="G358" s="2">
        <v>-23.92</v>
      </c>
      <c r="H358" s="2"/>
      <c r="I358" s="2">
        <v>2008</v>
      </c>
      <c r="J358" s="2">
        <v>20.08</v>
      </c>
      <c r="K358" s="2">
        <v>0</v>
      </c>
      <c r="L358" s="2">
        <v>100</v>
      </c>
      <c r="M358" s="2" t="str">
        <f>"601766"</f>
        <v>601766</v>
      </c>
      <c r="N358" s="2" t="str">
        <f>"A453612732"</f>
        <v>A453612732</v>
      </c>
      <c r="O358" s="2" t="str">
        <f>"2639.50"</f>
        <v>2639.50</v>
      </c>
      <c r="P358" s="2">
        <v>30</v>
      </c>
      <c r="Q358" s="2">
        <f>P358*B358</f>
        <v>3000</v>
      </c>
      <c r="R358" s="2">
        <f>(Q358-O358)/O358*100</f>
        <v>13.6578897518469</v>
      </c>
    </row>
    <row r="359" spans="1:18">
      <c r="A359" s="2" t="s">
        <v>8</v>
      </c>
      <c r="B359" s="2" t="s">
        <v>9</v>
      </c>
      <c r="C359" s="4" t="s">
        <v>10</v>
      </c>
      <c r="D359" s="4"/>
      <c r="E359" s="4"/>
      <c r="F359" s="2"/>
      <c r="G359" s="2">
        <f>SUM(G343:G358)</f>
        <v>-178.38</v>
      </c>
      <c r="H359" s="2"/>
      <c r="I359" s="2"/>
      <c r="J359" s="2"/>
      <c r="K359" s="2"/>
      <c r="L359" s="2"/>
      <c r="M359" s="2"/>
      <c r="N359" s="2"/>
      <c r="O359" s="2"/>
      <c r="P359" s="2"/>
      <c r="Q359" s="2">
        <f>SUM(Q343:Q358)</f>
        <v>134800</v>
      </c>
      <c r="R359" s="2"/>
    </row>
    <row r="360" customFormat="1" spans="3:8">
      <c r="C360" s="5"/>
      <c r="D360" s="5"/>
      <c r="E360" s="5"/>
      <c r="H360" s="6">
        <v>42257</v>
      </c>
    </row>
    <row r="361" customFormat="1" spans="10:10">
      <c r="J361" s="6">
        <f>H360+1</f>
        <v>42258</v>
      </c>
    </row>
    <row r="362" customFormat="1" spans="2:11">
      <c r="B362" t="s">
        <v>11</v>
      </c>
      <c r="K362" s="7">
        <f ca="1">NOW()</f>
        <v>42259.9654398148</v>
      </c>
    </row>
    <row r="363" customFormat="1" spans="9:9">
      <c r="I363" t="e">
        <f>D355+1</f>
        <v>#VALUE!</v>
      </c>
    </row>
    <row r="364" customFormat="1"/>
    <row r="365" spans="1:18">
      <c r="A365" s="2" t="s">
        <v>0</v>
      </c>
      <c r="B365" s="2" t="str">
        <f>"证券数量"</f>
        <v>证券数量</v>
      </c>
      <c r="C365" s="2" t="s">
        <v>1</v>
      </c>
      <c r="D365" s="2" t="str">
        <f>"价格币种"</f>
        <v>价格币种</v>
      </c>
      <c r="E365" s="2" t="str">
        <f>"成本价"</f>
        <v>成本价</v>
      </c>
      <c r="F365" s="2" t="str">
        <f>"浮动盈亏"</f>
        <v>浮动盈亏</v>
      </c>
      <c r="G365" s="2" t="str">
        <f>"盈亏比例(%)"</f>
        <v>盈亏比例(%)</v>
      </c>
      <c r="H365" s="2" t="str">
        <f>"折算汇率"</f>
        <v>折算汇率</v>
      </c>
      <c r="I365" s="2" t="str">
        <f>"最新市值"</f>
        <v>最新市值</v>
      </c>
      <c r="J365" s="2" t="str">
        <f>"当前价"</f>
        <v>当前价</v>
      </c>
      <c r="K365" s="2" t="str">
        <f>"今买数量"</f>
        <v>今买数量</v>
      </c>
      <c r="L365" s="2" t="str">
        <f>"今卖数量"</f>
        <v>今卖数量</v>
      </c>
      <c r="M365" s="2" t="str">
        <f>"证券代码"</f>
        <v>证券代码</v>
      </c>
      <c r="N365" s="2" t="str">
        <f>"股东代码"</f>
        <v>股东代码</v>
      </c>
      <c r="O365" s="2" t="str">
        <f>"成本金额"</f>
        <v>成本金额</v>
      </c>
      <c r="P365" s="2" t="s">
        <v>2</v>
      </c>
      <c r="Q365" s="2"/>
      <c r="R365" s="2" t="s">
        <v>3</v>
      </c>
    </row>
    <row r="366" spans="1:18">
      <c r="A366" s="2" t="s">
        <v>4</v>
      </c>
      <c r="B366" s="9" t="s">
        <v>5</v>
      </c>
      <c r="C366" s="9" t="s">
        <v>5</v>
      </c>
      <c r="D366" s="2" t="str">
        <f t="shared" ref="D366:D381" si="109">"人民币"</f>
        <v>人民币</v>
      </c>
      <c r="E366" s="2">
        <v>19.758</v>
      </c>
      <c r="F366" s="2">
        <v>-1294.53</v>
      </c>
      <c r="G366" s="2">
        <v>-8.19</v>
      </c>
      <c r="H366" s="9" t="s">
        <v>6</v>
      </c>
      <c r="I366" s="2">
        <v>14512</v>
      </c>
      <c r="J366" s="2">
        <v>18.14</v>
      </c>
      <c r="K366" s="2">
        <v>0</v>
      </c>
      <c r="L366" s="2">
        <v>0</v>
      </c>
      <c r="M366" s="2" t="str">
        <f>"000936"</f>
        <v>000936</v>
      </c>
      <c r="N366" s="2" t="str">
        <f t="shared" ref="N366:N369" si="110">"0157472516"</f>
        <v>0157472516</v>
      </c>
      <c r="O366" s="2" t="str">
        <f>"15806.53"</f>
        <v>15806.53</v>
      </c>
      <c r="P366" s="2">
        <v>30</v>
      </c>
      <c r="Q366" s="2">
        <f t="shared" ref="Q366:Q381" si="111">P366*B366</f>
        <v>24000</v>
      </c>
      <c r="R366" s="2">
        <f t="shared" ref="R366:R381" si="112">(Q366-O366)/O366*100</f>
        <v>51.835981711356</v>
      </c>
    </row>
    <row r="367" spans="1:18">
      <c r="A367" s="2" t="str">
        <f>"创业板B"</f>
        <v>创业板B</v>
      </c>
      <c r="B367" s="2">
        <v>10000</v>
      </c>
      <c r="C367" s="2">
        <v>10000</v>
      </c>
      <c r="D367" s="2" t="str">
        <f>"人民币"</f>
        <v>人民币</v>
      </c>
      <c r="E367" s="2">
        <v>1.116</v>
      </c>
      <c r="F367" s="2">
        <v>-927.5</v>
      </c>
      <c r="G367" s="2">
        <v>-8.33</v>
      </c>
      <c r="H367" s="2"/>
      <c r="I367" s="2">
        <v>10230</v>
      </c>
      <c r="J367" s="2">
        <v>1.023</v>
      </c>
      <c r="K367" s="2">
        <v>0</v>
      </c>
      <c r="L367" s="2">
        <v>0</v>
      </c>
      <c r="M367" s="2" t="str">
        <f>"150153"</f>
        <v>150153</v>
      </c>
      <c r="N367" s="2" t="str">
        <f>"0157472516"</f>
        <v>0157472516</v>
      </c>
      <c r="O367" s="2" t="str">
        <f>"11157.50"</f>
        <v>11157.50</v>
      </c>
      <c r="P367" s="2">
        <v>1.3</v>
      </c>
      <c r="Q367" s="2">
        <f>P367*B367</f>
        <v>13000</v>
      </c>
      <c r="R367" s="2">
        <f>(Q367-O367)/O367*100</f>
        <v>16.5135559041004</v>
      </c>
    </row>
    <row r="368" spans="1:18">
      <c r="A368" s="2" t="s">
        <v>7</v>
      </c>
      <c r="B368" s="2">
        <v>600</v>
      </c>
      <c r="C368" s="2">
        <v>600</v>
      </c>
      <c r="D368" s="2" t="str">
        <f>"人民币"</f>
        <v>人民币</v>
      </c>
      <c r="E368" s="2">
        <v>17.548</v>
      </c>
      <c r="F368" s="2">
        <v>-310.88</v>
      </c>
      <c r="G368" s="2">
        <v>-2.95</v>
      </c>
      <c r="H368" s="2"/>
      <c r="I368" s="2">
        <v>10218</v>
      </c>
      <c r="J368" s="2">
        <v>17.03</v>
      </c>
      <c r="K368" s="2">
        <v>0</v>
      </c>
      <c r="L368" s="2">
        <v>0</v>
      </c>
      <c r="M368" s="2" t="str">
        <f>"600008"</f>
        <v>600008</v>
      </c>
      <c r="N368" s="2" t="str">
        <f t="shared" ref="N368:N371" si="113">"A453612732"</f>
        <v>A453612732</v>
      </c>
      <c r="O368" s="2" t="str">
        <f>"10528.88"</f>
        <v>10528.88</v>
      </c>
      <c r="P368" s="2">
        <v>25</v>
      </c>
      <c r="Q368" s="2">
        <f>P368*B368</f>
        <v>15000</v>
      </c>
      <c r="R368" s="2">
        <f>(Q368-O368)/O368*100</f>
        <v>42.4652954540274</v>
      </c>
    </row>
    <row r="369" spans="1:18">
      <c r="A369" s="2" t="str">
        <f>"华英农业"</f>
        <v>华英农业</v>
      </c>
      <c r="B369" s="2">
        <v>600</v>
      </c>
      <c r="C369" s="2">
        <v>300</v>
      </c>
      <c r="D369" s="2" t="str">
        <f>"人民币"</f>
        <v>人民币</v>
      </c>
      <c r="E369" s="2">
        <v>14.948</v>
      </c>
      <c r="F369" s="2">
        <v>-418.66</v>
      </c>
      <c r="G369" s="2">
        <v>-4.67</v>
      </c>
      <c r="H369" s="2"/>
      <c r="I369" s="2">
        <v>8550</v>
      </c>
      <c r="J369" s="2">
        <v>14.25</v>
      </c>
      <c r="K369" s="2">
        <v>300</v>
      </c>
      <c r="L369" s="2">
        <v>0</v>
      </c>
      <c r="M369" s="2" t="str">
        <f>"002321"</f>
        <v>002321</v>
      </c>
      <c r="N369" s="2" t="str">
        <f>"0157472516"</f>
        <v>0157472516</v>
      </c>
      <c r="O369" s="2" t="str">
        <f>"8968.66"</f>
        <v>8968.66</v>
      </c>
      <c r="P369" s="2">
        <v>25</v>
      </c>
      <c r="Q369" s="2">
        <f>P369*B369</f>
        <v>15000</v>
      </c>
      <c r="R369" s="2">
        <f>(Q369-O369)/O369*100</f>
        <v>67.2490650777262</v>
      </c>
    </row>
    <row r="370" spans="1:18">
      <c r="A370" s="2" t="str">
        <f>"*ST阳化"</f>
        <v>*ST阳化</v>
      </c>
      <c r="B370" s="2">
        <v>900</v>
      </c>
      <c r="C370" s="2">
        <v>600</v>
      </c>
      <c r="D370" s="2" t="str">
        <f>"人民币"</f>
        <v>人民币</v>
      </c>
      <c r="E370" s="2">
        <v>7.599</v>
      </c>
      <c r="F370" s="2">
        <v>-80.2</v>
      </c>
      <c r="G370" s="2">
        <v>-1.17</v>
      </c>
      <c r="H370" s="2"/>
      <c r="I370" s="2">
        <v>6759</v>
      </c>
      <c r="J370" s="2">
        <v>7.51</v>
      </c>
      <c r="K370" s="2">
        <v>300</v>
      </c>
      <c r="L370" s="2">
        <v>0</v>
      </c>
      <c r="M370" s="2" t="str">
        <f>"600691"</f>
        <v>600691</v>
      </c>
      <c r="N370" s="2" t="str">
        <f>"A453612732"</f>
        <v>A453612732</v>
      </c>
      <c r="O370" s="2" t="str">
        <f>"6839.20"</f>
        <v>6839.20</v>
      </c>
      <c r="P370" s="2">
        <v>11</v>
      </c>
      <c r="Q370" s="2">
        <f>P370*B370</f>
        <v>9900</v>
      </c>
      <c r="R370" s="2">
        <f>(Q370-O370)/O370*100</f>
        <v>44.7537723710376</v>
      </c>
    </row>
    <row r="371" spans="1:18">
      <c r="A371" s="2" t="str">
        <f>"雪峰科技"</f>
        <v>雪峰科技</v>
      </c>
      <c r="B371" s="2">
        <v>200</v>
      </c>
      <c r="C371" s="2">
        <v>100</v>
      </c>
      <c r="D371" s="2" t="str">
        <f>"人民币"</f>
        <v>人民币</v>
      </c>
      <c r="E371" s="2">
        <v>37.898</v>
      </c>
      <c r="F371" s="2">
        <v>-1239.59</v>
      </c>
      <c r="G371" s="2">
        <v>-16.35</v>
      </c>
      <c r="H371" s="2"/>
      <c r="I371" s="2">
        <v>6340</v>
      </c>
      <c r="J371" s="2">
        <v>31.7</v>
      </c>
      <c r="K371" s="2">
        <v>100</v>
      </c>
      <c r="L371" s="2">
        <v>0</v>
      </c>
      <c r="M371" s="2" t="str">
        <f>"603227"</f>
        <v>603227</v>
      </c>
      <c r="N371" s="2" t="str">
        <f>"A453612732"</f>
        <v>A453612732</v>
      </c>
      <c r="O371" s="2" t="str">
        <f>"7579.59"</f>
        <v>7579.59</v>
      </c>
      <c r="P371" s="2">
        <v>42</v>
      </c>
      <c r="Q371" s="2">
        <f>P371*B371</f>
        <v>8400</v>
      </c>
      <c r="R371" s="2">
        <f>(Q371-O371)/O371*100</f>
        <v>10.8239363870605</v>
      </c>
    </row>
    <row r="372" spans="1:18">
      <c r="A372" s="2" t="str">
        <f>"三花股份"</f>
        <v>三花股份</v>
      </c>
      <c r="B372" s="2">
        <v>400</v>
      </c>
      <c r="C372" s="2">
        <v>400</v>
      </c>
      <c r="D372" s="2" t="str">
        <f>"人民币"</f>
        <v>人民币</v>
      </c>
      <c r="E372" s="2">
        <v>13.737</v>
      </c>
      <c r="F372" s="2">
        <v>69.25</v>
      </c>
      <c r="G372" s="2">
        <v>1.26</v>
      </c>
      <c r="H372" s="2"/>
      <c r="I372" s="2">
        <v>5564</v>
      </c>
      <c r="J372" s="2">
        <v>13.91</v>
      </c>
      <c r="K372" s="2">
        <v>0</v>
      </c>
      <c r="L372" s="2">
        <v>0</v>
      </c>
      <c r="M372" s="2" t="str">
        <f>"002050"</f>
        <v>002050</v>
      </c>
      <c r="N372" s="2" t="str">
        <f t="shared" ref="N372:N377" si="114">"0157472516"</f>
        <v>0157472516</v>
      </c>
      <c r="O372" s="2" t="str">
        <f>"5494.75"</f>
        <v>5494.75</v>
      </c>
      <c r="P372" s="2">
        <v>20</v>
      </c>
      <c r="Q372" s="2">
        <f>P372*B372</f>
        <v>8000</v>
      </c>
      <c r="R372" s="2">
        <f>(Q372-O372)/O372*100</f>
        <v>45.5935210883116</v>
      </c>
    </row>
    <row r="373" spans="1:18">
      <c r="A373" s="2" t="str">
        <f>"农 产 品"</f>
        <v>农 产 品</v>
      </c>
      <c r="B373" s="2">
        <v>200</v>
      </c>
      <c r="C373" s="2">
        <v>200</v>
      </c>
      <c r="D373" s="2" t="str">
        <f>"人民币"</f>
        <v>人民币</v>
      </c>
      <c r="E373" s="2">
        <v>25.665</v>
      </c>
      <c r="F373" s="2">
        <v>-601</v>
      </c>
      <c r="G373" s="2">
        <v>-11.71</v>
      </c>
      <c r="H373" s="2"/>
      <c r="I373" s="2">
        <v>4532</v>
      </c>
      <c r="J373" s="2">
        <v>22.66</v>
      </c>
      <c r="K373" s="2">
        <v>0</v>
      </c>
      <c r="L373" s="2">
        <v>0</v>
      </c>
      <c r="M373" s="2" t="str">
        <f>"000061"</f>
        <v>000061</v>
      </c>
      <c r="N373" s="2" t="str">
        <f>"0157472516"</f>
        <v>0157472516</v>
      </c>
      <c r="O373" s="2" t="str">
        <f>"5133.00"</f>
        <v>5133.00</v>
      </c>
      <c r="P373" s="2">
        <v>35</v>
      </c>
      <c r="Q373" s="2">
        <f>P373*B373</f>
        <v>7000</v>
      </c>
      <c r="R373" s="2">
        <f>(Q373-O373)/O373*100</f>
        <v>36.3724917202416</v>
      </c>
    </row>
    <row r="374" spans="1:18">
      <c r="A374" s="2" t="str">
        <f>"北京城建"</f>
        <v>北京城建</v>
      </c>
      <c r="B374" s="2">
        <v>200</v>
      </c>
      <c r="C374" s="2">
        <v>200</v>
      </c>
      <c r="D374" s="2" t="str">
        <f>"人民币"</f>
        <v>人民币</v>
      </c>
      <c r="E374" s="2">
        <v>24.605</v>
      </c>
      <c r="F374" s="2">
        <v>-394.99</v>
      </c>
      <c r="G374" s="2">
        <v>-8.03</v>
      </c>
      <c r="H374" s="2"/>
      <c r="I374" s="2">
        <v>4526</v>
      </c>
      <c r="J374" s="2">
        <v>22.63</v>
      </c>
      <c r="K374" s="2">
        <v>0</v>
      </c>
      <c r="L374" s="2">
        <v>0</v>
      </c>
      <c r="M374" s="2" t="str">
        <f>"600266"</f>
        <v>600266</v>
      </c>
      <c r="N374" s="2" t="str">
        <f t="shared" ref="N374:N376" si="115">"A453612732"</f>
        <v>A453612732</v>
      </c>
      <c r="O374" s="2" t="str">
        <f>"4920.99"</f>
        <v>4920.99</v>
      </c>
      <c r="P374" s="2">
        <v>28</v>
      </c>
      <c r="Q374" s="2">
        <f>P374*B374</f>
        <v>5600</v>
      </c>
      <c r="R374" s="2">
        <f>(Q374-O374)/O374*100</f>
        <v>13.7982397850839</v>
      </c>
    </row>
    <row r="375" spans="1:18">
      <c r="A375" s="2" t="str">
        <f>"上汽集团"</f>
        <v>上汽集团</v>
      </c>
      <c r="B375" s="2">
        <v>200</v>
      </c>
      <c r="C375" s="2">
        <v>200</v>
      </c>
      <c r="D375" s="2" t="str">
        <f>"人民币"</f>
        <v>人民币</v>
      </c>
      <c r="E375" s="2">
        <v>24.736</v>
      </c>
      <c r="F375" s="2">
        <v>-449.12</v>
      </c>
      <c r="G375" s="2">
        <v>-9.08</v>
      </c>
      <c r="H375" s="2"/>
      <c r="I375" s="2">
        <v>4498</v>
      </c>
      <c r="J375" s="2">
        <v>22.49</v>
      </c>
      <c r="K375" s="2">
        <v>0</v>
      </c>
      <c r="L375" s="2">
        <v>0</v>
      </c>
      <c r="M375" s="2" t="str">
        <f>"600104"</f>
        <v>600104</v>
      </c>
      <c r="N375" s="2" t="str">
        <f>"A453612732"</f>
        <v>A453612732</v>
      </c>
      <c r="O375" s="2" t="str">
        <f>"4947.12"</f>
        <v>4947.12</v>
      </c>
      <c r="P375" s="2">
        <v>35</v>
      </c>
      <c r="Q375" s="2">
        <f>P375*B375</f>
        <v>7000</v>
      </c>
      <c r="R375" s="2">
        <f>(Q375-O375)/O375*100</f>
        <v>41.4964666310904</v>
      </c>
    </row>
    <row r="376" spans="1:18">
      <c r="A376" s="2" t="str">
        <f>"中海集运"</f>
        <v>中海集运</v>
      </c>
      <c r="B376" s="2">
        <v>400</v>
      </c>
      <c r="C376" s="2">
        <v>400</v>
      </c>
      <c r="D376" s="2" t="str">
        <f>"人民币"</f>
        <v>人民币</v>
      </c>
      <c r="E376" s="2">
        <v>9.099</v>
      </c>
      <c r="F376" s="2">
        <v>-167.68</v>
      </c>
      <c r="G376" s="2">
        <v>-4.6</v>
      </c>
      <c r="H376" s="2"/>
      <c r="I376" s="2">
        <v>3472</v>
      </c>
      <c r="J376" s="2">
        <v>8.68</v>
      </c>
      <c r="K376" s="2">
        <v>0</v>
      </c>
      <c r="L376" s="2">
        <v>0</v>
      </c>
      <c r="M376" s="2" t="str">
        <f>"601866"</f>
        <v>601866</v>
      </c>
      <c r="N376" s="2" t="str">
        <f>"A453612732"</f>
        <v>A453612732</v>
      </c>
      <c r="O376" s="2" t="str">
        <f>"3639.68"</f>
        <v>3639.68</v>
      </c>
      <c r="P376" s="2">
        <v>12</v>
      </c>
      <c r="Q376" s="2">
        <f>P376*B376</f>
        <v>4800</v>
      </c>
      <c r="R376" s="2">
        <f>(Q376-O376)/O376*100</f>
        <v>31.8797256901706</v>
      </c>
    </row>
    <row r="377" spans="1:18">
      <c r="A377" s="2" t="str">
        <f>"中航军B"</f>
        <v>中航军B</v>
      </c>
      <c r="B377" s="2">
        <v>3000</v>
      </c>
      <c r="C377" s="2">
        <v>3000</v>
      </c>
      <c r="D377" s="2" t="str">
        <f>"人民币"</f>
        <v>人民币</v>
      </c>
      <c r="E377" s="2">
        <v>0.972</v>
      </c>
      <c r="F377" s="2">
        <v>-62</v>
      </c>
      <c r="G377" s="2">
        <v>-2.16</v>
      </c>
      <c r="H377" s="2"/>
      <c r="I377" s="2">
        <v>2853</v>
      </c>
      <c r="J377" s="2">
        <v>0.951</v>
      </c>
      <c r="K377" s="2">
        <v>0</v>
      </c>
      <c r="L377" s="2">
        <v>0</v>
      </c>
      <c r="M377" s="2" t="str">
        <f>"150222"</f>
        <v>150222</v>
      </c>
      <c r="N377" s="2" t="str">
        <f>"0157472516"</f>
        <v>0157472516</v>
      </c>
      <c r="O377" s="2" t="str">
        <f>"2915.00"</f>
        <v>2915.00</v>
      </c>
      <c r="P377" s="2">
        <v>1.1</v>
      </c>
      <c r="Q377" s="2">
        <f>P377*B377</f>
        <v>3300</v>
      </c>
      <c r="R377" s="2">
        <f>(Q377-O377)/O377*100</f>
        <v>13.2075471698113</v>
      </c>
    </row>
    <row r="378" spans="1:18">
      <c r="A378" s="2" t="str">
        <f>"华贸物流"</f>
        <v>华贸物流</v>
      </c>
      <c r="B378" s="2">
        <v>200</v>
      </c>
      <c r="C378" s="2">
        <v>200</v>
      </c>
      <c r="D378" s="2" t="str">
        <f>"人民币"</f>
        <v>人民币</v>
      </c>
      <c r="E378" s="2">
        <v>16.576</v>
      </c>
      <c r="F378" s="2">
        <v>-473.12</v>
      </c>
      <c r="G378" s="2">
        <v>-14.27</v>
      </c>
      <c r="H378" s="2"/>
      <c r="I378" s="2">
        <v>2842</v>
      </c>
      <c r="J378" s="2">
        <v>14.21</v>
      </c>
      <c r="K378" s="2">
        <v>0</v>
      </c>
      <c r="L378" s="2">
        <v>0</v>
      </c>
      <c r="M378" s="2" t="str">
        <f>"603128"</f>
        <v>603128</v>
      </c>
      <c r="N378" s="2" t="str">
        <f t="shared" ref="N378:N381" si="116">"A453612732"</f>
        <v>A453612732</v>
      </c>
      <c r="O378" s="2" t="str">
        <f>"3315.12"</f>
        <v>3315.12</v>
      </c>
      <c r="P378" s="2">
        <v>20</v>
      </c>
      <c r="Q378" s="2">
        <f>P378*B378</f>
        <v>4000</v>
      </c>
      <c r="R378" s="2">
        <f>(Q378-O378)/O378*100</f>
        <v>20.6592823185888</v>
      </c>
    </row>
    <row r="379" spans="1:18">
      <c r="A379" s="2" t="str">
        <f>"盛达矿业"</f>
        <v>盛达矿业</v>
      </c>
      <c r="B379" s="2">
        <v>100</v>
      </c>
      <c r="C379" s="2">
        <v>100</v>
      </c>
      <c r="D379" s="2" t="str">
        <f>"人民币"</f>
        <v>人民币</v>
      </c>
      <c r="E379" s="2">
        <v>38.308</v>
      </c>
      <c r="F379" s="2">
        <v>-1175.77</v>
      </c>
      <c r="G379" s="2">
        <v>-30.69</v>
      </c>
      <c r="H379" s="2"/>
      <c r="I379" s="2">
        <v>2655</v>
      </c>
      <c r="J379" s="2">
        <v>26.55</v>
      </c>
      <c r="K379" s="2">
        <v>0</v>
      </c>
      <c r="L379" s="2">
        <v>100</v>
      </c>
      <c r="M379" s="2" t="str">
        <f>"000603"</f>
        <v>000603</v>
      </c>
      <c r="N379" s="2" t="str">
        <f>"0157472516"</f>
        <v>0157472516</v>
      </c>
      <c r="O379" s="2" t="str">
        <f>"3830.77"</f>
        <v>3830.77</v>
      </c>
      <c r="P379" s="2">
        <v>40</v>
      </c>
      <c r="Q379" s="2">
        <f>P379*B379</f>
        <v>4000</v>
      </c>
      <c r="R379" s="2">
        <f>(Q379-O379)/O379*100</f>
        <v>4.41764971533138</v>
      </c>
    </row>
    <row r="380" spans="1:18">
      <c r="A380" s="2" t="str">
        <f>"大众交通"</f>
        <v>大众交通</v>
      </c>
      <c r="B380" s="2">
        <v>100</v>
      </c>
      <c r="C380" s="2">
        <v>100</v>
      </c>
      <c r="D380" s="2" t="str">
        <f>"人民币"</f>
        <v>人民币</v>
      </c>
      <c r="E380" s="2">
        <v>30.941</v>
      </c>
      <c r="F380" s="2">
        <v>-1037.13</v>
      </c>
      <c r="G380" s="2">
        <v>-33.52</v>
      </c>
      <c r="H380" s="2"/>
      <c r="I380" s="2">
        <v>2057</v>
      </c>
      <c r="J380" s="2">
        <v>20.57</v>
      </c>
      <c r="K380" s="2">
        <v>0</v>
      </c>
      <c r="L380" s="2">
        <v>0</v>
      </c>
      <c r="M380" s="2" t="str">
        <f>"600611"</f>
        <v>600611</v>
      </c>
      <c r="N380" s="2" t="str">
        <f>"A453612732"</f>
        <v>A453612732</v>
      </c>
      <c r="O380" s="2" t="str">
        <f>"3094.13"</f>
        <v>3094.13</v>
      </c>
      <c r="P380" s="2">
        <v>28</v>
      </c>
      <c r="Q380" s="2">
        <f>P380*B380</f>
        <v>2800</v>
      </c>
      <c r="R380" s="2">
        <f>(Q380-O380)/O380*100</f>
        <v>-9.50606470962759</v>
      </c>
    </row>
    <row r="381" spans="1:18">
      <c r="A381" s="2" t="str">
        <f>"中国中车"</f>
        <v>中国中车</v>
      </c>
      <c r="B381" s="2">
        <v>100</v>
      </c>
      <c r="C381" s="2">
        <v>100</v>
      </c>
      <c r="D381" s="2" t="str">
        <f>"人民币"</f>
        <v>人民币</v>
      </c>
      <c r="E381" s="2">
        <v>26.395</v>
      </c>
      <c r="F381" s="2">
        <v>-631.5</v>
      </c>
      <c r="G381" s="2">
        <v>-23.92</v>
      </c>
      <c r="H381" s="2"/>
      <c r="I381" s="2">
        <v>2008</v>
      </c>
      <c r="J381" s="2">
        <v>20.08</v>
      </c>
      <c r="K381" s="2">
        <v>0</v>
      </c>
      <c r="L381" s="2">
        <v>100</v>
      </c>
      <c r="M381" s="2" t="str">
        <f>"601766"</f>
        <v>601766</v>
      </c>
      <c r="N381" s="2" t="str">
        <f>"A453612732"</f>
        <v>A453612732</v>
      </c>
      <c r="O381" s="2" t="str">
        <f>"2639.50"</f>
        <v>2639.50</v>
      </c>
      <c r="P381" s="2">
        <v>30</v>
      </c>
      <c r="Q381" s="2">
        <f>P381*B381</f>
        <v>3000</v>
      </c>
      <c r="R381" s="2">
        <f>(Q381-O381)/O381*100</f>
        <v>13.6578897518469</v>
      </c>
    </row>
    <row r="382" spans="1:18">
      <c r="A382" s="2" t="s">
        <v>8</v>
      </c>
      <c r="B382" s="2" t="s">
        <v>9</v>
      </c>
      <c r="C382" s="4" t="s">
        <v>10</v>
      </c>
      <c r="D382" s="4"/>
      <c r="E382" s="4"/>
      <c r="F382" s="2"/>
      <c r="G382" s="2">
        <f>SUM(G366:G381)</f>
        <v>-178.38</v>
      </c>
      <c r="H382" s="2"/>
      <c r="I382" s="2"/>
      <c r="J382" s="2"/>
      <c r="K382" s="2"/>
      <c r="L382" s="2"/>
      <c r="M382" s="2"/>
      <c r="N382" s="2"/>
      <c r="O382" s="2"/>
      <c r="P382" s="2"/>
      <c r="Q382" s="2">
        <f>SUM(Q366:Q381)</f>
        <v>134800</v>
      </c>
      <c r="R382" s="2"/>
    </row>
    <row r="383" customFormat="1" spans="3:8">
      <c r="C383" s="5"/>
      <c r="D383" s="5"/>
      <c r="E383" s="5"/>
      <c r="H383" s="6">
        <v>42257</v>
      </c>
    </row>
    <row r="384" customFormat="1" spans="10:10">
      <c r="J384" s="6">
        <f>H383+1</f>
        <v>42258</v>
      </c>
    </row>
    <row r="385" customFormat="1" spans="2:11">
      <c r="B385" t="s">
        <v>11</v>
      </c>
      <c r="K385" s="7">
        <f ca="1">NOW()</f>
        <v>42259.9654398148</v>
      </c>
    </row>
    <row r="386" customFormat="1" spans="9:9">
      <c r="I386" t="e">
        <f>D378+1</f>
        <v>#VALUE!</v>
      </c>
    </row>
    <row r="387" spans="2:18">
      <c r="B387" s="2" t="str">
        <f>"币种"</f>
        <v>币种</v>
      </c>
      <c r="C387" s="2" t="str">
        <f>"余额"</f>
        <v>余额</v>
      </c>
      <c r="D387" s="2" t="str">
        <f>"可用"</f>
        <v>可用</v>
      </c>
      <c r="E387" s="2" t="str">
        <f>"可取"</f>
        <v>可取</v>
      </c>
      <c r="F387" s="2" t="str">
        <f>"参考市值"</f>
        <v>参考市值</v>
      </c>
      <c r="G387" s="2" t="str">
        <f>"资产"</f>
        <v>资产</v>
      </c>
      <c r="H387" s="2" t="str">
        <f>"盈亏"</f>
        <v>盈亏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2:18">
      <c r="B388" s="2" t="str">
        <f>"人民币"</f>
        <v>人民币</v>
      </c>
      <c r="C388" s="2" t="str">
        <f>"5508.71"</f>
        <v>5508.71</v>
      </c>
      <c r="D388" s="2" t="str">
        <f>"138.54"</f>
        <v>138.54</v>
      </c>
      <c r="E388" s="2" t="str">
        <f>"138.54"</f>
        <v>138.54</v>
      </c>
      <c r="F388" s="2" t="str">
        <f>"91616.00"</f>
        <v>91616.00</v>
      </c>
      <c r="G388" s="2" t="str">
        <f>"91754.54"</f>
        <v>91754.54</v>
      </c>
      <c r="H388" s="2" t="str">
        <f>"-9194.42"</f>
        <v>-9194.42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2:18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8"/>
    </row>
    <row r="390" spans="2:18">
      <c r="B390" s="2" t="s">
        <v>0</v>
      </c>
      <c r="C390" s="2" t="str">
        <f>"证券数量"</f>
        <v>证券数量</v>
      </c>
      <c r="D390" s="2" t="s">
        <v>1</v>
      </c>
      <c r="E390" s="2" t="str">
        <f>"价格币种"</f>
        <v>价格币种</v>
      </c>
      <c r="F390" s="2" t="str">
        <f>"成本价"</f>
        <v>成本价</v>
      </c>
      <c r="G390" s="2" t="str">
        <f>"浮动盈亏"</f>
        <v>浮动盈亏</v>
      </c>
      <c r="H390" s="2" t="str">
        <f>"盈亏比例(%)"</f>
        <v>盈亏比例(%)</v>
      </c>
      <c r="I390" s="2" t="str">
        <f>"折算汇率"</f>
        <v>折算汇率</v>
      </c>
      <c r="J390" s="2" t="str">
        <f>"最新市值"</f>
        <v>最新市值</v>
      </c>
      <c r="K390" s="2" t="str">
        <f>"当前价"</f>
        <v>当前价</v>
      </c>
      <c r="L390" s="2" t="str">
        <f>"今买数量"</f>
        <v>今买数量</v>
      </c>
      <c r="M390" s="2" t="str">
        <f>"今卖数量"</f>
        <v>今卖数量</v>
      </c>
      <c r="N390" s="2" t="str">
        <f>"证券代码"</f>
        <v>证券代码</v>
      </c>
      <c r="O390" s="2" t="str">
        <f>"股东代码"</f>
        <v>股东代码</v>
      </c>
      <c r="P390" s="2" t="str">
        <f>"成本金额"</f>
        <v>成本金额</v>
      </c>
      <c r="Q390" s="2" t="s">
        <v>2</v>
      </c>
      <c r="R390" s="2"/>
    </row>
    <row r="391" spans="2:18">
      <c r="B391" s="2" t="s">
        <v>4</v>
      </c>
      <c r="C391" s="9" t="s">
        <v>5</v>
      </c>
      <c r="D391" s="9" t="s">
        <v>5</v>
      </c>
      <c r="E391" s="2" t="str">
        <f t="shared" ref="E391:E406" si="117">"人民币"</f>
        <v>人民币</v>
      </c>
      <c r="F391" s="2">
        <v>19.758</v>
      </c>
      <c r="G391" s="2">
        <v>-1294.53</v>
      </c>
      <c r="H391" s="2">
        <v>-8.19</v>
      </c>
      <c r="I391" s="9" t="s">
        <v>6</v>
      </c>
      <c r="J391" s="2">
        <v>14512</v>
      </c>
      <c r="K391" s="2">
        <v>18.14</v>
      </c>
      <c r="L391" s="2">
        <v>0</v>
      </c>
      <c r="M391" s="2">
        <v>0</v>
      </c>
      <c r="N391" s="2" t="str">
        <f>"000936"</f>
        <v>000936</v>
      </c>
      <c r="O391" s="2" t="str">
        <f t="shared" ref="O391:O394" si="118">"0157472516"</f>
        <v>0157472516</v>
      </c>
      <c r="P391" s="2" t="str">
        <f>"15806.53"</f>
        <v>15806.53</v>
      </c>
      <c r="Q391" s="2">
        <v>30</v>
      </c>
      <c r="R391" s="2">
        <f t="shared" ref="R391:R406" si="119">Q391*C391</f>
        <v>24000</v>
      </c>
    </row>
    <row r="392" spans="2:18">
      <c r="B392" s="2" t="str">
        <f>"创业板B"</f>
        <v>创业板B</v>
      </c>
      <c r="C392" s="2">
        <v>10000</v>
      </c>
      <c r="D392" s="2">
        <v>10000</v>
      </c>
      <c r="E392" s="2" t="str">
        <f>"人民币"</f>
        <v>人民币</v>
      </c>
      <c r="F392" s="2">
        <v>1.116</v>
      </c>
      <c r="G392" s="2">
        <v>-927.5</v>
      </c>
      <c r="H392" s="2">
        <v>-8.33</v>
      </c>
      <c r="I392" s="2"/>
      <c r="J392" s="2">
        <v>10230</v>
      </c>
      <c r="K392" s="2">
        <v>1.023</v>
      </c>
      <c r="L392" s="2">
        <v>0</v>
      </c>
      <c r="M392" s="2">
        <v>0</v>
      </c>
      <c r="N392" s="2" t="str">
        <f>"150153"</f>
        <v>150153</v>
      </c>
      <c r="O392" s="2" t="str">
        <f>"0157472516"</f>
        <v>0157472516</v>
      </c>
      <c r="P392" s="2" t="str">
        <f>"11157.50"</f>
        <v>11157.50</v>
      </c>
      <c r="Q392" s="2">
        <v>1.3</v>
      </c>
      <c r="R392" s="2">
        <f>Q392*C392</f>
        <v>13000</v>
      </c>
    </row>
    <row r="393" spans="2:18">
      <c r="B393" s="2" t="s">
        <v>7</v>
      </c>
      <c r="C393" s="2">
        <v>600</v>
      </c>
      <c r="D393" s="2">
        <v>600</v>
      </c>
      <c r="E393" s="2" t="str">
        <f>"人民币"</f>
        <v>人民币</v>
      </c>
      <c r="F393" s="2">
        <v>17.548</v>
      </c>
      <c r="G393" s="2">
        <v>-310.88</v>
      </c>
      <c r="H393" s="2">
        <v>-2.95</v>
      </c>
      <c r="I393" s="2"/>
      <c r="J393" s="2">
        <v>10218</v>
      </c>
      <c r="K393" s="2">
        <v>17.03</v>
      </c>
      <c r="L393" s="2">
        <v>0</v>
      </c>
      <c r="M393" s="2">
        <v>0</v>
      </c>
      <c r="N393" s="2" t="str">
        <f>"600008"</f>
        <v>600008</v>
      </c>
      <c r="O393" s="2" t="str">
        <f t="shared" ref="O393:O396" si="120">"A453612732"</f>
        <v>A453612732</v>
      </c>
      <c r="P393" s="2" t="str">
        <f>"10528.88"</f>
        <v>10528.88</v>
      </c>
      <c r="Q393" s="2">
        <v>25</v>
      </c>
      <c r="R393" s="2">
        <f>Q393*C393</f>
        <v>15000</v>
      </c>
    </row>
    <row r="394" spans="2:18">
      <c r="B394" s="2" t="str">
        <f>"华英农业"</f>
        <v>华英农业</v>
      </c>
      <c r="C394" s="2">
        <v>600</v>
      </c>
      <c r="D394" s="2">
        <v>300</v>
      </c>
      <c r="E394" s="2" t="str">
        <f>"人民币"</f>
        <v>人民币</v>
      </c>
      <c r="F394" s="2">
        <v>14.948</v>
      </c>
      <c r="G394" s="2">
        <v>-418.66</v>
      </c>
      <c r="H394" s="2">
        <v>-4.67</v>
      </c>
      <c r="I394" s="2"/>
      <c r="J394" s="2">
        <v>8550</v>
      </c>
      <c r="K394" s="2">
        <v>14.25</v>
      </c>
      <c r="L394" s="2">
        <v>300</v>
      </c>
      <c r="M394" s="2">
        <v>0</v>
      </c>
      <c r="N394" s="2" t="str">
        <f>"002321"</f>
        <v>002321</v>
      </c>
      <c r="O394" s="2" t="str">
        <f>"0157472516"</f>
        <v>0157472516</v>
      </c>
      <c r="P394" s="2" t="str">
        <f>"8968.66"</f>
        <v>8968.66</v>
      </c>
      <c r="Q394" s="2">
        <v>25</v>
      </c>
      <c r="R394" s="2">
        <f>Q394*C394</f>
        <v>15000</v>
      </c>
    </row>
    <row r="395" spans="2:18">
      <c r="B395" s="2" t="str">
        <f>"*ST阳化"</f>
        <v>*ST阳化</v>
      </c>
      <c r="C395" s="2">
        <v>900</v>
      </c>
      <c r="D395" s="2">
        <v>600</v>
      </c>
      <c r="E395" s="2" t="str">
        <f>"人民币"</f>
        <v>人民币</v>
      </c>
      <c r="F395" s="2">
        <v>7.599</v>
      </c>
      <c r="G395" s="2">
        <v>-80.2</v>
      </c>
      <c r="H395" s="2">
        <v>-1.17</v>
      </c>
      <c r="I395" s="2"/>
      <c r="J395" s="2">
        <v>6759</v>
      </c>
      <c r="K395" s="2">
        <v>7.51</v>
      </c>
      <c r="L395" s="2">
        <v>300</v>
      </c>
      <c r="M395" s="2">
        <v>0</v>
      </c>
      <c r="N395" s="2" t="str">
        <f>"600691"</f>
        <v>600691</v>
      </c>
      <c r="O395" s="2" t="str">
        <f>"A453612732"</f>
        <v>A453612732</v>
      </c>
      <c r="P395" s="2" t="str">
        <f>"6839.20"</f>
        <v>6839.20</v>
      </c>
      <c r="Q395" s="2">
        <v>11</v>
      </c>
      <c r="R395" s="2">
        <f>Q395*C395</f>
        <v>9900</v>
      </c>
    </row>
    <row r="396" spans="2:18">
      <c r="B396" s="2" t="str">
        <f>"雪峰科技"</f>
        <v>雪峰科技</v>
      </c>
      <c r="C396" s="2">
        <v>200</v>
      </c>
      <c r="D396" s="2">
        <v>100</v>
      </c>
      <c r="E396" s="2" t="str">
        <f>"人民币"</f>
        <v>人民币</v>
      </c>
      <c r="F396" s="2">
        <v>37.898</v>
      </c>
      <c r="G396" s="2">
        <v>-1239.59</v>
      </c>
      <c r="H396" s="2">
        <v>-16.35</v>
      </c>
      <c r="I396" s="2"/>
      <c r="J396" s="2">
        <v>6340</v>
      </c>
      <c r="K396" s="2">
        <v>31.7</v>
      </c>
      <c r="L396" s="2">
        <v>100</v>
      </c>
      <c r="M396" s="2">
        <v>0</v>
      </c>
      <c r="N396" s="2" t="str">
        <f>"603227"</f>
        <v>603227</v>
      </c>
      <c r="O396" s="2" t="str">
        <f>"A453612732"</f>
        <v>A453612732</v>
      </c>
      <c r="P396" s="2" t="str">
        <f>"7579.59"</f>
        <v>7579.59</v>
      </c>
      <c r="Q396" s="2">
        <v>42</v>
      </c>
      <c r="R396" s="2">
        <f>Q396*C396</f>
        <v>8400</v>
      </c>
    </row>
    <row r="397" spans="2:18">
      <c r="B397" s="2" t="str">
        <f>"三花股份"</f>
        <v>三花股份</v>
      </c>
      <c r="C397" s="2">
        <v>400</v>
      </c>
      <c r="D397" s="2">
        <v>400</v>
      </c>
      <c r="E397" s="2" t="str">
        <f>"人民币"</f>
        <v>人民币</v>
      </c>
      <c r="F397" s="2">
        <v>13.737</v>
      </c>
      <c r="G397" s="2">
        <v>69.25</v>
      </c>
      <c r="H397" s="2">
        <v>1.26</v>
      </c>
      <c r="I397" s="2"/>
      <c r="J397" s="2">
        <v>5564</v>
      </c>
      <c r="K397" s="2">
        <v>13.91</v>
      </c>
      <c r="L397" s="2">
        <v>0</v>
      </c>
      <c r="M397" s="2">
        <v>0</v>
      </c>
      <c r="N397" s="2" t="str">
        <f>"002050"</f>
        <v>002050</v>
      </c>
      <c r="O397" s="2" t="str">
        <f t="shared" ref="O397:O402" si="121">"0157472516"</f>
        <v>0157472516</v>
      </c>
      <c r="P397" s="2" t="str">
        <f>"5494.75"</f>
        <v>5494.75</v>
      </c>
      <c r="Q397" s="2">
        <v>20</v>
      </c>
      <c r="R397" s="2">
        <f>Q397*C397</f>
        <v>8000</v>
      </c>
    </row>
    <row r="398" spans="2:18">
      <c r="B398" s="2" t="str">
        <f>"农 产 品"</f>
        <v>农 产 品</v>
      </c>
      <c r="C398" s="2">
        <v>200</v>
      </c>
      <c r="D398" s="2">
        <v>200</v>
      </c>
      <c r="E398" s="2" t="str">
        <f>"人民币"</f>
        <v>人民币</v>
      </c>
      <c r="F398" s="2">
        <v>25.665</v>
      </c>
      <c r="G398" s="2">
        <v>-601</v>
      </c>
      <c r="H398" s="2">
        <v>-11.71</v>
      </c>
      <c r="I398" s="2"/>
      <c r="J398" s="2">
        <v>4532</v>
      </c>
      <c r="K398" s="2">
        <v>22.66</v>
      </c>
      <c r="L398" s="2">
        <v>0</v>
      </c>
      <c r="M398" s="2">
        <v>0</v>
      </c>
      <c r="N398" s="2" t="str">
        <f>"000061"</f>
        <v>000061</v>
      </c>
      <c r="O398" s="2" t="str">
        <f>"0157472516"</f>
        <v>0157472516</v>
      </c>
      <c r="P398" s="2" t="str">
        <f>"5133.00"</f>
        <v>5133.00</v>
      </c>
      <c r="Q398" s="2">
        <v>35</v>
      </c>
      <c r="R398" s="2">
        <f>Q398*C398</f>
        <v>7000</v>
      </c>
    </row>
    <row r="399" spans="2:18">
      <c r="B399" s="2" t="str">
        <f>"北京城建"</f>
        <v>北京城建</v>
      </c>
      <c r="C399" s="2">
        <v>200</v>
      </c>
      <c r="D399" s="2">
        <v>200</v>
      </c>
      <c r="E399" s="2" t="str">
        <f>"人民币"</f>
        <v>人民币</v>
      </c>
      <c r="F399" s="2">
        <v>24.605</v>
      </c>
      <c r="G399" s="2">
        <v>-394.99</v>
      </c>
      <c r="H399" s="2">
        <v>-8.03</v>
      </c>
      <c r="I399" s="2"/>
      <c r="J399" s="2">
        <v>4526</v>
      </c>
      <c r="K399" s="2">
        <v>22.63</v>
      </c>
      <c r="L399" s="2">
        <v>0</v>
      </c>
      <c r="M399" s="2">
        <v>0</v>
      </c>
      <c r="N399" s="2" t="str">
        <f>"600266"</f>
        <v>600266</v>
      </c>
      <c r="O399" s="2" t="str">
        <f t="shared" ref="O399:O401" si="122">"A453612732"</f>
        <v>A453612732</v>
      </c>
      <c r="P399" s="2" t="str">
        <f>"4920.99"</f>
        <v>4920.99</v>
      </c>
      <c r="Q399" s="2">
        <v>28</v>
      </c>
      <c r="R399" s="2">
        <f>Q399*C399</f>
        <v>5600</v>
      </c>
    </row>
    <row r="400" spans="2:18">
      <c r="B400" s="2" t="str">
        <f>"上汽集团"</f>
        <v>上汽集团</v>
      </c>
      <c r="C400" s="2">
        <v>200</v>
      </c>
      <c r="D400" s="2">
        <v>200</v>
      </c>
      <c r="E400" s="2" t="str">
        <f>"人民币"</f>
        <v>人民币</v>
      </c>
      <c r="F400" s="2">
        <v>24.736</v>
      </c>
      <c r="G400" s="2">
        <v>-449.12</v>
      </c>
      <c r="H400" s="2">
        <v>-9.08</v>
      </c>
      <c r="I400" s="2"/>
      <c r="J400" s="2">
        <v>4498</v>
      </c>
      <c r="K400" s="2">
        <v>22.49</v>
      </c>
      <c r="L400" s="2">
        <v>0</v>
      </c>
      <c r="M400" s="2">
        <v>0</v>
      </c>
      <c r="N400" s="2" t="str">
        <f>"600104"</f>
        <v>600104</v>
      </c>
      <c r="O400" s="2" t="str">
        <f>"A453612732"</f>
        <v>A453612732</v>
      </c>
      <c r="P400" s="2" t="str">
        <f>"4947.12"</f>
        <v>4947.12</v>
      </c>
      <c r="Q400" s="2">
        <v>35</v>
      </c>
      <c r="R400" s="2">
        <f>Q400*C400</f>
        <v>7000</v>
      </c>
    </row>
    <row r="401" spans="2:18">
      <c r="B401" s="2" t="str">
        <f>"中海集运"</f>
        <v>中海集运</v>
      </c>
      <c r="C401" s="2">
        <v>400</v>
      </c>
      <c r="D401" s="2">
        <v>400</v>
      </c>
      <c r="E401" s="2" t="str">
        <f>"人民币"</f>
        <v>人民币</v>
      </c>
      <c r="F401" s="2">
        <v>9.099</v>
      </c>
      <c r="G401" s="2">
        <v>-167.68</v>
      </c>
      <c r="H401" s="2">
        <v>-4.6</v>
      </c>
      <c r="I401" s="2"/>
      <c r="J401" s="2">
        <v>3472</v>
      </c>
      <c r="K401" s="2">
        <v>8.68</v>
      </c>
      <c r="L401" s="2">
        <v>0</v>
      </c>
      <c r="M401" s="2">
        <v>0</v>
      </c>
      <c r="N401" s="2" t="str">
        <f>"601866"</f>
        <v>601866</v>
      </c>
      <c r="O401" s="2" t="str">
        <f>"A453612732"</f>
        <v>A453612732</v>
      </c>
      <c r="P401" s="2" t="str">
        <f>"3639.68"</f>
        <v>3639.68</v>
      </c>
      <c r="Q401" s="2">
        <v>12</v>
      </c>
      <c r="R401" s="2">
        <f>Q401*C401</f>
        <v>4800</v>
      </c>
    </row>
    <row r="402" spans="2:18">
      <c r="B402" s="2" t="str">
        <f>"中航军B"</f>
        <v>中航军B</v>
      </c>
      <c r="C402" s="2">
        <v>3000</v>
      </c>
      <c r="D402" s="2">
        <v>3000</v>
      </c>
      <c r="E402" s="2" t="str">
        <f>"人民币"</f>
        <v>人民币</v>
      </c>
      <c r="F402" s="2">
        <v>0.972</v>
      </c>
      <c r="G402" s="2">
        <v>-62</v>
      </c>
      <c r="H402" s="2">
        <v>-2.16</v>
      </c>
      <c r="I402" s="2"/>
      <c r="J402" s="2">
        <v>2853</v>
      </c>
      <c r="K402" s="2">
        <v>0.951</v>
      </c>
      <c r="L402" s="2">
        <v>0</v>
      </c>
      <c r="M402" s="2">
        <v>0</v>
      </c>
      <c r="N402" s="2" t="str">
        <f>"150222"</f>
        <v>150222</v>
      </c>
      <c r="O402" s="2" t="str">
        <f>"0157472516"</f>
        <v>0157472516</v>
      </c>
      <c r="P402" s="2" t="str">
        <f>"2915.00"</f>
        <v>2915.00</v>
      </c>
      <c r="Q402" s="2">
        <v>1.1</v>
      </c>
      <c r="R402" s="2">
        <f>Q402*C402</f>
        <v>3300</v>
      </c>
    </row>
    <row r="403" spans="2:18">
      <c r="B403" s="2" t="str">
        <f>"华贸物流"</f>
        <v>华贸物流</v>
      </c>
      <c r="C403" s="2">
        <v>200</v>
      </c>
      <c r="D403" s="2">
        <v>200</v>
      </c>
      <c r="E403" s="2" t="str">
        <f>"人民币"</f>
        <v>人民币</v>
      </c>
      <c r="F403" s="2">
        <v>16.576</v>
      </c>
      <c r="G403" s="2">
        <v>-473.12</v>
      </c>
      <c r="H403" s="2">
        <v>-14.27</v>
      </c>
      <c r="I403" s="2"/>
      <c r="J403" s="2">
        <v>2842</v>
      </c>
      <c r="K403" s="2">
        <v>14.21</v>
      </c>
      <c r="L403" s="2">
        <v>0</v>
      </c>
      <c r="M403" s="2">
        <v>0</v>
      </c>
      <c r="N403" s="2" t="str">
        <f>"603128"</f>
        <v>603128</v>
      </c>
      <c r="O403" s="2" t="str">
        <f t="shared" ref="O403:O406" si="123">"A453612732"</f>
        <v>A453612732</v>
      </c>
      <c r="P403" s="2" t="str">
        <f>"3315.12"</f>
        <v>3315.12</v>
      </c>
      <c r="Q403" s="2">
        <v>20</v>
      </c>
      <c r="R403" s="2">
        <f>Q403*C403</f>
        <v>4000</v>
      </c>
    </row>
    <row r="404" spans="2:18">
      <c r="B404" s="2" t="str">
        <f>"盛达矿业"</f>
        <v>盛达矿业</v>
      </c>
      <c r="C404" s="2">
        <v>100</v>
      </c>
      <c r="D404" s="2">
        <v>100</v>
      </c>
      <c r="E404" s="2" t="str">
        <f>"人民币"</f>
        <v>人民币</v>
      </c>
      <c r="F404" s="2">
        <v>38.308</v>
      </c>
      <c r="G404" s="2">
        <v>-1175.77</v>
      </c>
      <c r="H404" s="2">
        <v>-30.69</v>
      </c>
      <c r="I404" s="2"/>
      <c r="J404" s="2">
        <v>2655</v>
      </c>
      <c r="K404" s="2">
        <v>26.55</v>
      </c>
      <c r="L404" s="2">
        <v>0</v>
      </c>
      <c r="M404" s="2">
        <v>100</v>
      </c>
      <c r="N404" s="2" t="str">
        <f>"000603"</f>
        <v>000603</v>
      </c>
      <c r="O404" s="2" t="str">
        <f>"0157472516"</f>
        <v>0157472516</v>
      </c>
      <c r="P404" s="2" t="str">
        <f>"3830.77"</f>
        <v>3830.77</v>
      </c>
      <c r="Q404" s="2">
        <v>40</v>
      </c>
      <c r="R404" s="2">
        <f>Q404*C404</f>
        <v>4000</v>
      </c>
    </row>
    <row r="405" spans="2:18">
      <c r="B405" s="2" t="str">
        <f>"大众交通"</f>
        <v>大众交通</v>
      </c>
      <c r="C405" s="2">
        <v>100</v>
      </c>
      <c r="D405" s="2">
        <v>100</v>
      </c>
      <c r="E405" s="2" t="str">
        <f>"人民币"</f>
        <v>人民币</v>
      </c>
      <c r="F405" s="2">
        <v>30.941</v>
      </c>
      <c r="G405" s="2">
        <v>-1037.13</v>
      </c>
      <c r="H405" s="2">
        <v>-33.52</v>
      </c>
      <c r="I405" s="2"/>
      <c r="J405" s="2">
        <v>2057</v>
      </c>
      <c r="K405" s="2">
        <v>20.57</v>
      </c>
      <c r="L405" s="2">
        <v>0</v>
      </c>
      <c r="M405" s="2">
        <v>0</v>
      </c>
      <c r="N405" s="2" t="str">
        <f>"600611"</f>
        <v>600611</v>
      </c>
      <c r="O405" s="2" t="str">
        <f>"A453612732"</f>
        <v>A453612732</v>
      </c>
      <c r="P405" s="2" t="str">
        <f>"3094.13"</f>
        <v>3094.13</v>
      </c>
      <c r="Q405" s="2">
        <v>28</v>
      </c>
      <c r="R405" s="2">
        <f>Q405*C405</f>
        <v>2800</v>
      </c>
    </row>
    <row r="406" spans="2:18">
      <c r="B406" s="2" t="str">
        <f>"中国中车"</f>
        <v>中国中车</v>
      </c>
      <c r="C406" s="2">
        <v>100</v>
      </c>
      <c r="D406" s="2">
        <v>100</v>
      </c>
      <c r="E406" s="2" t="str">
        <f>"人民币"</f>
        <v>人民币</v>
      </c>
      <c r="F406" s="2">
        <v>26.395</v>
      </c>
      <c r="G406" s="2">
        <v>-631.5</v>
      </c>
      <c r="H406" s="2">
        <v>-23.92</v>
      </c>
      <c r="I406" s="2"/>
      <c r="J406" s="2">
        <v>2008</v>
      </c>
      <c r="K406" s="2">
        <v>20.08</v>
      </c>
      <c r="L406" s="2">
        <v>0</v>
      </c>
      <c r="M406" s="2">
        <v>100</v>
      </c>
      <c r="N406" s="2" t="str">
        <f>"601766"</f>
        <v>601766</v>
      </c>
      <c r="O406" s="2" t="str">
        <f>"A453612732"</f>
        <v>A453612732</v>
      </c>
      <c r="P406" s="2" t="str">
        <f>"2639.50"</f>
        <v>2639.50</v>
      </c>
      <c r="Q406" s="2">
        <v>30</v>
      </c>
      <c r="R406" s="2">
        <f>Q406*C406</f>
        <v>3000</v>
      </c>
    </row>
    <row r="407" spans="2:18">
      <c r="B407" s="2" t="s">
        <v>8</v>
      </c>
      <c r="C407" s="2" t="s">
        <v>9</v>
      </c>
      <c r="D407" s="4" t="s">
        <v>10</v>
      </c>
      <c r="E407" s="4"/>
      <c r="F407" s="4"/>
      <c r="G407" s="2"/>
      <c r="H407" s="2">
        <f>SUM(H391:H406)</f>
        <v>-178.38</v>
      </c>
      <c r="I407" s="2"/>
      <c r="J407" s="2"/>
      <c r="K407" s="2"/>
      <c r="L407" s="2"/>
      <c r="M407" s="2"/>
      <c r="N407" s="2"/>
      <c r="O407" s="2"/>
      <c r="P407" s="2"/>
      <c r="Q407" s="2"/>
      <c r="R407" s="2">
        <f>SUM(R391:R406)</f>
        <v>134800</v>
      </c>
    </row>
    <row r="408" customFormat="1" spans="4:9">
      <c r="D408" s="5"/>
      <c r="E408" s="5"/>
      <c r="F408" s="5"/>
      <c r="I408" s="6">
        <v>42257</v>
      </c>
    </row>
    <row r="409" customFormat="1" spans="11:11">
      <c r="K409" s="6">
        <f>I408+1</f>
        <v>42258</v>
      </c>
    </row>
    <row r="410" customFormat="1" spans="3:12">
      <c r="C410" t="s">
        <v>11</v>
      </c>
      <c r="L410" s="7">
        <f ca="1">NOW()</f>
        <v>42259.9654398148</v>
      </c>
    </row>
    <row r="411" customFormat="1" spans="10:10">
      <c r="J411" t="e">
        <f>E403+1</f>
        <v>#VALUE!</v>
      </c>
    </row>
    <row r="412" customFormat="1" spans="7:7">
      <c r="G412" t="s">
        <v>12</v>
      </c>
    </row>
    <row r="413" customFormat="1" spans="6:6">
      <c r="F413" t="s">
        <v>13</v>
      </c>
    </row>
    <row r="414" spans="1:17">
      <c r="A414" s="2" t="str">
        <f>"币种"</f>
        <v>币种</v>
      </c>
      <c r="B414" s="2" t="str">
        <f>"余额"</f>
        <v>余额</v>
      </c>
      <c r="C414" s="2" t="str">
        <f>"可用"</f>
        <v>可用</v>
      </c>
      <c r="D414" s="2" t="str">
        <f>"可取"</f>
        <v>可取</v>
      </c>
      <c r="E414" s="2" t="str">
        <f>"参考市值"</f>
        <v>参考市值</v>
      </c>
      <c r="F414" s="2" t="str">
        <f>"资产"</f>
        <v>资产</v>
      </c>
      <c r="G414" s="2" t="str">
        <f>"盈亏"</f>
        <v>盈亏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>
      <c r="A415" s="2" t="str">
        <f>"人民币"</f>
        <v>人民币</v>
      </c>
      <c r="B415" s="2" t="str">
        <f>"5508.71"</f>
        <v>5508.71</v>
      </c>
      <c r="C415" s="2" t="str">
        <f>"138.54"</f>
        <v>138.54</v>
      </c>
      <c r="D415" s="2" t="str">
        <f>"138.54"</f>
        <v>138.54</v>
      </c>
      <c r="E415" s="2" t="str">
        <f>"91616.00"</f>
        <v>91616.00</v>
      </c>
      <c r="F415" s="2" t="str">
        <f>"91754.54"</f>
        <v>91754.54</v>
      </c>
      <c r="G415" s="2" t="str">
        <f>"-9194.42"</f>
        <v>-9194.42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8"/>
    </row>
    <row r="417" spans="1:18">
      <c r="A417" s="2" t="s">
        <v>0</v>
      </c>
      <c r="B417" s="2" t="str">
        <f>"证券数量"</f>
        <v>证券数量</v>
      </c>
      <c r="C417" s="2" t="s">
        <v>1</v>
      </c>
      <c r="D417" s="2" t="str">
        <f>"价格币种"</f>
        <v>价格币种</v>
      </c>
      <c r="E417" s="2" t="str">
        <f>"成本价"</f>
        <v>成本价</v>
      </c>
      <c r="F417" s="2" t="str">
        <f>"浮动盈亏"</f>
        <v>浮动盈亏</v>
      </c>
      <c r="G417" s="2" t="str">
        <f>"盈亏比例(%)"</f>
        <v>盈亏比例(%)</v>
      </c>
      <c r="H417" s="2" t="str">
        <f>"折算汇率"</f>
        <v>折算汇率</v>
      </c>
      <c r="I417" s="2" t="str">
        <f>"最新市值"</f>
        <v>最新市值</v>
      </c>
      <c r="J417" s="2" t="str">
        <f>"当前价"</f>
        <v>当前价</v>
      </c>
      <c r="K417" s="2" t="str">
        <f>"今买数量"</f>
        <v>今买数量</v>
      </c>
      <c r="L417" s="2" t="str">
        <f>"今卖数量"</f>
        <v>今卖数量</v>
      </c>
      <c r="M417" s="2" t="str">
        <f>"证券代码"</f>
        <v>证券代码</v>
      </c>
      <c r="N417" s="2" t="str">
        <f>"股东代码"</f>
        <v>股东代码</v>
      </c>
      <c r="O417" s="2" t="str">
        <f>"成本金额"</f>
        <v>成本金额</v>
      </c>
      <c r="P417" s="2" t="s">
        <v>2</v>
      </c>
      <c r="Q417" s="2"/>
      <c r="R417" s="2" t="s">
        <v>3</v>
      </c>
    </row>
    <row r="418" spans="1:18">
      <c r="A418" s="2" t="s">
        <v>4</v>
      </c>
      <c r="B418" s="9" t="s">
        <v>5</v>
      </c>
      <c r="C418" s="9" t="s">
        <v>5</v>
      </c>
      <c r="D418" s="2" t="str">
        <f t="shared" ref="D418:D433" si="124">"人民币"</f>
        <v>人民币</v>
      </c>
      <c r="E418" s="2">
        <v>19.758</v>
      </c>
      <c r="F418" s="2">
        <v>-1294.53</v>
      </c>
      <c r="G418" s="2">
        <v>-8.19</v>
      </c>
      <c r="H418" s="9" t="s">
        <v>6</v>
      </c>
      <c r="I418" s="2">
        <v>14512</v>
      </c>
      <c r="J418" s="2">
        <v>18.14</v>
      </c>
      <c r="K418" s="2">
        <v>0</v>
      </c>
      <c r="L418" s="2">
        <v>0</v>
      </c>
      <c r="M418" s="2" t="str">
        <f>"000936"</f>
        <v>000936</v>
      </c>
      <c r="N418" s="2" t="str">
        <f t="shared" ref="N418:N421" si="125">"0157472516"</f>
        <v>0157472516</v>
      </c>
      <c r="O418" s="2" t="str">
        <f>"15806.53"</f>
        <v>15806.53</v>
      </c>
      <c r="P418" s="2">
        <v>30</v>
      </c>
      <c r="Q418" s="2">
        <f t="shared" ref="Q418:Q433" si="126">P418*B418</f>
        <v>24000</v>
      </c>
      <c r="R418" s="2">
        <f t="shared" ref="R418:R433" si="127">(Q418-O418)/O418*100</f>
        <v>51.835981711356</v>
      </c>
    </row>
    <row r="419" spans="1:18">
      <c r="A419" s="2" t="str">
        <f>"创业板B"</f>
        <v>创业板B</v>
      </c>
      <c r="B419" s="2">
        <v>10000</v>
      </c>
      <c r="C419" s="2">
        <v>10000</v>
      </c>
      <c r="D419" s="2" t="str">
        <f>"人民币"</f>
        <v>人民币</v>
      </c>
      <c r="E419" s="2">
        <v>1.116</v>
      </c>
      <c r="F419" s="2">
        <v>-927.5</v>
      </c>
      <c r="G419" s="2">
        <v>-8.33</v>
      </c>
      <c r="H419" s="2"/>
      <c r="I419" s="2">
        <v>10230</v>
      </c>
      <c r="J419" s="2">
        <v>1.023</v>
      </c>
      <c r="K419" s="2">
        <v>0</v>
      </c>
      <c r="L419" s="2">
        <v>0</v>
      </c>
      <c r="M419" s="2" t="str">
        <f>"150153"</f>
        <v>150153</v>
      </c>
      <c r="N419" s="2" t="str">
        <f>"0157472516"</f>
        <v>0157472516</v>
      </c>
      <c r="O419" s="2" t="str">
        <f>"11157.50"</f>
        <v>11157.50</v>
      </c>
      <c r="P419" s="2">
        <v>1.3</v>
      </c>
      <c r="Q419" s="2">
        <f>P419*B419</f>
        <v>13000</v>
      </c>
      <c r="R419" s="2">
        <f>(Q419-O419)/O419*100</f>
        <v>16.5135559041004</v>
      </c>
    </row>
    <row r="420" spans="1:18">
      <c r="A420" s="2" t="s">
        <v>7</v>
      </c>
      <c r="B420" s="2">
        <v>600</v>
      </c>
      <c r="C420" s="2">
        <v>600</v>
      </c>
      <c r="D420" s="2" t="str">
        <f>"人民币"</f>
        <v>人民币</v>
      </c>
      <c r="E420" s="2">
        <v>17.548</v>
      </c>
      <c r="F420" s="2">
        <v>-310.88</v>
      </c>
      <c r="G420" s="2">
        <v>-2.95</v>
      </c>
      <c r="H420" s="2"/>
      <c r="I420" s="2">
        <v>10218</v>
      </c>
      <c r="J420" s="2">
        <v>17.03</v>
      </c>
      <c r="K420" s="2">
        <v>0</v>
      </c>
      <c r="L420" s="2">
        <v>0</v>
      </c>
      <c r="M420" s="2" t="str">
        <f>"600008"</f>
        <v>600008</v>
      </c>
      <c r="N420" s="2" t="str">
        <f t="shared" ref="N420:N423" si="128">"A453612732"</f>
        <v>A453612732</v>
      </c>
      <c r="O420" s="2" t="str">
        <f>"10528.88"</f>
        <v>10528.88</v>
      </c>
      <c r="P420" s="2">
        <v>25</v>
      </c>
      <c r="Q420" s="2">
        <f>P420*B420</f>
        <v>15000</v>
      </c>
      <c r="R420" s="2">
        <f>(Q420-O420)/O420*100</f>
        <v>42.4652954540274</v>
      </c>
    </row>
    <row r="421" spans="1:18">
      <c r="A421" s="2" t="str">
        <f>"华英农业"</f>
        <v>华英农业</v>
      </c>
      <c r="B421" s="2">
        <v>600</v>
      </c>
      <c r="C421" s="2">
        <v>300</v>
      </c>
      <c r="D421" s="2" t="str">
        <f>"人民币"</f>
        <v>人民币</v>
      </c>
      <c r="E421" s="2">
        <v>14.948</v>
      </c>
      <c r="F421" s="2">
        <v>-418.66</v>
      </c>
      <c r="G421" s="2">
        <v>-4.67</v>
      </c>
      <c r="H421" s="2"/>
      <c r="I421" s="2">
        <v>8550</v>
      </c>
      <c r="J421" s="2">
        <v>14.25</v>
      </c>
      <c r="K421" s="2">
        <v>300</v>
      </c>
      <c r="L421" s="2">
        <v>0</v>
      </c>
      <c r="M421" s="2" t="str">
        <f>"002321"</f>
        <v>002321</v>
      </c>
      <c r="N421" s="2" t="str">
        <f>"0157472516"</f>
        <v>0157472516</v>
      </c>
      <c r="O421" s="2" t="str">
        <f>"8968.66"</f>
        <v>8968.66</v>
      </c>
      <c r="P421" s="2">
        <v>25</v>
      </c>
      <c r="Q421" s="2">
        <f>P421*B421</f>
        <v>15000</v>
      </c>
      <c r="R421" s="2">
        <f>(Q421-O421)/O421*100</f>
        <v>67.2490650777262</v>
      </c>
    </row>
    <row r="422" spans="1:18">
      <c r="A422" s="2" t="str">
        <f>"*ST阳化"</f>
        <v>*ST阳化</v>
      </c>
      <c r="B422" s="2">
        <v>900</v>
      </c>
      <c r="C422" s="2">
        <v>600</v>
      </c>
      <c r="D422" s="2" t="str">
        <f>"人民币"</f>
        <v>人民币</v>
      </c>
      <c r="E422" s="2">
        <v>7.599</v>
      </c>
      <c r="F422" s="2">
        <v>-80.2</v>
      </c>
      <c r="G422" s="2">
        <v>-1.17</v>
      </c>
      <c r="H422" s="2"/>
      <c r="I422" s="2">
        <v>6759</v>
      </c>
      <c r="J422" s="2">
        <v>7.51</v>
      </c>
      <c r="K422" s="2">
        <v>300</v>
      </c>
      <c r="L422" s="2">
        <v>0</v>
      </c>
      <c r="M422" s="2" t="str">
        <f>"600691"</f>
        <v>600691</v>
      </c>
      <c r="N422" s="2" t="str">
        <f>"A453612732"</f>
        <v>A453612732</v>
      </c>
      <c r="O422" s="2" t="str">
        <f>"6839.20"</f>
        <v>6839.20</v>
      </c>
      <c r="P422" s="2">
        <v>11</v>
      </c>
      <c r="Q422" s="2">
        <f>P422*B422</f>
        <v>9900</v>
      </c>
      <c r="R422" s="2">
        <f>(Q422-O422)/O422*100</f>
        <v>44.7537723710376</v>
      </c>
    </row>
    <row r="423" spans="1:18">
      <c r="A423" s="2" t="str">
        <f>"雪峰科技"</f>
        <v>雪峰科技</v>
      </c>
      <c r="B423" s="2">
        <v>200</v>
      </c>
      <c r="C423" s="2">
        <v>100</v>
      </c>
      <c r="D423" s="2" t="str">
        <f>"人民币"</f>
        <v>人民币</v>
      </c>
      <c r="E423" s="2">
        <v>37.898</v>
      </c>
      <c r="F423" s="2">
        <v>-1239.59</v>
      </c>
      <c r="G423" s="2">
        <v>-16.35</v>
      </c>
      <c r="H423" s="2"/>
      <c r="I423" s="2">
        <v>6340</v>
      </c>
      <c r="J423" s="2">
        <v>31.7</v>
      </c>
      <c r="K423" s="2">
        <v>100</v>
      </c>
      <c r="L423" s="2">
        <v>0</v>
      </c>
      <c r="M423" s="2" t="str">
        <f>"603227"</f>
        <v>603227</v>
      </c>
      <c r="N423" s="2" t="str">
        <f>"A453612732"</f>
        <v>A453612732</v>
      </c>
      <c r="O423" s="2" t="str">
        <f>"7579.59"</f>
        <v>7579.59</v>
      </c>
      <c r="P423" s="2">
        <v>42</v>
      </c>
      <c r="Q423" s="2">
        <f>P423*B423</f>
        <v>8400</v>
      </c>
      <c r="R423" s="2">
        <f>(Q423-O423)/O423*100</f>
        <v>10.8239363870605</v>
      </c>
    </row>
    <row r="424" spans="1:18">
      <c r="A424" s="2" t="str">
        <f>"三花股份"</f>
        <v>三花股份</v>
      </c>
      <c r="B424" s="2">
        <v>400</v>
      </c>
      <c r="C424" s="2">
        <v>400</v>
      </c>
      <c r="D424" s="2" t="str">
        <f>"人民币"</f>
        <v>人民币</v>
      </c>
      <c r="E424" s="2">
        <v>13.737</v>
      </c>
      <c r="F424" s="2">
        <v>69.25</v>
      </c>
      <c r="G424" s="2">
        <v>1.26</v>
      </c>
      <c r="H424" s="2"/>
      <c r="I424" s="2">
        <v>5564</v>
      </c>
      <c r="J424" s="2">
        <v>13.91</v>
      </c>
      <c r="K424" s="2">
        <v>0</v>
      </c>
      <c r="L424" s="2">
        <v>0</v>
      </c>
      <c r="M424" s="2" t="str">
        <f>"002050"</f>
        <v>002050</v>
      </c>
      <c r="N424" s="2" t="str">
        <f t="shared" ref="N424:N429" si="129">"0157472516"</f>
        <v>0157472516</v>
      </c>
      <c r="O424" s="2" t="str">
        <f>"5494.75"</f>
        <v>5494.75</v>
      </c>
      <c r="P424" s="2">
        <v>20</v>
      </c>
      <c r="Q424" s="2">
        <f>P424*B424</f>
        <v>8000</v>
      </c>
      <c r="R424" s="2">
        <f>(Q424-O424)/O424*100</f>
        <v>45.5935210883116</v>
      </c>
    </row>
    <row r="425" spans="1:18">
      <c r="A425" s="2" t="str">
        <f>"农 产 品"</f>
        <v>农 产 品</v>
      </c>
      <c r="B425" s="2">
        <v>200</v>
      </c>
      <c r="C425" s="2">
        <v>200</v>
      </c>
      <c r="D425" s="2" t="str">
        <f>"人民币"</f>
        <v>人民币</v>
      </c>
      <c r="E425" s="2">
        <v>25.665</v>
      </c>
      <c r="F425" s="2">
        <v>-601</v>
      </c>
      <c r="G425" s="2">
        <v>-11.71</v>
      </c>
      <c r="H425" s="2"/>
      <c r="I425" s="2">
        <v>4532</v>
      </c>
      <c r="J425" s="2">
        <v>22.66</v>
      </c>
      <c r="K425" s="2">
        <v>0</v>
      </c>
      <c r="L425" s="2">
        <v>0</v>
      </c>
      <c r="M425" s="2" t="str">
        <f>"000061"</f>
        <v>000061</v>
      </c>
      <c r="N425" s="2" t="str">
        <f>"0157472516"</f>
        <v>0157472516</v>
      </c>
      <c r="O425" s="2" t="str">
        <f>"5133.00"</f>
        <v>5133.00</v>
      </c>
      <c r="P425" s="2">
        <v>35</v>
      </c>
      <c r="Q425" s="2">
        <f>P425*B425</f>
        <v>7000</v>
      </c>
      <c r="R425" s="2">
        <f>(Q425-O425)/O425*100</f>
        <v>36.3724917202416</v>
      </c>
    </row>
    <row r="426" spans="1:18">
      <c r="A426" s="2" t="str">
        <f>"北京城建"</f>
        <v>北京城建</v>
      </c>
      <c r="B426" s="2">
        <v>200</v>
      </c>
      <c r="C426" s="2">
        <v>200</v>
      </c>
      <c r="D426" s="2" t="str">
        <f>"人民币"</f>
        <v>人民币</v>
      </c>
      <c r="E426" s="2">
        <v>24.605</v>
      </c>
      <c r="F426" s="2">
        <v>-394.99</v>
      </c>
      <c r="G426" s="2">
        <v>-8.03</v>
      </c>
      <c r="H426" s="2"/>
      <c r="I426" s="2">
        <v>4526</v>
      </c>
      <c r="J426" s="2">
        <v>22.63</v>
      </c>
      <c r="K426" s="2">
        <v>0</v>
      </c>
      <c r="L426" s="2">
        <v>0</v>
      </c>
      <c r="M426" s="2" t="str">
        <f>"600266"</f>
        <v>600266</v>
      </c>
      <c r="N426" s="2" t="str">
        <f t="shared" ref="N426:N428" si="130">"A453612732"</f>
        <v>A453612732</v>
      </c>
      <c r="O426" s="2" t="str">
        <f>"4920.99"</f>
        <v>4920.99</v>
      </c>
      <c r="P426" s="2">
        <v>28</v>
      </c>
      <c r="Q426" s="2">
        <f>P426*B426</f>
        <v>5600</v>
      </c>
      <c r="R426" s="2">
        <f>(Q426-O426)/O426*100</f>
        <v>13.7982397850839</v>
      </c>
    </row>
    <row r="427" spans="1:18">
      <c r="A427" s="2" t="str">
        <f>"上汽集团"</f>
        <v>上汽集团</v>
      </c>
      <c r="B427" s="2">
        <v>200</v>
      </c>
      <c r="C427" s="2">
        <v>200</v>
      </c>
      <c r="D427" s="2" t="str">
        <f>"人民币"</f>
        <v>人民币</v>
      </c>
      <c r="E427" s="2">
        <v>24.736</v>
      </c>
      <c r="F427" s="2">
        <v>-449.12</v>
      </c>
      <c r="G427" s="2">
        <v>-9.08</v>
      </c>
      <c r="H427" s="2"/>
      <c r="I427" s="2">
        <v>4498</v>
      </c>
      <c r="J427" s="2">
        <v>22.49</v>
      </c>
      <c r="K427" s="2">
        <v>0</v>
      </c>
      <c r="L427" s="2">
        <v>0</v>
      </c>
      <c r="M427" s="2" t="str">
        <f>"600104"</f>
        <v>600104</v>
      </c>
      <c r="N427" s="2" t="str">
        <f>"A453612732"</f>
        <v>A453612732</v>
      </c>
      <c r="O427" s="2" t="str">
        <f>"4947.12"</f>
        <v>4947.12</v>
      </c>
      <c r="P427" s="2">
        <v>35</v>
      </c>
      <c r="Q427" s="2">
        <f>P427*B427</f>
        <v>7000</v>
      </c>
      <c r="R427" s="2">
        <f>(Q427-O427)/O427*100</f>
        <v>41.4964666310904</v>
      </c>
    </row>
    <row r="428" spans="1:18">
      <c r="A428" s="2" t="str">
        <f>"中海集运"</f>
        <v>中海集运</v>
      </c>
      <c r="B428" s="2">
        <v>400</v>
      </c>
      <c r="C428" s="2">
        <v>400</v>
      </c>
      <c r="D428" s="2" t="str">
        <f>"人民币"</f>
        <v>人民币</v>
      </c>
      <c r="E428" s="2">
        <v>9.099</v>
      </c>
      <c r="F428" s="2">
        <v>-167.68</v>
      </c>
      <c r="G428" s="2">
        <v>-4.6</v>
      </c>
      <c r="H428" s="2"/>
      <c r="I428" s="2">
        <v>3472</v>
      </c>
      <c r="J428" s="2">
        <v>8.68</v>
      </c>
      <c r="K428" s="2">
        <v>0</v>
      </c>
      <c r="L428" s="2">
        <v>0</v>
      </c>
      <c r="M428" s="2" t="str">
        <f>"601866"</f>
        <v>601866</v>
      </c>
      <c r="N428" s="2" t="str">
        <f>"A453612732"</f>
        <v>A453612732</v>
      </c>
      <c r="O428" s="2" t="str">
        <f>"3639.68"</f>
        <v>3639.68</v>
      </c>
      <c r="P428" s="2">
        <v>12</v>
      </c>
      <c r="Q428" s="2">
        <f>P428*B428</f>
        <v>4800</v>
      </c>
      <c r="R428" s="2">
        <f>(Q428-O428)/O428*100</f>
        <v>31.8797256901706</v>
      </c>
    </row>
    <row r="429" spans="1:18">
      <c r="A429" s="2" t="str">
        <f>"中航军B"</f>
        <v>中航军B</v>
      </c>
      <c r="B429" s="2">
        <v>3000</v>
      </c>
      <c r="C429" s="2">
        <v>3000</v>
      </c>
      <c r="D429" s="2" t="str">
        <f>"人民币"</f>
        <v>人民币</v>
      </c>
      <c r="E429" s="2">
        <v>0.972</v>
      </c>
      <c r="F429" s="2">
        <v>-62</v>
      </c>
      <c r="G429" s="2">
        <v>-2.16</v>
      </c>
      <c r="H429" s="2"/>
      <c r="I429" s="2">
        <v>2853</v>
      </c>
      <c r="J429" s="2">
        <v>0.951</v>
      </c>
      <c r="K429" s="2">
        <v>0</v>
      </c>
      <c r="L429" s="2">
        <v>0</v>
      </c>
      <c r="M429" s="2" t="str">
        <f>"150222"</f>
        <v>150222</v>
      </c>
      <c r="N429" s="2" t="str">
        <f>"0157472516"</f>
        <v>0157472516</v>
      </c>
      <c r="O429" s="2" t="str">
        <f>"2915.00"</f>
        <v>2915.00</v>
      </c>
      <c r="P429" s="2">
        <v>1.1</v>
      </c>
      <c r="Q429" s="2">
        <f>P429*B429</f>
        <v>3300</v>
      </c>
      <c r="R429" s="2">
        <f>(Q429-O429)/O429*100</f>
        <v>13.2075471698113</v>
      </c>
    </row>
    <row r="430" spans="1:18">
      <c r="A430" s="2" t="str">
        <f>"华贸物流"</f>
        <v>华贸物流</v>
      </c>
      <c r="B430" s="2">
        <v>200</v>
      </c>
      <c r="C430" s="2">
        <v>200</v>
      </c>
      <c r="D430" s="2" t="str">
        <f>"人民币"</f>
        <v>人民币</v>
      </c>
      <c r="E430" s="2">
        <v>16.576</v>
      </c>
      <c r="F430" s="2">
        <v>-473.12</v>
      </c>
      <c r="G430" s="2">
        <v>-14.27</v>
      </c>
      <c r="H430" s="2"/>
      <c r="I430" s="2">
        <v>2842</v>
      </c>
      <c r="J430" s="2">
        <v>14.21</v>
      </c>
      <c r="K430" s="2">
        <v>0</v>
      </c>
      <c r="L430" s="2">
        <v>0</v>
      </c>
      <c r="M430" s="2" t="str">
        <f>"603128"</f>
        <v>603128</v>
      </c>
      <c r="N430" s="2" t="str">
        <f t="shared" ref="N430:N433" si="131">"A453612732"</f>
        <v>A453612732</v>
      </c>
      <c r="O430" s="2" t="str">
        <f>"3315.12"</f>
        <v>3315.12</v>
      </c>
      <c r="P430" s="2">
        <v>20</v>
      </c>
      <c r="Q430" s="2">
        <f>P430*B430</f>
        <v>4000</v>
      </c>
      <c r="R430" s="2">
        <f>(Q430-O430)/O430*100</f>
        <v>20.6592823185888</v>
      </c>
    </row>
    <row r="431" spans="1:18">
      <c r="A431" s="2" t="str">
        <f>"盛达矿业"</f>
        <v>盛达矿业</v>
      </c>
      <c r="B431" s="2">
        <v>100</v>
      </c>
      <c r="C431" s="2">
        <v>100</v>
      </c>
      <c r="D431" s="2" t="str">
        <f>"人民币"</f>
        <v>人民币</v>
      </c>
      <c r="E431" s="2">
        <v>38.308</v>
      </c>
      <c r="F431" s="2">
        <v>-1175.77</v>
      </c>
      <c r="G431" s="2">
        <v>-30.69</v>
      </c>
      <c r="H431" s="2"/>
      <c r="I431" s="2">
        <v>2655</v>
      </c>
      <c r="J431" s="2">
        <v>26.55</v>
      </c>
      <c r="K431" s="2">
        <v>0</v>
      </c>
      <c r="L431" s="2">
        <v>100</v>
      </c>
      <c r="M431" s="2" t="str">
        <f>"000603"</f>
        <v>000603</v>
      </c>
      <c r="N431" s="2" t="str">
        <f>"0157472516"</f>
        <v>0157472516</v>
      </c>
      <c r="O431" s="2" t="str">
        <f>"3830.77"</f>
        <v>3830.77</v>
      </c>
      <c r="P431" s="2">
        <v>40</v>
      </c>
      <c r="Q431" s="2">
        <f>P431*B431</f>
        <v>4000</v>
      </c>
      <c r="R431" s="2">
        <f>(Q431-O431)/O431*100</f>
        <v>4.41764971533138</v>
      </c>
    </row>
    <row r="432" spans="1:18">
      <c r="A432" s="2" t="str">
        <f>"大众交通"</f>
        <v>大众交通</v>
      </c>
      <c r="B432" s="2">
        <v>100</v>
      </c>
      <c r="C432" s="2">
        <v>100</v>
      </c>
      <c r="D432" s="2" t="str">
        <f>"人民币"</f>
        <v>人民币</v>
      </c>
      <c r="E432" s="2">
        <v>30.941</v>
      </c>
      <c r="F432" s="2">
        <v>-1037.13</v>
      </c>
      <c r="G432" s="2">
        <v>-33.52</v>
      </c>
      <c r="H432" s="2"/>
      <c r="I432" s="2">
        <v>2057</v>
      </c>
      <c r="J432" s="2">
        <v>20.57</v>
      </c>
      <c r="K432" s="2">
        <v>0</v>
      </c>
      <c r="L432" s="2">
        <v>0</v>
      </c>
      <c r="M432" s="2" t="str">
        <f>"600611"</f>
        <v>600611</v>
      </c>
      <c r="N432" s="2" t="str">
        <f>"A453612732"</f>
        <v>A453612732</v>
      </c>
      <c r="O432" s="2" t="str">
        <f>"3094.13"</f>
        <v>3094.13</v>
      </c>
      <c r="P432" s="2">
        <v>28</v>
      </c>
      <c r="Q432" s="2">
        <f>P432*B432</f>
        <v>2800</v>
      </c>
      <c r="R432" s="2">
        <f>(Q432-O432)/O432*100</f>
        <v>-9.50606470962759</v>
      </c>
    </row>
    <row r="433" spans="1:18">
      <c r="A433" s="2" t="str">
        <f>"中国中车"</f>
        <v>中国中车</v>
      </c>
      <c r="B433" s="2">
        <v>100</v>
      </c>
      <c r="C433" s="2">
        <v>100</v>
      </c>
      <c r="D433" s="2" t="str">
        <f>"人民币"</f>
        <v>人民币</v>
      </c>
      <c r="E433" s="2">
        <v>26.395</v>
      </c>
      <c r="F433" s="2">
        <v>-631.5</v>
      </c>
      <c r="G433" s="2">
        <v>-23.92</v>
      </c>
      <c r="H433" s="2"/>
      <c r="I433" s="2">
        <v>2008</v>
      </c>
      <c r="J433" s="2">
        <v>20.08</v>
      </c>
      <c r="K433" s="2">
        <v>0</v>
      </c>
      <c r="L433" s="2">
        <v>100</v>
      </c>
      <c r="M433" s="2" t="str">
        <f>"601766"</f>
        <v>601766</v>
      </c>
      <c r="N433" s="2" t="str">
        <f>"A453612732"</f>
        <v>A453612732</v>
      </c>
      <c r="O433" s="2" t="str">
        <f>"2639.50"</f>
        <v>2639.50</v>
      </c>
      <c r="P433" s="2">
        <v>30</v>
      </c>
      <c r="Q433" s="2">
        <f>P433*B433</f>
        <v>3000</v>
      </c>
      <c r="R433" s="2">
        <f>(Q433-O433)/O433*100</f>
        <v>13.6578897518469</v>
      </c>
    </row>
    <row r="434" spans="1:18">
      <c r="A434" s="2" t="s">
        <v>8</v>
      </c>
      <c r="B434" s="2" t="s">
        <v>9</v>
      </c>
      <c r="C434" s="4" t="s">
        <v>10</v>
      </c>
      <c r="D434" s="4"/>
      <c r="E434" s="4"/>
      <c r="F434" s="2"/>
      <c r="G434" s="2">
        <f>SUM(G418:G433)</f>
        <v>-178.38</v>
      </c>
      <c r="H434" s="2"/>
      <c r="I434" s="2"/>
      <c r="J434" s="2"/>
      <c r="K434" s="2"/>
      <c r="L434" s="2"/>
      <c r="M434" s="2"/>
      <c r="N434" s="2"/>
      <c r="O434" s="2"/>
      <c r="P434" s="2"/>
      <c r="Q434" s="2">
        <f>SUM(Q418:Q433)</f>
        <v>134800</v>
      </c>
      <c r="R434" s="2"/>
    </row>
    <row r="435" customFormat="1" spans="3:8">
      <c r="C435" s="5"/>
      <c r="D435" s="5"/>
      <c r="E435" s="5"/>
      <c r="H435" s="6">
        <v>42257</v>
      </c>
    </row>
    <row r="436" customFormat="1" spans="10:10">
      <c r="J436" s="6">
        <f>H435+1</f>
        <v>42258</v>
      </c>
    </row>
    <row r="437" customFormat="1" spans="2:11">
      <c r="B437" t="s">
        <v>11</v>
      </c>
      <c r="K437" s="7">
        <f ca="1">NOW()</f>
        <v>42259.9654398148</v>
      </c>
    </row>
    <row r="438" customFormat="1" spans="9:9">
      <c r="I438" t="e">
        <f>D430+1</f>
        <v>#VALUE!</v>
      </c>
    </row>
    <row r="439" customFormat="1"/>
    <row r="440" spans="1:18">
      <c r="A440" s="2" t="s">
        <v>0</v>
      </c>
      <c r="B440" s="2" t="str">
        <f>"证券数量"</f>
        <v>证券数量</v>
      </c>
      <c r="C440" s="2" t="s">
        <v>1</v>
      </c>
      <c r="D440" s="2" t="str">
        <f>"价格币种"</f>
        <v>价格币种</v>
      </c>
      <c r="E440" s="2" t="str">
        <f>"成本价"</f>
        <v>成本价</v>
      </c>
      <c r="F440" s="2" t="str">
        <f>"浮动盈亏"</f>
        <v>浮动盈亏</v>
      </c>
      <c r="G440" s="2" t="str">
        <f>"盈亏比例(%)"</f>
        <v>盈亏比例(%)</v>
      </c>
      <c r="H440" s="2" t="str">
        <f>"折算汇率"</f>
        <v>折算汇率</v>
      </c>
      <c r="I440" s="2" t="str">
        <f>"最新市值"</f>
        <v>最新市值</v>
      </c>
      <c r="J440" s="2" t="str">
        <f>"当前价"</f>
        <v>当前价</v>
      </c>
      <c r="K440" s="2" t="str">
        <f>"今买数量"</f>
        <v>今买数量</v>
      </c>
      <c r="L440" s="2" t="str">
        <f>"今卖数量"</f>
        <v>今卖数量</v>
      </c>
      <c r="M440" s="2" t="str">
        <f>"证券代码"</f>
        <v>证券代码</v>
      </c>
      <c r="N440" s="2" t="str">
        <f>"股东代码"</f>
        <v>股东代码</v>
      </c>
      <c r="O440" s="2" t="str">
        <f>"成本金额"</f>
        <v>成本金额</v>
      </c>
      <c r="P440" s="2" t="s">
        <v>2</v>
      </c>
      <c r="Q440" s="2"/>
      <c r="R440" s="2" t="s">
        <v>3</v>
      </c>
    </row>
    <row r="441" spans="1:18">
      <c r="A441" s="2" t="s">
        <v>4</v>
      </c>
      <c r="B441" s="9" t="s">
        <v>5</v>
      </c>
      <c r="C441" s="9" t="s">
        <v>5</v>
      </c>
      <c r="D441" s="2" t="str">
        <f t="shared" ref="D441:D456" si="132">"人民币"</f>
        <v>人民币</v>
      </c>
      <c r="E441" s="2">
        <v>19.758</v>
      </c>
      <c r="F441" s="2">
        <v>-1294.53</v>
      </c>
      <c r="G441" s="2">
        <v>-8.19</v>
      </c>
      <c r="H441" s="9" t="s">
        <v>6</v>
      </c>
      <c r="I441" s="2">
        <v>14512</v>
      </c>
      <c r="J441" s="2">
        <v>18.14</v>
      </c>
      <c r="K441" s="2">
        <v>0</v>
      </c>
      <c r="L441" s="2">
        <v>0</v>
      </c>
      <c r="M441" s="2" t="str">
        <f>"000936"</f>
        <v>000936</v>
      </c>
      <c r="N441" s="2" t="str">
        <f t="shared" ref="N441:N444" si="133">"0157472516"</f>
        <v>0157472516</v>
      </c>
      <c r="O441" s="2" t="str">
        <f>"15806.53"</f>
        <v>15806.53</v>
      </c>
      <c r="P441" s="2">
        <v>30</v>
      </c>
      <c r="Q441" s="2">
        <f t="shared" ref="Q441:Q456" si="134">P441*B441</f>
        <v>24000</v>
      </c>
      <c r="R441" s="2">
        <f t="shared" ref="R441:R456" si="135">(Q441-O441)/O441*100</f>
        <v>51.835981711356</v>
      </c>
    </row>
    <row r="442" spans="1:18">
      <c r="A442" s="2" t="str">
        <f>"创业板B"</f>
        <v>创业板B</v>
      </c>
      <c r="B442" s="2">
        <v>10000</v>
      </c>
      <c r="C442" s="2">
        <v>10000</v>
      </c>
      <c r="D442" s="2" t="str">
        <f>"人民币"</f>
        <v>人民币</v>
      </c>
      <c r="E442" s="2">
        <v>1.116</v>
      </c>
      <c r="F442" s="2">
        <v>-927.5</v>
      </c>
      <c r="G442" s="2">
        <v>-8.33</v>
      </c>
      <c r="H442" s="2"/>
      <c r="I442" s="2">
        <v>10230</v>
      </c>
      <c r="J442" s="2">
        <v>1.023</v>
      </c>
      <c r="K442" s="2">
        <v>0</v>
      </c>
      <c r="L442" s="2">
        <v>0</v>
      </c>
      <c r="M442" s="2" t="str">
        <f>"150153"</f>
        <v>150153</v>
      </c>
      <c r="N442" s="2" t="str">
        <f>"0157472516"</f>
        <v>0157472516</v>
      </c>
      <c r="O442" s="2" t="str">
        <f>"11157.50"</f>
        <v>11157.50</v>
      </c>
      <c r="P442" s="2">
        <v>1.3</v>
      </c>
      <c r="Q442" s="2">
        <f>P442*B442</f>
        <v>13000</v>
      </c>
      <c r="R442" s="2">
        <f>(Q442-O442)/O442*100</f>
        <v>16.5135559041004</v>
      </c>
    </row>
    <row r="443" spans="1:18">
      <c r="A443" s="2" t="s">
        <v>7</v>
      </c>
      <c r="B443" s="2">
        <v>600</v>
      </c>
      <c r="C443" s="2">
        <v>600</v>
      </c>
      <c r="D443" s="2" t="str">
        <f>"人民币"</f>
        <v>人民币</v>
      </c>
      <c r="E443" s="2">
        <v>17.548</v>
      </c>
      <c r="F443" s="2">
        <v>-310.88</v>
      </c>
      <c r="G443" s="2">
        <v>-2.95</v>
      </c>
      <c r="H443" s="2"/>
      <c r="I443" s="2">
        <v>10218</v>
      </c>
      <c r="J443" s="2">
        <v>17.03</v>
      </c>
      <c r="K443" s="2">
        <v>0</v>
      </c>
      <c r="L443" s="2">
        <v>0</v>
      </c>
      <c r="M443" s="2" t="str">
        <f>"600008"</f>
        <v>600008</v>
      </c>
      <c r="N443" s="2" t="str">
        <f t="shared" ref="N443:N446" si="136">"A453612732"</f>
        <v>A453612732</v>
      </c>
      <c r="O443" s="2" t="str">
        <f>"10528.88"</f>
        <v>10528.88</v>
      </c>
      <c r="P443" s="2">
        <v>25</v>
      </c>
      <c r="Q443" s="2">
        <f>P443*B443</f>
        <v>15000</v>
      </c>
      <c r="R443" s="2">
        <f>(Q443-O443)/O443*100</f>
        <v>42.4652954540274</v>
      </c>
    </row>
    <row r="444" spans="1:18">
      <c r="A444" s="2" t="str">
        <f>"华英农业"</f>
        <v>华英农业</v>
      </c>
      <c r="B444" s="2">
        <v>600</v>
      </c>
      <c r="C444" s="2">
        <v>300</v>
      </c>
      <c r="D444" s="2" t="str">
        <f>"人民币"</f>
        <v>人民币</v>
      </c>
      <c r="E444" s="2">
        <v>14.948</v>
      </c>
      <c r="F444" s="2">
        <v>-418.66</v>
      </c>
      <c r="G444" s="2">
        <v>-4.67</v>
      </c>
      <c r="H444" s="2"/>
      <c r="I444" s="2">
        <v>8550</v>
      </c>
      <c r="J444" s="2">
        <v>14.25</v>
      </c>
      <c r="K444" s="2">
        <v>300</v>
      </c>
      <c r="L444" s="2">
        <v>0</v>
      </c>
      <c r="M444" s="2" t="str">
        <f>"002321"</f>
        <v>002321</v>
      </c>
      <c r="N444" s="2" t="str">
        <f>"0157472516"</f>
        <v>0157472516</v>
      </c>
      <c r="O444" s="2" t="str">
        <f>"8968.66"</f>
        <v>8968.66</v>
      </c>
      <c r="P444" s="2">
        <v>25</v>
      </c>
      <c r="Q444" s="2">
        <f>P444*B444</f>
        <v>15000</v>
      </c>
      <c r="R444" s="2">
        <f>(Q444-O444)/O444*100</f>
        <v>67.2490650777262</v>
      </c>
    </row>
    <row r="445" spans="1:18">
      <c r="A445" s="2" t="str">
        <f>"*ST阳化"</f>
        <v>*ST阳化</v>
      </c>
      <c r="B445" s="2">
        <v>900</v>
      </c>
      <c r="C445" s="2">
        <v>600</v>
      </c>
      <c r="D445" s="2" t="str">
        <f>"人民币"</f>
        <v>人民币</v>
      </c>
      <c r="E445" s="2">
        <v>7.599</v>
      </c>
      <c r="F445" s="2">
        <v>-80.2</v>
      </c>
      <c r="G445" s="2">
        <v>-1.17</v>
      </c>
      <c r="H445" s="2"/>
      <c r="I445" s="2">
        <v>6759</v>
      </c>
      <c r="J445" s="2">
        <v>7.51</v>
      </c>
      <c r="K445" s="2">
        <v>300</v>
      </c>
      <c r="L445" s="2">
        <v>0</v>
      </c>
      <c r="M445" s="2" t="str">
        <f>"600691"</f>
        <v>600691</v>
      </c>
      <c r="N445" s="2" t="str">
        <f>"A453612732"</f>
        <v>A453612732</v>
      </c>
      <c r="O445" s="2" t="str">
        <f>"6839.20"</f>
        <v>6839.20</v>
      </c>
      <c r="P445" s="2">
        <v>11</v>
      </c>
      <c r="Q445" s="2">
        <f>P445*B445</f>
        <v>9900</v>
      </c>
      <c r="R445" s="2">
        <f>(Q445-O445)/O445*100</f>
        <v>44.7537723710376</v>
      </c>
    </row>
    <row r="446" spans="1:18">
      <c r="A446" s="2" t="str">
        <f>"雪峰科技"</f>
        <v>雪峰科技</v>
      </c>
      <c r="B446" s="2">
        <v>200</v>
      </c>
      <c r="C446" s="2">
        <v>100</v>
      </c>
      <c r="D446" s="2" t="str">
        <f>"人民币"</f>
        <v>人民币</v>
      </c>
      <c r="E446" s="2">
        <v>37.898</v>
      </c>
      <c r="F446" s="2">
        <v>-1239.59</v>
      </c>
      <c r="G446" s="2">
        <v>-16.35</v>
      </c>
      <c r="H446" s="2"/>
      <c r="I446" s="2">
        <v>6340</v>
      </c>
      <c r="J446" s="2">
        <v>31.7</v>
      </c>
      <c r="K446" s="2">
        <v>100</v>
      </c>
      <c r="L446" s="2">
        <v>0</v>
      </c>
      <c r="M446" s="2" t="str">
        <f>"603227"</f>
        <v>603227</v>
      </c>
      <c r="N446" s="2" t="str">
        <f>"A453612732"</f>
        <v>A453612732</v>
      </c>
      <c r="O446" s="2" t="str">
        <f>"7579.59"</f>
        <v>7579.59</v>
      </c>
      <c r="P446" s="2">
        <v>42</v>
      </c>
      <c r="Q446" s="2">
        <f>P446*B446</f>
        <v>8400</v>
      </c>
      <c r="R446" s="2">
        <f>(Q446-O446)/O446*100</f>
        <v>10.8239363870605</v>
      </c>
    </row>
    <row r="447" spans="1:18">
      <c r="A447" s="2" t="str">
        <f>"三花股份"</f>
        <v>三花股份</v>
      </c>
      <c r="B447" s="2">
        <v>400</v>
      </c>
      <c r="C447" s="2">
        <v>400</v>
      </c>
      <c r="D447" s="2" t="str">
        <f>"人民币"</f>
        <v>人民币</v>
      </c>
      <c r="E447" s="2">
        <v>13.737</v>
      </c>
      <c r="F447" s="2">
        <v>69.25</v>
      </c>
      <c r="G447" s="2">
        <v>1.26</v>
      </c>
      <c r="H447" s="2"/>
      <c r="I447" s="2">
        <v>5564</v>
      </c>
      <c r="J447" s="2">
        <v>13.91</v>
      </c>
      <c r="K447" s="2">
        <v>0</v>
      </c>
      <c r="L447" s="2">
        <v>0</v>
      </c>
      <c r="M447" s="2" t="str">
        <f>"002050"</f>
        <v>002050</v>
      </c>
      <c r="N447" s="2" t="str">
        <f t="shared" ref="N447:N452" si="137">"0157472516"</f>
        <v>0157472516</v>
      </c>
      <c r="O447" s="2" t="str">
        <f>"5494.75"</f>
        <v>5494.75</v>
      </c>
      <c r="P447" s="2">
        <v>20</v>
      </c>
      <c r="Q447" s="2">
        <f>P447*B447</f>
        <v>8000</v>
      </c>
      <c r="R447" s="2">
        <f>(Q447-O447)/O447*100</f>
        <v>45.5935210883116</v>
      </c>
    </row>
    <row r="448" spans="1:18">
      <c r="A448" s="2" t="str">
        <f>"农 产 品"</f>
        <v>农 产 品</v>
      </c>
      <c r="B448" s="2">
        <v>200</v>
      </c>
      <c r="C448" s="2">
        <v>200</v>
      </c>
      <c r="D448" s="2" t="str">
        <f>"人民币"</f>
        <v>人民币</v>
      </c>
      <c r="E448" s="2">
        <v>25.665</v>
      </c>
      <c r="F448" s="2">
        <v>-601</v>
      </c>
      <c r="G448" s="2">
        <v>-11.71</v>
      </c>
      <c r="H448" s="2"/>
      <c r="I448" s="2">
        <v>4532</v>
      </c>
      <c r="J448" s="2">
        <v>22.66</v>
      </c>
      <c r="K448" s="2">
        <v>0</v>
      </c>
      <c r="L448" s="2">
        <v>0</v>
      </c>
      <c r="M448" s="2" t="str">
        <f>"000061"</f>
        <v>000061</v>
      </c>
      <c r="N448" s="2" t="str">
        <f>"0157472516"</f>
        <v>0157472516</v>
      </c>
      <c r="O448" s="2" t="str">
        <f>"5133.00"</f>
        <v>5133.00</v>
      </c>
      <c r="P448" s="2">
        <v>35</v>
      </c>
      <c r="Q448" s="2">
        <f>P448*B448</f>
        <v>7000</v>
      </c>
      <c r="R448" s="2">
        <f>(Q448-O448)/O448*100</f>
        <v>36.3724917202416</v>
      </c>
    </row>
    <row r="449" spans="1:18">
      <c r="A449" s="2" t="str">
        <f>"北京城建"</f>
        <v>北京城建</v>
      </c>
      <c r="B449" s="2">
        <v>200</v>
      </c>
      <c r="C449" s="2">
        <v>200</v>
      </c>
      <c r="D449" s="2" t="str">
        <f>"人民币"</f>
        <v>人民币</v>
      </c>
      <c r="E449" s="2">
        <v>24.605</v>
      </c>
      <c r="F449" s="2">
        <v>-394.99</v>
      </c>
      <c r="G449" s="2">
        <v>-8.03</v>
      </c>
      <c r="H449" s="2"/>
      <c r="I449" s="2">
        <v>4526</v>
      </c>
      <c r="J449" s="2">
        <v>22.63</v>
      </c>
      <c r="K449" s="2">
        <v>0</v>
      </c>
      <c r="L449" s="2">
        <v>0</v>
      </c>
      <c r="M449" s="2" t="str">
        <f>"600266"</f>
        <v>600266</v>
      </c>
      <c r="N449" s="2" t="str">
        <f t="shared" ref="N449:N451" si="138">"A453612732"</f>
        <v>A453612732</v>
      </c>
      <c r="O449" s="2" t="str">
        <f>"4920.99"</f>
        <v>4920.99</v>
      </c>
      <c r="P449" s="2">
        <v>28</v>
      </c>
      <c r="Q449" s="2">
        <f>P449*B449</f>
        <v>5600</v>
      </c>
      <c r="R449" s="2">
        <f>(Q449-O449)/O449*100</f>
        <v>13.7982397850839</v>
      </c>
    </row>
    <row r="450" spans="1:18">
      <c r="A450" s="2" t="str">
        <f>"上汽集团"</f>
        <v>上汽集团</v>
      </c>
      <c r="B450" s="2">
        <v>200</v>
      </c>
      <c r="C450" s="2">
        <v>200</v>
      </c>
      <c r="D450" s="2" t="str">
        <f>"人民币"</f>
        <v>人民币</v>
      </c>
      <c r="E450" s="2">
        <v>24.736</v>
      </c>
      <c r="F450" s="2">
        <v>-449.12</v>
      </c>
      <c r="G450" s="2">
        <v>-9.08</v>
      </c>
      <c r="H450" s="2"/>
      <c r="I450" s="2">
        <v>4498</v>
      </c>
      <c r="J450" s="2">
        <v>22.49</v>
      </c>
      <c r="K450" s="2">
        <v>0</v>
      </c>
      <c r="L450" s="2">
        <v>0</v>
      </c>
      <c r="M450" s="2" t="str">
        <f>"600104"</f>
        <v>600104</v>
      </c>
      <c r="N450" s="2" t="str">
        <f>"A453612732"</f>
        <v>A453612732</v>
      </c>
      <c r="O450" s="2" t="str">
        <f>"4947.12"</f>
        <v>4947.12</v>
      </c>
      <c r="P450" s="2">
        <v>35</v>
      </c>
      <c r="Q450" s="2">
        <f>P450*B450</f>
        <v>7000</v>
      </c>
      <c r="R450" s="2">
        <f>(Q450-O450)/O450*100</f>
        <v>41.4964666310904</v>
      </c>
    </row>
    <row r="451" spans="1:18">
      <c r="A451" s="2" t="str">
        <f>"中海集运"</f>
        <v>中海集运</v>
      </c>
      <c r="B451" s="2">
        <v>400</v>
      </c>
      <c r="C451" s="2">
        <v>400</v>
      </c>
      <c r="D451" s="2" t="str">
        <f>"人民币"</f>
        <v>人民币</v>
      </c>
      <c r="E451" s="2">
        <v>9.099</v>
      </c>
      <c r="F451" s="2">
        <v>-167.68</v>
      </c>
      <c r="G451" s="2">
        <v>-4.6</v>
      </c>
      <c r="H451" s="2"/>
      <c r="I451" s="2">
        <v>3472</v>
      </c>
      <c r="J451" s="2">
        <v>8.68</v>
      </c>
      <c r="K451" s="2">
        <v>0</v>
      </c>
      <c r="L451" s="2">
        <v>0</v>
      </c>
      <c r="M451" s="2" t="str">
        <f>"601866"</f>
        <v>601866</v>
      </c>
      <c r="N451" s="2" t="str">
        <f>"A453612732"</f>
        <v>A453612732</v>
      </c>
      <c r="O451" s="2" t="str">
        <f>"3639.68"</f>
        <v>3639.68</v>
      </c>
      <c r="P451" s="2">
        <v>12</v>
      </c>
      <c r="Q451" s="2">
        <f>P451*B451</f>
        <v>4800</v>
      </c>
      <c r="R451" s="2">
        <f>(Q451-O451)/O451*100</f>
        <v>31.8797256901706</v>
      </c>
    </row>
    <row r="452" spans="1:18">
      <c r="A452" s="2" t="str">
        <f>"中航军B"</f>
        <v>中航军B</v>
      </c>
      <c r="B452" s="2">
        <v>3000</v>
      </c>
      <c r="C452" s="2">
        <v>3000</v>
      </c>
      <c r="D452" s="2" t="str">
        <f>"人民币"</f>
        <v>人民币</v>
      </c>
      <c r="E452" s="2">
        <v>0.972</v>
      </c>
      <c r="F452" s="2">
        <v>-62</v>
      </c>
      <c r="G452" s="2">
        <v>-2.16</v>
      </c>
      <c r="H452" s="2"/>
      <c r="I452" s="2">
        <v>2853</v>
      </c>
      <c r="J452" s="2">
        <v>0.951</v>
      </c>
      <c r="K452" s="2">
        <v>0</v>
      </c>
      <c r="L452" s="2">
        <v>0</v>
      </c>
      <c r="M452" s="2" t="str">
        <f>"150222"</f>
        <v>150222</v>
      </c>
      <c r="N452" s="2" t="str">
        <f>"0157472516"</f>
        <v>0157472516</v>
      </c>
      <c r="O452" s="2" t="str">
        <f>"2915.00"</f>
        <v>2915.00</v>
      </c>
      <c r="P452" s="2">
        <v>1.1</v>
      </c>
      <c r="Q452" s="2">
        <f>P452*B452</f>
        <v>3300</v>
      </c>
      <c r="R452" s="2">
        <f>(Q452-O452)/O452*100</f>
        <v>13.2075471698113</v>
      </c>
    </row>
    <row r="453" spans="1:18">
      <c r="A453" s="2" t="str">
        <f>"华贸物流"</f>
        <v>华贸物流</v>
      </c>
      <c r="B453" s="2">
        <v>200</v>
      </c>
      <c r="C453" s="2">
        <v>200</v>
      </c>
      <c r="D453" s="2" t="str">
        <f>"人民币"</f>
        <v>人民币</v>
      </c>
      <c r="E453" s="2">
        <v>16.576</v>
      </c>
      <c r="F453" s="2">
        <v>-473.12</v>
      </c>
      <c r="G453" s="2">
        <v>-14.27</v>
      </c>
      <c r="H453" s="2"/>
      <c r="I453" s="2">
        <v>2842</v>
      </c>
      <c r="J453" s="2">
        <v>14.21</v>
      </c>
      <c r="K453" s="2">
        <v>0</v>
      </c>
      <c r="L453" s="2">
        <v>0</v>
      </c>
      <c r="M453" s="2" t="str">
        <f>"603128"</f>
        <v>603128</v>
      </c>
      <c r="N453" s="2" t="str">
        <f t="shared" ref="N453:N456" si="139">"A453612732"</f>
        <v>A453612732</v>
      </c>
      <c r="O453" s="2" t="str">
        <f>"3315.12"</f>
        <v>3315.12</v>
      </c>
      <c r="P453" s="2">
        <v>20</v>
      </c>
      <c r="Q453" s="2">
        <f>P453*B453</f>
        <v>4000</v>
      </c>
      <c r="R453" s="2">
        <f>(Q453-O453)/O453*100</f>
        <v>20.6592823185888</v>
      </c>
    </row>
    <row r="454" spans="1:18">
      <c r="A454" s="2" t="str">
        <f>"盛达矿业"</f>
        <v>盛达矿业</v>
      </c>
      <c r="B454" s="2">
        <v>100</v>
      </c>
      <c r="C454" s="2">
        <v>100</v>
      </c>
      <c r="D454" s="2" t="str">
        <f>"人民币"</f>
        <v>人民币</v>
      </c>
      <c r="E454" s="2">
        <v>38.308</v>
      </c>
      <c r="F454" s="2">
        <v>-1175.77</v>
      </c>
      <c r="G454" s="2">
        <v>-30.69</v>
      </c>
      <c r="H454" s="2"/>
      <c r="I454" s="2">
        <v>2655</v>
      </c>
      <c r="J454" s="2">
        <v>26.55</v>
      </c>
      <c r="K454" s="2">
        <v>0</v>
      </c>
      <c r="L454" s="2">
        <v>100</v>
      </c>
      <c r="M454" s="2" t="str">
        <f>"000603"</f>
        <v>000603</v>
      </c>
      <c r="N454" s="2" t="str">
        <f>"0157472516"</f>
        <v>0157472516</v>
      </c>
      <c r="O454" s="2" t="str">
        <f>"3830.77"</f>
        <v>3830.77</v>
      </c>
      <c r="P454" s="2">
        <v>40</v>
      </c>
      <c r="Q454" s="2">
        <f>P454*B454</f>
        <v>4000</v>
      </c>
      <c r="R454" s="2">
        <f>(Q454-O454)/O454*100</f>
        <v>4.41764971533138</v>
      </c>
    </row>
    <row r="455" spans="1:18">
      <c r="A455" s="2" t="str">
        <f>"大众交通"</f>
        <v>大众交通</v>
      </c>
      <c r="B455" s="2">
        <v>100</v>
      </c>
      <c r="C455" s="2">
        <v>100</v>
      </c>
      <c r="D455" s="2" t="str">
        <f>"人民币"</f>
        <v>人民币</v>
      </c>
      <c r="E455" s="2">
        <v>30.941</v>
      </c>
      <c r="F455" s="2">
        <v>-1037.13</v>
      </c>
      <c r="G455" s="2">
        <v>-33.52</v>
      </c>
      <c r="H455" s="2"/>
      <c r="I455" s="2">
        <v>2057</v>
      </c>
      <c r="J455" s="2">
        <v>20.57</v>
      </c>
      <c r="K455" s="2">
        <v>0</v>
      </c>
      <c r="L455" s="2">
        <v>0</v>
      </c>
      <c r="M455" s="2" t="str">
        <f>"600611"</f>
        <v>600611</v>
      </c>
      <c r="N455" s="2" t="str">
        <f>"A453612732"</f>
        <v>A453612732</v>
      </c>
      <c r="O455" s="2" t="str">
        <f>"3094.13"</f>
        <v>3094.13</v>
      </c>
      <c r="P455" s="2">
        <v>28</v>
      </c>
      <c r="Q455" s="2">
        <f>P455*B455</f>
        <v>2800</v>
      </c>
      <c r="R455" s="2">
        <f>(Q455-O455)/O455*100</f>
        <v>-9.50606470962759</v>
      </c>
    </row>
    <row r="456" spans="1:18">
      <c r="A456" s="2" t="str">
        <f>"中国中车"</f>
        <v>中国中车</v>
      </c>
      <c r="B456" s="2">
        <v>100</v>
      </c>
      <c r="C456" s="2">
        <v>100</v>
      </c>
      <c r="D456" s="2" t="str">
        <f>"人民币"</f>
        <v>人民币</v>
      </c>
      <c r="E456" s="2">
        <v>26.395</v>
      </c>
      <c r="F456" s="2">
        <v>-631.5</v>
      </c>
      <c r="G456" s="2">
        <v>-23.92</v>
      </c>
      <c r="H456" s="2"/>
      <c r="I456" s="2">
        <v>2008</v>
      </c>
      <c r="J456" s="2">
        <v>20.08</v>
      </c>
      <c r="K456" s="2">
        <v>0</v>
      </c>
      <c r="L456" s="2">
        <v>100</v>
      </c>
      <c r="M456" s="2" t="str">
        <f>"601766"</f>
        <v>601766</v>
      </c>
      <c r="N456" s="2" t="str">
        <f>"A453612732"</f>
        <v>A453612732</v>
      </c>
      <c r="O456" s="2" t="str">
        <f>"2639.50"</f>
        <v>2639.50</v>
      </c>
      <c r="P456" s="2">
        <v>30</v>
      </c>
      <c r="Q456" s="2">
        <f>P456*B456</f>
        <v>3000</v>
      </c>
      <c r="R456" s="2">
        <f>(Q456-O456)/O456*100</f>
        <v>13.6578897518469</v>
      </c>
    </row>
    <row r="457" spans="1:18">
      <c r="A457" s="2" t="s">
        <v>8</v>
      </c>
      <c r="B457" s="2" t="s">
        <v>9</v>
      </c>
      <c r="C457" s="4" t="s">
        <v>10</v>
      </c>
      <c r="D457" s="4"/>
      <c r="E457" s="4"/>
      <c r="F457" s="2"/>
      <c r="G457" s="2">
        <f>SUM(G441:G456)</f>
        <v>-178.38</v>
      </c>
      <c r="H457" s="2"/>
      <c r="I457" s="2"/>
      <c r="J457" s="2"/>
      <c r="K457" s="2"/>
      <c r="L457" s="2"/>
      <c r="M457" s="2"/>
      <c r="N457" s="2"/>
      <c r="O457" s="2"/>
      <c r="P457" s="2"/>
      <c r="Q457" s="2">
        <f>SUM(Q441:Q456)</f>
        <v>134800</v>
      </c>
      <c r="R457" s="2"/>
    </row>
    <row r="458" customFormat="1" spans="3:8">
      <c r="C458" s="5"/>
      <c r="D458" s="5"/>
      <c r="E458" s="5"/>
      <c r="H458" s="6">
        <v>42257</v>
      </c>
    </row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spans="2:18">
      <c r="B468" s="2" t="str">
        <f>"币种"</f>
        <v>币种</v>
      </c>
      <c r="C468" s="2" t="str">
        <f>"余额"</f>
        <v>余额</v>
      </c>
      <c r="D468" s="2" t="str">
        <f>"可用"</f>
        <v>可用</v>
      </c>
      <c r="E468" s="2" t="str">
        <f>"可取"</f>
        <v>可取</v>
      </c>
      <c r="F468" s="2" t="str">
        <f>"参考市值"</f>
        <v>参考市值</v>
      </c>
      <c r="G468" s="2" t="str">
        <f>"资产"</f>
        <v>资产</v>
      </c>
      <c r="H468" s="2" t="str">
        <f>"盈亏"</f>
        <v>盈亏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2:18">
      <c r="B469" s="2" t="str">
        <f>"人民币"</f>
        <v>人民币</v>
      </c>
      <c r="C469" s="2" t="str">
        <f>"5508.71"</f>
        <v>5508.71</v>
      </c>
      <c r="D469" s="2" t="str">
        <f>"138.54"</f>
        <v>138.54</v>
      </c>
      <c r="E469" s="2" t="str">
        <f>"138.54"</f>
        <v>138.54</v>
      </c>
      <c r="F469" s="2" t="str">
        <f>"91616.00"</f>
        <v>91616.00</v>
      </c>
      <c r="G469" s="2" t="str">
        <f>"91754.54"</f>
        <v>91754.54</v>
      </c>
      <c r="H469" s="2" t="str">
        <f>"-9194.42"</f>
        <v>-9194.42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2:18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8"/>
    </row>
    <row r="471" spans="2:18">
      <c r="B471" s="2" t="s">
        <v>0</v>
      </c>
      <c r="C471" s="2" t="str">
        <f>"证券数量"</f>
        <v>证券数量</v>
      </c>
      <c r="D471" s="2" t="s">
        <v>1</v>
      </c>
      <c r="E471" s="2" t="str">
        <f>"价格币种"</f>
        <v>价格币种</v>
      </c>
      <c r="F471" s="2" t="str">
        <f>"成本价"</f>
        <v>成本价</v>
      </c>
      <c r="G471" s="2" t="str">
        <f>"浮动盈亏"</f>
        <v>浮动盈亏</v>
      </c>
      <c r="H471" s="2" t="str">
        <f>"盈亏比例(%)"</f>
        <v>盈亏比例(%)</v>
      </c>
      <c r="I471" s="2" t="str">
        <f>"折算汇率"</f>
        <v>折算汇率</v>
      </c>
      <c r="J471" s="2" t="str">
        <f>"最新市值"</f>
        <v>最新市值</v>
      </c>
      <c r="K471" s="2" t="str">
        <f>"当前价"</f>
        <v>当前价</v>
      </c>
      <c r="L471" s="2" t="str">
        <f>"今买数量"</f>
        <v>今买数量</v>
      </c>
      <c r="M471" s="2" t="str">
        <f>"今卖数量"</f>
        <v>今卖数量</v>
      </c>
      <c r="N471" s="2" t="str">
        <f>"证券代码"</f>
        <v>证券代码</v>
      </c>
      <c r="O471" s="2" t="str">
        <f>"股东代码"</f>
        <v>股东代码</v>
      </c>
      <c r="P471" s="2" t="str">
        <f>"成本金额"</f>
        <v>成本金额</v>
      </c>
      <c r="Q471" s="2" t="s">
        <v>2</v>
      </c>
      <c r="R471" s="2"/>
    </row>
    <row r="472" spans="2:18">
      <c r="B472" s="2" t="s">
        <v>4</v>
      </c>
      <c r="C472" s="9" t="s">
        <v>5</v>
      </c>
      <c r="D472" s="9" t="s">
        <v>5</v>
      </c>
      <c r="E472" s="2" t="str">
        <f t="shared" ref="E472:E487" si="140">"人民币"</f>
        <v>人民币</v>
      </c>
      <c r="F472" s="2">
        <v>19.758</v>
      </c>
      <c r="G472" s="2">
        <v>-1294.53</v>
      </c>
      <c r="H472" s="2">
        <v>-8.19</v>
      </c>
      <c r="I472" s="9" t="s">
        <v>6</v>
      </c>
      <c r="J472" s="2">
        <v>14512</v>
      </c>
      <c r="K472" s="2">
        <v>18.14</v>
      </c>
      <c r="L472" s="2">
        <v>0</v>
      </c>
      <c r="M472" s="2">
        <v>0</v>
      </c>
      <c r="N472" s="2" t="str">
        <f>"000936"</f>
        <v>000936</v>
      </c>
      <c r="O472" s="2" t="str">
        <f t="shared" ref="O472:O475" si="141">"0157472516"</f>
        <v>0157472516</v>
      </c>
      <c r="P472" s="2" t="str">
        <f>"15806.53"</f>
        <v>15806.53</v>
      </c>
      <c r="Q472" s="2">
        <v>30</v>
      </c>
      <c r="R472" s="2">
        <f t="shared" ref="R472:R487" si="142">Q472*C472</f>
        <v>24000</v>
      </c>
    </row>
    <row r="473" spans="2:18">
      <c r="B473" s="2" t="str">
        <f>"创业板B"</f>
        <v>创业板B</v>
      </c>
      <c r="C473" s="2">
        <v>10000</v>
      </c>
      <c r="D473" s="2">
        <v>10000</v>
      </c>
      <c r="E473" s="2" t="str">
        <f>"人民币"</f>
        <v>人民币</v>
      </c>
      <c r="F473" s="2">
        <v>1.116</v>
      </c>
      <c r="G473" s="2">
        <v>-927.5</v>
      </c>
      <c r="H473" s="2">
        <v>-8.33</v>
      </c>
      <c r="I473" s="2"/>
      <c r="J473" s="2">
        <v>10230</v>
      </c>
      <c r="K473" s="2">
        <v>1.023</v>
      </c>
      <c r="L473" s="2">
        <v>0</v>
      </c>
      <c r="M473" s="2">
        <v>0</v>
      </c>
      <c r="N473" s="2" t="str">
        <f>"150153"</f>
        <v>150153</v>
      </c>
      <c r="O473" s="2" t="str">
        <f>"0157472516"</f>
        <v>0157472516</v>
      </c>
      <c r="P473" s="2" t="str">
        <f>"11157.50"</f>
        <v>11157.50</v>
      </c>
      <c r="Q473" s="2">
        <v>1.3</v>
      </c>
      <c r="R473" s="2">
        <f>Q473*C473</f>
        <v>13000</v>
      </c>
    </row>
    <row r="474" spans="2:18">
      <c r="B474" s="2" t="s">
        <v>7</v>
      </c>
      <c r="C474" s="2">
        <v>600</v>
      </c>
      <c r="D474" s="2">
        <v>600</v>
      </c>
      <c r="E474" s="2" t="str">
        <f>"人民币"</f>
        <v>人民币</v>
      </c>
      <c r="F474" s="2">
        <v>17.548</v>
      </c>
      <c r="G474" s="2">
        <v>-310.88</v>
      </c>
      <c r="H474" s="2">
        <v>-2.95</v>
      </c>
      <c r="I474" s="2"/>
      <c r="J474" s="2">
        <v>10218</v>
      </c>
      <c r="K474" s="2">
        <v>17.03</v>
      </c>
      <c r="L474" s="2">
        <v>0</v>
      </c>
      <c r="M474" s="2">
        <v>0</v>
      </c>
      <c r="N474" s="2" t="str">
        <f>"600008"</f>
        <v>600008</v>
      </c>
      <c r="O474" s="2" t="str">
        <f t="shared" ref="O474:O477" si="143">"A453612732"</f>
        <v>A453612732</v>
      </c>
      <c r="P474" s="2" t="str">
        <f>"10528.88"</f>
        <v>10528.88</v>
      </c>
      <c r="Q474" s="2">
        <v>25</v>
      </c>
      <c r="R474" s="2">
        <f>Q474*C474</f>
        <v>15000</v>
      </c>
    </row>
    <row r="475" spans="2:18">
      <c r="B475" s="2" t="str">
        <f>"华英农业"</f>
        <v>华英农业</v>
      </c>
      <c r="C475" s="2">
        <v>600</v>
      </c>
      <c r="D475" s="2">
        <v>300</v>
      </c>
      <c r="E475" s="2" t="str">
        <f>"人民币"</f>
        <v>人民币</v>
      </c>
      <c r="F475" s="2">
        <v>14.948</v>
      </c>
      <c r="G475" s="2">
        <v>-418.66</v>
      </c>
      <c r="H475" s="2">
        <v>-4.67</v>
      </c>
      <c r="I475" s="2"/>
      <c r="J475" s="2">
        <v>8550</v>
      </c>
      <c r="K475" s="2">
        <v>14.25</v>
      </c>
      <c r="L475" s="2">
        <v>300</v>
      </c>
      <c r="M475" s="2">
        <v>0</v>
      </c>
      <c r="N475" s="2" t="str">
        <f>"002321"</f>
        <v>002321</v>
      </c>
      <c r="O475" s="2" t="str">
        <f>"0157472516"</f>
        <v>0157472516</v>
      </c>
      <c r="P475" s="2" t="str">
        <f>"8968.66"</f>
        <v>8968.66</v>
      </c>
      <c r="Q475" s="2">
        <v>25</v>
      </c>
      <c r="R475" s="2">
        <f>Q475*C475</f>
        <v>15000</v>
      </c>
    </row>
    <row r="476" spans="2:18">
      <c r="B476" s="2" t="str">
        <f>"*ST阳化"</f>
        <v>*ST阳化</v>
      </c>
      <c r="C476" s="2">
        <v>900</v>
      </c>
      <c r="D476" s="2">
        <v>600</v>
      </c>
      <c r="E476" s="2" t="str">
        <f>"人民币"</f>
        <v>人民币</v>
      </c>
      <c r="F476" s="2">
        <v>7.599</v>
      </c>
      <c r="G476" s="2">
        <v>-80.2</v>
      </c>
      <c r="H476" s="2">
        <v>-1.17</v>
      </c>
      <c r="I476" s="2"/>
      <c r="J476" s="2">
        <v>6759</v>
      </c>
      <c r="K476" s="2">
        <v>7.51</v>
      </c>
      <c r="L476" s="2">
        <v>300</v>
      </c>
      <c r="M476" s="2">
        <v>0</v>
      </c>
      <c r="N476" s="2" t="str">
        <f>"600691"</f>
        <v>600691</v>
      </c>
      <c r="O476" s="2" t="str">
        <f>"A453612732"</f>
        <v>A453612732</v>
      </c>
      <c r="P476" s="2" t="str">
        <f>"6839.20"</f>
        <v>6839.20</v>
      </c>
      <c r="Q476" s="2">
        <v>11</v>
      </c>
      <c r="R476" s="2">
        <f>Q476*C476</f>
        <v>9900</v>
      </c>
    </row>
    <row r="477" spans="2:18">
      <c r="B477" s="2" t="str">
        <f>"雪峰科技"</f>
        <v>雪峰科技</v>
      </c>
      <c r="C477" s="2">
        <v>200</v>
      </c>
      <c r="D477" s="2">
        <v>100</v>
      </c>
      <c r="E477" s="2" t="str">
        <f>"人民币"</f>
        <v>人民币</v>
      </c>
      <c r="F477" s="2">
        <v>37.898</v>
      </c>
      <c r="G477" s="2">
        <v>-1239.59</v>
      </c>
      <c r="H477" s="2">
        <v>-16.35</v>
      </c>
      <c r="I477" s="2"/>
      <c r="J477" s="2">
        <v>6340</v>
      </c>
      <c r="K477" s="2">
        <v>31.7</v>
      </c>
      <c r="L477" s="2">
        <v>100</v>
      </c>
      <c r="M477" s="2">
        <v>0</v>
      </c>
      <c r="N477" s="2" t="str">
        <f>"603227"</f>
        <v>603227</v>
      </c>
      <c r="O477" s="2" t="str">
        <f>"A453612732"</f>
        <v>A453612732</v>
      </c>
      <c r="P477" s="2" t="str">
        <f>"7579.59"</f>
        <v>7579.59</v>
      </c>
      <c r="Q477" s="2">
        <v>42</v>
      </c>
      <c r="R477" s="2">
        <f>Q477*C477</f>
        <v>8400</v>
      </c>
    </row>
    <row r="478" spans="2:18">
      <c r="B478" s="2" t="str">
        <f>"三花股份"</f>
        <v>三花股份</v>
      </c>
      <c r="C478" s="2">
        <v>400</v>
      </c>
      <c r="D478" s="2">
        <v>400</v>
      </c>
      <c r="E478" s="2" t="str">
        <f>"人民币"</f>
        <v>人民币</v>
      </c>
      <c r="F478" s="2">
        <v>13.737</v>
      </c>
      <c r="G478" s="2">
        <v>69.25</v>
      </c>
      <c r="H478" s="2">
        <v>1.26</v>
      </c>
      <c r="I478" s="2"/>
      <c r="J478" s="2">
        <v>5564</v>
      </c>
      <c r="K478" s="2">
        <v>13.91</v>
      </c>
      <c r="L478" s="2">
        <v>0</v>
      </c>
      <c r="M478" s="2">
        <v>0</v>
      </c>
      <c r="N478" s="2" t="str">
        <f>"002050"</f>
        <v>002050</v>
      </c>
      <c r="O478" s="2" t="str">
        <f t="shared" ref="O478:O483" si="144">"0157472516"</f>
        <v>0157472516</v>
      </c>
      <c r="P478" s="2" t="str">
        <f>"5494.75"</f>
        <v>5494.75</v>
      </c>
      <c r="Q478" s="2">
        <v>20</v>
      </c>
      <c r="R478" s="2">
        <f>Q478*C478</f>
        <v>8000</v>
      </c>
    </row>
    <row r="479" spans="2:18">
      <c r="B479" s="2" t="str">
        <f>"农 产 品"</f>
        <v>农 产 品</v>
      </c>
      <c r="C479" s="2">
        <v>200</v>
      </c>
      <c r="D479" s="2">
        <v>200</v>
      </c>
      <c r="E479" s="2" t="str">
        <f>"人民币"</f>
        <v>人民币</v>
      </c>
      <c r="F479" s="2">
        <v>25.665</v>
      </c>
      <c r="G479" s="2">
        <v>-601</v>
      </c>
      <c r="H479" s="2">
        <v>-11.71</v>
      </c>
      <c r="I479" s="2"/>
      <c r="J479" s="2">
        <v>4532</v>
      </c>
      <c r="K479" s="2">
        <v>22.66</v>
      </c>
      <c r="L479" s="2">
        <v>0</v>
      </c>
      <c r="M479" s="2">
        <v>0</v>
      </c>
      <c r="N479" s="2" t="str">
        <f>"000061"</f>
        <v>000061</v>
      </c>
      <c r="O479" s="2" t="str">
        <f>"0157472516"</f>
        <v>0157472516</v>
      </c>
      <c r="P479" s="2" t="str">
        <f>"5133.00"</f>
        <v>5133.00</v>
      </c>
      <c r="Q479" s="2">
        <v>35</v>
      </c>
      <c r="R479" s="2">
        <f>Q479*C479</f>
        <v>7000</v>
      </c>
    </row>
    <row r="480" spans="2:18">
      <c r="B480" s="2" t="str">
        <f>"北京城建"</f>
        <v>北京城建</v>
      </c>
      <c r="C480" s="2">
        <v>200</v>
      </c>
      <c r="D480" s="2">
        <v>200</v>
      </c>
      <c r="E480" s="2" t="str">
        <f>"人民币"</f>
        <v>人民币</v>
      </c>
      <c r="F480" s="2">
        <v>24.605</v>
      </c>
      <c r="G480" s="2">
        <v>-394.99</v>
      </c>
      <c r="H480" s="2">
        <v>-8.03</v>
      </c>
      <c r="I480" s="2"/>
      <c r="J480" s="2">
        <v>4526</v>
      </c>
      <c r="K480" s="2">
        <v>22.63</v>
      </c>
      <c r="L480" s="2">
        <v>0</v>
      </c>
      <c r="M480" s="2">
        <v>0</v>
      </c>
      <c r="N480" s="2" t="str">
        <f>"600266"</f>
        <v>600266</v>
      </c>
      <c r="O480" s="2" t="str">
        <f t="shared" ref="O480:O482" si="145">"A453612732"</f>
        <v>A453612732</v>
      </c>
      <c r="P480" s="2" t="str">
        <f>"4920.99"</f>
        <v>4920.99</v>
      </c>
      <c r="Q480" s="2">
        <v>28</v>
      </c>
      <c r="R480" s="2">
        <f>Q480*C480</f>
        <v>5600</v>
      </c>
    </row>
    <row r="481" spans="2:18">
      <c r="B481" s="2" t="str">
        <f>"上汽集团"</f>
        <v>上汽集团</v>
      </c>
      <c r="C481" s="2">
        <v>200</v>
      </c>
      <c r="D481" s="2">
        <v>200</v>
      </c>
      <c r="E481" s="2" t="str">
        <f>"人民币"</f>
        <v>人民币</v>
      </c>
      <c r="F481" s="2">
        <v>24.736</v>
      </c>
      <c r="G481" s="2">
        <v>-449.12</v>
      </c>
      <c r="H481" s="2">
        <v>-9.08</v>
      </c>
      <c r="I481" s="2"/>
      <c r="J481" s="2">
        <v>4498</v>
      </c>
      <c r="K481" s="2">
        <v>22.49</v>
      </c>
      <c r="L481" s="2">
        <v>0</v>
      </c>
      <c r="M481" s="2">
        <v>0</v>
      </c>
      <c r="N481" s="2" t="str">
        <f>"600104"</f>
        <v>600104</v>
      </c>
      <c r="O481" s="2" t="str">
        <f>"A453612732"</f>
        <v>A453612732</v>
      </c>
      <c r="P481" s="2" t="str">
        <f>"4947.12"</f>
        <v>4947.12</v>
      </c>
      <c r="Q481" s="2">
        <v>35</v>
      </c>
      <c r="R481" s="2">
        <f>Q481*C481</f>
        <v>7000</v>
      </c>
    </row>
    <row r="482" spans="2:18">
      <c r="B482" s="2" t="str">
        <f>"中海集运"</f>
        <v>中海集运</v>
      </c>
      <c r="C482" s="2">
        <v>400</v>
      </c>
      <c r="D482" s="2">
        <v>400</v>
      </c>
      <c r="E482" s="2" t="str">
        <f>"人民币"</f>
        <v>人民币</v>
      </c>
      <c r="F482" s="2">
        <v>9.099</v>
      </c>
      <c r="G482" s="2">
        <v>-167.68</v>
      </c>
      <c r="H482" s="2">
        <v>-4.6</v>
      </c>
      <c r="I482" s="2"/>
      <c r="J482" s="2">
        <v>3472</v>
      </c>
      <c r="K482" s="2">
        <v>8.68</v>
      </c>
      <c r="L482" s="2">
        <v>0</v>
      </c>
      <c r="M482" s="2">
        <v>0</v>
      </c>
      <c r="N482" s="2" t="str">
        <f>"601866"</f>
        <v>601866</v>
      </c>
      <c r="O482" s="2" t="str">
        <f>"A453612732"</f>
        <v>A453612732</v>
      </c>
      <c r="P482" s="2" t="str">
        <f>"3639.68"</f>
        <v>3639.68</v>
      </c>
      <c r="Q482" s="2">
        <v>12</v>
      </c>
      <c r="R482" s="2">
        <f>Q482*C482</f>
        <v>4800</v>
      </c>
    </row>
    <row r="483" spans="2:18">
      <c r="B483" s="2" t="str">
        <f>"中航军B"</f>
        <v>中航军B</v>
      </c>
      <c r="C483" s="2">
        <v>3000</v>
      </c>
      <c r="D483" s="2">
        <v>3000</v>
      </c>
      <c r="E483" s="2" t="str">
        <f>"人民币"</f>
        <v>人民币</v>
      </c>
      <c r="F483" s="2">
        <v>0.972</v>
      </c>
      <c r="G483" s="2">
        <v>-62</v>
      </c>
      <c r="H483" s="2">
        <v>-2.16</v>
      </c>
      <c r="I483" s="2"/>
      <c r="J483" s="2">
        <v>2853</v>
      </c>
      <c r="K483" s="2">
        <v>0.951</v>
      </c>
      <c r="L483" s="2">
        <v>0</v>
      </c>
      <c r="M483" s="2">
        <v>0</v>
      </c>
      <c r="N483" s="2" t="str">
        <f>"150222"</f>
        <v>150222</v>
      </c>
      <c r="O483" s="2" t="str">
        <f>"0157472516"</f>
        <v>0157472516</v>
      </c>
      <c r="P483" s="2" t="str">
        <f>"2915.00"</f>
        <v>2915.00</v>
      </c>
      <c r="Q483" s="2">
        <v>1.1</v>
      </c>
      <c r="R483" s="2">
        <f>Q483*C483</f>
        <v>3300</v>
      </c>
    </row>
    <row r="484" spans="2:18">
      <c r="B484" s="2" t="str">
        <f>"华贸物流"</f>
        <v>华贸物流</v>
      </c>
      <c r="C484" s="2">
        <v>200</v>
      </c>
      <c r="D484" s="2">
        <v>200</v>
      </c>
      <c r="E484" s="2" t="str">
        <f>"人民币"</f>
        <v>人民币</v>
      </c>
      <c r="F484" s="2">
        <v>16.576</v>
      </c>
      <c r="G484" s="2">
        <v>-473.12</v>
      </c>
      <c r="H484" s="2">
        <v>-14.27</v>
      </c>
      <c r="I484" s="2"/>
      <c r="J484" s="2">
        <v>2842</v>
      </c>
      <c r="K484" s="2">
        <v>14.21</v>
      </c>
      <c r="L484" s="2">
        <v>0</v>
      </c>
      <c r="M484" s="2">
        <v>0</v>
      </c>
      <c r="N484" s="2" t="str">
        <f>"603128"</f>
        <v>603128</v>
      </c>
      <c r="O484" s="2" t="str">
        <f t="shared" ref="O484:O487" si="146">"A453612732"</f>
        <v>A453612732</v>
      </c>
      <c r="P484" s="2" t="str">
        <f>"3315.12"</f>
        <v>3315.12</v>
      </c>
      <c r="Q484" s="2">
        <v>20</v>
      </c>
      <c r="R484" s="2">
        <f>Q484*C484</f>
        <v>4000</v>
      </c>
    </row>
    <row r="485" spans="2:18">
      <c r="B485" s="2" t="str">
        <f>"盛达矿业"</f>
        <v>盛达矿业</v>
      </c>
      <c r="C485" s="2">
        <v>100</v>
      </c>
      <c r="D485" s="2">
        <v>100</v>
      </c>
      <c r="E485" s="2" t="str">
        <f>"人民币"</f>
        <v>人民币</v>
      </c>
      <c r="F485" s="2">
        <v>38.308</v>
      </c>
      <c r="G485" s="2">
        <v>-1175.77</v>
      </c>
      <c r="H485" s="2">
        <v>-30.69</v>
      </c>
      <c r="I485" s="2"/>
      <c r="J485" s="2">
        <v>2655</v>
      </c>
      <c r="K485" s="2">
        <v>26.55</v>
      </c>
      <c r="L485" s="2">
        <v>0</v>
      </c>
      <c r="M485" s="2">
        <v>100</v>
      </c>
      <c r="N485" s="2" t="str">
        <f>"000603"</f>
        <v>000603</v>
      </c>
      <c r="O485" s="2" t="str">
        <f>"0157472516"</f>
        <v>0157472516</v>
      </c>
      <c r="P485" s="2" t="str">
        <f>"3830.77"</f>
        <v>3830.77</v>
      </c>
      <c r="Q485" s="2">
        <v>40</v>
      </c>
      <c r="R485" s="2">
        <f>Q485*C485</f>
        <v>4000</v>
      </c>
    </row>
    <row r="486" spans="2:18">
      <c r="B486" s="2" t="str">
        <f>"大众交通"</f>
        <v>大众交通</v>
      </c>
      <c r="C486" s="2">
        <v>100</v>
      </c>
      <c r="D486" s="2">
        <v>100</v>
      </c>
      <c r="E486" s="2" t="str">
        <f>"人民币"</f>
        <v>人民币</v>
      </c>
      <c r="F486" s="2">
        <v>30.941</v>
      </c>
      <c r="G486" s="2">
        <v>-1037.13</v>
      </c>
      <c r="H486" s="2">
        <v>-33.52</v>
      </c>
      <c r="I486" s="2"/>
      <c r="J486" s="2">
        <v>2057</v>
      </c>
      <c r="K486" s="2">
        <v>20.57</v>
      </c>
      <c r="L486" s="2">
        <v>0</v>
      </c>
      <c r="M486" s="2">
        <v>0</v>
      </c>
      <c r="N486" s="2" t="str">
        <f>"600611"</f>
        <v>600611</v>
      </c>
      <c r="O486" s="2" t="str">
        <f>"A453612732"</f>
        <v>A453612732</v>
      </c>
      <c r="P486" s="2" t="str">
        <f>"3094.13"</f>
        <v>3094.13</v>
      </c>
      <c r="Q486" s="2">
        <v>28</v>
      </c>
      <c r="R486" s="2">
        <f>Q486*C486</f>
        <v>2800</v>
      </c>
    </row>
    <row r="487" spans="2:18">
      <c r="B487" s="2" t="str">
        <f>"中国中车"</f>
        <v>中国中车</v>
      </c>
      <c r="C487" s="2">
        <v>100</v>
      </c>
      <c r="D487" s="2">
        <v>100</v>
      </c>
      <c r="E487" s="2" t="str">
        <f>"人民币"</f>
        <v>人民币</v>
      </c>
      <c r="F487" s="2">
        <v>26.395</v>
      </c>
      <c r="G487" s="2">
        <v>-631.5</v>
      </c>
      <c r="H487" s="2">
        <v>-23.92</v>
      </c>
      <c r="I487" s="2"/>
      <c r="J487" s="2">
        <v>2008</v>
      </c>
      <c r="K487" s="2">
        <v>20.08</v>
      </c>
      <c r="L487" s="2">
        <v>0</v>
      </c>
      <c r="M487" s="2">
        <v>100</v>
      </c>
      <c r="N487" s="2" t="str">
        <f>"601766"</f>
        <v>601766</v>
      </c>
      <c r="O487" s="2" t="str">
        <f>"A453612732"</f>
        <v>A453612732</v>
      </c>
      <c r="P487" s="2" t="str">
        <f>"2639.50"</f>
        <v>2639.50</v>
      </c>
      <c r="Q487" s="2">
        <v>30</v>
      </c>
      <c r="R487" s="2">
        <f>Q487*C487</f>
        <v>3000</v>
      </c>
    </row>
    <row r="488" spans="2:18">
      <c r="B488" s="2" t="s">
        <v>8</v>
      </c>
      <c r="C488" s="2" t="s">
        <v>9</v>
      </c>
      <c r="D488" s="4" t="s">
        <v>10</v>
      </c>
      <c r="E488" s="4"/>
      <c r="F488" s="4"/>
      <c r="G488" s="2"/>
      <c r="H488" s="2">
        <f>SUM(H472:H487)</f>
        <v>-178.38</v>
      </c>
      <c r="I488" s="2"/>
      <c r="J488" s="2"/>
      <c r="K488" s="2"/>
      <c r="L488" s="2"/>
      <c r="M488" s="2"/>
      <c r="N488" s="2"/>
      <c r="O488" s="2"/>
      <c r="P488" s="2"/>
      <c r="Q488" s="2"/>
      <c r="R488" s="2">
        <f>SUM(R472:R487)</f>
        <v>134800</v>
      </c>
    </row>
    <row r="489" customFormat="1" spans="4:9">
      <c r="D489" s="5"/>
      <c r="E489" s="5"/>
      <c r="F489" s="5"/>
      <c r="I489" s="6">
        <v>42257</v>
      </c>
    </row>
    <row r="490" customFormat="1" spans="11:11">
      <c r="K490" s="6">
        <f>I489+1</f>
        <v>42258</v>
      </c>
    </row>
    <row r="491" customFormat="1" spans="3:12">
      <c r="C491" t="s">
        <v>11</v>
      </c>
      <c r="L491" s="7">
        <f ca="1">NOW()</f>
        <v>42259.9654398148</v>
      </c>
    </row>
    <row r="492" customFormat="1" spans="10:10">
      <c r="J492" t="e">
        <f>E484+1</f>
        <v>#VALUE!</v>
      </c>
    </row>
    <row r="493" customFormat="1" spans="7:7">
      <c r="G493" t="s">
        <v>12</v>
      </c>
    </row>
    <row r="494" customFormat="1" spans="6:6">
      <c r="F494" t="s">
        <v>13</v>
      </c>
    </row>
    <row r="495" spans="1:17">
      <c r="A495" s="2" t="str">
        <f>"币种"</f>
        <v>币种</v>
      </c>
      <c r="B495" s="2" t="str">
        <f>"余额"</f>
        <v>余额</v>
      </c>
      <c r="C495" s="2" t="str">
        <f>"可用"</f>
        <v>可用</v>
      </c>
      <c r="D495" s="2" t="str">
        <f>"可取"</f>
        <v>可取</v>
      </c>
      <c r="E495" s="2" t="str">
        <f>"参考市值"</f>
        <v>参考市值</v>
      </c>
      <c r="F495" s="2" t="str">
        <f>"资产"</f>
        <v>资产</v>
      </c>
      <c r="G495" s="2" t="str">
        <f>"盈亏"</f>
        <v>盈亏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>
      <c r="A496" s="2" t="str">
        <f>"人民币"</f>
        <v>人民币</v>
      </c>
      <c r="B496" s="2" t="str">
        <f>"5508.71"</f>
        <v>5508.71</v>
      </c>
      <c r="C496" s="2" t="str">
        <f>"138.54"</f>
        <v>138.54</v>
      </c>
      <c r="D496" s="2" t="str">
        <f>"138.54"</f>
        <v>138.54</v>
      </c>
      <c r="E496" s="2" t="str">
        <f>"91616.00"</f>
        <v>91616.00</v>
      </c>
      <c r="F496" s="2" t="str">
        <f>"91754.54"</f>
        <v>91754.54</v>
      </c>
      <c r="G496" s="2" t="str">
        <f>"-9194.42"</f>
        <v>-9194.42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8"/>
    </row>
    <row r="498" spans="1:18">
      <c r="A498" s="2" t="s">
        <v>0</v>
      </c>
      <c r="B498" s="2" t="str">
        <f>"证券数量"</f>
        <v>证券数量</v>
      </c>
      <c r="C498" s="2" t="s">
        <v>1</v>
      </c>
      <c r="D498" s="2" t="str">
        <f>"价格币种"</f>
        <v>价格币种</v>
      </c>
      <c r="E498" s="2" t="str">
        <f>"成本价"</f>
        <v>成本价</v>
      </c>
      <c r="F498" s="2" t="str">
        <f>"浮动盈亏"</f>
        <v>浮动盈亏</v>
      </c>
      <c r="G498" s="2" t="str">
        <f>"盈亏比例(%)"</f>
        <v>盈亏比例(%)</v>
      </c>
      <c r="H498" s="2" t="str">
        <f>"折算汇率"</f>
        <v>折算汇率</v>
      </c>
      <c r="I498" s="2" t="str">
        <f>"最新市值"</f>
        <v>最新市值</v>
      </c>
      <c r="J498" s="2" t="str">
        <f>"当前价"</f>
        <v>当前价</v>
      </c>
      <c r="K498" s="2" t="str">
        <f>"今买数量"</f>
        <v>今买数量</v>
      </c>
      <c r="L498" s="2" t="str">
        <f>"今卖数量"</f>
        <v>今卖数量</v>
      </c>
      <c r="M498" s="2" t="str">
        <f>"证券代码"</f>
        <v>证券代码</v>
      </c>
      <c r="N498" s="2" t="str">
        <f>"股东代码"</f>
        <v>股东代码</v>
      </c>
      <c r="O498" s="2" t="str">
        <f>"成本金额"</f>
        <v>成本金额</v>
      </c>
      <c r="P498" s="2" t="s">
        <v>2</v>
      </c>
      <c r="Q498" s="2"/>
      <c r="R498" s="2" t="s">
        <v>3</v>
      </c>
    </row>
    <row r="499" spans="1:18">
      <c r="A499" s="2" t="s">
        <v>4</v>
      </c>
      <c r="B499" s="9" t="s">
        <v>5</v>
      </c>
      <c r="C499" s="9" t="s">
        <v>5</v>
      </c>
      <c r="D499" s="2" t="str">
        <f t="shared" ref="D499:D514" si="147">"人民币"</f>
        <v>人民币</v>
      </c>
      <c r="E499" s="2">
        <v>19.758</v>
      </c>
      <c r="F499" s="2">
        <v>-1294.53</v>
      </c>
      <c r="G499" s="2">
        <v>-8.19</v>
      </c>
      <c r="H499" s="9" t="s">
        <v>6</v>
      </c>
      <c r="I499" s="2">
        <v>14512</v>
      </c>
      <c r="J499" s="2">
        <v>18.14</v>
      </c>
      <c r="K499" s="2">
        <v>0</v>
      </c>
      <c r="L499" s="2">
        <v>0</v>
      </c>
      <c r="M499" s="2" t="str">
        <f>"000936"</f>
        <v>000936</v>
      </c>
      <c r="N499" s="2" t="str">
        <f t="shared" ref="N499:N502" si="148">"0157472516"</f>
        <v>0157472516</v>
      </c>
      <c r="O499" s="2" t="str">
        <f>"15806.53"</f>
        <v>15806.53</v>
      </c>
      <c r="P499" s="2">
        <v>30</v>
      </c>
      <c r="Q499" s="2">
        <f t="shared" ref="Q499:Q514" si="149">P499*B499</f>
        <v>24000</v>
      </c>
      <c r="R499" s="2">
        <f t="shared" ref="R499:R514" si="150">(Q499-O499)/O499*100</f>
        <v>51.835981711356</v>
      </c>
    </row>
    <row r="500" spans="1:18">
      <c r="A500" s="2" t="str">
        <f>"创业板B"</f>
        <v>创业板B</v>
      </c>
      <c r="B500" s="2">
        <v>10000</v>
      </c>
      <c r="C500" s="2">
        <v>10000</v>
      </c>
      <c r="D500" s="2" t="str">
        <f>"人民币"</f>
        <v>人民币</v>
      </c>
      <c r="E500" s="2">
        <v>1.116</v>
      </c>
      <c r="F500" s="2">
        <v>-927.5</v>
      </c>
      <c r="G500" s="2">
        <v>-8.33</v>
      </c>
      <c r="H500" s="2"/>
      <c r="I500" s="2">
        <v>10230</v>
      </c>
      <c r="J500" s="2">
        <v>1.023</v>
      </c>
      <c r="K500" s="2">
        <v>0</v>
      </c>
      <c r="L500" s="2">
        <v>0</v>
      </c>
      <c r="M500" s="2" t="str">
        <f>"150153"</f>
        <v>150153</v>
      </c>
      <c r="N500" s="2" t="str">
        <f>"0157472516"</f>
        <v>0157472516</v>
      </c>
      <c r="O500" s="2" t="str">
        <f>"11157.50"</f>
        <v>11157.50</v>
      </c>
      <c r="P500" s="2">
        <v>1.3</v>
      </c>
      <c r="Q500" s="2">
        <f>P500*B500</f>
        <v>13000</v>
      </c>
      <c r="R500" s="2">
        <f>(Q500-O500)/O500*100</f>
        <v>16.5135559041004</v>
      </c>
    </row>
    <row r="501" spans="1:18">
      <c r="A501" s="2" t="s">
        <v>7</v>
      </c>
      <c r="B501" s="2">
        <v>600</v>
      </c>
      <c r="C501" s="2">
        <v>600</v>
      </c>
      <c r="D501" s="2" t="str">
        <f>"人民币"</f>
        <v>人民币</v>
      </c>
      <c r="E501" s="2">
        <v>17.548</v>
      </c>
      <c r="F501" s="2">
        <v>-310.88</v>
      </c>
      <c r="G501" s="2">
        <v>-2.95</v>
      </c>
      <c r="H501" s="2"/>
      <c r="I501" s="2">
        <v>10218</v>
      </c>
      <c r="J501" s="2">
        <v>17.03</v>
      </c>
      <c r="K501" s="2">
        <v>0</v>
      </c>
      <c r="L501" s="2">
        <v>0</v>
      </c>
      <c r="M501" s="2" t="str">
        <f>"600008"</f>
        <v>600008</v>
      </c>
      <c r="N501" s="2" t="str">
        <f t="shared" ref="N501:N504" si="151">"A453612732"</f>
        <v>A453612732</v>
      </c>
      <c r="O501" s="2" t="str">
        <f>"10528.88"</f>
        <v>10528.88</v>
      </c>
      <c r="P501" s="2">
        <v>25</v>
      </c>
      <c r="Q501" s="2">
        <f>P501*B501</f>
        <v>15000</v>
      </c>
      <c r="R501" s="2">
        <f>(Q501-O501)/O501*100</f>
        <v>42.4652954540274</v>
      </c>
    </row>
    <row r="502" spans="1:18">
      <c r="A502" s="2" t="str">
        <f>"华英农业"</f>
        <v>华英农业</v>
      </c>
      <c r="B502" s="2">
        <v>600</v>
      </c>
      <c r="C502" s="2">
        <v>300</v>
      </c>
      <c r="D502" s="2" t="str">
        <f>"人民币"</f>
        <v>人民币</v>
      </c>
      <c r="E502" s="2">
        <v>14.948</v>
      </c>
      <c r="F502" s="2">
        <v>-418.66</v>
      </c>
      <c r="G502" s="2">
        <v>-4.67</v>
      </c>
      <c r="H502" s="2"/>
      <c r="I502" s="2">
        <v>8550</v>
      </c>
      <c r="J502" s="2">
        <v>14.25</v>
      </c>
      <c r="K502" s="2">
        <v>300</v>
      </c>
      <c r="L502" s="2">
        <v>0</v>
      </c>
      <c r="M502" s="2" t="str">
        <f>"002321"</f>
        <v>002321</v>
      </c>
      <c r="N502" s="2" t="str">
        <f>"0157472516"</f>
        <v>0157472516</v>
      </c>
      <c r="O502" s="2" t="str">
        <f>"8968.66"</f>
        <v>8968.66</v>
      </c>
      <c r="P502" s="2">
        <v>25</v>
      </c>
      <c r="Q502" s="2">
        <f>P502*B502</f>
        <v>15000</v>
      </c>
      <c r="R502" s="2">
        <f>(Q502-O502)/O502*100</f>
        <v>67.2490650777262</v>
      </c>
    </row>
    <row r="503" spans="1:18">
      <c r="A503" s="2" t="str">
        <f>"*ST阳化"</f>
        <v>*ST阳化</v>
      </c>
      <c r="B503" s="2">
        <v>900</v>
      </c>
      <c r="C503" s="2">
        <v>600</v>
      </c>
      <c r="D503" s="2" t="str">
        <f>"人民币"</f>
        <v>人民币</v>
      </c>
      <c r="E503" s="2">
        <v>7.599</v>
      </c>
      <c r="F503" s="2">
        <v>-80.2</v>
      </c>
      <c r="G503" s="2">
        <v>-1.17</v>
      </c>
      <c r="H503" s="2"/>
      <c r="I503" s="2">
        <v>6759</v>
      </c>
      <c r="J503" s="2">
        <v>7.51</v>
      </c>
      <c r="K503" s="2">
        <v>300</v>
      </c>
      <c r="L503" s="2">
        <v>0</v>
      </c>
      <c r="M503" s="2" t="str">
        <f>"600691"</f>
        <v>600691</v>
      </c>
      <c r="N503" s="2" t="str">
        <f>"A453612732"</f>
        <v>A453612732</v>
      </c>
      <c r="O503" s="2" t="str">
        <f>"6839.20"</f>
        <v>6839.20</v>
      </c>
      <c r="P503" s="2">
        <v>11</v>
      </c>
      <c r="Q503" s="2">
        <f>P503*B503</f>
        <v>9900</v>
      </c>
      <c r="R503" s="2">
        <f>(Q503-O503)/O503*100</f>
        <v>44.7537723710376</v>
      </c>
    </row>
    <row r="504" spans="1:18">
      <c r="A504" s="2" t="str">
        <f>"雪峰科技"</f>
        <v>雪峰科技</v>
      </c>
      <c r="B504" s="2">
        <v>200</v>
      </c>
      <c r="C504" s="2">
        <v>100</v>
      </c>
      <c r="D504" s="2" t="str">
        <f>"人民币"</f>
        <v>人民币</v>
      </c>
      <c r="E504" s="2">
        <v>37.898</v>
      </c>
      <c r="F504" s="2">
        <v>-1239.59</v>
      </c>
      <c r="G504" s="2">
        <v>-16.35</v>
      </c>
      <c r="H504" s="2"/>
      <c r="I504" s="2">
        <v>6340</v>
      </c>
      <c r="J504" s="2">
        <v>31.7</v>
      </c>
      <c r="K504" s="2">
        <v>100</v>
      </c>
      <c r="L504" s="2">
        <v>0</v>
      </c>
      <c r="M504" s="2" t="str">
        <f>"603227"</f>
        <v>603227</v>
      </c>
      <c r="N504" s="2" t="str">
        <f>"A453612732"</f>
        <v>A453612732</v>
      </c>
      <c r="O504" s="2" t="str">
        <f>"7579.59"</f>
        <v>7579.59</v>
      </c>
      <c r="P504" s="2">
        <v>42</v>
      </c>
      <c r="Q504" s="2">
        <f>P504*B504</f>
        <v>8400</v>
      </c>
      <c r="R504" s="2">
        <f>(Q504-O504)/O504*100</f>
        <v>10.8239363870605</v>
      </c>
    </row>
    <row r="505" spans="1:18">
      <c r="A505" s="2" t="str">
        <f>"三花股份"</f>
        <v>三花股份</v>
      </c>
      <c r="B505" s="2">
        <v>400</v>
      </c>
      <c r="C505" s="2">
        <v>400</v>
      </c>
      <c r="D505" s="2" t="str">
        <f>"人民币"</f>
        <v>人民币</v>
      </c>
      <c r="E505" s="2">
        <v>13.737</v>
      </c>
      <c r="F505" s="2">
        <v>69.25</v>
      </c>
      <c r="G505" s="2">
        <v>1.26</v>
      </c>
      <c r="H505" s="2"/>
      <c r="I505" s="2">
        <v>5564</v>
      </c>
      <c r="J505" s="2">
        <v>13.91</v>
      </c>
      <c r="K505" s="2">
        <v>0</v>
      </c>
      <c r="L505" s="2">
        <v>0</v>
      </c>
      <c r="M505" s="2" t="str">
        <f>"002050"</f>
        <v>002050</v>
      </c>
      <c r="N505" s="2" t="str">
        <f t="shared" ref="N505:N510" si="152">"0157472516"</f>
        <v>0157472516</v>
      </c>
      <c r="O505" s="2" t="str">
        <f>"5494.75"</f>
        <v>5494.75</v>
      </c>
      <c r="P505" s="2">
        <v>20</v>
      </c>
      <c r="Q505" s="2">
        <f>P505*B505</f>
        <v>8000</v>
      </c>
      <c r="R505" s="2">
        <f>(Q505-O505)/O505*100</f>
        <v>45.5935210883116</v>
      </c>
    </row>
    <row r="506" spans="1:18">
      <c r="A506" s="2" t="str">
        <f>"农 产 品"</f>
        <v>农 产 品</v>
      </c>
      <c r="B506" s="2">
        <v>200</v>
      </c>
      <c r="C506" s="2">
        <v>200</v>
      </c>
      <c r="D506" s="2" t="str">
        <f>"人民币"</f>
        <v>人民币</v>
      </c>
      <c r="E506" s="2">
        <v>25.665</v>
      </c>
      <c r="F506" s="2">
        <v>-601</v>
      </c>
      <c r="G506" s="2">
        <v>-11.71</v>
      </c>
      <c r="H506" s="2"/>
      <c r="I506" s="2">
        <v>4532</v>
      </c>
      <c r="J506" s="2">
        <v>22.66</v>
      </c>
      <c r="K506" s="2">
        <v>0</v>
      </c>
      <c r="L506" s="2">
        <v>0</v>
      </c>
      <c r="M506" s="2" t="str">
        <f>"000061"</f>
        <v>000061</v>
      </c>
      <c r="N506" s="2" t="str">
        <f>"0157472516"</f>
        <v>0157472516</v>
      </c>
      <c r="O506" s="2" t="str">
        <f>"5133.00"</f>
        <v>5133.00</v>
      </c>
      <c r="P506" s="2">
        <v>35</v>
      </c>
      <c r="Q506" s="2">
        <f>P506*B506</f>
        <v>7000</v>
      </c>
      <c r="R506" s="2">
        <f>(Q506-O506)/O506*100</f>
        <v>36.3724917202416</v>
      </c>
    </row>
    <row r="507" spans="1:18">
      <c r="A507" s="2" t="str">
        <f>"北京城建"</f>
        <v>北京城建</v>
      </c>
      <c r="B507" s="2">
        <v>200</v>
      </c>
      <c r="C507" s="2">
        <v>200</v>
      </c>
      <c r="D507" s="2" t="str">
        <f>"人民币"</f>
        <v>人民币</v>
      </c>
      <c r="E507" s="2">
        <v>24.605</v>
      </c>
      <c r="F507" s="2">
        <v>-394.99</v>
      </c>
      <c r="G507" s="2">
        <v>-8.03</v>
      </c>
      <c r="H507" s="2"/>
      <c r="I507" s="2">
        <v>4526</v>
      </c>
      <c r="J507" s="2">
        <v>22.63</v>
      </c>
      <c r="K507" s="2">
        <v>0</v>
      </c>
      <c r="L507" s="2">
        <v>0</v>
      </c>
      <c r="M507" s="2" t="str">
        <f>"600266"</f>
        <v>600266</v>
      </c>
      <c r="N507" s="2" t="str">
        <f t="shared" ref="N507:N509" si="153">"A453612732"</f>
        <v>A453612732</v>
      </c>
      <c r="O507" s="2" t="str">
        <f>"4920.99"</f>
        <v>4920.99</v>
      </c>
      <c r="P507" s="2">
        <v>28</v>
      </c>
      <c r="Q507" s="2">
        <f>P507*B507</f>
        <v>5600</v>
      </c>
      <c r="R507" s="2">
        <f>(Q507-O507)/O507*100</f>
        <v>13.7982397850839</v>
      </c>
    </row>
    <row r="508" spans="1:18">
      <c r="A508" s="2" t="str">
        <f>"上汽集团"</f>
        <v>上汽集团</v>
      </c>
      <c r="B508" s="2">
        <v>200</v>
      </c>
      <c r="C508" s="2">
        <v>200</v>
      </c>
      <c r="D508" s="2" t="str">
        <f>"人民币"</f>
        <v>人民币</v>
      </c>
      <c r="E508" s="2">
        <v>24.736</v>
      </c>
      <c r="F508" s="2">
        <v>-449.12</v>
      </c>
      <c r="G508" s="2">
        <v>-9.08</v>
      </c>
      <c r="H508" s="2"/>
      <c r="I508" s="2">
        <v>4498</v>
      </c>
      <c r="J508" s="2">
        <v>22.49</v>
      </c>
      <c r="K508" s="2">
        <v>0</v>
      </c>
      <c r="L508" s="2">
        <v>0</v>
      </c>
      <c r="M508" s="2" t="str">
        <f>"600104"</f>
        <v>600104</v>
      </c>
      <c r="N508" s="2" t="str">
        <f>"A453612732"</f>
        <v>A453612732</v>
      </c>
      <c r="O508" s="2" t="str">
        <f>"4947.12"</f>
        <v>4947.12</v>
      </c>
      <c r="P508" s="2">
        <v>35</v>
      </c>
      <c r="Q508" s="2">
        <f>P508*B508</f>
        <v>7000</v>
      </c>
      <c r="R508" s="2">
        <f>(Q508-O508)/O508*100</f>
        <v>41.4964666310904</v>
      </c>
    </row>
    <row r="509" spans="1:18">
      <c r="A509" s="2" t="str">
        <f>"中海集运"</f>
        <v>中海集运</v>
      </c>
      <c r="B509" s="2">
        <v>400</v>
      </c>
      <c r="C509" s="2">
        <v>400</v>
      </c>
      <c r="D509" s="2" t="str">
        <f>"人民币"</f>
        <v>人民币</v>
      </c>
      <c r="E509" s="2">
        <v>9.099</v>
      </c>
      <c r="F509" s="2">
        <v>-167.68</v>
      </c>
      <c r="G509" s="2">
        <v>-4.6</v>
      </c>
      <c r="H509" s="2"/>
      <c r="I509" s="2">
        <v>3472</v>
      </c>
      <c r="J509" s="2">
        <v>8.68</v>
      </c>
      <c r="K509" s="2">
        <v>0</v>
      </c>
      <c r="L509" s="2">
        <v>0</v>
      </c>
      <c r="M509" s="2" t="str">
        <f>"601866"</f>
        <v>601866</v>
      </c>
      <c r="N509" s="2" t="str">
        <f>"A453612732"</f>
        <v>A453612732</v>
      </c>
      <c r="O509" s="2" t="str">
        <f>"3639.68"</f>
        <v>3639.68</v>
      </c>
      <c r="P509" s="2">
        <v>12</v>
      </c>
      <c r="Q509" s="2">
        <f>P509*B509</f>
        <v>4800</v>
      </c>
      <c r="R509" s="2">
        <f>(Q509-O509)/O509*100</f>
        <v>31.8797256901706</v>
      </c>
    </row>
    <row r="510" spans="1:18">
      <c r="A510" s="2" t="str">
        <f>"中航军B"</f>
        <v>中航军B</v>
      </c>
      <c r="B510" s="2">
        <v>3000</v>
      </c>
      <c r="C510" s="2">
        <v>3000</v>
      </c>
      <c r="D510" s="2" t="str">
        <f>"人民币"</f>
        <v>人民币</v>
      </c>
      <c r="E510" s="2">
        <v>0.972</v>
      </c>
      <c r="F510" s="2">
        <v>-62</v>
      </c>
      <c r="G510" s="2">
        <v>-2.16</v>
      </c>
      <c r="H510" s="2"/>
      <c r="I510" s="2">
        <v>2853</v>
      </c>
      <c r="J510" s="2">
        <v>0.951</v>
      </c>
      <c r="K510" s="2">
        <v>0</v>
      </c>
      <c r="L510" s="2">
        <v>0</v>
      </c>
      <c r="M510" s="2" t="str">
        <f>"150222"</f>
        <v>150222</v>
      </c>
      <c r="N510" s="2" t="str">
        <f>"0157472516"</f>
        <v>0157472516</v>
      </c>
      <c r="O510" s="2" t="str">
        <f>"2915.00"</f>
        <v>2915.00</v>
      </c>
      <c r="P510" s="2">
        <v>1.1</v>
      </c>
      <c r="Q510" s="2">
        <f>P510*B510</f>
        <v>3300</v>
      </c>
      <c r="R510" s="2">
        <f>(Q510-O510)/O510*100</f>
        <v>13.2075471698113</v>
      </c>
    </row>
    <row r="511" spans="1:18">
      <c r="A511" s="2" t="str">
        <f>"华贸物流"</f>
        <v>华贸物流</v>
      </c>
      <c r="B511" s="2">
        <v>200</v>
      </c>
      <c r="C511" s="2">
        <v>200</v>
      </c>
      <c r="D511" s="2" t="str">
        <f>"人民币"</f>
        <v>人民币</v>
      </c>
      <c r="E511" s="2">
        <v>16.576</v>
      </c>
      <c r="F511" s="2">
        <v>-473.12</v>
      </c>
      <c r="G511" s="2">
        <v>-14.27</v>
      </c>
      <c r="H511" s="2"/>
      <c r="I511" s="2">
        <v>2842</v>
      </c>
      <c r="J511" s="2">
        <v>14.21</v>
      </c>
      <c r="K511" s="2">
        <v>0</v>
      </c>
      <c r="L511" s="2">
        <v>0</v>
      </c>
      <c r="M511" s="2" t="str">
        <f>"603128"</f>
        <v>603128</v>
      </c>
      <c r="N511" s="2" t="str">
        <f t="shared" ref="N511:N514" si="154">"A453612732"</f>
        <v>A453612732</v>
      </c>
      <c r="O511" s="2" t="str">
        <f>"3315.12"</f>
        <v>3315.12</v>
      </c>
      <c r="P511" s="2">
        <v>20</v>
      </c>
      <c r="Q511" s="2">
        <f>P511*B511</f>
        <v>4000</v>
      </c>
      <c r="R511" s="2">
        <f>(Q511-O511)/O511*100</f>
        <v>20.6592823185888</v>
      </c>
    </row>
    <row r="512" spans="1:18">
      <c r="A512" s="2" t="str">
        <f>"盛达矿业"</f>
        <v>盛达矿业</v>
      </c>
      <c r="B512" s="2">
        <v>100</v>
      </c>
      <c r="C512" s="2">
        <v>100</v>
      </c>
      <c r="D512" s="2" t="str">
        <f>"人民币"</f>
        <v>人民币</v>
      </c>
      <c r="E512" s="2">
        <v>38.308</v>
      </c>
      <c r="F512" s="2">
        <v>-1175.77</v>
      </c>
      <c r="G512" s="2">
        <v>-30.69</v>
      </c>
      <c r="H512" s="2"/>
      <c r="I512" s="2">
        <v>2655</v>
      </c>
      <c r="J512" s="2">
        <v>26.55</v>
      </c>
      <c r="K512" s="2">
        <v>0</v>
      </c>
      <c r="L512" s="2">
        <v>100</v>
      </c>
      <c r="M512" s="2" t="str">
        <f>"000603"</f>
        <v>000603</v>
      </c>
      <c r="N512" s="2" t="str">
        <f>"0157472516"</f>
        <v>0157472516</v>
      </c>
      <c r="O512" s="2" t="str">
        <f>"3830.77"</f>
        <v>3830.77</v>
      </c>
      <c r="P512" s="2">
        <v>40</v>
      </c>
      <c r="Q512" s="2">
        <f>P512*B512</f>
        <v>4000</v>
      </c>
      <c r="R512" s="2">
        <f>(Q512-O512)/O512*100</f>
        <v>4.41764971533138</v>
      </c>
    </row>
    <row r="513" spans="1:18">
      <c r="A513" s="2" t="str">
        <f>"大众交通"</f>
        <v>大众交通</v>
      </c>
      <c r="B513" s="2">
        <v>100</v>
      </c>
      <c r="C513" s="2">
        <v>100</v>
      </c>
      <c r="D513" s="2" t="str">
        <f>"人民币"</f>
        <v>人民币</v>
      </c>
      <c r="E513" s="2">
        <v>30.941</v>
      </c>
      <c r="F513" s="2">
        <v>-1037.13</v>
      </c>
      <c r="G513" s="2">
        <v>-33.52</v>
      </c>
      <c r="H513" s="2"/>
      <c r="I513" s="2">
        <v>2057</v>
      </c>
      <c r="J513" s="2">
        <v>20.57</v>
      </c>
      <c r="K513" s="2">
        <v>0</v>
      </c>
      <c r="L513" s="2">
        <v>0</v>
      </c>
      <c r="M513" s="2" t="str">
        <f>"600611"</f>
        <v>600611</v>
      </c>
      <c r="N513" s="2" t="str">
        <f>"A453612732"</f>
        <v>A453612732</v>
      </c>
      <c r="O513" s="2" t="str">
        <f>"3094.13"</f>
        <v>3094.13</v>
      </c>
      <c r="P513" s="2">
        <v>28</v>
      </c>
      <c r="Q513" s="2">
        <f>P513*B513</f>
        <v>2800</v>
      </c>
      <c r="R513" s="2">
        <f>(Q513-O513)/O513*100</f>
        <v>-9.50606470962759</v>
      </c>
    </row>
    <row r="514" spans="1:18">
      <c r="A514" s="2" t="str">
        <f>"中国中车"</f>
        <v>中国中车</v>
      </c>
      <c r="B514" s="2">
        <v>100</v>
      </c>
      <c r="C514" s="2">
        <v>100</v>
      </c>
      <c r="D514" s="2" t="str">
        <f>"人民币"</f>
        <v>人民币</v>
      </c>
      <c r="E514" s="2">
        <v>26.395</v>
      </c>
      <c r="F514" s="2">
        <v>-631.5</v>
      </c>
      <c r="G514" s="2">
        <v>-23.92</v>
      </c>
      <c r="H514" s="2"/>
      <c r="I514" s="2">
        <v>2008</v>
      </c>
      <c r="J514" s="2">
        <v>20.08</v>
      </c>
      <c r="K514" s="2">
        <v>0</v>
      </c>
      <c r="L514" s="2">
        <v>100</v>
      </c>
      <c r="M514" s="2" t="str">
        <f>"601766"</f>
        <v>601766</v>
      </c>
      <c r="N514" s="2" t="str">
        <f>"A453612732"</f>
        <v>A453612732</v>
      </c>
      <c r="O514" s="2" t="str">
        <f>"2639.50"</f>
        <v>2639.50</v>
      </c>
      <c r="P514" s="2">
        <v>30</v>
      </c>
      <c r="Q514" s="2">
        <f>P514*B514</f>
        <v>3000</v>
      </c>
      <c r="R514" s="2">
        <f>(Q514-O514)/O514*100</f>
        <v>13.6578897518469</v>
      </c>
    </row>
    <row r="515" spans="1:18">
      <c r="A515" s="2" t="s">
        <v>8</v>
      </c>
      <c r="B515" s="2" t="s">
        <v>9</v>
      </c>
      <c r="C515" s="4" t="s">
        <v>10</v>
      </c>
      <c r="D515" s="4"/>
      <c r="E515" s="4"/>
      <c r="F515" s="2"/>
      <c r="G515" s="2">
        <f>SUM(G499:G514)</f>
        <v>-178.38</v>
      </c>
      <c r="H515" s="2"/>
      <c r="I515" s="2"/>
      <c r="J515" s="2"/>
      <c r="K515" s="2"/>
      <c r="L515" s="2"/>
      <c r="M515" s="2"/>
      <c r="N515" s="2"/>
      <c r="O515" s="2"/>
      <c r="P515" s="2"/>
      <c r="Q515" s="2">
        <f>SUM(Q499:Q514)</f>
        <v>134800</v>
      </c>
      <c r="R515" s="2"/>
    </row>
    <row r="516" customFormat="1" spans="3:8">
      <c r="C516" s="5"/>
      <c r="D516" s="5"/>
      <c r="E516" s="5"/>
      <c r="H516" s="6">
        <v>42257</v>
      </c>
    </row>
    <row r="517" customFormat="1" spans="10:10">
      <c r="J517" s="6">
        <f>H516+1</f>
        <v>42258</v>
      </c>
    </row>
    <row r="518" customFormat="1" spans="2:11">
      <c r="B518" t="s">
        <v>11</v>
      </c>
      <c r="K518" s="7">
        <f ca="1">NOW()</f>
        <v>42259.9654398148</v>
      </c>
    </row>
    <row r="519" customFormat="1" spans="9:9">
      <c r="I519" t="e">
        <f>D511+1</f>
        <v>#VALUE!</v>
      </c>
    </row>
    <row r="520" customFormat="1"/>
    <row r="521" spans="1:18">
      <c r="A521" s="2" t="s">
        <v>0</v>
      </c>
      <c r="B521" s="2" t="str">
        <f>"证券数量"</f>
        <v>证券数量</v>
      </c>
      <c r="C521" s="2" t="s">
        <v>1</v>
      </c>
      <c r="D521" s="2" t="str">
        <f>"价格币种"</f>
        <v>价格币种</v>
      </c>
      <c r="E521" s="2" t="str">
        <f>"成本价"</f>
        <v>成本价</v>
      </c>
      <c r="F521" s="2" t="str">
        <f>"浮动盈亏"</f>
        <v>浮动盈亏</v>
      </c>
      <c r="G521" s="2" t="str">
        <f>"盈亏比例(%)"</f>
        <v>盈亏比例(%)</v>
      </c>
      <c r="H521" s="2" t="str">
        <f>"折算汇率"</f>
        <v>折算汇率</v>
      </c>
      <c r="I521" s="2" t="str">
        <f>"最新市值"</f>
        <v>最新市值</v>
      </c>
      <c r="J521" s="2" t="str">
        <f>"当前价"</f>
        <v>当前价</v>
      </c>
      <c r="K521" s="2" t="str">
        <f>"今买数量"</f>
        <v>今买数量</v>
      </c>
      <c r="L521" s="2" t="str">
        <f>"今卖数量"</f>
        <v>今卖数量</v>
      </c>
      <c r="M521" s="2" t="str">
        <f>"证券代码"</f>
        <v>证券代码</v>
      </c>
      <c r="N521" s="2" t="str">
        <f>"股东代码"</f>
        <v>股东代码</v>
      </c>
      <c r="O521" s="2" t="str">
        <f>"成本金额"</f>
        <v>成本金额</v>
      </c>
      <c r="P521" s="2" t="s">
        <v>2</v>
      </c>
      <c r="Q521" s="2"/>
      <c r="R521" s="2" t="s">
        <v>3</v>
      </c>
    </row>
    <row r="522" spans="1:18">
      <c r="A522" s="2" t="s">
        <v>4</v>
      </c>
      <c r="B522" s="9" t="s">
        <v>5</v>
      </c>
      <c r="C522" s="9" t="s">
        <v>5</v>
      </c>
      <c r="D522" s="2" t="str">
        <f t="shared" ref="D522:D537" si="155">"人民币"</f>
        <v>人民币</v>
      </c>
      <c r="E522" s="2">
        <v>19.758</v>
      </c>
      <c r="F522" s="2">
        <v>-1294.53</v>
      </c>
      <c r="G522" s="2">
        <v>-8.19</v>
      </c>
      <c r="H522" s="9" t="s">
        <v>6</v>
      </c>
      <c r="I522" s="2">
        <v>14512</v>
      </c>
      <c r="J522" s="2">
        <v>18.14</v>
      </c>
      <c r="K522" s="2">
        <v>0</v>
      </c>
      <c r="L522" s="2">
        <v>0</v>
      </c>
      <c r="M522" s="2" t="str">
        <f>"000936"</f>
        <v>000936</v>
      </c>
      <c r="N522" s="2" t="str">
        <f t="shared" ref="N522:N525" si="156">"0157472516"</f>
        <v>0157472516</v>
      </c>
      <c r="O522" s="2" t="str">
        <f>"15806.53"</f>
        <v>15806.53</v>
      </c>
      <c r="P522" s="2">
        <v>30</v>
      </c>
      <c r="Q522" s="2">
        <f t="shared" ref="Q522:Q537" si="157">P522*B522</f>
        <v>24000</v>
      </c>
      <c r="R522" s="2">
        <f t="shared" ref="R522:R537" si="158">(Q522-O522)/O522*100</f>
        <v>51.835981711356</v>
      </c>
    </row>
    <row r="523" spans="1:18">
      <c r="A523" s="2" t="str">
        <f>"创业板B"</f>
        <v>创业板B</v>
      </c>
      <c r="B523" s="2">
        <v>10000</v>
      </c>
      <c r="C523" s="2">
        <v>10000</v>
      </c>
      <c r="D523" s="2" t="str">
        <f>"人民币"</f>
        <v>人民币</v>
      </c>
      <c r="E523" s="2">
        <v>1.116</v>
      </c>
      <c r="F523" s="2">
        <v>-927.5</v>
      </c>
      <c r="G523" s="2">
        <v>-8.33</v>
      </c>
      <c r="H523" s="2"/>
      <c r="I523" s="2">
        <v>10230</v>
      </c>
      <c r="J523" s="2">
        <v>1.023</v>
      </c>
      <c r="K523" s="2">
        <v>0</v>
      </c>
      <c r="L523" s="2">
        <v>0</v>
      </c>
      <c r="M523" s="2" t="str">
        <f>"150153"</f>
        <v>150153</v>
      </c>
      <c r="N523" s="2" t="str">
        <f>"0157472516"</f>
        <v>0157472516</v>
      </c>
      <c r="O523" s="2" t="str">
        <f>"11157.50"</f>
        <v>11157.50</v>
      </c>
      <c r="P523" s="2">
        <v>1.3</v>
      </c>
      <c r="Q523" s="2">
        <f>P523*B523</f>
        <v>13000</v>
      </c>
      <c r="R523" s="2">
        <f>(Q523-O523)/O523*100</f>
        <v>16.5135559041004</v>
      </c>
    </row>
    <row r="524" spans="1:18">
      <c r="A524" s="2" t="s">
        <v>7</v>
      </c>
      <c r="B524" s="2">
        <v>600</v>
      </c>
      <c r="C524" s="2">
        <v>600</v>
      </c>
      <c r="D524" s="2" t="str">
        <f>"人民币"</f>
        <v>人民币</v>
      </c>
      <c r="E524" s="2">
        <v>17.548</v>
      </c>
      <c r="F524" s="2">
        <v>-310.88</v>
      </c>
      <c r="G524" s="2">
        <v>-2.95</v>
      </c>
      <c r="H524" s="2"/>
      <c r="I524" s="2">
        <v>10218</v>
      </c>
      <c r="J524" s="2">
        <v>17.03</v>
      </c>
      <c r="K524" s="2">
        <v>0</v>
      </c>
      <c r="L524" s="2">
        <v>0</v>
      </c>
      <c r="M524" s="2" t="str">
        <f>"600008"</f>
        <v>600008</v>
      </c>
      <c r="N524" s="2" t="str">
        <f t="shared" ref="N524:N527" si="159">"A453612732"</f>
        <v>A453612732</v>
      </c>
      <c r="O524" s="2" t="str">
        <f>"10528.88"</f>
        <v>10528.88</v>
      </c>
      <c r="P524" s="2">
        <v>25</v>
      </c>
      <c r="Q524" s="2">
        <f>P524*B524</f>
        <v>15000</v>
      </c>
      <c r="R524" s="2">
        <f>(Q524-O524)/O524*100</f>
        <v>42.4652954540274</v>
      </c>
    </row>
    <row r="525" spans="1:18">
      <c r="A525" s="2" t="str">
        <f>"华英农业"</f>
        <v>华英农业</v>
      </c>
      <c r="B525" s="2">
        <v>600</v>
      </c>
      <c r="C525" s="2">
        <v>300</v>
      </c>
      <c r="D525" s="2" t="str">
        <f>"人民币"</f>
        <v>人民币</v>
      </c>
      <c r="E525" s="2">
        <v>14.948</v>
      </c>
      <c r="F525" s="2">
        <v>-418.66</v>
      </c>
      <c r="G525" s="2">
        <v>-4.67</v>
      </c>
      <c r="H525" s="2"/>
      <c r="I525" s="2">
        <v>8550</v>
      </c>
      <c r="J525" s="2">
        <v>14.25</v>
      </c>
      <c r="K525" s="2">
        <v>300</v>
      </c>
      <c r="L525" s="2">
        <v>0</v>
      </c>
      <c r="M525" s="2" t="str">
        <f>"002321"</f>
        <v>002321</v>
      </c>
      <c r="N525" s="2" t="str">
        <f>"0157472516"</f>
        <v>0157472516</v>
      </c>
      <c r="O525" s="2" t="str">
        <f>"8968.66"</f>
        <v>8968.66</v>
      </c>
      <c r="P525" s="2">
        <v>25</v>
      </c>
      <c r="Q525" s="2">
        <f>P525*B525</f>
        <v>15000</v>
      </c>
      <c r="R525" s="2">
        <f>(Q525-O525)/O525*100</f>
        <v>67.2490650777262</v>
      </c>
    </row>
    <row r="526" spans="1:18">
      <c r="A526" s="2" t="str">
        <f>"*ST阳化"</f>
        <v>*ST阳化</v>
      </c>
      <c r="B526" s="2">
        <v>900</v>
      </c>
      <c r="C526" s="2">
        <v>600</v>
      </c>
      <c r="D526" s="2" t="str">
        <f>"人民币"</f>
        <v>人民币</v>
      </c>
      <c r="E526" s="2">
        <v>7.599</v>
      </c>
      <c r="F526" s="2">
        <v>-80.2</v>
      </c>
      <c r="G526" s="2">
        <v>-1.17</v>
      </c>
      <c r="H526" s="2"/>
      <c r="I526" s="2">
        <v>6759</v>
      </c>
      <c r="J526" s="2">
        <v>7.51</v>
      </c>
      <c r="K526" s="2">
        <v>300</v>
      </c>
      <c r="L526" s="2">
        <v>0</v>
      </c>
      <c r="M526" s="2" t="str">
        <f>"600691"</f>
        <v>600691</v>
      </c>
      <c r="N526" s="2" t="str">
        <f>"A453612732"</f>
        <v>A453612732</v>
      </c>
      <c r="O526" s="2" t="str">
        <f>"6839.20"</f>
        <v>6839.20</v>
      </c>
      <c r="P526" s="2">
        <v>11</v>
      </c>
      <c r="Q526" s="2">
        <f>P526*B526</f>
        <v>9900</v>
      </c>
      <c r="R526" s="2">
        <f>(Q526-O526)/O526*100</f>
        <v>44.7537723710376</v>
      </c>
    </row>
    <row r="527" spans="1:18">
      <c r="A527" s="2" t="str">
        <f>"雪峰科技"</f>
        <v>雪峰科技</v>
      </c>
      <c r="B527" s="2">
        <v>200</v>
      </c>
      <c r="C527" s="2">
        <v>100</v>
      </c>
      <c r="D527" s="2" t="str">
        <f>"人民币"</f>
        <v>人民币</v>
      </c>
      <c r="E527" s="2">
        <v>37.898</v>
      </c>
      <c r="F527" s="2">
        <v>-1239.59</v>
      </c>
      <c r="G527" s="2">
        <v>-16.35</v>
      </c>
      <c r="H527" s="2"/>
      <c r="I527" s="2">
        <v>6340</v>
      </c>
      <c r="J527" s="2">
        <v>31.7</v>
      </c>
      <c r="K527" s="2">
        <v>100</v>
      </c>
      <c r="L527" s="2">
        <v>0</v>
      </c>
      <c r="M527" s="2" t="str">
        <f>"603227"</f>
        <v>603227</v>
      </c>
      <c r="N527" s="2" t="str">
        <f>"A453612732"</f>
        <v>A453612732</v>
      </c>
      <c r="O527" s="2" t="str">
        <f>"7579.59"</f>
        <v>7579.59</v>
      </c>
      <c r="P527" s="2">
        <v>42</v>
      </c>
      <c r="Q527" s="2">
        <f>P527*B527</f>
        <v>8400</v>
      </c>
      <c r="R527" s="2">
        <f>(Q527-O527)/O527*100</f>
        <v>10.8239363870605</v>
      </c>
    </row>
    <row r="528" spans="1:18">
      <c r="A528" s="2" t="str">
        <f>"三花股份"</f>
        <v>三花股份</v>
      </c>
      <c r="B528" s="2">
        <v>400</v>
      </c>
      <c r="C528" s="2">
        <v>400</v>
      </c>
      <c r="D528" s="2" t="str">
        <f>"人民币"</f>
        <v>人民币</v>
      </c>
      <c r="E528" s="2">
        <v>13.737</v>
      </c>
      <c r="F528" s="2">
        <v>69.25</v>
      </c>
      <c r="G528" s="2">
        <v>1.26</v>
      </c>
      <c r="H528" s="2"/>
      <c r="I528" s="2">
        <v>5564</v>
      </c>
      <c r="J528" s="2">
        <v>13.91</v>
      </c>
      <c r="K528" s="2">
        <v>0</v>
      </c>
      <c r="L528" s="2">
        <v>0</v>
      </c>
      <c r="M528" s="2" t="str">
        <f>"002050"</f>
        <v>002050</v>
      </c>
      <c r="N528" s="2" t="str">
        <f t="shared" ref="N528:N533" si="160">"0157472516"</f>
        <v>0157472516</v>
      </c>
      <c r="O528" s="2" t="str">
        <f>"5494.75"</f>
        <v>5494.75</v>
      </c>
      <c r="P528" s="2">
        <v>20</v>
      </c>
      <c r="Q528" s="2">
        <f>P528*B528</f>
        <v>8000</v>
      </c>
      <c r="R528" s="2">
        <f>(Q528-O528)/O528*100</f>
        <v>45.5935210883116</v>
      </c>
    </row>
    <row r="529" spans="1:18">
      <c r="A529" s="2" t="str">
        <f>"农 产 品"</f>
        <v>农 产 品</v>
      </c>
      <c r="B529" s="2">
        <v>200</v>
      </c>
      <c r="C529" s="2">
        <v>200</v>
      </c>
      <c r="D529" s="2" t="str">
        <f>"人民币"</f>
        <v>人民币</v>
      </c>
      <c r="E529" s="2">
        <v>25.665</v>
      </c>
      <c r="F529" s="2">
        <v>-601</v>
      </c>
      <c r="G529" s="2">
        <v>-11.71</v>
      </c>
      <c r="H529" s="2"/>
      <c r="I529" s="2">
        <v>4532</v>
      </c>
      <c r="J529" s="2">
        <v>22.66</v>
      </c>
      <c r="K529" s="2">
        <v>0</v>
      </c>
      <c r="L529" s="2">
        <v>0</v>
      </c>
      <c r="M529" s="2" t="str">
        <f>"000061"</f>
        <v>000061</v>
      </c>
      <c r="N529" s="2" t="str">
        <f>"0157472516"</f>
        <v>0157472516</v>
      </c>
      <c r="O529" s="2" t="str">
        <f>"5133.00"</f>
        <v>5133.00</v>
      </c>
      <c r="P529" s="2">
        <v>35</v>
      </c>
      <c r="Q529" s="2">
        <f>P529*B529</f>
        <v>7000</v>
      </c>
      <c r="R529" s="2">
        <f>(Q529-O529)/O529*100</f>
        <v>36.3724917202416</v>
      </c>
    </row>
    <row r="530" spans="1:18">
      <c r="A530" s="2" t="str">
        <f>"北京城建"</f>
        <v>北京城建</v>
      </c>
      <c r="B530" s="2">
        <v>200</v>
      </c>
      <c r="C530" s="2">
        <v>200</v>
      </c>
      <c r="D530" s="2" t="str">
        <f>"人民币"</f>
        <v>人民币</v>
      </c>
      <c r="E530" s="2">
        <v>24.605</v>
      </c>
      <c r="F530" s="2">
        <v>-394.99</v>
      </c>
      <c r="G530" s="2">
        <v>-8.03</v>
      </c>
      <c r="H530" s="2"/>
      <c r="I530" s="2">
        <v>4526</v>
      </c>
      <c r="J530" s="2">
        <v>22.63</v>
      </c>
      <c r="K530" s="2">
        <v>0</v>
      </c>
      <c r="L530" s="2">
        <v>0</v>
      </c>
      <c r="M530" s="2" t="str">
        <f>"600266"</f>
        <v>600266</v>
      </c>
      <c r="N530" s="2" t="str">
        <f t="shared" ref="N530:N532" si="161">"A453612732"</f>
        <v>A453612732</v>
      </c>
      <c r="O530" s="2" t="str">
        <f>"4920.99"</f>
        <v>4920.99</v>
      </c>
      <c r="P530" s="2">
        <v>28</v>
      </c>
      <c r="Q530" s="2">
        <f>P530*B530</f>
        <v>5600</v>
      </c>
      <c r="R530" s="2">
        <f>(Q530-O530)/O530*100</f>
        <v>13.7982397850839</v>
      </c>
    </row>
    <row r="531" spans="1:18">
      <c r="A531" s="2" t="str">
        <f>"上汽集团"</f>
        <v>上汽集团</v>
      </c>
      <c r="B531" s="2">
        <v>200</v>
      </c>
      <c r="C531" s="2">
        <v>200</v>
      </c>
      <c r="D531" s="2" t="str">
        <f>"人民币"</f>
        <v>人民币</v>
      </c>
      <c r="E531" s="2">
        <v>24.736</v>
      </c>
      <c r="F531" s="2">
        <v>-449.12</v>
      </c>
      <c r="G531" s="2">
        <v>-9.08</v>
      </c>
      <c r="H531" s="2"/>
      <c r="I531" s="2">
        <v>4498</v>
      </c>
      <c r="J531" s="2">
        <v>22.49</v>
      </c>
      <c r="K531" s="2">
        <v>0</v>
      </c>
      <c r="L531" s="2">
        <v>0</v>
      </c>
      <c r="M531" s="2" t="str">
        <f>"600104"</f>
        <v>600104</v>
      </c>
      <c r="N531" s="2" t="str">
        <f>"A453612732"</f>
        <v>A453612732</v>
      </c>
      <c r="O531" s="2" t="str">
        <f>"4947.12"</f>
        <v>4947.12</v>
      </c>
      <c r="P531" s="2">
        <v>35</v>
      </c>
      <c r="Q531" s="2">
        <f>P531*B531</f>
        <v>7000</v>
      </c>
      <c r="R531" s="2">
        <f>(Q531-O531)/O531*100</f>
        <v>41.4964666310904</v>
      </c>
    </row>
    <row r="532" spans="1:18">
      <c r="A532" s="2" t="str">
        <f>"中海集运"</f>
        <v>中海集运</v>
      </c>
      <c r="B532" s="2">
        <v>400</v>
      </c>
      <c r="C532" s="2">
        <v>400</v>
      </c>
      <c r="D532" s="2" t="str">
        <f>"人民币"</f>
        <v>人民币</v>
      </c>
      <c r="E532" s="2">
        <v>9.099</v>
      </c>
      <c r="F532" s="2">
        <v>-167.68</v>
      </c>
      <c r="G532" s="2">
        <v>-4.6</v>
      </c>
      <c r="H532" s="2"/>
      <c r="I532" s="2">
        <v>3472</v>
      </c>
      <c r="J532" s="2">
        <v>8.68</v>
      </c>
      <c r="K532" s="2">
        <v>0</v>
      </c>
      <c r="L532" s="2">
        <v>0</v>
      </c>
      <c r="M532" s="2" t="str">
        <f>"601866"</f>
        <v>601866</v>
      </c>
      <c r="N532" s="2" t="str">
        <f>"A453612732"</f>
        <v>A453612732</v>
      </c>
      <c r="O532" s="2" t="str">
        <f>"3639.68"</f>
        <v>3639.68</v>
      </c>
      <c r="P532" s="2">
        <v>12</v>
      </c>
      <c r="Q532" s="2">
        <f>P532*B532</f>
        <v>4800</v>
      </c>
      <c r="R532" s="2">
        <f>(Q532-O532)/O532*100</f>
        <v>31.8797256901706</v>
      </c>
    </row>
    <row r="533" spans="1:18">
      <c r="A533" s="2" t="str">
        <f>"中航军B"</f>
        <v>中航军B</v>
      </c>
      <c r="B533" s="2">
        <v>3000</v>
      </c>
      <c r="C533" s="2">
        <v>3000</v>
      </c>
      <c r="D533" s="2" t="str">
        <f>"人民币"</f>
        <v>人民币</v>
      </c>
      <c r="E533" s="2">
        <v>0.972</v>
      </c>
      <c r="F533" s="2">
        <v>-62</v>
      </c>
      <c r="G533" s="2">
        <v>-2.16</v>
      </c>
      <c r="H533" s="2"/>
      <c r="I533" s="2">
        <v>2853</v>
      </c>
      <c r="J533" s="2">
        <v>0.951</v>
      </c>
      <c r="K533" s="2">
        <v>0</v>
      </c>
      <c r="L533" s="2">
        <v>0</v>
      </c>
      <c r="M533" s="2" t="str">
        <f>"150222"</f>
        <v>150222</v>
      </c>
      <c r="N533" s="2" t="str">
        <f>"0157472516"</f>
        <v>0157472516</v>
      </c>
      <c r="O533" s="2" t="str">
        <f>"2915.00"</f>
        <v>2915.00</v>
      </c>
      <c r="P533" s="2">
        <v>1.1</v>
      </c>
      <c r="Q533" s="2">
        <f>P533*B533</f>
        <v>3300</v>
      </c>
      <c r="R533" s="2">
        <f>(Q533-O533)/O533*100</f>
        <v>13.2075471698113</v>
      </c>
    </row>
    <row r="534" spans="1:18">
      <c r="A534" s="2" t="str">
        <f>"华贸物流"</f>
        <v>华贸物流</v>
      </c>
      <c r="B534" s="2">
        <v>200</v>
      </c>
      <c r="C534" s="2">
        <v>200</v>
      </c>
      <c r="D534" s="2" t="str">
        <f>"人民币"</f>
        <v>人民币</v>
      </c>
      <c r="E534" s="2">
        <v>16.576</v>
      </c>
      <c r="F534" s="2">
        <v>-473.12</v>
      </c>
      <c r="G534" s="2">
        <v>-14.27</v>
      </c>
      <c r="H534" s="2"/>
      <c r="I534" s="2">
        <v>2842</v>
      </c>
      <c r="J534" s="2">
        <v>14.21</v>
      </c>
      <c r="K534" s="2">
        <v>0</v>
      </c>
      <c r="L534" s="2">
        <v>0</v>
      </c>
      <c r="M534" s="2" t="str">
        <f>"603128"</f>
        <v>603128</v>
      </c>
      <c r="N534" s="2" t="str">
        <f t="shared" ref="N534:N537" si="162">"A453612732"</f>
        <v>A453612732</v>
      </c>
      <c r="O534" s="2" t="str">
        <f>"3315.12"</f>
        <v>3315.12</v>
      </c>
      <c r="P534" s="2">
        <v>20</v>
      </c>
      <c r="Q534" s="2">
        <f>P534*B534</f>
        <v>4000</v>
      </c>
      <c r="R534" s="2">
        <f>(Q534-O534)/O534*100</f>
        <v>20.6592823185888</v>
      </c>
    </row>
    <row r="535" spans="1:18">
      <c r="A535" s="2" t="str">
        <f>"盛达矿业"</f>
        <v>盛达矿业</v>
      </c>
      <c r="B535" s="2">
        <v>100</v>
      </c>
      <c r="C535" s="2">
        <v>100</v>
      </c>
      <c r="D535" s="2" t="str">
        <f>"人民币"</f>
        <v>人民币</v>
      </c>
      <c r="E535" s="2">
        <v>38.308</v>
      </c>
      <c r="F535" s="2">
        <v>-1175.77</v>
      </c>
      <c r="G535" s="2">
        <v>-30.69</v>
      </c>
      <c r="H535" s="2"/>
      <c r="I535" s="2">
        <v>2655</v>
      </c>
      <c r="J535" s="2">
        <v>26.55</v>
      </c>
      <c r="K535" s="2">
        <v>0</v>
      </c>
      <c r="L535" s="2">
        <v>100</v>
      </c>
      <c r="M535" s="2" t="str">
        <f>"000603"</f>
        <v>000603</v>
      </c>
      <c r="N535" s="2" t="str">
        <f>"0157472516"</f>
        <v>0157472516</v>
      </c>
      <c r="O535" s="2" t="str">
        <f>"3830.77"</f>
        <v>3830.77</v>
      </c>
      <c r="P535" s="2">
        <v>40</v>
      </c>
      <c r="Q535" s="2">
        <f>P535*B535</f>
        <v>4000</v>
      </c>
      <c r="R535" s="2">
        <f>(Q535-O535)/O535*100</f>
        <v>4.41764971533138</v>
      </c>
    </row>
    <row r="536" spans="1:18">
      <c r="A536" s="2" t="str">
        <f>"大众交通"</f>
        <v>大众交通</v>
      </c>
      <c r="B536" s="2">
        <v>100</v>
      </c>
      <c r="C536" s="2">
        <v>100</v>
      </c>
      <c r="D536" s="2" t="str">
        <f>"人民币"</f>
        <v>人民币</v>
      </c>
      <c r="E536" s="2">
        <v>30.941</v>
      </c>
      <c r="F536" s="2">
        <v>-1037.13</v>
      </c>
      <c r="G536" s="2">
        <v>-33.52</v>
      </c>
      <c r="H536" s="2"/>
      <c r="I536" s="2">
        <v>2057</v>
      </c>
      <c r="J536" s="2">
        <v>20.57</v>
      </c>
      <c r="K536" s="2">
        <v>0</v>
      </c>
      <c r="L536" s="2">
        <v>0</v>
      </c>
      <c r="M536" s="2" t="str">
        <f>"600611"</f>
        <v>600611</v>
      </c>
      <c r="N536" s="2" t="str">
        <f>"A453612732"</f>
        <v>A453612732</v>
      </c>
      <c r="O536" s="2" t="str">
        <f>"3094.13"</f>
        <v>3094.13</v>
      </c>
      <c r="P536" s="2">
        <v>28</v>
      </c>
      <c r="Q536" s="2">
        <f>P536*B536</f>
        <v>2800</v>
      </c>
      <c r="R536" s="2">
        <f>(Q536-O536)/O536*100</f>
        <v>-9.50606470962759</v>
      </c>
    </row>
    <row r="537" spans="1:18">
      <c r="A537" s="2" t="str">
        <f>"中国中车"</f>
        <v>中国中车</v>
      </c>
      <c r="B537" s="2">
        <v>100</v>
      </c>
      <c r="C537" s="2">
        <v>100</v>
      </c>
      <c r="D537" s="2" t="str">
        <f>"人民币"</f>
        <v>人民币</v>
      </c>
      <c r="E537" s="2">
        <v>26.395</v>
      </c>
      <c r="F537" s="2">
        <v>-631.5</v>
      </c>
      <c r="G537" s="2">
        <v>-23.92</v>
      </c>
      <c r="H537" s="2"/>
      <c r="I537" s="2">
        <v>2008</v>
      </c>
      <c r="J537" s="2">
        <v>20.08</v>
      </c>
      <c r="K537" s="2">
        <v>0</v>
      </c>
      <c r="L537" s="2">
        <v>100</v>
      </c>
      <c r="M537" s="2" t="str">
        <f>"601766"</f>
        <v>601766</v>
      </c>
      <c r="N537" s="2" t="str">
        <f>"A453612732"</f>
        <v>A453612732</v>
      </c>
      <c r="O537" s="2" t="str">
        <f>"2639.50"</f>
        <v>2639.50</v>
      </c>
      <c r="P537" s="2">
        <v>30</v>
      </c>
      <c r="Q537" s="2">
        <f>P537*B537</f>
        <v>3000</v>
      </c>
      <c r="R537" s="2">
        <f>(Q537-O537)/O537*100</f>
        <v>13.6578897518469</v>
      </c>
    </row>
    <row r="538" spans="1:18">
      <c r="A538" s="2" t="s">
        <v>8</v>
      </c>
      <c r="B538" s="2" t="s">
        <v>9</v>
      </c>
      <c r="C538" s="4" t="s">
        <v>10</v>
      </c>
      <c r="D538" s="4"/>
      <c r="E538" s="4"/>
      <c r="F538" s="2"/>
      <c r="G538" s="2">
        <f>SUM(G522:G537)</f>
        <v>-178.38</v>
      </c>
      <c r="H538" s="2"/>
      <c r="I538" s="2"/>
      <c r="J538" s="2"/>
      <c r="K538" s="2"/>
      <c r="L538" s="2"/>
      <c r="M538" s="2"/>
      <c r="N538" s="2"/>
      <c r="O538" s="2"/>
      <c r="P538" s="2"/>
      <c r="Q538" s="2">
        <f>SUM(Q522:Q537)</f>
        <v>134800</v>
      </c>
      <c r="R538" s="2"/>
    </row>
    <row r="539" customFormat="1" spans="3:8">
      <c r="C539" s="5"/>
      <c r="D539" s="5"/>
      <c r="E539" s="5"/>
      <c r="H539" s="6">
        <v>42257</v>
      </c>
    </row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spans="2:18">
      <c r="B551" s="2" t="str">
        <f>"币种"</f>
        <v>币种</v>
      </c>
      <c r="C551" s="2" t="str">
        <f>"余额"</f>
        <v>余额</v>
      </c>
      <c r="D551" s="2" t="str">
        <f>"可用"</f>
        <v>可用</v>
      </c>
      <c r="E551" s="2" t="str">
        <f>"可取"</f>
        <v>可取</v>
      </c>
      <c r="F551" s="2" t="str">
        <f>"参考市值"</f>
        <v>参考市值</v>
      </c>
      <c r="G551" s="2" t="str">
        <f>"资产"</f>
        <v>资产</v>
      </c>
      <c r="H551" s="2" t="str">
        <f>"盈亏"</f>
        <v>盈亏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2:18">
      <c r="B552" s="2" t="str">
        <f>"人民币"</f>
        <v>人民币</v>
      </c>
      <c r="C552" s="2" t="str">
        <f>"5508.71"</f>
        <v>5508.71</v>
      </c>
      <c r="D552" s="2" t="str">
        <f>"138.54"</f>
        <v>138.54</v>
      </c>
      <c r="E552" s="2" t="str">
        <f>"138.54"</f>
        <v>138.54</v>
      </c>
      <c r="F552" s="2" t="str">
        <f>"91616.00"</f>
        <v>91616.00</v>
      </c>
      <c r="G552" s="2" t="str">
        <f>"91754.54"</f>
        <v>91754.54</v>
      </c>
      <c r="H552" s="2" t="str">
        <f>"-9194.42"</f>
        <v>-9194.42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2:18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8"/>
    </row>
    <row r="554" spans="2:18">
      <c r="B554" s="2" t="s">
        <v>0</v>
      </c>
      <c r="C554" s="2" t="str">
        <f>"证券数量"</f>
        <v>证券数量</v>
      </c>
      <c r="D554" s="2" t="s">
        <v>1</v>
      </c>
      <c r="E554" s="2" t="str">
        <f>"价格币种"</f>
        <v>价格币种</v>
      </c>
      <c r="F554" s="2" t="str">
        <f>"成本价"</f>
        <v>成本价</v>
      </c>
      <c r="G554" s="2" t="str">
        <f>"浮动盈亏"</f>
        <v>浮动盈亏</v>
      </c>
      <c r="H554" s="2" t="str">
        <f>"盈亏比例(%)"</f>
        <v>盈亏比例(%)</v>
      </c>
      <c r="I554" s="2" t="str">
        <f>"折算汇率"</f>
        <v>折算汇率</v>
      </c>
      <c r="J554" s="2" t="str">
        <f>"最新市值"</f>
        <v>最新市值</v>
      </c>
      <c r="K554" s="2" t="str">
        <f>"当前价"</f>
        <v>当前价</v>
      </c>
      <c r="L554" s="2" t="str">
        <f>"今买数量"</f>
        <v>今买数量</v>
      </c>
      <c r="M554" s="2" t="str">
        <f>"今卖数量"</f>
        <v>今卖数量</v>
      </c>
      <c r="N554" s="2" t="str">
        <f>"证券代码"</f>
        <v>证券代码</v>
      </c>
      <c r="O554" s="2" t="str">
        <f>"股东代码"</f>
        <v>股东代码</v>
      </c>
      <c r="P554" s="2" t="str">
        <f>"成本金额"</f>
        <v>成本金额</v>
      </c>
      <c r="Q554" s="2" t="s">
        <v>2</v>
      </c>
      <c r="R554" s="2"/>
    </row>
    <row r="555" spans="2:18">
      <c r="B555" s="2" t="s">
        <v>4</v>
      </c>
      <c r="C555" s="9" t="s">
        <v>5</v>
      </c>
      <c r="D555" s="9" t="s">
        <v>5</v>
      </c>
      <c r="E555" s="2" t="str">
        <f t="shared" ref="E555:E570" si="163">"人民币"</f>
        <v>人民币</v>
      </c>
      <c r="F555" s="2">
        <v>19.758</v>
      </c>
      <c r="G555" s="2">
        <v>-1294.53</v>
      </c>
      <c r="H555" s="2">
        <v>-8.19</v>
      </c>
      <c r="I555" s="9" t="s">
        <v>6</v>
      </c>
      <c r="J555" s="2">
        <v>14512</v>
      </c>
      <c r="K555" s="2">
        <v>18.14</v>
      </c>
      <c r="L555" s="2">
        <v>0</v>
      </c>
      <c r="M555" s="2">
        <v>0</v>
      </c>
      <c r="N555" s="2" t="str">
        <f>"000936"</f>
        <v>000936</v>
      </c>
      <c r="O555" s="2" t="str">
        <f t="shared" ref="O555:O558" si="164">"0157472516"</f>
        <v>0157472516</v>
      </c>
      <c r="P555" s="2" t="str">
        <f>"15806.53"</f>
        <v>15806.53</v>
      </c>
      <c r="Q555" s="2">
        <v>30</v>
      </c>
      <c r="R555" s="2">
        <f t="shared" ref="R555:R570" si="165">Q555*C555</f>
        <v>24000</v>
      </c>
    </row>
    <row r="556" spans="2:18">
      <c r="B556" s="2" t="str">
        <f>"创业板B"</f>
        <v>创业板B</v>
      </c>
      <c r="C556" s="2">
        <v>10000</v>
      </c>
      <c r="D556" s="2">
        <v>10000</v>
      </c>
      <c r="E556" s="2" t="str">
        <f>"人民币"</f>
        <v>人民币</v>
      </c>
      <c r="F556" s="2">
        <v>1.116</v>
      </c>
      <c r="G556" s="2">
        <v>-927.5</v>
      </c>
      <c r="H556" s="2">
        <v>-8.33</v>
      </c>
      <c r="I556" s="2"/>
      <c r="J556" s="2">
        <v>10230</v>
      </c>
      <c r="K556" s="2">
        <v>1.023</v>
      </c>
      <c r="L556" s="2">
        <v>0</v>
      </c>
      <c r="M556" s="2">
        <v>0</v>
      </c>
      <c r="N556" s="2" t="str">
        <f>"150153"</f>
        <v>150153</v>
      </c>
      <c r="O556" s="2" t="str">
        <f>"0157472516"</f>
        <v>0157472516</v>
      </c>
      <c r="P556" s="2" t="str">
        <f>"11157.50"</f>
        <v>11157.50</v>
      </c>
      <c r="Q556" s="2">
        <v>1.3</v>
      </c>
      <c r="R556" s="2">
        <f>Q556*C556</f>
        <v>13000</v>
      </c>
    </row>
    <row r="557" spans="2:18">
      <c r="B557" s="2" t="s">
        <v>7</v>
      </c>
      <c r="C557" s="2">
        <v>600</v>
      </c>
      <c r="D557" s="2">
        <v>600</v>
      </c>
      <c r="E557" s="2" t="str">
        <f>"人民币"</f>
        <v>人民币</v>
      </c>
      <c r="F557" s="2">
        <v>17.548</v>
      </c>
      <c r="G557" s="2">
        <v>-310.88</v>
      </c>
      <c r="H557" s="2">
        <v>-2.95</v>
      </c>
      <c r="I557" s="2"/>
      <c r="J557" s="2">
        <v>10218</v>
      </c>
      <c r="K557" s="2">
        <v>17.03</v>
      </c>
      <c r="L557" s="2">
        <v>0</v>
      </c>
      <c r="M557" s="2">
        <v>0</v>
      </c>
      <c r="N557" s="2" t="str">
        <f>"600008"</f>
        <v>600008</v>
      </c>
      <c r="O557" s="2" t="str">
        <f t="shared" ref="O557:O560" si="166">"A453612732"</f>
        <v>A453612732</v>
      </c>
      <c r="P557" s="2" t="str">
        <f>"10528.88"</f>
        <v>10528.88</v>
      </c>
      <c r="Q557" s="2">
        <v>25</v>
      </c>
      <c r="R557" s="2">
        <f>Q557*C557</f>
        <v>15000</v>
      </c>
    </row>
    <row r="558" spans="2:18">
      <c r="B558" s="2" t="str">
        <f>"华英农业"</f>
        <v>华英农业</v>
      </c>
      <c r="C558" s="2">
        <v>600</v>
      </c>
      <c r="D558" s="2">
        <v>300</v>
      </c>
      <c r="E558" s="2" t="str">
        <f>"人民币"</f>
        <v>人民币</v>
      </c>
      <c r="F558" s="2">
        <v>14.948</v>
      </c>
      <c r="G558" s="2">
        <v>-418.66</v>
      </c>
      <c r="H558" s="2">
        <v>-4.67</v>
      </c>
      <c r="I558" s="2"/>
      <c r="J558" s="2">
        <v>8550</v>
      </c>
      <c r="K558" s="2">
        <v>14.25</v>
      </c>
      <c r="L558" s="2">
        <v>300</v>
      </c>
      <c r="M558" s="2">
        <v>0</v>
      </c>
      <c r="N558" s="2" t="str">
        <f>"002321"</f>
        <v>002321</v>
      </c>
      <c r="O558" s="2" t="str">
        <f>"0157472516"</f>
        <v>0157472516</v>
      </c>
      <c r="P558" s="2" t="str">
        <f>"8968.66"</f>
        <v>8968.66</v>
      </c>
      <c r="Q558" s="2">
        <v>25</v>
      </c>
      <c r="R558" s="2">
        <f>Q558*C558</f>
        <v>15000</v>
      </c>
    </row>
    <row r="559" spans="2:18">
      <c r="B559" s="2" t="str">
        <f>"*ST阳化"</f>
        <v>*ST阳化</v>
      </c>
      <c r="C559" s="2">
        <v>900</v>
      </c>
      <c r="D559" s="2">
        <v>600</v>
      </c>
      <c r="E559" s="2" t="str">
        <f>"人民币"</f>
        <v>人民币</v>
      </c>
      <c r="F559" s="2">
        <v>7.599</v>
      </c>
      <c r="G559" s="2">
        <v>-80.2</v>
      </c>
      <c r="H559" s="2">
        <v>-1.17</v>
      </c>
      <c r="I559" s="2"/>
      <c r="J559" s="2">
        <v>6759</v>
      </c>
      <c r="K559" s="2">
        <v>7.51</v>
      </c>
      <c r="L559" s="2">
        <v>300</v>
      </c>
      <c r="M559" s="2">
        <v>0</v>
      </c>
      <c r="N559" s="2" t="str">
        <f>"600691"</f>
        <v>600691</v>
      </c>
      <c r="O559" s="2" t="str">
        <f>"A453612732"</f>
        <v>A453612732</v>
      </c>
      <c r="P559" s="2" t="str">
        <f>"6839.20"</f>
        <v>6839.20</v>
      </c>
      <c r="Q559" s="2">
        <v>11</v>
      </c>
      <c r="R559" s="2">
        <f>Q559*C559</f>
        <v>9900</v>
      </c>
    </row>
    <row r="560" spans="2:18">
      <c r="B560" s="2" t="str">
        <f>"雪峰科技"</f>
        <v>雪峰科技</v>
      </c>
      <c r="C560" s="2">
        <v>200</v>
      </c>
      <c r="D560" s="2">
        <v>100</v>
      </c>
      <c r="E560" s="2" t="str">
        <f>"人民币"</f>
        <v>人民币</v>
      </c>
      <c r="F560" s="2">
        <v>37.898</v>
      </c>
      <c r="G560" s="2">
        <v>-1239.59</v>
      </c>
      <c r="H560" s="2">
        <v>-16.35</v>
      </c>
      <c r="I560" s="2"/>
      <c r="J560" s="2">
        <v>6340</v>
      </c>
      <c r="K560" s="2">
        <v>31.7</v>
      </c>
      <c r="L560" s="2">
        <v>100</v>
      </c>
      <c r="M560" s="2">
        <v>0</v>
      </c>
      <c r="N560" s="2" t="str">
        <f>"603227"</f>
        <v>603227</v>
      </c>
      <c r="O560" s="2" t="str">
        <f>"A453612732"</f>
        <v>A453612732</v>
      </c>
      <c r="P560" s="2" t="str">
        <f>"7579.59"</f>
        <v>7579.59</v>
      </c>
      <c r="Q560" s="2">
        <v>42</v>
      </c>
      <c r="R560" s="2">
        <f>Q560*C560</f>
        <v>8400</v>
      </c>
    </row>
    <row r="561" spans="2:18">
      <c r="B561" s="2" t="str">
        <f>"三花股份"</f>
        <v>三花股份</v>
      </c>
      <c r="C561" s="2">
        <v>400</v>
      </c>
      <c r="D561" s="2">
        <v>400</v>
      </c>
      <c r="E561" s="2" t="str">
        <f>"人民币"</f>
        <v>人民币</v>
      </c>
      <c r="F561" s="2">
        <v>13.737</v>
      </c>
      <c r="G561" s="2">
        <v>69.25</v>
      </c>
      <c r="H561" s="2">
        <v>1.26</v>
      </c>
      <c r="I561" s="2"/>
      <c r="J561" s="2">
        <v>5564</v>
      </c>
      <c r="K561" s="2">
        <v>13.91</v>
      </c>
      <c r="L561" s="2">
        <v>0</v>
      </c>
      <c r="M561" s="2">
        <v>0</v>
      </c>
      <c r="N561" s="2" t="str">
        <f>"002050"</f>
        <v>002050</v>
      </c>
      <c r="O561" s="2" t="str">
        <f t="shared" ref="O561:O566" si="167">"0157472516"</f>
        <v>0157472516</v>
      </c>
      <c r="P561" s="2" t="str">
        <f>"5494.75"</f>
        <v>5494.75</v>
      </c>
      <c r="Q561" s="2">
        <v>20</v>
      </c>
      <c r="R561" s="2">
        <f>Q561*C561</f>
        <v>8000</v>
      </c>
    </row>
    <row r="562" spans="2:18">
      <c r="B562" s="2" t="str">
        <f>"农 产 品"</f>
        <v>农 产 品</v>
      </c>
      <c r="C562" s="2">
        <v>200</v>
      </c>
      <c r="D562" s="2">
        <v>200</v>
      </c>
      <c r="E562" s="2" t="str">
        <f>"人民币"</f>
        <v>人民币</v>
      </c>
      <c r="F562" s="2">
        <v>25.665</v>
      </c>
      <c r="G562" s="2">
        <v>-601</v>
      </c>
      <c r="H562" s="2">
        <v>-11.71</v>
      </c>
      <c r="I562" s="2"/>
      <c r="J562" s="2">
        <v>4532</v>
      </c>
      <c r="K562" s="2">
        <v>22.66</v>
      </c>
      <c r="L562" s="2">
        <v>0</v>
      </c>
      <c r="M562" s="2">
        <v>0</v>
      </c>
      <c r="N562" s="2" t="str">
        <f>"000061"</f>
        <v>000061</v>
      </c>
      <c r="O562" s="2" t="str">
        <f>"0157472516"</f>
        <v>0157472516</v>
      </c>
      <c r="P562" s="2" t="str">
        <f>"5133.00"</f>
        <v>5133.00</v>
      </c>
      <c r="Q562" s="2">
        <v>35</v>
      </c>
      <c r="R562" s="2">
        <f>Q562*C562</f>
        <v>7000</v>
      </c>
    </row>
    <row r="563" spans="2:18">
      <c r="B563" s="2" t="str">
        <f>"北京城建"</f>
        <v>北京城建</v>
      </c>
      <c r="C563" s="2">
        <v>200</v>
      </c>
      <c r="D563" s="2">
        <v>200</v>
      </c>
      <c r="E563" s="2" t="str">
        <f>"人民币"</f>
        <v>人民币</v>
      </c>
      <c r="F563" s="2">
        <v>24.605</v>
      </c>
      <c r="G563" s="2">
        <v>-394.99</v>
      </c>
      <c r="H563" s="2">
        <v>-8.03</v>
      </c>
      <c r="I563" s="2"/>
      <c r="J563" s="2">
        <v>4526</v>
      </c>
      <c r="K563" s="2">
        <v>22.63</v>
      </c>
      <c r="L563" s="2">
        <v>0</v>
      </c>
      <c r="M563" s="2">
        <v>0</v>
      </c>
      <c r="N563" s="2" t="str">
        <f>"600266"</f>
        <v>600266</v>
      </c>
      <c r="O563" s="2" t="str">
        <f t="shared" ref="O563:O565" si="168">"A453612732"</f>
        <v>A453612732</v>
      </c>
      <c r="P563" s="2" t="str">
        <f>"4920.99"</f>
        <v>4920.99</v>
      </c>
      <c r="Q563" s="2">
        <v>28</v>
      </c>
      <c r="R563" s="2">
        <f>Q563*C563</f>
        <v>5600</v>
      </c>
    </row>
    <row r="564" spans="2:18">
      <c r="B564" s="2" t="str">
        <f>"上汽集团"</f>
        <v>上汽集团</v>
      </c>
      <c r="C564" s="2">
        <v>200</v>
      </c>
      <c r="D564" s="2">
        <v>200</v>
      </c>
      <c r="E564" s="2" t="str">
        <f>"人民币"</f>
        <v>人民币</v>
      </c>
      <c r="F564" s="2">
        <v>24.736</v>
      </c>
      <c r="G564" s="2">
        <v>-449.12</v>
      </c>
      <c r="H564" s="2">
        <v>-9.08</v>
      </c>
      <c r="I564" s="2"/>
      <c r="J564" s="2">
        <v>4498</v>
      </c>
      <c r="K564" s="2">
        <v>22.49</v>
      </c>
      <c r="L564" s="2">
        <v>0</v>
      </c>
      <c r="M564" s="2">
        <v>0</v>
      </c>
      <c r="N564" s="2" t="str">
        <f>"600104"</f>
        <v>600104</v>
      </c>
      <c r="O564" s="2" t="str">
        <f>"A453612732"</f>
        <v>A453612732</v>
      </c>
      <c r="P564" s="2" t="str">
        <f>"4947.12"</f>
        <v>4947.12</v>
      </c>
      <c r="Q564" s="2">
        <v>35</v>
      </c>
      <c r="R564" s="2">
        <f>Q564*C564</f>
        <v>7000</v>
      </c>
    </row>
    <row r="565" spans="2:18">
      <c r="B565" s="2" t="str">
        <f>"中海集运"</f>
        <v>中海集运</v>
      </c>
      <c r="C565" s="2">
        <v>400</v>
      </c>
      <c r="D565" s="2">
        <v>400</v>
      </c>
      <c r="E565" s="2" t="str">
        <f>"人民币"</f>
        <v>人民币</v>
      </c>
      <c r="F565" s="2">
        <v>9.099</v>
      </c>
      <c r="G565" s="2">
        <v>-167.68</v>
      </c>
      <c r="H565" s="2">
        <v>-4.6</v>
      </c>
      <c r="I565" s="2"/>
      <c r="J565" s="2">
        <v>3472</v>
      </c>
      <c r="K565" s="2">
        <v>8.68</v>
      </c>
      <c r="L565" s="2">
        <v>0</v>
      </c>
      <c r="M565" s="2">
        <v>0</v>
      </c>
      <c r="N565" s="2" t="str">
        <f>"601866"</f>
        <v>601866</v>
      </c>
      <c r="O565" s="2" t="str">
        <f>"A453612732"</f>
        <v>A453612732</v>
      </c>
      <c r="P565" s="2" t="str">
        <f>"3639.68"</f>
        <v>3639.68</v>
      </c>
      <c r="Q565" s="2">
        <v>12</v>
      </c>
      <c r="R565" s="2">
        <f>Q565*C565</f>
        <v>4800</v>
      </c>
    </row>
    <row r="566" spans="2:18">
      <c r="B566" s="2" t="str">
        <f>"中航军B"</f>
        <v>中航军B</v>
      </c>
      <c r="C566" s="2">
        <v>3000</v>
      </c>
      <c r="D566" s="2">
        <v>3000</v>
      </c>
      <c r="E566" s="2" t="str">
        <f>"人民币"</f>
        <v>人民币</v>
      </c>
      <c r="F566" s="2">
        <v>0.972</v>
      </c>
      <c r="G566" s="2">
        <v>-62</v>
      </c>
      <c r="H566" s="2">
        <v>-2.16</v>
      </c>
      <c r="I566" s="2"/>
      <c r="J566" s="2">
        <v>2853</v>
      </c>
      <c r="K566" s="2">
        <v>0.951</v>
      </c>
      <c r="L566" s="2">
        <v>0</v>
      </c>
      <c r="M566" s="2">
        <v>0</v>
      </c>
      <c r="N566" s="2" t="str">
        <f>"150222"</f>
        <v>150222</v>
      </c>
      <c r="O566" s="2" t="str">
        <f>"0157472516"</f>
        <v>0157472516</v>
      </c>
      <c r="P566" s="2" t="str">
        <f>"2915.00"</f>
        <v>2915.00</v>
      </c>
      <c r="Q566" s="2">
        <v>1.1</v>
      </c>
      <c r="R566" s="2">
        <f>Q566*C566</f>
        <v>3300</v>
      </c>
    </row>
    <row r="567" spans="2:18">
      <c r="B567" s="2" t="str">
        <f>"华贸物流"</f>
        <v>华贸物流</v>
      </c>
      <c r="C567" s="2">
        <v>200</v>
      </c>
      <c r="D567" s="2">
        <v>200</v>
      </c>
      <c r="E567" s="2" t="str">
        <f>"人民币"</f>
        <v>人民币</v>
      </c>
      <c r="F567" s="2">
        <v>16.576</v>
      </c>
      <c r="G567" s="2">
        <v>-473.12</v>
      </c>
      <c r="H567" s="2">
        <v>-14.27</v>
      </c>
      <c r="I567" s="2"/>
      <c r="J567" s="2">
        <v>2842</v>
      </c>
      <c r="K567" s="2">
        <v>14.21</v>
      </c>
      <c r="L567" s="2">
        <v>0</v>
      </c>
      <c r="M567" s="2">
        <v>0</v>
      </c>
      <c r="N567" s="2" t="str">
        <f>"603128"</f>
        <v>603128</v>
      </c>
      <c r="O567" s="2" t="str">
        <f t="shared" ref="O567:O570" si="169">"A453612732"</f>
        <v>A453612732</v>
      </c>
      <c r="P567" s="2" t="str">
        <f>"3315.12"</f>
        <v>3315.12</v>
      </c>
      <c r="Q567" s="2">
        <v>20</v>
      </c>
      <c r="R567" s="2">
        <f>Q567*C567</f>
        <v>4000</v>
      </c>
    </row>
    <row r="568" spans="2:18">
      <c r="B568" s="2" t="str">
        <f>"盛达矿业"</f>
        <v>盛达矿业</v>
      </c>
      <c r="C568" s="2">
        <v>100</v>
      </c>
      <c r="D568" s="2">
        <v>100</v>
      </c>
      <c r="E568" s="2" t="str">
        <f>"人民币"</f>
        <v>人民币</v>
      </c>
      <c r="F568" s="2">
        <v>38.308</v>
      </c>
      <c r="G568" s="2">
        <v>-1175.77</v>
      </c>
      <c r="H568" s="2">
        <v>-30.69</v>
      </c>
      <c r="I568" s="2"/>
      <c r="J568" s="2">
        <v>2655</v>
      </c>
      <c r="K568" s="2">
        <v>26.55</v>
      </c>
      <c r="L568" s="2">
        <v>0</v>
      </c>
      <c r="M568" s="2">
        <v>100</v>
      </c>
      <c r="N568" s="2" t="str">
        <f>"000603"</f>
        <v>000603</v>
      </c>
      <c r="O568" s="2" t="str">
        <f>"0157472516"</f>
        <v>0157472516</v>
      </c>
      <c r="P568" s="2" t="str">
        <f>"3830.77"</f>
        <v>3830.77</v>
      </c>
      <c r="Q568" s="2">
        <v>40</v>
      </c>
      <c r="R568" s="2">
        <f>Q568*C568</f>
        <v>4000</v>
      </c>
    </row>
    <row r="569" spans="2:18">
      <c r="B569" s="2" t="str">
        <f>"大众交通"</f>
        <v>大众交通</v>
      </c>
      <c r="C569" s="2">
        <v>100</v>
      </c>
      <c r="D569" s="2">
        <v>100</v>
      </c>
      <c r="E569" s="2" t="str">
        <f>"人民币"</f>
        <v>人民币</v>
      </c>
      <c r="F569" s="2">
        <v>30.941</v>
      </c>
      <c r="G569" s="2">
        <v>-1037.13</v>
      </c>
      <c r="H569" s="2">
        <v>-33.52</v>
      </c>
      <c r="I569" s="2"/>
      <c r="J569" s="2">
        <v>2057</v>
      </c>
      <c r="K569" s="2">
        <v>20.57</v>
      </c>
      <c r="L569" s="2">
        <v>0</v>
      </c>
      <c r="M569" s="2">
        <v>0</v>
      </c>
      <c r="N569" s="2" t="str">
        <f>"600611"</f>
        <v>600611</v>
      </c>
      <c r="O569" s="2" t="str">
        <f>"A453612732"</f>
        <v>A453612732</v>
      </c>
      <c r="P569" s="2" t="str">
        <f>"3094.13"</f>
        <v>3094.13</v>
      </c>
      <c r="Q569" s="2">
        <v>28</v>
      </c>
      <c r="R569" s="2">
        <f>Q569*C569</f>
        <v>2800</v>
      </c>
    </row>
    <row r="570" spans="2:18">
      <c r="B570" s="2" t="str">
        <f>"中国中车"</f>
        <v>中国中车</v>
      </c>
      <c r="C570" s="2">
        <v>100</v>
      </c>
      <c r="D570" s="2">
        <v>100</v>
      </c>
      <c r="E570" s="2" t="str">
        <f>"人民币"</f>
        <v>人民币</v>
      </c>
      <c r="F570" s="2">
        <v>26.395</v>
      </c>
      <c r="G570" s="2">
        <v>-631.5</v>
      </c>
      <c r="H570" s="2">
        <v>-23.92</v>
      </c>
      <c r="I570" s="2"/>
      <c r="J570" s="2">
        <v>2008</v>
      </c>
      <c r="K570" s="2">
        <v>20.08</v>
      </c>
      <c r="L570" s="2">
        <v>0</v>
      </c>
      <c r="M570" s="2">
        <v>100</v>
      </c>
      <c r="N570" s="2" t="str">
        <f>"601766"</f>
        <v>601766</v>
      </c>
      <c r="O570" s="2" t="str">
        <f>"A453612732"</f>
        <v>A453612732</v>
      </c>
      <c r="P570" s="2" t="str">
        <f>"2639.50"</f>
        <v>2639.50</v>
      </c>
      <c r="Q570" s="2">
        <v>30</v>
      </c>
      <c r="R570" s="2">
        <f>Q570*C570</f>
        <v>3000</v>
      </c>
    </row>
    <row r="571" spans="2:18">
      <c r="B571" s="2" t="s">
        <v>8</v>
      </c>
      <c r="C571" s="2" t="s">
        <v>9</v>
      </c>
      <c r="D571" s="4" t="s">
        <v>10</v>
      </c>
      <c r="E571" s="4"/>
      <c r="F571" s="4"/>
      <c r="G571" s="2"/>
      <c r="H571" s="2">
        <f>SUM(H555:H570)</f>
        <v>-178.38</v>
      </c>
      <c r="I571" s="2"/>
      <c r="J571" s="2"/>
      <c r="K571" s="2"/>
      <c r="L571" s="2"/>
      <c r="M571" s="2"/>
      <c r="N571" s="2"/>
      <c r="O571" s="2"/>
      <c r="P571" s="2"/>
      <c r="Q571" s="2"/>
      <c r="R571" s="2">
        <f>SUM(R555:R570)</f>
        <v>134800</v>
      </c>
    </row>
    <row r="572" customFormat="1" spans="4:9">
      <c r="D572" s="5"/>
      <c r="E572" s="5"/>
      <c r="F572" s="5"/>
      <c r="I572" s="6">
        <v>42257</v>
      </c>
    </row>
    <row r="573" customFormat="1" spans="11:11">
      <c r="K573" s="6">
        <f>I572+1</f>
        <v>42258</v>
      </c>
    </row>
    <row r="574" customFormat="1" spans="3:12">
      <c r="C574" t="s">
        <v>11</v>
      </c>
      <c r="L574" s="7">
        <f ca="1">NOW()</f>
        <v>42259.9654398148</v>
      </c>
    </row>
    <row r="575" customFormat="1" spans="10:10">
      <c r="J575" t="e">
        <f>E567+1</f>
        <v>#VALUE!</v>
      </c>
    </row>
    <row r="576" customFormat="1" spans="7:7">
      <c r="G576" t="s">
        <v>12</v>
      </c>
    </row>
    <row r="577" customFormat="1" spans="6:6">
      <c r="F577" t="s">
        <v>13</v>
      </c>
    </row>
    <row r="578" spans="1:17">
      <c r="A578" s="2" t="str">
        <f>"币种"</f>
        <v>币种</v>
      </c>
      <c r="B578" s="2" t="str">
        <f>"余额"</f>
        <v>余额</v>
      </c>
      <c r="C578" s="2" t="str">
        <f>"可用"</f>
        <v>可用</v>
      </c>
      <c r="D578" s="2" t="str">
        <f>"可取"</f>
        <v>可取</v>
      </c>
      <c r="E578" s="2" t="str">
        <f>"参考市值"</f>
        <v>参考市值</v>
      </c>
      <c r="F578" s="2" t="str">
        <f>"资产"</f>
        <v>资产</v>
      </c>
      <c r="G578" s="2" t="str">
        <f>"盈亏"</f>
        <v>盈亏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>
      <c r="A579" s="2" t="str">
        <f>"人民币"</f>
        <v>人民币</v>
      </c>
      <c r="B579" s="2" t="str">
        <f>"5508.71"</f>
        <v>5508.71</v>
      </c>
      <c r="C579" s="2" t="str">
        <f>"138.54"</f>
        <v>138.54</v>
      </c>
      <c r="D579" s="2" t="str">
        <f>"138.54"</f>
        <v>138.54</v>
      </c>
      <c r="E579" s="2" t="str">
        <f>"91616.00"</f>
        <v>91616.00</v>
      </c>
      <c r="F579" s="2" t="str">
        <f>"91754.54"</f>
        <v>91754.54</v>
      </c>
      <c r="G579" s="2" t="str">
        <f>"-9194.42"</f>
        <v>-9194.42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8"/>
    </row>
    <row r="581" spans="1:18">
      <c r="A581" s="2" t="s">
        <v>0</v>
      </c>
      <c r="B581" s="2" t="str">
        <f>"证券数量"</f>
        <v>证券数量</v>
      </c>
      <c r="C581" s="2" t="s">
        <v>1</v>
      </c>
      <c r="D581" s="2" t="str">
        <f>"价格币种"</f>
        <v>价格币种</v>
      </c>
      <c r="E581" s="2" t="str">
        <f>"成本价"</f>
        <v>成本价</v>
      </c>
      <c r="F581" s="2" t="str">
        <f>"浮动盈亏"</f>
        <v>浮动盈亏</v>
      </c>
      <c r="G581" s="2" t="str">
        <f>"盈亏比例(%)"</f>
        <v>盈亏比例(%)</v>
      </c>
      <c r="H581" s="2" t="str">
        <f>"折算汇率"</f>
        <v>折算汇率</v>
      </c>
      <c r="I581" s="2" t="str">
        <f>"最新市值"</f>
        <v>最新市值</v>
      </c>
      <c r="J581" s="2" t="str">
        <f>"当前价"</f>
        <v>当前价</v>
      </c>
      <c r="K581" s="2" t="str">
        <f>"今买数量"</f>
        <v>今买数量</v>
      </c>
      <c r="L581" s="2" t="str">
        <f>"今卖数量"</f>
        <v>今卖数量</v>
      </c>
      <c r="M581" s="2" t="str">
        <f>"证券代码"</f>
        <v>证券代码</v>
      </c>
      <c r="N581" s="2" t="str">
        <f>"股东代码"</f>
        <v>股东代码</v>
      </c>
      <c r="O581" s="2" t="str">
        <f>"成本金额"</f>
        <v>成本金额</v>
      </c>
      <c r="P581" s="2" t="s">
        <v>2</v>
      </c>
      <c r="Q581" s="2"/>
      <c r="R581" s="2" t="s">
        <v>3</v>
      </c>
    </row>
    <row r="582" spans="1:18">
      <c r="A582" s="2" t="s">
        <v>4</v>
      </c>
      <c r="B582" s="9" t="s">
        <v>5</v>
      </c>
      <c r="C582" s="9" t="s">
        <v>5</v>
      </c>
      <c r="D582" s="2" t="str">
        <f t="shared" ref="D582:D597" si="170">"人民币"</f>
        <v>人民币</v>
      </c>
      <c r="E582" s="2">
        <v>19.758</v>
      </c>
      <c r="F582" s="2">
        <v>-1294.53</v>
      </c>
      <c r="G582" s="2">
        <v>-8.19</v>
      </c>
      <c r="H582" s="9" t="s">
        <v>6</v>
      </c>
      <c r="I582" s="2">
        <v>14512</v>
      </c>
      <c r="J582" s="2">
        <v>18.14</v>
      </c>
      <c r="K582" s="2">
        <v>0</v>
      </c>
      <c r="L582" s="2">
        <v>0</v>
      </c>
      <c r="M582" s="2" t="str">
        <f>"000936"</f>
        <v>000936</v>
      </c>
      <c r="N582" s="2" t="str">
        <f t="shared" ref="N582:N585" si="171">"0157472516"</f>
        <v>0157472516</v>
      </c>
      <c r="O582" s="2" t="str">
        <f>"15806.53"</f>
        <v>15806.53</v>
      </c>
      <c r="P582" s="2">
        <v>30</v>
      </c>
      <c r="Q582" s="2">
        <f t="shared" ref="Q582:Q597" si="172">P582*B582</f>
        <v>24000</v>
      </c>
      <c r="R582" s="2">
        <f t="shared" ref="R582:R597" si="173">(Q582-O582)/O582*100</f>
        <v>51.835981711356</v>
      </c>
    </row>
    <row r="583" spans="1:18">
      <c r="A583" s="2" t="str">
        <f>"创业板B"</f>
        <v>创业板B</v>
      </c>
      <c r="B583" s="2">
        <v>10000</v>
      </c>
      <c r="C583" s="2">
        <v>10000</v>
      </c>
      <c r="D583" s="2" t="str">
        <f>"人民币"</f>
        <v>人民币</v>
      </c>
      <c r="E583" s="2">
        <v>1.116</v>
      </c>
      <c r="F583" s="2">
        <v>-927.5</v>
      </c>
      <c r="G583" s="2">
        <v>-8.33</v>
      </c>
      <c r="H583" s="2"/>
      <c r="I583" s="2">
        <v>10230</v>
      </c>
      <c r="J583" s="2">
        <v>1.023</v>
      </c>
      <c r="K583" s="2">
        <v>0</v>
      </c>
      <c r="L583" s="2">
        <v>0</v>
      </c>
      <c r="M583" s="2" t="str">
        <f>"150153"</f>
        <v>150153</v>
      </c>
      <c r="N583" s="2" t="str">
        <f>"0157472516"</f>
        <v>0157472516</v>
      </c>
      <c r="O583" s="2" t="str">
        <f>"11157.50"</f>
        <v>11157.50</v>
      </c>
      <c r="P583" s="2">
        <v>1.3</v>
      </c>
      <c r="Q583" s="2">
        <f>P583*B583</f>
        <v>13000</v>
      </c>
      <c r="R583" s="2">
        <f>(Q583-O583)/O583*100</f>
        <v>16.5135559041004</v>
      </c>
    </row>
    <row r="584" spans="1:18">
      <c r="A584" s="2" t="s">
        <v>7</v>
      </c>
      <c r="B584" s="2">
        <v>600</v>
      </c>
      <c r="C584" s="2">
        <v>600</v>
      </c>
      <c r="D584" s="2" t="str">
        <f>"人民币"</f>
        <v>人民币</v>
      </c>
      <c r="E584" s="2">
        <v>17.548</v>
      </c>
      <c r="F584" s="2">
        <v>-310.88</v>
      </c>
      <c r="G584" s="2">
        <v>-2.95</v>
      </c>
      <c r="H584" s="2"/>
      <c r="I584" s="2">
        <v>10218</v>
      </c>
      <c r="J584" s="2">
        <v>17.03</v>
      </c>
      <c r="K584" s="2">
        <v>0</v>
      </c>
      <c r="L584" s="2">
        <v>0</v>
      </c>
      <c r="M584" s="2" t="str">
        <f>"600008"</f>
        <v>600008</v>
      </c>
      <c r="N584" s="2" t="str">
        <f t="shared" ref="N584:N587" si="174">"A453612732"</f>
        <v>A453612732</v>
      </c>
      <c r="O584" s="2" t="str">
        <f>"10528.88"</f>
        <v>10528.88</v>
      </c>
      <c r="P584" s="2">
        <v>25</v>
      </c>
      <c r="Q584" s="2">
        <f>P584*B584</f>
        <v>15000</v>
      </c>
      <c r="R584" s="2">
        <f>(Q584-O584)/O584*100</f>
        <v>42.4652954540274</v>
      </c>
    </row>
    <row r="585" spans="1:18">
      <c r="A585" s="2" t="str">
        <f>"华英农业"</f>
        <v>华英农业</v>
      </c>
      <c r="B585" s="2">
        <v>600</v>
      </c>
      <c r="C585" s="2">
        <v>300</v>
      </c>
      <c r="D585" s="2" t="str">
        <f>"人民币"</f>
        <v>人民币</v>
      </c>
      <c r="E585" s="2">
        <v>14.948</v>
      </c>
      <c r="F585" s="2">
        <v>-418.66</v>
      </c>
      <c r="G585" s="2">
        <v>-4.67</v>
      </c>
      <c r="H585" s="2"/>
      <c r="I585" s="2">
        <v>8550</v>
      </c>
      <c r="J585" s="2">
        <v>14.25</v>
      </c>
      <c r="K585" s="2">
        <v>300</v>
      </c>
      <c r="L585" s="2">
        <v>0</v>
      </c>
      <c r="M585" s="2" t="str">
        <f>"002321"</f>
        <v>002321</v>
      </c>
      <c r="N585" s="2" t="str">
        <f>"0157472516"</f>
        <v>0157472516</v>
      </c>
      <c r="O585" s="2" t="str">
        <f>"8968.66"</f>
        <v>8968.66</v>
      </c>
      <c r="P585" s="2">
        <v>25</v>
      </c>
      <c r="Q585" s="2">
        <f>P585*B585</f>
        <v>15000</v>
      </c>
      <c r="R585" s="2">
        <f>(Q585-O585)/O585*100</f>
        <v>67.2490650777262</v>
      </c>
    </row>
    <row r="586" spans="1:18">
      <c r="A586" s="2" t="str">
        <f>"*ST阳化"</f>
        <v>*ST阳化</v>
      </c>
      <c r="B586" s="2">
        <v>900</v>
      </c>
      <c r="C586" s="2">
        <v>600</v>
      </c>
      <c r="D586" s="2" t="str">
        <f>"人民币"</f>
        <v>人民币</v>
      </c>
      <c r="E586" s="2">
        <v>7.599</v>
      </c>
      <c r="F586" s="2">
        <v>-80.2</v>
      </c>
      <c r="G586" s="2">
        <v>-1.17</v>
      </c>
      <c r="H586" s="2"/>
      <c r="I586" s="2">
        <v>6759</v>
      </c>
      <c r="J586" s="2">
        <v>7.51</v>
      </c>
      <c r="K586" s="2">
        <v>300</v>
      </c>
      <c r="L586" s="2">
        <v>0</v>
      </c>
      <c r="M586" s="2" t="str">
        <f>"600691"</f>
        <v>600691</v>
      </c>
      <c r="N586" s="2" t="str">
        <f>"A453612732"</f>
        <v>A453612732</v>
      </c>
      <c r="O586" s="2" t="str">
        <f>"6839.20"</f>
        <v>6839.20</v>
      </c>
      <c r="P586" s="2">
        <v>11</v>
      </c>
      <c r="Q586" s="2">
        <f>P586*B586</f>
        <v>9900</v>
      </c>
      <c r="R586" s="2">
        <f>(Q586-O586)/O586*100</f>
        <v>44.7537723710376</v>
      </c>
    </row>
    <row r="587" spans="1:18">
      <c r="A587" s="2" t="str">
        <f>"雪峰科技"</f>
        <v>雪峰科技</v>
      </c>
      <c r="B587" s="2">
        <v>200</v>
      </c>
      <c r="C587" s="2">
        <v>100</v>
      </c>
      <c r="D587" s="2" t="str">
        <f>"人民币"</f>
        <v>人民币</v>
      </c>
      <c r="E587" s="2">
        <v>37.898</v>
      </c>
      <c r="F587" s="2">
        <v>-1239.59</v>
      </c>
      <c r="G587" s="2">
        <v>-16.35</v>
      </c>
      <c r="H587" s="2"/>
      <c r="I587" s="2">
        <v>6340</v>
      </c>
      <c r="J587" s="2">
        <v>31.7</v>
      </c>
      <c r="K587" s="2">
        <v>100</v>
      </c>
      <c r="L587" s="2">
        <v>0</v>
      </c>
      <c r="M587" s="2" t="str">
        <f>"603227"</f>
        <v>603227</v>
      </c>
      <c r="N587" s="2" t="str">
        <f>"A453612732"</f>
        <v>A453612732</v>
      </c>
      <c r="O587" s="2" t="str">
        <f>"7579.59"</f>
        <v>7579.59</v>
      </c>
      <c r="P587" s="2">
        <v>42</v>
      </c>
      <c r="Q587" s="2">
        <f>P587*B587</f>
        <v>8400</v>
      </c>
      <c r="R587" s="2">
        <f>(Q587-O587)/O587*100</f>
        <v>10.8239363870605</v>
      </c>
    </row>
    <row r="588" spans="1:18">
      <c r="A588" s="2" t="str">
        <f>"三花股份"</f>
        <v>三花股份</v>
      </c>
      <c r="B588" s="2">
        <v>400</v>
      </c>
      <c r="C588" s="2">
        <v>400</v>
      </c>
      <c r="D588" s="2" t="str">
        <f>"人民币"</f>
        <v>人民币</v>
      </c>
      <c r="E588" s="2">
        <v>13.737</v>
      </c>
      <c r="F588" s="2">
        <v>69.25</v>
      </c>
      <c r="G588" s="2">
        <v>1.26</v>
      </c>
      <c r="H588" s="2"/>
      <c r="I588" s="2">
        <v>5564</v>
      </c>
      <c r="J588" s="2">
        <v>13.91</v>
      </c>
      <c r="K588" s="2">
        <v>0</v>
      </c>
      <c r="L588" s="2">
        <v>0</v>
      </c>
      <c r="M588" s="2" t="str">
        <f>"002050"</f>
        <v>002050</v>
      </c>
      <c r="N588" s="2" t="str">
        <f t="shared" ref="N588:N593" si="175">"0157472516"</f>
        <v>0157472516</v>
      </c>
      <c r="O588" s="2" t="str">
        <f>"5494.75"</f>
        <v>5494.75</v>
      </c>
      <c r="P588" s="2">
        <v>20</v>
      </c>
      <c r="Q588" s="2">
        <f>P588*B588</f>
        <v>8000</v>
      </c>
      <c r="R588" s="2">
        <f>(Q588-O588)/O588*100</f>
        <v>45.5935210883116</v>
      </c>
    </row>
    <row r="589" spans="1:18">
      <c r="A589" s="2" t="str">
        <f>"农 产 品"</f>
        <v>农 产 品</v>
      </c>
      <c r="B589" s="2">
        <v>200</v>
      </c>
      <c r="C589" s="2">
        <v>200</v>
      </c>
      <c r="D589" s="2" t="str">
        <f>"人民币"</f>
        <v>人民币</v>
      </c>
      <c r="E589" s="2">
        <v>25.665</v>
      </c>
      <c r="F589" s="2">
        <v>-601</v>
      </c>
      <c r="G589" s="2">
        <v>-11.71</v>
      </c>
      <c r="H589" s="2"/>
      <c r="I589" s="2">
        <v>4532</v>
      </c>
      <c r="J589" s="2">
        <v>22.66</v>
      </c>
      <c r="K589" s="2">
        <v>0</v>
      </c>
      <c r="L589" s="2">
        <v>0</v>
      </c>
      <c r="M589" s="2" t="str">
        <f>"000061"</f>
        <v>000061</v>
      </c>
      <c r="N589" s="2" t="str">
        <f>"0157472516"</f>
        <v>0157472516</v>
      </c>
      <c r="O589" s="2" t="str">
        <f>"5133.00"</f>
        <v>5133.00</v>
      </c>
      <c r="P589" s="2">
        <v>35</v>
      </c>
      <c r="Q589" s="2">
        <f>P589*B589</f>
        <v>7000</v>
      </c>
      <c r="R589" s="2">
        <f>(Q589-O589)/O589*100</f>
        <v>36.3724917202416</v>
      </c>
    </row>
    <row r="590" spans="1:18">
      <c r="A590" s="2" t="str">
        <f>"北京城建"</f>
        <v>北京城建</v>
      </c>
      <c r="B590" s="2">
        <v>200</v>
      </c>
      <c r="C590" s="2">
        <v>200</v>
      </c>
      <c r="D590" s="2" t="str">
        <f>"人民币"</f>
        <v>人民币</v>
      </c>
      <c r="E590" s="2">
        <v>24.605</v>
      </c>
      <c r="F590" s="2">
        <v>-394.99</v>
      </c>
      <c r="G590" s="2">
        <v>-8.03</v>
      </c>
      <c r="H590" s="2"/>
      <c r="I590" s="2">
        <v>4526</v>
      </c>
      <c r="J590" s="2">
        <v>22.63</v>
      </c>
      <c r="K590" s="2">
        <v>0</v>
      </c>
      <c r="L590" s="2">
        <v>0</v>
      </c>
      <c r="M590" s="2" t="str">
        <f>"600266"</f>
        <v>600266</v>
      </c>
      <c r="N590" s="2" t="str">
        <f t="shared" ref="N590:N592" si="176">"A453612732"</f>
        <v>A453612732</v>
      </c>
      <c r="O590" s="2" t="str">
        <f>"4920.99"</f>
        <v>4920.99</v>
      </c>
      <c r="P590" s="2">
        <v>28</v>
      </c>
      <c r="Q590" s="2">
        <f>P590*B590</f>
        <v>5600</v>
      </c>
      <c r="R590" s="2">
        <f>(Q590-O590)/O590*100</f>
        <v>13.7982397850839</v>
      </c>
    </row>
    <row r="591" spans="1:18">
      <c r="A591" s="2" t="str">
        <f>"上汽集团"</f>
        <v>上汽集团</v>
      </c>
      <c r="B591" s="2">
        <v>200</v>
      </c>
      <c r="C591" s="2">
        <v>200</v>
      </c>
      <c r="D591" s="2" t="str">
        <f>"人民币"</f>
        <v>人民币</v>
      </c>
      <c r="E591" s="2">
        <v>24.736</v>
      </c>
      <c r="F591" s="2">
        <v>-449.12</v>
      </c>
      <c r="G591" s="2">
        <v>-9.08</v>
      </c>
      <c r="H591" s="2"/>
      <c r="I591" s="2">
        <v>4498</v>
      </c>
      <c r="J591" s="2">
        <v>22.49</v>
      </c>
      <c r="K591" s="2">
        <v>0</v>
      </c>
      <c r="L591" s="2">
        <v>0</v>
      </c>
      <c r="M591" s="2" t="str">
        <f>"600104"</f>
        <v>600104</v>
      </c>
      <c r="N591" s="2" t="str">
        <f>"A453612732"</f>
        <v>A453612732</v>
      </c>
      <c r="O591" s="2" t="str">
        <f>"4947.12"</f>
        <v>4947.12</v>
      </c>
      <c r="P591" s="2">
        <v>35</v>
      </c>
      <c r="Q591" s="2">
        <f>P591*B591</f>
        <v>7000</v>
      </c>
      <c r="R591" s="2">
        <f>(Q591-O591)/O591*100</f>
        <v>41.4964666310904</v>
      </c>
    </row>
    <row r="592" spans="1:18">
      <c r="A592" s="2" t="str">
        <f>"中海集运"</f>
        <v>中海集运</v>
      </c>
      <c r="B592" s="2">
        <v>400</v>
      </c>
      <c r="C592" s="2">
        <v>400</v>
      </c>
      <c r="D592" s="2" t="str">
        <f>"人民币"</f>
        <v>人民币</v>
      </c>
      <c r="E592" s="2">
        <v>9.099</v>
      </c>
      <c r="F592" s="2">
        <v>-167.68</v>
      </c>
      <c r="G592" s="2">
        <v>-4.6</v>
      </c>
      <c r="H592" s="2"/>
      <c r="I592" s="2">
        <v>3472</v>
      </c>
      <c r="J592" s="2">
        <v>8.68</v>
      </c>
      <c r="K592" s="2">
        <v>0</v>
      </c>
      <c r="L592" s="2">
        <v>0</v>
      </c>
      <c r="M592" s="2" t="str">
        <f>"601866"</f>
        <v>601866</v>
      </c>
      <c r="N592" s="2" t="str">
        <f>"A453612732"</f>
        <v>A453612732</v>
      </c>
      <c r="O592" s="2" t="str">
        <f>"3639.68"</f>
        <v>3639.68</v>
      </c>
      <c r="P592" s="2">
        <v>12</v>
      </c>
      <c r="Q592" s="2">
        <f>P592*B592</f>
        <v>4800</v>
      </c>
      <c r="R592" s="2">
        <f>(Q592-O592)/O592*100</f>
        <v>31.8797256901706</v>
      </c>
    </row>
    <row r="593" spans="1:18">
      <c r="A593" s="2" t="str">
        <f>"中航军B"</f>
        <v>中航军B</v>
      </c>
      <c r="B593" s="2">
        <v>3000</v>
      </c>
      <c r="C593" s="2">
        <v>3000</v>
      </c>
      <c r="D593" s="2" t="str">
        <f>"人民币"</f>
        <v>人民币</v>
      </c>
      <c r="E593" s="2">
        <v>0.972</v>
      </c>
      <c r="F593" s="2">
        <v>-62</v>
      </c>
      <c r="G593" s="2">
        <v>-2.16</v>
      </c>
      <c r="H593" s="2"/>
      <c r="I593" s="2">
        <v>2853</v>
      </c>
      <c r="J593" s="2">
        <v>0.951</v>
      </c>
      <c r="K593" s="2">
        <v>0</v>
      </c>
      <c r="L593" s="2">
        <v>0</v>
      </c>
      <c r="M593" s="2" t="str">
        <f>"150222"</f>
        <v>150222</v>
      </c>
      <c r="N593" s="2" t="str">
        <f>"0157472516"</f>
        <v>0157472516</v>
      </c>
      <c r="O593" s="2" t="str">
        <f>"2915.00"</f>
        <v>2915.00</v>
      </c>
      <c r="P593" s="2">
        <v>1.1</v>
      </c>
      <c r="Q593" s="2">
        <f>P593*B593</f>
        <v>3300</v>
      </c>
      <c r="R593" s="2">
        <f>(Q593-O593)/O593*100</f>
        <v>13.2075471698113</v>
      </c>
    </row>
    <row r="594" spans="1:18">
      <c r="A594" s="2" t="str">
        <f>"华贸物流"</f>
        <v>华贸物流</v>
      </c>
      <c r="B594" s="2">
        <v>200</v>
      </c>
      <c r="C594" s="2">
        <v>200</v>
      </c>
      <c r="D594" s="2" t="str">
        <f>"人民币"</f>
        <v>人民币</v>
      </c>
      <c r="E594" s="2">
        <v>16.576</v>
      </c>
      <c r="F594" s="2">
        <v>-473.12</v>
      </c>
      <c r="G594" s="2">
        <v>-14.27</v>
      </c>
      <c r="H594" s="2"/>
      <c r="I594" s="2">
        <v>2842</v>
      </c>
      <c r="J594" s="2">
        <v>14.21</v>
      </c>
      <c r="K594" s="2">
        <v>0</v>
      </c>
      <c r="L594" s="2">
        <v>0</v>
      </c>
      <c r="M594" s="2" t="str">
        <f>"603128"</f>
        <v>603128</v>
      </c>
      <c r="N594" s="2" t="str">
        <f t="shared" ref="N594:N597" si="177">"A453612732"</f>
        <v>A453612732</v>
      </c>
      <c r="O594" s="2" t="str">
        <f>"3315.12"</f>
        <v>3315.12</v>
      </c>
      <c r="P594" s="2">
        <v>20</v>
      </c>
      <c r="Q594" s="2">
        <f>P594*B594</f>
        <v>4000</v>
      </c>
      <c r="R594" s="2">
        <f>(Q594-O594)/O594*100</f>
        <v>20.6592823185888</v>
      </c>
    </row>
    <row r="595" spans="1:18">
      <c r="A595" s="2" t="str">
        <f>"盛达矿业"</f>
        <v>盛达矿业</v>
      </c>
      <c r="B595" s="2">
        <v>100</v>
      </c>
      <c r="C595" s="2">
        <v>100</v>
      </c>
      <c r="D595" s="2" t="str">
        <f>"人民币"</f>
        <v>人民币</v>
      </c>
      <c r="E595" s="2">
        <v>38.308</v>
      </c>
      <c r="F595" s="2">
        <v>-1175.77</v>
      </c>
      <c r="G595" s="2">
        <v>-30.69</v>
      </c>
      <c r="H595" s="2"/>
      <c r="I595" s="2">
        <v>2655</v>
      </c>
      <c r="J595" s="2">
        <v>26.55</v>
      </c>
      <c r="K595" s="2">
        <v>0</v>
      </c>
      <c r="L595" s="2">
        <v>100</v>
      </c>
      <c r="M595" s="2" t="str">
        <f>"000603"</f>
        <v>000603</v>
      </c>
      <c r="N595" s="2" t="str">
        <f>"0157472516"</f>
        <v>0157472516</v>
      </c>
      <c r="O595" s="2" t="str">
        <f>"3830.77"</f>
        <v>3830.77</v>
      </c>
      <c r="P595" s="2">
        <v>40</v>
      </c>
      <c r="Q595" s="2">
        <f>P595*B595</f>
        <v>4000</v>
      </c>
      <c r="R595" s="2">
        <f>(Q595-O595)/O595*100</f>
        <v>4.41764971533138</v>
      </c>
    </row>
    <row r="596" spans="1:18">
      <c r="A596" s="2" t="str">
        <f>"大众交通"</f>
        <v>大众交通</v>
      </c>
      <c r="B596" s="2">
        <v>100</v>
      </c>
      <c r="C596" s="2">
        <v>100</v>
      </c>
      <c r="D596" s="2" t="str">
        <f>"人民币"</f>
        <v>人民币</v>
      </c>
      <c r="E596" s="2">
        <v>30.941</v>
      </c>
      <c r="F596" s="2">
        <v>-1037.13</v>
      </c>
      <c r="G596" s="2">
        <v>-33.52</v>
      </c>
      <c r="H596" s="2"/>
      <c r="I596" s="2">
        <v>2057</v>
      </c>
      <c r="J596" s="2">
        <v>20.57</v>
      </c>
      <c r="K596" s="2">
        <v>0</v>
      </c>
      <c r="L596" s="2">
        <v>0</v>
      </c>
      <c r="M596" s="2" t="str">
        <f>"600611"</f>
        <v>600611</v>
      </c>
      <c r="N596" s="2" t="str">
        <f>"A453612732"</f>
        <v>A453612732</v>
      </c>
      <c r="O596" s="2" t="str">
        <f>"3094.13"</f>
        <v>3094.13</v>
      </c>
      <c r="P596" s="2">
        <v>28</v>
      </c>
      <c r="Q596" s="2">
        <f>P596*B596</f>
        <v>2800</v>
      </c>
      <c r="R596" s="2">
        <f>(Q596-O596)/O596*100</f>
        <v>-9.50606470962759</v>
      </c>
    </row>
    <row r="597" spans="1:18">
      <c r="A597" s="2" t="str">
        <f>"中国中车"</f>
        <v>中国中车</v>
      </c>
      <c r="B597" s="2">
        <v>100</v>
      </c>
      <c r="C597" s="2">
        <v>100</v>
      </c>
      <c r="D597" s="2" t="str">
        <f>"人民币"</f>
        <v>人民币</v>
      </c>
      <c r="E597" s="2">
        <v>26.395</v>
      </c>
      <c r="F597" s="2">
        <v>-631.5</v>
      </c>
      <c r="G597" s="2">
        <v>-23.92</v>
      </c>
      <c r="H597" s="2"/>
      <c r="I597" s="2">
        <v>2008</v>
      </c>
      <c r="J597" s="2">
        <v>20.08</v>
      </c>
      <c r="K597" s="2">
        <v>0</v>
      </c>
      <c r="L597" s="2">
        <v>100</v>
      </c>
      <c r="M597" s="2" t="str">
        <f>"601766"</f>
        <v>601766</v>
      </c>
      <c r="N597" s="2" t="str">
        <f>"A453612732"</f>
        <v>A453612732</v>
      </c>
      <c r="O597" s="2" t="str">
        <f>"2639.50"</f>
        <v>2639.50</v>
      </c>
      <c r="P597" s="2">
        <v>30</v>
      </c>
      <c r="Q597" s="2">
        <f>P597*B597</f>
        <v>3000</v>
      </c>
      <c r="R597" s="2">
        <f>(Q597-O597)/O597*100</f>
        <v>13.6578897518469</v>
      </c>
    </row>
    <row r="598" spans="1:18">
      <c r="A598" s="2" t="s">
        <v>8</v>
      </c>
      <c r="B598" s="2" t="s">
        <v>9</v>
      </c>
      <c r="C598" s="4" t="s">
        <v>10</v>
      </c>
      <c r="D598" s="4"/>
      <c r="E598" s="4"/>
      <c r="F598" s="2"/>
      <c r="G598" s="2">
        <f>SUM(G582:G597)</f>
        <v>-178.38</v>
      </c>
      <c r="H598" s="2"/>
      <c r="I598" s="2"/>
      <c r="J598" s="2"/>
      <c r="K598" s="2"/>
      <c r="L598" s="2"/>
      <c r="M598" s="2"/>
      <c r="N598" s="2"/>
      <c r="O598" s="2"/>
      <c r="P598" s="2"/>
      <c r="Q598" s="2">
        <f>SUM(Q582:Q597)</f>
        <v>134800</v>
      </c>
      <c r="R598" s="2"/>
    </row>
    <row r="599" customFormat="1" spans="3:8">
      <c r="C599" s="5"/>
      <c r="D599" s="5"/>
      <c r="E599" s="5"/>
      <c r="H599" s="6">
        <v>42257</v>
      </c>
    </row>
    <row r="600" customFormat="1" spans="10:10">
      <c r="J600" s="6">
        <f>H599+1</f>
        <v>42258</v>
      </c>
    </row>
    <row r="601" customFormat="1" spans="2:11">
      <c r="B601" t="s">
        <v>11</v>
      </c>
      <c r="K601" s="7">
        <f ca="1">NOW()</f>
        <v>42259.9654398148</v>
      </c>
    </row>
    <row r="602" customFormat="1" spans="9:9">
      <c r="I602" t="e">
        <f>D594+1</f>
        <v>#VALUE!</v>
      </c>
    </row>
    <row r="603" customFormat="1"/>
    <row r="604" spans="1:18">
      <c r="A604" s="2" t="s">
        <v>0</v>
      </c>
      <c r="B604" s="2" t="str">
        <f>"证券数量"</f>
        <v>证券数量</v>
      </c>
      <c r="C604" s="2" t="s">
        <v>1</v>
      </c>
      <c r="D604" s="2" t="str">
        <f>"价格币种"</f>
        <v>价格币种</v>
      </c>
      <c r="E604" s="2" t="str">
        <f>"成本价"</f>
        <v>成本价</v>
      </c>
      <c r="F604" s="2" t="str">
        <f>"浮动盈亏"</f>
        <v>浮动盈亏</v>
      </c>
      <c r="G604" s="2" t="str">
        <f>"盈亏比例(%)"</f>
        <v>盈亏比例(%)</v>
      </c>
      <c r="H604" s="2" t="str">
        <f>"折算汇率"</f>
        <v>折算汇率</v>
      </c>
      <c r="I604" s="2" t="str">
        <f>"最新市值"</f>
        <v>最新市值</v>
      </c>
      <c r="J604" s="2" t="str">
        <f>"当前价"</f>
        <v>当前价</v>
      </c>
      <c r="K604" s="2" t="str">
        <f>"今买数量"</f>
        <v>今买数量</v>
      </c>
      <c r="L604" s="2" t="str">
        <f>"今卖数量"</f>
        <v>今卖数量</v>
      </c>
      <c r="M604" s="2" t="str">
        <f>"证券代码"</f>
        <v>证券代码</v>
      </c>
      <c r="N604" s="2" t="str">
        <f>"股东代码"</f>
        <v>股东代码</v>
      </c>
      <c r="O604" s="2" t="str">
        <f>"成本金额"</f>
        <v>成本金额</v>
      </c>
      <c r="P604" s="2" t="s">
        <v>2</v>
      </c>
      <c r="Q604" s="2"/>
      <c r="R604" s="2" t="s">
        <v>3</v>
      </c>
    </row>
    <row r="605" spans="1:18">
      <c r="A605" s="2" t="s">
        <v>4</v>
      </c>
      <c r="B605" s="9" t="s">
        <v>5</v>
      </c>
      <c r="C605" s="9" t="s">
        <v>5</v>
      </c>
      <c r="D605" s="2" t="str">
        <f t="shared" ref="D605:D620" si="178">"人民币"</f>
        <v>人民币</v>
      </c>
      <c r="E605" s="2">
        <v>19.758</v>
      </c>
      <c r="F605" s="2">
        <v>-1294.53</v>
      </c>
      <c r="G605" s="2">
        <v>-8.19</v>
      </c>
      <c r="H605" s="9" t="s">
        <v>6</v>
      </c>
      <c r="I605" s="2">
        <v>14512</v>
      </c>
      <c r="J605" s="2">
        <v>18.14</v>
      </c>
      <c r="K605" s="2">
        <v>0</v>
      </c>
      <c r="L605" s="2">
        <v>0</v>
      </c>
      <c r="M605" s="2" t="str">
        <f>"000936"</f>
        <v>000936</v>
      </c>
      <c r="N605" s="2" t="str">
        <f t="shared" ref="N605:N608" si="179">"0157472516"</f>
        <v>0157472516</v>
      </c>
      <c r="O605" s="2" t="str">
        <f>"15806.53"</f>
        <v>15806.53</v>
      </c>
      <c r="P605" s="2">
        <v>30</v>
      </c>
      <c r="Q605" s="2">
        <f t="shared" ref="Q605:Q620" si="180">P605*B605</f>
        <v>24000</v>
      </c>
      <c r="R605" s="2">
        <f t="shared" ref="R605:R620" si="181">(Q605-O605)/O605*100</f>
        <v>51.835981711356</v>
      </c>
    </row>
    <row r="606" spans="1:18">
      <c r="A606" s="2" t="str">
        <f>"创业板B"</f>
        <v>创业板B</v>
      </c>
      <c r="B606" s="2">
        <v>10000</v>
      </c>
      <c r="C606" s="2">
        <v>10000</v>
      </c>
      <c r="D606" s="2" t="str">
        <f>"人民币"</f>
        <v>人民币</v>
      </c>
      <c r="E606" s="2">
        <v>1.116</v>
      </c>
      <c r="F606" s="2">
        <v>-927.5</v>
      </c>
      <c r="G606" s="2">
        <v>-8.33</v>
      </c>
      <c r="H606" s="2"/>
      <c r="I606" s="2">
        <v>10230</v>
      </c>
      <c r="J606" s="2">
        <v>1.023</v>
      </c>
      <c r="K606" s="2">
        <v>0</v>
      </c>
      <c r="L606" s="2">
        <v>0</v>
      </c>
      <c r="M606" s="2" t="str">
        <f>"150153"</f>
        <v>150153</v>
      </c>
      <c r="N606" s="2" t="str">
        <f>"0157472516"</f>
        <v>0157472516</v>
      </c>
      <c r="O606" s="2" t="str">
        <f>"11157.50"</f>
        <v>11157.50</v>
      </c>
      <c r="P606" s="2">
        <v>1.3</v>
      </c>
      <c r="Q606" s="2">
        <f>P606*B606</f>
        <v>13000</v>
      </c>
      <c r="R606" s="2">
        <f>(Q606-O606)/O606*100</f>
        <v>16.5135559041004</v>
      </c>
    </row>
    <row r="607" spans="1:18">
      <c r="A607" s="2" t="s">
        <v>7</v>
      </c>
      <c r="B607" s="2">
        <v>600</v>
      </c>
      <c r="C607" s="2">
        <v>600</v>
      </c>
      <c r="D607" s="2" t="str">
        <f>"人民币"</f>
        <v>人民币</v>
      </c>
      <c r="E607" s="2">
        <v>17.548</v>
      </c>
      <c r="F607" s="2">
        <v>-310.88</v>
      </c>
      <c r="G607" s="2">
        <v>-2.95</v>
      </c>
      <c r="H607" s="2"/>
      <c r="I607" s="2">
        <v>10218</v>
      </c>
      <c r="J607" s="2">
        <v>17.03</v>
      </c>
      <c r="K607" s="2">
        <v>0</v>
      </c>
      <c r="L607" s="2">
        <v>0</v>
      </c>
      <c r="M607" s="2" t="str">
        <f>"600008"</f>
        <v>600008</v>
      </c>
      <c r="N607" s="2" t="str">
        <f t="shared" ref="N607:N610" si="182">"A453612732"</f>
        <v>A453612732</v>
      </c>
      <c r="O607" s="2" t="str">
        <f>"10528.88"</f>
        <v>10528.88</v>
      </c>
      <c r="P607" s="2">
        <v>25</v>
      </c>
      <c r="Q607" s="2">
        <f>P607*B607</f>
        <v>15000</v>
      </c>
      <c r="R607" s="2">
        <f>(Q607-O607)/O607*100</f>
        <v>42.4652954540274</v>
      </c>
    </row>
    <row r="608" spans="1:18">
      <c r="A608" s="2" t="str">
        <f>"华英农业"</f>
        <v>华英农业</v>
      </c>
      <c r="B608" s="2">
        <v>600</v>
      </c>
      <c r="C608" s="2">
        <v>300</v>
      </c>
      <c r="D608" s="2" t="str">
        <f>"人民币"</f>
        <v>人民币</v>
      </c>
      <c r="E608" s="2">
        <v>14.948</v>
      </c>
      <c r="F608" s="2">
        <v>-418.66</v>
      </c>
      <c r="G608" s="2">
        <v>-4.67</v>
      </c>
      <c r="H608" s="2"/>
      <c r="I608" s="2">
        <v>8550</v>
      </c>
      <c r="J608" s="2">
        <v>14.25</v>
      </c>
      <c r="K608" s="2">
        <v>300</v>
      </c>
      <c r="L608" s="2">
        <v>0</v>
      </c>
      <c r="M608" s="2" t="str">
        <f>"002321"</f>
        <v>002321</v>
      </c>
      <c r="N608" s="2" t="str">
        <f>"0157472516"</f>
        <v>0157472516</v>
      </c>
      <c r="O608" s="2" t="str">
        <f>"8968.66"</f>
        <v>8968.66</v>
      </c>
      <c r="P608" s="2">
        <v>25</v>
      </c>
      <c r="Q608" s="2">
        <f>P608*B608</f>
        <v>15000</v>
      </c>
      <c r="R608" s="2">
        <f>(Q608-O608)/O608*100</f>
        <v>67.2490650777262</v>
      </c>
    </row>
    <row r="609" spans="1:18">
      <c r="A609" s="2" t="str">
        <f>"*ST阳化"</f>
        <v>*ST阳化</v>
      </c>
      <c r="B609" s="2">
        <v>900</v>
      </c>
      <c r="C609" s="2">
        <v>600</v>
      </c>
      <c r="D609" s="2" t="str">
        <f>"人民币"</f>
        <v>人民币</v>
      </c>
      <c r="E609" s="2">
        <v>7.599</v>
      </c>
      <c r="F609" s="2">
        <v>-80.2</v>
      </c>
      <c r="G609" s="2">
        <v>-1.17</v>
      </c>
      <c r="H609" s="2"/>
      <c r="I609" s="2">
        <v>6759</v>
      </c>
      <c r="J609" s="2">
        <v>7.51</v>
      </c>
      <c r="K609" s="2">
        <v>300</v>
      </c>
      <c r="L609" s="2">
        <v>0</v>
      </c>
      <c r="M609" s="2" t="str">
        <f>"600691"</f>
        <v>600691</v>
      </c>
      <c r="N609" s="2" t="str">
        <f>"A453612732"</f>
        <v>A453612732</v>
      </c>
      <c r="O609" s="2" t="str">
        <f>"6839.20"</f>
        <v>6839.20</v>
      </c>
      <c r="P609" s="2">
        <v>11</v>
      </c>
      <c r="Q609" s="2">
        <f>P609*B609</f>
        <v>9900</v>
      </c>
      <c r="R609" s="2">
        <f>(Q609-O609)/O609*100</f>
        <v>44.7537723710376</v>
      </c>
    </row>
    <row r="610" spans="1:18">
      <c r="A610" s="2" t="str">
        <f>"雪峰科技"</f>
        <v>雪峰科技</v>
      </c>
      <c r="B610" s="2">
        <v>200</v>
      </c>
      <c r="C610" s="2">
        <v>100</v>
      </c>
      <c r="D610" s="2" t="str">
        <f>"人民币"</f>
        <v>人民币</v>
      </c>
      <c r="E610" s="2">
        <v>37.898</v>
      </c>
      <c r="F610" s="2">
        <v>-1239.59</v>
      </c>
      <c r="G610" s="2">
        <v>-16.35</v>
      </c>
      <c r="H610" s="2"/>
      <c r="I610" s="2">
        <v>6340</v>
      </c>
      <c r="J610" s="2">
        <v>31.7</v>
      </c>
      <c r="K610" s="2">
        <v>100</v>
      </c>
      <c r="L610" s="2">
        <v>0</v>
      </c>
      <c r="M610" s="2" t="str">
        <f>"603227"</f>
        <v>603227</v>
      </c>
      <c r="N610" s="2" t="str">
        <f>"A453612732"</f>
        <v>A453612732</v>
      </c>
      <c r="O610" s="2" t="str">
        <f>"7579.59"</f>
        <v>7579.59</v>
      </c>
      <c r="P610" s="2">
        <v>42</v>
      </c>
      <c r="Q610" s="2">
        <f>P610*B610</f>
        <v>8400</v>
      </c>
      <c r="R610" s="2">
        <f>(Q610-O610)/O610*100</f>
        <v>10.8239363870605</v>
      </c>
    </row>
    <row r="611" spans="1:18">
      <c r="A611" s="2" t="str">
        <f>"三花股份"</f>
        <v>三花股份</v>
      </c>
      <c r="B611" s="2">
        <v>400</v>
      </c>
      <c r="C611" s="2">
        <v>400</v>
      </c>
      <c r="D611" s="2" t="str">
        <f>"人民币"</f>
        <v>人民币</v>
      </c>
      <c r="E611" s="2">
        <v>13.737</v>
      </c>
      <c r="F611" s="2">
        <v>69.25</v>
      </c>
      <c r="G611" s="2">
        <v>1.26</v>
      </c>
      <c r="H611" s="2"/>
      <c r="I611" s="2">
        <v>5564</v>
      </c>
      <c r="J611" s="2">
        <v>13.91</v>
      </c>
      <c r="K611" s="2">
        <v>0</v>
      </c>
      <c r="L611" s="2">
        <v>0</v>
      </c>
      <c r="M611" s="2" t="str">
        <f>"002050"</f>
        <v>002050</v>
      </c>
      <c r="N611" s="2" t="str">
        <f t="shared" ref="N611:N616" si="183">"0157472516"</f>
        <v>0157472516</v>
      </c>
      <c r="O611" s="2" t="str">
        <f>"5494.75"</f>
        <v>5494.75</v>
      </c>
      <c r="P611" s="2">
        <v>20</v>
      </c>
      <c r="Q611" s="2">
        <f>P611*B611</f>
        <v>8000</v>
      </c>
      <c r="R611" s="2">
        <f>(Q611-O611)/O611*100</f>
        <v>45.5935210883116</v>
      </c>
    </row>
    <row r="612" spans="1:18">
      <c r="A612" s="2" t="str">
        <f>"农 产 品"</f>
        <v>农 产 品</v>
      </c>
      <c r="B612" s="2">
        <v>200</v>
      </c>
      <c r="C612" s="2">
        <v>200</v>
      </c>
      <c r="D612" s="2" t="str">
        <f>"人民币"</f>
        <v>人民币</v>
      </c>
      <c r="E612" s="2">
        <v>25.665</v>
      </c>
      <c r="F612" s="2">
        <v>-601</v>
      </c>
      <c r="G612" s="2">
        <v>-11.71</v>
      </c>
      <c r="H612" s="2"/>
      <c r="I612" s="2">
        <v>4532</v>
      </c>
      <c r="J612" s="2">
        <v>22.66</v>
      </c>
      <c r="K612" s="2">
        <v>0</v>
      </c>
      <c r="L612" s="2">
        <v>0</v>
      </c>
      <c r="M612" s="2" t="str">
        <f>"000061"</f>
        <v>000061</v>
      </c>
      <c r="N612" s="2" t="str">
        <f>"0157472516"</f>
        <v>0157472516</v>
      </c>
      <c r="O612" s="2" t="str">
        <f>"5133.00"</f>
        <v>5133.00</v>
      </c>
      <c r="P612" s="2">
        <v>35</v>
      </c>
      <c r="Q612" s="2">
        <f>P612*B612</f>
        <v>7000</v>
      </c>
      <c r="R612" s="2">
        <f>(Q612-O612)/O612*100</f>
        <v>36.3724917202416</v>
      </c>
    </row>
    <row r="613" spans="1:18">
      <c r="A613" s="2" t="str">
        <f>"北京城建"</f>
        <v>北京城建</v>
      </c>
      <c r="B613" s="2">
        <v>200</v>
      </c>
      <c r="C613" s="2">
        <v>200</v>
      </c>
      <c r="D613" s="2" t="str">
        <f>"人民币"</f>
        <v>人民币</v>
      </c>
      <c r="E613" s="2">
        <v>24.605</v>
      </c>
      <c r="F613" s="2">
        <v>-394.99</v>
      </c>
      <c r="G613" s="2">
        <v>-8.03</v>
      </c>
      <c r="H613" s="2"/>
      <c r="I613" s="2">
        <v>4526</v>
      </c>
      <c r="J613" s="2">
        <v>22.63</v>
      </c>
      <c r="K613" s="2">
        <v>0</v>
      </c>
      <c r="L613" s="2">
        <v>0</v>
      </c>
      <c r="M613" s="2" t="str">
        <f>"600266"</f>
        <v>600266</v>
      </c>
      <c r="N613" s="2" t="str">
        <f t="shared" ref="N613:N615" si="184">"A453612732"</f>
        <v>A453612732</v>
      </c>
      <c r="O613" s="2" t="str">
        <f>"4920.99"</f>
        <v>4920.99</v>
      </c>
      <c r="P613" s="2">
        <v>28</v>
      </c>
      <c r="Q613" s="2">
        <f>P613*B613</f>
        <v>5600</v>
      </c>
      <c r="R613" s="2">
        <f>(Q613-O613)/O613*100</f>
        <v>13.7982397850839</v>
      </c>
    </row>
    <row r="614" spans="1:18">
      <c r="A614" s="2" t="str">
        <f>"上汽集团"</f>
        <v>上汽集团</v>
      </c>
      <c r="B614" s="2">
        <v>200</v>
      </c>
      <c r="C614" s="2">
        <v>200</v>
      </c>
      <c r="D614" s="2" t="str">
        <f>"人民币"</f>
        <v>人民币</v>
      </c>
      <c r="E614" s="2">
        <v>24.736</v>
      </c>
      <c r="F614" s="2">
        <v>-449.12</v>
      </c>
      <c r="G614" s="2">
        <v>-9.08</v>
      </c>
      <c r="H614" s="2"/>
      <c r="I614" s="2">
        <v>4498</v>
      </c>
      <c r="J614" s="2">
        <v>22.49</v>
      </c>
      <c r="K614" s="2">
        <v>0</v>
      </c>
      <c r="L614" s="2">
        <v>0</v>
      </c>
      <c r="M614" s="2" t="str">
        <f>"600104"</f>
        <v>600104</v>
      </c>
      <c r="N614" s="2" t="str">
        <f>"A453612732"</f>
        <v>A453612732</v>
      </c>
      <c r="O614" s="2" t="str">
        <f>"4947.12"</f>
        <v>4947.12</v>
      </c>
      <c r="P614" s="2">
        <v>35</v>
      </c>
      <c r="Q614" s="2">
        <f>P614*B614</f>
        <v>7000</v>
      </c>
      <c r="R614" s="2">
        <f>(Q614-O614)/O614*100</f>
        <v>41.4964666310904</v>
      </c>
    </row>
    <row r="615" spans="1:18">
      <c r="A615" s="2" t="str">
        <f>"中海集运"</f>
        <v>中海集运</v>
      </c>
      <c r="B615" s="2">
        <v>400</v>
      </c>
      <c r="C615" s="2">
        <v>400</v>
      </c>
      <c r="D615" s="2" t="str">
        <f>"人民币"</f>
        <v>人民币</v>
      </c>
      <c r="E615" s="2">
        <v>9.099</v>
      </c>
      <c r="F615" s="2">
        <v>-167.68</v>
      </c>
      <c r="G615" s="2">
        <v>-4.6</v>
      </c>
      <c r="H615" s="2"/>
      <c r="I615" s="2">
        <v>3472</v>
      </c>
      <c r="J615" s="2">
        <v>8.68</v>
      </c>
      <c r="K615" s="2">
        <v>0</v>
      </c>
      <c r="L615" s="2">
        <v>0</v>
      </c>
      <c r="M615" s="2" t="str">
        <f>"601866"</f>
        <v>601866</v>
      </c>
      <c r="N615" s="2" t="str">
        <f>"A453612732"</f>
        <v>A453612732</v>
      </c>
      <c r="O615" s="2" t="str">
        <f>"3639.68"</f>
        <v>3639.68</v>
      </c>
      <c r="P615" s="2">
        <v>12</v>
      </c>
      <c r="Q615" s="2">
        <f>P615*B615</f>
        <v>4800</v>
      </c>
      <c r="R615" s="2">
        <f>(Q615-O615)/O615*100</f>
        <v>31.8797256901706</v>
      </c>
    </row>
    <row r="616" spans="1:18">
      <c r="A616" s="2" t="str">
        <f>"中航军B"</f>
        <v>中航军B</v>
      </c>
      <c r="B616" s="2">
        <v>3000</v>
      </c>
      <c r="C616" s="2">
        <v>3000</v>
      </c>
      <c r="D616" s="2" t="str">
        <f>"人民币"</f>
        <v>人民币</v>
      </c>
      <c r="E616" s="2">
        <v>0.972</v>
      </c>
      <c r="F616" s="2">
        <v>-62</v>
      </c>
      <c r="G616" s="2">
        <v>-2.16</v>
      </c>
      <c r="H616" s="2"/>
      <c r="I616" s="2">
        <v>2853</v>
      </c>
      <c r="J616" s="2">
        <v>0.951</v>
      </c>
      <c r="K616" s="2">
        <v>0</v>
      </c>
      <c r="L616" s="2">
        <v>0</v>
      </c>
      <c r="M616" s="2" t="str">
        <f>"150222"</f>
        <v>150222</v>
      </c>
      <c r="N616" s="2" t="str">
        <f>"0157472516"</f>
        <v>0157472516</v>
      </c>
      <c r="O616" s="2" t="str">
        <f>"2915.00"</f>
        <v>2915.00</v>
      </c>
      <c r="P616" s="2">
        <v>1.1</v>
      </c>
      <c r="Q616" s="2">
        <f>P616*B616</f>
        <v>3300</v>
      </c>
      <c r="R616" s="2">
        <f>(Q616-O616)/O616*100</f>
        <v>13.2075471698113</v>
      </c>
    </row>
    <row r="617" spans="1:18">
      <c r="A617" s="2" t="str">
        <f>"华贸物流"</f>
        <v>华贸物流</v>
      </c>
      <c r="B617" s="2">
        <v>200</v>
      </c>
      <c r="C617" s="2">
        <v>200</v>
      </c>
      <c r="D617" s="2" t="str">
        <f>"人民币"</f>
        <v>人民币</v>
      </c>
      <c r="E617" s="2">
        <v>16.576</v>
      </c>
      <c r="F617" s="2">
        <v>-473.12</v>
      </c>
      <c r="G617" s="2">
        <v>-14.27</v>
      </c>
      <c r="H617" s="2"/>
      <c r="I617" s="2">
        <v>2842</v>
      </c>
      <c r="J617" s="2">
        <v>14.21</v>
      </c>
      <c r="K617" s="2">
        <v>0</v>
      </c>
      <c r="L617" s="2">
        <v>0</v>
      </c>
      <c r="M617" s="2" t="str">
        <f>"603128"</f>
        <v>603128</v>
      </c>
      <c r="N617" s="2" t="str">
        <f t="shared" ref="N617:N620" si="185">"A453612732"</f>
        <v>A453612732</v>
      </c>
      <c r="O617" s="2" t="str">
        <f>"3315.12"</f>
        <v>3315.12</v>
      </c>
      <c r="P617" s="2">
        <v>20</v>
      </c>
      <c r="Q617" s="2">
        <f>P617*B617</f>
        <v>4000</v>
      </c>
      <c r="R617" s="2">
        <f>(Q617-O617)/O617*100</f>
        <v>20.6592823185888</v>
      </c>
    </row>
    <row r="618" spans="1:18">
      <c r="A618" s="2" t="str">
        <f>"盛达矿业"</f>
        <v>盛达矿业</v>
      </c>
      <c r="B618" s="2">
        <v>100</v>
      </c>
      <c r="C618" s="2">
        <v>100</v>
      </c>
      <c r="D618" s="2" t="str">
        <f>"人民币"</f>
        <v>人民币</v>
      </c>
      <c r="E618" s="2">
        <v>38.308</v>
      </c>
      <c r="F618" s="2">
        <v>-1175.77</v>
      </c>
      <c r="G618" s="2">
        <v>-30.69</v>
      </c>
      <c r="H618" s="2"/>
      <c r="I618" s="2">
        <v>2655</v>
      </c>
      <c r="J618" s="2">
        <v>26.55</v>
      </c>
      <c r="K618" s="2">
        <v>0</v>
      </c>
      <c r="L618" s="2">
        <v>100</v>
      </c>
      <c r="M618" s="2" t="str">
        <f>"000603"</f>
        <v>000603</v>
      </c>
      <c r="N618" s="2" t="str">
        <f>"0157472516"</f>
        <v>0157472516</v>
      </c>
      <c r="O618" s="2" t="str">
        <f>"3830.77"</f>
        <v>3830.77</v>
      </c>
      <c r="P618" s="2">
        <v>40</v>
      </c>
      <c r="Q618" s="2">
        <f>P618*B618</f>
        <v>4000</v>
      </c>
      <c r="R618" s="2">
        <f>(Q618-O618)/O618*100</f>
        <v>4.41764971533138</v>
      </c>
    </row>
    <row r="619" spans="1:18">
      <c r="A619" s="2" t="str">
        <f>"大众交通"</f>
        <v>大众交通</v>
      </c>
      <c r="B619" s="2">
        <v>100</v>
      </c>
      <c r="C619" s="2">
        <v>100</v>
      </c>
      <c r="D619" s="2" t="str">
        <f>"人民币"</f>
        <v>人民币</v>
      </c>
      <c r="E619" s="2">
        <v>30.941</v>
      </c>
      <c r="F619" s="2">
        <v>-1037.13</v>
      </c>
      <c r="G619" s="2">
        <v>-33.52</v>
      </c>
      <c r="H619" s="2"/>
      <c r="I619" s="2">
        <v>2057</v>
      </c>
      <c r="J619" s="2">
        <v>20.57</v>
      </c>
      <c r="K619" s="2">
        <v>0</v>
      </c>
      <c r="L619" s="2">
        <v>0</v>
      </c>
      <c r="M619" s="2" t="str">
        <f>"600611"</f>
        <v>600611</v>
      </c>
      <c r="N619" s="2" t="str">
        <f>"A453612732"</f>
        <v>A453612732</v>
      </c>
      <c r="O619" s="2" t="str">
        <f>"3094.13"</f>
        <v>3094.13</v>
      </c>
      <c r="P619" s="2">
        <v>28</v>
      </c>
      <c r="Q619" s="2">
        <f>P619*B619</f>
        <v>2800</v>
      </c>
      <c r="R619" s="2">
        <f>(Q619-O619)/O619*100</f>
        <v>-9.50606470962759</v>
      </c>
    </row>
    <row r="620" spans="1:18">
      <c r="A620" s="2" t="str">
        <f>"中国中车"</f>
        <v>中国中车</v>
      </c>
      <c r="B620" s="2">
        <v>100</v>
      </c>
      <c r="C620" s="2">
        <v>100</v>
      </c>
      <c r="D620" s="2" t="str">
        <f>"人民币"</f>
        <v>人民币</v>
      </c>
      <c r="E620" s="2">
        <v>26.395</v>
      </c>
      <c r="F620" s="2">
        <v>-631.5</v>
      </c>
      <c r="G620" s="2">
        <v>-23.92</v>
      </c>
      <c r="H620" s="2"/>
      <c r="I620" s="2">
        <v>2008</v>
      </c>
      <c r="J620" s="2">
        <v>20.08</v>
      </c>
      <c r="K620" s="2">
        <v>0</v>
      </c>
      <c r="L620" s="2">
        <v>100</v>
      </c>
      <c r="M620" s="2" t="str">
        <f>"601766"</f>
        <v>601766</v>
      </c>
      <c r="N620" s="2" t="str">
        <f>"A453612732"</f>
        <v>A453612732</v>
      </c>
      <c r="O620" s="2" t="str">
        <f>"2639.50"</f>
        <v>2639.50</v>
      </c>
      <c r="P620" s="2">
        <v>30</v>
      </c>
      <c r="Q620" s="2">
        <f>P620*B620</f>
        <v>3000</v>
      </c>
      <c r="R620" s="2">
        <f>(Q620-O620)/O620*100</f>
        <v>13.6578897518469</v>
      </c>
    </row>
    <row r="621" spans="1:18">
      <c r="A621" s="2" t="s">
        <v>8</v>
      </c>
      <c r="B621" s="2" t="s">
        <v>9</v>
      </c>
      <c r="C621" s="4" t="s">
        <v>10</v>
      </c>
      <c r="D621" s="4"/>
      <c r="E621" s="4"/>
      <c r="F621" s="2"/>
      <c r="G621" s="2">
        <f>SUM(G605:G620)</f>
        <v>-178.38</v>
      </c>
      <c r="H621" s="2"/>
      <c r="I621" s="2"/>
      <c r="J621" s="2"/>
      <c r="K621" s="2"/>
      <c r="L621" s="2"/>
      <c r="M621" s="2"/>
      <c r="N621" s="2"/>
      <c r="O621" s="2"/>
      <c r="P621" s="2"/>
      <c r="Q621" s="2">
        <f>SUM(Q605:Q620)</f>
        <v>134800</v>
      </c>
      <c r="R621" s="2"/>
    </row>
    <row r="624" spans="2:18">
      <c r="B624" s="2" t="str">
        <f>"币种"</f>
        <v>币种</v>
      </c>
      <c r="C624" s="2" t="str">
        <f>"余额"</f>
        <v>余额</v>
      </c>
      <c r="D624" s="2" t="str">
        <f>"可用"</f>
        <v>可用</v>
      </c>
      <c r="E624" s="2" t="str">
        <f>"可取"</f>
        <v>可取</v>
      </c>
      <c r="F624" s="2" t="str">
        <f>"参考市值"</f>
        <v>参考市值</v>
      </c>
      <c r="G624" s="2" t="str">
        <f>"资产"</f>
        <v>资产</v>
      </c>
      <c r="H624" s="2" t="str">
        <f>"盈亏"</f>
        <v>盈亏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2:18">
      <c r="B625" s="2" t="str">
        <f>"人民币"</f>
        <v>人民币</v>
      </c>
      <c r="C625" s="2" t="str">
        <f>"5508.71"</f>
        <v>5508.71</v>
      </c>
      <c r="D625" s="2" t="str">
        <f>"138.54"</f>
        <v>138.54</v>
      </c>
      <c r="E625" s="2" t="str">
        <f>"138.54"</f>
        <v>138.54</v>
      </c>
      <c r="F625" s="2" t="str">
        <f>"91616.00"</f>
        <v>91616.00</v>
      </c>
      <c r="G625" s="2" t="str">
        <f>"91754.54"</f>
        <v>91754.54</v>
      </c>
      <c r="H625" s="2" t="str">
        <f>"-9194.42"</f>
        <v>-9194.42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2:18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8"/>
    </row>
    <row r="627" spans="2:19">
      <c r="B627" s="2" t="s">
        <v>0</v>
      </c>
      <c r="C627" s="2" t="str">
        <f>"证券数量"</f>
        <v>证券数量</v>
      </c>
      <c r="D627" s="2" t="s">
        <v>1</v>
      </c>
      <c r="E627" s="2" t="str">
        <f>"价格币种"</f>
        <v>价格币种</v>
      </c>
      <c r="F627" s="2" t="str">
        <f>"成本价"</f>
        <v>成本价</v>
      </c>
      <c r="G627" s="2" t="str">
        <f>"浮动盈亏"</f>
        <v>浮动盈亏</v>
      </c>
      <c r="H627" s="2" t="str">
        <f>"盈亏比例(%)"</f>
        <v>盈亏比例(%)</v>
      </c>
      <c r="I627" s="2" t="str">
        <f>"折算汇率"</f>
        <v>折算汇率</v>
      </c>
      <c r="J627" s="2" t="str">
        <f>"最新市值"</f>
        <v>最新市值</v>
      </c>
      <c r="K627" s="2" t="str">
        <f>"当前价"</f>
        <v>当前价</v>
      </c>
      <c r="L627" s="2" t="str">
        <f>"今买数量"</f>
        <v>今买数量</v>
      </c>
      <c r="M627" s="2" t="str">
        <f>"今卖数量"</f>
        <v>今卖数量</v>
      </c>
      <c r="N627" s="2" t="str">
        <f>"证券代码"</f>
        <v>证券代码</v>
      </c>
      <c r="O627" s="2" t="str">
        <f>"股东代码"</f>
        <v>股东代码</v>
      </c>
      <c r="P627" s="2" t="str">
        <f>"成本金额"</f>
        <v>成本金额</v>
      </c>
      <c r="Q627" s="2" t="s">
        <v>2</v>
      </c>
      <c r="R627" s="2"/>
      <c r="S627" s="2" t="s">
        <v>3</v>
      </c>
    </row>
    <row r="628" spans="2:19">
      <c r="B628" s="2" t="s">
        <v>4</v>
      </c>
      <c r="C628" s="9" t="s">
        <v>5</v>
      </c>
      <c r="D628" s="9" t="s">
        <v>5</v>
      </c>
      <c r="E628" s="2" t="str">
        <f t="shared" ref="E628:E643" si="186">"人民币"</f>
        <v>人民币</v>
      </c>
      <c r="F628" s="2">
        <v>19.758</v>
      </c>
      <c r="G628" s="2">
        <v>-1294.53</v>
      </c>
      <c r="H628" s="2">
        <v>-8.19</v>
      </c>
      <c r="I628" s="9" t="s">
        <v>6</v>
      </c>
      <c r="J628" s="2">
        <v>14512</v>
      </c>
      <c r="K628" s="2">
        <v>18.14</v>
      </c>
      <c r="L628" s="2">
        <v>0</v>
      </c>
      <c r="M628" s="2">
        <v>0</v>
      </c>
      <c r="N628" s="2" t="str">
        <f>"000936"</f>
        <v>000936</v>
      </c>
      <c r="O628" s="2" t="str">
        <f t="shared" ref="O628:O631" si="187">"0157472516"</f>
        <v>0157472516</v>
      </c>
      <c r="P628" s="2" t="str">
        <f>"15806.53"</f>
        <v>15806.53</v>
      </c>
      <c r="Q628" s="2">
        <v>30</v>
      </c>
      <c r="R628" s="2">
        <f t="shared" ref="R628:R643" si="188">Q628*C628</f>
        <v>24000</v>
      </c>
      <c r="S628" s="2">
        <f t="shared" ref="S628:S643" si="189">(R628-P628)/P628*100</f>
        <v>51.835981711356</v>
      </c>
    </row>
    <row r="629" spans="2:19">
      <c r="B629" s="2" t="str">
        <f>"创业板B"</f>
        <v>创业板B</v>
      </c>
      <c r="C629" s="2">
        <v>10000</v>
      </c>
      <c r="D629" s="2">
        <v>10000</v>
      </c>
      <c r="E629" s="2" t="str">
        <f>"人民币"</f>
        <v>人民币</v>
      </c>
      <c r="F629" s="2">
        <v>1.116</v>
      </c>
      <c r="G629" s="2">
        <v>-927.5</v>
      </c>
      <c r="H629" s="2">
        <v>-8.33</v>
      </c>
      <c r="I629" s="2"/>
      <c r="J629" s="2">
        <v>10230</v>
      </c>
      <c r="K629" s="2">
        <v>1.023</v>
      </c>
      <c r="L629" s="2">
        <v>0</v>
      </c>
      <c r="M629" s="2">
        <v>0</v>
      </c>
      <c r="N629" s="2" t="str">
        <f>"150153"</f>
        <v>150153</v>
      </c>
      <c r="O629" s="2" t="str">
        <f>"0157472516"</f>
        <v>0157472516</v>
      </c>
      <c r="P629" s="2" t="str">
        <f>"11157.50"</f>
        <v>11157.50</v>
      </c>
      <c r="Q629" s="2">
        <v>1.3</v>
      </c>
      <c r="R629" s="2">
        <f>Q629*C629</f>
        <v>13000</v>
      </c>
      <c r="S629" s="2">
        <f>(R629-P629)/P629*100</f>
        <v>16.5135559041004</v>
      </c>
    </row>
    <row r="630" spans="2:19">
      <c r="B630" s="2" t="s">
        <v>7</v>
      </c>
      <c r="C630" s="2">
        <v>600</v>
      </c>
      <c r="D630" s="2">
        <v>600</v>
      </c>
      <c r="E630" s="2" t="str">
        <f>"人民币"</f>
        <v>人民币</v>
      </c>
      <c r="F630" s="2">
        <v>17.548</v>
      </c>
      <c r="G630" s="2">
        <v>-310.88</v>
      </c>
      <c r="H630" s="2">
        <v>-2.95</v>
      </c>
      <c r="I630" s="2"/>
      <c r="J630" s="2">
        <v>10218</v>
      </c>
      <c r="K630" s="2">
        <v>17.03</v>
      </c>
      <c r="L630" s="2">
        <v>0</v>
      </c>
      <c r="M630" s="2">
        <v>0</v>
      </c>
      <c r="N630" s="2" t="str">
        <f>"600008"</f>
        <v>600008</v>
      </c>
      <c r="O630" s="2" t="str">
        <f t="shared" ref="O630:O633" si="190">"A453612732"</f>
        <v>A453612732</v>
      </c>
      <c r="P630" s="2" t="str">
        <f>"10528.88"</f>
        <v>10528.88</v>
      </c>
      <c r="Q630" s="2">
        <v>25</v>
      </c>
      <c r="R630" s="2">
        <f>Q630*C630</f>
        <v>15000</v>
      </c>
      <c r="S630" s="2">
        <f>(R630-P630)/P630*100</f>
        <v>42.4652954540274</v>
      </c>
    </row>
    <row r="631" spans="2:19">
      <c r="B631" s="2" t="str">
        <f>"华英农业"</f>
        <v>华英农业</v>
      </c>
      <c r="C631" s="2">
        <v>600</v>
      </c>
      <c r="D631" s="2">
        <v>300</v>
      </c>
      <c r="E631" s="2" t="str">
        <f>"人民币"</f>
        <v>人民币</v>
      </c>
      <c r="F631" s="2">
        <v>14.948</v>
      </c>
      <c r="G631" s="2">
        <v>-418.66</v>
      </c>
      <c r="H631" s="2">
        <v>-4.67</v>
      </c>
      <c r="I631" s="2"/>
      <c r="J631" s="2">
        <v>8550</v>
      </c>
      <c r="K631" s="2">
        <v>14.25</v>
      </c>
      <c r="L631" s="2">
        <v>300</v>
      </c>
      <c r="M631" s="2">
        <v>0</v>
      </c>
      <c r="N631" s="2" t="str">
        <f>"002321"</f>
        <v>002321</v>
      </c>
      <c r="O631" s="2" t="str">
        <f>"0157472516"</f>
        <v>0157472516</v>
      </c>
      <c r="P631" s="2" t="str">
        <f>"8968.66"</f>
        <v>8968.66</v>
      </c>
      <c r="Q631" s="2">
        <v>25</v>
      </c>
      <c r="R631" s="2">
        <f>Q631*C631</f>
        <v>15000</v>
      </c>
      <c r="S631" s="2">
        <f>(R631-P631)/P631*100</f>
        <v>67.2490650777262</v>
      </c>
    </row>
    <row r="632" spans="2:19">
      <c r="B632" s="2" t="str">
        <f>"*ST阳化"</f>
        <v>*ST阳化</v>
      </c>
      <c r="C632" s="2">
        <v>900</v>
      </c>
      <c r="D632" s="2">
        <v>600</v>
      </c>
      <c r="E632" s="2" t="str">
        <f>"人民币"</f>
        <v>人民币</v>
      </c>
      <c r="F632" s="2">
        <v>7.599</v>
      </c>
      <c r="G632" s="2">
        <v>-80.2</v>
      </c>
      <c r="H632" s="2">
        <v>-1.17</v>
      </c>
      <c r="I632" s="2"/>
      <c r="J632" s="2">
        <v>6759</v>
      </c>
      <c r="K632" s="2">
        <v>7.51</v>
      </c>
      <c r="L632" s="2">
        <v>300</v>
      </c>
      <c r="M632" s="2">
        <v>0</v>
      </c>
      <c r="N632" s="2" t="str">
        <f>"600691"</f>
        <v>600691</v>
      </c>
      <c r="O632" s="2" t="str">
        <f>"A453612732"</f>
        <v>A453612732</v>
      </c>
      <c r="P632" s="2" t="str">
        <f>"6839.20"</f>
        <v>6839.20</v>
      </c>
      <c r="Q632" s="2">
        <v>11</v>
      </c>
      <c r="R632" s="2">
        <f>Q632*C632</f>
        <v>9900</v>
      </c>
      <c r="S632" s="2">
        <f>(R632-P632)/P632*100</f>
        <v>44.7537723710376</v>
      </c>
    </row>
    <row r="633" spans="2:19">
      <c r="B633" s="2" t="str">
        <f>"雪峰科技"</f>
        <v>雪峰科技</v>
      </c>
      <c r="C633" s="2">
        <v>200</v>
      </c>
      <c r="D633" s="2">
        <v>100</v>
      </c>
      <c r="E633" s="2" t="str">
        <f>"人民币"</f>
        <v>人民币</v>
      </c>
      <c r="F633" s="2">
        <v>37.898</v>
      </c>
      <c r="G633" s="2">
        <v>-1239.59</v>
      </c>
      <c r="H633" s="2">
        <v>-16.35</v>
      </c>
      <c r="I633" s="2"/>
      <c r="J633" s="2">
        <v>6340</v>
      </c>
      <c r="K633" s="2">
        <v>31.7</v>
      </c>
      <c r="L633" s="2">
        <v>100</v>
      </c>
      <c r="M633" s="2">
        <v>0</v>
      </c>
      <c r="N633" s="2" t="str">
        <f>"603227"</f>
        <v>603227</v>
      </c>
      <c r="O633" s="2" t="str">
        <f>"A453612732"</f>
        <v>A453612732</v>
      </c>
      <c r="P633" s="2" t="str">
        <f>"7579.59"</f>
        <v>7579.59</v>
      </c>
      <c r="Q633" s="2">
        <v>42</v>
      </c>
      <c r="R633" s="2">
        <f>Q633*C633</f>
        <v>8400</v>
      </c>
      <c r="S633" s="2">
        <f>(R633-P633)/P633*100</f>
        <v>10.8239363870605</v>
      </c>
    </row>
    <row r="634" spans="2:19">
      <c r="B634" s="2" t="str">
        <f>"三花股份"</f>
        <v>三花股份</v>
      </c>
      <c r="C634" s="2">
        <v>400</v>
      </c>
      <c r="D634" s="2">
        <v>400</v>
      </c>
      <c r="E634" s="2" t="str">
        <f>"人民币"</f>
        <v>人民币</v>
      </c>
      <c r="F634" s="2">
        <v>13.737</v>
      </c>
      <c r="G634" s="2">
        <v>69.25</v>
      </c>
      <c r="H634" s="2">
        <v>1.26</v>
      </c>
      <c r="I634" s="2"/>
      <c r="J634" s="2">
        <v>5564</v>
      </c>
      <c r="K634" s="2">
        <v>13.91</v>
      </c>
      <c r="L634" s="2">
        <v>0</v>
      </c>
      <c r="M634" s="2">
        <v>0</v>
      </c>
      <c r="N634" s="2" t="str">
        <f>"002050"</f>
        <v>002050</v>
      </c>
      <c r="O634" s="2" t="str">
        <f t="shared" ref="O634:O639" si="191">"0157472516"</f>
        <v>0157472516</v>
      </c>
      <c r="P634" s="2" t="str">
        <f>"5494.75"</f>
        <v>5494.75</v>
      </c>
      <c r="Q634" s="2">
        <v>20</v>
      </c>
      <c r="R634" s="2">
        <f>Q634*C634</f>
        <v>8000</v>
      </c>
      <c r="S634" s="2">
        <f>(R634-P634)/P634*100</f>
        <v>45.5935210883116</v>
      </c>
    </row>
    <row r="635" spans="2:19">
      <c r="B635" s="2" t="str">
        <f>"农 产 品"</f>
        <v>农 产 品</v>
      </c>
      <c r="C635" s="2">
        <v>200</v>
      </c>
      <c r="D635" s="2">
        <v>200</v>
      </c>
      <c r="E635" s="2" t="str">
        <f>"人民币"</f>
        <v>人民币</v>
      </c>
      <c r="F635" s="2">
        <v>25.665</v>
      </c>
      <c r="G635" s="2">
        <v>-601</v>
      </c>
      <c r="H635" s="2">
        <v>-11.71</v>
      </c>
      <c r="I635" s="2"/>
      <c r="J635" s="2">
        <v>4532</v>
      </c>
      <c r="K635" s="2">
        <v>22.66</v>
      </c>
      <c r="L635" s="2">
        <v>0</v>
      </c>
      <c r="M635" s="2">
        <v>0</v>
      </c>
      <c r="N635" s="2" t="str">
        <f>"000061"</f>
        <v>000061</v>
      </c>
      <c r="O635" s="2" t="str">
        <f>"0157472516"</f>
        <v>0157472516</v>
      </c>
      <c r="P635" s="2" t="str">
        <f>"5133.00"</f>
        <v>5133.00</v>
      </c>
      <c r="Q635" s="2">
        <v>35</v>
      </c>
      <c r="R635" s="2">
        <f>Q635*C635</f>
        <v>7000</v>
      </c>
      <c r="S635" s="2">
        <f>(R635-P635)/P635*100</f>
        <v>36.3724917202416</v>
      </c>
    </row>
    <row r="636" spans="2:19">
      <c r="B636" s="2" t="str">
        <f>"北京城建"</f>
        <v>北京城建</v>
      </c>
      <c r="C636" s="2">
        <v>200</v>
      </c>
      <c r="D636" s="2">
        <v>200</v>
      </c>
      <c r="E636" s="2" t="str">
        <f>"人民币"</f>
        <v>人民币</v>
      </c>
      <c r="F636" s="2">
        <v>24.605</v>
      </c>
      <c r="G636" s="2">
        <v>-394.99</v>
      </c>
      <c r="H636" s="2">
        <v>-8.03</v>
      </c>
      <c r="I636" s="2"/>
      <c r="J636" s="2">
        <v>4526</v>
      </c>
      <c r="K636" s="2">
        <v>22.63</v>
      </c>
      <c r="L636" s="2">
        <v>0</v>
      </c>
      <c r="M636" s="2">
        <v>0</v>
      </c>
      <c r="N636" s="2" t="str">
        <f>"600266"</f>
        <v>600266</v>
      </c>
      <c r="O636" s="2" t="str">
        <f t="shared" ref="O636:O638" si="192">"A453612732"</f>
        <v>A453612732</v>
      </c>
      <c r="P636" s="2" t="str">
        <f>"4920.99"</f>
        <v>4920.99</v>
      </c>
      <c r="Q636" s="2">
        <v>28</v>
      </c>
      <c r="R636" s="2">
        <f>Q636*C636</f>
        <v>5600</v>
      </c>
      <c r="S636" s="2">
        <f>(R636-P636)/P636*100</f>
        <v>13.7982397850839</v>
      </c>
    </row>
    <row r="637" spans="2:19">
      <c r="B637" s="2" t="str">
        <f>"上汽集团"</f>
        <v>上汽集团</v>
      </c>
      <c r="C637" s="2">
        <v>200</v>
      </c>
      <c r="D637" s="2">
        <v>200</v>
      </c>
      <c r="E637" s="2" t="str">
        <f>"人民币"</f>
        <v>人民币</v>
      </c>
      <c r="F637" s="2">
        <v>24.736</v>
      </c>
      <c r="G637" s="2">
        <v>-449.12</v>
      </c>
      <c r="H637" s="2">
        <v>-9.08</v>
      </c>
      <c r="I637" s="2"/>
      <c r="J637" s="2">
        <v>4498</v>
      </c>
      <c r="K637" s="2">
        <v>22.49</v>
      </c>
      <c r="L637" s="2">
        <v>0</v>
      </c>
      <c r="M637" s="2">
        <v>0</v>
      </c>
      <c r="N637" s="2" t="str">
        <f>"600104"</f>
        <v>600104</v>
      </c>
      <c r="O637" s="2" t="str">
        <f>"A453612732"</f>
        <v>A453612732</v>
      </c>
      <c r="P637" s="2" t="str">
        <f>"4947.12"</f>
        <v>4947.12</v>
      </c>
      <c r="Q637" s="2">
        <v>35</v>
      </c>
      <c r="R637" s="2">
        <f>Q637*C637</f>
        <v>7000</v>
      </c>
      <c r="S637" s="2">
        <f>(R637-P637)/P637*100</f>
        <v>41.4964666310904</v>
      </c>
    </row>
    <row r="638" spans="2:19">
      <c r="B638" s="2" t="str">
        <f>"中海集运"</f>
        <v>中海集运</v>
      </c>
      <c r="C638" s="2">
        <v>400</v>
      </c>
      <c r="D638" s="2">
        <v>400</v>
      </c>
      <c r="E638" s="2" t="str">
        <f>"人民币"</f>
        <v>人民币</v>
      </c>
      <c r="F638" s="2">
        <v>9.099</v>
      </c>
      <c r="G638" s="2">
        <v>-167.68</v>
      </c>
      <c r="H638" s="2">
        <v>-4.6</v>
      </c>
      <c r="I638" s="2"/>
      <c r="J638" s="2">
        <v>3472</v>
      </c>
      <c r="K638" s="2">
        <v>8.68</v>
      </c>
      <c r="L638" s="2">
        <v>0</v>
      </c>
      <c r="M638" s="2">
        <v>0</v>
      </c>
      <c r="N638" s="2" t="str">
        <f>"601866"</f>
        <v>601866</v>
      </c>
      <c r="O638" s="2" t="str">
        <f>"A453612732"</f>
        <v>A453612732</v>
      </c>
      <c r="P638" s="2" t="str">
        <f>"3639.68"</f>
        <v>3639.68</v>
      </c>
      <c r="Q638" s="2">
        <v>12</v>
      </c>
      <c r="R638" s="2">
        <f>Q638*C638</f>
        <v>4800</v>
      </c>
      <c r="S638" s="2">
        <f>(R638-P638)/P638*100</f>
        <v>31.8797256901706</v>
      </c>
    </row>
    <row r="639" spans="2:19">
      <c r="B639" s="2" t="str">
        <f>"中航军B"</f>
        <v>中航军B</v>
      </c>
      <c r="C639" s="2">
        <v>3000</v>
      </c>
      <c r="D639" s="2">
        <v>3000</v>
      </c>
      <c r="E639" s="2" t="str">
        <f>"人民币"</f>
        <v>人民币</v>
      </c>
      <c r="F639" s="2">
        <v>0.972</v>
      </c>
      <c r="G639" s="2">
        <v>-62</v>
      </c>
      <c r="H639" s="2">
        <v>-2.16</v>
      </c>
      <c r="I639" s="2"/>
      <c r="J639" s="2">
        <v>2853</v>
      </c>
      <c r="K639" s="2">
        <v>0.951</v>
      </c>
      <c r="L639" s="2">
        <v>0</v>
      </c>
      <c r="M639" s="2">
        <v>0</v>
      </c>
      <c r="N639" s="2" t="str">
        <f>"150222"</f>
        <v>150222</v>
      </c>
      <c r="O639" s="2" t="str">
        <f>"0157472516"</f>
        <v>0157472516</v>
      </c>
      <c r="P639" s="2" t="str">
        <f>"2915.00"</f>
        <v>2915.00</v>
      </c>
      <c r="Q639" s="2">
        <v>1.1</v>
      </c>
      <c r="R639" s="2">
        <f>Q639*C639</f>
        <v>3300</v>
      </c>
      <c r="S639" s="2">
        <f>(R639-P639)/P639*100</f>
        <v>13.2075471698113</v>
      </c>
    </row>
    <row r="640" spans="2:19">
      <c r="B640" s="2" t="str">
        <f>"华贸物流"</f>
        <v>华贸物流</v>
      </c>
      <c r="C640" s="2">
        <v>200</v>
      </c>
      <c r="D640" s="2">
        <v>200</v>
      </c>
      <c r="E640" s="2" t="str">
        <f>"人民币"</f>
        <v>人民币</v>
      </c>
      <c r="F640" s="2">
        <v>16.576</v>
      </c>
      <c r="G640" s="2">
        <v>-473.12</v>
      </c>
      <c r="H640" s="2">
        <v>-14.27</v>
      </c>
      <c r="I640" s="2"/>
      <c r="J640" s="2">
        <v>2842</v>
      </c>
      <c r="K640" s="2">
        <v>14.21</v>
      </c>
      <c r="L640" s="2">
        <v>0</v>
      </c>
      <c r="M640" s="2">
        <v>0</v>
      </c>
      <c r="N640" s="2" t="str">
        <f>"603128"</f>
        <v>603128</v>
      </c>
      <c r="O640" s="2" t="str">
        <f t="shared" ref="O640:O643" si="193">"A453612732"</f>
        <v>A453612732</v>
      </c>
      <c r="P640" s="2" t="str">
        <f>"3315.12"</f>
        <v>3315.12</v>
      </c>
      <c r="Q640" s="2">
        <v>20</v>
      </c>
      <c r="R640" s="2">
        <f>Q640*C640</f>
        <v>4000</v>
      </c>
      <c r="S640" s="2">
        <f>(R640-P640)/P640*100</f>
        <v>20.6592823185888</v>
      </c>
    </row>
    <row r="641" spans="2:19">
      <c r="B641" s="2" t="str">
        <f>"盛达矿业"</f>
        <v>盛达矿业</v>
      </c>
      <c r="C641" s="2">
        <v>100</v>
      </c>
      <c r="D641" s="2">
        <v>100</v>
      </c>
      <c r="E641" s="2" t="str">
        <f>"人民币"</f>
        <v>人民币</v>
      </c>
      <c r="F641" s="2">
        <v>38.308</v>
      </c>
      <c r="G641" s="2">
        <v>-1175.77</v>
      </c>
      <c r="H641" s="2">
        <v>-30.69</v>
      </c>
      <c r="I641" s="2"/>
      <c r="J641" s="2">
        <v>2655</v>
      </c>
      <c r="K641" s="2">
        <v>26.55</v>
      </c>
      <c r="L641" s="2">
        <v>0</v>
      </c>
      <c r="M641" s="2">
        <v>100</v>
      </c>
      <c r="N641" s="2" t="str">
        <f>"000603"</f>
        <v>000603</v>
      </c>
      <c r="O641" s="2" t="str">
        <f>"0157472516"</f>
        <v>0157472516</v>
      </c>
      <c r="P641" s="2" t="str">
        <f>"3830.77"</f>
        <v>3830.77</v>
      </c>
      <c r="Q641" s="2">
        <v>40</v>
      </c>
      <c r="R641" s="2">
        <f>Q641*C641</f>
        <v>4000</v>
      </c>
      <c r="S641" s="2">
        <f>(R641-P641)/P641*100</f>
        <v>4.41764971533138</v>
      </c>
    </row>
    <row r="642" spans="2:19">
      <c r="B642" s="2" t="str">
        <f>"大众交通"</f>
        <v>大众交通</v>
      </c>
      <c r="C642" s="2">
        <v>100</v>
      </c>
      <c r="D642" s="2">
        <v>100</v>
      </c>
      <c r="E642" s="2" t="str">
        <f>"人民币"</f>
        <v>人民币</v>
      </c>
      <c r="F642" s="2">
        <v>30.941</v>
      </c>
      <c r="G642" s="2">
        <v>-1037.13</v>
      </c>
      <c r="H642" s="2">
        <v>-33.52</v>
      </c>
      <c r="I642" s="2"/>
      <c r="J642" s="2">
        <v>2057</v>
      </c>
      <c r="K642" s="2">
        <v>20.57</v>
      </c>
      <c r="L642" s="2">
        <v>0</v>
      </c>
      <c r="M642" s="2">
        <v>0</v>
      </c>
      <c r="N642" s="2" t="str">
        <f>"600611"</f>
        <v>600611</v>
      </c>
      <c r="O642" s="2" t="str">
        <f>"A453612732"</f>
        <v>A453612732</v>
      </c>
      <c r="P642" s="2" t="str">
        <f>"3094.13"</f>
        <v>3094.13</v>
      </c>
      <c r="Q642" s="2">
        <v>28</v>
      </c>
      <c r="R642" s="2">
        <f>Q642*C642</f>
        <v>2800</v>
      </c>
      <c r="S642" s="2">
        <f>(R642-P642)/P642*100</f>
        <v>-9.50606470962759</v>
      </c>
    </row>
    <row r="643" spans="2:19">
      <c r="B643" s="2" t="str">
        <f>"中国中车"</f>
        <v>中国中车</v>
      </c>
      <c r="C643" s="2">
        <v>100</v>
      </c>
      <c r="D643" s="2">
        <v>100</v>
      </c>
      <c r="E643" s="2" t="str">
        <f>"人民币"</f>
        <v>人民币</v>
      </c>
      <c r="F643" s="2">
        <v>26.395</v>
      </c>
      <c r="G643" s="2">
        <v>-631.5</v>
      </c>
      <c r="H643" s="2">
        <v>-23.92</v>
      </c>
      <c r="I643" s="2"/>
      <c r="J643" s="2">
        <v>2008</v>
      </c>
      <c r="K643" s="2">
        <v>20.08</v>
      </c>
      <c r="L643" s="2">
        <v>0</v>
      </c>
      <c r="M643" s="2">
        <v>100</v>
      </c>
      <c r="N643" s="2" t="str">
        <f>"601766"</f>
        <v>601766</v>
      </c>
      <c r="O643" s="2" t="str">
        <f>"A453612732"</f>
        <v>A453612732</v>
      </c>
      <c r="P643" s="2" t="str">
        <f>"2639.50"</f>
        <v>2639.50</v>
      </c>
      <c r="Q643" s="2">
        <v>30</v>
      </c>
      <c r="R643" s="2">
        <f>Q643*C643</f>
        <v>3000</v>
      </c>
      <c r="S643" s="2">
        <f>(R643-P643)/P643*100</f>
        <v>13.6578897518469</v>
      </c>
    </row>
    <row r="644" spans="2:19">
      <c r="B644" s="2" t="s">
        <v>8</v>
      </c>
      <c r="C644" s="2" t="s">
        <v>9</v>
      </c>
      <c r="D644" s="4" t="s">
        <v>10</v>
      </c>
      <c r="E644" s="4"/>
      <c r="F644" s="4"/>
      <c r="G644" s="2"/>
      <c r="H644" s="2">
        <f>SUM(H628:H643)</f>
        <v>-178.38</v>
      </c>
      <c r="I644" s="2"/>
      <c r="J644" s="2"/>
      <c r="K644" s="2"/>
      <c r="L644" s="2"/>
      <c r="M644" s="2"/>
      <c r="N644" s="2"/>
      <c r="O644" s="2"/>
      <c r="P644" s="2"/>
      <c r="Q644" s="2"/>
      <c r="R644" s="2">
        <f>SUM(R628:R643)</f>
        <v>134800</v>
      </c>
      <c r="S644" s="2"/>
    </row>
    <row r="645" customFormat="1" spans="4:9">
      <c r="D645" s="5"/>
      <c r="E645" s="5"/>
      <c r="F645" s="5"/>
      <c r="I645" s="6">
        <v>42257</v>
      </c>
    </row>
    <row r="646" customFormat="1" spans="11:11">
      <c r="K646" s="6">
        <f>I645+1</f>
        <v>42258</v>
      </c>
    </row>
    <row r="647" customFormat="1" spans="3:12">
      <c r="C647" t="s">
        <v>11</v>
      </c>
      <c r="L647" s="7">
        <f ca="1">NOW()</f>
        <v>42259.9654398148</v>
      </c>
    </row>
    <row r="648" customFormat="1" spans="10:10">
      <c r="J648" t="e">
        <f>E640+1</f>
        <v>#VALUE!</v>
      </c>
    </row>
    <row r="649" customFormat="1" spans="7:7">
      <c r="G649" t="s">
        <v>12</v>
      </c>
    </row>
    <row r="650" customFormat="1" spans="6:6">
      <c r="F650" t="s">
        <v>13</v>
      </c>
    </row>
    <row r="651" spans="1:17">
      <c r="A651" s="2" t="str">
        <f>"币种"</f>
        <v>币种</v>
      </c>
      <c r="B651" s="2" t="str">
        <f>"余额"</f>
        <v>余额</v>
      </c>
      <c r="C651" s="2" t="str">
        <f>"可用"</f>
        <v>可用</v>
      </c>
      <c r="D651" s="2" t="str">
        <f>"可取"</f>
        <v>可取</v>
      </c>
      <c r="E651" s="2" t="str">
        <f>"参考市值"</f>
        <v>参考市值</v>
      </c>
      <c r="F651" s="2" t="str">
        <f>"资产"</f>
        <v>资产</v>
      </c>
      <c r="G651" s="2" t="str">
        <f>"盈亏"</f>
        <v>盈亏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>
      <c r="A652" s="2" t="str">
        <f>"人民币"</f>
        <v>人民币</v>
      </c>
      <c r="B652" s="2" t="str">
        <f>"5508.71"</f>
        <v>5508.71</v>
      </c>
      <c r="C652" s="2" t="str">
        <f>"138.54"</f>
        <v>138.54</v>
      </c>
      <c r="D652" s="2" t="str">
        <f>"138.54"</f>
        <v>138.54</v>
      </c>
      <c r="E652" s="2" t="str">
        <f>"91616.00"</f>
        <v>91616.00</v>
      </c>
      <c r="F652" s="2" t="str">
        <f>"91754.54"</f>
        <v>91754.54</v>
      </c>
      <c r="G652" s="2" t="str">
        <f>"-9194.42"</f>
        <v>-9194.42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8"/>
    </row>
    <row r="654" spans="1:18">
      <c r="A654" s="2" t="s">
        <v>0</v>
      </c>
      <c r="B654" s="2" t="str">
        <f>"证券数量"</f>
        <v>证券数量</v>
      </c>
      <c r="C654" s="2" t="s">
        <v>1</v>
      </c>
      <c r="D654" s="2" t="str">
        <f>"价格币种"</f>
        <v>价格币种</v>
      </c>
      <c r="E654" s="2" t="str">
        <f>"成本价"</f>
        <v>成本价</v>
      </c>
      <c r="F654" s="2" t="str">
        <f>"浮动盈亏"</f>
        <v>浮动盈亏</v>
      </c>
      <c r="G654" s="2" t="str">
        <f>"盈亏比例(%)"</f>
        <v>盈亏比例(%)</v>
      </c>
      <c r="H654" s="2" t="str">
        <f>"折算汇率"</f>
        <v>折算汇率</v>
      </c>
      <c r="I654" s="2" t="str">
        <f>"最新市值"</f>
        <v>最新市值</v>
      </c>
      <c r="J654" s="2" t="str">
        <f>"当前价"</f>
        <v>当前价</v>
      </c>
      <c r="K654" s="2" t="str">
        <f>"今买数量"</f>
        <v>今买数量</v>
      </c>
      <c r="L654" s="2" t="str">
        <f>"今卖数量"</f>
        <v>今卖数量</v>
      </c>
      <c r="M654" s="2" t="str">
        <f>"证券代码"</f>
        <v>证券代码</v>
      </c>
      <c r="N654" s="2" t="str">
        <f>"股东代码"</f>
        <v>股东代码</v>
      </c>
      <c r="O654" s="2" t="str">
        <f>"成本金额"</f>
        <v>成本金额</v>
      </c>
      <c r="P654" s="2" t="s">
        <v>2</v>
      </c>
      <c r="Q654" s="2"/>
      <c r="R654" s="2" t="s">
        <v>3</v>
      </c>
    </row>
    <row r="655" spans="1:18">
      <c r="A655" s="2" t="s">
        <v>4</v>
      </c>
      <c r="B655" s="9" t="s">
        <v>5</v>
      </c>
      <c r="C655" s="9" t="s">
        <v>5</v>
      </c>
      <c r="D655" s="2" t="str">
        <f t="shared" ref="D655:D670" si="194">"人民币"</f>
        <v>人民币</v>
      </c>
      <c r="E655" s="2">
        <v>19.758</v>
      </c>
      <c r="F655" s="2">
        <v>-1294.53</v>
      </c>
      <c r="G655" s="2">
        <v>-8.19</v>
      </c>
      <c r="H655" s="9" t="s">
        <v>6</v>
      </c>
      <c r="I655" s="2">
        <v>14512</v>
      </c>
      <c r="J655" s="2">
        <v>18.14</v>
      </c>
      <c r="K655" s="2">
        <v>0</v>
      </c>
      <c r="L655" s="2">
        <v>0</v>
      </c>
      <c r="M655" s="2" t="str">
        <f>"000936"</f>
        <v>000936</v>
      </c>
      <c r="N655" s="2" t="str">
        <f t="shared" ref="N655:N658" si="195">"0157472516"</f>
        <v>0157472516</v>
      </c>
      <c r="O655" s="2" t="str">
        <f>"15806.53"</f>
        <v>15806.53</v>
      </c>
      <c r="P655" s="2">
        <v>30</v>
      </c>
      <c r="Q655" s="2">
        <f t="shared" ref="Q655:Q670" si="196">P655*B655</f>
        <v>24000</v>
      </c>
      <c r="R655" s="2">
        <f t="shared" ref="R655:R670" si="197">(Q655-O655)/O655*100</f>
        <v>51.835981711356</v>
      </c>
    </row>
    <row r="656" spans="1:18">
      <c r="A656" s="2" t="str">
        <f>"创业板B"</f>
        <v>创业板B</v>
      </c>
      <c r="B656" s="2">
        <v>10000</v>
      </c>
      <c r="C656" s="2">
        <v>10000</v>
      </c>
      <c r="D656" s="2" t="str">
        <f>"人民币"</f>
        <v>人民币</v>
      </c>
      <c r="E656" s="2">
        <v>1.116</v>
      </c>
      <c r="F656" s="2">
        <v>-927.5</v>
      </c>
      <c r="G656" s="2">
        <v>-8.33</v>
      </c>
      <c r="H656" s="2"/>
      <c r="I656" s="2">
        <v>10230</v>
      </c>
      <c r="J656" s="2">
        <v>1.023</v>
      </c>
      <c r="K656" s="2">
        <v>0</v>
      </c>
      <c r="L656" s="2">
        <v>0</v>
      </c>
      <c r="M656" s="2" t="str">
        <f>"150153"</f>
        <v>150153</v>
      </c>
      <c r="N656" s="2" t="str">
        <f>"0157472516"</f>
        <v>0157472516</v>
      </c>
      <c r="O656" s="2" t="str">
        <f>"11157.50"</f>
        <v>11157.50</v>
      </c>
      <c r="P656" s="2">
        <v>1.3</v>
      </c>
      <c r="Q656" s="2">
        <f>P656*B656</f>
        <v>13000</v>
      </c>
      <c r="R656" s="2">
        <f>(Q656-O656)/O656*100</f>
        <v>16.5135559041004</v>
      </c>
    </row>
    <row r="657" spans="1:18">
      <c r="A657" s="2" t="s">
        <v>7</v>
      </c>
      <c r="B657" s="2">
        <v>600</v>
      </c>
      <c r="C657" s="2">
        <v>600</v>
      </c>
      <c r="D657" s="2" t="str">
        <f>"人民币"</f>
        <v>人民币</v>
      </c>
      <c r="E657" s="2">
        <v>17.548</v>
      </c>
      <c r="F657" s="2">
        <v>-310.88</v>
      </c>
      <c r="G657" s="2">
        <v>-2.95</v>
      </c>
      <c r="H657" s="2"/>
      <c r="I657" s="2">
        <v>10218</v>
      </c>
      <c r="J657" s="2">
        <v>17.03</v>
      </c>
      <c r="K657" s="2">
        <v>0</v>
      </c>
      <c r="L657" s="2">
        <v>0</v>
      </c>
      <c r="M657" s="2" t="str">
        <f>"600008"</f>
        <v>600008</v>
      </c>
      <c r="N657" s="2" t="str">
        <f t="shared" ref="N657:N660" si="198">"A453612732"</f>
        <v>A453612732</v>
      </c>
      <c r="O657" s="2" t="str">
        <f>"10528.88"</f>
        <v>10528.88</v>
      </c>
      <c r="P657" s="2">
        <v>25</v>
      </c>
      <c r="Q657" s="2">
        <f>P657*B657</f>
        <v>15000</v>
      </c>
      <c r="R657" s="2">
        <f>(Q657-O657)/O657*100</f>
        <v>42.4652954540274</v>
      </c>
    </row>
    <row r="658" spans="1:18">
      <c r="A658" s="2" t="str">
        <f>"华英农业"</f>
        <v>华英农业</v>
      </c>
      <c r="B658" s="2">
        <v>600</v>
      </c>
      <c r="C658" s="2">
        <v>300</v>
      </c>
      <c r="D658" s="2" t="str">
        <f>"人民币"</f>
        <v>人民币</v>
      </c>
      <c r="E658" s="2">
        <v>14.948</v>
      </c>
      <c r="F658" s="2">
        <v>-418.66</v>
      </c>
      <c r="G658" s="2">
        <v>-4.67</v>
      </c>
      <c r="H658" s="2"/>
      <c r="I658" s="2">
        <v>8550</v>
      </c>
      <c r="J658" s="2">
        <v>14.25</v>
      </c>
      <c r="K658" s="2">
        <v>300</v>
      </c>
      <c r="L658" s="2">
        <v>0</v>
      </c>
      <c r="M658" s="2" t="str">
        <f>"002321"</f>
        <v>002321</v>
      </c>
      <c r="N658" s="2" t="str">
        <f>"0157472516"</f>
        <v>0157472516</v>
      </c>
      <c r="O658" s="2" t="str">
        <f>"8968.66"</f>
        <v>8968.66</v>
      </c>
      <c r="P658" s="2">
        <v>25</v>
      </c>
      <c r="Q658" s="2">
        <f>P658*B658</f>
        <v>15000</v>
      </c>
      <c r="R658" s="2">
        <f>(Q658-O658)/O658*100</f>
        <v>67.2490650777262</v>
      </c>
    </row>
    <row r="659" spans="1:18">
      <c r="A659" s="2" t="str">
        <f>"*ST阳化"</f>
        <v>*ST阳化</v>
      </c>
      <c r="B659" s="2">
        <v>900</v>
      </c>
      <c r="C659" s="2">
        <v>600</v>
      </c>
      <c r="D659" s="2" t="str">
        <f>"人民币"</f>
        <v>人民币</v>
      </c>
      <c r="E659" s="2">
        <v>7.599</v>
      </c>
      <c r="F659" s="2">
        <v>-80.2</v>
      </c>
      <c r="G659" s="2">
        <v>-1.17</v>
      </c>
      <c r="H659" s="2"/>
      <c r="I659" s="2">
        <v>6759</v>
      </c>
      <c r="J659" s="2">
        <v>7.51</v>
      </c>
      <c r="K659" s="2">
        <v>300</v>
      </c>
      <c r="L659" s="2">
        <v>0</v>
      </c>
      <c r="M659" s="2" t="str">
        <f>"600691"</f>
        <v>600691</v>
      </c>
      <c r="N659" s="2" t="str">
        <f>"A453612732"</f>
        <v>A453612732</v>
      </c>
      <c r="O659" s="2" t="str">
        <f>"6839.20"</f>
        <v>6839.20</v>
      </c>
      <c r="P659" s="2">
        <v>11</v>
      </c>
      <c r="Q659" s="2">
        <f>P659*B659</f>
        <v>9900</v>
      </c>
      <c r="R659" s="2">
        <f>(Q659-O659)/O659*100</f>
        <v>44.7537723710376</v>
      </c>
    </row>
    <row r="660" spans="1:18">
      <c r="A660" s="2" t="str">
        <f>"雪峰科技"</f>
        <v>雪峰科技</v>
      </c>
      <c r="B660" s="2">
        <v>200</v>
      </c>
      <c r="C660" s="2">
        <v>100</v>
      </c>
      <c r="D660" s="2" t="str">
        <f>"人民币"</f>
        <v>人民币</v>
      </c>
      <c r="E660" s="2">
        <v>37.898</v>
      </c>
      <c r="F660" s="2">
        <v>-1239.59</v>
      </c>
      <c r="G660" s="2">
        <v>-16.35</v>
      </c>
      <c r="H660" s="2"/>
      <c r="I660" s="2">
        <v>6340</v>
      </c>
      <c r="J660" s="2">
        <v>31.7</v>
      </c>
      <c r="K660" s="2">
        <v>100</v>
      </c>
      <c r="L660" s="2">
        <v>0</v>
      </c>
      <c r="M660" s="2" t="str">
        <f>"603227"</f>
        <v>603227</v>
      </c>
      <c r="N660" s="2" t="str">
        <f>"A453612732"</f>
        <v>A453612732</v>
      </c>
      <c r="O660" s="2" t="str">
        <f>"7579.59"</f>
        <v>7579.59</v>
      </c>
      <c r="P660" s="2">
        <v>42</v>
      </c>
      <c r="Q660" s="2">
        <f>P660*B660</f>
        <v>8400</v>
      </c>
      <c r="R660" s="2">
        <f>(Q660-O660)/O660*100</f>
        <v>10.8239363870605</v>
      </c>
    </row>
    <row r="661" spans="1:18">
      <c r="A661" s="2" t="str">
        <f>"三花股份"</f>
        <v>三花股份</v>
      </c>
      <c r="B661" s="2">
        <v>400</v>
      </c>
      <c r="C661" s="2">
        <v>400</v>
      </c>
      <c r="D661" s="2" t="str">
        <f>"人民币"</f>
        <v>人民币</v>
      </c>
      <c r="E661" s="2">
        <v>13.737</v>
      </c>
      <c r="F661" s="2">
        <v>69.25</v>
      </c>
      <c r="G661" s="2">
        <v>1.26</v>
      </c>
      <c r="H661" s="2"/>
      <c r="I661" s="2">
        <v>5564</v>
      </c>
      <c r="J661" s="2">
        <v>13.91</v>
      </c>
      <c r="K661" s="2">
        <v>0</v>
      </c>
      <c r="L661" s="2">
        <v>0</v>
      </c>
      <c r="M661" s="2" t="str">
        <f>"002050"</f>
        <v>002050</v>
      </c>
      <c r="N661" s="2" t="str">
        <f t="shared" ref="N661:N666" si="199">"0157472516"</f>
        <v>0157472516</v>
      </c>
      <c r="O661" s="2" t="str">
        <f>"5494.75"</f>
        <v>5494.75</v>
      </c>
      <c r="P661" s="2">
        <v>20</v>
      </c>
      <c r="Q661" s="2">
        <f>P661*B661</f>
        <v>8000</v>
      </c>
      <c r="R661" s="2">
        <f>(Q661-O661)/O661*100</f>
        <v>45.5935210883116</v>
      </c>
    </row>
    <row r="662" spans="1:18">
      <c r="A662" s="2" t="str">
        <f>"农 产 品"</f>
        <v>农 产 品</v>
      </c>
      <c r="B662" s="2">
        <v>200</v>
      </c>
      <c r="C662" s="2">
        <v>200</v>
      </c>
      <c r="D662" s="2" t="str">
        <f>"人民币"</f>
        <v>人民币</v>
      </c>
      <c r="E662" s="2">
        <v>25.665</v>
      </c>
      <c r="F662" s="2">
        <v>-601</v>
      </c>
      <c r="G662" s="2">
        <v>-11.71</v>
      </c>
      <c r="H662" s="2"/>
      <c r="I662" s="2">
        <v>4532</v>
      </c>
      <c r="J662" s="2">
        <v>22.66</v>
      </c>
      <c r="K662" s="2">
        <v>0</v>
      </c>
      <c r="L662" s="2">
        <v>0</v>
      </c>
      <c r="M662" s="2" t="str">
        <f>"000061"</f>
        <v>000061</v>
      </c>
      <c r="N662" s="2" t="str">
        <f>"0157472516"</f>
        <v>0157472516</v>
      </c>
      <c r="O662" s="2" t="str">
        <f>"5133.00"</f>
        <v>5133.00</v>
      </c>
      <c r="P662" s="2">
        <v>35</v>
      </c>
      <c r="Q662" s="2">
        <f>P662*B662</f>
        <v>7000</v>
      </c>
      <c r="R662" s="2">
        <f>(Q662-O662)/O662*100</f>
        <v>36.3724917202416</v>
      </c>
    </row>
    <row r="663" spans="1:18">
      <c r="A663" s="2" t="str">
        <f>"北京城建"</f>
        <v>北京城建</v>
      </c>
      <c r="B663" s="2">
        <v>200</v>
      </c>
      <c r="C663" s="2">
        <v>200</v>
      </c>
      <c r="D663" s="2" t="str">
        <f>"人民币"</f>
        <v>人民币</v>
      </c>
      <c r="E663" s="2">
        <v>24.605</v>
      </c>
      <c r="F663" s="2">
        <v>-394.99</v>
      </c>
      <c r="G663" s="2">
        <v>-8.03</v>
      </c>
      <c r="H663" s="2"/>
      <c r="I663" s="2">
        <v>4526</v>
      </c>
      <c r="J663" s="2">
        <v>22.63</v>
      </c>
      <c r="K663" s="2">
        <v>0</v>
      </c>
      <c r="L663" s="2">
        <v>0</v>
      </c>
      <c r="M663" s="2" t="str">
        <f>"600266"</f>
        <v>600266</v>
      </c>
      <c r="N663" s="2" t="str">
        <f t="shared" ref="N663:N665" si="200">"A453612732"</f>
        <v>A453612732</v>
      </c>
      <c r="O663" s="2" t="str">
        <f>"4920.99"</f>
        <v>4920.99</v>
      </c>
      <c r="P663" s="2">
        <v>28</v>
      </c>
      <c r="Q663" s="2">
        <f>P663*B663</f>
        <v>5600</v>
      </c>
      <c r="R663" s="2">
        <f>(Q663-O663)/O663*100</f>
        <v>13.7982397850839</v>
      </c>
    </row>
    <row r="664" spans="1:18">
      <c r="A664" s="2" t="str">
        <f>"上汽集团"</f>
        <v>上汽集团</v>
      </c>
      <c r="B664" s="2">
        <v>200</v>
      </c>
      <c r="C664" s="2">
        <v>200</v>
      </c>
      <c r="D664" s="2" t="str">
        <f>"人民币"</f>
        <v>人民币</v>
      </c>
      <c r="E664" s="2">
        <v>24.736</v>
      </c>
      <c r="F664" s="2">
        <v>-449.12</v>
      </c>
      <c r="G664" s="2">
        <v>-9.08</v>
      </c>
      <c r="H664" s="2"/>
      <c r="I664" s="2">
        <v>4498</v>
      </c>
      <c r="J664" s="2">
        <v>22.49</v>
      </c>
      <c r="K664" s="2">
        <v>0</v>
      </c>
      <c r="L664" s="2">
        <v>0</v>
      </c>
      <c r="M664" s="2" t="str">
        <f>"600104"</f>
        <v>600104</v>
      </c>
      <c r="N664" s="2" t="str">
        <f>"A453612732"</f>
        <v>A453612732</v>
      </c>
      <c r="O664" s="2" t="str">
        <f>"4947.12"</f>
        <v>4947.12</v>
      </c>
      <c r="P664" s="2">
        <v>35</v>
      </c>
      <c r="Q664" s="2">
        <f>P664*B664</f>
        <v>7000</v>
      </c>
      <c r="R664" s="2">
        <f>(Q664-O664)/O664*100</f>
        <v>41.4964666310904</v>
      </c>
    </row>
    <row r="665" spans="1:18">
      <c r="A665" s="2" t="str">
        <f>"中海集运"</f>
        <v>中海集运</v>
      </c>
      <c r="B665" s="2">
        <v>400</v>
      </c>
      <c r="C665" s="2">
        <v>400</v>
      </c>
      <c r="D665" s="2" t="str">
        <f>"人民币"</f>
        <v>人民币</v>
      </c>
      <c r="E665" s="2">
        <v>9.099</v>
      </c>
      <c r="F665" s="2">
        <v>-167.68</v>
      </c>
      <c r="G665" s="2">
        <v>-4.6</v>
      </c>
      <c r="H665" s="2"/>
      <c r="I665" s="2">
        <v>3472</v>
      </c>
      <c r="J665" s="2">
        <v>8.68</v>
      </c>
      <c r="K665" s="2">
        <v>0</v>
      </c>
      <c r="L665" s="2">
        <v>0</v>
      </c>
      <c r="M665" s="2" t="str">
        <f>"601866"</f>
        <v>601866</v>
      </c>
      <c r="N665" s="2" t="str">
        <f>"A453612732"</f>
        <v>A453612732</v>
      </c>
      <c r="O665" s="2" t="str">
        <f>"3639.68"</f>
        <v>3639.68</v>
      </c>
      <c r="P665" s="2">
        <v>12</v>
      </c>
      <c r="Q665" s="2">
        <f>P665*B665</f>
        <v>4800</v>
      </c>
      <c r="R665" s="2">
        <f>(Q665-O665)/O665*100</f>
        <v>31.8797256901706</v>
      </c>
    </row>
    <row r="666" spans="1:18">
      <c r="A666" s="2" t="str">
        <f>"中航军B"</f>
        <v>中航军B</v>
      </c>
      <c r="B666" s="2">
        <v>3000</v>
      </c>
      <c r="C666" s="2">
        <v>3000</v>
      </c>
      <c r="D666" s="2" t="str">
        <f>"人民币"</f>
        <v>人民币</v>
      </c>
      <c r="E666" s="2">
        <v>0.972</v>
      </c>
      <c r="F666" s="2">
        <v>-62</v>
      </c>
      <c r="G666" s="2">
        <v>-2.16</v>
      </c>
      <c r="H666" s="2"/>
      <c r="I666" s="2">
        <v>2853</v>
      </c>
      <c r="J666" s="2">
        <v>0.951</v>
      </c>
      <c r="K666" s="2">
        <v>0</v>
      </c>
      <c r="L666" s="2">
        <v>0</v>
      </c>
      <c r="M666" s="2" t="str">
        <f>"150222"</f>
        <v>150222</v>
      </c>
      <c r="N666" s="2" t="str">
        <f>"0157472516"</f>
        <v>0157472516</v>
      </c>
      <c r="O666" s="2" t="str">
        <f>"2915.00"</f>
        <v>2915.00</v>
      </c>
      <c r="P666" s="2">
        <v>1.1</v>
      </c>
      <c r="Q666" s="2">
        <f>P666*B666</f>
        <v>3300</v>
      </c>
      <c r="R666" s="2">
        <f>(Q666-O666)/O666*100</f>
        <v>13.2075471698113</v>
      </c>
    </row>
    <row r="667" spans="1:18">
      <c r="A667" s="2" t="str">
        <f>"华贸物流"</f>
        <v>华贸物流</v>
      </c>
      <c r="B667" s="2">
        <v>200</v>
      </c>
      <c r="C667" s="2">
        <v>200</v>
      </c>
      <c r="D667" s="2" t="str">
        <f>"人民币"</f>
        <v>人民币</v>
      </c>
      <c r="E667" s="2">
        <v>16.576</v>
      </c>
      <c r="F667" s="2">
        <v>-473.12</v>
      </c>
      <c r="G667" s="2">
        <v>-14.27</v>
      </c>
      <c r="H667" s="2"/>
      <c r="I667" s="2">
        <v>2842</v>
      </c>
      <c r="J667" s="2">
        <v>14.21</v>
      </c>
      <c r="K667" s="2">
        <v>0</v>
      </c>
      <c r="L667" s="2">
        <v>0</v>
      </c>
      <c r="M667" s="2" t="str">
        <f>"603128"</f>
        <v>603128</v>
      </c>
      <c r="N667" s="2" t="str">
        <f t="shared" ref="N667:N670" si="201">"A453612732"</f>
        <v>A453612732</v>
      </c>
      <c r="O667" s="2" t="str">
        <f>"3315.12"</f>
        <v>3315.12</v>
      </c>
      <c r="P667" s="2">
        <v>20</v>
      </c>
      <c r="Q667" s="2">
        <f>P667*B667</f>
        <v>4000</v>
      </c>
      <c r="R667" s="2">
        <f>(Q667-O667)/O667*100</f>
        <v>20.6592823185888</v>
      </c>
    </row>
    <row r="668" spans="1:18">
      <c r="A668" s="2" t="str">
        <f>"盛达矿业"</f>
        <v>盛达矿业</v>
      </c>
      <c r="B668" s="2">
        <v>100</v>
      </c>
      <c r="C668" s="2">
        <v>100</v>
      </c>
      <c r="D668" s="2" t="str">
        <f>"人民币"</f>
        <v>人民币</v>
      </c>
      <c r="E668" s="2">
        <v>38.308</v>
      </c>
      <c r="F668" s="2">
        <v>-1175.77</v>
      </c>
      <c r="G668" s="2">
        <v>-30.69</v>
      </c>
      <c r="H668" s="2"/>
      <c r="I668" s="2">
        <v>2655</v>
      </c>
      <c r="J668" s="2">
        <v>26.55</v>
      </c>
      <c r="K668" s="2">
        <v>0</v>
      </c>
      <c r="L668" s="2">
        <v>100</v>
      </c>
      <c r="M668" s="2" t="str">
        <f>"000603"</f>
        <v>000603</v>
      </c>
      <c r="N668" s="2" t="str">
        <f>"0157472516"</f>
        <v>0157472516</v>
      </c>
      <c r="O668" s="2" t="str">
        <f>"3830.77"</f>
        <v>3830.77</v>
      </c>
      <c r="P668" s="2">
        <v>40</v>
      </c>
      <c r="Q668" s="2">
        <f>P668*B668</f>
        <v>4000</v>
      </c>
      <c r="R668" s="2">
        <f>(Q668-O668)/O668*100</f>
        <v>4.41764971533138</v>
      </c>
    </row>
    <row r="669" spans="1:18">
      <c r="A669" s="2" t="str">
        <f>"大众交通"</f>
        <v>大众交通</v>
      </c>
      <c r="B669" s="2">
        <v>100</v>
      </c>
      <c r="C669" s="2">
        <v>100</v>
      </c>
      <c r="D669" s="2" t="str">
        <f>"人民币"</f>
        <v>人民币</v>
      </c>
      <c r="E669" s="2">
        <v>30.941</v>
      </c>
      <c r="F669" s="2">
        <v>-1037.13</v>
      </c>
      <c r="G669" s="2">
        <v>-33.52</v>
      </c>
      <c r="H669" s="2"/>
      <c r="I669" s="2">
        <v>2057</v>
      </c>
      <c r="J669" s="2">
        <v>20.57</v>
      </c>
      <c r="K669" s="2">
        <v>0</v>
      </c>
      <c r="L669" s="2">
        <v>0</v>
      </c>
      <c r="M669" s="2" t="str">
        <f>"600611"</f>
        <v>600611</v>
      </c>
      <c r="N669" s="2" t="str">
        <f>"A453612732"</f>
        <v>A453612732</v>
      </c>
      <c r="O669" s="2" t="str">
        <f>"3094.13"</f>
        <v>3094.13</v>
      </c>
      <c r="P669" s="2">
        <v>28</v>
      </c>
      <c r="Q669" s="2">
        <f>P669*B669</f>
        <v>2800</v>
      </c>
      <c r="R669" s="2">
        <f>(Q669-O669)/O669*100</f>
        <v>-9.50606470962759</v>
      </c>
    </row>
    <row r="670" spans="1:18">
      <c r="A670" s="2" t="str">
        <f>"中国中车"</f>
        <v>中国中车</v>
      </c>
      <c r="B670" s="2">
        <v>100</v>
      </c>
      <c r="C670" s="2">
        <v>100</v>
      </c>
      <c r="D670" s="2" t="str">
        <f>"人民币"</f>
        <v>人民币</v>
      </c>
      <c r="E670" s="2">
        <v>26.395</v>
      </c>
      <c r="F670" s="2">
        <v>-631.5</v>
      </c>
      <c r="G670" s="2">
        <v>-23.92</v>
      </c>
      <c r="H670" s="2"/>
      <c r="I670" s="2">
        <v>2008</v>
      </c>
      <c r="J670" s="2">
        <v>20.08</v>
      </c>
      <c r="K670" s="2">
        <v>0</v>
      </c>
      <c r="L670" s="2">
        <v>100</v>
      </c>
      <c r="M670" s="2" t="str">
        <f>"601766"</f>
        <v>601766</v>
      </c>
      <c r="N670" s="2" t="str">
        <f>"A453612732"</f>
        <v>A453612732</v>
      </c>
      <c r="O670" s="2" t="str">
        <f>"2639.50"</f>
        <v>2639.50</v>
      </c>
      <c r="P670" s="2">
        <v>30</v>
      </c>
      <c r="Q670" s="2">
        <f>P670*B670</f>
        <v>3000</v>
      </c>
      <c r="R670" s="2">
        <f>(Q670-O670)/O670*100</f>
        <v>13.6578897518469</v>
      </c>
    </row>
    <row r="671" spans="1:18">
      <c r="A671" s="2" t="s">
        <v>8</v>
      </c>
      <c r="B671" s="2" t="s">
        <v>9</v>
      </c>
      <c r="C671" s="4" t="s">
        <v>10</v>
      </c>
      <c r="D671" s="4"/>
      <c r="E671" s="4"/>
      <c r="F671" s="2"/>
      <c r="G671" s="2">
        <f>SUM(G655:G670)</f>
        <v>-178.38</v>
      </c>
      <c r="H671" s="2"/>
      <c r="I671" s="2"/>
      <c r="J671" s="2"/>
      <c r="K671" s="2"/>
      <c r="L671" s="2"/>
      <c r="M671" s="2"/>
      <c r="N671" s="2"/>
      <c r="O671" s="2"/>
      <c r="P671" s="2"/>
      <c r="Q671" s="2">
        <f>SUM(Q655:Q670)</f>
        <v>134800</v>
      </c>
      <c r="R671" s="2"/>
    </row>
    <row r="672" customFormat="1" spans="3:8">
      <c r="C672" s="5"/>
      <c r="D672" s="5"/>
      <c r="E672" s="5"/>
      <c r="H672" s="6">
        <v>42257</v>
      </c>
    </row>
    <row r="673" customFormat="1" spans="10:10">
      <c r="J673" s="6">
        <f>H672+1</f>
        <v>42258</v>
      </c>
    </row>
    <row r="674" customFormat="1" spans="2:11">
      <c r="B674" t="s">
        <v>11</v>
      </c>
      <c r="K674" s="7">
        <f ca="1">NOW()</f>
        <v>42259.9654398148</v>
      </c>
    </row>
    <row r="675" customFormat="1" spans="9:9">
      <c r="I675" t="e">
        <f>D667+1</f>
        <v>#VALUE!</v>
      </c>
    </row>
    <row r="676" customFormat="1"/>
    <row r="677" spans="1:18">
      <c r="A677" s="2" t="s">
        <v>0</v>
      </c>
      <c r="B677" s="2" t="str">
        <f>"证券数量"</f>
        <v>证券数量</v>
      </c>
      <c r="C677" s="2" t="s">
        <v>1</v>
      </c>
      <c r="D677" s="2" t="str">
        <f>"价格币种"</f>
        <v>价格币种</v>
      </c>
      <c r="E677" s="2" t="str">
        <f>"成本价"</f>
        <v>成本价</v>
      </c>
      <c r="F677" s="2" t="str">
        <f>"浮动盈亏"</f>
        <v>浮动盈亏</v>
      </c>
      <c r="G677" s="2" t="str">
        <f>"盈亏比例(%)"</f>
        <v>盈亏比例(%)</v>
      </c>
      <c r="H677" s="2" t="str">
        <f>"折算汇率"</f>
        <v>折算汇率</v>
      </c>
      <c r="I677" s="2" t="str">
        <f>"最新市值"</f>
        <v>最新市值</v>
      </c>
      <c r="J677" s="2" t="str">
        <f>"当前价"</f>
        <v>当前价</v>
      </c>
      <c r="K677" s="2" t="str">
        <f>"今买数量"</f>
        <v>今买数量</v>
      </c>
      <c r="L677" s="2" t="str">
        <f>"今卖数量"</f>
        <v>今卖数量</v>
      </c>
      <c r="M677" s="2" t="str">
        <f>"证券代码"</f>
        <v>证券代码</v>
      </c>
      <c r="N677" s="2" t="str">
        <f>"股东代码"</f>
        <v>股东代码</v>
      </c>
      <c r="O677" s="2" t="str">
        <f>"成本金额"</f>
        <v>成本金额</v>
      </c>
      <c r="P677" s="2" t="s">
        <v>2</v>
      </c>
      <c r="Q677" s="2"/>
      <c r="R677" s="2" t="s">
        <v>3</v>
      </c>
    </row>
    <row r="678" spans="1:18">
      <c r="A678" s="2" t="s">
        <v>4</v>
      </c>
      <c r="B678" s="9" t="s">
        <v>5</v>
      </c>
      <c r="C678" s="9" t="s">
        <v>5</v>
      </c>
      <c r="D678" s="2" t="str">
        <f t="shared" ref="D678:D693" si="202">"人民币"</f>
        <v>人民币</v>
      </c>
      <c r="E678" s="2">
        <v>19.758</v>
      </c>
      <c r="F678" s="2">
        <v>-1294.53</v>
      </c>
      <c r="G678" s="2">
        <v>-8.19</v>
      </c>
      <c r="H678" s="9" t="s">
        <v>6</v>
      </c>
      <c r="I678" s="2">
        <v>14512</v>
      </c>
      <c r="J678" s="2">
        <v>18.14</v>
      </c>
      <c r="K678" s="2">
        <v>0</v>
      </c>
      <c r="L678" s="2">
        <v>0</v>
      </c>
      <c r="M678" s="2" t="str">
        <f>"000936"</f>
        <v>000936</v>
      </c>
      <c r="N678" s="2" t="str">
        <f t="shared" ref="N678:N681" si="203">"0157472516"</f>
        <v>0157472516</v>
      </c>
      <c r="O678" s="2" t="str">
        <f>"15806.53"</f>
        <v>15806.53</v>
      </c>
      <c r="P678" s="2">
        <v>30</v>
      </c>
      <c r="Q678" s="2">
        <f t="shared" ref="Q678:Q693" si="204">P678*B678</f>
        <v>24000</v>
      </c>
      <c r="R678" s="2">
        <f t="shared" ref="R678:R693" si="205">(Q678-O678)/O678*100</f>
        <v>51.835981711356</v>
      </c>
    </row>
    <row r="679" spans="1:18">
      <c r="A679" s="2" t="str">
        <f>"创业板B"</f>
        <v>创业板B</v>
      </c>
      <c r="B679" s="2">
        <v>10000</v>
      </c>
      <c r="C679" s="2">
        <v>10000</v>
      </c>
      <c r="D679" s="2" t="str">
        <f>"人民币"</f>
        <v>人民币</v>
      </c>
      <c r="E679" s="2">
        <v>1.116</v>
      </c>
      <c r="F679" s="2">
        <v>-927.5</v>
      </c>
      <c r="G679" s="2">
        <v>-8.33</v>
      </c>
      <c r="H679" s="2"/>
      <c r="I679" s="2">
        <v>10230</v>
      </c>
      <c r="J679" s="2">
        <v>1.023</v>
      </c>
      <c r="K679" s="2">
        <v>0</v>
      </c>
      <c r="L679" s="2">
        <v>0</v>
      </c>
      <c r="M679" s="2" t="str">
        <f>"150153"</f>
        <v>150153</v>
      </c>
      <c r="N679" s="2" t="str">
        <f>"0157472516"</f>
        <v>0157472516</v>
      </c>
      <c r="O679" s="2" t="str">
        <f>"11157.50"</f>
        <v>11157.50</v>
      </c>
      <c r="P679" s="2">
        <v>1.3</v>
      </c>
      <c r="Q679" s="2">
        <f>P679*B679</f>
        <v>13000</v>
      </c>
      <c r="R679" s="2">
        <f>(Q679-O679)/O679*100</f>
        <v>16.5135559041004</v>
      </c>
    </row>
    <row r="680" spans="1:18">
      <c r="A680" s="2" t="s">
        <v>7</v>
      </c>
      <c r="B680" s="2">
        <v>600</v>
      </c>
      <c r="C680" s="2">
        <v>600</v>
      </c>
      <c r="D680" s="2" t="str">
        <f>"人民币"</f>
        <v>人民币</v>
      </c>
      <c r="E680" s="2">
        <v>17.548</v>
      </c>
      <c r="F680" s="2">
        <v>-310.88</v>
      </c>
      <c r="G680" s="2">
        <v>-2.95</v>
      </c>
      <c r="H680" s="2"/>
      <c r="I680" s="2">
        <v>10218</v>
      </c>
      <c r="J680" s="2">
        <v>17.03</v>
      </c>
      <c r="K680" s="2">
        <v>0</v>
      </c>
      <c r="L680" s="2">
        <v>0</v>
      </c>
      <c r="M680" s="2" t="str">
        <f>"600008"</f>
        <v>600008</v>
      </c>
      <c r="N680" s="2" t="str">
        <f t="shared" ref="N680:N683" si="206">"A453612732"</f>
        <v>A453612732</v>
      </c>
      <c r="O680" s="2" t="str">
        <f>"10528.88"</f>
        <v>10528.88</v>
      </c>
      <c r="P680" s="2">
        <v>25</v>
      </c>
      <c r="Q680" s="2">
        <f>P680*B680</f>
        <v>15000</v>
      </c>
      <c r="R680" s="2">
        <f>(Q680-O680)/O680*100</f>
        <v>42.4652954540274</v>
      </c>
    </row>
    <row r="681" spans="1:18">
      <c r="A681" s="2" t="str">
        <f>"华英农业"</f>
        <v>华英农业</v>
      </c>
      <c r="B681" s="2">
        <v>600</v>
      </c>
      <c r="C681" s="2">
        <v>300</v>
      </c>
      <c r="D681" s="2" t="str">
        <f>"人民币"</f>
        <v>人民币</v>
      </c>
      <c r="E681" s="2">
        <v>14.948</v>
      </c>
      <c r="F681" s="2">
        <v>-418.66</v>
      </c>
      <c r="G681" s="2">
        <v>-4.67</v>
      </c>
      <c r="H681" s="2"/>
      <c r="I681" s="2">
        <v>8550</v>
      </c>
      <c r="J681" s="2">
        <v>14.25</v>
      </c>
      <c r="K681" s="2">
        <v>300</v>
      </c>
      <c r="L681" s="2">
        <v>0</v>
      </c>
      <c r="M681" s="2" t="str">
        <f>"002321"</f>
        <v>002321</v>
      </c>
      <c r="N681" s="2" t="str">
        <f>"0157472516"</f>
        <v>0157472516</v>
      </c>
      <c r="O681" s="2" t="str">
        <f>"8968.66"</f>
        <v>8968.66</v>
      </c>
      <c r="P681" s="2">
        <v>25</v>
      </c>
      <c r="Q681" s="2">
        <f>P681*B681</f>
        <v>15000</v>
      </c>
      <c r="R681" s="2">
        <f>(Q681-O681)/O681*100</f>
        <v>67.2490650777262</v>
      </c>
    </row>
    <row r="682" spans="1:18">
      <c r="A682" s="2" t="str">
        <f>"*ST阳化"</f>
        <v>*ST阳化</v>
      </c>
      <c r="B682" s="2">
        <v>900</v>
      </c>
      <c r="C682" s="2">
        <v>600</v>
      </c>
      <c r="D682" s="2" t="str">
        <f>"人民币"</f>
        <v>人民币</v>
      </c>
      <c r="E682" s="2">
        <v>7.599</v>
      </c>
      <c r="F682" s="2">
        <v>-80.2</v>
      </c>
      <c r="G682" s="2">
        <v>-1.17</v>
      </c>
      <c r="H682" s="2"/>
      <c r="I682" s="2">
        <v>6759</v>
      </c>
      <c r="J682" s="2">
        <v>7.51</v>
      </c>
      <c r="K682" s="2">
        <v>300</v>
      </c>
      <c r="L682" s="2">
        <v>0</v>
      </c>
      <c r="M682" s="2" t="str">
        <f>"600691"</f>
        <v>600691</v>
      </c>
      <c r="N682" s="2" t="str">
        <f>"A453612732"</f>
        <v>A453612732</v>
      </c>
      <c r="O682" s="2" t="str">
        <f>"6839.20"</f>
        <v>6839.20</v>
      </c>
      <c r="P682" s="2">
        <v>11</v>
      </c>
      <c r="Q682" s="2">
        <f>P682*B682</f>
        <v>9900</v>
      </c>
      <c r="R682" s="2">
        <f>(Q682-O682)/O682*100</f>
        <v>44.7537723710376</v>
      </c>
    </row>
    <row r="683" spans="1:18">
      <c r="A683" s="2" t="str">
        <f>"雪峰科技"</f>
        <v>雪峰科技</v>
      </c>
      <c r="B683" s="2">
        <v>200</v>
      </c>
      <c r="C683" s="2">
        <v>100</v>
      </c>
      <c r="D683" s="2" t="str">
        <f>"人民币"</f>
        <v>人民币</v>
      </c>
      <c r="E683" s="2">
        <v>37.898</v>
      </c>
      <c r="F683" s="2">
        <v>-1239.59</v>
      </c>
      <c r="G683" s="2">
        <v>-16.35</v>
      </c>
      <c r="H683" s="2"/>
      <c r="I683" s="2">
        <v>6340</v>
      </c>
      <c r="J683" s="2">
        <v>31.7</v>
      </c>
      <c r="K683" s="2">
        <v>100</v>
      </c>
      <c r="L683" s="2">
        <v>0</v>
      </c>
      <c r="M683" s="2" t="str">
        <f>"603227"</f>
        <v>603227</v>
      </c>
      <c r="N683" s="2" t="str">
        <f>"A453612732"</f>
        <v>A453612732</v>
      </c>
      <c r="O683" s="2" t="str">
        <f>"7579.59"</f>
        <v>7579.59</v>
      </c>
      <c r="P683" s="2">
        <v>42</v>
      </c>
      <c r="Q683" s="2">
        <f>P683*B683</f>
        <v>8400</v>
      </c>
      <c r="R683" s="2">
        <f>(Q683-O683)/O683*100</f>
        <v>10.8239363870605</v>
      </c>
    </row>
    <row r="684" spans="1:18">
      <c r="A684" s="2" t="str">
        <f>"三花股份"</f>
        <v>三花股份</v>
      </c>
      <c r="B684" s="2">
        <v>400</v>
      </c>
      <c r="C684" s="2">
        <v>400</v>
      </c>
      <c r="D684" s="2" t="str">
        <f>"人民币"</f>
        <v>人民币</v>
      </c>
      <c r="E684" s="2">
        <v>13.737</v>
      </c>
      <c r="F684" s="2">
        <v>69.25</v>
      </c>
      <c r="G684" s="2">
        <v>1.26</v>
      </c>
      <c r="H684" s="2"/>
      <c r="I684" s="2">
        <v>5564</v>
      </c>
      <c r="J684" s="2">
        <v>13.91</v>
      </c>
      <c r="K684" s="2">
        <v>0</v>
      </c>
      <c r="L684" s="2">
        <v>0</v>
      </c>
      <c r="M684" s="2" t="str">
        <f>"002050"</f>
        <v>002050</v>
      </c>
      <c r="N684" s="2" t="str">
        <f t="shared" ref="N684:N689" si="207">"0157472516"</f>
        <v>0157472516</v>
      </c>
      <c r="O684" s="2" t="str">
        <f>"5494.75"</f>
        <v>5494.75</v>
      </c>
      <c r="P684" s="2">
        <v>20</v>
      </c>
      <c r="Q684" s="2">
        <f>P684*B684</f>
        <v>8000</v>
      </c>
      <c r="R684" s="2">
        <f>(Q684-O684)/O684*100</f>
        <v>45.5935210883116</v>
      </c>
    </row>
    <row r="685" spans="1:18">
      <c r="A685" s="2" t="str">
        <f>"农 产 品"</f>
        <v>农 产 品</v>
      </c>
      <c r="B685" s="2">
        <v>200</v>
      </c>
      <c r="C685" s="2">
        <v>200</v>
      </c>
      <c r="D685" s="2" t="str">
        <f>"人民币"</f>
        <v>人民币</v>
      </c>
      <c r="E685" s="2">
        <v>25.665</v>
      </c>
      <c r="F685" s="2">
        <v>-601</v>
      </c>
      <c r="G685" s="2">
        <v>-11.71</v>
      </c>
      <c r="H685" s="2"/>
      <c r="I685" s="2">
        <v>4532</v>
      </c>
      <c r="J685" s="2">
        <v>22.66</v>
      </c>
      <c r="K685" s="2">
        <v>0</v>
      </c>
      <c r="L685" s="2">
        <v>0</v>
      </c>
      <c r="M685" s="2" t="str">
        <f>"000061"</f>
        <v>000061</v>
      </c>
      <c r="N685" s="2" t="str">
        <f>"0157472516"</f>
        <v>0157472516</v>
      </c>
      <c r="O685" s="2" t="str">
        <f>"5133.00"</f>
        <v>5133.00</v>
      </c>
      <c r="P685" s="2">
        <v>35</v>
      </c>
      <c r="Q685" s="2">
        <f>P685*B685</f>
        <v>7000</v>
      </c>
      <c r="R685" s="2">
        <f>(Q685-O685)/O685*100</f>
        <v>36.3724917202416</v>
      </c>
    </row>
    <row r="686" spans="1:18">
      <c r="A686" s="2" t="str">
        <f>"北京城建"</f>
        <v>北京城建</v>
      </c>
      <c r="B686" s="2">
        <v>200</v>
      </c>
      <c r="C686" s="2">
        <v>200</v>
      </c>
      <c r="D686" s="2" t="str">
        <f>"人民币"</f>
        <v>人民币</v>
      </c>
      <c r="E686" s="2">
        <v>24.605</v>
      </c>
      <c r="F686" s="2">
        <v>-394.99</v>
      </c>
      <c r="G686" s="2">
        <v>-8.03</v>
      </c>
      <c r="H686" s="2"/>
      <c r="I686" s="2">
        <v>4526</v>
      </c>
      <c r="J686" s="2">
        <v>22.63</v>
      </c>
      <c r="K686" s="2">
        <v>0</v>
      </c>
      <c r="L686" s="2">
        <v>0</v>
      </c>
      <c r="M686" s="2" t="str">
        <f>"600266"</f>
        <v>600266</v>
      </c>
      <c r="N686" s="2" t="str">
        <f t="shared" ref="N686:N688" si="208">"A453612732"</f>
        <v>A453612732</v>
      </c>
      <c r="O686" s="2" t="str">
        <f>"4920.99"</f>
        <v>4920.99</v>
      </c>
      <c r="P686" s="2">
        <v>28</v>
      </c>
      <c r="Q686" s="2">
        <f>P686*B686</f>
        <v>5600</v>
      </c>
      <c r="R686" s="2">
        <f>(Q686-O686)/O686*100</f>
        <v>13.7982397850839</v>
      </c>
    </row>
    <row r="687" spans="1:18">
      <c r="A687" s="2" t="str">
        <f>"上汽集团"</f>
        <v>上汽集团</v>
      </c>
      <c r="B687" s="2">
        <v>200</v>
      </c>
      <c r="C687" s="2">
        <v>200</v>
      </c>
      <c r="D687" s="2" t="str">
        <f>"人民币"</f>
        <v>人民币</v>
      </c>
      <c r="E687" s="2">
        <v>24.736</v>
      </c>
      <c r="F687" s="2">
        <v>-449.12</v>
      </c>
      <c r="G687" s="2">
        <v>-9.08</v>
      </c>
      <c r="H687" s="2"/>
      <c r="I687" s="2">
        <v>4498</v>
      </c>
      <c r="J687" s="2">
        <v>22.49</v>
      </c>
      <c r="K687" s="2">
        <v>0</v>
      </c>
      <c r="L687" s="2">
        <v>0</v>
      </c>
      <c r="M687" s="2" t="str">
        <f>"600104"</f>
        <v>600104</v>
      </c>
      <c r="N687" s="2" t="str">
        <f>"A453612732"</f>
        <v>A453612732</v>
      </c>
      <c r="O687" s="2" t="str">
        <f>"4947.12"</f>
        <v>4947.12</v>
      </c>
      <c r="P687" s="2">
        <v>35</v>
      </c>
      <c r="Q687" s="2">
        <f>P687*B687</f>
        <v>7000</v>
      </c>
      <c r="R687" s="2">
        <f>(Q687-O687)/O687*100</f>
        <v>41.4964666310904</v>
      </c>
    </row>
    <row r="688" spans="1:18">
      <c r="A688" s="2" t="str">
        <f>"中海集运"</f>
        <v>中海集运</v>
      </c>
      <c r="B688" s="2">
        <v>400</v>
      </c>
      <c r="C688" s="2">
        <v>400</v>
      </c>
      <c r="D688" s="2" t="str">
        <f>"人民币"</f>
        <v>人民币</v>
      </c>
      <c r="E688" s="2">
        <v>9.099</v>
      </c>
      <c r="F688" s="2">
        <v>-167.68</v>
      </c>
      <c r="G688" s="2">
        <v>-4.6</v>
      </c>
      <c r="H688" s="2"/>
      <c r="I688" s="2">
        <v>3472</v>
      </c>
      <c r="J688" s="2">
        <v>8.68</v>
      </c>
      <c r="K688" s="2">
        <v>0</v>
      </c>
      <c r="L688" s="2">
        <v>0</v>
      </c>
      <c r="M688" s="2" t="str">
        <f>"601866"</f>
        <v>601866</v>
      </c>
      <c r="N688" s="2" t="str">
        <f>"A453612732"</f>
        <v>A453612732</v>
      </c>
      <c r="O688" s="2" t="str">
        <f>"3639.68"</f>
        <v>3639.68</v>
      </c>
      <c r="P688" s="2">
        <v>12</v>
      </c>
      <c r="Q688" s="2">
        <f>P688*B688</f>
        <v>4800</v>
      </c>
      <c r="R688" s="2">
        <f>(Q688-O688)/O688*100</f>
        <v>31.8797256901706</v>
      </c>
    </row>
    <row r="689" spans="1:18">
      <c r="A689" s="2" t="str">
        <f>"中航军B"</f>
        <v>中航军B</v>
      </c>
      <c r="B689" s="2">
        <v>3000</v>
      </c>
      <c r="C689" s="2">
        <v>3000</v>
      </c>
      <c r="D689" s="2" t="str">
        <f>"人民币"</f>
        <v>人民币</v>
      </c>
      <c r="E689" s="2">
        <v>0.972</v>
      </c>
      <c r="F689" s="2">
        <v>-62</v>
      </c>
      <c r="G689" s="2">
        <v>-2.16</v>
      </c>
      <c r="H689" s="2"/>
      <c r="I689" s="2">
        <v>2853</v>
      </c>
      <c r="J689" s="2">
        <v>0.951</v>
      </c>
      <c r="K689" s="2">
        <v>0</v>
      </c>
      <c r="L689" s="2">
        <v>0</v>
      </c>
      <c r="M689" s="2" t="str">
        <f>"150222"</f>
        <v>150222</v>
      </c>
      <c r="N689" s="2" t="str">
        <f>"0157472516"</f>
        <v>0157472516</v>
      </c>
      <c r="O689" s="2" t="str">
        <f>"2915.00"</f>
        <v>2915.00</v>
      </c>
      <c r="P689" s="2">
        <v>1.1</v>
      </c>
      <c r="Q689" s="2">
        <f>P689*B689</f>
        <v>3300</v>
      </c>
      <c r="R689" s="2">
        <f>(Q689-O689)/O689*100</f>
        <v>13.2075471698113</v>
      </c>
    </row>
    <row r="690" spans="1:18">
      <c r="A690" s="2" t="str">
        <f>"华贸物流"</f>
        <v>华贸物流</v>
      </c>
      <c r="B690" s="2">
        <v>200</v>
      </c>
      <c r="C690" s="2">
        <v>200</v>
      </c>
      <c r="D690" s="2" t="str">
        <f>"人民币"</f>
        <v>人民币</v>
      </c>
      <c r="E690" s="2">
        <v>16.576</v>
      </c>
      <c r="F690" s="2">
        <v>-473.12</v>
      </c>
      <c r="G690" s="2">
        <v>-14.27</v>
      </c>
      <c r="H690" s="2"/>
      <c r="I690" s="2">
        <v>2842</v>
      </c>
      <c r="J690" s="2">
        <v>14.21</v>
      </c>
      <c r="K690" s="2">
        <v>0</v>
      </c>
      <c r="L690" s="2">
        <v>0</v>
      </c>
      <c r="M690" s="2" t="str">
        <f>"603128"</f>
        <v>603128</v>
      </c>
      <c r="N690" s="2" t="str">
        <f t="shared" ref="N690:N693" si="209">"A453612732"</f>
        <v>A453612732</v>
      </c>
      <c r="O690" s="2" t="str">
        <f>"3315.12"</f>
        <v>3315.12</v>
      </c>
      <c r="P690" s="2">
        <v>20</v>
      </c>
      <c r="Q690" s="2">
        <f>P690*B690</f>
        <v>4000</v>
      </c>
      <c r="R690" s="2">
        <f>(Q690-O690)/O690*100</f>
        <v>20.6592823185888</v>
      </c>
    </row>
    <row r="691" spans="1:18">
      <c r="A691" s="2" t="str">
        <f>"盛达矿业"</f>
        <v>盛达矿业</v>
      </c>
      <c r="B691" s="2">
        <v>100</v>
      </c>
      <c r="C691" s="2">
        <v>100</v>
      </c>
      <c r="D691" s="2" t="str">
        <f>"人民币"</f>
        <v>人民币</v>
      </c>
      <c r="E691" s="2">
        <v>38.308</v>
      </c>
      <c r="F691" s="2">
        <v>-1175.77</v>
      </c>
      <c r="G691" s="2">
        <v>-30.69</v>
      </c>
      <c r="H691" s="2"/>
      <c r="I691" s="2">
        <v>2655</v>
      </c>
      <c r="J691" s="2">
        <v>26.55</v>
      </c>
      <c r="K691" s="2">
        <v>0</v>
      </c>
      <c r="L691" s="2">
        <v>100</v>
      </c>
      <c r="M691" s="2" t="str">
        <f>"000603"</f>
        <v>000603</v>
      </c>
      <c r="N691" s="2" t="str">
        <f>"0157472516"</f>
        <v>0157472516</v>
      </c>
      <c r="O691" s="2" t="str">
        <f>"3830.77"</f>
        <v>3830.77</v>
      </c>
      <c r="P691" s="2">
        <v>40</v>
      </c>
      <c r="Q691" s="2">
        <f>P691*B691</f>
        <v>4000</v>
      </c>
      <c r="R691" s="2">
        <f>(Q691-O691)/O691*100</f>
        <v>4.41764971533138</v>
      </c>
    </row>
    <row r="692" spans="1:18">
      <c r="A692" s="2" t="str">
        <f>"大众交通"</f>
        <v>大众交通</v>
      </c>
      <c r="B692" s="2">
        <v>100</v>
      </c>
      <c r="C692" s="2">
        <v>100</v>
      </c>
      <c r="D692" s="2" t="str">
        <f>"人民币"</f>
        <v>人民币</v>
      </c>
      <c r="E692" s="2">
        <v>30.941</v>
      </c>
      <c r="F692" s="2">
        <v>-1037.13</v>
      </c>
      <c r="G692" s="2">
        <v>-33.52</v>
      </c>
      <c r="H692" s="2"/>
      <c r="I692" s="2">
        <v>2057</v>
      </c>
      <c r="J692" s="2">
        <v>20.57</v>
      </c>
      <c r="K692" s="2">
        <v>0</v>
      </c>
      <c r="L692" s="2">
        <v>0</v>
      </c>
      <c r="M692" s="2" t="str">
        <f>"600611"</f>
        <v>600611</v>
      </c>
      <c r="N692" s="2" t="str">
        <f>"A453612732"</f>
        <v>A453612732</v>
      </c>
      <c r="O692" s="2" t="str">
        <f>"3094.13"</f>
        <v>3094.13</v>
      </c>
      <c r="P692" s="2">
        <v>28</v>
      </c>
      <c r="Q692" s="2">
        <f>P692*B692</f>
        <v>2800</v>
      </c>
      <c r="R692" s="2">
        <f>(Q692-O692)/O692*100</f>
        <v>-9.50606470962759</v>
      </c>
    </row>
    <row r="693" spans="1:18">
      <c r="A693" s="2" t="str">
        <f>"中国中车"</f>
        <v>中国中车</v>
      </c>
      <c r="B693" s="2">
        <v>100</v>
      </c>
      <c r="C693" s="2">
        <v>100</v>
      </c>
      <c r="D693" s="2" t="str">
        <f>"人民币"</f>
        <v>人民币</v>
      </c>
      <c r="E693" s="2">
        <v>26.395</v>
      </c>
      <c r="F693" s="2">
        <v>-631.5</v>
      </c>
      <c r="G693" s="2">
        <v>-23.92</v>
      </c>
      <c r="H693" s="2"/>
      <c r="I693" s="2">
        <v>2008</v>
      </c>
      <c r="J693" s="2">
        <v>20.08</v>
      </c>
      <c r="K693" s="2">
        <v>0</v>
      </c>
      <c r="L693" s="2">
        <v>100</v>
      </c>
      <c r="M693" s="2" t="str">
        <f>"601766"</f>
        <v>601766</v>
      </c>
      <c r="N693" s="2" t="str">
        <f>"A453612732"</f>
        <v>A453612732</v>
      </c>
      <c r="O693" s="2" t="str">
        <f>"2639.50"</f>
        <v>2639.50</v>
      </c>
      <c r="P693" s="2">
        <v>30</v>
      </c>
      <c r="Q693" s="2">
        <f>P693*B693</f>
        <v>3000</v>
      </c>
      <c r="R693" s="2">
        <f>(Q693-O693)/O693*100</f>
        <v>13.6578897518469</v>
      </c>
    </row>
    <row r="694" spans="1:18">
      <c r="A694" s="2" t="s">
        <v>8</v>
      </c>
      <c r="B694" s="2" t="s">
        <v>9</v>
      </c>
      <c r="C694" s="4" t="s">
        <v>10</v>
      </c>
      <c r="D694" s="4"/>
      <c r="E694" s="4"/>
      <c r="F694" s="2"/>
      <c r="G694" s="2">
        <f>SUM(G678:G693)</f>
        <v>-178.38</v>
      </c>
      <c r="H694" s="2"/>
      <c r="I694" s="2"/>
      <c r="J694" s="2"/>
      <c r="K694" s="2"/>
      <c r="L694" s="2"/>
      <c r="M694" s="2"/>
      <c r="N694" s="2"/>
      <c r="O694" s="2"/>
      <c r="P694" s="2"/>
      <c r="Q694" s="2">
        <f>SUM(Q678:Q693)</f>
        <v>134800</v>
      </c>
      <c r="R694" s="2"/>
    </row>
    <row r="695" customFormat="1" spans="3:8">
      <c r="C695" s="5"/>
      <c r="D695" s="5"/>
      <c r="E695" s="5"/>
      <c r="H695" s="6">
        <v>42257</v>
      </c>
    </row>
    <row r="696" customFormat="1" spans="10:10">
      <c r="J696" s="6">
        <f>H695+1</f>
        <v>42258</v>
      </c>
    </row>
    <row r="697" customFormat="1" spans="2:11">
      <c r="B697" t="s">
        <v>11</v>
      </c>
      <c r="K697" s="7">
        <f ca="1">NOW()</f>
        <v>42259.9654398148</v>
      </c>
    </row>
    <row r="698" customFormat="1" spans="9:9">
      <c r="I698" t="e">
        <f>D690+1</f>
        <v>#VALUE!</v>
      </c>
    </row>
    <row r="699" spans="2:18">
      <c r="B699" s="2" t="str">
        <f>"币种"</f>
        <v>币种</v>
      </c>
      <c r="C699" s="2" t="str">
        <f>"余额"</f>
        <v>余额</v>
      </c>
      <c r="D699" s="2" t="str">
        <f>"可用"</f>
        <v>可用</v>
      </c>
      <c r="E699" s="2" t="str">
        <f>"可取"</f>
        <v>可取</v>
      </c>
      <c r="F699" s="2" t="str">
        <f>"参考市值"</f>
        <v>参考市值</v>
      </c>
      <c r="G699" s="2" t="str">
        <f>"资产"</f>
        <v>资产</v>
      </c>
      <c r="H699" s="2" t="str">
        <f>"盈亏"</f>
        <v>盈亏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2:18">
      <c r="B700" s="2" t="str">
        <f>"人民币"</f>
        <v>人民币</v>
      </c>
      <c r="C700" s="2" t="str">
        <f>"5508.71"</f>
        <v>5508.71</v>
      </c>
      <c r="D700" s="2" t="str">
        <f>"138.54"</f>
        <v>138.54</v>
      </c>
      <c r="E700" s="2" t="str">
        <f>"138.54"</f>
        <v>138.54</v>
      </c>
      <c r="F700" s="2" t="str">
        <f>"91616.00"</f>
        <v>91616.00</v>
      </c>
      <c r="G700" s="2" t="str">
        <f>"91754.54"</f>
        <v>91754.54</v>
      </c>
      <c r="H700" s="2" t="str">
        <f>"-9194.42"</f>
        <v>-9194.42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2:18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8"/>
    </row>
    <row r="702" spans="2:18">
      <c r="B702" s="2" t="s">
        <v>0</v>
      </c>
      <c r="C702" s="2" t="str">
        <f>"证券数量"</f>
        <v>证券数量</v>
      </c>
      <c r="D702" s="2" t="s">
        <v>1</v>
      </c>
      <c r="E702" s="2" t="str">
        <f>"价格币种"</f>
        <v>价格币种</v>
      </c>
      <c r="F702" s="2" t="str">
        <f>"成本价"</f>
        <v>成本价</v>
      </c>
      <c r="G702" s="2" t="str">
        <f>"浮动盈亏"</f>
        <v>浮动盈亏</v>
      </c>
      <c r="H702" s="2" t="str">
        <f>"盈亏比例(%)"</f>
        <v>盈亏比例(%)</v>
      </c>
      <c r="I702" s="2" t="str">
        <f>"折算汇率"</f>
        <v>折算汇率</v>
      </c>
      <c r="J702" s="2" t="str">
        <f>"最新市值"</f>
        <v>最新市值</v>
      </c>
      <c r="K702" s="2" t="str">
        <f>"当前价"</f>
        <v>当前价</v>
      </c>
      <c r="L702" s="2" t="str">
        <f>"今买数量"</f>
        <v>今买数量</v>
      </c>
      <c r="M702" s="2" t="str">
        <f>"今卖数量"</f>
        <v>今卖数量</v>
      </c>
      <c r="N702" s="2" t="str">
        <f>"证券代码"</f>
        <v>证券代码</v>
      </c>
      <c r="O702" s="2" t="str">
        <f>"股东代码"</f>
        <v>股东代码</v>
      </c>
      <c r="P702" s="2" t="str">
        <f>"成本金额"</f>
        <v>成本金额</v>
      </c>
      <c r="Q702" s="2" t="s">
        <v>2</v>
      </c>
      <c r="R702" s="2"/>
    </row>
    <row r="703" spans="2:18">
      <c r="B703" s="2" t="s">
        <v>4</v>
      </c>
      <c r="C703" s="9" t="s">
        <v>5</v>
      </c>
      <c r="D703" s="9" t="s">
        <v>5</v>
      </c>
      <c r="E703" s="2" t="str">
        <f t="shared" ref="E703:E718" si="210">"人民币"</f>
        <v>人民币</v>
      </c>
      <c r="F703" s="2">
        <v>19.758</v>
      </c>
      <c r="G703" s="2">
        <v>-1294.53</v>
      </c>
      <c r="H703" s="2">
        <v>-8.19</v>
      </c>
      <c r="I703" s="9" t="s">
        <v>6</v>
      </c>
      <c r="J703" s="2">
        <v>14512</v>
      </c>
      <c r="K703" s="2">
        <v>18.14</v>
      </c>
      <c r="L703" s="2">
        <v>0</v>
      </c>
      <c r="M703" s="2">
        <v>0</v>
      </c>
      <c r="N703" s="2" t="str">
        <f>"000936"</f>
        <v>000936</v>
      </c>
      <c r="O703" s="2" t="str">
        <f t="shared" ref="O703:O706" si="211">"0157472516"</f>
        <v>0157472516</v>
      </c>
      <c r="P703" s="2" t="str">
        <f>"15806.53"</f>
        <v>15806.53</v>
      </c>
      <c r="Q703" s="2">
        <v>30</v>
      </c>
      <c r="R703" s="2">
        <f t="shared" ref="R703:R718" si="212">Q703*C703</f>
        <v>24000</v>
      </c>
    </row>
    <row r="704" spans="2:18">
      <c r="B704" s="2" t="str">
        <f>"创业板B"</f>
        <v>创业板B</v>
      </c>
      <c r="C704" s="2">
        <v>10000</v>
      </c>
      <c r="D704" s="2">
        <v>10000</v>
      </c>
      <c r="E704" s="2" t="str">
        <f>"人民币"</f>
        <v>人民币</v>
      </c>
      <c r="F704" s="2">
        <v>1.116</v>
      </c>
      <c r="G704" s="2">
        <v>-927.5</v>
      </c>
      <c r="H704" s="2">
        <v>-8.33</v>
      </c>
      <c r="I704" s="2"/>
      <c r="J704" s="2">
        <v>10230</v>
      </c>
      <c r="K704" s="2">
        <v>1.023</v>
      </c>
      <c r="L704" s="2">
        <v>0</v>
      </c>
      <c r="M704" s="2">
        <v>0</v>
      </c>
      <c r="N704" s="2" t="str">
        <f>"150153"</f>
        <v>150153</v>
      </c>
      <c r="O704" s="2" t="str">
        <f>"0157472516"</f>
        <v>0157472516</v>
      </c>
      <c r="P704" s="2" t="str">
        <f>"11157.50"</f>
        <v>11157.50</v>
      </c>
      <c r="Q704" s="2">
        <v>1.3</v>
      </c>
      <c r="R704" s="2">
        <f>Q704*C704</f>
        <v>13000</v>
      </c>
    </row>
    <row r="705" spans="2:18">
      <c r="B705" s="2" t="s">
        <v>7</v>
      </c>
      <c r="C705" s="2">
        <v>600</v>
      </c>
      <c r="D705" s="2">
        <v>600</v>
      </c>
      <c r="E705" s="2" t="str">
        <f>"人民币"</f>
        <v>人民币</v>
      </c>
      <c r="F705" s="2">
        <v>17.548</v>
      </c>
      <c r="G705" s="2">
        <v>-310.88</v>
      </c>
      <c r="H705" s="2">
        <v>-2.95</v>
      </c>
      <c r="I705" s="2"/>
      <c r="J705" s="2">
        <v>10218</v>
      </c>
      <c r="K705" s="2">
        <v>17.03</v>
      </c>
      <c r="L705" s="2">
        <v>0</v>
      </c>
      <c r="M705" s="2">
        <v>0</v>
      </c>
      <c r="N705" s="2" t="str">
        <f>"600008"</f>
        <v>600008</v>
      </c>
      <c r="O705" s="2" t="str">
        <f t="shared" ref="O705:O708" si="213">"A453612732"</f>
        <v>A453612732</v>
      </c>
      <c r="P705" s="2" t="str">
        <f>"10528.88"</f>
        <v>10528.88</v>
      </c>
      <c r="Q705" s="2">
        <v>25</v>
      </c>
      <c r="R705" s="2">
        <f>Q705*C705</f>
        <v>15000</v>
      </c>
    </row>
    <row r="706" spans="2:18">
      <c r="B706" s="2" t="str">
        <f>"华英农业"</f>
        <v>华英农业</v>
      </c>
      <c r="C706" s="2">
        <v>600</v>
      </c>
      <c r="D706" s="2">
        <v>300</v>
      </c>
      <c r="E706" s="2" t="str">
        <f>"人民币"</f>
        <v>人民币</v>
      </c>
      <c r="F706" s="2">
        <v>14.948</v>
      </c>
      <c r="G706" s="2">
        <v>-418.66</v>
      </c>
      <c r="H706" s="2">
        <v>-4.67</v>
      </c>
      <c r="I706" s="2"/>
      <c r="J706" s="2">
        <v>8550</v>
      </c>
      <c r="K706" s="2">
        <v>14.25</v>
      </c>
      <c r="L706" s="2">
        <v>300</v>
      </c>
      <c r="M706" s="2">
        <v>0</v>
      </c>
      <c r="N706" s="2" t="str">
        <f>"002321"</f>
        <v>002321</v>
      </c>
      <c r="O706" s="2" t="str">
        <f>"0157472516"</f>
        <v>0157472516</v>
      </c>
      <c r="P706" s="2" t="str">
        <f>"8968.66"</f>
        <v>8968.66</v>
      </c>
      <c r="Q706" s="2">
        <v>25</v>
      </c>
      <c r="R706" s="2">
        <f>Q706*C706</f>
        <v>15000</v>
      </c>
    </row>
    <row r="707" spans="2:18">
      <c r="B707" s="2" t="str">
        <f>"*ST阳化"</f>
        <v>*ST阳化</v>
      </c>
      <c r="C707" s="2">
        <v>900</v>
      </c>
      <c r="D707" s="2">
        <v>600</v>
      </c>
      <c r="E707" s="2" t="str">
        <f>"人民币"</f>
        <v>人民币</v>
      </c>
      <c r="F707" s="2">
        <v>7.599</v>
      </c>
      <c r="G707" s="2">
        <v>-80.2</v>
      </c>
      <c r="H707" s="2">
        <v>-1.17</v>
      </c>
      <c r="I707" s="2"/>
      <c r="J707" s="2">
        <v>6759</v>
      </c>
      <c r="K707" s="2">
        <v>7.51</v>
      </c>
      <c r="L707" s="2">
        <v>300</v>
      </c>
      <c r="M707" s="2">
        <v>0</v>
      </c>
      <c r="N707" s="2" t="str">
        <f>"600691"</f>
        <v>600691</v>
      </c>
      <c r="O707" s="2" t="str">
        <f>"A453612732"</f>
        <v>A453612732</v>
      </c>
      <c r="P707" s="2" t="str">
        <f>"6839.20"</f>
        <v>6839.20</v>
      </c>
      <c r="Q707" s="2">
        <v>11</v>
      </c>
      <c r="R707" s="2">
        <f>Q707*C707</f>
        <v>9900</v>
      </c>
    </row>
    <row r="708" spans="2:18">
      <c r="B708" s="2" t="str">
        <f>"雪峰科技"</f>
        <v>雪峰科技</v>
      </c>
      <c r="C708" s="2">
        <v>200</v>
      </c>
      <c r="D708" s="2">
        <v>100</v>
      </c>
      <c r="E708" s="2" t="str">
        <f>"人民币"</f>
        <v>人民币</v>
      </c>
      <c r="F708" s="2">
        <v>37.898</v>
      </c>
      <c r="G708" s="2">
        <v>-1239.59</v>
      </c>
      <c r="H708" s="2">
        <v>-16.35</v>
      </c>
      <c r="I708" s="2"/>
      <c r="J708" s="2">
        <v>6340</v>
      </c>
      <c r="K708" s="2">
        <v>31.7</v>
      </c>
      <c r="L708" s="2">
        <v>100</v>
      </c>
      <c r="M708" s="2">
        <v>0</v>
      </c>
      <c r="N708" s="2" t="str">
        <f>"603227"</f>
        <v>603227</v>
      </c>
      <c r="O708" s="2" t="str">
        <f>"A453612732"</f>
        <v>A453612732</v>
      </c>
      <c r="P708" s="2" t="str">
        <f>"7579.59"</f>
        <v>7579.59</v>
      </c>
      <c r="Q708" s="2">
        <v>42</v>
      </c>
      <c r="R708" s="2">
        <f>Q708*C708</f>
        <v>8400</v>
      </c>
    </row>
    <row r="709" spans="2:18">
      <c r="B709" s="2" t="str">
        <f>"三花股份"</f>
        <v>三花股份</v>
      </c>
      <c r="C709" s="2">
        <v>400</v>
      </c>
      <c r="D709" s="2">
        <v>400</v>
      </c>
      <c r="E709" s="2" t="str">
        <f>"人民币"</f>
        <v>人民币</v>
      </c>
      <c r="F709" s="2">
        <v>13.737</v>
      </c>
      <c r="G709" s="2">
        <v>69.25</v>
      </c>
      <c r="H709" s="2">
        <v>1.26</v>
      </c>
      <c r="I709" s="2"/>
      <c r="J709" s="2">
        <v>5564</v>
      </c>
      <c r="K709" s="2">
        <v>13.91</v>
      </c>
      <c r="L709" s="2">
        <v>0</v>
      </c>
      <c r="M709" s="2">
        <v>0</v>
      </c>
      <c r="N709" s="2" t="str">
        <f>"002050"</f>
        <v>002050</v>
      </c>
      <c r="O709" s="2" t="str">
        <f t="shared" ref="O709:O714" si="214">"0157472516"</f>
        <v>0157472516</v>
      </c>
      <c r="P709" s="2" t="str">
        <f>"5494.75"</f>
        <v>5494.75</v>
      </c>
      <c r="Q709" s="2">
        <v>20</v>
      </c>
      <c r="R709" s="2">
        <f>Q709*C709</f>
        <v>8000</v>
      </c>
    </row>
    <row r="710" spans="2:18">
      <c r="B710" s="2" t="str">
        <f>"农 产 品"</f>
        <v>农 产 品</v>
      </c>
      <c r="C710" s="2">
        <v>200</v>
      </c>
      <c r="D710" s="2">
        <v>200</v>
      </c>
      <c r="E710" s="2" t="str">
        <f>"人民币"</f>
        <v>人民币</v>
      </c>
      <c r="F710" s="2">
        <v>25.665</v>
      </c>
      <c r="G710" s="2">
        <v>-601</v>
      </c>
      <c r="H710" s="2">
        <v>-11.71</v>
      </c>
      <c r="I710" s="2"/>
      <c r="J710" s="2">
        <v>4532</v>
      </c>
      <c r="K710" s="2">
        <v>22.66</v>
      </c>
      <c r="L710" s="2">
        <v>0</v>
      </c>
      <c r="M710" s="2">
        <v>0</v>
      </c>
      <c r="N710" s="2" t="str">
        <f>"000061"</f>
        <v>000061</v>
      </c>
      <c r="O710" s="2" t="str">
        <f>"0157472516"</f>
        <v>0157472516</v>
      </c>
      <c r="P710" s="2" t="str">
        <f>"5133.00"</f>
        <v>5133.00</v>
      </c>
      <c r="Q710" s="2">
        <v>35</v>
      </c>
      <c r="R710" s="2">
        <f>Q710*C710</f>
        <v>7000</v>
      </c>
    </row>
    <row r="711" spans="2:18">
      <c r="B711" s="2" t="str">
        <f>"北京城建"</f>
        <v>北京城建</v>
      </c>
      <c r="C711" s="2">
        <v>200</v>
      </c>
      <c r="D711" s="2">
        <v>200</v>
      </c>
      <c r="E711" s="2" t="str">
        <f>"人民币"</f>
        <v>人民币</v>
      </c>
      <c r="F711" s="2">
        <v>24.605</v>
      </c>
      <c r="G711" s="2">
        <v>-394.99</v>
      </c>
      <c r="H711" s="2">
        <v>-8.03</v>
      </c>
      <c r="I711" s="2"/>
      <c r="J711" s="2">
        <v>4526</v>
      </c>
      <c r="K711" s="2">
        <v>22.63</v>
      </c>
      <c r="L711" s="2">
        <v>0</v>
      </c>
      <c r="M711" s="2">
        <v>0</v>
      </c>
      <c r="N711" s="2" t="str">
        <f>"600266"</f>
        <v>600266</v>
      </c>
      <c r="O711" s="2" t="str">
        <f t="shared" ref="O711:O713" si="215">"A453612732"</f>
        <v>A453612732</v>
      </c>
      <c r="P711" s="2" t="str">
        <f>"4920.99"</f>
        <v>4920.99</v>
      </c>
      <c r="Q711" s="2">
        <v>28</v>
      </c>
      <c r="R711" s="2">
        <f>Q711*C711</f>
        <v>5600</v>
      </c>
    </row>
    <row r="712" spans="2:18">
      <c r="B712" s="2" t="str">
        <f>"上汽集团"</f>
        <v>上汽集团</v>
      </c>
      <c r="C712" s="2">
        <v>200</v>
      </c>
      <c r="D712" s="2">
        <v>200</v>
      </c>
      <c r="E712" s="2" t="str">
        <f>"人民币"</f>
        <v>人民币</v>
      </c>
      <c r="F712" s="2">
        <v>24.736</v>
      </c>
      <c r="G712" s="2">
        <v>-449.12</v>
      </c>
      <c r="H712" s="2">
        <v>-9.08</v>
      </c>
      <c r="I712" s="2"/>
      <c r="J712" s="2">
        <v>4498</v>
      </c>
      <c r="K712" s="2">
        <v>22.49</v>
      </c>
      <c r="L712" s="2">
        <v>0</v>
      </c>
      <c r="M712" s="2">
        <v>0</v>
      </c>
      <c r="N712" s="2" t="str">
        <f>"600104"</f>
        <v>600104</v>
      </c>
      <c r="O712" s="2" t="str">
        <f>"A453612732"</f>
        <v>A453612732</v>
      </c>
      <c r="P712" s="2" t="str">
        <f>"4947.12"</f>
        <v>4947.12</v>
      </c>
      <c r="Q712" s="2">
        <v>35</v>
      </c>
      <c r="R712" s="2">
        <f>Q712*C712</f>
        <v>7000</v>
      </c>
    </row>
    <row r="713" spans="2:18">
      <c r="B713" s="2" t="str">
        <f>"中海集运"</f>
        <v>中海集运</v>
      </c>
      <c r="C713" s="2">
        <v>400</v>
      </c>
      <c r="D713" s="2">
        <v>400</v>
      </c>
      <c r="E713" s="2" t="str">
        <f>"人民币"</f>
        <v>人民币</v>
      </c>
      <c r="F713" s="2">
        <v>9.099</v>
      </c>
      <c r="G713" s="2">
        <v>-167.68</v>
      </c>
      <c r="H713" s="2">
        <v>-4.6</v>
      </c>
      <c r="I713" s="2"/>
      <c r="J713" s="2">
        <v>3472</v>
      </c>
      <c r="K713" s="2">
        <v>8.68</v>
      </c>
      <c r="L713" s="2">
        <v>0</v>
      </c>
      <c r="M713" s="2">
        <v>0</v>
      </c>
      <c r="N713" s="2" t="str">
        <f>"601866"</f>
        <v>601866</v>
      </c>
      <c r="O713" s="2" t="str">
        <f>"A453612732"</f>
        <v>A453612732</v>
      </c>
      <c r="P713" s="2" t="str">
        <f>"3639.68"</f>
        <v>3639.68</v>
      </c>
      <c r="Q713" s="2">
        <v>12</v>
      </c>
      <c r="R713" s="2">
        <f>Q713*C713</f>
        <v>4800</v>
      </c>
    </row>
    <row r="714" spans="2:18">
      <c r="B714" s="2" t="str">
        <f>"中航军B"</f>
        <v>中航军B</v>
      </c>
      <c r="C714" s="2">
        <v>3000</v>
      </c>
      <c r="D714" s="2">
        <v>3000</v>
      </c>
      <c r="E714" s="2" t="str">
        <f>"人民币"</f>
        <v>人民币</v>
      </c>
      <c r="F714" s="2">
        <v>0.972</v>
      </c>
      <c r="G714" s="2">
        <v>-62</v>
      </c>
      <c r="H714" s="2">
        <v>-2.16</v>
      </c>
      <c r="I714" s="2"/>
      <c r="J714" s="2">
        <v>2853</v>
      </c>
      <c r="K714" s="2">
        <v>0.951</v>
      </c>
      <c r="L714" s="2">
        <v>0</v>
      </c>
      <c r="M714" s="2">
        <v>0</v>
      </c>
      <c r="N714" s="2" t="str">
        <f>"150222"</f>
        <v>150222</v>
      </c>
      <c r="O714" s="2" t="str">
        <f>"0157472516"</f>
        <v>0157472516</v>
      </c>
      <c r="P714" s="2" t="str">
        <f>"2915.00"</f>
        <v>2915.00</v>
      </c>
      <c r="Q714" s="2">
        <v>1.1</v>
      </c>
      <c r="R714" s="2">
        <f>Q714*C714</f>
        <v>3300</v>
      </c>
    </row>
    <row r="715" spans="2:18">
      <c r="B715" s="2" t="str">
        <f>"华贸物流"</f>
        <v>华贸物流</v>
      </c>
      <c r="C715" s="2">
        <v>200</v>
      </c>
      <c r="D715" s="2">
        <v>200</v>
      </c>
      <c r="E715" s="2" t="str">
        <f>"人民币"</f>
        <v>人民币</v>
      </c>
      <c r="F715" s="2">
        <v>16.576</v>
      </c>
      <c r="G715" s="2">
        <v>-473.12</v>
      </c>
      <c r="H715" s="2">
        <v>-14.27</v>
      </c>
      <c r="I715" s="2"/>
      <c r="J715" s="2">
        <v>2842</v>
      </c>
      <c r="K715" s="2">
        <v>14.21</v>
      </c>
      <c r="L715" s="2">
        <v>0</v>
      </c>
      <c r="M715" s="2">
        <v>0</v>
      </c>
      <c r="N715" s="2" t="str">
        <f>"603128"</f>
        <v>603128</v>
      </c>
      <c r="O715" s="2" t="str">
        <f t="shared" ref="O715:O718" si="216">"A453612732"</f>
        <v>A453612732</v>
      </c>
      <c r="P715" s="2" t="str">
        <f>"3315.12"</f>
        <v>3315.12</v>
      </c>
      <c r="Q715" s="2">
        <v>20</v>
      </c>
      <c r="R715" s="2">
        <f>Q715*C715</f>
        <v>4000</v>
      </c>
    </row>
    <row r="716" spans="2:18">
      <c r="B716" s="2" t="str">
        <f>"盛达矿业"</f>
        <v>盛达矿业</v>
      </c>
      <c r="C716" s="2">
        <v>100</v>
      </c>
      <c r="D716" s="2">
        <v>100</v>
      </c>
      <c r="E716" s="2" t="str">
        <f>"人民币"</f>
        <v>人民币</v>
      </c>
      <c r="F716" s="2">
        <v>38.308</v>
      </c>
      <c r="G716" s="2">
        <v>-1175.77</v>
      </c>
      <c r="H716" s="2">
        <v>-30.69</v>
      </c>
      <c r="I716" s="2"/>
      <c r="J716" s="2">
        <v>2655</v>
      </c>
      <c r="K716" s="2">
        <v>26.55</v>
      </c>
      <c r="L716" s="2">
        <v>0</v>
      </c>
      <c r="M716" s="2">
        <v>100</v>
      </c>
      <c r="N716" s="2" t="str">
        <f>"000603"</f>
        <v>000603</v>
      </c>
      <c r="O716" s="2" t="str">
        <f>"0157472516"</f>
        <v>0157472516</v>
      </c>
      <c r="P716" s="2" t="str">
        <f>"3830.77"</f>
        <v>3830.77</v>
      </c>
      <c r="Q716" s="2">
        <v>40</v>
      </c>
      <c r="R716" s="2">
        <f>Q716*C716</f>
        <v>4000</v>
      </c>
    </row>
    <row r="717" spans="2:18">
      <c r="B717" s="2" t="str">
        <f>"大众交通"</f>
        <v>大众交通</v>
      </c>
      <c r="C717" s="2">
        <v>100</v>
      </c>
      <c r="D717" s="2">
        <v>100</v>
      </c>
      <c r="E717" s="2" t="str">
        <f>"人民币"</f>
        <v>人民币</v>
      </c>
      <c r="F717" s="2">
        <v>30.941</v>
      </c>
      <c r="G717" s="2">
        <v>-1037.13</v>
      </c>
      <c r="H717" s="2">
        <v>-33.52</v>
      </c>
      <c r="I717" s="2"/>
      <c r="J717" s="2">
        <v>2057</v>
      </c>
      <c r="K717" s="2">
        <v>20.57</v>
      </c>
      <c r="L717" s="2">
        <v>0</v>
      </c>
      <c r="M717" s="2">
        <v>0</v>
      </c>
      <c r="N717" s="2" t="str">
        <f>"600611"</f>
        <v>600611</v>
      </c>
      <c r="O717" s="2" t="str">
        <f>"A453612732"</f>
        <v>A453612732</v>
      </c>
      <c r="P717" s="2" t="str">
        <f>"3094.13"</f>
        <v>3094.13</v>
      </c>
      <c r="Q717" s="2">
        <v>28</v>
      </c>
      <c r="R717" s="2">
        <f>Q717*C717</f>
        <v>2800</v>
      </c>
    </row>
    <row r="718" spans="2:18">
      <c r="B718" s="2" t="str">
        <f>"中国中车"</f>
        <v>中国中车</v>
      </c>
      <c r="C718" s="2">
        <v>100</v>
      </c>
      <c r="D718" s="2">
        <v>100</v>
      </c>
      <c r="E718" s="2" t="str">
        <f>"人民币"</f>
        <v>人民币</v>
      </c>
      <c r="F718" s="2">
        <v>26.395</v>
      </c>
      <c r="G718" s="2">
        <v>-631.5</v>
      </c>
      <c r="H718" s="2">
        <v>-23.92</v>
      </c>
      <c r="I718" s="2"/>
      <c r="J718" s="2">
        <v>2008</v>
      </c>
      <c r="K718" s="2">
        <v>20.08</v>
      </c>
      <c r="L718" s="2">
        <v>0</v>
      </c>
      <c r="M718" s="2">
        <v>100</v>
      </c>
      <c r="N718" s="2" t="str">
        <f>"601766"</f>
        <v>601766</v>
      </c>
      <c r="O718" s="2" t="str">
        <f>"A453612732"</f>
        <v>A453612732</v>
      </c>
      <c r="P718" s="2" t="str">
        <f>"2639.50"</f>
        <v>2639.50</v>
      </c>
      <c r="Q718" s="2">
        <v>30</v>
      </c>
      <c r="R718" s="2">
        <f>Q718*C718</f>
        <v>3000</v>
      </c>
    </row>
    <row r="719" spans="2:18">
      <c r="B719" s="2" t="s">
        <v>8</v>
      </c>
      <c r="C719" s="2" t="s">
        <v>9</v>
      </c>
      <c r="D719" s="4" t="s">
        <v>10</v>
      </c>
      <c r="E719" s="4"/>
      <c r="F719" s="4"/>
      <c r="G719" s="2"/>
      <c r="H719" s="2">
        <f>SUM(H703:H718)</f>
        <v>-178.38</v>
      </c>
      <c r="I719" s="2"/>
      <c r="J719" s="2"/>
      <c r="K719" s="2"/>
      <c r="L719" s="2"/>
      <c r="M719" s="2"/>
      <c r="N719" s="2"/>
      <c r="O719" s="2"/>
      <c r="P719" s="2"/>
      <c r="Q719" s="2"/>
      <c r="R719" s="2">
        <f>SUM(R703:R718)</f>
        <v>134800</v>
      </c>
    </row>
    <row r="720" customFormat="1" spans="4:9">
      <c r="D720" s="5"/>
      <c r="E720" s="5"/>
      <c r="F720" s="5"/>
      <c r="I720" s="6">
        <v>42257</v>
      </c>
    </row>
    <row r="721" customFormat="1" spans="11:11">
      <c r="K721" s="6">
        <f>I720+1</f>
        <v>42258</v>
      </c>
    </row>
    <row r="722" customFormat="1" spans="3:12">
      <c r="C722" t="s">
        <v>11</v>
      </c>
      <c r="L722" s="7">
        <f ca="1">NOW()</f>
        <v>42259.9654398148</v>
      </c>
    </row>
    <row r="723" customFormat="1" spans="10:10">
      <c r="J723" t="e">
        <f>E715+1</f>
        <v>#VALUE!</v>
      </c>
    </row>
    <row r="724" customFormat="1" spans="7:7">
      <c r="G724" t="s">
        <v>12</v>
      </c>
    </row>
    <row r="725" customFormat="1" spans="6:6">
      <c r="F725" t="s">
        <v>13</v>
      </c>
    </row>
    <row r="726" spans="1:17">
      <c r="A726" s="2" t="str">
        <f>"币种"</f>
        <v>币种</v>
      </c>
      <c r="B726" s="2" t="str">
        <f>"余额"</f>
        <v>余额</v>
      </c>
      <c r="C726" s="2" t="str">
        <f>"可用"</f>
        <v>可用</v>
      </c>
      <c r="D726" s="2" t="str">
        <f>"可取"</f>
        <v>可取</v>
      </c>
      <c r="E726" s="2" t="str">
        <f>"参考市值"</f>
        <v>参考市值</v>
      </c>
      <c r="F726" s="2" t="str">
        <f>"资产"</f>
        <v>资产</v>
      </c>
      <c r="G726" s="2" t="str">
        <f>"盈亏"</f>
        <v>盈亏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>
      <c r="A727" s="2" t="str">
        <f>"人民币"</f>
        <v>人民币</v>
      </c>
      <c r="B727" s="2" t="str">
        <f>"5508.71"</f>
        <v>5508.71</v>
      </c>
      <c r="C727" s="2" t="str">
        <f>"138.54"</f>
        <v>138.54</v>
      </c>
      <c r="D727" s="2" t="str">
        <f>"138.54"</f>
        <v>138.54</v>
      </c>
      <c r="E727" s="2" t="str">
        <f>"91616.00"</f>
        <v>91616.00</v>
      </c>
      <c r="F727" s="2" t="str">
        <f>"91754.54"</f>
        <v>91754.54</v>
      </c>
      <c r="G727" s="2" t="str">
        <f>"-9194.42"</f>
        <v>-9194.42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8"/>
    </row>
    <row r="729" spans="1:18">
      <c r="A729" s="2" t="s">
        <v>0</v>
      </c>
      <c r="B729" s="2" t="str">
        <f>"证券数量"</f>
        <v>证券数量</v>
      </c>
      <c r="C729" s="2" t="s">
        <v>1</v>
      </c>
      <c r="D729" s="2" t="str">
        <f>"价格币种"</f>
        <v>价格币种</v>
      </c>
      <c r="E729" s="2" t="str">
        <f>"成本价"</f>
        <v>成本价</v>
      </c>
      <c r="F729" s="2" t="str">
        <f>"浮动盈亏"</f>
        <v>浮动盈亏</v>
      </c>
      <c r="G729" s="2" t="str">
        <f>"盈亏比例(%)"</f>
        <v>盈亏比例(%)</v>
      </c>
      <c r="H729" s="2" t="str">
        <f>"折算汇率"</f>
        <v>折算汇率</v>
      </c>
      <c r="I729" s="2" t="str">
        <f>"最新市值"</f>
        <v>最新市值</v>
      </c>
      <c r="J729" s="2" t="str">
        <f>"当前价"</f>
        <v>当前价</v>
      </c>
      <c r="K729" s="2" t="str">
        <f>"今买数量"</f>
        <v>今买数量</v>
      </c>
      <c r="L729" s="2" t="str">
        <f>"今卖数量"</f>
        <v>今卖数量</v>
      </c>
      <c r="M729" s="2" t="str">
        <f>"证券代码"</f>
        <v>证券代码</v>
      </c>
      <c r="N729" s="2" t="str">
        <f>"股东代码"</f>
        <v>股东代码</v>
      </c>
      <c r="O729" s="2" t="str">
        <f>"成本金额"</f>
        <v>成本金额</v>
      </c>
      <c r="P729" s="2" t="s">
        <v>2</v>
      </c>
      <c r="Q729" s="2"/>
      <c r="R729" s="2" t="s">
        <v>3</v>
      </c>
    </row>
    <row r="730" spans="1:18">
      <c r="A730" s="2" t="s">
        <v>4</v>
      </c>
      <c r="B730" s="9" t="s">
        <v>5</v>
      </c>
      <c r="C730" s="9" t="s">
        <v>5</v>
      </c>
      <c r="D730" s="2" t="str">
        <f t="shared" ref="D730:D745" si="217">"人民币"</f>
        <v>人民币</v>
      </c>
      <c r="E730" s="2">
        <v>19.758</v>
      </c>
      <c r="F730" s="2">
        <v>-1294.53</v>
      </c>
      <c r="G730" s="2">
        <v>-8.19</v>
      </c>
      <c r="H730" s="9" t="s">
        <v>6</v>
      </c>
      <c r="I730" s="2">
        <v>14512</v>
      </c>
      <c r="J730" s="2">
        <v>18.14</v>
      </c>
      <c r="K730" s="2">
        <v>0</v>
      </c>
      <c r="L730" s="2">
        <v>0</v>
      </c>
      <c r="M730" s="2" t="str">
        <f>"000936"</f>
        <v>000936</v>
      </c>
      <c r="N730" s="2" t="str">
        <f t="shared" ref="N730:N733" si="218">"0157472516"</f>
        <v>0157472516</v>
      </c>
      <c r="O730" s="2" t="str">
        <f>"15806.53"</f>
        <v>15806.53</v>
      </c>
      <c r="P730" s="2">
        <v>30</v>
      </c>
      <c r="Q730" s="2">
        <f t="shared" ref="Q730:Q745" si="219">P730*B730</f>
        <v>24000</v>
      </c>
      <c r="R730" s="2">
        <f t="shared" ref="R730:R745" si="220">(Q730-O730)/O730*100</f>
        <v>51.835981711356</v>
      </c>
    </row>
    <row r="731" spans="1:18">
      <c r="A731" s="2" t="str">
        <f>"创业板B"</f>
        <v>创业板B</v>
      </c>
      <c r="B731" s="2">
        <v>10000</v>
      </c>
      <c r="C731" s="2">
        <v>10000</v>
      </c>
      <c r="D731" s="2" t="str">
        <f>"人民币"</f>
        <v>人民币</v>
      </c>
      <c r="E731" s="2">
        <v>1.116</v>
      </c>
      <c r="F731" s="2">
        <v>-927.5</v>
      </c>
      <c r="G731" s="2">
        <v>-8.33</v>
      </c>
      <c r="H731" s="2"/>
      <c r="I731" s="2">
        <v>10230</v>
      </c>
      <c r="J731" s="2">
        <v>1.023</v>
      </c>
      <c r="K731" s="2">
        <v>0</v>
      </c>
      <c r="L731" s="2">
        <v>0</v>
      </c>
      <c r="M731" s="2" t="str">
        <f>"150153"</f>
        <v>150153</v>
      </c>
      <c r="N731" s="2" t="str">
        <f>"0157472516"</f>
        <v>0157472516</v>
      </c>
      <c r="O731" s="2" t="str">
        <f>"11157.50"</f>
        <v>11157.50</v>
      </c>
      <c r="P731" s="2">
        <v>1.3</v>
      </c>
      <c r="Q731" s="2">
        <f>P731*B731</f>
        <v>13000</v>
      </c>
      <c r="R731" s="2">
        <f>(Q731-O731)/O731*100</f>
        <v>16.5135559041004</v>
      </c>
    </row>
    <row r="732" spans="1:18">
      <c r="A732" s="2" t="s">
        <v>7</v>
      </c>
      <c r="B732" s="2">
        <v>600</v>
      </c>
      <c r="C732" s="2">
        <v>600</v>
      </c>
      <c r="D732" s="2" t="str">
        <f>"人民币"</f>
        <v>人民币</v>
      </c>
      <c r="E732" s="2">
        <v>17.548</v>
      </c>
      <c r="F732" s="2">
        <v>-310.88</v>
      </c>
      <c r="G732" s="2">
        <v>-2.95</v>
      </c>
      <c r="H732" s="2"/>
      <c r="I732" s="2">
        <v>10218</v>
      </c>
      <c r="J732" s="2">
        <v>17.03</v>
      </c>
      <c r="K732" s="2">
        <v>0</v>
      </c>
      <c r="L732" s="2">
        <v>0</v>
      </c>
      <c r="M732" s="2" t="str">
        <f>"600008"</f>
        <v>600008</v>
      </c>
      <c r="N732" s="2" t="str">
        <f t="shared" ref="N732:N735" si="221">"A453612732"</f>
        <v>A453612732</v>
      </c>
      <c r="O732" s="2" t="str">
        <f>"10528.88"</f>
        <v>10528.88</v>
      </c>
      <c r="P732" s="2">
        <v>25</v>
      </c>
      <c r="Q732" s="2">
        <f>P732*B732</f>
        <v>15000</v>
      </c>
      <c r="R732" s="2">
        <f>(Q732-O732)/O732*100</f>
        <v>42.4652954540274</v>
      </c>
    </row>
    <row r="733" spans="1:18">
      <c r="A733" s="2" t="str">
        <f>"华英农业"</f>
        <v>华英农业</v>
      </c>
      <c r="B733" s="2">
        <v>600</v>
      </c>
      <c r="C733" s="2">
        <v>300</v>
      </c>
      <c r="D733" s="2" t="str">
        <f>"人民币"</f>
        <v>人民币</v>
      </c>
      <c r="E733" s="2">
        <v>14.948</v>
      </c>
      <c r="F733" s="2">
        <v>-418.66</v>
      </c>
      <c r="G733" s="2">
        <v>-4.67</v>
      </c>
      <c r="H733" s="2"/>
      <c r="I733" s="2">
        <v>8550</v>
      </c>
      <c r="J733" s="2">
        <v>14.25</v>
      </c>
      <c r="K733" s="2">
        <v>300</v>
      </c>
      <c r="L733" s="2">
        <v>0</v>
      </c>
      <c r="M733" s="2" t="str">
        <f>"002321"</f>
        <v>002321</v>
      </c>
      <c r="N733" s="2" t="str">
        <f>"0157472516"</f>
        <v>0157472516</v>
      </c>
      <c r="O733" s="2" t="str">
        <f>"8968.66"</f>
        <v>8968.66</v>
      </c>
      <c r="P733" s="2">
        <v>25</v>
      </c>
      <c r="Q733" s="2">
        <f>P733*B733</f>
        <v>15000</v>
      </c>
      <c r="R733" s="2">
        <f>(Q733-O733)/O733*100</f>
        <v>67.2490650777262</v>
      </c>
    </row>
    <row r="734" spans="1:18">
      <c r="A734" s="2" t="str">
        <f>"*ST阳化"</f>
        <v>*ST阳化</v>
      </c>
      <c r="B734" s="2">
        <v>900</v>
      </c>
      <c r="C734" s="2">
        <v>600</v>
      </c>
      <c r="D734" s="2" t="str">
        <f>"人民币"</f>
        <v>人民币</v>
      </c>
      <c r="E734" s="2">
        <v>7.599</v>
      </c>
      <c r="F734" s="2">
        <v>-80.2</v>
      </c>
      <c r="G734" s="2">
        <v>-1.17</v>
      </c>
      <c r="H734" s="2"/>
      <c r="I734" s="2">
        <v>6759</v>
      </c>
      <c r="J734" s="2">
        <v>7.51</v>
      </c>
      <c r="K734" s="2">
        <v>300</v>
      </c>
      <c r="L734" s="2">
        <v>0</v>
      </c>
      <c r="M734" s="2" t="str">
        <f>"600691"</f>
        <v>600691</v>
      </c>
      <c r="N734" s="2" t="str">
        <f>"A453612732"</f>
        <v>A453612732</v>
      </c>
      <c r="O734" s="2" t="str">
        <f>"6839.20"</f>
        <v>6839.20</v>
      </c>
      <c r="P734" s="2">
        <v>11</v>
      </c>
      <c r="Q734" s="2">
        <f>P734*B734</f>
        <v>9900</v>
      </c>
      <c r="R734" s="2">
        <f>(Q734-O734)/O734*100</f>
        <v>44.7537723710376</v>
      </c>
    </row>
    <row r="735" spans="1:18">
      <c r="A735" s="2" t="str">
        <f>"雪峰科技"</f>
        <v>雪峰科技</v>
      </c>
      <c r="B735" s="2">
        <v>200</v>
      </c>
      <c r="C735" s="2">
        <v>100</v>
      </c>
      <c r="D735" s="2" t="str">
        <f>"人民币"</f>
        <v>人民币</v>
      </c>
      <c r="E735" s="2">
        <v>37.898</v>
      </c>
      <c r="F735" s="2">
        <v>-1239.59</v>
      </c>
      <c r="G735" s="2">
        <v>-16.35</v>
      </c>
      <c r="H735" s="2"/>
      <c r="I735" s="2">
        <v>6340</v>
      </c>
      <c r="J735" s="2">
        <v>31.7</v>
      </c>
      <c r="K735" s="2">
        <v>100</v>
      </c>
      <c r="L735" s="2">
        <v>0</v>
      </c>
      <c r="M735" s="2" t="str">
        <f>"603227"</f>
        <v>603227</v>
      </c>
      <c r="N735" s="2" t="str">
        <f>"A453612732"</f>
        <v>A453612732</v>
      </c>
      <c r="O735" s="2" t="str">
        <f>"7579.59"</f>
        <v>7579.59</v>
      </c>
      <c r="P735" s="2">
        <v>42</v>
      </c>
      <c r="Q735" s="2">
        <f>P735*B735</f>
        <v>8400</v>
      </c>
      <c r="R735" s="2">
        <f>(Q735-O735)/O735*100</f>
        <v>10.8239363870605</v>
      </c>
    </row>
    <row r="736" spans="1:18">
      <c r="A736" s="2" t="str">
        <f>"三花股份"</f>
        <v>三花股份</v>
      </c>
      <c r="B736" s="2">
        <v>400</v>
      </c>
      <c r="C736" s="2">
        <v>400</v>
      </c>
      <c r="D736" s="2" t="str">
        <f>"人民币"</f>
        <v>人民币</v>
      </c>
      <c r="E736" s="2">
        <v>13.737</v>
      </c>
      <c r="F736" s="2">
        <v>69.25</v>
      </c>
      <c r="G736" s="2">
        <v>1.26</v>
      </c>
      <c r="H736" s="2"/>
      <c r="I736" s="2">
        <v>5564</v>
      </c>
      <c r="J736" s="2">
        <v>13.91</v>
      </c>
      <c r="K736" s="2">
        <v>0</v>
      </c>
      <c r="L736" s="2">
        <v>0</v>
      </c>
      <c r="M736" s="2" t="str">
        <f>"002050"</f>
        <v>002050</v>
      </c>
      <c r="N736" s="2" t="str">
        <f t="shared" ref="N736:N741" si="222">"0157472516"</f>
        <v>0157472516</v>
      </c>
      <c r="O736" s="2" t="str">
        <f>"5494.75"</f>
        <v>5494.75</v>
      </c>
      <c r="P736" s="2">
        <v>20</v>
      </c>
      <c r="Q736" s="2">
        <f>P736*B736</f>
        <v>8000</v>
      </c>
      <c r="R736" s="2">
        <f>(Q736-O736)/O736*100</f>
        <v>45.5935210883116</v>
      </c>
    </row>
    <row r="737" spans="1:18">
      <c r="A737" s="2" t="str">
        <f>"农 产 品"</f>
        <v>农 产 品</v>
      </c>
      <c r="B737" s="2">
        <v>200</v>
      </c>
      <c r="C737" s="2">
        <v>200</v>
      </c>
      <c r="D737" s="2" t="str">
        <f>"人民币"</f>
        <v>人民币</v>
      </c>
      <c r="E737" s="2">
        <v>25.665</v>
      </c>
      <c r="F737" s="2">
        <v>-601</v>
      </c>
      <c r="G737" s="2">
        <v>-11.71</v>
      </c>
      <c r="H737" s="2"/>
      <c r="I737" s="2">
        <v>4532</v>
      </c>
      <c r="J737" s="2">
        <v>22.66</v>
      </c>
      <c r="K737" s="2">
        <v>0</v>
      </c>
      <c r="L737" s="2">
        <v>0</v>
      </c>
      <c r="M737" s="2" t="str">
        <f>"000061"</f>
        <v>000061</v>
      </c>
      <c r="N737" s="2" t="str">
        <f>"0157472516"</f>
        <v>0157472516</v>
      </c>
      <c r="O737" s="2" t="str">
        <f>"5133.00"</f>
        <v>5133.00</v>
      </c>
      <c r="P737" s="2">
        <v>35</v>
      </c>
      <c r="Q737" s="2">
        <f>P737*B737</f>
        <v>7000</v>
      </c>
      <c r="R737" s="2">
        <f>(Q737-O737)/O737*100</f>
        <v>36.3724917202416</v>
      </c>
    </row>
    <row r="738" spans="1:18">
      <c r="A738" s="2" t="str">
        <f>"北京城建"</f>
        <v>北京城建</v>
      </c>
      <c r="B738" s="2">
        <v>200</v>
      </c>
      <c r="C738" s="2">
        <v>200</v>
      </c>
      <c r="D738" s="2" t="str">
        <f>"人民币"</f>
        <v>人民币</v>
      </c>
      <c r="E738" s="2">
        <v>24.605</v>
      </c>
      <c r="F738" s="2">
        <v>-394.99</v>
      </c>
      <c r="G738" s="2">
        <v>-8.03</v>
      </c>
      <c r="H738" s="2"/>
      <c r="I738" s="2">
        <v>4526</v>
      </c>
      <c r="J738" s="2">
        <v>22.63</v>
      </c>
      <c r="K738" s="2">
        <v>0</v>
      </c>
      <c r="L738" s="2">
        <v>0</v>
      </c>
      <c r="M738" s="2" t="str">
        <f>"600266"</f>
        <v>600266</v>
      </c>
      <c r="N738" s="2" t="str">
        <f t="shared" ref="N738:N740" si="223">"A453612732"</f>
        <v>A453612732</v>
      </c>
      <c r="O738" s="2" t="str">
        <f>"4920.99"</f>
        <v>4920.99</v>
      </c>
      <c r="P738" s="2">
        <v>28</v>
      </c>
      <c r="Q738" s="2">
        <f>P738*B738</f>
        <v>5600</v>
      </c>
      <c r="R738" s="2">
        <f>(Q738-O738)/O738*100</f>
        <v>13.7982397850839</v>
      </c>
    </row>
    <row r="739" spans="1:18">
      <c r="A739" s="2" t="str">
        <f>"上汽集团"</f>
        <v>上汽集团</v>
      </c>
      <c r="B739" s="2">
        <v>200</v>
      </c>
      <c r="C739" s="2">
        <v>200</v>
      </c>
      <c r="D739" s="2" t="str">
        <f>"人民币"</f>
        <v>人民币</v>
      </c>
      <c r="E739" s="2">
        <v>24.736</v>
      </c>
      <c r="F739" s="2">
        <v>-449.12</v>
      </c>
      <c r="G739" s="2">
        <v>-9.08</v>
      </c>
      <c r="H739" s="2"/>
      <c r="I739" s="2">
        <v>4498</v>
      </c>
      <c r="J739" s="2">
        <v>22.49</v>
      </c>
      <c r="K739" s="2">
        <v>0</v>
      </c>
      <c r="L739" s="2">
        <v>0</v>
      </c>
      <c r="M739" s="2" t="str">
        <f>"600104"</f>
        <v>600104</v>
      </c>
      <c r="N739" s="2" t="str">
        <f>"A453612732"</f>
        <v>A453612732</v>
      </c>
      <c r="O739" s="2" t="str">
        <f>"4947.12"</f>
        <v>4947.12</v>
      </c>
      <c r="P739" s="2">
        <v>35</v>
      </c>
      <c r="Q739" s="2">
        <f>P739*B739</f>
        <v>7000</v>
      </c>
      <c r="R739" s="2">
        <f>(Q739-O739)/O739*100</f>
        <v>41.4964666310904</v>
      </c>
    </row>
    <row r="740" spans="1:18">
      <c r="A740" s="2" t="str">
        <f>"中海集运"</f>
        <v>中海集运</v>
      </c>
      <c r="B740" s="2">
        <v>400</v>
      </c>
      <c r="C740" s="2">
        <v>400</v>
      </c>
      <c r="D740" s="2" t="str">
        <f>"人民币"</f>
        <v>人民币</v>
      </c>
      <c r="E740" s="2">
        <v>9.099</v>
      </c>
      <c r="F740" s="2">
        <v>-167.68</v>
      </c>
      <c r="G740" s="2">
        <v>-4.6</v>
      </c>
      <c r="H740" s="2"/>
      <c r="I740" s="2">
        <v>3472</v>
      </c>
      <c r="J740" s="2">
        <v>8.68</v>
      </c>
      <c r="K740" s="2">
        <v>0</v>
      </c>
      <c r="L740" s="2">
        <v>0</v>
      </c>
      <c r="M740" s="2" t="str">
        <f>"601866"</f>
        <v>601866</v>
      </c>
      <c r="N740" s="2" t="str">
        <f>"A453612732"</f>
        <v>A453612732</v>
      </c>
      <c r="O740" s="2" t="str">
        <f>"3639.68"</f>
        <v>3639.68</v>
      </c>
      <c r="P740" s="2">
        <v>12</v>
      </c>
      <c r="Q740" s="2">
        <f>P740*B740</f>
        <v>4800</v>
      </c>
      <c r="R740" s="2">
        <f>(Q740-O740)/O740*100</f>
        <v>31.8797256901706</v>
      </c>
    </row>
    <row r="741" spans="1:18">
      <c r="A741" s="2" t="str">
        <f>"中航军B"</f>
        <v>中航军B</v>
      </c>
      <c r="B741" s="2">
        <v>3000</v>
      </c>
      <c r="C741" s="2">
        <v>3000</v>
      </c>
      <c r="D741" s="2" t="str">
        <f>"人民币"</f>
        <v>人民币</v>
      </c>
      <c r="E741" s="2">
        <v>0.972</v>
      </c>
      <c r="F741" s="2">
        <v>-62</v>
      </c>
      <c r="G741" s="2">
        <v>-2.16</v>
      </c>
      <c r="H741" s="2"/>
      <c r="I741" s="2">
        <v>2853</v>
      </c>
      <c r="J741" s="2">
        <v>0.951</v>
      </c>
      <c r="K741" s="2">
        <v>0</v>
      </c>
      <c r="L741" s="2">
        <v>0</v>
      </c>
      <c r="M741" s="2" t="str">
        <f>"150222"</f>
        <v>150222</v>
      </c>
      <c r="N741" s="2" t="str">
        <f>"0157472516"</f>
        <v>0157472516</v>
      </c>
      <c r="O741" s="2" t="str">
        <f>"2915.00"</f>
        <v>2915.00</v>
      </c>
      <c r="P741" s="2">
        <v>1.1</v>
      </c>
      <c r="Q741" s="2">
        <f>P741*B741</f>
        <v>3300</v>
      </c>
      <c r="R741" s="2">
        <f>(Q741-O741)/O741*100</f>
        <v>13.2075471698113</v>
      </c>
    </row>
    <row r="742" spans="1:18">
      <c r="A742" s="2" t="str">
        <f>"华贸物流"</f>
        <v>华贸物流</v>
      </c>
      <c r="B742" s="2">
        <v>200</v>
      </c>
      <c r="C742" s="2">
        <v>200</v>
      </c>
      <c r="D742" s="2" t="str">
        <f>"人民币"</f>
        <v>人民币</v>
      </c>
      <c r="E742" s="2">
        <v>16.576</v>
      </c>
      <c r="F742" s="2">
        <v>-473.12</v>
      </c>
      <c r="G742" s="2">
        <v>-14.27</v>
      </c>
      <c r="H742" s="2"/>
      <c r="I742" s="2">
        <v>2842</v>
      </c>
      <c r="J742" s="2">
        <v>14.21</v>
      </c>
      <c r="K742" s="2">
        <v>0</v>
      </c>
      <c r="L742" s="2">
        <v>0</v>
      </c>
      <c r="M742" s="2" t="str">
        <f>"603128"</f>
        <v>603128</v>
      </c>
      <c r="N742" s="2" t="str">
        <f t="shared" ref="N742:N745" si="224">"A453612732"</f>
        <v>A453612732</v>
      </c>
      <c r="O742" s="2" t="str">
        <f>"3315.12"</f>
        <v>3315.12</v>
      </c>
      <c r="P742" s="2">
        <v>20</v>
      </c>
      <c r="Q742" s="2">
        <f>P742*B742</f>
        <v>4000</v>
      </c>
      <c r="R742" s="2">
        <f>(Q742-O742)/O742*100</f>
        <v>20.6592823185888</v>
      </c>
    </row>
    <row r="743" spans="1:18">
      <c r="A743" s="2" t="str">
        <f>"盛达矿业"</f>
        <v>盛达矿业</v>
      </c>
      <c r="B743" s="2">
        <v>100</v>
      </c>
      <c r="C743" s="2">
        <v>100</v>
      </c>
      <c r="D743" s="2" t="str">
        <f>"人民币"</f>
        <v>人民币</v>
      </c>
      <c r="E743" s="2">
        <v>38.308</v>
      </c>
      <c r="F743" s="2">
        <v>-1175.77</v>
      </c>
      <c r="G743" s="2">
        <v>-30.69</v>
      </c>
      <c r="H743" s="2"/>
      <c r="I743" s="2">
        <v>2655</v>
      </c>
      <c r="J743" s="2">
        <v>26.55</v>
      </c>
      <c r="K743" s="2">
        <v>0</v>
      </c>
      <c r="L743" s="2">
        <v>100</v>
      </c>
      <c r="M743" s="2" t="str">
        <f>"000603"</f>
        <v>000603</v>
      </c>
      <c r="N743" s="2" t="str">
        <f>"0157472516"</f>
        <v>0157472516</v>
      </c>
      <c r="O743" s="2" t="str">
        <f>"3830.77"</f>
        <v>3830.77</v>
      </c>
      <c r="P743" s="2">
        <v>40</v>
      </c>
      <c r="Q743" s="2">
        <f>P743*B743</f>
        <v>4000</v>
      </c>
      <c r="R743" s="2">
        <f>(Q743-O743)/O743*100</f>
        <v>4.41764971533138</v>
      </c>
    </row>
    <row r="744" spans="1:18">
      <c r="A744" s="2" t="str">
        <f>"大众交通"</f>
        <v>大众交通</v>
      </c>
      <c r="B744" s="2">
        <v>100</v>
      </c>
      <c r="C744" s="2">
        <v>100</v>
      </c>
      <c r="D744" s="2" t="str">
        <f>"人民币"</f>
        <v>人民币</v>
      </c>
      <c r="E744" s="2">
        <v>30.941</v>
      </c>
      <c r="F744" s="2">
        <v>-1037.13</v>
      </c>
      <c r="G744" s="2">
        <v>-33.52</v>
      </c>
      <c r="H744" s="2"/>
      <c r="I744" s="2">
        <v>2057</v>
      </c>
      <c r="J744" s="2">
        <v>20.57</v>
      </c>
      <c r="K744" s="2">
        <v>0</v>
      </c>
      <c r="L744" s="2">
        <v>0</v>
      </c>
      <c r="M744" s="2" t="str">
        <f>"600611"</f>
        <v>600611</v>
      </c>
      <c r="N744" s="2" t="str">
        <f>"A453612732"</f>
        <v>A453612732</v>
      </c>
      <c r="O744" s="2" t="str">
        <f>"3094.13"</f>
        <v>3094.13</v>
      </c>
      <c r="P744" s="2">
        <v>28</v>
      </c>
      <c r="Q744" s="2">
        <f>P744*B744</f>
        <v>2800</v>
      </c>
      <c r="R744" s="2">
        <f>(Q744-O744)/O744*100</f>
        <v>-9.50606470962759</v>
      </c>
    </row>
    <row r="745" spans="1:18">
      <c r="A745" s="2" t="str">
        <f>"中国中车"</f>
        <v>中国中车</v>
      </c>
      <c r="B745" s="2">
        <v>100</v>
      </c>
      <c r="C745" s="2">
        <v>100</v>
      </c>
      <c r="D745" s="2" t="str">
        <f>"人民币"</f>
        <v>人民币</v>
      </c>
      <c r="E745" s="2">
        <v>26.395</v>
      </c>
      <c r="F745" s="2">
        <v>-631.5</v>
      </c>
      <c r="G745" s="2">
        <v>-23.92</v>
      </c>
      <c r="H745" s="2"/>
      <c r="I745" s="2">
        <v>2008</v>
      </c>
      <c r="J745" s="2">
        <v>20.08</v>
      </c>
      <c r="K745" s="2">
        <v>0</v>
      </c>
      <c r="L745" s="2">
        <v>100</v>
      </c>
      <c r="M745" s="2" t="str">
        <f>"601766"</f>
        <v>601766</v>
      </c>
      <c r="N745" s="2" t="str">
        <f>"A453612732"</f>
        <v>A453612732</v>
      </c>
      <c r="O745" s="2" t="str">
        <f>"2639.50"</f>
        <v>2639.50</v>
      </c>
      <c r="P745" s="2">
        <v>30</v>
      </c>
      <c r="Q745" s="2">
        <f>P745*B745</f>
        <v>3000</v>
      </c>
      <c r="R745" s="2">
        <f>(Q745-O745)/O745*100</f>
        <v>13.6578897518469</v>
      </c>
    </row>
    <row r="746" spans="1:18">
      <c r="A746" s="2" t="s">
        <v>8</v>
      </c>
      <c r="B746" s="2" t="s">
        <v>9</v>
      </c>
      <c r="C746" s="4" t="s">
        <v>10</v>
      </c>
      <c r="D746" s="4"/>
      <c r="E746" s="4"/>
      <c r="F746" s="2"/>
      <c r="G746" s="2">
        <f>SUM(G730:G745)</f>
        <v>-178.38</v>
      </c>
      <c r="H746" s="2"/>
      <c r="I746" s="2"/>
      <c r="J746" s="2"/>
      <c r="K746" s="2"/>
      <c r="L746" s="2"/>
      <c r="M746" s="2"/>
      <c r="N746" s="2"/>
      <c r="O746" s="2"/>
      <c r="P746" s="2"/>
      <c r="Q746" s="2">
        <f>SUM(Q730:Q745)</f>
        <v>134800</v>
      </c>
      <c r="R746" s="2"/>
    </row>
    <row r="747" customFormat="1" spans="3:8">
      <c r="C747" s="5"/>
      <c r="D747" s="5"/>
      <c r="E747" s="5"/>
      <c r="H747" s="6">
        <v>42257</v>
      </c>
    </row>
    <row r="748" customFormat="1" spans="10:10">
      <c r="J748" s="6">
        <f>H747+1</f>
        <v>42258</v>
      </c>
    </row>
    <row r="749" customFormat="1" spans="2:11">
      <c r="B749" t="s">
        <v>11</v>
      </c>
      <c r="K749" s="7">
        <f ca="1">NOW()</f>
        <v>42259.9654398148</v>
      </c>
    </row>
    <row r="750" customFormat="1" spans="9:9">
      <c r="I750" t="e">
        <f>D742+1</f>
        <v>#VALUE!</v>
      </c>
    </row>
    <row r="751" customFormat="1"/>
    <row r="752" spans="1:18">
      <c r="A752" s="2" t="s">
        <v>0</v>
      </c>
      <c r="B752" s="2" t="str">
        <f>"证券数量"</f>
        <v>证券数量</v>
      </c>
      <c r="C752" s="2" t="s">
        <v>1</v>
      </c>
      <c r="D752" s="2" t="str">
        <f>"价格币种"</f>
        <v>价格币种</v>
      </c>
      <c r="E752" s="2" t="str">
        <f>"成本价"</f>
        <v>成本价</v>
      </c>
      <c r="F752" s="2" t="str">
        <f>"浮动盈亏"</f>
        <v>浮动盈亏</v>
      </c>
      <c r="G752" s="2" t="str">
        <f>"盈亏比例(%)"</f>
        <v>盈亏比例(%)</v>
      </c>
      <c r="H752" s="2" t="str">
        <f>"折算汇率"</f>
        <v>折算汇率</v>
      </c>
      <c r="I752" s="2" t="str">
        <f>"最新市值"</f>
        <v>最新市值</v>
      </c>
      <c r="J752" s="2" t="str">
        <f>"当前价"</f>
        <v>当前价</v>
      </c>
      <c r="K752" s="2" t="str">
        <f>"今买数量"</f>
        <v>今买数量</v>
      </c>
      <c r="L752" s="2" t="str">
        <f>"今卖数量"</f>
        <v>今卖数量</v>
      </c>
      <c r="M752" s="2" t="str">
        <f>"证券代码"</f>
        <v>证券代码</v>
      </c>
      <c r="N752" s="2" t="str">
        <f>"股东代码"</f>
        <v>股东代码</v>
      </c>
      <c r="O752" s="2" t="str">
        <f>"成本金额"</f>
        <v>成本金额</v>
      </c>
      <c r="P752" s="2" t="s">
        <v>2</v>
      </c>
      <c r="Q752" s="2"/>
      <c r="R752" s="2" t="s">
        <v>3</v>
      </c>
    </row>
    <row r="753" spans="1:18">
      <c r="A753" s="2" t="s">
        <v>4</v>
      </c>
      <c r="B753" s="9" t="s">
        <v>5</v>
      </c>
      <c r="C753" s="9" t="s">
        <v>5</v>
      </c>
      <c r="D753" s="2" t="str">
        <f t="shared" ref="D753:D768" si="225">"人民币"</f>
        <v>人民币</v>
      </c>
      <c r="E753" s="2">
        <v>19.758</v>
      </c>
      <c r="F753" s="2">
        <v>-1294.53</v>
      </c>
      <c r="G753" s="2">
        <v>-8.19</v>
      </c>
      <c r="H753" s="9" t="s">
        <v>6</v>
      </c>
      <c r="I753" s="2">
        <v>14512</v>
      </c>
      <c r="J753" s="2">
        <v>18.14</v>
      </c>
      <c r="K753" s="2">
        <v>0</v>
      </c>
      <c r="L753" s="2">
        <v>0</v>
      </c>
      <c r="M753" s="2" t="str">
        <f>"000936"</f>
        <v>000936</v>
      </c>
      <c r="N753" s="2" t="str">
        <f t="shared" ref="N753:N756" si="226">"0157472516"</f>
        <v>0157472516</v>
      </c>
      <c r="O753" s="2" t="str">
        <f>"15806.53"</f>
        <v>15806.53</v>
      </c>
      <c r="P753" s="2">
        <v>30</v>
      </c>
      <c r="Q753" s="2">
        <f t="shared" ref="Q753:Q768" si="227">P753*B753</f>
        <v>24000</v>
      </c>
      <c r="R753" s="2">
        <f t="shared" ref="R753:R768" si="228">(Q753-O753)/O753*100</f>
        <v>51.835981711356</v>
      </c>
    </row>
    <row r="754" spans="1:18">
      <c r="A754" s="2" t="str">
        <f>"创业板B"</f>
        <v>创业板B</v>
      </c>
      <c r="B754" s="2">
        <v>10000</v>
      </c>
      <c r="C754" s="2">
        <v>10000</v>
      </c>
      <c r="D754" s="2" t="str">
        <f>"人民币"</f>
        <v>人民币</v>
      </c>
      <c r="E754" s="2">
        <v>1.116</v>
      </c>
      <c r="F754" s="2">
        <v>-927.5</v>
      </c>
      <c r="G754" s="2">
        <v>-8.33</v>
      </c>
      <c r="H754" s="2"/>
      <c r="I754" s="2">
        <v>10230</v>
      </c>
      <c r="J754" s="2">
        <v>1.023</v>
      </c>
      <c r="K754" s="2">
        <v>0</v>
      </c>
      <c r="L754" s="2">
        <v>0</v>
      </c>
      <c r="M754" s="2" t="str">
        <f>"150153"</f>
        <v>150153</v>
      </c>
      <c r="N754" s="2" t="str">
        <f>"0157472516"</f>
        <v>0157472516</v>
      </c>
      <c r="O754" s="2" t="str">
        <f>"11157.50"</f>
        <v>11157.50</v>
      </c>
      <c r="P754" s="2">
        <v>1.3</v>
      </c>
      <c r="Q754" s="2">
        <f>P754*B754</f>
        <v>13000</v>
      </c>
      <c r="R754" s="2">
        <f>(Q754-O754)/O754*100</f>
        <v>16.5135559041004</v>
      </c>
    </row>
    <row r="755" spans="1:18">
      <c r="A755" s="2" t="s">
        <v>7</v>
      </c>
      <c r="B755" s="2">
        <v>600</v>
      </c>
      <c r="C755" s="2">
        <v>600</v>
      </c>
      <c r="D755" s="2" t="str">
        <f>"人民币"</f>
        <v>人民币</v>
      </c>
      <c r="E755" s="2">
        <v>17.548</v>
      </c>
      <c r="F755" s="2">
        <v>-310.88</v>
      </c>
      <c r="G755" s="2">
        <v>-2.95</v>
      </c>
      <c r="H755" s="2"/>
      <c r="I755" s="2">
        <v>10218</v>
      </c>
      <c r="J755" s="2">
        <v>17.03</v>
      </c>
      <c r="K755" s="2">
        <v>0</v>
      </c>
      <c r="L755" s="2">
        <v>0</v>
      </c>
      <c r="M755" s="2" t="str">
        <f>"600008"</f>
        <v>600008</v>
      </c>
      <c r="N755" s="2" t="str">
        <f t="shared" ref="N755:N758" si="229">"A453612732"</f>
        <v>A453612732</v>
      </c>
      <c r="O755" s="2" t="str">
        <f>"10528.88"</f>
        <v>10528.88</v>
      </c>
      <c r="P755" s="2">
        <v>25</v>
      </c>
      <c r="Q755" s="2">
        <f>P755*B755</f>
        <v>15000</v>
      </c>
      <c r="R755" s="2">
        <f>(Q755-O755)/O755*100</f>
        <v>42.4652954540274</v>
      </c>
    </row>
    <row r="756" spans="1:18">
      <c r="A756" s="2" t="str">
        <f>"华英农业"</f>
        <v>华英农业</v>
      </c>
      <c r="B756" s="2">
        <v>600</v>
      </c>
      <c r="C756" s="2">
        <v>300</v>
      </c>
      <c r="D756" s="2" t="str">
        <f>"人民币"</f>
        <v>人民币</v>
      </c>
      <c r="E756" s="2">
        <v>14.948</v>
      </c>
      <c r="F756" s="2">
        <v>-418.66</v>
      </c>
      <c r="G756" s="2">
        <v>-4.67</v>
      </c>
      <c r="H756" s="2"/>
      <c r="I756" s="2">
        <v>8550</v>
      </c>
      <c r="J756" s="2">
        <v>14.25</v>
      </c>
      <c r="K756" s="2">
        <v>300</v>
      </c>
      <c r="L756" s="2">
        <v>0</v>
      </c>
      <c r="M756" s="2" t="str">
        <f>"002321"</f>
        <v>002321</v>
      </c>
      <c r="N756" s="2" t="str">
        <f>"0157472516"</f>
        <v>0157472516</v>
      </c>
      <c r="O756" s="2" t="str">
        <f>"8968.66"</f>
        <v>8968.66</v>
      </c>
      <c r="P756" s="2">
        <v>25</v>
      </c>
      <c r="Q756" s="2">
        <f>P756*B756</f>
        <v>15000</v>
      </c>
      <c r="R756" s="2">
        <f>(Q756-O756)/O756*100</f>
        <v>67.2490650777262</v>
      </c>
    </row>
    <row r="757" spans="1:18">
      <c r="A757" s="2" t="str">
        <f>"*ST阳化"</f>
        <v>*ST阳化</v>
      </c>
      <c r="B757" s="2">
        <v>900</v>
      </c>
      <c r="C757" s="2">
        <v>600</v>
      </c>
      <c r="D757" s="2" t="str">
        <f>"人民币"</f>
        <v>人民币</v>
      </c>
      <c r="E757" s="2">
        <v>7.599</v>
      </c>
      <c r="F757" s="2">
        <v>-80.2</v>
      </c>
      <c r="G757" s="2">
        <v>-1.17</v>
      </c>
      <c r="H757" s="2"/>
      <c r="I757" s="2">
        <v>6759</v>
      </c>
      <c r="J757" s="2">
        <v>7.51</v>
      </c>
      <c r="K757" s="2">
        <v>300</v>
      </c>
      <c r="L757" s="2">
        <v>0</v>
      </c>
      <c r="M757" s="2" t="str">
        <f>"600691"</f>
        <v>600691</v>
      </c>
      <c r="N757" s="2" t="str">
        <f>"A453612732"</f>
        <v>A453612732</v>
      </c>
      <c r="O757" s="2" t="str">
        <f>"6839.20"</f>
        <v>6839.20</v>
      </c>
      <c r="P757" s="2">
        <v>11</v>
      </c>
      <c r="Q757" s="2">
        <f>P757*B757</f>
        <v>9900</v>
      </c>
      <c r="R757" s="2">
        <f>(Q757-O757)/O757*100</f>
        <v>44.7537723710376</v>
      </c>
    </row>
    <row r="758" spans="1:18">
      <c r="A758" s="2" t="str">
        <f>"雪峰科技"</f>
        <v>雪峰科技</v>
      </c>
      <c r="B758" s="2">
        <v>200</v>
      </c>
      <c r="C758" s="2">
        <v>100</v>
      </c>
      <c r="D758" s="2" t="str">
        <f>"人民币"</f>
        <v>人民币</v>
      </c>
      <c r="E758" s="2">
        <v>37.898</v>
      </c>
      <c r="F758" s="2">
        <v>-1239.59</v>
      </c>
      <c r="G758" s="2">
        <v>-16.35</v>
      </c>
      <c r="H758" s="2"/>
      <c r="I758" s="2">
        <v>6340</v>
      </c>
      <c r="J758" s="2">
        <v>31.7</v>
      </c>
      <c r="K758" s="2">
        <v>100</v>
      </c>
      <c r="L758" s="2">
        <v>0</v>
      </c>
      <c r="M758" s="2" t="str">
        <f>"603227"</f>
        <v>603227</v>
      </c>
      <c r="N758" s="2" t="str">
        <f>"A453612732"</f>
        <v>A453612732</v>
      </c>
      <c r="O758" s="2" t="str">
        <f>"7579.59"</f>
        <v>7579.59</v>
      </c>
      <c r="P758" s="2">
        <v>42</v>
      </c>
      <c r="Q758" s="2">
        <f>P758*B758</f>
        <v>8400</v>
      </c>
      <c r="R758" s="2">
        <f>(Q758-O758)/O758*100</f>
        <v>10.8239363870605</v>
      </c>
    </row>
    <row r="759" spans="1:18">
      <c r="A759" s="2" t="str">
        <f>"三花股份"</f>
        <v>三花股份</v>
      </c>
      <c r="B759" s="2">
        <v>400</v>
      </c>
      <c r="C759" s="2">
        <v>400</v>
      </c>
      <c r="D759" s="2" t="str">
        <f>"人民币"</f>
        <v>人民币</v>
      </c>
      <c r="E759" s="2">
        <v>13.737</v>
      </c>
      <c r="F759" s="2">
        <v>69.25</v>
      </c>
      <c r="G759" s="2">
        <v>1.26</v>
      </c>
      <c r="H759" s="2"/>
      <c r="I759" s="2">
        <v>5564</v>
      </c>
      <c r="J759" s="2">
        <v>13.91</v>
      </c>
      <c r="K759" s="2">
        <v>0</v>
      </c>
      <c r="L759" s="2">
        <v>0</v>
      </c>
      <c r="M759" s="2" t="str">
        <f>"002050"</f>
        <v>002050</v>
      </c>
      <c r="N759" s="2" t="str">
        <f t="shared" ref="N759:N764" si="230">"0157472516"</f>
        <v>0157472516</v>
      </c>
      <c r="O759" s="2" t="str">
        <f>"5494.75"</f>
        <v>5494.75</v>
      </c>
      <c r="P759" s="2">
        <v>20</v>
      </c>
      <c r="Q759" s="2">
        <f>P759*B759</f>
        <v>8000</v>
      </c>
      <c r="R759" s="2">
        <f>(Q759-O759)/O759*100</f>
        <v>45.5935210883116</v>
      </c>
    </row>
    <row r="760" spans="1:18">
      <c r="A760" s="2" t="str">
        <f>"农 产 品"</f>
        <v>农 产 品</v>
      </c>
      <c r="B760" s="2">
        <v>200</v>
      </c>
      <c r="C760" s="2">
        <v>200</v>
      </c>
      <c r="D760" s="2" t="str">
        <f>"人民币"</f>
        <v>人民币</v>
      </c>
      <c r="E760" s="2">
        <v>25.665</v>
      </c>
      <c r="F760" s="2">
        <v>-601</v>
      </c>
      <c r="G760" s="2">
        <v>-11.71</v>
      </c>
      <c r="H760" s="2"/>
      <c r="I760" s="2">
        <v>4532</v>
      </c>
      <c r="J760" s="2">
        <v>22.66</v>
      </c>
      <c r="K760" s="2">
        <v>0</v>
      </c>
      <c r="L760" s="2">
        <v>0</v>
      </c>
      <c r="M760" s="2" t="str">
        <f>"000061"</f>
        <v>000061</v>
      </c>
      <c r="N760" s="2" t="str">
        <f>"0157472516"</f>
        <v>0157472516</v>
      </c>
      <c r="O760" s="2" t="str">
        <f>"5133.00"</f>
        <v>5133.00</v>
      </c>
      <c r="P760" s="2">
        <v>35</v>
      </c>
      <c r="Q760" s="2">
        <f>P760*B760</f>
        <v>7000</v>
      </c>
      <c r="R760" s="2">
        <f>(Q760-O760)/O760*100</f>
        <v>36.3724917202416</v>
      </c>
    </row>
    <row r="761" spans="1:18">
      <c r="A761" s="2" t="str">
        <f>"北京城建"</f>
        <v>北京城建</v>
      </c>
      <c r="B761" s="2">
        <v>200</v>
      </c>
      <c r="C761" s="2">
        <v>200</v>
      </c>
      <c r="D761" s="2" t="str">
        <f>"人民币"</f>
        <v>人民币</v>
      </c>
      <c r="E761" s="2">
        <v>24.605</v>
      </c>
      <c r="F761" s="2">
        <v>-394.99</v>
      </c>
      <c r="G761" s="2">
        <v>-8.03</v>
      </c>
      <c r="H761" s="2"/>
      <c r="I761" s="2">
        <v>4526</v>
      </c>
      <c r="J761" s="2">
        <v>22.63</v>
      </c>
      <c r="K761" s="2">
        <v>0</v>
      </c>
      <c r="L761" s="2">
        <v>0</v>
      </c>
      <c r="M761" s="2" t="str">
        <f>"600266"</f>
        <v>600266</v>
      </c>
      <c r="N761" s="2" t="str">
        <f t="shared" ref="N761:N763" si="231">"A453612732"</f>
        <v>A453612732</v>
      </c>
      <c r="O761" s="2" t="str">
        <f>"4920.99"</f>
        <v>4920.99</v>
      </c>
      <c r="P761" s="2">
        <v>28</v>
      </c>
      <c r="Q761" s="2">
        <f>P761*B761</f>
        <v>5600</v>
      </c>
      <c r="R761" s="2">
        <f>(Q761-O761)/O761*100</f>
        <v>13.7982397850839</v>
      </c>
    </row>
    <row r="762" spans="1:18">
      <c r="A762" s="2" t="str">
        <f>"上汽集团"</f>
        <v>上汽集团</v>
      </c>
      <c r="B762" s="2">
        <v>200</v>
      </c>
      <c r="C762" s="2">
        <v>200</v>
      </c>
      <c r="D762" s="2" t="str">
        <f>"人民币"</f>
        <v>人民币</v>
      </c>
      <c r="E762" s="2">
        <v>24.736</v>
      </c>
      <c r="F762" s="2">
        <v>-449.12</v>
      </c>
      <c r="G762" s="2">
        <v>-9.08</v>
      </c>
      <c r="H762" s="2"/>
      <c r="I762" s="2">
        <v>4498</v>
      </c>
      <c r="J762" s="2">
        <v>22.49</v>
      </c>
      <c r="K762" s="2">
        <v>0</v>
      </c>
      <c r="L762" s="2">
        <v>0</v>
      </c>
      <c r="M762" s="2" t="str">
        <f>"600104"</f>
        <v>600104</v>
      </c>
      <c r="N762" s="2" t="str">
        <f>"A453612732"</f>
        <v>A453612732</v>
      </c>
      <c r="O762" s="2" t="str">
        <f>"4947.12"</f>
        <v>4947.12</v>
      </c>
      <c r="P762" s="2">
        <v>35</v>
      </c>
      <c r="Q762" s="2">
        <f>P762*B762</f>
        <v>7000</v>
      </c>
      <c r="R762" s="2">
        <f>(Q762-O762)/O762*100</f>
        <v>41.4964666310904</v>
      </c>
    </row>
    <row r="763" spans="1:18">
      <c r="A763" s="2" t="str">
        <f>"中海集运"</f>
        <v>中海集运</v>
      </c>
      <c r="B763" s="2">
        <v>400</v>
      </c>
      <c r="C763" s="2">
        <v>400</v>
      </c>
      <c r="D763" s="2" t="str">
        <f>"人民币"</f>
        <v>人民币</v>
      </c>
      <c r="E763" s="2">
        <v>9.099</v>
      </c>
      <c r="F763" s="2">
        <v>-167.68</v>
      </c>
      <c r="G763" s="2">
        <v>-4.6</v>
      </c>
      <c r="H763" s="2"/>
      <c r="I763" s="2">
        <v>3472</v>
      </c>
      <c r="J763" s="2">
        <v>8.68</v>
      </c>
      <c r="K763" s="2">
        <v>0</v>
      </c>
      <c r="L763" s="2">
        <v>0</v>
      </c>
      <c r="M763" s="2" t="str">
        <f>"601866"</f>
        <v>601866</v>
      </c>
      <c r="N763" s="2" t="str">
        <f>"A453612732"</f>
        <v>A453612732</v>
      </c>
      <c r="O763" s="2" t="str">
        <f>"3639.68"</f>
        <v>3639.68</v>
      </c>
      <c r="P763" s="2">
        <v>12</v>
      </c>
      <c r="Q763" s="2">
        <f>P763*B763</f>
        <v>4800</v>
      </c>
      <c r="R763" s="2">
        <f>(Q763-O763)/O763*100</f>
        <v>31.8797256901706</v>
      </c>
    </row>
    <row r="764" spans="1:18">
      <c r="A764" s="2" t="str">
        <f>"中航军B"</f>
        <v>中航军B</v>
      </c>
      <c r="B764" s="2">
        <v>3000</v>
      </c>
      <c r="C764" s="2">
        <v>3000</v>
      </c>
      <c r="D764" s="2" t="str">
        <f>"人民币"</f>
        <v>人民币</v>
      </c>
      <c r="E764" s="2">
        <v>0.972</v>
      </c>
      <c r="F764" s="2">
        <v>-62</v>
      </c>
      <c r="G764" s="2">
        <v>-2.16</v>
      </c>
      <c r="H764" s="2"/>
      <c r="I764" s="2">
        <v>2853</v>
      </c>
      <c r="J764" s="2">
        <v>0.951</v>
      </c>
      <c r="K764" s="2">
        <v>0</v>
      </c>
      <c r="L764" s="2">
        <v>0</v>
      </c>
      <c r="M764" s="2" t="str">
        <f>"150222"</f>
        <v>150222</v>
      </c>
      <c r="N764" s="2" t="str">
        <f>"0157472516"</f>
        <v>0157472516</v>
      </c>
      <c r="O764" s="2" t="str">
        <f>"2915.00"</f>
        <v>2915.00</v>
      </c>
      <c r="P764" s="2">
        <v>1.1</v>
      </c>
      <c r="Q764" s="2">
        <f>P764*B764</f>
        <v>3300</v>
      </c>
      <c r="R764" s="2">
        <f>(Q764-O764)/O764*100</f>
        <v>13.2075471698113</v>
      </c>
    </row>
    <row r="765" spans="1:18">
      <c r="A765" s="2" t="str">
        <f>"华贸物流"</f>
        <v>华贸物流</v>
      </c>
      <c r="B765" s="2">
        <v>200</v>
      </c>
      <c r="C765" s="2">
        <v>200</v>
      </c>
      <c r="D765" s="2" t="str">
        <f>"人民币"</f>
        <v>人民币</v>
      </c>
      <c r="E765" s="2">
        <v>16.576</v>
      </c>
      <c r="F765" s="2">
        <v>-473.12</v>
      </c>
      <c r="G765" s="2">
        <v>-14.27</v>
      </c>
      <c r="H765" s="2"/>
      <c r="I765" s="2">
        <v>2842</v>
      </c>
      <c r="J765" s="2">
        <v>14.21</v>
      </c>
      <c r="K765" s="2">
        <v>0</v>
      </c>
      <c r="L765" s="2">
        <v>0</v>
      </c>
      <c r="M765" s="2" t="str">
        <f>"603128"</f>
        <v>603128</v>
      </c>
      <c r="N765" s="2" t="str">
        <f t="shared" ref="N765:N768" si="232">"A453612732"</f>
        <v>A453612732</v>
      </c>
      <c r="O765" s="2" t="str">
        <f>"3315.12"</f>
        <v>3315.12</v>
      </c>
      <c r="P765" s="2">
        <v>20</v>
      </c>
      <c r="Q765" s="2">
        <f>P765*B765</f>
        <v>4000</v>
      </c>
      <c r="R765" s="2">
        <f>(Q765-O765)/O765*100</f>
        <v>20.6592823185888</v>
      </c>
    </row>
    <row r="766" spans="1:18">
      <c r="A766" s="2" t="str">
        <f>"盛达矿业"</f>
        <v>盛达矿业</v>
      </c>
      <c r="B766" s="2">
        <v>100</v>
      </c>
      <c r="C766" s="2">
        <v>100</v>
      </c>
      <c r="D766" s="2" t="str">
        <f>"人民币"</f>
        <v>人民币</v>
      </c>
      <c r="E766" s="2">
        <v>38.308</v>
      </c>
      <c r="F766" s="2">
        <v>-1175.77</v>
      </c>
      <c r="G766" s="2">
        <v>-30.69</v>
      </c>
      <c r="H766" s="2"/>
      <c r="I766" s="2">
        <v>2655</v>
      </c>
      <c r="J766" s="2">
        <v>26.55</v>
      </c>
      <c r="K766" s="2">
        <v>0</v>
      </c>
      <c r="L766" s="2">
        <v>100</v>
      </c>
      <c r="M766" s="2" t="str">
        <f>"000603"</f>
        <v>000603</v>
      </c>
      <c r="N766" s="2" t="str">
        <f>"0157472516"</f>
        <v>0157472516</v>
      </c>
      <c r="O766" s="2" t="str">
        <f>"3830.77"</f>
        <v>3830.77</v>
      </c>
      <c r="P766" s="2">
        <v>40</v>
      </c>
      <c r="Q766" s="2">
        <f>P766*B766</f>
        <v>4000</v>
      </c>
      <c r="R766" s="2">
        <f>(Q766-O766)/O766*100</f>
        <v>4.41764971533138</v>
      </c>
    </row>
    <row r="767" spans="1:18">
      <c r="A767" s="2" t="str">
        <f>"大众交通"</f>
        <v>大众交通</v>
      </c>
      <c r="B767" s="2">
        <v>100</v>
      </c>
      <c r="C767" s="2">
        <v>100</v>
      </c>
      <c r="D767" s="2" t="str">
        <f>"人民币"</f>
        <v>人民币</v>
      </c>
      <c r="E767" s="2">
        <v>30.941</v>
      </c>
      <c r="F767" s="2">
        <v>-1037.13</v>
      </c>
      <c r="G767" s="2">
        <v>-33.52</v>
      </c>
      <c r="H767" s="2"/>
      <c r="I767" s="2">
        <v>2057</v>
      </c>
      <c r="J767" s="2">
        <v>20.57</v>
      </c>
      <c r="K767" s="2">
        <v>0</v>
      </c>
      <c r="L767" s="2">
        <v>0</v>
      </c>
      <c r="M767" s="2" t="str">
        <f>"600611"</f>
        <v>600611</v>
      </c>
      <c r="N767" s="2" t="str">
        <f>"A453612732"</f>
        <v>A453612732</v>
      </c>
      <c r="O767" s="2" t="str">
        <f>"3094.13"</f>
        <v>3094.13</v>
      </c>
      <c r="P767" s="2">
        <v>28</v>
      </c>
      <c r="Q767" s="2">
        <f>P767*B767</f>
        <v>2800</v>
      </c>
      <c r="R767" s="2">
        <f>(Q767-O767)/O767*100</f>
        <v>-9.50606470962759</v>
      </c>
    </row>
    <row r="768" spans="1:18">
      <c r="A768" s="2" t="str">
        <f>"中国中车"</f>
        <v>中国中车</v>
      </c>
      <c r="B768" s="2">
        <v>100</v>
      </c>
      <c r="C768" s="2">
        <v>100</v>
      </c>
      <c r="D768" s="2" t="str">
        <f>"人民币"</f>
        <v>人民币</v>
      </c>
      <c r="E768" s="2">
        <v>26.395</v>
      </c>
      <c r="F768" s="2">
        <v>-631.5</v>
      </c>
      <c r="G768" s="2">
        <v>-23.92</v>
      </c>
      <c r="H768" s="2"/>
      <c r="I768" s="2">
        <v>2008</v>
      </c>
      <c r="J768" s="2">
        <v>20.08</v>
      </c>
      <c r="K768" s="2">
        <v>0</v>
      </c>
      <c r="L768" s="2">
        <v>100</v>
      </c>
      <c r="M768" s="2" t="str">
        <f>"601766"</f>
        <v>601766</v>
      </c>
      <c r="N768" s="2" t="str">
        <f>"A453612732"</f>
        <v>A453612732</v>
      </c>
      <c r="O768" s="2" t="str">
        <f>"2639.50"</f>
        <v>2639.50</v>
      </c>
      <c r="P768" s="2">
        <v>30</v>
      </c>
      <c r="Q768" s="2">
        <f>P768*B768</f>
        <v>3000</v>
      </c>
      <c r="R768" s="2">
        <f>(Q768-O768)/O768*100</f>
        <v>13.6578897518469</v>
      </c>
    </row>
    <row r="769" spans="1:18">
      <c r="A769" s="2" t="s">
        <v>8</v>
      </c>
      <c r="B769" s="2" t="s">
        <v>9</v>
      </c>
      <c r="C769" s="4" t="s">
        <v>10</v>
      </c>
      <c r="D769" s="4"/>
      <c r="E769" s="4"/>
      <c r="F769" s="2"/>
      <c r="G769" s="2">
        <f>SUM(G753:G768)</f>
        <v>-178.38</v>
      </c>
      <c r="H769" s="2"/>
      <c r="I769" s="2"/>
      <c r="J769" s="2"/>
      <c r="K769" s="2"/>
      <c r="L769" s="2"/>
      <c r="M769" s="2"/>
      <c r="N769" s="2"/>
      <c r="O769" s="2"/>
      <c r="P769" s="2"/>
      <c r="Q769" s="2">
        <f>SUM(Q753:Q768)</f>
        <v>134800</v>
      </c>
      <c r="R769" s="2"/>
    </row>
    <row r="770" customFormat="1" spans="3:8">
      <c r="C770" s="5"/>
      <c r="D770" s="5"/>
      <c r="E770" s="5"/>
      <c r="H770" s="6">
        <v>42257</v>
      </c>
    </row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spans="2:18">
      <c r="B780" s="2" t="str">
        <f>"币种"</f>
        <v>币种</v>
      </c>
      <c r="C780" s="2" t="str">
        <f>"余额"</f>
        <v>余额</v>
      </c>
      <c r="D780" s="2" t="str">
        <f>"可用"</f>
        <v>可用</v>
      </c>
      <c r="E780" s="2" t="str">
        <f>"可取"</f>
        <v>可取</v>
      </c>
      <c r="F780" s="2" t="str">
        <f>"参考市值"</f>
        <v>参考市值</v>
      </c>
      <c r="G780" s="2" t="str">
        <f>"资产"</f>
        <v>资产</v>
      </c>
      <c r="H780" s="2" t="str">
        <f>"盈亏"</f>
        <v>盈亏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2:18">
      <c r="B781" s="2" t="str">
        <f>"人民币"</f>
        <v>人民币</v>
      </c>
      <c r="C781" s="2" t="str">
        <f>"5508.71"</f>
        <v>5508.71</v>
      </c>
      <c r="D781" s="2" t="str">
        <f>"138.54"</f>
        <v>138.54</v>
      </c>
      <c r="E781" s="2" t="str">
        <f>"138.54"</f>
        <v>138.54</v>
      </c>
      <c r="F781" s="2" t="str">
        <f>"91616.00"</f>
        <v>91616.00</v>
      </c>
      <c r="G781" s="2" t="str">
        <f>"91754.54"</f>
        <v>91754.54</v>
      </c>
      <c r="H781" s="2" t="str">
        <f>"-9194.42"</f>
        <v>-9194.42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2:18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8"/>
    </row>
    <row r="783" spans="2:18">
      <c r="B783" s="2" t="s">
        <v>0</v>
      </c>
      <c r="C783" s="2" t="str">
        <f>"证券数量"</f>
        <v>证券数量</v>
      </c>
      <c r="D783" s="2" t="s">
        <v>1</v>
      </c>
      <c r="E783" s="2" t="str">
        <f>"价格币种"</f>
        <v>价格币种</v>
      </c>
      <c r="F783" s="2" t="str">
        <f>"成本价"</f>
        <v>成本价</v>
      </c>
      <c r="G783" s="2" t="str">
        <f>"浮动盈亏"</f>
        <v>浮动盈亏</v>
      </c>
      <c r="H783" s="2" t="str">
        <f>"盈亏比例(%)"</f>
        <v>盈亏比例(%)</v>
      </c>
      <c r="I783" s="2" t="str">
        <f>"折算汇率"</f>
        <v>折算汇率</v>
      </c>
      <c r="J783" s="2" t="str">
        <f>"最新市值"</f>
        <v>最新市值</v>
      </c>
      <c r="K783" s="2" t="str">
        <f>"当前价"</f>
        <v>当前价</v>
      </c>
      <c r="L783" s="2" t="str">
        <f>"今买数量"</f>
        <v>今买数量</v>
      </c>
      <c r="M783" s="2" t="str">
        <f>"今卖数量"</f>
        <v>今卖数量</v>
      </c>
      <c r="N783" s="2" t="str">
        <f>"证券代码"</f>
        <v>证券代码</v>
      </c>
      <c r="O783" s="2" t="str">
        <f>"股东代码"</f>
        <v>股东代码</v>
      </c>
      <c r="P783" s="2" t="str">
        <f>"成本金额"</f>
        <v>成本金额</v>
      </c>
      <c r="Q783" s="2" t="s">
        <v>2</v>
      </c>
      <c r="R783" s="2"/>
    </row>
    <row r="784" spans="2:18">
      <c r="B784" s="2" t="s">
        <v>4</v>
      </c>
      <c r="C784" s="9" t="s">
        <v>5</v>
      </c>
      <c r="D784" s="9" t="s">
        <v>5</v>
      </c>
      <c r="E784" s="2" t="str">
        <f t="shared" ref="E784:E799" si="233">"人民币"</f>
        <v>人民币</v>
      </c>
      <c r="F784" s="2">
        <v>19.758</v>
      </c>
      <c r="G784" s="2">
        <v>-1294.53</v>
      </c>
      <c r="H784" s="2">
        <v>-8.19</v>
      </c>
      <c r="I784" s="9" t="s">
        <v>6</v>
      </c>
      <c r="J784" s="2">
        <v>14512</v>
      </c>
      <c r="K784" s="2">
        <v>18.14</v>
      </c>
      <c r="L784" s="2">
        <v>0</v>
      </c>
      <c r="M784" s="2">
        <v>0</v>
      </c>
      <c r="N784" s="2" t="str">
        <f>"000936"</f>
        <v>000936</v>
      </c>
      <c r="O784" s="2" t="str">
        <f t="shared" ref="O784:O787" si="234">"0157472516"</f>
        <v>0157472516</v>
      </c>
      <c r="P784" s="2" t="str">
        <f>"15806.53"</f>
        <v>15806.53</v>
      </c>
      <c r="Q784" s="2">
        <v>30</v>
      </c>
      <c r="R784" s="2">
        <f t="shared" ref="R784:R799" si="235">Q784*C784</f>
        <v>24000</v>
      </c>
    </row>
    <row r="785" spans="2:18">
      <c r="B785" s="2" t="str">
        <f>"创业板B"</f>
        <v>创业板B</v>
      </c>
      <c r="C785" s="2">
        <v>10000</v>
      </c>
      <c r="D785" s="2">
        <v>10000</v>
      </c>
      <c r="E785" s="2" t="str">
        <f>"人民币"</f>
        <v>人民币</v>
      </c>
      <c r="F785" s="2">
        <v>1.116</v>
      </c>
      <c r="G785" s="2">
        <v>-927.5</v>
      </c>
      <c r="H785" s="2">
        <v>-8.33</v>
      </c>
      <c r="I785" s="2"/>
      <c r="J785" s="2">
        <v>10230</v>
      </c>
      <c r="K785" s="2">
        <v>1.023</v>
      </c>
      <c r="L785" s="2">
        <v>0</v>
      </c>
      <c r="M785" s="2">
        <v>0</v>
      </c>
      <c r="N785" s="2" t="str">
        <f>"150153"</f>
        <v>150153</v>
      </c>
      <c r="O785" s="2" t="str">
        <f>"0157472516"</f>
        <v>0157472516</v>
      </c>
      <c r="P785" s="2" t="str">
        <f>"11157.50"</f>
        <v>11157.50</v>
      </c>
      <c r="Q785" s="2">
        <v>1.3</v>
      </c>
      <c r="R785" s="2">
        <f>Q785*C785</f>
        <v>13000</v>
      </c>
    </row>
    <row r="786" spans="2:18">
      <c r="B786" s="2" t="s">
        <v>7</v>
      </c>
      <c r="C786" s="2">
        <v>600</v>
      </c>
      <c r="D786" s="2">
        <v>600</v>
      </c>
      <c r="E786" s="2" t="str">
        <f>"人民币"</f>
        <v>人民币</v>
      </c>
      <c r="F786" s="2">
        <v>17.548</v>
      </c>
      <c r="G786" s="2">
        <v>-310.88</v>
      </c>
      <c r="H786" s="2">
        <v>-2.95</v>
      </c>
      <c r="I786" s="2"/>
      <c r="J786" s="2">
        <v>10218</v>
      </c>
      <c r="K786" s="2">
        <v>17.03</v>
      </c>
      <c r="L786" s="2">
        <v>0</v>
      </c>
      <c r="M786" s="2">
        <v>0</v>
      </c>
      <c r="N786" s="2" t="str">
        <f>"600008"</f>
        <v>600008</v>
      </c>
      <c r="O786" s="2" t="str">
        <f t="shared" ref="O786:O789" si="236">"A453612732"</f>
        <v>A453612732</v>
      </c>
      <c r="P786" s="2" t="str">
        <f>"10528.88"</f>
        <v>10528.88</v>
      </c>
      <c r="Q786" s="2">
        <v>25</v>
      </c>
      <c r="R786" s="2">
        <f>Q786*C786</f>
        <v>15000</v>
      </c>
    </row>
    <row r="787" spans="2:18">
      <c r="B787" s="2" t="str">
        <f>"华英农业"</f>
        <v>华英农业</v>
      </c>
      <c r="C787" s="2">
        <v>600</v>
      </c>
      <c r="D787" s="2">
        <v>300</v>
      </c>
      <c r="E787" s="2" t="str">
        <f>"人民币"</f>
        <v>人民币</v>
      </c>
      <c r="F787" s="2">
        <v>14.948</v>
      </c>
      <c r="G787" s="2">
        <v>-418.66</v>
      </c>
      <c r="H787" s="2">
        <v>-4.67</v>
      </c>
      <c r="I787" s="2"/>
      <c r="J787" s="2">
        <v>8550</v>
      </c>
      <c r="K787" s="2">
        <v>14.25</v>
      </c>
      <c r="L787" s="2">
        <v>300</v>
      </c>
      <c r="M787" s="2">
        <v>0</v>
      </c>
      <c r="N787" s="2" t="str">
        <f>"002321"</f>
        <v>002321</v>
      </c>
      <c r="O787" s="2" t="str">
        <f>"0157472516"</f>
        <v>0157472516</v>
      </c>
      <c r="P787" s="2" t="str">
        <f>"8968.66"</f>
        <v>8968.66</v>
      </c>
      <c r="Q787" s="2">
        <v>25</v>
      </c>
      <c r="R787" s="2">
        <f>Q787*C787</f>
        <v>15000</v>
      </c>
    </row>
    <row r="788" spans="2:18">
      <c r="B788" s="2" t="str">
        <f>"*ST阳化"</f>
        <v>*ST阳化</v>
      </c>
      <c r="C788" s="2">
        <v>900</v>
      </c>
      <c r="D788" s="2">
        <v>600</v>
      </c>
      <c r="E788" s="2" t="str">
        <f>"人民币"</f>
        <v>人民币</v>
      </c>
      <c r="F788" s="2">
        <v>7.599</v>
      </c>
      <c r="G788" s="2">
        <v>-80.2</v>
      </c>
      <c r="H788" s="2">
        <v>-1.17</v>
      </c>
      <c r="I788" s="2"/>
      <c r="J788" s="2">
        <v>6759</v>
      </c>
      <c r="K788" s="2">
        <v>7.51</v>
      </c>
      <c r="L788" s="2">
        <v>300</v>
      </c>
      <c r="M788" s="2">
        <v>0</v>
      </c>
      <c r="N788" s="2" t="str">
        <f>"600691"</f>
        <v>600691</v>
      </c>
      <c r="O788" s="2" t="str">
        <f>"A453612732"</f>
        <v>A453612732</v>
      </c>
      <c r="P788" s="2" t="str">
        <f>"6839.20"</f>
        <v>6839.20</v>
      </c>
      <c r="Q788" s="2">
        <v>11</v>
      </c>
      <c r="R788" s="2">
        <f>Q788*C788</f>
        <v>9900</v>
      </c>
    </row>
    <row r="789" spans="2:18">
      <c r="B789" s="2" t="str">
        <f>"雪峰科技"</f>
        <v>雪峰科技</v>
      </c>
      <c r="C789" s="2">
        <v>200</v>
      </c>
      <c r="D789" s="2">
        <v>100</v>
      </c>
      <c r="E789" s="2" t="str">
        <f>"人民币"</f>
        <v>人民币</v>
      </c>
      <c r="F789" s="2">
        <v>37.898</v>
      </c>
      <c r="G789" s="2">
        <v>-1239.59</v>
      </c>
      <c r="H789" s="2">
        <v>-16.35</v>
      </c>
      <c r="I789" s="2"/>
      <c r="J789" s="2">
        <v>6340</v>
      </c>
      <c r="K789" s="2">
        <v>31.7</v>
      </c>
      <c r="L789" s="2">
        <v>100</v>
      </c>
      <c r="M789" s="2">
        <v>0</v>
      </c>
      <c r="N789" s="2" t="str">
        <f>"603227"</f>
        <v>603227</v>
      </c>
      <c r="O789" s="2" t="str">
        <f>"A453612732"</f>
        <v>A453612732</v>
      </c>
      <c r="P789" s="2" t="str">
        <f>"7579.59"</f>
        <v>7579.59</v>
      </c>
      <c r="Q789" s="2">
        <v>42</v>
      </c>
      <c r="R789" s="2">
        <f>Q789*C789</f>
        <v>8400</v>
      </c>
    </row>
    <row r="790" spans="2:18">
      <c r="B790" s="2" t="str">
        <f>"三花股份"</f>
        <v>三花股份</v>
      </c>
      <c r="C790" s="2">
        <v>400</v>
      </c>
      <c r="D790" s="2">
        <v>400</v>
      </c>
      <c r="E790" s="2" t="str">
        <f>"人民币"</f>
        <v>人民币</v>
      </c>
      <c r="F790" s="2">
        <v>13.737</v>
      </c>
      <c r="G790" s="2">
        <v>69.25</v>
      </c>
      <c r="H790" s="2">
        <v>1.26</v>
      </c>
      <c r="I790" s="2"/>
      <c r="J790" s="2">
        <v>5564</v>
      </c>
      <c r="K790" s="2">
        <v>13.91</v>
      </c>
      <c r="L790" s="2">
        <v>0</v>
      </c>
      <c r="M790" s="2">
        <v>0</v>
      </c>
      <c r="N790" s="2" t="str">
        <f>"002050"</f>
        <v>002050</v>
      </c>
      <c r="O790" s="2" t="str">
        <f t="shared" ref="O790:O795" si="237">"0157472516"</f>
        <v>0157472516</v>
      </c>
      <c r="P790" s="2" t="str">
        <f>"5494.75"</f>
        <v>5494.75</v>
      </c>
      <c r="Q790" s="2">
        <v>20</v>
      </c>
      <c r="R790" s="2">
        <f>Q790*C790</f>
        <v>8000</v>
      </c>
    </row>
    <row r="791" spans="2:18">
      <c r="B791" s="2" t="str">
        <f>"农 产 品"</f>
        <v>农 产 品</v>
      </c>
      <c r="C791" s="2">
        <v>200</v>
      </c>
      <c r="D791" s="2">
        <v>200</v>
      </c>
      <c r="E791" s="2" t="str">
        <f>"人民币"</f>
        <v>人民币</v>
      </c>
      <c r="F791" s="2">
        <v>25.665</v>
      </c>
      <c r="G791" s="2">
        <v>-601</v>
      </c>
      <c r="H791" s="2">
        <v>-11.71</v>
      </c>
      <c r="I791" s="2"/>
      <c r="J791" s="2">
        <v>4532</v>
      </c>
      <c r="K791" s="2">
        <v>22.66</v>
      </c>
      <c r="L791" s="2">
        <v>0</v>
      </c>
      <c r="M791" s="2">
        <v>0</v>
      </c>
      <c r="N791" s="2" t="str">
        <f>"000061"</f>
        <v>000061</v>
      </c>
      <c r="O791" s="2" t="str">
        <f>"0157472516"</f>
        <v>0157472516</v>
      </c>
      <c r="P791" s="2" t="str">
        <f>"5133.00"</f>
        <v>5133.00</v>
      </c>
      <c r="Q791" s="2">
        <v>35</v>
      </c>
      <c r="R791" s="2">
        <f>Q791*C791</f>
        <v>7000</v>
      </c>
    </row>
    <row r="792" spans="2:18">
      <c r="B792" s="2" t="str">
        <f>"北京城建"</f>
        <v>北京城建</v>
      </c>
      <c r="C792" s="2">
        <v>200</v>
      </c>
      <c r="D792" s="2">
        <v>200</v>
      </c>
      <c r="E792" s="2" t="str">
        <f>"人民币"</f>
        <v>人民币</v>
      </c>
      <c r="F792" s="2">
        <v>24.605</v>
      </c>
      <c r="G792" s="2">
        <v>-394.99</v>
      </c>
      <c r="H792" s="2">
        <v>-8.03</v>
      </c>
      <c r="I792" s="2"/>
      <c r="J792" s="2">
        <v>4526</v>
      </c>
      <c r="K792" s="2">
        <v>22.63</v>
      </c>
      <c r="L792" s="2">
        <v>0</v>
      </c>
      <c r="M792" s="2">
        <v>0</v>
      </c>
      <c r="N792" s="2" t="str">
        <f>"600266"</f>
        <v>600266</v>
      </c>
      <c r="O792" s="2" t="str">
        <f t="shared" ref="O792:O794" si="238">"A453612732"</f>
        <v>A453612732</v>
      </c>
      <c r="P792" s="2" t="str">
        <f>"4920.99"</f>
        <v>4920.99</v>
      </c>
      <c r="Q792" s="2">
        <v>28</v>
      </c>
      <c r="R792" s="2">
        <f>Q792*C792</f>
        <v>5600</v>
      </c>
    </row>
    <row r="793" spans="2:18">
      <c r="B793" s="2" t="str">
        <f>"上汽集团"</f>
        <v>上汽集团</v>
      </c>
      <c r="C793" s="2">
        <v>200</v>
      </c>
      <c r="D793" s="2">
        <v>200</v>
      </c>
      <c r="E793" s="2" t="str">
        <f>"人民币"</f>
        <v>人民币</v>
      </c>
      <c r="F793" s="2">
        <v>24.736</v>
      </c>
      <c r="G793" s="2">
        <v>-449.12</v>
      </c>
      <c r="H793" s="2">
        <v>-9.08</v>
      </c>
      <c r="I793" s="2"/>
      <c r="J793" s="2">
        <v>4498</v>
      </c>
      <c r="K793" s="2">
        <v>22.49</v>
      </c>
      <c r="L793" s="2">
        <v>0</v>
      </c>
      <c r="M793" s="2">
        <v>0</v>
      </c>
      <c r="N793" s="2" t="str">
        <f>"600104"</f>
        <v>600104</v>
      </c>
      <c r="O793" s="2" t="str">
        <f>"A453612732"</f>
        <v>A453612732</v>
      </c>
      <c r="P793" s="2" t="str">
        <f>"4947.12"</f>
        <v>4947.12</v>
      </c>
      <c r="Q793" s="2">
        <v>35</v>
      </c>
      <c r="R793" s="2">
        <f>Q793*C793</f>
        <v>7000</v>
      </c>
    </row>
    <row r="794" spans="2:18">
      <c r="B794" s="2" t="str">
        <f>"中海集运"</f>
        <v>中海集运</v>
      </c>
      <c r="C794" s="2">
        <v>400</v>
      </c>
      <c r="D794" s="2">
        <v>400</v>
      </c>
      <c r="E794" s="2" t="str">
        <f>"人民币"</f>
        <v>人民币</v>
      </c>
      <c r="F794" s="2">
        <v>9.099</v>
      </c>
      <c r="G794" s="2">
        <v>-167.68</v>
      </c>
      <c r="H794" s="2">
        <v>-4.6</v>
      </c>
      <c r="I794" s="2"/>
      <c r="J794" s="2">
        <v>3472</v>
      </c>
      <c r="K794" s="2">
        <v>8.68</v>
      </c>
      <c r="L794" s="2">
        <v>0</v>
      </c>
      <c r="M794" s="2">
        <v>0</v>
      </c>
      <c r="N794" s="2" t="str">
        <f>"601866"</f>
        <v>601866</v>
      </c>
      <c r="O794" s="2" t="str">
        <f>"A453612732"</f>
        <v>A453612732</v>
      </c>
      <c r="P794" s="2" t="str">
        <f>"3639.68"</f>
        <v>3639.68</v>
      </c>
      <c r="Q794" s="2">
        <v>12</v>
      </c>
      <c r="R794" s="2">
        <f>Q794*C794</f>
        <v>4800</v>
      </c>
    </row>
    <row r="795" spans="2:18">
      <c r="B795" s="2" t="str">
        <f>"中航军B"</f>
        <v>中航军B</v>
      </c>
      <c r="C795" s="2">
        <v>3000</v>
      </c>
      <c r="D795" s="2">
        <v>3000</v>
      </c>
      <c r="E795" s="2" t="str">
        <f>"人民币"</f>
        <v>人民币</v>
      </c>
      <c r="F795" s="2">
        <v>0.972</v>
      </c>
      <c r="G795" s="2">
        <v>-62</v>
      </c>
      <c r="H795" s="2">
        <v>-2.16</v>
      </c>
      <c r="I795" s="2"/>
      <c r="J795" s="2">
        <v>2853</v>
      </c>
      <c r="K795" s="2">
        <v>0.951</v>
      </c>
      <c r="L795" s="2">
        <v>0</v>
      </c>
      <c r="M795" s="2">
        <v>0</v>
      </c>
      <c r="N795" s="2" t="str">
        <f>"150222"</f>
        <v>150222</v>
      </c>
      <c r="O795" s="2" t="str">
        <f>"0157472516"</f>
        <v>0157472516</v>
      </c>
      <c r="P795" s="2" t="str">
        <f>"2915.00"</f>
        <v>2915.00</v>
      </c>
      <c r="Q795" s="2">
        <v>1.1</v>
      </c>
      <c r="R795" s="2">
        <f>Q795*C795</f>
        <v>3300</v>
      </c>
    </row>
    <row r="796" spans="2:18">
      <c r="B796" s="2" t="str">
        <f>"华贸物流"</f>
        <v>华贸物流</v>
      </c>
      <c r="C796" s="2">
        <v>200</v>
      </c>
      <c r="D796" s="2">
        <v>200</v>
      </c>
      <c r="E796" s="2" t="str">
        <f>"人民币"</f>
        <v>人民币</v>
      </c>
      <c r="F796" s="2">
        <v>16.576</v>
      </c>
      <c r="G796" s="2">
        <v>-473.12</v>
      </c>
      <c r="H796" s="2">
        <v>-14.27</v>
      </c>
      <c r="I796" s="2"/>
      <c r="J796" s="2">
        <v>2842</v>
      </c>
      <c r="K796" s="2">
        <v>14.21</v>
      </c>
      <c r="L796" s="2">
        <v>0</v>
      </c>
      <c r="M796" s="2">
        <v>0</v>
      </c>
      <c r="N796" s="2" t="str">
        <f>"603128"</f>
        <v>603128</v>
      </c>
      <c r="O796" s="2" t="str">
        <f t="shared" ref="O796:O799" si="239">"A453612732"</f>
        <v>A453612732</v>
      </c>
      <c r="P796" s="2" t="str">
        <f>"3315.12"</f>
        <v>3315.12</v>
      </c>
      <c r="Q796" s="2">
        <v>20</v>
      </c>
      <c r="R796" s="2">
        <f>Q796*C796</f>
        <v>4000</v>
      </c>
    </row>
    <row r="797" spans="2:18">
      <c r="B797" s="2" t="str">
        <f>"盛达矿业"</f>
        <v>盛达矿业</v>
      </c>
      <c r="C797" s="2">
        <v>100</v>
      </c>
      <c r="D797" s="2">
        <v>100</v>
      </c>
      <c r="E797" s="2" t="str">
        <f>"人民币"</f>
        <v>人民币</v>
      </c>
      <c r="F797" s="2">
        <v>38.308</v>
      </c>
      <c r="G797" s="2">
        <v>-1175.77</v>
      </c>
      <c r="H797" s="2">
        <v>-30.69</v>
      </c>
      <c r="I797" s="2"/>
      <c r="J797" s="2">
        <v>2655</v>
      </c>
      <c r="K797" s="2">
        <v>26.55</v>
      </c>
      <c r="L797" s="2">
        <v>0</v>
      </c>
      <c r="M797" s="2">
        <v>100</v>
      </c>
      <c r="N797" s="2" t="str">
        <f>"000603"</f>
        <v>000603</v>
      </c>
      <c r="O797" s="2" t="str">
        <f>"0157472516"</f>
        <v>0157472516</v>
      </c>
      <c r="P797" s="2" t="str">
        <f>"3830.77"</f>
        <v>3830.77</v>
      </c>
      <c r="Q797" s="2">
        <v>40</v>
      </c>
      <c r="R797" s="2">
        <f>Q797*C797</f>
        <v>4000</v>
      </c>
    </row>
    <row r="798" spans="2:18">
      <c r="B798" s="2" t="str">
        <f>"大众交通"</f>
        <v>大众交通</v>
      </c>
      <c r="C798" s="2">
        <v>100</v>
      </c>
      <c r="D798" s="2">
        <v>100</v>
      </c>
      <c r="E798" s="2" t="str">
        <f>"人民币"</f>
        <v>人民币</v>
      </c>
      <c r="F798" s="2">
        <v>30.941</v>
      </c>
      <c r="G798" s="2">
        <v>-1037.13</v>
      </c>
      <c r="H798" s="2">
        <v>-33.52</v>
      </c>
      <c r="I798" s="2"/>
      <c r="J798" s="2">
        <v>2057</v>
      </c>
      <c r="K798" s="2">
        <v>20.57</v>
      </c>
      <c r="L798" s="2">
        <v>0</v>
      </c>
      <c r="M798" s="2">
        <v>0</v>
      </c>
      <c r="N798" s="2" t="str">
        <f>"600611"</f>
        <v>600611</v>
      </c>
      <c r="O798" s="2" t="str">
        <f>"A453612732"</f>
        <v>A453612732</v>
      </c>
      <c r="P798" s="2" t="str">
        <f>"3094.13"</f>
        <v>3094.13</v>
      </c>
      <c r="Q798" s="2">
        <v>28</v>
      </c>
      <c r="R798" s="2">
        <f>Q798*C798</f>
        <v>2800</v>
      </c>
    </row>
    <row r="799" spans="2:18">
      <c r="B799" s="2" t="str">
        <f>"中国中车"</f>
        <v>中国中车</v>
      </c>
      <c r="C799" s="2">
        <v>100</v>
      </c>
      <c r="D799" s="2">
        <v>100</v>
      </c>
      <c r="E799" s="2" t="str">
        <f>"人民币"</f>
        <v>人民币</v>
      </c>
      <c r="F799" s="2">
        <v>26.395</v>
      </c>
      <c r="G799" s="2">
        <v>-631.5</v>
      </c>
      <c r="H799" s="2">
        <v>-23.92</v>
      </c>
      <c r="I799" s="2"/>
      <c r="J799" s="2">
        <v>2008</v>
      </c>
      <c r="K799" s="2">
        <v>20.08</v>
      </c>
      <c r="L799" s="2">
        <v>0</v>
      </c>
      <c r="M799" s="2">
        <v>100</v>
      </c>
      <c r="N799" s="2" t="str">
        <f>"601766"</f>
        <v>601766</v>
      </c>
      <c r="O799" s="2" t="str">
        <f>"A453612732"</f>
        <v>A453612732</v>
      </c>
      <c r="P799" s="2" t="str">
        <f>"2639.50"</f>
        <v>2639.50</v>
      </c>
      <c r="Q799" s="2">
        <v>30</v>
      </c>
      <c r="R799" s="2">
        <f>Q799*C799</f>
        <v>3000</v>
      </c>
    </row>
    <row r="800" spans="2:18">
      <c r="B800" s="2" t="s">
        <v>8</v>
      </c>
      <c r="C800" s="2" t="s">
        <v>9</v>
      </c>
      <c r="D800" s="4" t="s">
        <v>10</v>
      </c>
      <c r="E800" s="4"/>
      <c r="F800" s="4"/>
      <c r="G800" s="2"/>
      <c r="H800" s="2">
        <f>SUM(H784:H799)</f>
        <v>-178.38</v>
      </c>
      <c r="I800" s="2"/>
      <c r="J800" s="2"/>
      <c r="K800" s="2"/>
      <c r="L800" s="2"/>
      <c r="M800" s="2"/>
      <c r="N800" s="2"/>
      <c r="O800" s="2"/>
      <c r="P800" s="2"/>
      <c r="Q800" s="2"/>
      <c r="R800" s="2">
        <f>SUM(R784:R799)</f>
        <v>134800</v>
      </c>
    </row>
    <row r="801" customFormat="1" spans="4:9">
      <c r="D801" s="5"/>
      <c r="E801" s="5"/>
      <c r="F801" s="5"/>
      <c r="I801" s="6">
        <v>42257</v>
      </c>
    </row>
    <row r="802" customFormat="1" spans="11:11">
      <c r="K802" s="6">
        <f>I801+1</f>
        <v>42258</v>
      </c>
    </row>
    <row r="803" customFormat="1" spans="3:12">
      <c r="C803" t="s">
        <v>11</v>
      </c>
      <c r="L803" s="7">
        <f ca="1">NOW()</f>
        <v>42259.9654398148</v>
      </c>
    </row>
    <row r="804" customFormat="1" spans="10:10">
      <c r="J804" t="e">
        <f>E796+1</f>
        <v>#VALUE!</v>
      </c>
    </row>
    <row r="805" customFormat="1" spans="7:7">
      <c r="G805" t="s">
        <v>12</v>
      </c>
    </row>
    <row r="806" customFormat="1" spans="6:6">
      <c r="F806" t="s">
        <v>13</v>
      </c>
    </row>
    <row r="807" spans="1:17">
      <c r="A807" s="2" t="str">
        <f>"币种"</f>
        <v>币种</v>
      </c>
      <c r="B807" s="2" t="str">
        <f>"余额"</f>
        <v>余额</v>
      </c>
      <c r="C807" s="2" t="str">
        <f>"可用"</f>
        <v>可用</v>
      </c>
      <c r="D807" s="2" t="str">
        <f>"可取"</f>
        <v>可取</v>
      </c>
      <c r="E807" s="2" t="str">
        <f>"参考市值"</f>
        <v>参考市值</v>
      </c>
      <c r="F807" s="2" t="str">
        <f>"资产"</f>
        <v>资产</v>
      </c>
      <c r="G807" s="2" t="str">
        <f>"盈亏"</f>
        <v>盈亏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>
      <c r="A808" s="2" t="str">
        <f>"人民币"</f>
        <v>人民币</v>
      </c>
      <c r="B808" s="2" t="str">
        <f>"5508.71"</f>
        <v>5508.71</v>
      </c>
      <c r="C808" s="2" t="str">
        <f>"138.54"</f>
        <v>138.54</v>
      </c>
      <c r="D808" s="2" t="str">
        <f>"138.54"</f>
        <v>138.54</v>
      </c>
      <c r="E808" s="2" t="str">
        <f>"91616.00"</f>
        <v>91616.00</v>
      </c>
      <c r="F808" s="2" t="str">
        <f>"91754.54"</f>
        <v>91754.54</v>
      </c>
      <c r="G808" s="2" t="str">
        <f>"-9194.42"</f>
        <v>-9194.42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8"/>
    </row>
    <row r="810" spans="1:18">
      <c r="A810" s="2" t="s">
        <v>0</v>
      </c>
      <c r="B810" s="2" t="str">
        <f>"证券数量"</f>
        <v>证券数量</v>
      </c>
      <c r="C810" s="2" t="s">
        <v>1</v>
      </c>
      <c r="D810" s="2" t="str">
        <f>"价格币种"</f>
        <v>价格币种</v>
      </c>
      <c r="E810" s="2" t="str">
        <f>"成本价"</f>
        <v>成本价</v>
      </c>
      <c r="F810" s="2" t="str">
        <f>"浮动盈亏"</f>
        <v>浮动盈亏</v>
      </c>
      <c r="G810" s="2" t="str">
        <f>"盈亏比例(%)"</f>
        <v>盈亏比例(%)</v>
      </c>
      <c r="H810" s="2" t="str">
        <f>"折算汇率"</f>
        <v>折算汇率</v>
      </c>
      <c r="I810" s="2" t="str">
        <f>"最新市值"</f>
        <v>最新市值</v>
      </c>
      <c r="J810" s="2" t="str">
        <f>"当前价"</f>
        <v>当前价</v>
      </c>
      <c r="K810" s="2" t="str">
        <f>"今买数量"</f>
        <v>今买数量</v>
      </c>
      <c r="L810" s="2" t="str">
        <f>"今卖数量"</f>
        <v>今卖数量</v>
      </c>
      <c r="M810" s="2" t="str">
        <f>"证券代码"</f>
        <v>证券代码</v>
      </c>
      <c r="N810" s="2" t="str">
        <f>"股东代码"</f>
        <v>股东代码</v>
      </c>
      <c r="O810" s="2" t="str">
        <f>"成本金额"</f>
        <v>成本金额</v>
      </c>
      <c r="P810" s="2" t="s">
        <v>2</v>
      </c>
      <c r="Q810" s="2"/>
      <c r="R810" s="2" t="s">
        <v>3</v>
      </c>
    </row>
    <row r="811" spans="1:18">
      <c r="A811" s="2" t="s">
        <v>4</v>
      </c>
      <c r="B811" s="9" t="s">
        <v>5</v>
      </c>
      <c r="C811" s="9" t="s">
        <v>5</v>
      </c>
      <c r="D811" s="2" t="str">
        <f t="shared" ref="D811:D826" si="240">"人民币"</f>
        <v>人民币</v>
      </c>
      <c r="E811" s="2">
        <v>19.758</v>
      </c>
      <c r="F811" s="2">
        <v>-1294.53</v>
      </c>
      <c r="G811" s="2">
        <v>-8.19</v>
      </c>
      <c r="H811" s="9" t="s">
        <v>6</v>
      </c>
      <c r="I811" s="2">
        <v>14512</v>
      </c>
      <c r="J811" s="2">
        <v>18.14</v>
      </c>
      <c r="K811" s="2">
        <v>0</v>
      </c>
      <c r="L811" s="2">
        <v>0</v>
      </c>
      <c r="M811" s="2" t="str">
        <f>"000936"</f>
        <v>000936</v>
      </c>
      <c r="N811" s="2" t="str">
        <f t="shared" ref="N811:N814" si="241">"0157472516"</f>
        <v>0157472516</v>
      </c>
      <c r="O811" s="2" t="str">
        <f>"15806.53"</f>
        <v>15806.53</v>
      </c>
      <c r="P811" s="2">
        <v>30</v>
      </c>
      <c r="Q811" s="2">
        <f t="shared" ref="Q811:Q826" si="242">P811*B811</f>
        <v>24000</v>
      </c>
      <c r="R811" s="2">
        <f t="shared" ref="R811:R826" si="243">(Q811-O811)/O811*100</f>
        <v>51.835981711356</v>
      </c>
    </row>
    <row r="812" spans="1:18">
      <c r="A812" s="2" t="str">
        <f>"创业板B"</f>
        <v>创业板B</v>
      </c>
      <c r="B812" s="2">
        <v>10000</v>
      </c>
      <c r="C812" s="2">
        <v>10000</v>
      </c>
      <c r="D812" s="2" t="str">
        <f>"人民币"</f>
        <v>人民币</v>
      </c>
      <c r="E812" s="2">
        <v>1.116</v>
      </c>
      <c r="F812" s="2">
        <v>-927.5</v>
      </c>
      <c r="G812" s="2">
        <v>-8.33</v>
      </c>
      <c r="H812" s="2"/>
      <c r="I812" s="2">
        <v>10230</v>
      </c>
      <c r="J812" s="2">
        <v>1.023</v>
      </c>
      <c r="K812" s="2">
        <v>0</v>
      </c>
      <c r="L812" s="2">
        <v>0</v>
      </c>
      <c r="M812" s="2" t="str">
        <f>"150153"</f>
        <v>150153</v>
      </c>
      <c r="N812" s="2" t="str">
        <f>"0157472516"</f>
        <v>0157472516</v>
      </c>
      <c r="O812" s="2" t="str">
        <f>"11157.50"</f>
        <v>11157.50</v>
      </c>
      <c r="P812" s="2">
        <v>1.3</v>
      </c>
      <c r="Q812" s="2">
        <f>P812*B812</f>
        <v>13000</v>
      </c>
      <c r="R812" s="2">
        <f>(Q812-O812)/O812*100</f>
        <v>16.5135559041004</v>
      </c>
    </row>
    <row r="813" spans="1:18">
      <c r="A813" s="2" t="s">
        <v>7</v>
      </c>
      <c r="B813" s="2">
        <v>600</v>
      </c>
      <c r="C813" s="2">
        <v>600</v>
      </c>
      <c r="D813" s="2" t="str">
        <f>"人民币"</f>
        <v>人民币</v>
      </c>
      <c r="E813" s="2">
        <v>17.548</v>
      </c>
      <c r="F813" s="2">
        <v>-310.88</v>
      </c>
      <c r="G813" s="2">
        <v>-2.95</v>
      </c>
      <c r="H813" s="2"/>
      <c r="I813" s="2">
        <v>10218</v>
      </c>
      <c r="J813" s="2">
        <v>17.03</v>
      </c>
      <c r="K813" s="2">
        <v>0</v>
      </c>
      <c r="L813" s="2">
        <v>0</v>
      </c>
      <c r="M813" s="2" t="str">
        <f>"600008"</f>
        <v>600008</v>
      </c>
      <c r="N813" s="2" t="str">
        <f t="shared" ref="N813:N816" si="244">"A453612732"</f>
        <v>A453612732</v>
      </c>
      <c r="O813" s="2" t="str">
        <f>"10528.88"</f>
        <v>10528.88</v>
      </c>
      <c r="P813" s="2">
        <v>25</v>
      </c>
      <c r="Q813" s="2">
        <f>P813*B813</f>
        <v>15000</v>
      </c>
      <c r="R813" s="2">
        <f>(Q813-O813)/O813*100</f>
        <v>42.4652954540274</v>
      </c>
    </row>
    <row r="814" spans="1:18">
      <c r="A814" s="2" t="str">
        <f>"华英农业"</f>
        <v>华英农业</v>
      </c>
      <c r="B814" s="2">
        <v>600</v>
      </c>
      <c r="C814" s="2">
        <v>300</v>
      </c>
      <c r="D814" s="2" t="str">
        <f>"人民币"</f>
        <v>人民币</v>
      </c>
      <c r="E814" s="2">
        <v>14.948</v>
      </c>
      <c r="F814" s="2">
        <v>-418.66</v>
      </c>
      <c r="G814" s="2">
        <v>-4.67</v>
      </c>
      <c r="H814" s="2"/>
      <c r="I814" s="2">
        <v>8550</v>
      </c>
      <c r="J814" s="2">
        <v>14.25</v>
      </c>
      <c r="K814" s="2">
        <v>300</v>
      </c>
      <c r="L814" s="2">
        <v>0</v>
      </c>
      <c r="M814" s="2" t="str">
        <f>"002321"</f>
        <v>002321</v>
      </c>
      <c r="N814" s="2" t="str">
        <f>"0157472516"</f>
        <v>0157472516</v>
      </c>
      <c r="O814" s="2" t="str">
        <f>"8968.66"</f>
        <v>8968.66</v>
      </c>
      <c r="P814" s="2">
        <v>25</v>
      </c>
      <c r="Q814" s="2">
        <f>P814*B814</f>
        <v>15000</v>
      </c>
      <c r="R814" s="2">
        <f>(Q814-O814)/O814*100</f>
        <v>67.2490650777262</v>
      </c>
    </row>
    <row r="815" spans="1:18">
      <c r="A815" s="2" t="str">
        <f>"*ST阳化"</f>
        <v>*ST阳化</v>
      </c>
      <c r="B815" s="2">
        <v>900</v>
      </c>
      <c r="C815" s="2">
        <v>600</v>
      </c>
      <c r="D815" s="2" t="str">
        <f>"人民币"</f>
        <v>人民币</v>
      </c>
      <c r="E815" s="2">
        <v>7.599</v>
      </c>
      <c r="F815" s="2">
        <v>-80.2</v>
      </c>
      <c r="G815" s="2">
        <v>-1.17</v>
      </c>
      <c r="H815" s="2"/>
      <c r="I815" s="2">
        <v>6759</v>
      </c>
      <c r="J815" s="2">
        <v>7.51</v>
      </c>
      <c r="K815" s="2">
        <v>300</v>
      </c>
      <c r="L815" s="2">
        <v>0</v>
      </c>
      <c r="M815" s="2" t="str">
        <f>"600691"</f>
        <v>600691</v>
      </c>
      <c r="N815" s="2" t="str">
        <f>"A453612732"</f>
        <v>A453612732</v>
      </c>
      <c r="O815" s="2" t="str">
        <f>"6839.20"</f>
        <v>6839.20</v>
      </c>
      <c r="P815" s="2">
        <v>11</v>
      </c>
      <c r="Q815" s="2">
        <f>P815*B815</f>
        <v>9900</v>
      </c>
      <c r="R815" s="2">
        <f>(Q815-O815)/O815*100</f>
        <v>44.7537723710376</v>
      </c>
    </row>
    <row r="816" spans="1:18">
      <c r="A816" s="2" t="str">
        <f>"雪峰科技"</f>
        <v>雪峰科技</v>
      </c>
      <c r="B816" s="2">
        <v>200</v>
      </c>
      <c r="C816" s="2">
        <v>100</v>
      </c>
      <c r="D816" s="2" t="str">
        <f>"人民币"</f>
        <v>人民币</v>
      </c>
      <c r="E816" s="2">
        <v>37.898</v>
      </c>
      <c r="F816" s="2">
        <v>-1239.59</v>
      </c>
      <c r="G816" s="2">
        <v>-16.35</v>
      </c>
      <c r="H816" s="2"/>
      <c r="I816" s="2">
        <v>6340</v>
      </c>
      <c r="J816" s="2">
        <v>31.7</v>
      </c>
      <c r="K816" s="2">
        <v>100</v>
      </c>
      <c r="L816" s="2">
        <v>0</v>
      </c>
      <c r="M816" s="2" t="str">
        <f>"603227"</f>
        <v>603227</v>
      </c>
      <c r="N816" s="2" t="str">
        <f>"A453612732"</f>
        <v>A453612732</v>
      </c>
      <c r="O816" s="2" t="str">
        <f>"7579.59"</f>
        <v>7579.59</v>
      </c>
      <c r="P816" s="2">
        <v>42</v>
      </c>
      <c r="Q816" s="2">
        <f>P816*B816</f>
        <v>8400</v>
      </c>
      <c r="R816" s="2">
        <f>(Q816-O816)/O816*100</f>
        <v>10.8239363870605</v>
      </c>
    </row>
    <row r="817" spans="1:18">
      <c r="A817" s="2" t="str">
        <f>"三花股份"</f>
        <v>三花股份</v>
      </c>
      <c r="B817" s="2">
        <v>400</v>
      </c>
      <c r="C817" s="2">
        <v>400</v>
      </c>
      <c r="D817" s="2" t="str">
        <f>"人民币"</f>
        <v>人民币</v>
      </c>
      <c r="E817" s="2">
        <v>13.737</v>
      </c>
      <c r="F817" s="2">
        <v>69.25</v>
      </c>
      <c r="G817" s="2">
        <v>1.26</v>
      </c>
      <c r="H817" s="2"/>
      <c r="I817" s="2">
        <v>5564</v>
      </c>
      <c r="J817" s="2">
        <v>13.91</v>
      </c>
      <c r="K817" s="2">
        <v>0</v>
      </c>
      <c r="L817" s="2">
        <v>0</v>
      </c>
      <c r="M817" s="2" t="str">
        <f>"002050"</f>
        <v>002050</v>
      </c>
      <c r="N817" s="2" t="str">
        <f t="shared" ref="N817:N822" si="245">"0157472516"</f>
        <v>0157472516</v>
      </c>
      <c r="O817" s="2" t="str">
        <f>"5494.75"</f>
        <v>5494.75</v>
      </c>
      <c r="P817" s="2">
        <v>20</v>
      </c>
      <c r="Q817" s="2">
        <f>P817*B817</f>
        <v>8000</v>
      </c>
      <c r="R817" s="2">
        <f>(Q817-O817)/O817*100</f>
        <v>45.5935210883116</v>
      </c>
    </row>
    <row r="818" spans="1:18">
      <c r="A818" s="2" t="str">
        <f>"农 产 品"</f>
        <v>农 产 品</v>
      </c>
      <c r="B818" s="2">
        <v>200</v>
      </c>
      <c r="C818" s="2">
        <v>200</v>
      </c>
      <c r="D818" s="2" t="str">
        <f>"人民币"</f>
        <v>人民币</v>
      </c>
      <c r="E818" s="2">
        <v>25.665</v>
      </c>
      <c r="F818" s="2">
        <v>-601</v>
      </c>
      <c r="G818" s="2">
        <v>-11.71</v>
      </c>
      <c r="H818" s="2"/>
      <c r="I818" s="2">
        <v>4532</v>
      </c>
      <c r="J818" s="2">
        <v>22.66</v>
      </c>
      <c r="K818" s="2">
        <v>0</v>
      </c>
      <c r="L818" s="2">
        <v>0</v>
      </c>
      <c r="M818" s="2" t="str">
        <f>"000061"</f>
        <v>000061</v>
      </c>
      <c r="N818" s="2" t="str">
        <f>"0157472516"</f>
        <v>0157472516</v>
      </c>
      <c r="O818" s="2" t="str">
        <f>"5133.00"</f>
        <v>5133.00</v>
      </c>
      <c r="P818" s="2">
        <v>35</v>
      </c>
      <c r="Q818" s="2">
        <f>P818*B818</f>
        <v>7000</v>
      </c>
      <c r="R818" s="2">
        <f>(Q818-O818)/O818*100</f>
        <v>36.3724917202416</v>
      </c>
    </row>
    <row r="819" spans="1:18">
      <c r="A819" s="2" t="str">
        <f>"北京城建"</f>
        <v>北京城建</v>
      </c>
      <c r="B819" s="2">
        <v>200</v>
      </c>
      <c r="C819" s="2">
        <v>200</v>
      </c>
      <c r="D819" s="2" t="str">
        <f>"人民币"</f>
        <v>人民币</v>
      </c>
      <c r="E819" s="2">
        <v>24.605</v>
      </c>
      <c r="F819" s="2">
        <v>-394.99</v>
      </c>
      <c r="G819" s="2">
        <v>-8.03</v>
      </c>
      <c r="H819" s="2"/>
      <c r="I819" s="2">
        <v>4526</v>
      </c>
      <c r="J819" s="2">
        <v>22.63</v>
      </c>
      <c r="K819" s="2">
        <v>0</v>
      </c>
      <c r="L819" s="2">
        <v>0</v>
      </c>
      <c r="M819" s="2" t="str">
        <f>"600266"</f>
        <v>600266</v>
      </c>
      <c r="N819" s="2" t="str">
        <f t="shared" ref="N819:N821" si="246">"A453612732"</f>
        <v>A453612732</v>
      </c>
      <c r="O819" s="2" t="str">
        <f>"4920.99"</f>
        <v>4920.99</v>
      </c>
      <c r="P819" s="2">
        <v>28</v>
      </c>
      <c r="Q819" s="2">
        <f>P819*B819</f>
        <v>5600</v>
      </c>
      <c r="R819" s="2">
        <f>(Q819-O819)/O819*100</f>
        <v>13.7982397850839</v>
      </c>
    </row>
    <row r="820" spans="1:18">
      <c r="A820" s="2" t="str">
        <f>"上汽集团"</f>
        <v>上汽集团</v>
      </c>
      <c r="B820" s="2">
        <v>200</v>
      </c>
      <c r="C820" s="2">
        <v>200</v>
      </c>
      <c r="D820" s="2" t="str">
        <f>"人民币"</f>
        <v>人民币</v>
      </c>
      <c r="E820" s="2">
        <v>24.736</v>
      </c>
      <c r="F820" s="2">
        <v>-449.12</v>
      </c>
      <c r="G820" s="2">
        <v>-9.08</v>
      </c>
      <c r="H820" s="2"/>
      <c r="I820" s="2">
        <v>4498</v>
      </c>
      <c r="J820" s="2">
        <v>22.49</v>
      </c>
      <c r="K820" s="2">
        <v>0</v>
      </c>
      <c r="L820" s="2">
        <v>0</v>
      </c>
      <c r="M820" s="2" t="str">
        <f>"600104"</f>
        <v>600104</v>
      </c>
      <c r="N820" s="2" t="str">
        <f>"A453612732"</f>
        <v>A453612732</v>
      </c>
      <c r="O820" s="2" t="str">
        <f>"4947.12"</f>
        <v>4947.12</v>
      </c>
      <c r="P820" s="2">
        <v>35</v>
      </c>
      <c r="Q820" s="2">
        <f>P820*B820</f>
        <v>7000</v>
      </c>
      <c r="R820" s="2">
        <f>(Q820-O820)/O820*100</f>
        <v>41.4964666310904</v>
      </c>
    </row>
    <row r="821" spans="1:18">
      <c r="A821" s="2" t="str">
        <f>"中海集运"</f>
        <v>中海集运</v>
      </c>
      <c r="B821" s="2">
        <v>400</v>
      </c>
      <c r="C821" s="2">
        <v>400</v>
      </c>
      <c r="D821" s="2" t="str">
        <f>"人民币"</f>
        <v>人民币</v>
      </c>
      <c r="E821" s="2">
        <v>9.099</v>
      </c>
      <c r="F821" s="2">
        <v>-167.68</v>
      </c>
      <c r="G821" s="2">
        <v>-4.6</v>
      </c>
      <c r="H821" s="2"/>
      <c r="I821" s="2">
        <v>3472</v>
      </c>
      <c r="J821" s="2">
        <v>8.68</v>
      </c>
      <c r="K821" s="2">
        <v>0</v>
      </c>
      <c r="L821" s="2">
        <v>0</v>
      </c>
      <c r="M821" s="2" t="str">
        <f>"601866"</f>
        <v>601866</v>
      </c>
      <c r="N821" s="2" t="str">
        <f>"A453612732"</f>
        <v>A453612732</v>
      </c>
      <c r="O821" s="2" t="str">
        <f>"3639.68"</f>
        <v>3639.68</v>
      </c>
      <c r="P821" s="2">
        <v>12</v>
      </c>
      <c r="Q821" s="2">
        <f>P821*B821</f>
        <v>4800</v>
      </c>
      <c r="R821" s="2">
        <f>(Q821-O821)/O821*100</f>
        <v>31.8797256901706</v>
      </c>
    </row>
    <row r="822" spans="1:18">
      <c r="A822" s="2" t="str">
        <f>"中航军B"</f>
        <v>中航军B</v>
      </c>
      <c r="B822" s="2">
        <v>3000</v>
      </c>
      <c r="C822" s="2">
        <v>3000</v>
      </c>
      <c r="D822" s="2" t="str">
        <f>"人民币"</f>
        <v>人民币</v>
      </c>
      <c r="E822" s="2">
        <v>0.972</v>
      </c>
      <c r="F822" s="2">
        <v>-62</v>
      </c>
      <c r="G822" s="2">
        <v>-2.16</v>
      </c>
      <c r="H822" s="2"/>
      <c r="I822" s="2">
        <v>2853</v>
      </c>
      <c r="J822" s="2">
        <v>0.951</v>
      </c>
      <c r="K822" s="2">
        <v>0</v>
      </c>
      <c r="L822" s="2">
        <v>0</v>
      </c>
      <c r="M822" s="2" t="str">
        <f>"150222"</f>
        <v>150222</v>
      </c>
      <c r="N822" s="2" t="str">
        <f>"0157472516"</f>
        <v>0157472516</v>
      </c>
      <c r="O822" s="2" t="str">
        <f>"2915.00"</f>
        <v>2915.00</v>
      </c>
      <c r="P822" s="2">
        <v>1.1</v>
      </c>
      <c r="Q822" s="2">
        <f>P822*B822</f>
        <v>3300</v>
      </c>
      <c r="R822" s="2">
        <f>(Q822-O822)/O822*100</f>
        <v>13.2075471698113</v>
      </c>
    </row>
    <row r="823" spans="1:18">
      <c r="A823" s="2" t="str">
        <f>"华贸物流"</f>
        <v>华贸物流</v>
      </c>
      <c r="B823" s="2">
        <v>200</v>
      </c>
      <c r="C823" s="2">
        <v>200</v>
      </c>
      <c r="D823" s="2" t="str">
        <f>"人民币"</f>
        <v>人民币</v>
      </c>
      <c r="E823" s="2">
        <v>16.576</v>
      </c>
      <c r="F823" s="2">
        <v>-473.12</v>
      </c>
      <c r="G823" s="2">
        <v>-14.27</v>
      </c>
      <c r="H823" s="2"/>
      <c r="I823" s="2">
        <v>2842</v>
      </c>
      <c r="J823" s="2">
        <v>14.21</v>
      </c>
      <c r="K823" s="2">
        <v>0</v>
      </c>
      <c r="L823" s="2">
        <v>0</v>
      </c>
      <c r="M823" s="2" t="str">
        <f>"603128"</f>
        <v>603128</v>
      </c>
      <c r="N823" s="2" t="str">
        <f t="shared" ref="N823:N826" si="247">"A453612732"</f>
        <v>A453612732</v>
      </c>
      <c r="O823" s="2" t="str">
        <f>"3315.12"</f>
        <v>3315.12</v>
      </c>
      <c r="P823" s="2">
        <v>20</v>
      </c>
      <c r="Q823" s="2">
        <f>P823*B823</f>
        <v>4000</v>
      </c>
      <c r="R823" s="2">
        <f>(Q823-O823)/O823*100</f>
        <v>20.6592823185888</v>
      </c>
    </row>
    <row r="824" spans="1:18">
      <c r="A824" s="2" t="str">
        <f>"盛达矿业"</f>
        <v>盛达矿业</v>
      </c>
      <c r="B824" s="2">
        <v>100</v>
      </c>
      <c r="C824" s="2">
        <v>100</v>
      </c>
      <c r="D824" s="2" t="str">
        <f>"人民币"</f>
        <v>人民币</v>
      </c>
      <c r="E824" s="2">
        <v>38.308</v>
      </c>
      <c r="F824" s="2">
        <v>-1175.77</v>
      </c>
      <c r="G824" s="2">
        <v>-30.69</v>
      </c>
      <c r="H824" s="2"/>
      <c r="I824" s="2">
        <v>2655</v>
      </c>
      <c r="J824" s="2">
        <v>26.55</v>
      </c>
      <c r="K824" s="2">
        <v>0</v>
      </c>
      <c r="L824" s="2">
        <v>100</v>
      </c>
      <c r="M824" s="2" t="str">
        <f>"000603"</f>
        <v>000603</v>
      </c>
      <c r="N824" s="2" t="str">
        <f>"0157472516"</f>
        <v>0157472516</v>
      </c>
      <c r="O824" s="2" t="str">
        <f>"3830.77"</f>
        <v>3830.77</v>
      </c>
      <c r="P824" s="2">
        <v>40</v>
      </c>
      <c r="Q824" s="2">
        <f>P824*B824</f>
        <v>4000</v>
      </c>
      <c r="R824" s="2">
        <f>(Q824-O824)/O824*100</f>
        <v>4.41764971533138</v>
      </c>
    </row>
    <row r="825" spans="1:18">
      <c r="A825" s="2" t="str">
        <f>"大众交通"</f>
        <v>大众交通</v>
      </c>
      <c r="B825" s="2">
        <v>100</v>
      </c>
      <c r="C825" s="2">
        <v>100</v>
      </c>
      <c r="D825" s="2" t="str">
        <f>"人民币"</f>
        <v>人民币</v>
      </c>
      <c r="E825" s="2">
        <v>30.941</v>
      </c>
      <c r="F825" s="2">
        <v>-1037.13</v>
      </c>
      <c r="G825" s="2">
        <v>-33.52</v>
      </c>
      <c r="H825" s="2"/>
      <c r="I825" s="2">
        <v>2057</v>
      </c>
      <c r="J825" s="2">
        <v>20.57</v>
      </c>
      <c r="K825" s="2">
        <v>0</v>
      </c>
      <c r="L825" s="2">
        <v>0</v>
      </c>
      <c r="M825" s="2" t="str">
        <f>"600611"</f>
        <v>600611</v>
      </c>
      <c r="N825" s="2" t="str">
        <f>"A453612732"</f>
        <v>A453612732</v>
      </c>
      <c r="O825" s="2" t="str">
        <f>"3094.13"</f>
        <v>3094.13</v>
      </c>
      <c r="P825" s="2">
        <v>28</v>
      </c>
      <c r="Q825" s="2">
        <f>P825*B825</f>
        <v>2800</v>
      </c>
      <c r="R825" s="2">
        <f>(Q825-O825)/O825*100</f>
        <v>-9.50606470962759</v>
      </c>
    </row>
    <row r="826" spans="1:18">
      <c r="A826" s="2" t="str">
        <f>"中国中车"</f>
        <v>中国中车</v>
      </c>
      <c r="B826" s="2">
        <v>100</v>
      </c>
      <c r="C826" s="2">
        <v>100</v>
      </c>
      <c r="D826" s="2" t="str">
        <f>"人民币"</f>
        <v>人民币</v>
      </c>
      <c r="E826" s="2">
        <v>26.395</v>
      </c>
      <c r="F826" s="2">
        <v>-631.5</v>
      </c>
      <c r="G826" s="2">
        <v>-23.92</v>
      </c>
      <c r="H826" s="2"/>
      <c r="I826" s="2">
        <v>2008</v>
      </c>
      <c r="J826" s="2">
        <v>20.08</v>
      </c>
      <c r="K826" s="2">
        <v>0</v>
      </c>
      <c r="L826" s="2">
        <v>100</v>
      </c>
      <c r="M826" s="2" t="str">
        <f>"601766"</f>
        <v>601766</v>
      </c>
      <c r="N826" s="2" t="str">
        <f>"A453612732"</f>
        <v>A453612732</v>
      </c>
      <c r="O826" s="2" t="str">
        <f>"2639.50"</f>
        <v>2639.50</v>
      </c>
      <c r="P826" s="2">
        <v>30</v>
      </c>
      <c r="Q826" s="2">
        <f>P826*B826</f>
        <v>3000</v>
      </c>
      <c r="R826" s="2">
        <f>(Q826-O826)/O826*100</f>
        <v>13.6578897518469</v>
      </c>
    </row>
    <row r="827" spans="1:18">
      <c r="A827" s="2" t="s">
        <v>8</v>
      </c>
      <c r="B827" s="2" t="s">
        <v>9</v>
      </c>
      <c r="C827" s="4" t="s">
        <v>10</v>
      </c>
      <c r="D827" s="4"/>
      <c r="E827" s="4"/>
      <c r="F827" s="2"/>
      <c r="G827" s="2">
        <f>SUM(G811:G826)</f>
        <v>-178.38</v>
      </c>
      <c r="H827" s="2"/>
      <c r="I827" s="2"/>
      <c r="J827" s="2"/>
      <c r="K827" s="2"/>
      <c r="L827" s="2"/>
      <c r="M827" s="2"/>
      <c r="N827" s="2"/>
      <c r="O827" s="2"/>
      <c r="P827" s="2"/>
      <c r="Q827" s="2">
        <f>SUM(Q811:Q826)</f>
        <v>134800</v>
      </c>
      <c r="R827" s="2"/>
    </row>
    <row r="828" customFormat="1" spans="3:8">
      <c r="C828" s="5"/>
      <c r="D828" s="5"/>
      <c r="E828" s="5"/>
      <c r="H828" s="6">
        <v>42257</v>
      </c>
    </row>
    <row r="829" customFormat="1" spans="10:10">
      <c r="J829" s="6">
        <f>H828+1</f>
        <v>42258</v>
      </c>
    </row>
    <row r="830" customFormat="1" spans="2:11">
      <c r="B830" t="s">
        <v>11</v>
      </c>
      <c r="K830" s="7">
        <f ca="1">NOW()</f>
        <v>42259.9654398148</v>
      </c>
    </row>
    <row r="831" customFormat="1" spans="9:9">
      <c r="I831" t="e">
        <f>D823+1</f>
        <v>#VALUE!</v>
      </c>
    </row>
    <row r="832" customFormat="1"/>
    <row r="833" spans="1:18">
      <c r="A833" s="2" t="s">
        <v>0</v>
      </c>
      <c r="B833" s="2" t="str">
        <f>"证券数量"</f>
        <v>证券数量</v>
      </c>
      <c r="C833" s="2" t="s">
        <v>1</v>
      </c>
      <c r="D833" s="2" t="str">
        <f>"价格币种"</f>
        <v>价格币种</v>
      </c>
      <c r="E833" s="2" t="str">
        <f>"成本价"</f>
        <v>成本价</v>
      </c>
      <c r="F833" s="2" t="str">
        <f>"浮动盈亏"</f>
        <v>浮动盈亏</v>
      </c>
      <c r="G833" s="2" t="str">
        <f>"盈亏比例(%)"</f>
        <v>盈亏比例(%)</v>
      </c>
      <c r="H833" s="2" t="str">
        <f>"折算汇率"</f>
        <v>折算汇率</v>
      </c>
      <c r="I833" s="2" t="str">
        <f>"最新市值"</f>
        <v>最新市值</v>
      </c>
      <c r="J833" s="2" t="str">
        <f>"当前价"</f>
        <v>当前价</v>
      </c>
      <c r="K833" s="2" t="str">
        <f>"今买数量"</f>
        <v>今买数量</v>
      </c>
      <c r="L833" s="2" t="str">
        <f>"今卖数量"</f>
        <v>今卖数量</v>
      </c>
      <c r="M833" s="2" t="str">
        <f>"证券代码"</f>
        <v>证券代码</v>
      </c>
      <c r="N833" s="2" t="str">
        <f>"股东代码"</f>
        <v>股东代码</v>
      </c>
      <c r="O833" s="2" t="str">
        <f>"成本金额"</f>
        <v>成本金额</v>
      </c>
      <c r="P833" s="2" t="s">
        <v>2</v>
      </c>
      <c r="Q833" s="2"/>
      <c r="R833" s="2" t="s">
        <v>3</v>
      </c>
    </row>
    <row r="834" spans="1:18">
      <c r="A834" s="2" t="s">
        <v>4</v>
      </c>
      <c r="B834" s="9" t="s">
        <v>5</v>
      </c>
      <c r="C834" s="9" t="s">
        <v>5</v>
      </c>
      <c r="D834" s="2" t="str">
        <f t="shared" ref="D834:D849" si="248">"人民币"</f>
        <v>人民币</v>
      </c>
      <c r="E834" s="2">
        <v>19.758</v>
      </c>
      <c r="F834" s="2">
        <v>-1294.53</v>
      </c>
      <c r="G834" s="2">
        <v>-8.19</v>
      </c>
      <c r="H834" s="9" t="s">
        <v>6</v>
      </c>
      <c r="I834" s="2">
        <v>14512</v>
      </c>
      <c r="J834" s="2">
        <v>18.14</v>
      </c>
      <c r="K834" s="2">
        <v>0</v>
      </c>
      <c r="L834" s="2">
        <v>0</v>
      </c>
      <c r="M834" s="2" t="str">
        <f>"000936"</f>
        <v>000936</v>
      </c>
      <c r="N834" s="2" t="str">
        <f t="shared" ref="N834:N837" si="249">"0157472516"</f>
        <v>0157472516</v>
      </c>
      <c r="O834" s="2" t="str">
        <f>"15806.53"</f>
        <v>15806.53</v>
      </c>
      <c r="P834" s="2">
        <v>30</v>
      </c>
      <c r="Q834" s="2">
        <f t="shared" ref="Q834:Q849" si="250">P834*B834</f>
        <v>24000</v>
      </c>
      <c r="R834" s="2">
        <f t="shared" ref="R834:R849" si="251">(Q834-O834)/O834*100</f>
        <v>51.835981711356</v>
      </c>
    </row>
    <row r="835" spans="1:18">
      <c r="A835" s="2" t="str">
        <f>"创业板B"</f>
        <v>创业板B</v>
      </c>
      <c r="B835" s="2">
        <v>10000</v>
      </c>
      <c r="C835" s="2">
        <v>10000</v>
      </c>
      <c r="D835" s="2" t="str">
        <f>"人民币"</f>
        <v>人民币</v>
      </c>
      <c r="E835" s="2">
        <v>1.116</v>
      </c>
      <c r="F835" s="2">
        <v>-927.5</v>
      </c>
      <c r="G835" s="2">
        <v>-8.33</v>
      </c>
      <c r="H835" s="2"/>
      <c r="I835" s="2">
        <v>10230</v>
      </c>
      <c r="J835" s="2">
        <v>1.023</v>
      </c>
      <c r="K835" s="2">
        <v>0</v>
      </c>
      <c r="L835" s="2">
        <v>0</v>
      </c>
      <c r="M835" s="2" t="str">
        <f>"150153"</f>
        <v>150153</v>
      </c>
      <c r="N835" s="2" t="str">
        <f>"0157472516"</f>
        <v>0157472516</v>
      </c>
      <c r="O835" s="2" t="str">
        <f>"11157.50"</f>
        <v>11157.50</v>
      </c>
      <c r="P835" s="2">
        <v>1.3</v>
      </c>
      <c r="Q835" s="2">
        <f>P835*B835</f>
        <v>13000</v>
      </c>
      <c r="R835" s="2">
        <f>(Q835-O835)/O835*100</f>
        <v>16.5135559041004</v>
      </c>
    </row>
    <row r="836" spans="1:18">
      <c r="A836" s="2" t="s">
        <v>7</v>
      </c>
      <c r="B836" s="2">
        <v>600</v>
      </c>
      <c r="C836" s="2">
        <v>600</v>
      </c>
      <c r="D836" s="2" t="str">
        <f>"人民币"</f>
        <v>人民币</v>
      </c>
      <c r="E836" s="2">
        <v>17.548</v>
      </c>
      <c r="F836" s="2">
        <v>-310.88</v>
      </c>
      <c r="G836" s="2">
        <v>-2.95</v>
      </c>
      <c r="H836" s="2"/>
      <c r="I836" s="2">
        <v>10218</v>
      </c>
      <c r="J836" s="2">
        <v>17.03</v>
      </c>
      <c r="K836" s="2">
        <v>0</v>
      </c>
      <c r="L836" s="2">
        <v>0</v>
      </c>
      <c r="M836" s="2" t="str">
        <f>"600008"</f>
        <v>600008</v>
      </c>
      <c r="N836" s="2" t="str">
        <f t="shared" ref="N836:N839" si="252">"A453612732"</f>
        <v>A453612732</v>
      </c>
      <c r="O836" s="2" t="str">
        <f>"10528.88"</f>
        <v>10528.88</v>
      </c>
      <c r="P836" s="2">
        <v>25</v>
      </c>
      <c r="Q836" s="2">
        <f>P836*B836</f>
        <v>15000</v>
      </c>
      <c r="R836" s="2">
        <f>(Q836-O836)/O836*100</f>
        <v>42.4652954540274</v>
      </c>
    </row>
    <row r="837" spans="1:18">
      <c r="A837" s="2" t="str">
        <f>"华英农业"</f>
        <v>华英农业</v>
      </c>
      <c r="B837" s="2">
        <v>600</v>
      </c>
      <c r="C837" s="2">
        <v>300</v>
      </c>
      <c r="D837" s="2" t="str">
        <f>"人民币"</f>
        <v>人民币</v>
      </c>
      <c r="E837" s="2">
        <v>14.948</v>
      </c>
      <c r="F837" s="2">
        <v>-418.66</v>
      </c>
      <c r="G837" s="2">
        <v>-4.67</v>
      </c>
      <c r="H837" s="2"/>
      <c r="I837" s="2">
        <v>8550</v>
      </c>
      <c r="J837" s="2">
        <v>14.25</v>
      </c>
      <c r="K837" s="2">
        <v>300</v>
      </c>
      <c r="L837" s="2">
        <v>0</v>
      </c>
      <c r="M837" s="2" t="str">
        <f>"002321"</f>
        <v>002321</v>
      </c>
      <c r="N837" s="2" t="str">
        <f>"0157472516"</f>
        <v>0157472516</v>
      </c>
      <c r="O837" s="2" t="str">
        <f>"8968.66"</f>
        <v>8968.66</v>
      </c>
      <c r="P837" s="2">
        <v>25</v>
      </c>
      <c r="Q837" s="2">
        <f>P837*B837</f>
        <v>15000</v>
      </c>
      <c r="R837" s="2">
        <f>(Q837-O837)/O837*100</f>
        <v>67.2490650777262</v>
      </c>
    </row>
    <row r="838" spans="1:18">
      <c r="A838" s="2" t="str">
        <f>"*ST阳化"</f>
        <v>*ST阳化</v>
      </c>
      <c r="B838" s="2">
        <v>900</v>
      </c>
      <c r="C838" s="2">
        <v>600</v>
      </c>
      <c r="D838" s="2" t="str">
        <f>"人民币"</f>
        <v>人民币</v>
      </c>
      <c r="E838" s="2">
        <v>7.599</v>
      </c>
      <c r="F838" s="2">
        <v>-80.2</v>
      </c>
      <c r="G838" s="2">
        <v>-1.17</v>
      </c>
      <c r="H838" s="2"/>
      <c r="I838" s="2">
        <v>6759</v>
      </c>
      <c r="J838" s="2">
        <v>7.51</v>
      </c>
      <c r="K838" s="2">
        <v>300</v>
      </c>
      <c r="L838" s="2">
        <v>0</v>
      </c>
      <c r="M838" s="2" t="str">
        <f>"600691"</f>
        <v>600691</v>
      </c>
      <c r="N838" s="2" t="str">
        <f>"A453612732"</f>
        <v>A453612732</v>
      </c>
      <c r="O838" s="2" t="str">
        <f>"6839.20"</f>
        <v>6839.20</v>
      </c>
      <c r="P838" s="2">
        <v>11</v>
      </c>
      <c r="Q838" s="2">
        <f>P838*B838</f>
        <v>9900</v>
      </c>
      <c r="R838" s="2">
        <f>(Q838-O838)/O838*100</f>
        <v>44.7537723710376</v>
      </c>
    </row>
    <row r="839" spans="1:18">
      <c r="A839" s="2" t="str">
        <f>"雪峰科技"</f>
        <v>雪峰科技</v>
      </c>
      <c r="B839" s="2">
        <v>200</v>
      </c>
      <c r="C839" s="2">
        <v>100</v>
      </c>
      <c r="D839" s="2" t="str">
        <f>"人民币"</f>
        <v>人民币</v>
      </c>
      <c r="E839" s="2">
        <v>37.898</v>
      </c>
      <c r="F839" s="2">
        <v>-1239.59</v>
      </c>
      <c r="G839" s="2">
        <v>-16.35</v>
      </c>
      <c r="H839" s="2"/>
      <c r="I839" s="2">
        <v>6340</v>
      </c>
      <c r="J839" s="2">
        <v>31.7</v>
      </c>
      <c r="K839" s="2">
        <v>100</v>
      </c>
      <c r="L839" s="2">
        <v>0</v>
      </c>
      <c r="M839" s="2" t="str">
        <f>"603227"</f>
        <v>603227</v>
      </c>
      <c r="N839" s="2" t="str">
        <f>"A453612732"</f>
        <v>A453612732</v>
      </c>
      <c r="O839" s="2" t="str">
        <f>"7579.59"</f>
        <v>7579.59</v>
      </c>
      <c r="P839" s="2">
        <v>42</v>
      </c>
      <c r="Q839" s="2">
        <f>P839*B839</f>
        <v>8400</v>
      </c>
      <c r="R839" s="2">
        <f>(Q839-O839)/O839*100</f>
        <v>10.8239363870605</v>
      </c>
    </row>
    <row r="840" spans="1:18">
      <c r="A840" s="2" t="str">
        <f>"三花股份"</f>
        <v>三花股份</v>
      </c>
      <c r="B840" s="2">
        <v>400</v>
      </c>
      <c r="C840" s="2">
        <v>400</v>
      </c>
      <c r="D840" s="2" t="str">
        <f>"人民币"</f>
        <v>人民币</v>
      </c>
      <c r="E840" s="2">
        <v>13.737</v>
      </c>
      <c r="F840" s="2">
        <v>69.25</v>
      </c>
      <c r="G840" s="2">
        <v>1.26</v>
      </c>
      <c r="H840" s="2"/>
      <c r="I840" s="2">
        <v>5564</v>
      </c>
      <c r="J840" s="2">
        <v>13.91</v>
      </c>
      <c r="K840" s="2">
        <v>0</v>
      </c>
      <c r="L840" s="2">
        <v>0</v>
      </c>
      <c r="M840" s="2" t="str">
        <f>"002050"</f>
        <v>002050</v>
      </c>
      <c r="N840" s="2" t="str">
        <f t="shared" ref="N840:N845" si="253">"0157472516"</f>
        <v>0157472516</v>
      </c>
      <c r="O840" s="2" t="str">
        <f>"5494.75"</f>
        <v>5494.75</v>
      </c>
      <c r="P840" s="2">
        <v>20</v>
      </c>
      <c r="Q840" s="2">
        <f>P840*B840</f>
        <v>8000</v>
      </c>
      <c r="R840" s="2">
        <f>(Q840-O840)/O840*100</f>
        <v>45.5935210883116</v>
      </c>
    </row>
    <row r="841" spans="1:18">
      <c r="A841" s="2" t="str">
        <f>"农 产 品"</f>
        <v>农 产 品</v>
      </c>
      <c r="B841" s="2">
        <v>200</v>
      </c>
      <c r="C841" s="2">
        <v>200</v>
      </c>
      <c r="D841" s="2" t="str">
        <f>"人民币"</f>
        <v>人民币</v>
      </c>
      <c r="E841" s="2">
        <v>25.665</v>
      </c>
      <c r="F841" s="2">
        <v>-601</v>
      </c>
      <c r="G841" s="2">
        <v>-11.71</v>
      </c>
      <c r="H841" s="2"/>
      <c r="I841" s="2">
        <v>4532</v>
      </c>
      <c r="J841" s="2">
        <v>22.66</v>
      </c>
      <c r="K841" s="2">
        <v>0</v>
      </c>
      <c r="L841" s="2">
        <v>0</v>
      </c>
      <c r="M841" s="2" t="str">
        <f>"000061"</f>
        <v>000061</v>
      </c>
      <c r="N841" s="2" t="str">
        <f>"0157472516"</f>
        <v>0157472516</v>
      </c>
      <c r="O841" s="2" t="str">
        <f>"5133.00"</f>
        <v>5133.00</v>
      </c>
      <c r="P841" s="2">
        <v>35</v>
      </c>
      <c r="Q841" s="2">
        <f>P841*B841</f>
        <v>7000</v>
      </c>
      <c r="R841" s="2">
        <f>(Q841-O841)/O841*100</f>
        <v>36.3724917202416</v>
      </c>
    </row>
    <row r="842" spans="1:18">
      <c r="A842" s="2" t="str">
        <f>"北京城建"</f>
        <v>北京城建</v>
      </c>
      <c r="B842" s="2">
        <v>200</v>
      </c>
      <c r="C842" s="2">
        <v>200</v>
      </c>
      <c r="D842" s="2" t="str">
        <f>"人民币"</f>
        <v>人民币</v>
      </c>
      <c r="E842" s="2">
        <v>24.605</v>
      </c>
      <c r="F842" s="2">
        <v>-394.99</v>
      </c>
      <c r="G842" s="2">
        <v>-8.03</v>
      </c>
      <c r="H842" s="2"/>
      <c r="I842" s="2">
        <v>4526</v>
      </c>
      <c r="J842" s="2">
        <v>22.63</v>
      </c>
      <c r="K842" s="2">
        <v>0</v>
      </c>
      <c r="L842" s="2">
        <v>0</v>
      </c>
      <c r="M842" s="2" t="str">
        <f>"600266"</f>
        <v>600266</v>
      </c>
      <c r="N842" s="2" t="str">
        <f t="shared" ref="N842:N844" si="254">"A453612732"</f>
        <v>A453612732</v>
      </c>
      <c r="O842" s="2" t="str">
        <f>"4920.99"</f>
        <v>4920.99</v>
      </c>
      <c r="P842" s="2">
        <v>28</v>
      </c>
      <c r="Q842" s="2">
        <f>P842*B842</f>
        <v>5600</v>
      </c>
      <c r="R842" s="2">
        <f>(Q842-O842)/O842*100</f>
        <v>13.7982397850839</v>
      </c>
    </row>
    <row r="843" spans="1:18">
      <c r="A843" s="2" t="str">
        <f>"上汽集团"</f>
        <v>上汽集团</v>
      </c>
      <c r="B843" s="2">
        <v>200</v>
      </c>
      <c r="C843" s="2">
        <v>200</v>
      </c>
      <c r="D843" s="2" t="str">
        <f>"人民币"</f>
        <v>人民币</v>
      </c>
      <c r="E843" s="2">
        <v>24.736</v>
      </c>
      <c r="F843" s="2">
        <v>-449.12</v>
      </c>
      <c r="G843" s="2">
        <v>-9.08</v>
      </c>
      <c r="H843" s="2"/>
      <c r="I843" s="2">
        <v>4498</v>
      </c>
      <c r="J843" s="2">
        <v>22.49</v>
      </c>
      <c r="K843" s="2">
        <v>0</v>
      </c>
      <c r="L843" s="2">
        <v>0</v>
      </c>
      <c r="M843" s="2" t="str">
        <f>"600104"</f>
        <v>600104</v>
      </c>
      <c r="N843" s="2" t="str">
        <f>"A453612732"</f>
        <v>A453612732</v>
      </c>
      <c r="O843" s="2" t="str">
        <f>"4947.12"</f>
        <v>4947.12</v>
      </c>
      <c r="P843" s="2">
        <v>35</v>
      </c>
      <c r="Q843" s="2">
        <f>P843*B843</f>
        <v>7000</v>
      </c>
      <c r="R843" s="2">
        <f>(Q843-O843)/O843*100</f>
        <v>41.4964666310904</v>
      </c>
    </row>
    <row r="844" spans="1:18">
      <c r="A844" s="2" t="str">
        <f>"中海集运"</f>
        <v>中海集运</v>
      </c>
      <c r="B844" s="2">
        <v>400</v>
      </c>
      <c r="C844" s="2">
        <v>400</v>
      </c>
      <c r="D844" s="2" t="str">
        <f>"人民币"</f>
        <v>人民币</v>
      </c>
      <c r="E844" s="2">
        <v>9.099</v>
      </c>
      <c r="F844" s="2">
        <v>-167.68</v>
      </c>
      <c r="G844" s="2">
        <v>-4.6</v>
      </c>
      <c r="H844" s="2"/>
      <c r="I844" s="2">
        <v>3472</v>
      </c>
      <c r="J844" s="2">
        <v>8.68</v>
      </c>
      <c r="K844" s="2">
        <v>0</v>
      </c>
      <c r="L844" s="2">
        <v>0</v>
      </c>
      <c r="M844" s="2" t="str">
        <f>"601866"</f>
        <v>601866</v>
      </c>
      <c r="N844" s="2" t="str">
        <f>"A453612732"</f>
        <v>A453612732</v>
      </c>
      <c r="O844" s="2" t="str">
        <f>"3639.68"</f>
        <v>3639.68</v>
      </c>
      <c r="P844" s="2">
        <v>12</v>
      </c>
      <c r="Q844" s="2">
        <f>P844*B844</f>
        <v>4800</v>
      </c>
      <c r="R844" s="2">
        <f>(Q844-O844)/O844*100</f>
        <v>31.8797256901706</v>
      </c>
    </row>
    <row r="845" spans="1:18">
      <c r="A845" s="2" t="str">
        <f>"中航军B"</f>
        <v>中航军B</v>
      </c>
      <c r="B845" s="2">
        <v>3000</v>
      </c>
      <c r="C845" s="2">
        <v>3000</v>
      </c>
      <c r="D845" s="2" t="str">
        <f>"人民币"</f>
        <v>人民币</v>
      </c>
      <c r="E845" s="2">
        <v>0.972</v>
      </c>
      <c r="F845" s="2">
        <v>-62</v>
      </c>
      <c r="G845" s="2">
        <v>-2.16</v>
      </c>
      <c r="H845" s="2"/>
      <c r="I845" s="2">
        <v>2853</v>
      </c>
      <c r="J845" s="2">
        <v>0.951</v>
      </c>
      <c r="K845" s="2">
        <v>0</v>
      </c>
      <c r="L845" s="2">
        <v>0</v>
      </c>
      <c r="M845" s="2" t="str">
        <f>"150222"</f>
        <v>150222</v>
      </c>
      <c r="N845" s="2" t="str">
        <f>"0157472516"</f>
        <v>0157472516</v>
      </c>
      <c r="O845" s="2" t="str">
        <f>"2915.00"</f>
        <v>2915.00</v>
      </c>
      <c r="P845" s="2">
        <v>1.1</v>
      </c>
      <c r="Q845" s="2">
        <f>P845*B845</f>
        <v>3300</v>
      </c>
      <c r="R845" s="2">
        <f>(Q845-O845)/O845*100</f>
        <v>13.2075471698113</v>
      </c>
    </row>
    <row r="846" spans="1:18">
      <c r="A846" s="2" t="str">
        <f>"华贸物流"</f>
        <v>华贸物流</v>
      </c>
      <c r="B846" s="2">
        <v>200</v>
      </c>
      <c r="C846" s="2">
        <v>200</v>
      </c>
      <c r="D846" s="2" t="str">
        <f>"人民币"</f>
        <v>人民币</v>
      </c>
      <c r="E846" s="2">
        <v>16.576</v>
      </c>
      <c r="F846" s="2">
        <v>-473.12</v>
      </c>
      <c r="G846" s="2">
        <v>-14.27</v>
      </c>
      <c r="H846" s="2"/>
      <c r="I846" s="2">
        <v>2842</v>
      </c>
      <c r="J846" s="2">
        <v>14.21</v>
      </c>
      <c r="K846" s="2">
        <v>0</v>
      </c>
      <c r="L846" s="2">
        <v>0</v>
      </c>
      <c r="M846" s="2" t="str">
        <f>"603128"</f>
        <v>603128</v>
      </c>
      <c r="N846" s="2" t="str">
        <f t="shared" ref="N846:N849" si="255">"A453612732"</f>
        <v>A453612732</v>
      </c>
      <c r="O846" s="2" t="str">
        <f>"3315.12"</f>
        <v>3315.12</v>
      </c>
      <c r="P846" s="2">
        <v>20</v>
      </c>
      <c r="Q846" s="2">
        <f>P846*B846</f>
        <v>4000</v>
      </c>
      <c r="R846" s="2">
        <f>(Q846-O846)/O846*100</f>
        <v>20.6592823185888</v>
      </c>
    </row>
    <row r="847" spans="1:18">
      <c r="A847" s="2" t="str">
        <f>"盛达矿业"</f>
        <v>盛达矿业</v>
      </c>
      <c r="B847" s="2">
        <v>100</v>
      </c>
      <c r="C847" s="2">
        <v>100</v>
      </c>
      <c r="D847" s="2" t="str">
        <f>"人民币"</f>
        <v>人民币</v>
      </c>
      <c r="E847" s="2">
        <v>38.308</v>
      </c>
      <c r="F847" s="2">
        <v>-1175.77</v>
      </c>
      <c r="G847" s="2">
        <v>-30.69</v>
      </c>
      <c r="H847" s="2"/>
      <c r="I847" s="2">
        <v>2655</v>
      </c>
      <c r="J847" s="2">
        <v>26.55</v>
      </c>
      <c r="K847" s="2">
        <v>0</v>
      </c>
      <c r="L847" s="2">
        <v>100</v>
      </c>
      <c r="M847" s="2" t="str">
        <f>"000603"</f>
        <v>000603</v>
      </c>
      <c r="N847" s="2" t="str">
        <f>"0157472516"</f>
        <v>0157472516</v>
      </c>
      <c r="O847" s="2" t="str">
        <f>"3830.77"</f>
        <v>3830.77</v>
      </c>
      <c r="P847" s="2">
        <v>40</v>
      </c>
      <c r="Q847" s="2">
        <f>P847*B847</f>
        <v>4000</v>
      </c>
      <c r="R847" s="2">
        <f>(Q847-O847)/O847*100</f>
        <v>4.41764971533138</v>
      </c>
    </row>
    <row r="848" spans="1:18">
      <c r="A848" s="2" t="str">
        <f>"大众交通"</f>
        <v>大众交通</v>
      </c>
      <c r="B848" s="2">
        <v>100</v>
      </c>
      <c r="C848" s="2">
        <v>100</v>
      </c>
      <c r="D848" s="2" t="str">
        <f>"人民币"</f>
        <v>人民币</v>
      </c>
      <c r="E848" s="2">
        <v>30.941</v>
      </c>
      <c r="F848" s="2">
        <v>-1037.13</v>
      </c>
      <c r="G848" s="2">
        <v>-33.52</v>
      </c>
      <c r="H848" s="2"/>
      <c r="I848" s="2">
        <v>2057</v>
      </c>
      <c r="J848" s="2">
        <v>20.57</v>
      </c>
      <c r="K848" s="2">
        <v>0</v>
      </c>
      <c r="L848" s="2">
        <v>0</v>
      </c>
      <c r="M848" s="2" t="str">
        <f>"600611"</f>
        <v>600611</v>
      </c>
      <c r="N848" s="2" t="str">
        <f>"A453612732"</f>
        <v>A453612732</v>
      </c>
      <c r="O848" s="2" t="str">
        <f>"3094.13"</f>
        <v>3094.13</v>
      </c>
      <c r="P848" s="2">
        <v>28</v>
      </c>
      <c r="Q848" s="2">
        <f>P848*B848</f>
        <v>2800</v>
      </c>
      <c r="R848" s="2">
        <f>(Q848-O848)/O848*100</f>
        <v>-9.50606470962759</v>
      </c>
    </row>
    <row r="849" spans="1:18">
      <c r="A849" s="2" t="str">
        <f>"中国中车"</f>
        <v>中国中车</v>
      </c>
      <c r="B849" s="2">
        <v>100</v>
      </c>
      <c r="C849" s="2">
        <v>100</v>
      </c>
      <c r="D849" s="2" t="str">
        <f>"人民币"</f>
        <v>人民币</v>
      </c>
      <c r="E849" s="2">
        <v>26.395</v>
      </c>
      <c r="F849" s="2">
        <v>-631.5</v>
      </c>
      <c r="G849" s="2">
        <v>-23.92</v>
      </c>
      <c r="H849" s="2"/>
      <c r="I849" s="2">
        <v>2008</v>
      </c>
      <c r="J849" s="2">
        <v>20.08</v>
      </c>
      <c r="K849" s="2">
        <v>0</v>
      </c>
      <c r="L849" s="2">
        <v>100</v>
      </c>
      <c r="M849" s="2" t="str">
        <f>"601766"</f>
        <v>601766</v>
      </c>
      <c r="N849" s="2" t="str">
        <f>"A453612732"</f>
        <v>A453612732</v>
      </c>
      <c r="O849" s="2" t="str">
        <f>"2639.50"</f>
        <v>2639.50</v>
      </c>
      <c r="P849" s="2">
        <v>30</v>
      </c>
      <c r="Q849" s="2">
        <f>P849*B849</f>
        <v>3000</v>
      </c>
      <c r="R849" s="2">
        <f>(Q849-O849)/O849*100</f>
        <v>13.6578897518469</v>
      </c>
    </row>
    <row r="850" spans="1:18">
      <c r="A850" s="2" t="s">
        <v>8</v>
      </c>
      <c r="B850" s="2" t="s">
        <v>9</v>
      </c>
      <c r="C850" s="4" t="s">
        <v>10</v>
      </c>
      <c r="D850" s="4"/>
      <c r="E850" s="4"/>
      <c r="F850" s="2"/>
      <c r="G850" s="2">
        <f>SUM(G834:G849)</f>
        <v>-178.38</v>
      </c>
      <c r="H850" s="2"/>
      <c r="I850" s="2"/>
      <c r="J850" s="2"/>
      <c r="K850" s="2"/>
      <c r="L850" s="2"/>
      <c r="M850" s="2"/>
      <c r="N850" s="2"/>
      <c r="O850" s="2"/>
      <c r="P850" s="2"/>
      <c r="Q850" s="2">
        <f>SUM(Q834:Q849)</f>
        <v>134800</v>
      </c>
      <c r="R850" s="2"/>
    </row>
    <row r="851" customFormat="1" spans="3:8">
      <c r="C851" s="5"/>
      <c r="D851" s="5"/>
      <c r="E851" s="5"/>
      <c r="H851" s="6">
        <v>42257</v>
      </c>
    </row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spans="2:18">
      <c r="B863" s="2" t="str">
        <f>"币种"</f>
        <v>币种</v>
      </c>
      <c r="C863" s="2" t="str">
        <f>"余额"</f>
        <v>余额</v>
      </c>
      <c r="D863" s="2" t="str">
        <f>"可用"</f>
        <v>可用</v>
      </c>
      <c r="E863" s="2" t="str">
        <f>"可取"</f>
        <v>可取</v>
      </c>
      <c r="F863" s="2" t="str">
        <f>"参考市值"</f>
        <v>参考市值</v>
      </c>
      <c r="G863" s="2" t="str">
        <f>"资产"</f>
        <v>资产</v>
      </c>
      <c r="H863" s="2" t="str">
        <f>"盈亏"</f>
        <v>盈亏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2:18">
      <c r="B864" s="2" t="str">
        <f>"人民币"</f>
        <v>人民币</v>
      </c>
      <c r="C864" s="2" t="str">
        <f>"5508.71"</f>
        <v>5508.71</v>
      </c>
      <c r="D864" s="2" t="str">
        <f>"138.54"</f>
        <v>138.54</v>
      </c>
      <c r="E864" s="2" t="str">
        <f>"138.54"</f>
        <v>138.54</v>
      </c>
      <c r="F864" s="2" t="str">
        <f>"91616.00"</f>
        <v>91616.00</v>
      </c>
      <c r="G864" s="2" t="str">
        <f>"91754.54"</f>
        <v>91754.54</v>
      </c>
      <c r="H864" s="2" t="str">
        <f>"-9194.42"</f>
        <v>-9194.42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2:18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8"/>
    </row>
    <row r="866" spans="2:18">
      <c r="B866" s="2" t="s">
        <v>0</v>
      </c>
      <c r="C866" s="2" t="str">
        <f>"证券数量"</f>
        <v>证券数量</v>
      </c>
      <c r="D866" s="2" t="s">
        <v>1</v>
      </c>
      <c r="E866" s="2" t="str">
        <f>"价格币种"</f>
        <v>价格币种</v>
      </c>
      <c r="F866" s="2" t="str">
        <f>"成本价"</f>
        <v>成本价</v>
      </c>
      <c r="G866" s="2" t="str">
        <f>"浮动盈亏"</f>
        <v>浮动盈亏</v>
      </c>
      <c r="H866" s="2" t="str">
        <f>"盈亏比例(%)"</f>
        <v>盈亏比例(%)</v>
      </c>
      <c r="I866" s="2" t="str">
        <f>"折算汇率"</f>
        <v>折算汇率</v>
      </c>
      <c r="J866" s="2" t="str">
        <f>"最新市值"</f>
        <v>最新市值</v>
      </c>
      <c r="K866" s="2" t="str">
        <f>"当前价"</f>
        <v>当前价</v>
      </c>
      <c r="L866" s="2" t="str">
        <f>"今买数量"</f>
        <v>今买数量</v>
      </c>
      <c r="M866" s="2" t="str">
        <f>"今卖数量"</f>
        <v>今卖数量</v>
      </c>
      <c r="N866" s="2" t="str">
        <f>"证券代码"</f>
        <v>证券代码</v>
      </c>
      <c r="O866" s="2" t="str">
        <f>"股东代码"</f>
        <v>股东代码</v>
      </c>
      <c r="P866" s="2" t="str">
        <f>"成本金额"</f>
        <v>成本金额</v>
      </c>
      <c r="Q866" s="2" t="s">
        <v>2</v>
      </c>
      <c r="R866" s="2"/>
    </row>
    <row r="867" spans="2:18">
      <c r="B867" s="2" t="s">
        <v>4</v>
      </c>
      <c r="C867" s="9" t="s">
        <v>5</v>
      </c>
      <c r="D867" s="9" t="s">
        <v>5</v>
      </c>
      <c r="E867" s="2" t="str">
        <f t="shared" ref="E867:E882" si="256">"人民币"</f>
        <v>人民币</v>
      </c>
      <c r="F867" s="2">
        <v>19.758</v>
      </c>
      <c r="G867" s="2">
        <v>-1294.53</v>
      </c>
      <c r="H867" s="2">
        <v>-8.19</v>
      </c>
      <c r="I867" s="9" t="s">
        <v>6</v>
      </c>
      <c r="J867" s="2">
        <v>14512</v>
      </c>
      <c r="K867" s="2">
        <v>18.14</v>
      </c>
      <c r="L867" s="2">
        <v>0</v>
      </c>
      <c r="M867" s="2">
        <v>0</v>
      </c>
      <c r="N867" s="2" t="str">
        <f>"000936"</f>
        <v>000936</v>
      </c>
      <c r="O867" s="2" t="str">
        <f t="shared" ref="O867:O870" si="257">"0157472516"</f>
        <v>0157472516</v>
      </c>
      <c r="P867" s="2" t="str">
        <f>"15806.53"</f>
        <v>15806.53</v>
      </c>
      <c r="Q867" s="2">
        <v>30</v>
      </c>
      <c r="R867" s="2">
        <f t="shared" ref="R867:R882" si="258">Q867*C867</f>
        <v>24000</v>
      </c>
    </row>
    <row r="868" spans="2:18">
      <c r="B868" s="2" t="str">
        <f>"创业板B"</f>
        <v>创业板B</v>
      </c>
      <c r="C868" s="2">
        <v>10000</v>
      </c>
      <c r="D868" s="2">
        <v>10000</v>
      </c>
      <c r="E868" s="2" t="str">
        <f>"人民币"</f>
        <v>人民币</v>
      </c>
      <c r="F868" s="2">
        <v>1.116</v>
      </c>
      <c r="G868" s="2">
        <v>-927.5</v>
      </c>
      <c r="H868" s="2">
        <v>-8.33</v>
      </c>
      <c r="I868" s="2"/>
      <c r="J868" s="2">
        <v>10230</v>
      </c>
      <c r="K868" s="2">
        <v>1.023</v>
      </c>
      <c r="L868" s="2">
        <v>0</v>
      </c>
      <c r="M868" s="2">
        <v>0</v>
      </c>
      <c r="N868" s="2" t="str">
        <f>"150153"</f>
        <v>150153</v>
      </c>
      <c r="O868" s="2" t="str">
        <f>"0157472516"</f>
        <v>0157472516</v>
      </c>
      <c r="P868" s="2" t="str">
        <f>"11157.50"</f>
        <v>11157.50</v>
      </c>
      <c r="Q868" s="2">
        <v>1.3</v>
      </c>
      <c r="R868" s="2">
        <f>Q868*C868</f>
        <v>13000</v>
      </c>
    </row>
    <row r="869" spans="2:18">
      <c r="B869" s="2" t="s">
        <v>7</v>
      </c>
      <c r="C869" s="2">
        <v>600</v>
      </c>
      <c r="D869" s="2">
        <v>600</v>
      </c>
      <c r="E869" s="2" t="str">
        <f>"人民币"</f>
        <v>人民币</v>
      </c>
      <c r="F869" s="2">
        <v>17.548</v>
      </c>
      <c r="G869" s="2">
        <v>-310.88</v>
      </c>
      <c r="H869" s="2">
        <v>-2.95</v>
      </c>
      <c r="I869" s="2"/>
      <c r="J869" s="2">
        <v>10218</v>
      </c>
      <c r="K869" s="2">
        <v>17.03</v>
      </c>
      <c r="L869" s="2">
        <v>0</v>
      </c>
      <c r="M869" s="2">
        <v>0</v>
      </c>
      <c r="N869" s="2" t="str">
        <f>"600008"</f>
        <v>600008</v>
      </c>
      <c r="O869" s="2" t="str">
        <f t="shared" ref="O869:O872" si="259">"A453612732"</f>
        <v>A453612732</v>
      </c>
      <c r="P869" s="2" t="str">
        <f>"10528.88"</f>
        <v>10528.88</v>
      </c>
      <c r="Q869" s="2">
        <v>25</v>
      </c>
      <c r="R869" s="2">
        <f>Q869*C869</f>
        <v>15000</v>
      </c>
    </row>
    <row r="870" spans="2:18">
      <c r="B870" s="2" t="str">
        <f>"华英农业"</f>
        <v>华英农业</v>
      </c>
      <c r="C870" s="2">
        <v>600</v>
      </c>
      <c r="D870" s="2">
        <v>300</v>
      </c>
      <c r="E870" s="2" t="str">
        <f>"人民币"</f>
        <v>人民币</v>
      </c>
      <c r="F870" s="2">
        <v>14.948</v>
      </c>
      <c r="G870" s="2">
        <v>-418.66</v>
      </c>
      <c r="H870" s="2">
        <v>-4.67</v>
      </c>
      <c r="I870" s="2"/>
      <c r="J870" s="2">
        <v>8550</v>
      </c>
      <c r="K870" s="2">
        <v>14.25</v>
      </c>
      <c r="L870" s="2">
        <v>300</v>
      </c>
      <c r="M870" s="2">
        <v>0</v>
      </c>
      <c r="N870" s="2" t="str">
        <f>"002321"</f>
        <v>002321</v>
      </c>
      <c r="O870" s="2" t="str">
        <f>"0157472516"</f>
        <v>0157472516</v>
      </c>
      <c r="P870" s="2" t="str">
        <f>"8968.66"</f>
        <v>8968.66</v>
      </c>
      <c r="Q870" s="2">
        <v>25</v>
      </c>
      <c r="R870" s="2">
        <f>Q870*C870</f>
        <v>15000</v>
      </c>
    </row>
    <row r="871" spans="2:18">
      <c r="B871" s="2" t="str">
        <f>"*ST阳化"</f>
        <v>*ST阳化</v>
      </c>
      <c r="C871" s="2">
        <v>900</v>
      </c>
      <c r="D871" s="2">
        <v>600</v>
      </c>
      <c r="E871" s="2" t="str">
        <f>"人民币"</f>
        <v>人民币</v>
      </c>
      <c r="F871" s="2">
        <v>7.599</v>
      </c>
      <c r="G871" s="2">
        <v>-80.2</v>
      </c>
      <c r="H871" s="2">
        <v>-1.17</v>
      </c>
      <c r="I871" s="2"/>
      <c r="J871" s="2">
        <v>6759</v>
      </c>
      <c r="K871" s="2">
        <v>7.51</v>
      </c>
      <c r="L871" s="2">
        <v>300</v>
      </c>
      <c r="M871" s="2">
        <v>0</v>
      </c>
      <c r="N871" s="2" t="str">
        <f>"600691"</f>
        <v>600691</v>
      </c>
      <c r="O871" s="2" t="str">
        <f>"A453612732"</f>
        <v>A453612732</v>
      </c>
      <c r="P871" s="2" t="str">
        <f>"6839.20"</f>
        <v>6839.20</v>
      </c>
      <c r="Q871" s="2">
        <v>11</v>
      </c>
      <c r="R871" s="2">
        <f>Q871*C871</f>
        <v>9900</v>
      </c>
    </row>
    <row r="872" spans="2:18">
      <c r="B872" s="2" t="str">
        <f>"雪峰科技"</f>
        <v>雪峰科技</v>
      </c>
      <c r="C872" s="2">
        <v>200</v>
      </c>
      <c r="D872" s="2">
        <v>100</v>
      </c>
      <c r="E872" s="2" t="str">
        <f>"人民币"</f>
        <v>人民币</v>
      </c>
      <c r="F872" s="2">
        <v>37.898</v>
      </c>
      <c r="G872" s="2">
        <v>-1239.59</v>
      </c>
      <c r="H872" s="2">
        <v>-16.35</v>
      </c>
      <c r="I872" s="2"/>
      <c r="J872" s="2">
        <v>6340</v>
      </c>
      <c r="K872" s="2">
        <v>31.7</v>
      </c>
      <c r="L872" s="2">
        <v>100</v>
      </c>
      <c r="M872" s="2">
        <v>0</v>
      </c>
      <c r="N872" s="2" t="str">
        <f>"603227"</f>
        <v>603227</v>
      </c>
      <c r="O872" s="2" t="str">
        <f>"A453612732"</f>
        <v>A453612732</v>
      </c>
      <c r="P872" s="2" t="str">
        <f>"7579.59"</f>
        <v>7579.59</v>
      </c>
      <c r="Q872" s="2">
        <v>42</v>
      </c>
      <c r="R872" s="2">
        <f>Q872*C872</f>
        <v>8400</v>
      </c>
    </row>
    <row r="873" spans="2:18">
      <c r="B873" s="2" t="str">
        <f>"三花股份"</f>
        <v>三花股份</v>
      </c>
      <c r="C873" s="2">
        <v>400</v>
      </c>
      <c r="D873" s="2">
        <v>400</v>
      </c>
      <c r="E873" s="2" t="str">
        <f>"人民币"</f>
        <v>人民币</v>
      </c>
      <c r="F873" s="2">
        <v>13.737</v>
      </c>
      <c r="G873" s="2">
        <v>69.25</v>
      </c>
      <c r="H873" s="2">
        <v>1.26</v>
      </c>
      <c r="I873" s="2"/>
      <c r="J873" s="2">
        <v>5564</v>
      </c>
      <c r="K873" s="2">
        <v>13.91</v>
      </c>
      <c r="L873" s="2">
        <v>0</v>
      </c>
      <c r="M873" s="2">
        <v>0</v>
      </c>
      <c r="N873" s="2" t="str">
        <f>"002050"</f>
        <v>002050</v>
      </c>
      <c r="O873" s="2" t="str">
        <f t="shared" ref="O873:O878" si="260">"0157472516"</f>
        <v>0157472516</v>
      </c>
      <c r="P873" s="2" t="str">
        <f>"5494.75"</f>
        <v>5494.75</v>
      </c>
      <c r="Q873" s="2">
        <v>20</v>
      </c>
      <c r="R873" s="2">
        <f>Q873*C873</f>
        <v>8000</v>
      </c>
    </row>
    <row r="874" spans="2:18">
      <c r="B874" s="2" t="str">
        <f>"农 产 品"</f>
        <v>农 产 品</v>
      </c>
      <c r="C874" s="2">
        <v>200</v>
      </c>
      <c r="D874" s="2">
        <v>200</v>
      </c>
      <c r="E874" s="2" t="str">
        <f>"人民币"</f>
        <v>人民币</v>
      </c>
      <c r="F874" s="2">
        <v>25.665</v>
      </c>
      <c r="G874" s="2">
        <v>-601</v>
      </c>
      <c r="H874" s="2">
        <v>-11.71</v>
      </c>
      <c r="I874" s="2"/>
      <c r="J874" s="2">
        <v>4532</v>
      </c>
      <c r="K874" s="2">
        <v>22.66</v>
      </c>
      <c r="L874" s="2">
        <v>0</v>
      </c>
      <c r="M874" s="2">
        <v>0</v>
      </c>
      <c r="N874" s="2" t="str">
        <f>"000061"</f>
        <v>000061</v>
      </c>
      <c r="O874" s="2" t="str">
        <f>"0157472516"</f>
        <v>0157472516</v>
      </c>
      <c r="P874" s="2" t="str">
        <f>"5133.00"</f>
        <v>5133.00</v>
      </c>
      <c r="Q874" s="2">
        <v>35</v>
      </c>
      <c r="R874" s="2">
        <f>Q874*C874</f>
        <v>7000</v>
      </c>
    </row>
    <row r="875" spans="2:18">
      <c r="B875" s="2" t="str">
        <f>"北京城建"</f>
        <v>北京城建</v>
      </c>
      <c r="C875" s="2">
        <v>200</v>
      </c>
      <c r="D875" s="2">
        <v>200</v>
      </c>
      <c r="E875" s="2" t="str">
        <f>"人民币"</f>
        <v>人民币</v>
      </c>
      <c r="F875" s="2">
        <v>24.605</v>
      </c>
      <c r="G875" s="2">
        <v>-394.99</v>
      </c>
      <c r="H875" s="2">
        <v>-8.03</v>
      </c>
      <c r="I875" s="2"/>
      <c r="J875" s="2">
        <v>4526</v>
      </c>
      <c r="K875" s="2">
        <v>22.63</v>
      </c>
      <c r="L875" s="2">
        <v>0</v>
      </c>
      <c r="M875" s="2">
        <v>0</v>
      </c>
      <c r="N875" s="2" t="str">
        <f>"600266"</f>
        <v>600266</v>
      </c>
      <c r="O875" s="2" t="str">
        <f t="shared" ref="O875:O877" si="261">"A453612732"</f>
        <v>A453612732</v>
      </c>
      <c r="P875" s="2" t="str">
        <f>"4920.99"</f>
        <v>4920.99</v>
      </c>
      <c r="Q875" s="2">
        <v>28</v>
      </c>
      <c r="R875" s="2">
        <f>Q875*C875</f>
        <v>5600</v>
      </c>
    </row>
    <row r="876" spans="2:18">
      <c r="B876" s="2" t="str">
        <f>"上汽集团"</f>
        <v>上汽集团</v>
      </c>
      <c r="C876" s="2">
        <v>200</v>
      </c>
      <c r="D876" s="2">
        <v>200</v>
      </c>
      <c r="E876" s="2" t="str">
        <f>"人民币"</f>
        <v>人民币</v>
      </c>
      <c r="F876" s="2">
        <v>24.736</v>
      </c>
      <c r="G876" s="2">
        <v>-449.12</v>
      </c>
      <c r="H876" s="2">
        <v>-9.08</v>
      </c>
      <c r="I876" s="2"/>
      <c r="J876" s="2">
        <v>4498</v>
      </c>
      <c r="K876" s="2">
        <v>22.49</v>
      </c>
      <c r="L876" s="2">
        <v>0</v>
      </c>
      <c r="M876" s="2">
        <v>0</v>
      </c>
      <c r="N876" s="2" t="str">
        <f>"600104"</f>
        <v>600104</v>
      </c>
      <c r="O876" s="2" t="str">
        <f>"A453612732"</f>
        <v>A453612732</v>
      </c>
      <c r="P876" s="2" t="str">
        <f>"4947.12"</f>
        <v>4947.12</v>
      </c>
      <c r="Q876" s="2">
        <v>35</v>
      </c>
      <c r="R876" s="2">
        <f>Q876*C876</f>
        <v>7000</v>
      </c>
    </row>
    <row r="877" spans="2:18">
      <c r="B877" s="2" t="str">
        <f>"中海集运"</f>
        <v>中海集运</v>
      </c>
      <c r="C877" s="2">
        <v>400</v>
      </c>
      <c r="D877" s="2">
        <v>400</v>
      </c>
      <c r="E877" s="2" t="str">
        <f>"人民币"</f>
        <v>人民币</v>
      </c>
      <c r="F877" s="2">
        <v>9.099</v>
      </c>
      <c r="G877" s="2">
        <v>-167.68</v>
      </c>
      <c r="H877" s="2">
        <v>-4.6</v>
      </c>
      <c r="I877" s="2"/>
      <c r="J877" s="2">
        <v>3472</v>
      </c>
      <c r="K877" s="2">
        <v>8.68</v>
      </c>
      <c r="L877" s="2">
        <v>0</v>
      </c>
      <c r="M877" s="2">
        <v>0</v>
      </c>
      <c r="N877" s="2" t="str">
        <f>"601866"</f>
        <v>601866</v>
      </c>
      <c r="O877" s="2" t="str">
        <f>"A453612732"</f>
        <v>A453612732</v>
      </c>
      <c r="P877" s="2" t="str">
        <f>"3639.68"</f>
        <v>3639.68</v>
      </c>
      <c r="Q877" s="2">
        <v>12</v>
      </c>
      <c r="R877" s="2">
        <f>Q877*C877</f>
        <v>4800</v>
      </c>
    </row>
    <row r="878" spans="2:18">
      <c r="B878" s="2" t="str">
        <f>"中航军B"</f>
        <v>中航军B</v>
      </c>
      <c r="C878" s="2">
        <v>3000</v>
      </c>
      <c r="D878" s="2">
        <v>3000</v>
      </c>
      <c r="E878" s="2" t="str">
        <f>"人民币"</f>
        <v>人民币</v>
      </c>
      <c r="F878" s="2">
        <v>0.972</v>
      </c>
      <c r="G878" s="2">
        <v>-62</v>
      </c>
      <c r="H878" s="2">
        <v>-2.16</v>
      </c>
      <c r="I878" s="2"/>
      <c r="J878" s="2">
        <v>2853</v>
      </c>
      <c r="K878" s="2">
        <v>0.951</v>
      </c>
      <c r="L878" s="2">
        <v>0</v>
      </c>
      <c r="M878" s="2">
        <v>0</v>
      </c>
      <c r="N878" s="2" t="str">
        <f>"150222"</f>
        <v>150222</v>
      </c>
      <c r="O878" s="2" t="str">
        <f>"0157472516"</f>
        <v>0157472516</v>
      </c>
      <c r="P878" s="2" t="str">
        <f>"2915.00"</f>
        <v>2915.00</v>
      </c>
      <c r="Q878" s="2">
        <v>1.1</v>
      </c>
      <c r="R878" s="2">
        <f>Q878*C878</f>
        <v>3300</v>
      </c>
    </row>
    <row r="879" spans="2:18">
      <c r="B879" s="2" t="str">
        <f>"华贸物流"</f>
        <v>华贸物流</v>
      </c>
      <c r="C879" s="2">
        <v>200</v>
      </c>
      <c r="D879" s="2">
        <v>200</v>
      </c>
      <c r="E879" s="2" t="str">
        <f>"人民币"</f>
        <v>人民币</v>
      </c>
      <c r="F879" s="2">
        <v>16.576</v>
      </c>
      <c r="G879" s="2">
        <v>-473.12</v>
      </c>
      <c r="H879" s="2">
        <v>-14.27</v>
      </c>
      <c r="I879" s="2"/>
      <c r="J879" s="2">
        <v>2842</v>
      </c>
      <c r="K879" s="2">
        <v>14.21</v>
      </c>
      <c r="L879" s="2">
        <v>0</v>
      </c>
      <c r="M879" s="2">
        <v>0</v>
      </c>
      <c r="N879" s="2" t="str">
        <f>"603128"</f>
        <v>603128</v>
      </c>
      <c r="O879" s="2" t="str">
        <f t="shared" ref="O879:O882" si="262">"A453612732"</f>
        <v>A453612732</v>
      </c>
      <c r="P879" s="2" t="str">
        <f>"3315.12"</f>
        <v>3315.12</v>
      </c>
      <c r="Q879" s="2">
        <v>20</v>
      </c>
      <c r="R879" s="2">
        <f>Q879*C879</f>
        <v>4000</v>
      </c>
    </row>
    <row r="880" spans="2:18">
      <c r="B880" s="2" t="str">
        <f>"盛达矿业"</f>
        <v>盛达矿业</v>
      </c>
      <c r="C880" s="2">
        <v>100</v>
      </c>
      <c r="D880" s="2">
        <v>100</v>
      </c>
      <c r="E880" s="2" t="str">
        <f>"人民币"</f>
        <v>人民币</v>
      </c>
      <c r="F880" s="2">
        <v>38.308</v>
      </c>
      <c r="G880" s="2">
        <v>-1175.77</v>
      </c>
      <c r="H880" s="2">
        <v>-30.69</v>
      </c>
      <c r="I880" s="2"/>
      <c r="J880" s="2">
        <v>2655</v>
      </c>
      <c r="K880" s="2">
        <v>26.55</v>
      </c>
      <c r="L880" s="2">
        <v>0</v>
      </c>
      <c r="M880" s="2">
        <v>100</v>
      </c>
      <c r="N880" s="2" t="str">
        <f>"000603"</f>
        <v>000603</v>
      </c>
      <c r="O880" s="2" t="str">
        <f>"0157472516"</f>
        <v>0157472516</v>
      </c>
      <c r="P880" s="2" t="str">
        <f>"3830.77"</f>
        <v>3830.77</v>
      </c>
      <c r="Q880" s="2">
        <v>40</v>
      </c>
      <c r="R880" s="2">
        <f>Q880*C880</f>
        <v>4000</v>
      </c>
    </row>
    <row r="881" spans="2:18">
      <c r="B881" s="2" t="str">
        <f>"大众交通"</f>
        <v>大众交通</v>
      </c>
      <c r="C881" s="2">
        <v>100</v>
      </c>
      <c r="D881" s="2">
        <v>100</v>
      </c>
      <c r="E881" s="2" t="str">
        <f>"人民币"</f>
        <v>人民币</v>
      </c>
      <c r="F881" s="2">
        <v>30.941</v>
      </c>
      <c r="G881" s="2">
        <v>-1037.13</v>
      </c>
      <c r="H881" s="2">
        <v>-33.52</v>
      </c>
      <c r="I881" s="2"/>
      <c r="J881" s="2">
        <v>2057</v>
      </c>
      <c r="K881" s="2">
        <v>20.57</v>
      </c>
      <c r="L881" s="2">
        <v>0</v>
      </c>
      <c r="M881" s="2">
        <v>0</v>
      </c>
      <c r="N881" s="2" t="str">
        <f>"600611"</f>
        <v>600611</v>
      </c>
      <c r="O881" s="2" t="str">
        <f>"A453612732"</f>
        <v>A453612732</v>
      </c>
      <c r="P881" s="2" t="str">
        <f>"3094.13"</f>
        <v>3094.13</v>
      </c>
      <c r="Q881" s="2">
        <v>28</v>
      </c>
      <c r="R881" s="2">
        <f>Q881*C881</f>
        <v>2800</v>
      </c>
    </row>
    <row r="882" spans="2:18">
      <c r="B882" s="2" t="str">
        <f>"中国中车"</f>
        <v>中国中车</v>
      </c>
      <c r="C882" s="2">
        <v>100</v>
      </c>
      <c r="D882" s="2">
        <v>100</v>
      </c>
      <c r="E882" s="2" t="str">
        <f>"人民币"</f>
        <v>人民币</v>
      </c>
      <c r="F882" s="2">
        <v>26.395</v>
      </c>
      <c r="G882" s="2">
        <v>-631.5</v>
      </c>
      <c r="H882" s="2">
        <v>-23.92</v>
      </c>
      <c r="I882" s="2"/>
      <c r="J882" s="2">
        <v>2008</v>
      </c>
      <c r="K882" s="2">
        <v>20.08</v>
      </c>
      <c r="L882" s="2">
        <v>0</v>
      </c>
      <c r="M882" s="2">
        <v>100</v>
      </c>
      <c r="N882" s="2" t="str">
        <f>"601766"</f>
        <v>601766</v>
      </c>
      <c r="O882" s="2" t="str">
        <f>"A453612732"</f>
        <v>A453612732</v>
      </c>
      <c r="P882" s="2" t="str">
        <f>"2639.50"</f>
        <v>2639.50</v>
      </c>
      <c r="Q882" s="2">
        <v>30</v>
      </c>
      <c r="R882" s="2">
        <f>Q882*C882</f>
        <v>3000</v>
      </c>
    </row>
    <row r="883" spans="2:18">
      <c r="B883" s="2" t="s">
        <v>8</v>
      </c>
      <c r="C883" s="2" t="s">
        <v>9</v>
      </c>
      <c r="D883" s="4" t="s">
        <v>10</v>
      </c>
      <c r="E883" s="4"/>
      <c r="F883" s="4"/>
      <c r="G883" s="2"/>
      <c r="H883" s="2">
        <f>SUM(H867:H882)</f>
        <v>-178.38</v>
      </c>
      <c r="I883" s="2"/>
      <c r="J883" s="2"/>
      <c r="K883" s="2"/>
      <c r="L883" s="2"/>
      <c r="M883" s="2"/>
      <c r="N883" s="2"/>
      <c r="O883" s="2"/>
      <c r="P883" s="2"/>
      <c r="Q883" s="2"/>
      <c r="R883" s="2">
        <f>SUM(R867:R882)</f>
        <v>134800</v>
      </c>
    </row>
    <row r="884" customFormat="1" spans="4:9">
      <c r="D884" s="5"/>
      <c r="E884" s="5"/>
      <c r="F884" s="5"/>
      <c r="I884" s="6">
        <v>42257</v>
      </c>
    </row>
    <row r="885" customFormat="1" spans="11:11">
      <c r="K885" s="6">
        <f>I884+1</f>
        <v>42258</v>
      </c>
    </row>
    <row r="886" customFormat="1" spans="3:12">
      <c r="C886" t="s">
        <v>11</v>
      </c>
      <c r="L886" s="7">
        <f ca="1">NOW()</f>
        <v>42259.9654398148</v>
      </c>
    </row>
    <row r="887" customFormat="1" spans="10:10">
      <c r="J887" t="e">
        <f>E879+1</f>
        <v>#VALUE!</v>
      </c>
    </row>
    <row r="888" customFormat="1" spans="7:7">
      <c r="G888" t="s">
        <v>12</v>
      </c>
    </row>
    <row r="889" customFormat="1" spans="6:6">
      <c r="F889" t="s">
        <v>13</v>
      </c>
    </row>
    <row r="890" spans="1:17">
      <c r="A890" s="2" t="str">
        <f>"币种"</f>
        <v>币种</v>
      </c>
      <c r="B890" s="2" t="str">
        <f>"余额"</f>
        <v>余额</v>
      </c>
      <c r="C890" s="2" t="str">
        <f>"可用"</f>
        <v>可用</v>
      </c>
      <c r="D890" s="2" t="str">
        <f>"可取"</f>
        <v>可取</v>
      </c>
      <c r="E890" s="2" t="str">
        <f>"参考市值"</f>
        <v>参考市值</v>
      </c>
      <c r="F890" s="2" t="str">
        <f>"资产"</f>
        <v>资产</v>
      </c>
      <c r="G890" s="2" t="str">
        <f>"盈亏"</f>
        <v>盈亏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>
      <c r="A891" s="2" t="str">
        <f>"人民币"</f>
        <v>人民币</v>
      </c>
      <c r="B891" s="2" t="str">
        <f>"5508.71"</f>
        <v>5508.71</v>
      </c>
      <c r="C891" s="2" t="str">
        <f>"138.54"</f>
        <v>138.54</v>
      </c>
      <c r="D891" s="2" t="str">
        <f>"138.54"</f>
        <v>138.54</v>
      </c>
      <c r="E891" s="2" t="str">
        <f>"91616.00"</f>
        <v>91616.00</v>
      </c>
      <c r="F891" s="2" t="str">
        <f>"91754.54"</f>
        <v>91754.54</v>
      </c>
      <c r="G891" s="2" t="str">
        <f>"-9194.42"</f>
        <v>-9194.42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8"/>
    </row>
    <row r="893" spans="1:18">
      <c r="A893" s="2" t="s">
        <v>0</v>
      </c>
      <c r="B893" s="2" t="str">
        <f>"证券数量"</f>
        <v>证券数量</v>
      </c>
      <c r="C893" s="2" t="s">
        <v>1</v>
      </c>
      <c r="D893" s="2" t="str">
        <f>"价格币种"</f>
        <v>价格币种</v>
      </c>
      <c r="E893" s="2" t="str">
        <f>"成本价"</f>
        <v>成本价</v>
      </c>
      <c r="F893" s="2" t="str">
        <f>"浮动盈亏"</f>
        <v>浮动盈亏</v>
      </c>
      <c r="G893" s="2" t="str">
        <f>"盈亏比例(%)"</f>
        <v>盈亏比例(%)</v>
      </c>
      <c r="H893" s="2" t="str">
        <f>"折算汇率"</f>
        <v>折算汇率</v>
      </c>
      <c r="I893" s="2" t="str">
        <f>"最新市值"</f>
        <v>最新市值</v>
      </c>
      <c r="J893" s="2" t="str">
        <f>"当前价"</f>
        <v>当前价</v>
      </c>
      <c r="K893" s="2" t="str">
        <f>"今买数量"</f>
        <v>今买数量</v>
      </c>
      <c r="L893" s="2" t="str">
        <f>"今卖数量"</f>
        <v>今卖数量</v>
      </c>
      <c r="M893" s="2" t="str">
        <f>"证券代码"</f>
        <v>证券代码</v>
      </c>
      <c r="N893" s="2" t="str">
        <f>"股东代码"</f>
        <v>股东代码</v>
      </c>
      <c r="O893" s="2" t="str">
        <f>"成本金额"</f>
        <v>成本金额</v>
      </c>
      <c r="P893" s="2" t="s">
        <v>2</v>
      </c>
      <c r="Q893" s="2"/>
      <c r="R893" s="2" t="s">
        <v>3</v>
      </c>
    </row>
    <row r="894" spans="1:18">
      <c r="A894" s="2" t="s">
        <v>4</v>
      </c>
      <c r="B894" s="9" t="s">
        <v>5</v>
      </c>
      <c r="C894" s="9" t="s">
        <v>5</v>
      </c>
      <c r="D894" s="2" t="str">
        <f t="shared" ref="D894:D909" si="263">"人民币"</f>
        <v>人民币</v>
      </c>
      <c r="E894" s="2">
        <v>19.758</v>
      </c>
      <c r="F894" s="2">
        <v>-1294.53</v>
      </c>
      <c r="G894" s="2">
        <v>-8.19</v>
      </c>
      <c r="H894" s="9" t="s">
        <v>6</v>
      </c>
      <c r="I894" s="2">
        <v>14512</v>
      </c>
      <c r="J894" s="2">
        <v>18.14</v>
      </c>
      <c r="K894" s="2">
        <v>0</v>
      </c>
      <c r="L894" s="2">
        <v>0</v>
      </c>
      <c r="M894" s="2" t="str">
        <f>"000936"</f>
        <v>000936</v>
      </c>
      <c r="N894" s="2" t="str">
        <f t="shared" ref="N894:N897" si="264">"0157472516"</f>
        <v>0157472516</v>
      </c>
      <c r="O894" s="2" t="str">
        <f>"15806.53"</f>
        <v>15806.53</v>
      </c>
      <c r="P894" s="2">
        <v>30</v>
      </c>
      <c r="Q894" s="2">
        <f t="shared" ref="Q894:Q909" si="265">P894*B894</f>
        <v>24000</v>
      </c>
      <c r="R894" s="2">
        <f t="shared" ref="R894:R909" si="266">(Q894-O894)/O894*100</f>
        <v>51.835981711356</v>
      </c>
    </row>
    <row r="895" spans="1:18">
      <c r="A895" s="2" t="str">
        <f>"创业板B"</f>
        <v>创业板B</v>
      </c>
      <c r="B895" s="2">
        <v>10000</v>
      </c>
      <c r="C895" s="2">
        <v>10000</v>
      </c>
      <c r="D895" s="2" t="str">
        <f>"人民币"</f>
        <v>人民币</v>
      </c>
      <c r="E895" s="2">
        <v>1.116</v>
      </c>
      <c r="F895" s="2">
        <v>-927.5</v>
      </c>
      <c r="G895" s="2">
        <v>-8.33</v>
      </c>
      <c r="H895" s="2"/>
      <c r="I895" s="2">
        <v>10230</v>
      </c>
      <c r="J895" s="2">
        <v>1.023</v>
      </c>
      <c r="K895" s="2">
        <v>0</v>
      </c>
      <c r="L895" s="2">
        <v>0</v>
      </c>
      <c r="M895" s="2" t="str">
        <f>"150153"</f>
        <v>150153</v>
      </c>
      <c r="N895" s="2" t="str">
        <f>"0157472516"</f>
        <v>0157472516</v>
      </c>
      <c r="O895" s="2" t="str">
        <f>"11157.50"</f>
        <v>11157.50</v>
      </c>
      <c r="P895" s="2">
        <v>1.3</v>
      </c>
      <c r="Q895" s="2">
        <f>P895*B895</f>
        <v>13000</v>
      </c>
      <c r="R895" s="2">
        <f>(Q895-O895)/O895*100</f>
        <v>16.5135559041004</v>
      </c>
    </row>
    <row r="896" spans="1:18">
      <c r="A896" s="2" t="s">
        <v>7</v>
      </c>
      <c r="B896" s="2">
        <v>600</v>
      </c>
      <c r="C896" s="2">
        <v>600</v>
      </c>
      <c r="D896" s="2" t="str">
        <f>"人民币"</f>
        <v>人民币</v>
      </c>
      <c r="E896" s="2">
        <v>17.548</v>
      </c>
      <c r="F896" s="2">
        <v>-310.88</v>
      </c>
      <c r="G896" s="2">
        <v>-2.95</v>
      </c>
      <c r="H896" s="2"/>
      <c r="I896" s="2">
        <v>10218</v>
      </c>
      <c r="J896" s="2">
        <v>17.03</v>
      </c>
      <c r="K896" s="2">
        <v>0</v>
      </c>
      <c r="L896" s="2">
        <v>0</v>
      </c>
      <c r="M896" s="2" t="str">
        <f>"600008"</f>
        <v>600008</v>
      </c>
      <c r="N896" s="2" t="str">
        <f t="shared" ref="N896:N899" si="267">"A453612732"</f>
        <v>A453612732</v>
      </c>
      <c r="O896" s="2" t="str">
        <f>"10528.88"</f>
        <v>10528.88</v>
      </c>
      <c r="P896" s="2">
        <v>25</v>
      </c>
      <c r="Q896" s="2">
        <f>P896*B896</f>
        <v>15000</v>
      </c>
      <c r="R896" s="2">
        <f>(Q896-O896)/O896*100</f>
        <v>42.4652954540274</v>
      </c>
    </row>
    <row r="897" spans="1:18">
      <c r="A897" s="2" t="str">
        <f>"华英农业"</f>
        <v>华英农业</v>
      </c>
      <c r="B897" s="2">
        <v>600</v>
      </c>
      <c r="C897" s="2">
        <v>300</v>
      </c>
      <c r="D897" s="2" t="str">
        <f>"人民币"</f>
        <v>人民币</v>
      </c>
      <c r="E897" s="2">
        <v>14.948</v>
      </c>
      <c r="F897" s="2">
        <v>-418.66</v>
      </c>
      <c r="G897" s="2">
        <v>-4.67</v>
      </c>
      <c r="H897" s="2"/>
      <c r="I897" s="2">
        <v>8550</v>
      </c>
      <c r="J897" s="2">
        <v>14.25</v>
      </c>
      <c r="K897" s="2">
        <v>300</v>
      </c>
      <c r="L897" s="2">
        <v>0</v>
      </c>
      <c r="M897" s="2" t="str">
        <f>"002321"</f>
        <v>002321</v>
      </c>
      <c r="N897" s="2" t="str">
        <f>"0157472516"</f>
        <v>0157472516</v>
      </c>
      <c r="O897" s="2" t="str">
        <f>"8968.66"</f>
        <v>8968.66</v>
      </c>
      <c r="P897" s="2">
        <v>25</v>
      </c>
      <c r="Q897" s="2">
        <f>P897*B897</f>
        <v>15000</v>
      </c>
      <c r="R897" s="2">
        <f>(Q897-O897)/O897*100</f>
        <v>67.2490650777262</v>
      </c>
    </row>
    <row r="898" spans="1:18">
      <c r="A898" s="2" t="str">
        <f>"*ST阳化"</f>
        <v>*ST阳化</v>
      </c>
      <c r="B898" s="2">
        <v>900</v>
      </c>
      <c r="C898" s="2">
        <v>600</v>
      </c>
      <c r="D898" s="2" t="str">
        <f>"人民币"</f>
        <v>人民币</v>
      </c>
      <c r="E898" s="2">
        <v>7.599</v>
      </c>
      <c r="F898" s="2">
        <v>-80.2</v>
      </c>
      <c r="G898" s="2">
        <v>-1.17</v>
      </c>
      <c r="H898" s="2"/>
      <c r="I898" s="2">
        <v>6759</v>
      </c>
      <c r="J898" s="2">
        <v>7.51</v>
      </c>
      <c r="K898" s="2">
        <v>300</v>
      </c>
      <c r="L898" s="2">
        <v>0</v>
      </c>
      <c r="M898" s="2" t="str">
        <f>"600691"</f>
        <v>600691</v>
      </c>
      <c r="N898" s="2" t="str">
        <f>"A453612732"</f>
        <v>A453612732</v>
      </c>
      <c r="O898" s="2" t="str">
        <f>"6839.20"</f>
        <v>6839.20</v>
      </c>
      <c r="P898" s="2">
        <v>11</v>
      </c>
      <c r="Q898" s="2">
        <f>P898*B898</f>
        <v>9900</v>
      </c>
      <c r="R898" s="2">
        <f>(Q898-O898)/O898*100</f>
        <v>44.7537723710376</v>
      </c>
    </row>
    <row r="899" spans="1:18">
      <c r="A899" s="2" t="str">
        <f>"雪峰科技"</f>
        <v>雪峰科技</v>
      </c>
      <c r="B899" s="2">
        <v>200</v>
      </c>
      <c r="C899" s="2">
        <v>100</v>
      </c>
      <c r="D899" s="2" t="str">
        <f>"人民币"</f>
        <v>人民币</v>
      </c>
      <c r="E899" s="2">
        <v>37.898</v>
      </c>
      <c r="F899" s="2">
        <v>-1239.59</v>
      </c>
      <c r="G899" s="2">
        <v>-16.35</v>
      </c>
      <c r="H899" s="2"/>
      <c r="I899" s="2">
        <v>6340</v>
      </c>
      <c r="J899" s="2">
        <v>31.7</v>
      </c>
      <c r="K899" s="2">
        <v>100</v>
      </c>
      <c r="L899" s="2">
        <v>0</v>
      </c>
      <c r="M899" s="2" t="str">
        <f>"603227"</f>
        <v>603227</v>
      </c>
      <c r="N899" s="2" t="str">
        <f>"A453612732"</f>
        <v>A453612732</v>
      </c>
      <c r="O899" s="2" t="str">
        <f>"7579.59"</f>
        <v>7579.59</v>
      </c>
      <c r="P899" s="2">
        <v>42</v>
      </c>
      <c r="Q899" s="2">
        <f>P899*B899</f>
        <v>8400</v>
      </c>
      <c r="R899" s="2">
        <f>(Q899-O899)/O899*100</f>
        <v>10.8239363870605</v>
      </c>
    </row>
    <row r="900" spans="1:18">
      <c r="A900" s="2" t="str">
        <f>"三花股份"</f>
        <v>三花股份</v>
      </c>
      <c r="B900" s="2">
        <v>400</v>
      </c>
      <c r="C900" s="2">
        <v>400</v>
      </c>
      <c r="D900" s="2" t="str">
        <f>"人民币"</f>
        <v>人民币</v>
      </c>
      <c r="E900" s="2">
        <v>13.737</v>
      </c>
      <c r="F900" s="2">
        <v>69.25</v>
      </c>
      <c r="G900" s="2">
        <v>1.26</v>
      </c>
      <c r="H900" s="2"/>
      <c r="I900" s="2">
        <v>5564</v>
      </c>
      <c r="J900" s="2">
        <v>13.91</v>
      </c>
      <c r="K900" s="2">
        <v>0</v>
      </c>
      <c r="L900" s="2">
        <v>0</v>
      </c>
      <c r="M900" s="2" t="str">
        <f>"002050"</f>
        <v>002050</v>
      </c>
      <c r="N900" s="2" t="str">
        <f t="shared" ref="N900:N905" si="268">"0157472516"</f>
        <v>0157472516</v>
      </c>
      <c r="O900" s="2" t="str">
        <f>"5494.75"</f>
        <v>5494.75</v>
      </c>
      <c r="P900" s="2">
        <v>20</v>
      </c>
      <c r="Q900" s="2">
        <f>P900*B900</f>
        <v>8000</v>
      </c>
      <c r="R900" s="2">
        <f>(Q900-O900)/O900*100</f>
        <v>45.5935210883116</v>
      </c>
    </row>
    <row r="901" spans="1:18">
      <c r="A901" s="2" t="str">
        <f>"农 产 品"</f>
        <v>农 产 品</v>
      </c>
      <c r="B901" s="2">
        <v>200</v>
      </c>
      <c r="C901" s="2">
        <v>200</v>
      </c>
      <c r="D901" s="2" t="str">
        <f>"人民币"</f>
        <v>人民币</v>
      </c>
      <c r="E901" s="2">
        <v>25.665</v>
      </c>
      <c r="F901" s="2">
        <v>-601</v>
      </c>
      <c r="G901" s="2">
        <v>-11.71</v>
      </c>
      <c r="H901" s="2"/>
      <c r="I901" s="2">
        <v>4532</v>
      </c>
      <c r="J901" s="2">
        <v>22.66</v>
      </c>
      <c r="K901" s="2">
        <v>0</v>
      </c>
      <c r="L901" s="2">
        <v>0</v>
      </c>
      <c r="M901" s="2" t="str">
        <f>"000061"</f>
        <v>000061</v>
      </c>
      <c r="N901" s="2" t="str">
        <f>"0157472516"</f>
        <v>0157472516</v>
      </c>
      <c r="O901" s="2" t="str">
        <f>"5133.00"</f>
        <v>5133.00</v>
      </c>
      <c r="P901" s="2">
        <v>35</v>
      </c>
      <c r="Q901" s="2">
        <f>P901*B901</f>
        <v>7000</v>
      </c>
      <c r="R901" s="2">
        <f>(Q901-O901)/O901*100</f>
        <v>36.3724917202416</v>
      </c>
    </row>
    <row r="902" spans="1:18">
      <c r="A902" s="2" t="str">
        <f>"北京城建"</f>
        <v>北京城建</v>
      </c>
      <c r="B902" s="2">
        <v>200</v>
      </c>
      <c r="C902" s="2">
        <v>200</v>
      </c>
      <c r="D902" s="2" t="str">
        <f>"人民币"</f>
        <v>人民币</v>
      </c>
      <c r="E902" s="2">
        <v>24.605</v>
      </c>
      <c r="F902" s="2">
        <v>-394.99</v>
      </c>
      <c r="G902" s="2">
        <v>-8.03</v>
      </c>
      <c r="H902" s="2"/>
      <c r="I902" s="2">
        <v>4526</v>
      </c>
      <c r="J902" s="2">
        <v>22.63</v>
      </c>
      <c r="K902" s="2">
        <v>0</v>
      </c>
      <c r="L902" s="2">
        <v>0</v>
      </c>
      <c r="M902" s="2" t="str">
        <f>"600266"</f>
        <v>600266</v>
      </c>
      <c r="N902" s="2" t="str">
        <f t="shared" ref="N902:N904" si="269">"A453612732"</f>
        <v>A453612732</v>
      </c>
      <c r="O902" s="2" t="str">
        <f>"4920.99"</f>
        <v>4920.99</v>
      </c>
      <c r="P902" s="2">
        <v>28</v>
      </c>
      <c r="Q902" s="2">
        <f>P902*B902</f>
        <v>5600</v>
      </c>
      <c r="R902" s="2">
        <f>(Q902-O902)/O902*100</f>
        <v>13.7982397850839</v>
      </c>
    </row>
    <row r="903" spans="1:18">
      <c r="A903" s="2" t="str">
        <f>"上汽集团"</f>
        <v>上汽集团</v>
      </c>
      <c r="B903" s="2">
        <v>200</v>
      </c>
      <c r="C903" s="2">
        <v>200</v>
      </c>
      <c r="D903" s="2" t="str">
        <f>"人民币"</f>
        <v>人民币</v>
      </c>
      <c r="E903" s="2">
        <v>24.736</v>
      </c>
      <c r="F903" s="2">
        <v>-449.12</v>
      </c>
      <c r="G903" s="2">
        <v>-9.08</v>
      </c>
      <c r="H903" s="2"/>
      <c r="I903" s="2">
        <v>4498</v>
      </c>
      <c r="J903" s="2">
        <v>22.49</v>
      </c>
      <c r="K903" s="2">
        <v>0</v>
      </c>
      <c r="L903" s="2">
        <v>0</v>
      </c>
      <c r="M903" s="2" t="str">
        <f>"600104"</f>
        <v>600104</v>
      </c>
      <c r="N903" s="2" t="str">
        <f>"A453612732"</f>
        <v>A453612732</v>
      </c>
      <c r="O903" s="2" t="str">
        <f>"4947.12"</f>
        <v>4947.12</v>
      </c>
      <c r="P903" s="2">
        <v>35</v>
      </c>
      <c r="Q903" s="2">
        <f>P903*B903</f>
        <v>7000</v>
      </c>
      <c r="R903" s="2">
        <f>(Q903-O903)/O903*100</f>
        <v>41.4964666310904</v>
      </c>
    </row>
    <row r="904" spans="1:18">
      <c r="A904" s="2" t="str">
        <f>"中海集运"</f>
        <v>中海集运</v>
      </c>
      <c r="B904" s="2">
        <v>400</v>
      </c>
      <c r="C904" s="2">
        <v>400</v>
      </c>
      <c r="D904" s="2" t="str">
        <f>"人民币"</f>
        <v>人民币</v>
      </c>
      <c r="E904" s="2">
        <v>9.099</v>
      </c>
      <c r="F904" s="2">
        <v>-167.68</v>
      </c>
      <c r="G904" s="2">
        <v>-4.6</v>
      </c>
      <c r="H904" s="2"/>
      <c r="I904" s="2">
        <v>3472</v>
      </c>
      <c r="J904" s="2">
        <v>8.68</v>
      </c>
      <c r="K904" s="2">
        <v>0</v>
      </c>
      <c r="L904" s="2">
        <v>0</v>
      </c>
      <c r="M904" s="2" t="str">
        <f>"601866"</f>
        <v>601866</v>
      </c>
      <c r="N904" s="2" t="str">
        <f>"A453612732"</f>
        <v>A453612732</v>
      </c>
      <c r="O904" s="2" t="str">
        <f>"3639.68"</f>
        <v>3639.68</v>
      </c>
      <c r="P904" s="2">
        <v>12</v>
      </c>
      <c r="Q904" s="2">
        <f>P904*B904</f>
        <v>4800</v>
      </c>
      <c r="R904" s="2">
        <f>(Q904-O904)/O904*100</f>
        <v>31.8797256901706</v>
      </c>
    </row>
    <row r="905" spans="1:18">
      <c r="A905" s="2" t="str">
        <f>"中航军B"</f>
        <v>中航军B</v>
      </c>
      <c r="B905" s="2">
        <v>3000</v>
      </c>
      <c r="C905" s="2">
        <v>3000</v>
      </c>
      <c r="D905" s="2" t="str">
        <f>"人民币"</f>
        <v>人民币</v>
      </c>
      <c r="E905" s="2">
        <v>0.972</v>
      </c>
      <c r="F905" s="2">
        <v>-62</v>
      </c>
      <c r="G905" s="2">
        <v>-2.16</v>
      </c>
      <c r="H905" s="2"/>
      <c r="I905" s="2">
        <v>2853</v>
      </c>
      <c r="J905" s="2">
        <v>0.951</v>
      </c>
      <c r="K905" s="2">
        <v>0</v>
      </c>
      <c r="L905" s="2">
        <v>0</v>
      </c>
      <c r="M905" s="2" t="str">
        <f>"150222"</f>
        <v>150222</v>
      </c>
      <c r="N905" s="2" t="str">
        <f>"0157472516"</f>
        <v>0157472516</v>
      </c>
      <c r="O905" s="2" t="str">
        <f>"2915.00"</f>
        <v>2915.00</v>
      </c>
      <c r="P905" s="2">
        <v>1.1</v>
      </c>
      <c r="Q905" s="2">
        <f>P905*B905</f>
        <v>3300</v>
      </c>
      <c r="R905" s="2">
        <f>(Q905-O905)/O905*100</f>
        <v>13.2075471698113</v>
      </c>
    </row>
    <row r="906" spans="1:18">
      <c r="A906" s="2" t="str">
        <f>"华贸物流"</f>
        <v>华贸物流</v>
      </c>
      <c r="B906" s="2">
        <v>200</v>
      </c>
      <c r="C906" s="2">
        <v>200</v>
      </c>
      <c r="D906" s="2" t="str">
        <f>"人民币"</f>
        <v>人民币</v>
      </c>
      <c r="E906" s="2">
        <v>16.576</v>
      </c>
      <c r="F906" s="2">
        <v>-473.12</v>
      </c>
      <c r="G906" s="2">
        <v>-14.27</v>
      </c>
      <c r="H906" s="2"/>
      <c r="I906" s="2">
        <v>2842</v>
      </c>
      <c r="J906" s="2">
        <v>14.21</v>
      </c>
      <c r="K906" s="2">
        <v>0</v>
      </c>
      <c r="L906" s="2">
        <v>0</v>
      </c>
      <c r="M906" s="2" t="str">
        <f>"603128"</f>
        <v>603128</v>
      </c>
      <c r="N906" s="2" t="str">
        <f t="shared" ref="N906:N909" si="270">"A453612732"</f>
        <v>A453612732</v>
      </c>
      <c r="O906" s="2" t="str">
        <f>"3315.12"</f>
        <v>3315.12</v>
      </c>
      <c r="P906" s="2">
        <v>20</v>
      </c>
      <c r="Q906" s="2">
        <f>P906*B906</f>
        <v>4000</v>
      </c>
      <c r="R906" s="2">
        <f>(Q906-O906)/O906*100</f>
        <v>20.6592823185888</v>
      </c>
    </row>
    <row r="907" spans="1:18">
      <c r="A907" s="2" t="str">
        <f>"盛达矿业"</f>
        <v>盛达矿业</v>
      </c>
      <c r="B907" s="2">
        <v>100</v>
      </c>
      <c r="C907" s="2">
        <v>100</v>
      </c>
      <c r="D907" s="2" t="str">
        <f>"人民币"</f>
        <v>人民币</v>
      </c>
      <c r="E907" s="2">
        <v>38.308</v>
      </c>
      <c r="F907" s="2">
        <v>-1175.77</v>
      </c>
      <c r="G907" s="2">
        <v>-30.69</v>
      </c>
      <c r="H907" s="2"/>
      <c r="I907" s="2">
        <v>2655</v>
      </c>
      <c r="J907" s="2">
        <v>26.55</v>
      </c>
      <c r="K907" s="2">
        <v>0</v>
      </c>
      <c r="L907" s="2">
        <v>100</v>
      </c>
      <c r="M907" s="2" t="str">
        <f>"000603"</f>
        <v>000603</v>
      </c>
      <c r="N907" s="2" t="str">
        <f>"0157472516"</f>
        <v>0157472516</v>
      </c>
      <c r="O907" s="2" t="str">
        <f>"3830.77"</f>
        <v>3830.77</v>
      </c>
      <c r="P907" s="2">
        <v>40</v>
      </c>
      <c r="Q907" s="2">
        <f>P907*B907</f>
        <v>4000</v>
      </c>
      <c r="R907" s="2">
        <f>(Q907-O907)/O907*100</f>
        <v>4.41764971533138</v>
      </c>
    </row>
    <row r="908" spans="1:18">
      <c r="A908" s="2" t="str">
        <f>"大众交通"</f>
        <v>大众交通</v>
      </c>
      <c r="B908" s="2">
        <v>100</v>
      </c>
      <c r="C908" s="2">
        <v>100</v>
      </c>
      <c r="D908" s="2" t="str">
        <f>"人民币"</f>
        <v>人民币</v>
      </c>
      <c r="E908" s="2">
        <v>30.941</v>
      </c>
      <c r="F908" s="2">
        <v>-1037.13</v>
      </c>
      <c r="G908" s="2">
        <v>-33.52</v>
      </c>
      <c r="H908" s="2"/>
      <c r="I908" s="2">
        <v>2057</v>
      </c>
      <c r="J908" s="2">
        <v>20.57</v>
      </c>
      <c r="K908" s="2">
        <v>0</v>
      </c>
      <c r="L908" s="2">
        <v>0</v>
      </c>
      <c r="M908" s="2" t="str">
        <f>"600611"</f>
        <v>600611</v>
      </c>
      <c r="N908" s="2" t="str">
        <f>"A453612732"</f>
        <v>A453612732</v>
      </c>
      <c r="O908" s="2" t="str">
        <f>"3094.13"</f>
        <v>3094.13</v>
      </c>
      <c r="P908" s="2">
        <v>28</v>
      </c>
      <c r="Q908" s="2">
        <f>P908*B908</f>
        <v>2800</v>
      </c>
      <c r="R908" s="2">
        <f>(Q908-O908)/O908*100</f>
        <v>-9.50606470962759</v>
      </c>
    </row>
    <row r="909" spans="1:18">
      <c r="A909" s="2" t="str">
        <f>"中国中车"</f>
        <v>中国中车</v>
      </c>
      <c r="B909" s="2">
        <v>100</v>
      </c>
      <c r="C909" s="2">
        <v>100</v>
      </c>
      <c r="D909" s="2" t="str">
        <f>"人民币"</f>
        <v>人民币</v>
      </c>
      <c r="E909" s="2">
        <v>26.395</v>
      </c>
      <c r="F909" s="2">
        <v>-631.5</v>
      </c>
      <c r="G909" s="2">
        <v>-23.92</v>
      </c>
      <c r="H909" s="2"/>
      <c r="I909" s="2">
        <v>2008</v>
      </c>
      <c r="J909" s="2">
        <v>20.08</v>
      </c>
      <c r="K909" s="2">
        <v>0</v>
      </c>
      <c r="L909" s="2">
        <v>100</v>
      </c>
      <c r="M909" s="2" t="str">
        <f>"601766"</f>
        <v>601766</v>
      </c>
      <c r="N909" s="2" t="str">
        <f>"A453612732"</f>
        <v>A453612732</v>
      </c>
      <c r="O909" s="2" t="str">
        <f>"2639.50"</f>
        <v>2639.50</v>
      </c>
      <c r="P909" s="2">
        <v>30</v>
      </c>
      <c r="Q909" s="2">
        <f>P909*B909</f>
        <v>3000</v>
      </c>
      <c r="R909" s="2">
        <f>(Q909-O909)/O909*100</f>
        <v>13.6578897518469</v>
      </c>
    </row>
    <row r="910" spans="1:18">
      <c r="A910" s="2" t="s">
        <v>8</v>
      </c>
      <c r="B910" s="2" t="s">
        <v>9</v>
      </c>
      <c r="C910" s="4" t="s">
        <v>10</v>
      </c>
      <c r="D910" s="4"/>
      <c r="E910" s="4"/>
      <c r="F910" s="2"/>
      <c r="G910" s="2">
        <f>SUM(G894:G909)</f>
        <v>-178.38</v>
      </c>
      <c r="H910" s="2"/>
      <c r="I910" s="2"/>
      <c r="J910" s="2"/>
      <c r="K910" s="2"/>
      <c r="L910" s="2"/>
      <c r="M910" s="2"/>
      <c r="N910" s="2"/>
      <c r="O910" s="2"/>
      <c r="P910" s="2"/>
      <c r="Q910" s="2">
        <f>SUM(Q894:Q909)</f>
        <v>134800</v>
      </c>
      <c r="R910" s="2"/>
    </row>
    <row r="911" customFormat="1" spans="3:8">
      <c r="C911" s="5"/>
      <c r="D911" s="5"/>
      <c r="E911" s="5"/>
      <c r="H911" s="6">
        <v>42257</v>
      </c>
    </row>
    <row r="912" customFormat="1" spans="10:10">
      <c r="J912" s="6">
        <f>H911+1</f>
        <v>42258</v>
      </c>
    </row>
    <row r="913" customFormat="1" spans="2:11">
      <c r="B913" t="s">
        <v>11</v>
      </c>
      <c r="K913" s="7">
        <f ca="1">NOW()</f>
        <v>42259.9654398148</v>
      </c>
    </row>
    <row r="914" customFormat="1" spans="9:9">
      <c r="I914" t="e">
        <f>D906+1</f>
        <v>#VALUE!</v>
      </c>
    </row>
    <row r="915" customFormat="1"/>
    <row r="916" spans="1:18">
      <c r="A916" s="2" t="s">
        <v>0</v>
      </c>
      <c r="B916" s="2" t="str">
        <f>"证券数量"</f>
        <v>证券数量</v>
      </c>
      <c r="C916" s="2" t="s">
        <v>1</v>
      </c>
      <c r="D916" s="2" t="str">
        <f>"价格币种"</f>
        <v>价格币种</v>
      </c>
      <c r="E916" s="2" t="str">
        <f>"成本价"</f>
        <v>成本价</v>
      </c>
      <c r="F916" s="2" t="str">
        <f>"浮动盈亏"</f>
        <v>浮动盈亏</v>
      </c>
      <c r="G916" s="2" t="str">
        <f>"盈亏比例(%)"</f>
        <v>盈亏比例(%)</v>
      </c>
      <c r="H916" s="2" t="str">
        <f>"折算汇率"</f>
        <v>折算汇率</v>
      </c>
      <c r="I916" s="2" t="str">
        <f>"最新市值"</f>
        <v>最新市值</v>
      </c>
      <c r="J916" s="2" t="str">
        <f>"当前价"</f>
        <v>当前价</v>
      </c>
      <c r="K916" s="2" t="str">
        <f>"今买数量"</f>
        <v>今买数量</v>
      </c>
      <c r="L916" s="2" t="str">
        <f>"今卖数量"</f>
        <v>今卖数量</v>
      </c>
      <c r="M916" s="2" t="str">
        <f>"证券代码"</f>
        <v>证券代码</v>
      </c>
      <c r="N916" s="2" t="str">
        <f>"股东代码"</f>
        <v>股东代码</v>
      </c>
      <c r="O916" s="2" t="str">
        <f>"成本金额"</f>
        <v>成本金额</v>
      </c>
      <c r="P916" s="2" t="s">
        <v>2</v>
      </c>
      <c r="Q916" s="2"/>
      <c r="R916" s="2" t="s">
        <v>3</v>
      </c>
    </row>
    <row r="917" spans="1:18">
      <c r="A917" s="2" t="s">
        <v>4</v>
      </c>
      <c r="B917" s="9" t="s">
        <v>5</v>
      </c>
      <c r="C917" s="9" t="s">
        <v>5</v>
      </c>
      <c r="D917" s="2" t="str">
        <f t="shared" ref="D917:D932" si="271">"人民币"</f>
        <v>人民币</v>
      </c>
      <c r="E917" s="2">
        <v>19.758</v>
      </c>
      <c r="F917" s="2">
        <v>-1294.53</v>
      </c>
      <c r="G917" s="2">
        <v>-8.19</v>
      </c>
      <c r="H917" s="9" t="s">
        <v>6</v>
      </c>
      <c r="I917" s="2">
        <v>14512</v>
      </c>
      <c r="J917" s="2">
        <v>18.14</v>
      </c>
      <c r="K917" s="2">
        <v>0</v>
      </c>
      <c r="L917" s="2">
        <v>0</v>
      </c>
      <c r="M917" s="2" t="str">
        <f>"000936"</f>
        <v>000936</v>
      </c>
      <c r="N917" s="2" t="str">
        <f t="shared" ref="N917:N920" si="272">"0157472516"</f>
        <v>0157472516</v>
      </c>
      <c r="O917" s="2" t="str">
        <f>"15806.53"</f>
        <v>15806.53</v>
      </c>
      <c r="P917" s="2">
        <v>30</v>
      </c>
      <c r="Q917" s="2">
        <f t="shared" ref="Q917:Q932" si="273">P917*B917</f>
        <v>24000</v>
      </c>
      <c r="R917" s="2">
        <f t="shared" ref="R917:R932" si="274">(Q917-O917)/O917*100</f>
        <v>51.835981711356</v>
      </c>
    </row>
    <row r="918" spans="1:18">
      <c r="A918" s="2" t="str">
        <f>"创业板B"</f>
        <v>创业板B</v>
      </c>
      <c r="B918" s="2">
        <v>10000</v>
      </c>
      <c r="C918" s="2">
        <v>10000</v>
      </c>
      <c r="D918" s="2" t="str">
        <f>"人民币"</f>
        <v>人民币</v>
      </c>
      <c r="E918" s="2">
        <v>1.116</v>
      </c>
      <c r="F918" s="2">
        <v>-927.5</v>
      </c>
      <c r="G918" s="2">
        <v>-8.33</v>
      </c>
      <c r="H918" s="2"/>
      <c r="I918" s="2">
        <v>10230</v>
      </c>
      <c r="J918" s="2">
        <v>1.023</v>
      </c>
      <c r="K918" s="2">
        <v>0</v>
      </c>
      <c r="L918" s="2">
        <v>0</v>
      </c>
      <c r="M918" s="2" t="str">
        <f>"150153"</f>
        <v>150153</v>
      </c>
      <c r="N918" s="2" t="str">
        <f>"0157472516"</f>
        <v>0157472516</v>
      </c>
      <c r="O918" s="2" t="str">
        <f>"11157.50"</f>
        <v>11157.50</v>
      </c>
      <c r="P918" s="2">
        <v>1.3</v>
      </c>
      <c r="Q918" s="2">
        <f>P918*B918</f>
        <v>13000</v>
      </c>
      <c r="R918" s="2">
        <f>(Q918-O918)/O918*100</f>
        <v>16.5135559041004</v>
      </c>
    </row>
    <row r="919" spans="1:18">
      <c r="A919" s="2" t="s">
        <v>7</v>
      </c>
      <c r="B919" s="2">
        <v>600</v>
      </c>
      <c r="C919" s="2">
        <v>600</v>
      </c>
      <c r="D919" s="2" t="str">
        <f>"人民币"</f>
        <v>人民币</v>
      </c>
      <c r="E919" s="2">
        <v>17.548</v>
      </c>
      <c r="F919" s="2">
        <v>-310.88</v>
      </c>
      <c r="G919" s="2">
        <v>-2.95</v>
      </c>
      <c r="H919" s="2"/>
      <c r="I919" s="2">
        <v>10218</v>
      </c>
      <c r="J919" s="2">
        <v>17.03</v>
      </c>
      <c r="K919" s="2">
        <v>0</v>
      </c>
      <c r="L919" s="2">
        <v>0</v>
      </c>
      <c r="M919" s="2" t="str">
        <f>"600008"</f>
        <v>600008</v>
      </c>
      <c r="N919" s="2" t="str">
        <f t="shared" ref="N919:N922" si="275">"A453612732"</f>
        <v>A453612732</v>
      </c>
      <c r="O919" s="2" t="str">
        <f>"10528.88"</f>
        <v>10528.88</v>
      </c>
      <c r="P919" s="2">
        <v>25</v>
      </c>
      <c r="Q919" s="2">
        <f>P919*B919</f>
        <v>15000</v>
      </c>
      <c r="R919" s="2">
        <f>(Q919-O919)/O919*100</f>
        <v>42.4652954540274</v>
      </c>
    </row>
    <row r="920" spans="1:18">
      <c r="A920" s="2" t="str">
        <f>"华英农业"</f>
        <v>华英农业</v>
      </c>
      <c r="B920" s="2">
        <v>600</v>
      </c>
      <c r="C920" s="2">
        <v>300</v>
      </c>
      <c r="D920" s="2" t="str">
        <f>"人民币"</f>
        <v>人民币</v>
      </c>
      <c r="E920" s="2">
        <v>14.948</v>
      </c>
      <c r="F920" s="2">
        <v>-418.66</v>
      </c>
      <c r="G920" s="2">
        <v>-4.67</v>
      </c>
      <c r="H920" s="2"/>
      <c r="I920" s="2">
        <v>8550</v>
      </c>
      <c r="J920" s="2">
        <v>14.25</v>
      </c>
      <c r="K920" s="2">
        <v>300</v>
      </c>
      <c r="L920" s="2">
        <v>0</v>
      </c>
      <c r="M920" s="2" t="str">
        <f>"002321"</f>
        <v>002321</v>
      </c>
      <c r="N920" s="2" t="str">
        <f>"0157472516"</f>
        <v>0157472516</v>
      </c>
      <c r="O920" s="2" t="str">
        <f>"8968.66"</f>
        <v>8968.66</v>
      </c>
      <c r="P920" s="2">
        <v>25</v>
      </c>
      <c r="Q920" s="2">
        <f>P920*B920</f>
        <v>15000</v>
      </c>
      <c r="R920" s="2">
        <f>(Q920-O920)/O920*100</f>
        <v>67.2490650777262</v>
      </c>
    </row>
    <row r="921" spans="1:18">
      <c r="A921" s="2" t="str">
        <f>"*ST阳化"</f>
        <v>*ST阳化</v>
      </c>
      <c r="B921" s="2">
        <v>900</v>
      </c>
      <c r="C921" s="2">
        <v>600</v>
      </c>
      <c r="D921" s="2" t="str">
        <f>"人民币"</f>
        <v>人民币</v>
      </c>
      <c r="E921" s="2">
        <v>7.599</v>
      </c>
      <c r="F921" s="2">
        <v>-80.2</v>
      </c>
      <c r="G921" s="2">
        <v>-1.17</v>
      </c>
      <c r="H921" s="2"/>
      <c r="I921" s="2">
        <v>6759</v>
      </c>
      <c r="J921" s="2">
        <v>7.51</v>
      </c>
      <c r="K921" s="2">
        <v>300</v>
      </c>
      <c r="L921" s="2">
        <v>0</v>
      </c>
      <c r="M921" s="2" t="str">
        <f>"600691"</f>
        <v>600691</v>
      </c>
      <c r="N921" s="2" t="str">
        <f>"A453612732"</f>
        <v>A453612732</v>
      </c>
      <c r="O921" s="2" t="str">
        <f>"6839.20"</f>
        <v>6839.20</v>
      </c>
      <c r="P921" s="2">
        <v>11</v>
      </c>
      <c r="Q921" s="2">
        <f>P921*B921</f>
        <v>9900</v>
      </c>
      <c r="R921" s="2">
        <f>(Q921-O921)/O921*100</f>
        <v>44.7537723710376</v>
      </c>
    </row>
    <row r="922" spans="1:18">
      <c r="A922" s="2" t="str">
        <f>"雪峰科技"</f>
        <v>雪峰科技</v>
      </c>
      <c r="B922" s="2">
        <v>200</v>
      </c>
      <c r="C922" s="2">
        <v>100</v>
      </c>
      <c r="D922" s="2" t="str">
        <f>"人民币"</f>
        <v>人民币</v>
      </c>
      <c r="E922" s="2">
        <v>37.898</v>
      </c>
      <c r="F922" s="2">
        <v>-1239.59</v>
      </c>
      <c r="G922" s="2">
        <v>-16.35</v>
      </c>
      <c r="H922" s="2"/>
      <c r="I922" s="2">
        <v>6340</v>
      </c>
      <c r="J922" s="2">
        <v>31.7</v>
      </c>
      <c r="K922" s="2">
        <v>100</v>
      </c>
      <c r="L922" s="2">
        <v>0</v>
      </c>
      <c r="M922" s="2" t="str">
        <f>"603227"</f>
        <v>603227</v>
      </c>
      <c r="N922" s="2" t="str">
        <f>"A453612732"</f>
        <v>A453612732</v>
      </c>
      <c r="O922" s="2" t="str">
        <f>"7579.59"</f>
        <v>7579.59</v>
      </c>
      <c r="P922" s="2">
        <v>42</v>
      </c>
      <c r="Q922" s="2">
        <f>P922*B922</f>
        <v>8400</v>
      </c>
      <c r="R922" s="2">
        <f>(Q922-O922)/O922*100</f>
        <v>10.8239363870605</v>
      </c>
    </row>
    <row r="923" spans="1:18">
      <c r="A923" s="2" t="str">
        <f>"三花股份"</f>
        <v>三花股份</v>
      </c>
      <c r="B923" s="2">
        <v>400</v>
      </c>
      <c r="C923" s="2">
        <v>400</v>
      </c>
      <c r="D923" s="2" t="str">
        <f>"人民币"</f>
        <v>人民币</v>
      </c>
      <c r="E923" s="2">
        <v>13.737</v>
      </c>
      <c r="F923" s="2">
        <v>69.25</v>
      </c>
      <c r="G923" s="2">
        <v>1.26</v>
      </c>
      <c r="H923" s="2"/>
      <c r="I923" s="2">
        <v>5564</v>
      </c>
      <c r="J923" s="2">
        <v>13.91</v>
      </c>
      <c r="K923" s="2">
        <v>0</v>
      </c>
      <c r="L923" s="2">
        <v>0</v>
      </c>
      <c r="M923" s="2" t="str">
        <f>"002050"</f>
        <v>002050</v>
      </c>
      <c r="N923" s="2" t="str">
        <f t="shared" ref="N923:N928" si="276">"0157472516"</f>
        <v>0157472516</v>
      </c>
      <c r="O923" s="2" t="str">
        <f>"5494.75"</f>
        <v>5494.75</v>
      </c>
      <c r="P923" s="2">
        <v>20</v>
      </c>
      <c r="Q923" s="2">
        <f>P923*B923</f>
        <v>8000</v>
      </c>
      <c r="R923" s="2">
        <f>(Q923-O923)/O923*100</f>
        <v>45.5935210883116</v>
      </c>
    </row>
    <row r="924" spans="1:18">
      <c r="A924" s="2" t="str">
        <f>"农 产 品"</f>
        <v>农 产 品</v>
      </c>
      <c r="B924" s="2">
        <v>200</v>
      </c>
      <c r="C924" s="2">
        <v>200</v>
      </c>
      <c r="D924" s="2" t="str">
        <f>"人民币"</f>
        <v>人民币</v>
      </c>
      <c r="E924" s="2">
        <v>25.665</v>
      </c>
      <c r="F924" s="2">
        <v>-601</v>
      </c>
      <c r="G924" s="2">
        <v>-11.71</v>
      </c>
      <c r="H924" s="2"/>
      <c r="I924" s="2">
        <v>4532</v>
      </c>
      <c r="J924" s="2">
        <v>22.66</v>
      </c>
      <c r="K924" s="2">
        <v>0</v>
      </c>
      <c r="L924" s="2">
        <v>0</v>
      </c>
      <c r="M924" s="2" t="str">
        <f>"000061"</f>
        <v>000061</v>
      </c>
      <c r="N924" s="2" t="str">
        <f>"0157472516"</f>
        <v>0157472516</v>
      </c>
      <c r="O924" s="2" t="str">
        <f>"5133.00"</f>
        <v>5133.00</v>
      </c>
      <c r="P924" s="2">
        <v>35</v>
      </c>
      <c r="Q924" s="2">
        <f>P924*B924</f>
        <v>7000</v>
      </c>
      <c r="R924" s="2">
        <f>(Q924-O924)/O924*100</f>
        <v>36.3724917202416</v>
      </c>
    </row>
    <row r="925" spans="1:18">
      <c r="A925" s="2" t="str">
        <f>"北京城建"</f>
        <v>北京城建</v>
      </c>
      <c r="B925" s="2">
        <v>200</v>
      </c>
      <c r="C925" s="2">
        <v>200</v>
      </c>
      <c r="D925" s="2" t="str">
        <f>"人民币"</f>
        <v>人民币</v>
      </c>
      <c r="E925" s="2">
        <v>24.605</v>
      </c>
      <c r="F925" s="2">
        <v>-394.99</v>
      </c>
      <c r="G925" s="2">
        <v>-8.03</v>
      </c>
      <c r="H925" s="2"/>
      <c r="I925" s="2">
        <v>4526</v>
      </c>
      <c r="J925" s="2">
        <v>22.63</v>
      </c>
      <c r="K925" s="2">
        <v>0</v>
      </c>
      <c r="L925" s="2">
        <v>0</v>
      </c>
      <c r="M925" s="2" t="str">
        <f>"600266"</f>
        <v>600266</v>
      </c>
      <c r="N925" s="2" t="str">
        <f t="shared" ref="N925:N927" si="277">"A453612732"</f>
        <v>A453612732</v>
      </c>
      <c r="O925" s="2" t="str">
        <f>"4920.99"</f>
        <v>4920.99</v>
      </c>
      <c r="P925" s="2">
        <v>28</v>
      </c>
      <c r="Q925" s="2">
        <f>P925*B925</f>
        <v>5600</v>
      </c>
      <c r="R925" s="2">
        <f>(Q925-O925)/O925*100</f>
        <v>13.7982397850839</v>
      </c>
    </row>
    <row r="926" spans="1:18">
      <c r="A926" s="2" t="str">
        <f>"上汽集团"</f>
        <v>上汽集团</v>
      </c>
      <c r="B926" s="2">
        <v>200</v>
      </c>
      <c r="C926" s="2">
        <v>200</v>
      </c>
      <c r="D926" s="2" t="str">
        <f>"人民币"</f>
        <v>人民币</v>
      </c>
      <c r="E926" s="2">
        <v>24.736</v>
      </c>
      <c r="F926" s="2">
        <v>-449.12</v>
      </c>
      <c r="G926" s="2">
        <v>-9.08</v>
      </c>
      <c r="H926" s="2"/>
      <c r="I926" s="2">
        <v>4498</v>
      </c>
      <c r="J926" s="2">
        <v>22.49</v>
      </c>
      <c r="K926" s="2">
        <v>0</v>
      </c>
      <c r="L926" s="2">
        <v>0</v>
      </c>
      <c r="M926" s="2" t="str">
        <f>"600104"</f>
        <v>600104</v>
      </c>
      <c r="N926" s="2" t="str">
        <f>"A453612732"</f>
        <v>A453612732</v>
      </c>
      <c r="O926" s="2" t="str">
        <f>"4947.12"</f>
        <v>4947.12</v>
      </c>
      <c r="P926" s="2">
        <v>35</v>
      </c>
      <c r="Q926" s="2">
        <f>P926*B926</f>
        <v>7000</v>
      </c>
      <c r="R926" s="2">
        <f>(Q926-O926)/O926*100</f>
        <v>41.4964666310904</v>
      </c>
    </row>
    <row r="927" spans="1:18">
      <c r="A927" s="2" t="str">
        <f>"中海集运"</f>
        <v>中海集运</v>
      </c>
      <c r="B927" s="2">
        <v>400</v>
      </c>
      <c r="C927" s="2">
        <v>400</v>
      </c>
      <c r="D927" s="2" t="str">
        <f>"人民币"</f>
        <v>人民币</v>
      </c>
      <c r="E927" s="2">
        <v>9.099</v>
      </c>
      <c r="F927" s="2">
        <v>-167.68</v>
      </c>
      <c r="G927" s="2">
        <v>-4.6</v>
      </c>
      <c r="H927" s="2"/>
      <c r="I927" s="2">
        <v>3472</v>
      </c>
      <c r="J927" s="2">
        <v>8.68</v>
      </c>
      <c r="K927" s="2">
        <v>0</v>
      </c>
      <c r="L927" s="2">
        <v>0</v>
      </c>
      <c r="M927" s="2" t="str">
        <f>"601866"</f>
        <v>601866</v>
      </c>
      <c r="N927" s="2" t="str">
        <f>"A453612732"</f>
        <v>A453612732</v>
      </c>
      <c r="O927" s="2" t="str">
        <f>"3639.68"</f>
        <v>3639.68</v>
      </c>
      <c r="P927" s="2">
        <v>12</v>
      </c>
      <c r="Q927" s="2">
        <f>P927*B927</f>
        <v>4800</v>
      </c>
      <c r="R927" s="2">
        <f>(Q927-O927)/O927*100</f>
        <v>31.8797256901706</v>
      </c>
    </row>
    <row r="928" spans="1:18">
      <c r="A928" s="2" t="str">
        <f>"中航军B"</f>
        <v>中航军B</v>
      </c>
      <c r="B928" s="2">
        <v>3000</v>
      </c>
      <c r="C928" s="2">
        <v>3000</v>
      </c>
      <c r="D928" s="2" t="str">
        <f>"人民币"</f>
        <v>人民币</v>
      </c>
      <c r="E928" s="2">
        <v>0.972</v>
      </c>
      <c r="F928" s="2">
        <v>-62</v>
      </c>
      <c r="G928" s="2">
        <v>-2.16</v>
      </c>
      <c r="H928" s="2"/>
      <c r="I928" s="2">
        <v>2853</v>
      </c>
      <c r="J928" s="2">
        <v>0.951</v>
      </c>
      <c r="K928" s="2">
        <v>0</v>
      </c>
      <c r="L928" s="2">
        <v>0</v>
      </c>
      <c r="M928" s="2" t="str">
        <f>"150222"</f>
        <v>150222</v>
      </c>
      <c r="N928" s="2" t="str">
        <f>"0157472516"</f>
        <v>0157472516</v>
      </c>
      <c r="O928" s="2" t="str">
        <f>"2915.00"</f>
        <v>2915.00</v>
      </c>
      <c r="P928" s="2">
        <v>1.1</v>
      </c>
      <c r="Q928" s="2">
        <f>P928*B928</f>
        <v>3300</v>
      </c>
      <c r="R928" s="2">
        <f>(Q928-O928)/O928*100</f>
        <v>13.2075471698113</v>
      </c>
    </row>
    <row r="929" spans="1:18">
      <c r="A929" s="2" t="str">
        <f>"华贸物流"</f>
        <v>华贸物流</v>
      </c>
      <c r="B929" s="2">
        <v>200</v>
      </c>
      <c r="C929" s="2">
        <v>200</v>
      </c>
      <c r="D929" s="2" t="str">
        <f>"人民币"</f>
        <v>人民币</v>
      </c>
      <c r="E929" s="2">
        <v>16.576</v>
      </c>
      <c r="F929" s="2">
        <v>-473.12</v>
      </c>
      <c r="G929" s="2">
        <v>-14.27</v>
      </c>
      <c r="H929" s="2"/>
      <c r="I929" s="2">
        <v>2842</v>
      </c>
      <c r="J929" s="2">
        <v>14.21</v>
      </c>
      <c r="K929" s="2">
        <v>0</v>
      </c>
      <c r="L929" s="2">
        <v>0</v>
      </c>
      <c r="M929" s="2" t="str">
        <f>"603128"</f>
        <v>603128</v>
      </c>
      <c r="N929" s="2" t="str">
        <f t="shared" ref="N929:N932" si="278">"A453612732"</f>
        <v>A453612732</v>
      </c>
      <c r="O929" s="2" t="str">
        <f>"3315.12"</f>
        <v>3315.12</v>
      </c>
      <c r="P929" s="2">
        <v>20</v>
      </c>
      <c r="Q929" s="2">
        <f>P929*B929</f>
        <v>4000</v>
      </c>
      <c r="R929" s="2">
        <f>(Q929-O929)/O929*100</f>
        <v>20.6592823185888</v>
      </c>
    </row>
    <row r="930" spans="1:18">
      <c r="A930" s="2" t="str">
        <f>"盛达矿业"</f>
        <v>盛达矿业</v>
      </c>
      <c r="B930" s="2">
        <v>100</v>
      </c>
      <c r="C930" s="2">
        <v>100</v>
      </c>
      <c r="D930" s="2" t="str">
        <f>"人民币"</f>
        <v>人民币</v>
      </c>
      <c r="E930" s="2">
        <v>38.308</v>
      </c>
      <c r="F930" s="2">
        <v>-1175.77</v>
      </c>
      <c r="G930" s="2">
        <v>-30.69</v>
      </c>
      <c r="H930" s="2"/>
      <c r="I930" s="2">
        <v>2655</v>
      </c>
      <c r="J930" s="2">
        <v>26.55</v>
      </c>
      <c r="K930" s="2">
        <v>0</v>
      </c>
      <c r="L930" s="2">
        <v>100</v>
      </c>
      <c r="M930" s="2" t="str">
        <f>"000603"</f>
        <v>000603</v>
      </c>
      <c r="N930" s="2" t="str">
        <f>"0157472516"</f>
        <v>0157472516</v>
      </c>
      <c r="O930" s="2" t="str">
        <f>"3830.77"</f>
        <v>3830.77</v>
      </c>
      <c r="P930" s="2">
        <v>40</v>
      </c>
      <c r="Q930" s="2">
        <f>P930*B930</f>
        <v>4000</v>
      </c>
      <c r="R930" s="2">
        <f>(Q930-O930)/O930*100</f>
        <v>4.41764971533138</v>
      </c>
    </row>
    <row r="931" spans="1:18">
      <c r="A931" s="2" t="str">
        <f>"大众交通"</f>
        <v>大众交通</v>
      </c>
      <c r="B931" s="2">
        <v>100</v>
      </c>
      <c r="C931" s="2">
        <v>100</v>
      </c>
      <c r="D931" s="2" t="str">
        <f>"人民币"</f>
        <v>人民币</v>
      </c>
      <c r="E931" s="2">
        <v>30.941</v>
      </c>
      <c r="F931" s="2">
        <v>-1037.13</v>
      </c>
      <c r="G931" s="2">
        <v>-33.52</v>
      </c>
      <c r="H931" s="2"/>
      <c r="I931" s="2">
        <v>2057</v>
      </c>
      <c r="J931" s="2">
        <v>20.57</v>
      </c>
      <c r="K931" s="2">
        <v>0</v>
      </c>
      <c r="L931" s="2">
        <v>0</v>
      </c>
      <c r="M931" s="2" t="str">
        <f>"600611"</f>
        <v>600611</v>
      </c>
      <c r="N931" s="2" t="str">
        <f>"A453612732"</f>
        <v>A453612732</v>
      </c>
      <c r="O931" s="2" t="str">
        <f>"3094.13"</f>
        <v>3094.13</v>
      </c>
      <c r="P931" s="2">
        <v>28</v>
      </c>
      <c r="Q931" s="2">
        <f>P931*B931</f>
        <v>2800</v>
      </c>
      <c r="R931" s="2">
        <f>(Q931-O931)/O931*100</f>
        <v>-9.50606470962759</v>
      </c>
    </row>
    <row r="932" spans="1:18">
      <c r="A932" s="2" t="str">
        <f>"中国中车"</f>
        <v>中国中车</v>
      </c>
      <c r="B932" s="2">
        <v>100</v>
      </c>
      <c r="C932" s="2">
        <v>100</v>
      </c>
      <c r="D932" s="2" t="str">
        <f>"人民币"</f>
        <v>人民币</v>
      </c>
      <c r="E932" s="2">
        <v>26.395</v>
      </c>
      <c r="F932" s="2">
        <v>-631.5</v>
      </c>
      <c r="G932" s="2">
        <v>-23.92</v>
      </c>
      <c r="H932" s="2"/>
      <c r="I932" s="2">
        <v>2008</v>
      </c>
      <c r="J932" s="2">
        <v>20.08</v>
      </c>
      <c r="K932" s="2">
        <v>0</v>
      </c>
      <c r="L932" s="2">
        <v>100</v>
      </c>
      <c r="M932" s="2" t="str">
        <f>"601766"</f>
        <v>601766</v>
      </c>
      <c r="N932" s="2" t="str">
        <f>"A453612732"</f>
        <v>A453612732</v>
      </c>
      <c r="O932" s="2" t="str">
        <f>"2639.50"</f>
        <v>2639.50</v>
      </c>
      <c r="P932" s="2">
        <v>30</v>
      </c>
      <c r="Q932" s="2">
        <f>P932*B932</f>
        <v>3000</v>
      </c>
      <c r="R932" s="2">
        <f>(Q932-O932)/O932*100</f>
        <v>13.6578897518469</v>
      </c>
    </row>
    <row r="933" spans="1:18">
      <c r="A933" s="2" t="s">
        <v>8</v>
      </c>
      <c r="B933" s="2" t="s">
        <v>9</v>
      </c>
      <c r="C933" s="4" t="s">
        <v>10</v>
      </c>
      <c r="D933" s="4"/>
      <c r="E933" s="4"/>
      <c r="F933" s="2"/>
      <c r="G933" s="2">
        <f>SUM(G917:G932)</f>
        <v>-178.38</v>
      </c>
      <c r="H933" s="2"/>
      <c r="I933" s="2"/>
      <c r="J933" s="2"/>
      <c r="K933" s="2"/>
      <c r="L933" s="2"/>
      <c r="M933" s="2"/>
      <c r="N933" s="2"/>
      <c r="O933" s="2"/>
      <c r="P933" s="2"/>
      <c r="Q933" s="2">
        <f>SUM(Q917:Q932)</f>
        <v>134800</v>
      </c>
      <c r="R933" s="2"/>
    </row>
    <row r="934" customFormat="1" spans="3:8">
      <c r="C934" s="5"/>
      <c r="D934" s="5"/>
      <c r="E934" s="5"/>
      <c r="H934" s="6">
        <v>42257</v>
      </c>
    </row>
    <row r="935" spans="2:18">
      <c r="B935" s="2" t="str">
        <f>"币种"</f>
        <v>币种</v>
      </c>
      <c r="C935" s="2" t="str">
        <f>"余额"</f>
        <v>余额</v>
      </c>
      <c r="D935" s="2" t="str">
        <f>"可用"</f>
        <v>可用</v>
      </c>
      <c r="E935" s="2" t="str">
        <f>"可取"</f>
        <v>可取</v>
      </c>
      <c r="F935" s="2" t="str">
        <f>"参考市值"</f>
        <v>参考市值</v>
      </c>
      <c r="G935" s="2" t="str">
        <f>"资产"</f>
        <v>资产</v>
      </c>
      <c r="H935" s="2" t="str">
        <f>"盈亏"</f>
        <v>盈亏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2:18">
      <c r="B936" s="2" t="str">
        <f>"人民币"</f>
        <v>人民币</v>
      </c>
      <c r="C936" s="2" t="str">
        <f>"5508.71"</f>
        <v>5508.71</v>
      </c>
      <c r="D936" s="2" t="str">
        <f>"138.54"</f>
        <v>138.54</v>
      </c>
      <c r="E936" s="2" t="str">
        <f>"138.54"</f>
        <v>138.54</v>
      </c>
      <c r="F936" s="2" t="str">
        <f>"91616.00"</f>
        <v>91616.00</v>
      </c>
      <c r="G936" s="2" t="str">
        <f>"91754.54"</f>
        <v>91754.54</v>
      </c>
      <c r="H936" s="2" t="str">
        <f>"-9194.42"</f>
        <v>-9194.42</v>
      </c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2:18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8"/>
    </row>
    <row r="938" spans="2:19">
      <c r="B938" s="2" t="s">
        <v>0</v>
      </c>
      <c r="C938" s="2" t="str">
        <f>"证券数量"</f>
        <v>证券数量</v>
      </c>
      <c r="D938" s="2" t="s">
        <v>1</v>
      </c>
      <c r="E938" s="2" t="str">
        <f>"价格币种"</f>
        <v>价格币种</v>
      </c>
      <c r="F938" s="2" t="str">
        <f>"成本价"</f>
        <v>成本价</v>
      </c>
      <c r="G938" s="2" t="str">
        <f>"浮动盈亏"</f>
        <v>浮动盈亏</v>
      </c>
      <c r="H938" s="2" t="str">
        <f>"盈亏比例(%)"</f>
        <v>盈亏比例(%)</v>
      </c>
      <c r="I938" s="2" t="str">
        <f>"折算汇率"</f>
        <v>折算汇率</v>
      </c>
      <c r="J938" s="2" t="str">
        <f>"最新市值"</f>
        <v>最新市值</v>
      </c>
      <c r="K938" s="2" t="str">
        <f>"当前价"</f>
        <v>当前价</v>
      </c>
      <c r="L938" s="2" t="str">
        <f>"今买数量"</f>
        <v>今买数量</v>
      </c>
      <c r="M938" s="2" t="str">
        <f>"今卖数量"</f>
        <v>今卖数量</v>
      </c>
      <c r="N938" s="2" t="str">
        <f>"证券代码"</f>
        <v>证券代码</v>
      </c>
      <c r="O938" s="2" t="str">
        <f>"股东代码"</f>
        <v>股东代码</v>
      </c>
      <c r="P938" s="2" t="str">
        <f>"成本金额"</f>
        <v>成本金额</v>
      </c>
      <c r="Q938" s="2" t="s">
        <v>2</v>
      </c>
      <c r="R938" s="2"/>
      <c r="S938" s="2" t="s">
        <v>3</v>
      </c>
    </row>
    <row r="939" spans="2:19">
      <c r="B939" s="2" t="s">
        <v>4</v>
      </c>
      <c r="C939" s="9" t="s">
        <v>5</v>
      </c>
      <c r="D939" s="9" t="s">
        <v>5</v>
      </c>
      <c r="E939" s="2" t="str">
        <f t="shared" ref="E939:E954" si="279">"人民币"</f>
        <v>人民币</v>
      </c>
      <c r="F939" s="2">
        <v>19.758</v>
      </c>
      <c r="G939" s="2">
        <v>-1294.53</v>
      </c>
      <c r="H939" s="2">
        <v>-8.19</v>
      </c>
      <c r="I939" s="9" t="s">
        <v>6</v>
      </c>
      <c r="J939" s="2">
        <v>14512</v>
      </c>
      <c r="K939" s="2">
        <v>18.14</v>
      </c>
      <c r="L939" s="2">
        <v>0</v>
      </c>
      <c r="M939" s="2">
        <v>0</v>
      </c>
      <c r="N939" s="2" t="str">
        <f>"000936"</f>
        <v>000936</v>
      </c>
      <c r="O939" s="2" t="str">
        <f t="shared" ref="O939:O942" si="280">"0157472516"</f>
        <v>0157472516</v>
      </c>
      <c r="P939" s="2" t="str">
        <f>"15806.53"</f>
        <v>15806.53</v>
      </c>
      <c r="Q939" s="2">
        <v>30</v>
      </c>
      <c r="R939" s="2">
        <f t="shared" ref="R939:R954" si="281">Q939*C939</f>
        <v>24000</v>
      </c>
      <c r="S939" s="2">
        <f t="shared" ref="S939:S954" si="282">(R939-P939)/P939*100</f>
        <v>51.835981711356</v>
      </c>
    </row>
    <row r="940" spans="2:19">
      <c r="B940" s="2" t="str">
        <f>"创业板B"</f>
        <v>创业板B</v>
      </c>
      <c r="C940" s="2">
        <v>10000</v>
      </c>
      <c r="D940" s="2">
        <v>10000</v>
      </c>
      <c r="E940" s="2" t="str">
        <f>"人民币"</f>
        <v>人民币</v>
      </c>
      <c r="F940" s="2">
        <v>1.116</v>
      </c>
      <c r="G940" s="2">
        <v>-927.5</v>
      </c>
      <c r="H940" s="2">
        <v>-8.33</v>
      </c>
      <c r="I940" s="2"/>
      <c r="J940" s="2">
        <v>10230</v>
      </c>
      <c r="K940" s="2">
        <v>1.023</v>
      </c>
      <c r="L940" s="2">
        <v>0</v>
      </c>
      <c r="M940" s="2">
        <v>0</v>
      </c>
      <c r="N940" s="2" t="str">
        <f>"150153"</f>
        <v>150153</v>
      </c>
      <c r="O940" s="2" t="str">
        <f>"0157472516"</f>
        <v>0157472516</v>
      </c>
      <c r="P940" s="2" t="str">
        <f>"11157.50"</f>
        <v>11157.50</v>
      </c>
      <c r="Q940" s="2">
        <v>1.3</v>
      </c>
      <c r="R940" s="2">
        <f>Q940*C940</f>
        <v>13000</v>
      </c>
      <c r="S940" s="2">
        <f>(R940-P940)/P940*100</f>
        <v>16.5135559041004</v>
      </c>
    </row>
    <row r="941" spans="2:19">
      <c r="B941" s="2" t="s">
        <v>7</v>
      </c>
      <c r="C941" s="2">
        <v>600</v>
      </c>
      <c r="D941" s="2">
        <v>600</v>
      </c>
      <c r="E941" s="2" t="str">
        <f>"人民币"</f>
        <v>人民币</v>
      </c>
      <c r="F941" s="2">
        <v>17.548</v>
      </c>
      <c r="G941" s="2">
        <v>-310.88</v>
      </c>
      <c r="H941" s="2">
        <v>-2.95</v>
      </c>
      <c r="I941" s="2"/>
      <c r="J941" s="2">
        <v>10218</v>
      </c>
      <c r="K941" s="2">
        <v>17.03</v>
      </c>
      <c r="L941" s="2">
        <v>0</v>
      </c>
      <c r="M941" s="2">
        <v>0</v>
      </c>
      <c r="N941" s="2" t="str">
        <f>"600008"</f>
        <v>600008</v>
      </c>
      <c r="O941" s="2" t="str">
        <f t="shared" ref="O941:O944" si="283">"A453612732"</f>
        <v>A453612732</v>
      </c>
      <c r="P941" s="2" t="str">
        <f>"10528.88"</f>
        <v>10528.88</v>
      </c>
      <c r="Q941" s="2">
        <v>25</v>
      </c>
      <c r="R941" s="2">
        <f>Q941*C941</f>
        <v>15000</v>
      </c>
      <c r="S941" s="2">
        <f>(R941-P941)/P941*100</f>
        <v>42.4652954540274</v>
      </c>
    </row>
    <row r="942" spans="2:19">
      <c r="B942" s="2" t="str">
        <f>"华英农业"</f>
        <v>华英农业</v>
      </c>
      <c r="C942" s="2">
        <v>600</v>
      </c>
      <c r="D942" s="2">
        <v>300</v>
      </c>
      <c r="E942" s="2" t="str">
        <f>"人民币"</f>
        <v>人民币</v>
      </c>
      <c r="F942" s="2">
        <v>14.948</v>
      </c>
      <c r="G942" s="2">
        <v>-418.66</v>
      </c>
      <c r="H942" s="2">
        <v>-4.67</v>
      </c>
      <c r="I942" s="2"/>
      <c r="J942" s="2">
        <v>8550</v>
      </c>
      <c r="K942" s="2">
        <v>14.25</v>
      </c>
      <c r="L942" s="2">
        <v>300</v>
      </c>
      <c r="M942" s="2">
        <v>0</v>
      </c>
      <c r="N942" s="2" t="str">
        <f>"002321"</f>
        <v>002321</v>
      </c>
      <c r="O942" s="2" t="str">
        <f>"0157472516"</f>
        <v>0157472516</v>
      </c>
      <c r="P942" s="2" t="str">
        <f>"8968.66"</f>
        <v>8968.66</v>
      </c>
      <c r="Q942" s="2">
        <v>25</v>
      </c>
      <c r="R942" s="2">
        <f>Q942*C942</f>
        <v>15000</v>
      </c>
      <c r="S942" s="2">
        <f>(R942-P942)/P942*100</f>
        <v>67.2490650777262</v>
      </c>
    </row>
    <row r="943" spans="2:19">
      <c r="B943" s="2" t="str">
        <f>"*ST阳化"</f>
        <v>*ST阳化</v>
      </c>
      <c r="C943" s="2">
        <v>900</v>
      </c>
      <c r="D943" s="2">
        <v>600</v>
      </c>
      <c r="E943" s="2" t="str">
        <f>"人民币"</f>
        <v>人民币</v>
      </c>
      <c r="F943" s="2">
        <v>7.599</v>
      </c>
      <c r="G943" s="2">
        <v>-80.2</v>
      </c>
      <c r="H943" s="2">
        <v>-1.17</v>
      </c>
      <c r="I943" s="2"/>
      <c r="J943" s="2">
        <v>6759</v>
      </c>
      <c r="K943" s="2">
        <v>7.51</v>
      </c>
      <c r="L943" s="2">
        <v>300</v>
      </c>
      <c r="M943" s="2">
        <v>0</v>
      </c>
      <c r="N943" s="2" t="str">
        <f>"600691"</f>
        <v>600691</v>
      </c>
      <c r="O943" s="2" t="str">
        <f>"A453612732"</f>
        <v>A453612732</v>
      </c>
      <c r="P943" s="2" t="str">
        <f>"6839.20"</f>
        <v>6839.20</v>
      </c>
      <c r="Q943" s="2">
        <v>11</v>
      </c>
      <c r="R943" s="2">
        <f>Q943*C943</f>
        <v>9900</v>
      </c>
      <c r="S943" s="2">
        <f>(R943-P943)/P943*100</f>
        <v>44.7537723710376</v>
      </c>
    </row>
    <row r="944" spans="2:19">
      <c r="B944" s="2" t="str">
        <f>"雪峰科技"</f>
        <v>雪峰科技</v>
      </c>
      <c r="C944" s="2">
        <v>200</v>
      </c>
      <c r="D944" s="2">
        <v>100</v>
      </c>
      <c r="E944" s="2" t="str">
        <f>"人民币"</f>
        <v>人民币</v>
      </c>
      <c r="F944" s="2">
        <v>37.898</v>
      </c>
      <c r="G944" s="2">
        <v>-1239.59</v>
      </c>
      <c r="H944" s="2">
        <v>-16.35</v>
      </c>
      <c r="I944" s="2"/>
      <c r="J944" s="2">
        <v>6340</v>
      </c>
      <c r="K944" s="2">
        <v>31.7</v>
      </c>
      <c r="L944" s="2">
        <v>100</v>
      </c>
      <c r="M944" s="2">
        <v>0</v>
      </c>
      <c r="N944" s="2" t="str">
        <f>"603227"</f>
        <v>603227</v>
      </c>
      <c r="O944" s="2" t="str">
        <f>"A453612732"</f>
        <v>A453612732</v>
      </c>
      <c r="P944" s="2" t="str">
        <f>"7579.59"</f>
        <v>7579.59</v>
      </c>
      <c r="Q944" s="2">
        <v>42</v>
      </c>
      <c r="R944" s="2">
        <f>Q944*C944</f>
        <v>8400</v>
      </c>
      <c r="S944" s="2">
        <f>(R944-P944)/P944*100</f>
        <v>10.8239363870605</v>
      </c>
    </row>
    <row r="945" spans="2:19">
      <c r="B945" s="2" t="str">
        <f>"三花股份"</f>
        <v>三花股份</v>
      </c>
      <c r="C945" s="2">
        <v>400</v>
      </c>
      <c r="D945" s="2">
        <v>400</v>
      </c>
      <c r="E945" s="2" t="str">
        <f>"人民币"</f>
        <v>人民币</v>
      </c>
      <c r="F945" s="2">
        <v>13.737</v>
      </c>
      <c r="G945" s="2">
        <v>69.25</v>
      </c>
      <c r="H945" s="2">
        <v>1.26</v>
      </c>
      <c r="I945" s="2"/>
      <c r="J945" s="2">
        <v>5564</v>
      </c>
      <c r="K945" s="2">
        <v>13.91</v>
      </c>
      <c r="L945" s="2">
        <v>0</v>
      </c>
      <c r="M945" s="2">
        <v>0</v>
      </c>
      <c r="N945" s="2" t="str">
        <f>"002050"</f>
        <v>002050</v>
      </c>
      <c r="O945" s="2" t="str">
        <f t="shared" ref="O945:O950" si="284">"0157472516"</f>
        <v>0157472516</v>
      </c>
      <c r="P945" s="2" t="str">
        <f>"5494.75"</f>
        <v>5494.75</v>
      </c>
      <c r="Q945" s="2">
        <v>20</v>
      </c>
      <c r="R945" s="2">
        <f>Q945*C945</f>
        <v>8000</v>
      </c>
      <c r="S945" s="2">
        <f>(R945-P945)/P945*100</f>
        <v>45.5935210883116</v>
      </c>
    </row>
    <row r="946" spans="2:19">
      <c r="B946" s="2" t="str">
        <f>"农 产 品"</f>
        <v>农 产 品</v>
      </c>
      <c r="C946" s="2">
        <v>200</v>
      </c>
      <c r="D946" s="2">
        <v>200</v>
      </c>
      <c r="E946" s="2" t="str">
        <f>"人民币"</f>
        <v>人民币</v>
      </c>
      <c r="F946" s="2">
        <v>25.665</v>
      </c>
      <c r="G946" s="2">
        <v>-601</v>
      </c>
      <c r="H946" s="2">
        <v>-11.71</v>
      </c>
      <c r="I946" s="2"/>
      <c r="J946" s="2">
        <v>4532</v>
      </c>
      <c r="K946" s="2">
        <v>22.66</v>
      </c>
      <c r="L946" s="2">
        <v>0</v>
      </c>
      <c r="M946" s="2">
        <v>0</v>
      </c>
      <c r="N946" s="2" t="str">
        <f>"000061"</f>
        <v>000061</v>
      </c>
      <c r="O946" s="2" t="str">
        <f>"0157472516"</f>
        <v>0157472516</v>
      </c>
      <c r="P946" s="2" t="str">
        <f>"5133.00"</f>
        <v>5133.00</v>
      </c>
      <c r="Q946" s="2">
        <v>35</v>
      </c>
      <c r="R946" s="2">
        <f>Q946*C946</f>
        <v>7000</v>
      </c>
      <c r="S946" s="2">
        <f>(R946-P946)/P946*100</f>
        <v>36.3724917202416</v>
      </c>
    </row>
    <row r="947" spans="2:19">
      <c r="B947" s="2" t="str">
        <f>"北京城建"</f>
        <v>北京城建</v>
      </c>
      <c r="C947" s="2">
        <v>200</v>
      </c>
      <c r="D947" s="2">
        <v>200</v>
      </c>
      <c r="E947" s="2" t="str">
        <f>"人民币"</f>
        <v>人民币</v>
      </c>
      <c r="F947" s="2">
        <v>24.605</v>
      </c>
      <c r="G947" s="2">
        <v>-394.99</v>
      </c>
      <c r="H947" s="2">
        <v>-8.03</v>
      </c>
      <c r="I947" s="2"/>
      <c r="J947" s="2">
        <v>4526</v>
      </c>
      <c r="K947" s="2">
        <v>22.63</v>
      </c>
      <c r="L947" s="2">
        <v>0</v>
      </c>
      <c r="M947" s="2">
        <v>0</v>
      </c>
      <c r="N947" s="2" t="str">
        <f>"600266"</f>
        <v>600266</v>
      </c>
      <c r="O947" s="2" t="str">
        <f t="shared" ref="O947:O949" si="285">"A453612732"</f>
        <v>A453612732</v>
      </c>
      <c r="P947" s="2" t="str">
        <f>"4920.99"</f>
        <v>4920.99</v>
      </c>
      <c r="Q947" s="2">
        <v>28</v>
      </c>
      <c r="R947" s="2">
        <f>Q947*C947</f>
        <v>5600</v>
      </c>
      <c r="S947" s="2">
        <f>(R947-P947)/P947*100</f>
        <v>13.7982397850839</v>
      </c>
    </row>
    <row r="948" spans="2:19">
      <c r="B948" s="2" t="str">
        <f>"上汽集团"</f>
        <v>上汽集团</v>
      </c>
      <c r="C948" s="2">
        <v>200</v>
      </c>
      <c r="D948" s="2">
        <v>200</v>
      </c>
      <c r="E948" s="2" t="str">
        <f>"人民币"</f>
        <v>人民币</v>
      </c>
      <c r="F948" s="2">
        <v>24.736</v>
      </c>
      <c r="G948" s="2">
        <v>-449.12</v>
      </c>
      <c r="H948" s="2">
        <v>-9.08</v>
      </c>
      <c r="I948" s="2"/>
      <c r="J948" s="2">
        <v>4498</v>
      </c>
      <c r="K948" s="2">
        <v>22.49</v>
      </c>
      <c r="L948" s="2">
        <v>0</v>
      </c>
      <c r="M948" s="2">
        <v>0</v>
      </c>
      <c r="N948" s="2" t="str">
        <f>"600104"</f>
        <v>600104</v>
      </c>
      <c r="O948" s="2" t="str">
        <f>"A453612732"</f>
        <v>A453612732</v>
      </c>
      <c r="P948" s="2" t="str">
        <f>"4947.12"</f>
        <v>4947.12</v>
      </c>
      <c r="Q948" s="2">
        <v>35</v>
      </c>
      <c r="R948" s="2">
        <f>Q948*C948</f>
        <v>7000</v>
      </c>
      <c r="S948" s="2">
        <f>(R948-P948)/P948*100</f>
        <v>41.4964666310904</v>
      </c>
    </row>
    <row r="949" spans="2:19">
      <c r="B949" s="2" t="str">
        <f>"中海集运"</f>
        <v>中海集运</v>
      </c>
      <c r="C949" s="2">
        <v>400</v>
      </c>
      <c r="D949" s="2">
        <v>400</v>
      </c>
      <c r="E949" s="2" t="str">
        <f>"人民币"</f>
        <v>人民币</v>
      </c>
      <c r="F949" s="2">
        <v>9.099</v>
      </c>
      <c r="G949" s="2">
        <v>-167.68</v>
      </c>
      <c r="H949" s="2">
        <v>-4.6</v>
      </c>
      <c r="I949" s="2"/>
      <c r="J949" s="2">
        <v>3472</v>
      </c>
      <c r="K949" s="2">
        <v>8.68</v>
      </c>
      <c r="L949" s="2">
        <v>0</v>
      </c>
      <c r="M949" s="2">
        <v>0</v>
      </c>
      <c r="N949" s="2" t="str">
        <f>"601866"</f>
        <v>601866</v>
      </c>
      <c r="O949" s="2" t="str">
        <f>"A453612732"</f>
        <v>A453612732</v>
      </c>
      <c r="P949" s="2" t="str">
        <f>"3639.68"</f>
        <v>3639.68</v>
      </c>
      <c r="Q949" s="2">
        <v>12</v>
      </c>
      <c r="R949" s="2">
        <f>Q949*C949</f>
        <v>4800</v>
      </c>
      <c r="S949" s="2">
        <f>(R949-P949)/P949*100</f>
        <v>31.8797256901706</v>
      </c>
    </row>
    <row r="950" spans="2:19">
      <c r="B950" s="2" t="str">
        <f>"中航军B"</f>
        <v>中航军B</v>
      </c>
      <c r="C950" s="2">
        <v>3000</v>
      </c>
      <c r="D950" s="2">
        <v>3000</v>
      </c>
      <c r="E950" s="2" t="str">
        <f>"人民币"</f>
        <v>人民币</v>
      </c>
      <c r="F950" s="2">
        <v>0.972</v>
      </c>
      <c r="G950" s="2">
        <v>-62</v>
      </c>
      <c r="H950" s="2">
        <v>-2.16</v>
      </c>
      <c r="I950" s="2"/>
      <c r="J950" s="2">
        <v>2853</v>
      </c>
      <c r="K950" s="2">
        <v>0.951</v>
      </c>
      <c r="L950" s="2">
        <v>0</v>
      </c>
      <c r="M950" s="2">
        <v>0</v>
      </c>
      <c r="N950" s="2" t="str">
        <f>"150222"</f>
        <v>150222</v>
      </c>
      <c r="O950" s="2" t="str">
        <f>"0157472516"</f>
        <v>0157472516</v>
      </c>
      <c r="P950" s="2" t="str">
        <f>"2915.00"</f>
        <v>2915.00</v>
      </c>
      <c r="Q950" s="2">
        <v>1.1</v>
      </c>
      <c r="R950" s="2">
        <f>Q950*C950</f>
        <v>3300</v>
      </c>
      <c r="S950" s="2">
        <f>(R950-P950)/P950*100</f>
        <v>13.2075471698113</v>
      </c>
    </row>
    <row r="951" spans="2:19">
      <c r="B951" s="2" t="str">
        <f>"华贸物流"</f>
        <v>华贸物流</v>
      </c>
      <c r="C951" s="2">
        <v>200</v>
      </c>
      <c r="D951" s="2">
        <v>200</v>
      </c>
      <c r="E951" s="2" t="str">
        <f>"人民币"</f>
        <v>人民币</v>
      </c>
      <c r="F951" s="2">
        <v>16.576</v>
      </c>
      <c r="G951" s="2">
        <v>-473.12</v>
      </c>
      <c r="H951" s="2">
        <v>-14.27</v>
      </c>
      <c r="I951" s="2"/>
      <c r="J951" s="2">
        <v>2842</v>
      </c>
      <c r="K951" s="2">
        <v>14.21</v>
      </c>
      <c r="L951" s="2">
        <v>0</v>
      </c>
      <c r="M951" s="2">
        <v>0</v>
      </c>
      <c r="N951" s="2" t="str">
        <f>"603128"</f>
        <v>603128</v>
      </c>
      <c r="O951" s="2" t="str">
        <f t="shared" ref="O951:O954" si="286">"A453612732"</f>
        <v>A453612732</v>
      </c>
      <c r="P951" s="2" t="str">
        <f>"3315.12"</f>
        <v>3315.12</v>
      </c>
      <c r="Q951" s="2">
        <v>20</v>
      </c>
      <c r="R951" s="2">
        <f>Q951*C951</f>
        <v>4000</v>
      </c>
      <c r="S951" s="2">
        <f>(R951-P951)/P951*100</f>
        <v>20.6592823185888</v>
      </c>
    </row>
    <row r="952" spans="2:19">
      <c r="B952" s="2" t="str">
        <f>"盛达矿业"</f>
        <v>盛达矿业</v>
      </c>
      <c r="C952" s="2">
        <v>100</v>
      </c>
      <c r="D952" s="2">
        <v>100</v>
      </c>
      <c r="E952" s="2" t="str">
        <f>"人民币"</f>
        <v>人民币</v>
      </c>
      <c r="F952" s="2">
        <v>38.308</v>
      </c>
      <c r="G952" s="2">
        <v>-1175.77</v>
      </c>
      <c r="H952" s="2">
        <v>-30.69</v>
      </c>
      <c r="I952" s="2"/>
      <c r="J952" s="2">
        <v>2655</v>
      </c>
      <c r="K952" s="2">
        <v>26.55</v>
      </c>
      <c r="L952" s="2">
        <v>0</v>
      </c>
      <c r="M952" s="2">
        <v>100</v>
      </c>
      <c r="N952" s="2" t="str">
        <f>"000603"</f>
        <v>000603</v>
      </c>
      <c r="O952" s="2" t="str">
        <f>"0157472516"</f>
        <v>0157472516</v>
      </c>
      <c r="P952" s="2" t="str">
        <f>"3830.77"</f>
        <v>3830.77</v>
      </c>
      <c r="Q952" s="2">
        <v>40</v>
      </c>
      <c r="R952" s="2">
        <f>Q952*C952</f>
        <v>4000</v>
      </c>
      <c r="S952" s="2">
        <f>(R952-P952)/P952*100</f>
        <v>4.41764971533138</v>
      </c>
    </row>
    <row r="953" spans="2:19">
      <c r="B953" s="2" t="str">
        <f>"大众交通"</f>
        <v>大众交通</v>
      </c>
      <c r="C953" s="2">
        <v>100</v>
      </c>
      <c r="D953" s="2">
        <v>100</v>
      </c>
      <c r="E953" s="2" t="str">
        <f>"人民币"</f>
        <v>人民币</v>
      </c>
      <c r="F953" s="2">
        <v>30.941</v>
      </c>
      <c r="G953" s="2">
        <v>-1037.13</v>
      </c>
      <c r="H953" s="2">
        <v>-33.52</v>
      </c>
      <c r="I953" s="2"/>
      <c r="J953" s="2">
        <v>2057</v>
      </c>
      <c r="K953" s="2">
        <v>20.57</v>
      </c>
      <c r="L953" s="2">
        <v>0</v>
      </c>
      <c r="M953" s="2">
        <v>0</v>
      </c>
      <c r="N953" s="2" t="str">
        <f>"600611"</f>
        <v>600611</v>
      </c>
      <c r="O953" s="2" t="str">
        <f>"A453612732"</f>
        <v>A453612732</v>
      </c>
      <c r="P953" s="2" t="str">
        <f>"3094.13"</f>
        <v>3094.13</v>
      </c>
      <c r="Q953" s="2">
        <v>28</v>
      </c>
      <c r="R953" s="2">
        <f>Q953*C953</f>
        <v>2800</v>
      </c>
      <c r="S953" s="2">
        <f>(R953-P953)/P953*100</f>
        <v>-9.50606470962759</v>
      </c>
    </row>
    <row r="954" spans="2:19">
      <c r="B954" s="2" t="str">
        <f>"中国中车"</f>
        <v>中国中车</v>
      </c>
      <c r="C954" s="2">
        <v>100</v>
      </c>
      <c r="D954" s="2">
        <v>100</v>
      </c>
      <c r="E954" s="2" t="str">
        <f>"人民币"</f>
        <v>人民币</v>
      </c>
      <c r="F954" s="2">
        <v>26.395</v>
      </c>
      <c r="G954" s="2">
        <v>-631.5</v>
      </c>
      <c r="H954" s="2">
        <v>-23.92</v>
      </c>
      <c r="I954" s="2"/>
      <c r="J954" s="2">
        <v>2008</v>
      </c>
      <c r="K954" s="2">
        <v>20.08</v>
      </c>
      <c r="L954" s="2">
        <v>0</v>
      </c>
      <c r="M954" s="2">
        <v>100</v>
      </c>
      <c r="N954" s="2" t="str">
        <f>"601766"</f>
        <v>601766</v>
      </c>
      <c r="O954" s="2" t="str">
        <f>"A453612732"</f>
        <v>A453612732</v>
      </c>
      <c r="P954" s="2" t="str">
        <f>"2639.50"</f>
        <v>2639.50</v>
      </c>
      <c r="Q954" s="2">
        <v>30</v>
      </c>
      <c r="R954" s="2">
        <f>Q954*C954</f>
        <v>3000</v>
      </c>
      <c r="S954" s="2">
        <f>(R954-P954)/P954*100</f>
        <v>13.6578897518469</v>
      </c>
    </row>
    <row r="955" spans="2:19">
      <c r="B955" s="2" t="s">
        <v>8</v>
      </c>
      <c r="C955" s="2" t="s">
        <v>9</v>
      </c>
      <c r="D955" s="4" t="s">
        <v>10</v>
      </c>
      <c r="E955" s="4"/>
      <c r="F955" s="4"/>
      <c r="G955" s="2"/>
      <c r="H955" s="2">
        <f>SUM(H939:H954)</f>
        <v>-178.38</v>
      </c>
      <c r="I955" s="2"/>
      <c r="J955" s="2"/>
      <c r="K955" s="2"/>
      <c r="L955" s="2"/>
      <c r="M955" s="2"/>
      <c r="N955" s="2"/>
      <c r="O955" s="2"/>
      <c r="P955" s="2"/>
      <c r="Q955" s="2"/>
      <c r="R955" s="2">
        <f>SUM(R939:R954)</f>
        <v>134800</v>
      </c>
      <c r="S955" s="2"/>
    </row>
    <row r="956" customFormat="1" spans="4:9">
      <c r="D956" s="5"/>
      <c r="E956" s="5"/>
      <c r="F956" s="5"/>
      <c r="I956" s="6">
        <v>42257</v>
      </c>
    </row>
    <row r="957" customFormat="1" spans="11:11">
      <c r="K957" s="6">
        <f>I956+1</f>
        <v>42258</v>
      </c>
    </row>
    <row r="958" customFormat="1" spans="3:12">
      <c r="C958" t="s">
        <v>11</v>
      </c>
      <c r="L958" s="7">
        <f ca="1">NOW()</f>
        <v>42259.9654398148</v>
      </c>
    </row>
    <row r="959" customFormat="1" spans="10:10">
      <c r="J959" t="e">
        <f>E951+1</f>
        <v>#VALUE!</v>
      </c>
    </row>
    <row r="960" customFormat="1" spans="7:7">
      <c r="G960" t="s">
        <v>12</v>
      </c>
    </row>
    <row r="961" customFormat="1" spans="6:6">
      <c r="F961" t="s">
        <v>13</v>
      </c>
    </row>
    <row r="962" spans="1:17">
      <c r="A962" s="2" t="str">
        <f>"币种"</f>
        <v>币种</v>
      </c>
      <c r="B962" s="2" t="str">
        <f>"余额"</f>
        <v>余额</v>
      </c>
      <c r="C962" s="2" t="str">
        <f>"可用"</f>
        <v>可用</v>
      </c>
      <c r="D962" s="2" t="str">
        <f>"可取"</f>
        <v>可取</v>
      </c>
      <c r="E962" s="2" t="str">
        <f>"参考市值"</f>
        <v>参考市值</v>
      </c>
      <c r="F962" s="2" t="str">
        <f>"资产"</f>
        <v>资产</v>
      </c>
      <c r="G962" s="2" t="str">
        <f>"盈亏"</f>
        <v>盈亏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>
      <c r="A963" s="2" t="str">
        <f>"人民币"</f>
        <v>人民币</v>
      </c>
      <c r="B963" s="2" t="str">
        <f>"5508.71"</f>
        <v>5508.71</v>
      </c>
      <c r="C963" s="2" t="str">
        <f>"138.54"</f>
        <v>138.54</v>
      </c>
      <c r="D963" s="2" t="str">
        <f>"138.54"</f>
        <v>138.54</v>
      </c>
      <c r="E963" s="2" t="str">
        <f>"91616.00"</f>
        <v>91616.00</v>
      </c>
      <c r="F963" s="2" t="str">
        <f>"91754.54"</f>
        <v>91754.54</v>
      </c>
      <c r="G963" s="2" t="str">
        <f>"-9194.42"</f>
        <v>-9194.42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8"/>
    </row>
    <row r="965" spans="1:18">
      <c r="A965" s="2" t="s">
        <v>0</v>
      </c>
      <c r="B965" s="2" t="str">
        <f>"证券数量"</f>
        <v>证券数量</v>
      </c>
      <c r="C965" s="2" t="s">
        <v>1</v>
      </c>
      <c r="D965" s="2" t="str">
        <f>"价格币种"</f>
        <v>价格币种</v>
      </c>
      <c r="E965" s="2" t="str">
        <f>"成本价"</f>
        <v>成本价</v>
      </c>
      <c r="F965" s="2" t="str">
        <f>"浮动盈亏"</f>
        <v>浮动盈亏</v>
      </c>
      <c r="G965" s="2" t="str">
        <f>"盈亏比例(%)"</f>
        <v>盈亏比例(%)</v>
      </c>
      <c r="H965" s="2" t="str">
        <f>"折算汇率"</f>
        <v>折算汇率</v>
      </c>
      <c r="I965" s="2" t="str">
        <f>"最新市值"</f>
        <v>最新市值</v>
      </c>
      <c r="J965" s="2" t="str">
        <f>"当前价"</f>
        <v>当前价</v>
      </c>
      <c r="K965" s="2" t="str">
        <f>"今买数量"</f>
        <v>今买数量</v>
      </c>
      <c r="L965" s="2" t="str">
        <f>"今卖数量"</f>
        <v>今卖数量</v>
      </c>
      <c r="M965" s="2" t="str">
        <f>"证券代码"</f>
        <v>证券代码</v>
      </c>
      <c r="N965" s="2" t="str">
        <f>"股东代码"</f>
        <v>股东代码</v>
      </c>
      <c r="O965" s="2" t="str">
        <f>"成本金额"</f>
        <v>成本金额</v>
      </c>
      <c r="P965" s="2" t="s">
        <v>2</v>
      </c>
      <c r="Q965" s="2"/>
      <c r="R965" s="2" t="s">
        <v>3</v>
      </c>
    </row>
    <row r="966" spans="1:18">
      <c r="A966" s="2" t="s">
        <v>4</v>
      </c>
      <c r="B966" s="9" t="s">
        <v>5</v>
      </c>
      <c r="C966" s="9" t="s">
        <v>5</v>
      </c>
      <c r="D966" s="2" t="str">
        <f t="shared" ref="D966:D981" si="287">"人民币"</f>
        <v>人民币</v>
      </c>
      <c r="E966" s="2">
        <v>19.758</v>
      </c>
      <c r="F966" s="2">
        <v>-1294.53</v>
      </c>
      <c r="G966" s="2">
        <v>-8.19</v>
      </c>
      <c r="H966" s="9" t="s">
        <v>6</v>
      </c>
      <c r="I966" s="2">
        <v>14512</v>
      </c>
      <c r="J966" s="2">
        <v>18.14</v>
      </c>
      <c r="K966" s="2">
        <v>0</v>
      </c>
      <c r="L966" s="2">
        <v>0</v>
      </c>
      <c r="M966" s="2" t="str">
        <f>"000936"</f>
        <v>000936</v>
      </c>
      <c r="N966" s="2" t="str">
        <f t="shared" ref="N966:N969" si="288">"0157472516"</f>
        <v>0157472516</v>
      </c>
      <c r="O966" s="2" t="str">
        <f>"15806.53"</f>
        <v>15806.53</v>
      </c>
      <c r="P966" s="2">
        <v>30</v>
      </c>
      <c r="Q966" s="2">
        <f t="shared" ref="Q966:Q981" si="289">P966*B966</f>
        <v>24000</v>
      </c>
      <c r="R966" s="2">
        <f t="shared" ref="R966:R981" si="290">(Q966-O966)/O966*100</f>
        <v>51.835981711356</v>
      </c>
    </row>
    <row r="967" spans="1:18">
      <c r="A967" s="2" t="str">
        <f>"创业板B"</f>
        <v>创业板B</v>
      </c>
      <c r="B967" s="2">
        <v>10000</v>
      </c>
      <c r="C967" s="2">
        <v>10000</v>
      </c>
      <c r="D967" s="2" t="str">
        <f>"人民币"</f>
        <v>人民币</v>
      </c>
      <c r="E967" s="2">
        <v>1.116</v>
      </c>
      <c r="F967" s="2">
        <v>-927.5</v>
      </c>
      <c r="G967" s="2">
        <v>-8.33</v>
      </c>
      <c r="H967" s="2"/>
      <c r="I967" s="2">
        <v>10230</v>
      </c>
      <c r="J967" s="2">
        <v>1.023</v>
      </c>
      <c r="K967" s="2">
        <v>0</v>
      </c>
      <c r="L967" s="2">
        <v>0</v>
      </c>
      <c r="M967" s="2" t="str">
        <f>"150153"</f>
        <v>150153</v>
      </c>
      <c r="N967" s="2" t="str">
        <f>"0157472516"</f>
        <v>0157472516</v>
      </c>
      <c r="O967" s="2" t="str">
        <f>"11157.50"</f>
        <v>11157.50</v>
      </c>
      <c r="P967" s="2">
        <v>1.3</v>
      </c>
      <c r="Q967" s="2">
        <f>P967*B967</f>
        <v>13000</v>
      </c>
      <c r="R967" s="2">
        <f>(Q967-O967)/O967*100</f>
        <v>16.5135559041004</v>
      </c>
    </row>
    <row r="968" spans="1:18">
      <c r="A968" s="2" t="s">
        <v>7</v>
      </c>
      <c r="B968" s="2">
        <v>600</v>
      </c>
      <c r="C968" s="2">
        <v>600</v>
      </c>
      <c r="D968" s="2" t="str">
        <f>"人民币"</f>
        <v>人民币</v>
      </c>
      <c r="E968" s="2">
        <v>17.548</v>
      </c>
      <c r="F968" s="2">
        <v>-310.88</v>
      </c>
      <c r="G968" s="2">
        <v>-2.95</v>
      </c>
      <c r="H968" s="2"/>
      <c r="I968" s="2">
        <v>10218</v>
      </c>
      <c r="J968" s="2">
        <v>17.03</v>
      </c>
      <c r="K968" s="2">
        <v>0</v>
      </c>
      <c r="L968" s="2">
        <v>0</v>
      </c>
      <c r="M968" s="2" t="str">
        <f>"600008"</f>
        <v>600008</v>
      </c>
      <c r="N968" s="2" t="str">
        <f t="shared" ref="N968:N971" si="291">"A453612732"</f>
        <v>A453612732</v>
      </c>
      <c r="O968" s="2" t="str">
        <f>"10528.88"</f>
        <v>10528.88</v>
      </c>
      <c r="P968" s="2">
        <v>25</v>
      </c>
      <c r="Q968" s="2">
        <f>P968*B968</f>
        <v>15000</v>
      </c>
      <c r="R968" s="2">
        <f>(Q968-O968)/O968*100</f>
        <v>42.4652954540274</v>
      </c>
    </row>
    <row r="969" spans="1:18">
      <c r="A969" s="2" t="str">
        <f>"华英农业"</f>
        <v>华英农业</v>
      </c>
      <c r="B969" s="2">
        <v>600</v>
      </c>
      <c r="C969" s="2">
        <v>300</v>
      </c>
      <c r="D969" s="2" t="str">
        <f>"人民币"</f>
        <v>人民币</v>
      </c>
      <c r="E969" s="2">
        <v>14.948</v>
      </c>
      <c r="F969" s="2">
        <v>-418.66</v>
      </c>
      <c r="G969" s="2">
        <v>-4.67</v>
      </c>
      <c r="H969" s="2"/>
      <c r="I969" s="2">
        <v>8550</v>
      </c>
      <c r="J969" s="2">
        <v>14.25</v>
      </c>
      <c r="K969" s="2">
        <v>300</v>
      </c>
      <c r="L969" s="2">
        <v>0</v>
      </c>
      <c r="M969" s="2" t="str">
        <f>"002321"</f>
        <v>002321</v>
      </c>
      <c r="N969" s="2" t="str">
        <f>"0157472516"</f>
        <v>0157472516</v>
      </c>
      <c r="O969" s="2" t="str">
        <f>"8968.66"</f>
        <v>8968.66</v>
      </c>
      <c r="P969" s="2">
        <v>25</v>
      </c>
      <c r="Q969" s="2">
        <f>P969*B969</f>
        <v>15000</v>
      </c>
      <c r="R969" s="2">
        <f>(Q969-O969)/O969*100</f>
        <v>67.2490650777262</v>
      </c>
    </row>
    <row r="970" spans="1:18">
      <c r="A970" s="2" t="str">
        <f>"*ST阳化"</f>
        <v>*ST阳化</v>
      </c>
      <c r="B970" s="2">
        <v>900</v>
      </c>
      <c r="C970" s="2">
        <v>600</v>
      </c>
      <c r="D970" s="2" t="str">
        <f>"人民币"</f>
        <v>人民币</v>
      </c>
      <c r="E970" s="2">
        <v>7.599</v>
      </c>
      <c r="F970" s="2">
        <v>-80.2</v>
      </c>
      <c r="G970" s="2">
        <v>-1.17</v>
      </c>
      <c r="H970" s="2"/>
      <c r="I970" s="2">
        <v>6759</v>
      </c>
      <c r="J970" s="2">
        <v>7.51</v>
      </c>
      <c r="K970" s="2">
        <v>300</v>
      </c>
      <c r="L970" s="2">
        <v>0</v>
      </c>
      <c r="M970" s="2" t="str">
        <f>"600691"</f>
        <v>600691</v>
      </c>
      <c r="N970" s="2" t="str">
        <f>"A453612732"</f>
        <v>A453612732</v>
      </c>
      <c r="O970" s="2" t="str">
        <f>"6839.20"</f>
        <v>6839.20</v>
      </c>
      <c r="P970" s="2">
        <v>11</v>
      </c>
      <c r="Q970" s="2">
        <f>P970*B970</f>
        <v>9900</v>
      </c>
      <c r="R970" s="2">
        <f>(Q970-O970)/O970*100</f>
        <v>44.7537723710376</v>
      </c>
    </row>
    <row r="971" spans="1:18">
      <c r="A971" s="2" t="str">
        <f>"雪峰科技"</f>
        <v>雪峰科技</v>
      </c>
      <c r="B971" s="2">
        <v>200</v>
      </c>
      <c r="C971" s="2">
        <v>100</v>
      </c>
      <c r="D971" s="2" t="str">
        <f>"人民币"</f>
        <v>人民币</v>
      </c>
      <c r="E971" s="2">
        <v>37.898</v>
      </c>
      <c r="F971" s="2">
        <v>-1239.59</v>
      </c>
      <c r="G971" s="2">
        <v>-16.35</v>
      </c>
      <c r="H971" s="2"/>
      <c r="I971" s="2">
        <v>6340</v>
      </c>
      <c r="J971" s="2">
        <v>31.7</v>
      </c>
      <c r="K971" s="2">
        <v>100</v>
      </c>
      <c r="L971" s="2">
        <v>0</v>
      </c>
      <c r="M971" s="2" t="str">
        <f>"603227"</f>
        <v>603227</v>
      </c>
      <c r="N971" s="2" t="str">
        <f>"A453612732"</f>
        <v>A453612732</v>
      </c>
      <c r="O971" s="2" t="str">
        <f>"7579.59"</f>
        <v>7579.59</v>
      </c>
      <c r="P971" s="2">
        <v>42</v>
      </c>
      <c r="Q971" s="2">
        <f>P971*B971</f>
        <v>8400</v>
      </c>
      <c r="R971" s="2">
        <f>(Q971-O971)/O971*100</f>
        <v>10.8239363870605</v>
      </c>
    </row>
    <row r="972" spans="1:18">
      <c r="A972" s="2" t="str">
        <f>"三花股份"</f>
        <v>三花股份</v>
      </c>
      <c r="B972" s="2">
        <v>400</v>
      </c>
      <c r="C972" s="2">
        <v>400</v>
      </c>
      <c r="D972" s="2" t="str">
        <f>"人民币"</f>
        <v>人民币</v>
      </c>
      <c r="E972" s="2">
        <v>13.737</v>
      </c>
      <c r="F972" s="2">
        <v>69.25</v>
      </c>
      <c r="G972" s="2">
        <v>1.26</v>
      </c>
      <c r="H972" s="2"/>
      <c r="I972" s="2">
        <v>5564</v>
      </c>
      <c r="J972" s="2">
        <v>13.91</v>
      </c>
      <c r="K972" s="2">
        <v>0</v>
      </c>
      <c r="L972" s="2">
        <v>0</v>
      </c>
      <c r="M972" s="2" t="str">
        <f>"002050"</f>
        <v>002050</v>
      </c>
      <c r="N972" s="2" t="str">
        <f t="shared" ref="N972:N977" si="292">"0157472516"</f>
        <v>0157472516</v>
      </c>
      <c r="O972" s="2" t="str">
        <f>"5494.75"</f>
        <v>5494.75</v>
      </c>
      <c r="P972" s="2">
        <v>20</v>
      </c>
      <c r="Q972" s="2">
        <f>P972*B972</f>
        <v>8000</v>
      </c>
      <c r="R972" s="2">
        <f>(Q972-O972)/O972*100</f>
        <v>45.5935210883116</v>
      </c>
    </row>
    <row r="973" spans="1:18">
      <c r="A973" s="2" t="str">
        <f>"农 产 品"</f>
        <v>农 产 品</v>
      </c>
      <c r="B973" s="2">
        <v>200</v>
      </c>
      <c r="C973" s="2">
        <v>200</v>
      </c>
      <c r="D973" s="2" t="str">
        <f>"人民币"</f>
        <v>人民币</v>
      </c>
      <c r="E973" s="2">
        <v>25.665</v>
      </c>
      <c r="F973" s="2">
        <v>-601</v>
      </c>
      <c r="G973" s="2">
        <v>-11.71</v>
      </c>
      <c r="H973" s="2"/>
      <c r="I973" s="2">
        <v>4532</v>
      </c>
      <c r="J973" s="2">
        <v>22.66</v>
      </c>
      <c r="K973" s="2">
        <v>0</v>
      </c>
      <c r="L973" s="2">
        <v>0</v>
      </c>
      <c r="M973" s="2" t="str">
        <f>"000061"</f>
        <v>000061</v>
      </c>
      <c r="N973" s="2" t="str">
        <f>"0157472516"</f>
        <v>0157472516</v>
      </c>
      <c r="O973" s="2" t="str">
        <f>"5133.00"</f>
        <v>5133.00</v>
      </c>
      <c r="P973" s="2">
        <v>35</v>
      </c>
      <c r="Q973" s="2">
        <f>P973*B973</f>
        <v>7000</v>
      </c>
      <c r="R973" s="2">
        <f>(Q973-O973)/O973*100</f>
        <v>36.3724917202416</v>
      </c>
    </row>
    <row r="974" spans="1:18">
      <c r="A974" s="2" t="str">
        <f>"北京城建"</f>
        <v>北京城建</v>
      </c>
      <c r="B974" s="2">
        <v>200</v>
      </c>
      <c r="C974" s="2">
        <v>200</v>
      </c>
      <c r="D974" s="2" t="str">
        <f>"人民币"</f>
        <v>人民币</v>
      </c>
      <c r="E974" s="2">
        <v>24.605</v>
      </c>
      <c r="F974" s="2">
        <v>-394.99</v>
      </c>
      <c r="G974" s="2">
        <v>-8.03</v>
      </c>
      <c r="H974" s="2"/>
      <c r="I974" s="2">
        <v>4526</v>
      </c>
      <c r="J974" s="2">
        <v>22.63</v>
      </c>
      <c r="K974" s="2">
        <v>0</v>
      </c>
      <c r="L974" s="2">
        <v>0</v>
      </c>
      <c r="M974" s="2" t="str">
        <f>"600266"</f>
        <v>600266</v>
      </c>
      <c r="N974" s="2" t="str">
        <f t="shared" ref="N974:N976" si="293">"A453612732"</f>
        <v>A453612732</v>
      </c>
      <c r="O974" s="2" t="str">
        <f>"4920.99"</f>
        <v>4920.99</v>
      </c>
      <c r="P974" s="2">
        <v>28</v>
      </c>
      <c r="Q974" s="2">
        <f>P974*B974</f>
        <v>5600</v>
      </c>
      <c r="R974" s="2">
        <f>(Q974-O974)/O974*100</f>
        <v>13.7982397850839</v>
      </c>
    </row>
    <row r="975" spans="1:18">
      <c r="A975" s="2" t="str">
        <f>"上汽集团"</f>
        <v>上汽集团</v>
      </c>
      <c r="B975" s="2">
        <v>200</v>
      </c>
      <c r="C975" s="2">
        <v>200</v>
      </c>
      <c r="D975" s="2" t="str">
        <f>"人民币"</f>
        <v>人民币</v>
      </c>
      <c r="E975" s="2">
        <v>24.736</v>
      </c>
      <c r="F975" s="2">
        <v>-449.12</v>
      </c>
      <c r="G975" s="2">
        <v>-9.08</v>
      </c>
      <c r="H975" s="2"/>
      <c r="I975" s="2">
        <v>4498</v>
      </c>
      <c r="J975" s="2">
        <v>22.49</v>
      </c>
      <c r="K975" s="2">
        <v>0</v>
      </c>
      <c r="L975" s="2">
        <v>0</v>
      </c>
      <c r="M975" s="2" t="str">
        <f>"600104"</f>
        <v>600104</v>
      </c>
      <c r="N975" s="2" t="str">
        <f>"A453612732"</f>
        <v>A453612732</v>
      </c>
      <c r="O975" s="2" t="str">
        <f>"4947.12"</f>
        <v>4947.12</v>
      </c>
      <c r="P975" s="2">
        <v>35</v>
      </c>
      <c r="Q975" s="2">
        <f>P975*B975</f>
        <v>7000</v>
      </c>
      <c r="R975" s="2">
        <f>(Q975-O975)/O975*100</f>
        <v>41.4964666310904</v>
      </c>
    </row>
    <row r="976" spans="1:18">
      <c r="A976" s="2" t="str">
        <f>"中海集运"</f>
        <v>中海集运</v>
      </c>
      <c r="B976" s="2">
        <v>400</v>
      </c>
      <c r="C976" s="2">
        <v>400</v>
      </c>
      <c r="D976" s="2" t="str">
        <f>"人民币"</f>
        <v>人民币</v>
      </c>
      <c r="E976" s="2">
        <v>9.099</v>
      </c>
      <c r="F976" s="2">
        <v>-167.68</v>
      </c>
      <c r="G976" s="2">
        <v>-4.6</v>
      </c>
      <c r="H976" s="2"/>
      <c r="I976" s="2">
        <v>3472</v>
      </c>
      <c r="J976" s="2">
        <v>8.68</v>
      </c>
      <c r="K976" s="2">
        <v>0</v>
      </c>
      <c r="L976" s="2">
        <v>0</v>
      </c>
      <c r="M976" s="2" t="str">
        <f>"601866"</f>
        <v>601866</v>
      </c>
      <c r="N976" s="2" t="str">
        <f>"A453612732"</f>
        <v>A453612732</v>
      </c>
      <c r="O976" s="2" t="str">
        <f>"3639.68"</f>
        <v>3639.68</v>
      </c>
      <c r="P976" s="2">
        <v>12</v>
      </c>
      <c r="Q976" s="2">
        <f>P976*B976</f>
        <v>4800</v>
      </c>
      <c r="R976" s="2">
        <f>(Q976-O976)/O976*100</f>
        <v>31.8797256901706</v>
      </c>
    </row>
    <row r="977" spans="1:18">
      <c r="A977" s="2" t="str">
        <f>"中航军B"</f>
        <v>中航军B</v>
      </c>
      <c r="B977" s="2">
        <v>3000</v>
      </c>
      <c r="C977" s="2">
        <v>3000</v>
      </c>
      <c r="D977" s="2" t="str">
        <f>"人民币"</f>
        <v>人民币</v>
      </c>
      <c r="E977" s="2">
        <v>0.972</v>
      </c>
      <c r="F977" s="2">
        <v>-62</v>
      </c>
      <c r="G977" s="2">
        <v>-2.16</v>
      </c>
      <c r="H977" s="2"/>
      <c r="I977" s="2">
        <v>2853</v>
      </c>
      <c r="J977" s="2">
        <v>0.951</v>
      </c>
      <c r="K977" s="2">
        <v>0</v>
      </c>
      <c r="L977" s="2">
        <v>0</v>
      </c>
      <c r="M977" s="2" t="str">
        <f>"150222"</f>
        <v>150222</v>
      </c>
      <c r="N977" s="2" t="str">
        <f>"0157472516"</f>
        <v>0157472516</v>
      </c>
      <c r="O977" s="2" t="str">
        <f>"2915.00"</f>
        <v>2915.00</v>
      </c>
      <c r="P977" s="2">
        <v>1.1</v>
      </c>
      <c r="Q977" s="2">
        <f>P977*B977</f>
        <v>3300</v>
      </c>
      <c r="R977" s="2">
        <f>(Q977-O977)/O977*100</f>
        <v>13.2075471698113</v>
      </c>
    </row>
    <row r="978" spans="1:18">
      <c r="A978" s="2" t="str">
        <f>"华贸物流"</f>
        <v>华贸物流</v>
      </c>
      <c r="B978" s="2">
        <v>200</v>
      </c>
      <c r="C978" s="2">
        <v>200</v>
      </c>
      <c r="D978" s="2" t="str">
        <f>"人民币"</f>
        <v>人民币</v>
      </c>
      <c r="E978" s="2">
        <v>16.576</v>
      </c>
      <c r="F978" s="2">
        <v>-473.12</v>
      </c>
      <c r="G978" s="2">
        <v>-14.27</v>
      </c>
      <c r="H978" s="2"/>
      <c r="I978" s="2">
        <v>2842</v>
      </c>
      <c r="J978" s="2">
        <v>14.21</v>
      </c>
      <c r="K978" s="2">
        <v>0</v>
      </c>
      <c r="L978" s="2">
        <v>0</v>
      </c>
      <c r="M978" s="2" t="str">
        <f>"603128"</f>
        <v>603128</v>
      </c>
      <c r="N978" s="2" t="str">
        <f t="shared" ref="N978:N981" si="294">"A453612732"</f>
        <v>A453612732</v>
      </c>
      <c r="O978" s="2" t="str">
        <f>"3315.12"</f>
        <v>3315.12</v>
      </c>
      <c r="P978" s="2">
        <v>20</v>
      </c>
      <c r="Q978" s="2">
        <f>P978*B978</f>
        <v>4000</v>
      </c>
      <c r="R978" s="2">
        <f>(Q978-O978)/O978*100</f>
        <v>20.6592823185888</v>
      </c>
    </row>
    <row r="979" spans="1:18">
      <c r="A979" s="2" t="str">
        <f>"盛达矿业"</f>
        <v>盛达矿业</v>
      </c>
      <c r="B979" s="2">
        <v>100</v>
      </c>
      <c r="C979" s="2">
        <v>100</v>
      </c>
      <c r="D979" s="2" t="str">
        <f>"人民币"</f>
        <v>人民币</v>
      </c>
      <c r="E979" s="2">
        <v>38.308</v>
      </c>
      <c r="F979" s="2">
        <v>-1175.77</v>
      </c>
      <c r="G979" s="2">
        <v>-30.69</v>
      </c>
      <c r="H979" s="2"/>
      <c r="I979" s="2">
        <v>2655</v>
      </c>
      <c r="J979" s="2">
        <v>26.55</v>
      </c>
      <c r="K979" s="2">
        <v>0</v>
      </c>
      <c r="L979" s="2">
        <v>100</v>
      </c>
      <c r="M979" s="2" t="str">
        <f>"000603"</f>
        <v>000603</v>
      </c>
      <c r="N979" s="2" t="str">
        <f>"0157472516"</f>
        <v>0157472516</v>
      </c>
      <c r="O979" s="2" t="str">
        <f>"3830.77"</f>
        <v>3830.77</v>
      </c>
      <c r="P979" s="2">
        <v>40</v>
      </c>
      <c r="Q979" s="2">
        <f>P979*B979</f>
        <v>4000</v>
      </c>
      <c r="R979" s="2">
        <f>(Q979-O979)/O979*100</f>
        <v>4.41764971533138</v>
      </c>
    </row>
    <row r="980" spans="1:18">
      <c r="A980" s="2" t="str">
        <f>"大众交通"</f>
        <v>大众交通</v>
      </c>
      <c r="B980" s="2">
        <v>100</v>
      </c>
      <c r="C980" s="2">
        <v>100</v>
      </c>
      <c r="D980" s="2" t="str">
        <f>"人民币"</f>
        <v>人民币</v>
      </c>
      <c r="E980" s="2">
        <v>30.941</v>
      </c>
      <c r="F980" s="2">
        <v>-1037.13</v>
      </c>
      <c r="G980" s="2">
        <v>-33.52</v>
      </c>
      <c r="H980" s="2"/>
      <c r="I980" s="2">
        <v>2057</v>
      </c>
      <c r="J980" s="2">
        <v>20.57</v>
      </c>
      <c r="K980" s="2">
        <v>0</v>
      </c>
      <c r="L980" s="2">
        <v>0</v>
      </c>
      <c r="M980" s="2" t="str">
        <f>"600611"</f>
        <v>600611</v>
      </c>
      <c r="N980" s="2" t="str">
        <f>"A453612732"</f>
        <v>A453612732</v>
      </c>
      <c r="O980" s="2" t="str">
        <f>"3094.13"</f>
        <v>3094.13</v>
      </c>
      <c r="P980" s="2">
        <v>28</v>
      </c>
      <c r="Q980" s="2">
        <f>P980*B980</f>
        <v>2800</v>
      </c>
      <c r="R980" s="2">
        <f>(Q980-O980)/O980*100</f>
        <v>-9.50606470962759</v>
      </c>
    </row>
    <row r="981" spans="1:18">
      <c r="A981" s="2" t="str">
        <f>"中国中车"</f>
        <v>中国中车</v>
      </c>
      <c r="B981" s="2">
        <v>100</v>
      </c>
      <c r="C981" s="2">
        <v>100</v>
      </c>
      <c r="D981" s="2" t="str">
        <f>"人民币"</f>
        <v>人民币</v>
      </c>
      <c r="E981" s="2">
        <v>26.395</v>
      </c>
      <c r="F981" s="2">
        <v>-631.5</v>
      </c>
      <c r="G981" s="2">
        <v>-23.92</v>
      </c>
      <c r="H981" s="2"/>
      <c r="I981" s="2">
        <v>2008</v>
      </c>
      <c r="J981" s="2">
        <v>20.08</v>
      </c>
      <c r="K981" s="2">
        <v>0</v>
      </c>
      <c r="L981" s="2">
        <v>100</v>
      </c>
      <c r="M981" s="2" t="str">
        <f>"601766"</f>
        <v>601766</v>
      </c>
      <c r="N981" s="2" t="str">
        <f>"A453612732"</f>
        <v>A453612732</v>
      </c>
      <c r="O981" s="2" t="str">
        <f>"2639.50"</f>
        <v>2639.50</v>
      </c>
      <c r="P981" s="2">
        <v>30</v>
      </c>
      <c r="Q981" s="2">
        <f>P981*B981</f>
        <v>3000</v>
      </c>
      <c r="R981" s="2">
        <f>(Q981-O981)/O981*100</f>
        <v>13.6578897518469</v>
      </c>
    </row>
    <row r="982" spans="1:18">
      <c r="A982" s="2" t="s">
        <v>8</v>
      </c>
      <c r="B982" s="2" t="s">
        <v>9</v>
      </c>
      <c r="C982" s="4" t="s">
        <v>10</v>
      </c>
      <c r="D982" s="4"/>
      <c r="E982" s="4"/>
      <c r="F982" s="2"/>
      <c r="G982" s="2">
        <f>SUM(G966:G981)</f>
        <v>-178.38</v>
      </c>
      <c r="H982" s="2"/>
      <c r="I982" s="2"/>
      <c r="J982" s="2"/>
      <c r="K982" s="2"/>
      <c r="L982" s="2"/>
      <c r="M982" s="2"/>
      <c r="N982" s="2"/>
      <c r="O982" s="2"/>
      <c r="P982" s="2"/>
      <c r="Q982" s="2">
        <f>SUM(Q966:Q981)</f>
        <v>134800</v>
      </c>
      <c r="R982" s="2"/>
    </row>
    <row r="983" customFormat="1" spans="3:8">
      <c r="C983" s="5"/>
      <c r="D983" s="5"/>
      <c r="E983" s="5"/>
      <c r="H983" s="6">
        <v>42257</v>
      </c>
    </row>
    <row r="984" customFormat="1" spans="10:10">
      <c r="J984" s="6">
        <f>H983+1</f>
        <v>42258</v>
      </c>
    </row>
    <row r="985" customFormat="1" spans="2:11">
      <c r="B985" t="s">
        <v>11</v>
      </c>
      <c r="K985" s="7">
        <f ca="1">NOW()</f>
        <v>42259.9654398148</v>
      </c>
    </row>
    <row r="986" customFormat="1" spans="9:9">
      <c r="I986" t="e">
        <f>D978+1</f>
        <v>#VALUE!</v>
      </c>
    </row>
    <row r="987" customFormat="1"/>
    <row r="988" spans="1:18">
      <c r="A988" s="2" t="s">
        <v>0</v>
      </c>
      <c r="B988" s="2" t="str">
        <f>"证券数量"</f>
        <v>证券数量</v>
      </c>
      <c r="C988" s="2" t="s">
        <v>1</v>
      </c>
      <c r="D988" s="2" t="str">
        <f>"价格币种"</f>
        <v>价格币种</v>
      </c>
      <c r="E988" s="2" t="str">
        <f>"成本价"</f>
        <v>成本价</v>
      </c>
      <c r="F988" s="2" t="str">
        <f>"浮动盈亏"</f>
        <v>浮动盈亏</v>
      </c>
      <c r="G988" s="2" t="str">
        <f>"盈亏比例(%)"</f>
        <v>盈亏比例(%)</v>
      </c>
      <c r="H988" s="2" t="str">
        <f>"折算汇率"</f>
        <v>折算汇率</v>
      </c>
      <c r="I988" s="2" t="str">
        <f>"最新市值"</f>
        <v>最新市值</v>
      </c>
      <c r="J988" s="2" t="str">
        <f>"当前价"</f>
        <v>当前价</v>
      </c>
      <c r="K988" s="2" t="str">
        <f>"今买数量"</f>
        <v>今买数量</v>
      </c>
      <c r="L988" s="2" t="str">
        <f>"今卖数量"</f>
        <v>今卖数量</v>
      </c>
      <c r="M988" s="2" t="str">
        <f>"证券代码"</f>
        <v>证券代码</v>
      </c>
      <c r="N988" s="2" t="str">
        <f>"股东代码"</f>
        <v>股东代码</v>
      </c>
      <c r="O988" s="2" t="str">
        <f>"成本金额"</f>
        <v>成本金额</v>
      </c>
      <c r="P988" s="2" t="s">
        <v>2</v>
      </c>
      <c r="Q988" s="2"/>
      <c r="R988" s="2" t="s">
        <v>3</v>
      </c>
    </row>
    <row r="989" spans="1:18">
      <c r="A989" s="2" t="s">
        <v>4</v>
      </c>
      <c r="B989" s="9" t="s">
        <v>5</v>
      </c>
      <c r="C989" s="9" t="s">
        <v>5</v>
      </c>
      <c r="D989" s="2" t="str">
        <f t="shared" ref="D989:D1004" si="295">"人民币"</f>
        <v>人民币</v>
      </c>
      <c r="E989" s="2">
        <v>19.758</v>
      </c>
      <c r="F989" s="2">
        <v>-1294.53</v>
      </c>
      <c r="G989" s="2">
        <v>-8.19</v>
      </c>
      <c r="H989" s="9" t="s">
        <v>6</v>
      </c>
      <c r="I989" s="2">
        <v>14512</v>
      </c>
      <c r="J989" s="2">
        <v>18.14</v>
      </c>
      <c r="K989" s="2">
        <v>0</v>
      </c>
      <c r="L989" s="2">
        <v>0</v>
      </c>
      <c r="M989" s="2" t="str">
        <f>"000936"</f>
        <v>000936</v>
      </c>
      <c r="N989" s="2" t="str">
        <f t="shared" ref="N989:N992" si="296">"0157472516"</f>
        <v>0157472516</v>
      </c>
      <c r="O989" s="2" t="str">
        <f>"15806.53"</f>
        <v>15806.53</v>
      </c>
      <c r="P989" s="2">
        <v>30</v>
      </c>
      <c r="Q989" s="2">
        <f t="shared" ref="Q989:Q1004" si="297">P989*B989</f>
        <v>24000</v>
      </c>
      <c r="R989" s="2">
        <f t="shared" ref="R989:R1004" si="298">(Q989-O989)/O989*100</f>
        <v>51.835981711356</v>
      </c>
    </row>
    <row r="990" spans="1:18">
      <c r="A990" s="2" t="str">
        <f>"创业板B"</f>
        <v>创业板B</v>
      </c>
      <c r="B990" s="2">
        <v>10000</v>
      </c>
      <c r="C990" s="2">
        <v>10000</v>
      </c>
      <c r="D990" s="2" t="str">
        <f>"人民币"</f>
        <v>人民币</v>
      </c>
      <c r="E990" s="2">
        <v>1.116</v>
      </c>
      <c r="F990" s="2">
        <v>-927.5</v>
      </c>
      <c r="G990" s="2">
        <v>-8.33</v>
      </c>
      <c r="H990" s="2"/>
      <c r="I990" s="2">
        <v>10230</v>
      </c>
      <c r="J990" s="2">
        <v>1.023</v>
      </c>
      <c r="K990" s="2">
        <v>0</v>
      </c>
      <c r="L990" s="2">
        <v>0</v>
      </c>
      <c r="M990" s="2" t="str">
        <f>"150153"</f>
        <v>150153</v>
      </c>
      <c r="N990" s="2" t="str">
        <f>"0157472516"</f>
        <v>0157472516</v>
      </c>
      <c r="O990" s="2" t="str">
        <f>"11157.50"</f>
        <v>11157.50</v>
      </c>
      <c r="P990" s="2">
        <v>1.3</v>
      </c>
      <c r="Q990" s="2">
        <f>P990*B990</f>
        <v>13000</v>
      </c>
      <c r="R990" s="2">
        <f>(Q990-O990)/O990*100</f>
        <v>16.5135559041004</v>
      </c>
    </row>
    <row r="991" spans="1:18">
      <c r="A991" s="2" t="s">
        <v>7</v>
      </c>
      <c r="B991" s="2">
        <v>600</v>
      </c>
      <c r="C991" s="2">
        <v>600</v>
      </c>
      <c r="D991" s="2" t="str">
        <f>"人民币"</f>
        <v>人民币</v>
      </c>
      <c r="E991" s="2">
        <v>17.548</v>
      </c>
      <c r="F991" s="2">
        <v>-310.88</v>
      </c>
      <c r="G991" s="2">
        <v>-2.95</v>
      </c>
      <c r="H991" s="2"/>
      <c r="I991" s="2">
        <v>10218</v>
      </c>
      <c r="J991" s="2">
        <v>17.03</v>
      </c>
      <c r="K991" s="2">
        <v>0</v>
      </c>
      <c r="L991" s="2">
        <v>0</v>
      </c>
      <c r="M991" s="2" t="str">
        <f>"600008"</f>
        <v>600008</v>
      </c>
      <c r="N991" s="2" t="str">
        <f t="shared" ref="N991:N994" si="299">"A453612732"</f>
        <v>A453612732</v>
      </c>
      <c r="O991" s="2" t="str">
        <f>"10528.88"</f>
        <v>10528.88</v>
      </c>
      <c r="P991" s="2">
        <v>25</v>
      </c>
      <c r="Q991" s="2">
        <f>P991*B991</f>
        <v>15000</v>
      </c>
      <c r="R991" s="2">
        <f>(Q991-O991)/O991*100</f>
        <v>42.4652954540274</v>
      </c>
    </row>
    <row r="992" spans="1:18">
      <c r="A992" s="2" t="str">
        <f>"华英农业"</f>
        <v>华英农业</v>
      </c>
      <c r="B992" s="2">
        <v>600</v>
      </c>
      <c r="C992" s="2">
        <v>300</v>
      </c>
      <c r="D992" s="2" t="str">
        <f>"人民币"</f>
        <v>人民币</v>
      </c>
      <c r="E992" s="2">
        <v>14.948</v>
      </c>
      <c r="F992" s="2">
        <v>-418.66</v>
      </c>
      <c r="G992" s="2">
        <v>-4.67</v>
      </c>
      <c r="H992" s="2"/>
      <c r="I992" s="2">
        <v>8550</v>
      </c>
      <c r="J992" s="2">
        <v>14.25</v>
      </c>
      <c r="K992" s="2">
        <v>300</v>
      </c>
      <c r="L992" s="2">
        <v>0</v>
      </c>
      <c r="M992" s="2" t="str">
        <f>"002321"</f>
        <v>002321</v>
      </c>
      <c r="N992" s="2" t="str">
        <f>"0157472516"</f>
        <v>0157472516</v>
      </c>
      <c r="O992" s="2" t="str">
        <f>"8968.66"</f>
        <v>8968.66</v>
      </c>
      <c r="P992" s="2">
        <v>25</v>
      </c>
      <c r="Q992" s="2">
        <f>P992*B992</f>
        <v>15000</v>
      </c>
      <c r="R992" s="2">
        <f>(Q992-O992)/O992*100</f>
        <v>67.2490650777262</v>
      </c>
    </row>
    <row r="993" spans="1:18">
      <c r="A993" s="2" t="str">
        <f>"*ST阳化"</f>
        <v>*ST阳化</v>
      </c>
      <c r="B993" s="2">
        <v>900</v>
      </c>
      <c r="C993" s="2">
        <v>600</v>
      </c>
      <c r="D993" s="2" t="str">
        <f>"人民币"</f>
        <v>人民币</v>
      </c>
      <c r="E993" s="2">
        <v>7.599</v>
      </c>
      <c r="F993" s="2">
        <v>-80.2</v>
      </c>
      <c r="G993" s="2">
        <v>-1.17</v>
      </c>
      <c r="H993" s="2"/>
      <c r="I993" s="2">
        <v>6759</v>
      </c>
      <c r="J993" s="2">
        <v>7.51</v>
      </c>
      <c r="K993" s="2">
        <v>300</v>
      </c>
      <c r="L993" s="2">
        <v>0</v>
      </c>
      <c r="M993" s="2" t="str">
        <f>"600691"</f>
        <v>600691</v>
      </c>
      <c r="N993" s="2" t="str">
        <f>"A453612732"</f>
        <v>A453612732</v>
      </c>
      <c r="O993" s="2" t="str">
        <f>"6839.20"</f>
        <v>6839.20</v>
      </c>
      <c r="P993" s="2">
        <v>11</v>
      </c>
      <c r="Q993" s="2">
        <f>P993*B993</f>
        <v>9900</v>
      </c>
      <c r="R993" s="2">
        <f>(Q993-O993)/O993*100</f>
        <v>44.7537723710376</v>
      </c>
    </row>
    <row r="994" spans="1:18">
      <c r="A994" s="2" t="str">
        <f>"雪峰科技"</f>
        <v>雪峰科技</v>
      </c>
      <c r="B994" s="2">
        <v>200</v>
      </c>
      <c r="C994" s="2">
        <v>100</v>
      </c>
      <c r="D994" s="2" t="str">
        <f>"人民币"</f>
        <v>人民币</v>
      </c>
      <c r="E994" s="2">
        <v>37.898</v>
      </c>
      <c r="F994" s="2">
        <v>-1239.59</v>
      </c>
      <c r="G994" s="2">
        <v>-16.35</v>
      </c>
      <c r="H994" s="2"/>
      <c r="I994" s="2">
        <v>6340</v>
      </c>
      <c r="J994" s="2">
        <v>31.7</v>
      </c>
      <c r="K994" s="2">
        <v>100</v>
      </c>
      <c r="L994" s="2">
        <v>0</v>
      </c>
      <c r="M994" s="2" t="str">
        <f>"603227"</f>
        <v>603227</v>
      </c>
      <c r="N994" s="2" t="str">
        <f>"A453612732"</f>
        <v>A453612732</v>
      </c>
      <c r="O994" s="2" t="str">
        <f>"7579.59"</f>
        <v>7579.59</v>
      </c>
      <c r="P994" s="2">
        <v>42</v>
      </c>
      <c r="Q994" s="2">
        <f>P994*B994</f>
        <v>8400</v>
      </c>
      <c r="R994" s="2">
        <f>(Q994-O994)/O994*100</f>
        <v>10.8239363870605</v>
      </c>
    </row>
    <row r="995" spans="1:18">
      <c r="A995" s="2" t="str">
        <f>"三花股份"</f>
        <v>三花股份</v>
      </c>
      <c r="B995" s="2">
        <v>400</v>
      </c>
      <c r="C995" s="2">
        <v>400</v>
      </c>
      <c r="D995" s="2" t="str">
        <f>"人民币"</f>
        <v>人民币</v>
      </c>
      <c r="E995" s="2">
        <v>13.737</v>
      </c>
      <c r="F995" s="2">
        <v>69.25</v>
      </c>
      <c r="G995" s="2">
        <v>1.26</v>
      </c>
      <c r="H995" s="2"/>
      <c r="I995" s="2">
        <v>5564</v>
      </c>
      <c r="J995" s="2">
        <v>13.91</v>
      </c>
      <c r="K995" s="2">
        <v>0</v>
      </c>
      <c r="L995" s="2">
        <v>0</v>
      </c>
      <c r="M995" s="2" t="str">
        <f>"002050"</f>
        <v>002050</v>
      </c>
      <c r="N995" s="2" t="str">
        <f t="shared" ref="N995:N1000" si="300">"0157472516"</f>
        <v>0157472516</v>
      </c>
      <c r="O995" s="2" t="str">
        <f>"5494.75"</f>
        <v>5494.75</v>
      </c>
      <c r="P995" s="2">
        <v>20</v>
      </c>
      <c r="Q995" s="2">
        <f>P995*B995</f>
        <v>8000</v>
      </c>
      <c r="R995" s="2">
        <f>(Q995-O995)/O995*100</f>
        <v>45.5935210883116</v>
      </c>
    </row>
    <row r="996" spans="1:18">
      <c r="A996" s="2" t="str">
        <f>"农 产 品"</f>
        <v>农 产 品</v>
      </c>
      <c r="B996" s="2">
        <v>200</v>
      </c>
      <c r="C996" s="2">
        <v>200</v>
      </c>
      <c r="D996" s="2" t="str">
        <f>"人民币"</f>
        <v>人民币</v>
      </c>
      <c r="E996" s="2">
        <v>25.665</v>
      </c>
      <c r="F996" s="2">
        <v>-601</v>
      </c>
      <c r="G996" s="2">
        <v>-11.71</v>
      </c>
      <c r="H996" s="2"/>
      <c r="I996" s="2">
        <v>4532</v>
      </c>
      <c r="J996" s="2">
        <v>22.66</v>
      </c>
      <c r="K996" s="2">
        <v>0</v>
      </c>
      <c r="L996" s="2">
        <v>0</v>
      </c>
      <c r="M996" s="2" t="str">
        <f>"000061"</f>
        <v>000061</v>
      </c>
      <c r="N996" s="2" t="str">
        <f>"0157472516"</f>
        <v>0157472516</v>
      </c>
      <c r="O996" s="2" t="str">
        <f>"5133.00"</f>
        <v>5133.00</v>
      </c>
      <c r="P996" s="2">
        <v>35</v>
      </c>
      <c r="Q996" s="2">
        <f>P996*B996</f>
        <v>7000</v>
      </c>
      <c r="R996" s="2">
        <f>(Q996-O996)/O996*100</f>
        <v>36.3724917202416</v>
      </c>
    </row>
    <row r="997" spans="1:18">
      <c r="A997" s="2" t="str">
        <f>"北京城建"</f>
        <v>北京城建</v>
      </c>
      <c r="B997" s="2">
        <v>200</v>
      </c>
      <c r="C997" s="2">
        <v>200</v>
      </c>
      <c r="D997" s="2" t="str">
        <f>"人民币"</f>
        <v>人民币</v>
      </c>
      <c r="E997" s="2">
        <v>24.605</v>
      </c>
      <c r="F997" s="2">
        <v>-394.99</v>
      </c>
      <c r="G997" s="2">
        <v>-8.03</v>
      </c>
      <c r="H997" s="2"/>
      <c r="I997" s="2">
        <v>4526</v>
      </c>
      <c r="J997" s="2">
        <v>22.63</v>
      </c>
      <c r="K997" s="2">
        <v>0</v>
      </c>
      <c r="L997" s="2">
        <v>0</v>
      </c>
      <c r="M997" s="2" t="str">
        <f>"600266"</f>
        <v>600266</v>
      </c>
      <c r="N997" s="2" t="str">
        <f t="shared" ref="N997:N999" si="301">"A453612732"</f>
        <v>A453612732</v>
      </c>
      <c r="O997" s="2" t="str">
        <f>"4920.99"</f>
        <v>4920.99</v>
      </c>
      <c r="P997" s="2">
        <v>28</v>
      </c>
      <c r="Q997" s="2">
        <f>P997*B997</f>
        <v>5600</v>
      </c>
      <c r="R997" s="2">
        <f>(Q997-O997)/O997*100</f>
        <v>13.7982397850839</v>
      </c>
    </row>
    <row r="998" spans="1:18">
      <c r="A998" s="2" t="str">
        <f>"上汽集团"</f>
        <v>上汽集团</v>
      </c>
      <c r="B998" s="2">
        <v>200</v>
      </c>
      <c r="C998" s="2">
        <v>200</v>
      </c>
      <c r="D998" s="2" t="str">
        <f>"人民币"</f>
        <v>人民币</v>
      </c>
      <c r="E998" s="2">
        <v>24.736</v>
      </c>
      <c r="F998" s="2">
        <v>-449.12</v>
      </c>
      <c r="G998" s="2">
        <v>-9.08</v>
      </c>
      <c r="H998" s="2"/>
      <c r="I998" s="2">
        <v>4498</v>
      </c>
      <c r="J998" s="2">
        <v>22.49</v>
      </c>
      <c r="K998" s="2">
        <v>0</v>
      </c>
      <c r="L998" s="2">
        <v>0</v>
      </c>
      <c r="M998" s="2" t="str">
        <f>"600104"</f>
        <v>600104</v>
      </c>
      <c r="N998" s="2" t="str">
        <f>"A453612732"</f>
        <v>A453612732</v>
      </c>
      <c r="O998" s="2" t="str">
        <f>"4947.12"</f>
        <v>4947.12</v>
      </c>
      <c r="P998" s="2">
        <v>35</v>
      </c>
      <c r="Q998" s="2">
        <f>P998*B998</f>
        <v>7000</v>
      </c>
      <c r="R998" s="2">
        <f>(Q998-O998)/O998*100</f>
        <v>41.4964666310904</v>
      </c>
    </row>
    <row r="999" spans="1:18">
      <c r="A999" s="2" t="str">
        <f>"中海集运"</f>
        <v>中海集运</v>
      </c>
      <c r="B999" s="2">
        <v>400</v>
      </c>
      <c r="C999" s="2">
        <v>400</v>
      </c>
      <c r="D999" s="2" t="str">
        <f>"人民币"</f>
        <v>人民币</v>
      </c>
      <c r="E999" s="2">
        <v>9.099</v>
      </c>
      <c r="F999" s="2">
        <v>-167.68</v>
      </c>
      <c r="G999" s="2">
        <v>-4.6</v>
      </c>
      <c r="H999" s="2"/>
      <c r="I999" s="2">
        <v>3472</v>
      </c>
      <c r="J999" s="2">
        <v>8.68</v>
      </c>
      <c r="K999" s="2">
        <v>0</v>
      </c>
      <c r="L999" s="2">
        <v>0</v>
      </c>
      <c r="M999" s="2" t="str">
        <f>"601866"</f>
        <v>601866</v>
      </c>
      <c r="N999" s="2" t="str">
        <f>"A453612732"</f>
        <v>A453612732</v>
      </c>
      <c r="O999" s="2" t="str">
        <f>"3639.68"</f>
        <v>3639.68</v>
      </c>
      <c r="P999" s="2">
        <v>12</v>
      </c>
      <c r="Q999" s="2">
        <f>P999*B999</f>
        <v>4800</v>
      </c>
      <c r="R999" s="2">
        <f>(Q999-O999)/O999*100</f>
        <v>31.8797256901706</v>
      </c>
    </row>
    <row r="1000" spans="1:18">
      <c r="A1000" s="2" t="str">
        <f>"中航军B"</f>
        <v>中航军B</v>
      </c>
      <c r="B1000" s="2">
        <v>3000</v>
      </c>
      <c r="C1000" s="2">
        <v>3000</v>
      </c>
      <c r="D1000" s="2" t="str">
        <f>"人民币"</f>
        <v>人民币</v>
      </c>
      <c r="E1000" s="2">
        <v>0.972</v>
      </c>
      <c r="F1000" s="2">
        <v>-62</v>
      </c>
      <c r="G1000" s="2">
        <v>-2.16</v>
      </c>
      <c r="H1000" s="2"/>
      <c r="I1000" s="2">
        <v>2853</v>
      </c>
      <c r="J1000" s="2">
        <v>0.951</v>
      </c>
      <c r="K1000" s="2">
        <v>0</v>
      </c>
      <c r="L1000" s="2">
        <v>0</v>
      </c>
      <c r="M1000" s="2" t="str">
        <f>"150222"</f>
        <v>150222</v>
      </c>
      <c r="N1000" s="2" t="str">
        <f>"0157472516"</f>
        <v>0157472516</v>
      </c>
      <c r="O1000" s="2" t="str">
        <f>"2915.00"</f>
        <v>2915.00</v>
      </c>
      <c r="P1000" s="2">
        <v>1.1</v>
      </c>
      <c r="Q1000" s="2">
        <f>P1000*B1000</f>
        <v>3300</v>
      </c>
      <c r="R1000" s="2">
        <f>(Q1000-O1000)/O1000*100</f>
        <v>13.2075471698113</v>
      </c>
    </row>
    <row r="1001" spans="1:18">
      <c r="A1001" s="2" t="str">
        <f>"华贸物流"</f>
        <v>华贸物流</v>
      </c>
      <c r="B1001" s="2">
        <v>200</v>
      </c>
      <c r="C1001" s="2">
        <v>200</v>
      </c>
      <c r="D1001" s="2" t="str">
        <f>"人民币"</f>
        <v>人民币</v>
      </c>
      <c r="E1001" s="2">
        <v>16.576</v>
      </c>
      <c r="F1001" s="2">
        <v>-473.12</v>
      </c>
      <c r="G1001" s="2">
        <v>-14.27</v>
      </c>
      <c r="H1001" s="2"/>
      <c r="I1001" s="2">
        <v>2842</v>
      </c>
      <c r="J1001" s="2">
        <v>14.21</v>
      </c>
      <c r="K1001" s="2">
        <v>0</v>
      </c>
      <c r="L1001" s="2">
        <v>0</v>
      </c>
      <c r="M1001" s="2" t="str">
        <f>"603128"</f>
        <v>603128</v>
      </c>
      <c r="N1001" s="2" t="str">
        <f t="shared" ref="N1001:N1004" si="302">"A453612732"</f>
        <v>A453612732</v>
      </c>
      <c r="O1001" s="2" t="str">
        <f>"3315.12"</f>
        <v>3315.12</v>
      </c>
      <c r="P1001" s="2">
        <v>20</v>
      </c>
      <c r="Q1001" s="2">
        <f>P1001*B1001</f>
        <v>4000</v>
      </c>
      <c r="R1001" s="2">
        <f>(Q1001-O1001)/O1001*100</f>
        <v>20.6592823185888</v>
      </c>
    </row>
    <row r="1002" spans="1:18">
      <c r="A1002" s="2" t="str">
        <f>"盛达矿业"</f>
        <v>盛达矿业</v>
      </c>
      <c r="B1002" s="2">
        <v>100</v>
      </c>
      <c r="C1002" s="2">
        <v>100</v>
      </c>
      <c r="D1002" s="2" t="str">
        <f>"人民币"</f>
        <v>人民币</v>
      </c>
      <c r="E1002" s="2">
        <v>38.308</v>
      </c>
      <c r="F1002" s="2">
        <v>-1175.77</v>
      </c>
      <c r="G1002" s="2">
        <v>-30.69</v>
      </c>
      <c r="H1002" s="2"/>
      <c r="I1002" s="2">
        <v>2655</v>
      </c>
      <c r="J1002" s="2">
        <v>26.55</v>
      </c>
      <c r="K1002" s="2">
        <v>0</v>
      </c>
      <c r="L1002" s="2">
        <v>100</v>
      </c>
      <c r="M1002" s="2" t="str">
        <f>"000603"</f>
        <v>000603</v>
      </c>
      <c r="N1002" s="2" t="str">
        <f>"0157472516"</f>
        <v>0157472516</v>
      </c>
      <c r="O1002" s="2" t="str">
        <f>"3830.77"</f>
        <v>3830.77</v>
      </c>
      <c r="P1002" s="2">
        <v>40</v>
      </c>
      <c r="Q1002" s="2">
        <f>P1002*B1002</f>
        <v>4000</v>
      </c>
      <c r="R1002" s="2">
        <f>(Q1002-O1002)/O1002*100</f>
        <v>4.41764971533138</v>
      </c>
    </row>
    <row r="1003" spans="1:18">
      <c r="A1003" s="2" t="str">
        <f>"大众交通"</f>
        <v>大众交通</v>
      </c>
      <c r="B1003" s="2">
        <v>100</v>
      </c>
      <c r="C1003" s="2">
        <v>100</v>
      </c>
      <c r="D1003" s="2" t="str">
        <f>"人民币"</f>
        <v>人民币</v>
      </c>
      <c r="E1003" s="2">
        <v>30.941</v>
      </c>
      <c r="F1003" s="2">
        <v>-1037.13</v>
      </c>
      <c r="G1003" s="2">
        <v>-33.52</v>
      </c>
      <c r="H1003" s="2"/>
      <c r="I1003" s="2">
        <v>2057</v>
      </c>
      <c r="J1003" s="2">
        <v>20.57</v>
      </c>
      <c r="K1003" s="2">
        <v>0</v>
      </c>
      <c r="L1003" s="2">
        <v>0</v>
      </c>
      <c r="M1003" s="2" t="str">
        <f>"600611"</f>
        <v>600611</v>
      </c>
      <c r="N1003" s="2" t="str">
        <f>"A453612732"</f>
        <v>A453612732</v>
      </c>
      <c r="O1003" s="2" t="str">
        <f>"3094.13"</f>
        <v>3094.13</v>
      </c>
      <c r="P1003" s="2">
        <v>28</v>
      </c>
      <c r="Q1003" s="2">
        <f>P1003*B1003</f>
        <v>2800</v>
      </c>
      <c r="R1003" s="2">
        <f>(Q1003-O1003)/O1003*100</f>
        <v>-9.50606470962759</v>
      </c>
    </row>
    <row r="1004" spans="1:18">
      <c r="A1004" s="2" t="str">
        <f>"中国中车"</f>
        <v>中国中车</v>
      </c>
      <c r="B1004" s="2">
        <v>100</v>
      </c>
      <c r="C1004" s="2">
        <v>100</v>
      </c>
      <c r="D1004" s="2" t="str">
        <f>"人民币"</f>
        <v>人民币</v>
      </c>
      <c r="E1004" s="2">
        <v>26.395</v>
      </c>
      <c r="F1004" s="2">
        <v>-631.5</v>
      </c>
      <c r="G1004" s="2">
        <v>-23.92</v>
      </c>
      <c r="H1004" s="2"/>
      <c r="I1004" s="2">
        <v>2008</v>
      </c>
      <c r="J1004" s="2">
        <v>20.08</v>
      </c>
      <c r="K1004" s="2">
        <v>0</v>
      </c>
      <c r="L1004" s="2">
        <v>100</v>
      </c>
      <c r="M1004" s="2" t="str">
        <f>"601766"</f>
        <v>601766</v>
      </c>
      <c r="N1004" s="2" t="str">
        <f>"A453612732"</f>
        <v>A453612732</v>
      </c>
      <c r="O1004" s="2" t="str">
        <f>"2639.50"</f>
        <v>2639.50</v>
      </c>
      <c r="P1004" s="2">
        <v>30</v>
      </c>
      <c r="Q1004" s="2">
        <f>P1004*B1004</f>
        <v>3000</v>
      </c>
      <c r="R1004" s="2">
        <f>(Q1004-O1004)/O1004*100</f>
        <v>13.6578897518469</v>
      </c>
    </row>
    <row r="1005" spans="1:18">
      <c r="A1005" s="2" t="s">
        <v>8</v>
      </c>
      <c r="B1005" s="2" t="s">
        <v>9</v>
      </c>
      <c r="C1005" s="4" t="s">
        <v>10</v>
      </c>
      <c r="D1005" s="4"/>
      <c r="E1005" s="4"/>
      <c r="F1005" s="2"/>
      <c r="G1005" s="2">
        <f>SUM(G989:G1004)</f>
        <v>-178.38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>
        <f>SUM(Q989:Q1004)</f>
        <v>134800</v>
      </c>
      <c r="R1005" s="2"/>
    </row>
    <row r="1006" customFormat="1" spans="3:8">
      <c r="C1006" s="5"/>
      <c r="D1006" s="5"/>
      <c r="E1006" s="5"/>
      <c r="H1006" s="6">
        <v>42257</v>
      </c>
    </row>
    <row r="1007" customFormat="1" spans="10:10">
      <c r="J1007" s="6">
        <f>H1006+1</f>
        <v>42258</v>
      </c>
    </row>
    <row r="1008" customFormat="1" spans="2:11">
      <c r="B1008" t="s">
        <v>11</v>
      </c>
      <c r="K1008" s="7">
        <f ca="1">NOW()</f>
        <v>42259.9654398148</v>
      </c>
    </row>
    <row r="1009" customFormat="1" spans="9:9">
      <c r="I1009" t="e">
        <f>D1001+1</f>
        <v>#VALUE!</v>
      </c>
    </row>
    <row r="1010" spans="2:18">
      <c r="B1010" s="2" t="str">
        <f>"币种"</f>
        <v>币种</v>
      </c>
      <c r="C1010" s="2" t="str">
        <f>"余额"</f>
        <v>余额</v>
      </c>
      <c r="D1010" s="2" t="str">
        <f>"可用"</f>
        <v>可用</v>
      </c>
      <c r="E1010" s="2" t="str">
        <f>"可取"</f>
        <v>可取</v>
      </c>
      <c r="F1010" s="2" t="str">
        <f>"参考市值"</f>
        <v>参考市值</v>
      </c>
      <c r="G1010" s="2" t="str">
        <f>"资产"</f>
        <v>资产</v>
      </c>
      <c r="H1010" s="2" t="str">
        <f>"盈亏"</f>
        <v>盈亏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  <row r="1011" spans="2:18">
      <c r="B1011" s="2" t="str">
        <f>"人民币"</f>
        <v>人民币</v>
      </c>
      <c r="C1011" s="2" t="str">
        <f>"5508.71"</f>
        <v>5508.71</v>
      </c>
      <c r="D1011" s="2" t="str">
        <f>"138.54"</f>
        <v>138.54</v>
      </c>
      <c r="E1011" s="2" t="str">
        <f>"138.54"</f>
        <v>138.54</v>
      </c>
      <c r="F1011" s="2" t="str">
        <f>"91616.00"</f>
        <v>91616.00</v>
      </c>
      <c r="G1011" s="2" t="str">
        <f>"91754.54"</f>
        <v>91754.54</v>
      </c>
      <c r="H1011" s="2" t="str">
        <f>"-9194.42"</f>
        <v>-9194.42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</row>
    <row r="1012" spans="2:18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8"/>
    </row>
    <row r="1013" spans="2:18">
      <c r="B1013" s="2" t="s">
        <v>0</v>
      </c>
      <c r="C1013" s="2" t="str">
        <f>"证券数量"</f>
        <v>证券数量</v>
      </c>
      <c r="D1013" s="2" t="s">
        <v>1</v>
      </c>
      <c r="E1013" s="2" t="str">
        <f>"价格币种"</f>
        <v>价格币种</v>
      </c>
      <c r="F1013" s="2" t="str">
        <f>"成本价"</f>
        <v>成本价</v>
      </c>
      <c r="G1013" s="2" t="str">
        <f>"浮动盈亏"</f>
        <v>浮动盈亏</v>
      </c>
      <c r="H1013" s="2" t="str">
        <f>"盈亏比例(%)"</f>
        <v>盈亏比例(%)</v>
      </c>
      <c r="I1013" s="2" t="str">
        <f>"折算汇率"</f>
        <v>折算汇率</v>
      </c>
      <c r="J1013" s="2" t="str">
        <f>"最新市值"</f>
        <v>最新市值</v>
      </c>
      <c r="K1013" s="2" t="str">
        <f>"当前价"</f>
        <v>当前价</v>
      </c>
      <c r="L1013" s="2" t="str">
        <f>"今买数量"</f>
        <v>今买数量</v>
      </c>
      <c r="M1013" s="2" t="str">
        <f>"今卖数量"</f>
        <v>今卖数量</v>
      </c>
      <c r="N1013" s="2" t="str">
        <f>"证券代码"</f>
        <v>证券代码</v>
      </c>
      <c r="O1013" s="2" t="str">
        <f>"股东代码"</f>
        <v>股东代码</v>
      </c>
      <c r="P1013" s="2" t="str">
        <f>"成本金额"</f>
        <v>成本金额</v>
      </c>
      <c r="Q1013" s="2" t="s">
        <v>2</v>
      </c>
      <c r="R1013" s="2"/>
    </row>
    <row r="1014" spans="2:18">
      <c r="B1014" s="2" t="s">
        <v>4</v>
      </c>
      <c r="C1014" s="9" t="s">
        <v>5</v>
      </c>
      <c r="D1014" s="9" t="s">
        <v>5</v>
      </c>
      <c r="E1014" s="2" t="str">
        <f t="shared" ref="E1014:E1029" si="303">"人民币"</f>
        <v>人民币</v>
      </c>
      <c r="F1014" s="2">
        <v>19.758</v>
      </c>
      <c r="G1014" s="2">
        <v>-1294.53</v>
      </c>
      <c r="H1014" s="2">
        <v>-8.19</v>
      </c>
      <c r="I1014" s="9" t="s">
        <v>6</v>
      </c>
      <c r="J1014" s="2">
        <v>14512</v>
      </c>
      <c r="K1014" s="2">
        <v>18.14</v>
      </c>
      <c r="L1014" s="2">
        <v>0</v>
      </c>
      <c r="M1014" s="2">
        <v>0</v>
      </c>
      <c r="N1014" s="2" t="str">
        <f>"000936"</f>
        <v>000936</v>
      </c>
      <c r="O1014" s="2" t="str">
        <f t="shared" ref="O1014:O1017" si="304">"0157472516"</f>
        <v>0157472516</v>
      </c>
      <c r="P1014" s="2" t="str">
        <f>"15806.53"</f>
        <v>15806.53</v>
      </c>
      <c r="Q1014" s="2">
        <v>30</v>
      </c>
      <c r="R1014" s="2">
        <f t="shared" ref="R1014:R1029" si="305">Q1014*C1014</f>
        <v>24000</v>
      </c>
    </row>
    <row r="1015" spans="2:18">
      <c r="B1015" s="2" t="str">
        <f>"创业板B"</f>
        <v>创业板B</v>
      </c>
      <c r="C1015" s="2">
        <v>10000</v>
      </c>
      <c r="D1015" s="2">
        <v>10000</v>
      </c>
      <c r="E1015" s="2" t="str">
        <f>"人民币"</f>
        <v>人民币</v>
      </c>
      <c r="F1015" s="2">
        <v>1.116</v>
      </c>
      <c r="G1015" s="2">
        <v>-927.5</v>
      </c>
      <c r="H1015" s="2">
        <v>-8.33</v>
      </c>
      <c r="I1015" s="2"/>
      <c r="J1015" s="2">
        <v>10230</v>
      </c>
      <c r="K1015" s="2">
        <v>1.023</v>
      </c>
      <c r="L1015" s="2">
        <v>0</v>
      </c>
      <c r="M1015" s="2">
        <v>0</v>
      </c>
      <c r="N1015" s="2" t="str">
        <f>"150153"</f>
        <v>150153</v>
      </c>
      <c r="O1015" s="2" t="str">
        <f>"0157472516"</f>
        <v>0157472516</v>
      </c>
      <c r="P1015" s="2" t="str">
        <f>"11157.50"</f>
        <v>11157.50</v>
      </c>
      <c r="Q1015" s="2">
        <v>1.3</v>
      </c>
      <c r="R1015" s="2">
        <f>Q1015*C1015</f>
        <v>13000</v>
      </c>
    </row>
    <row r="1016" spans="2:18">
      <c r="B1016" s="2" t="s">
        <v>7</v>
      </c>
      <c r="C1016" s="2">
        <v>600</v>
      </c>
      <c r="D1016" s="2">
        <v>600</v>
      </c>
      <c r="E1016" s="2" t="str">
        <f>"人民币"</f>
        <v>人民币</v>
      </c>
      <c r="F1016" s="2">
        <v>17.548</v>
      </c>
      <c r="G1016" s="2">
        <v>-310.88</v>
      </c>
      <c r="H1016" s="2">
        <v>-2.95</v>
      </c>
      <c r="I1016" s="2"/>
      <c r="J1016" s="2">
        <v>10218</v>
      </c>
      <c r="K1016" s="2">
        <v>17.03</v>
      </c>
      <c r="L1016" s="2">
        <v>0</v>
      </c>
      <c r="M1016" s="2">
        <v>0</v>
      </c>
      <c r="N1016" s="2" t="str">
        <f>"600008"</f>
        <v>600008</v>
      </c>
      <c r="O1016" s="2" t="str">
        <f t="shared" ref="O1016:O1019" si="306">"A453612732"</f>
        <v>A453612732</v>
      </c>
      <c r="P1016" s="2" t="str">
        <f>"10528.88"</f>
        <v>10528.88</v>
      </c>
      <c r="Q1016" s="2">
        <v>25</v>
      </c>
      <c r="R1016" s="2">
        <f>Q1016*C1016</f>
        <v>15000</v>
      </c>
    </row>
    <row r="1017" spans="2:18">
      <c r="B1017" s="2" t="str">
        <f>"华英农业"</f>
        <v>华英农业</v>
      </c>
      <c r="C1017" s="2">
        <v>600</v>
      </c>
      <c r="D1017" s="2">
        <v>300</v>
      </c>
      <c r="E1017" s="2" t="str">
        <f>"人民币"</f>
        <v>人民币</v>
      </c>
      <c r="F1017" s="2">
        <v>14.948</v>
      </c>
      <c r="G1017" s="2">
        <v>-418.66</v>
      </c>
      <c r="H1017" s="2">
        <v>-4.67</v>
      </c>
      <c r="I1017" s="2"/>
      <c r="J1017" s="2">
        <v>8550</v>
      </c>
      <c r="K1017" s="2">
        <v>14.25</v>
      </c>
      <c r="L1017" s="2">
        <v>300</v>
      </c>
      <c r="M1017" s="2">
        <v>0</v>
      </c>
      <c r="N1017" s="2" t="str">
        <f>"002321"</f>
        <v>002321</v>
      </c>
      <c r="O1017" s="2" t="str">
        <f>"0157472516"</f>
        <v>0157472516</v>
      </c>
      <c r="P1017" s="2" t="str">
        <f>"8968.66"</f>
        <v>8968.66</v>
      </c>
      <c r="Q1017" s="2">
        <v>25</v>
      </c>
      <c r="R1017" s="2">
        <f>Q1017*C1017</f>
        <v>15000</v>
      </c>
    </row>
    <row r="1018" spans="2:18">
      <c r="B1018" s="2" t="str">
        <f>"*ST阳化"</f>
        <v>*ST阳化</v>
      </c>
      <c r="C1018" s="2">
        <v>900</v>
      </c>
      <c r="D1018" s="2">
        <v>600</v>
      </c>
      <c r="E1018" s="2" t="str">
        <f>"人民币"</f>
        <v>人民币</v>
      </c>
      <c r="F1018" s="2">
        <v>7.599</v>
      </c>
      <c r="G1018" s="2">
        <v>-80.2</v>
      </c>
      <c r="H1018" s="2">
        <v>-1.17</v>
      </c>
      <c r="I1018" s="2"/>
      <c r="J1018" s="2">
        <v>6759</v>
      </c>
      <c r="K1018" s="2">
        <v>7.51</v>
      </c>
      <c r="L1018" s="2">
        <v>300</v>
      </c>
      <c r="M1018" s="2">
        <v>0</v>
      </c>
      <c r="N1018" s="2" t="str">
        <f>"600691"</f>
        <v>600691</v>
      </c>
      <c r="O1018" s="2" t="str">
        <f>"A453612732"</f>
        <v>A453612732</v>
      </c>
      <c r="P1018" s="2" t="str">
        <f>"6839.20"</f>
        <v>6839.20</v>
      </c>
      <c r="Q1018" s="2">
        <v>11</v>
      </c>
      <c r="R1018" s="2">
        <f>Q1018*C1018</f>
        <v>9900</v>
      </c>
    </row>
    <row r="1019" spans="2:18">
      <c r="B1019" s="2" t="str">
        <f>"雪峰科技"</f>
        <v>雪峰科技</v>
      </c>
      <c r="C1019" s="2">
        <v>200</v>
      </c>
      <c r="D1019" s="2">
        <v>100</v>
      </c>
      <c r="E1019" s="2" t="str">
        <f>"人民币"</f>
        <v>人民币</v>
      </c>
      <c r="F1019" s="2">
        <v>37.898</v>
      </c>
      <c r="G1019" s="2">
        <v>-1239.59</v>
      </c>
      <c r="H1019" s="2">
        <v>-16.35</v>
      </c>
      <c r="I1019" s="2"/>
      <c r="J1019" s="2">
        <v>6340</v>
      </c>
      <c r="K1019" s="2">
        <v>31.7</v>
      </c>
      <c r="L1019" s="2">
        <v>100</v>
      </c>
      <c r="M1019" s="2">
        <v>0</v>
      </c>
      <c r="N1019" s="2" t="str">
        <f>"603227"</f>
        <v>603227</v>
      </c>
      <c r="O1019" s="2" t="str">
        <f>"A453612732"</f>
        <v>A453612732</v>
      </c>
      <c r="P1019" s="2" t="str">
        <f>"7579.59"</f>
        <v>7579.59</v>
      </c>
      <c r="Q1019" s="2">
        <v>42</v>
      </c>
      <c r="R1019" s="2">
        <f>Q1019*C1019</f>
        <v>8400</v>
      </c>
    </row>
    <row r="1020" spans="2:18">
      <c r="B1020" s="2" t="str">
        <f>"三花股份"</f>
        <v>三花股份</v>
      </c>
      <c r="C1020" s="2">
        <v>400</v>
      </c>
      <c r="D1020" s="2">
        <v>400</v>
      </c>
      <c r="E1020" s="2" t="str">
        <f>"人民币"</f>
        <v>人民币</v>
      </c>
      <c r="F1020" s="2">
        <v>13.737</v>
      </c>
      <c r="G1020" s="2">
        <v>69.25</v>
      </c>
      <c r="H1020" s="2">
        <v>1.26</v>
      </c>
      <c r="I1020" s="2"/>
      <c r="J1020" s="2">
        <v>5564</v>
      </c>
      <c r="K1020" s="2">
        <v>13.91</v>
      </c>
      <c r="L1020" s="2">
        <v>0</v>
      </c>
      <c r="M1020" s="2">
        <v>0</v>
      </c>
      <c r="N1020" s="2" t="str">
        <f>"002050"</f>
        <v>002050</v>
      </c>
      <c r="O1020" s="2" t="str">
        <f t="shared" ref="O1020:O1025" si="307">"0157472516"</f>
        <v>0157472516</v>
      </c>
      <c r="P1020" s="2" t="str">
        <f>"5494.75"</f>
        <v>5494.75</v>
      </c>
      <c r="Q1020" s="2">
        <v>20</v>
      </c>
      <c r="R1020" s="2">
        <f>Q1020*C1020</f>
        <v>8000</v>
      </c>
    </row>
    <row r="1021" spans="2:18">
      <c r="B1021" s="2" t="str">
        <f>"农 产 品"</f>
        <v>农 产 品</v>
      </c>
      <c r="C1021" s="2">
        <v>200</v>
      </c>
      <c r="D1021" s="2">
        <v>200</v>
      </c>
      <c r="E1021" s="2" t="str">
        <f>"人民币"</f>
        <v>人民币</v>
      </c>
      <c r="F1021" s="2">
        <v>25.665</v>
      </c>
      <c r="G1021" s="2">
        <v>-601</v>
      </c>
      <c r="H1021" s="2">
        <v>-11.71</v>
      </c>
      <c r="I1021" s="2"/>
      <c r="J1021" s="2">
        <v>4532</v>
      </c>
      <c r="K1021" s="2">
        <v>22.66</v>
      </c>
      <c r="L1021" s="2">
        <v>0</v>
      </c>
      <c r="M1021" s="2">
        <v>0</v>
      </c>
      <c r="N1021" s="2" t="str">
        <f>"000061"</f>
        <v>000061</v>
      </c>
      <c r="O1021" s="2" t="str">
        <f>"0157472516"</f>
        <v>0157472516</v>
      </c>
      <c r="P1021" s="2" t="str">
        <f>"5133.00"</f>
        <v>5133.00</v>
      </c>
      <c r="Q1021" s="2">
        <v>35</v>
      </c>
      <c r="R1021" s="2">
        <f>Q1021*C1021</f>
        <v>7000</v>
      </c>
    </row>
    <row r="1022" spans="2:18">
      <c r="B1022" s="2" t="str">
        <f>"北京城建"</f>
        <v>北京城建</v>
      </c>
      <c r="C1022" s="2">
        <v>200</v>
      </c>
      <c r="D1022" s="2">
        <v>200</v>
      </c>
      <c r="E1022" s="2" t="str">
        <f>"人民币"</f>
        <v>人民币</v>
      </c>
      <c r="F1022" s="2">
        <v>24.605</v>
      </c>
      <c r="G1022" s="2">
        <v>-394.99</v>
      </c>
      <c r="H1022" s="2">
        <v>-8.03</v>
      </c>
      <c r="I1022" s="2"/>
      <c r="J1022" s="2">
        <v>4526</v>
      </c>
      <c r="K1022" s="2">
        <v>22.63</v>
      </c>
      <c r="L1022" s="2">
        <v>0</v>
      </c>
      <c r="M1022" s="2">
        <v>0</v>
      </c>
      <c r="N1022" s="2" t="str">
        <f>"600266"</f>
        <v>600266</v>
      </c>
      <c r="O1022" s="2" t="str">
        <f t="shared" ref="O1022:O1024" si="308">"A453612732"</f>
        <v>A453612732</v>
      </c>
      <c r="P1022" s="2" t="str">
        <f>"4920.99"</f>
        <v>4920.99</v>
      </c>
      <c r="Q1022" s="2">
        <v>28</v>
      </c>
      <c r="R1022" s="2">
        <f>Q1022*C1022</f>
        <v>5600</v>
      </c>
    </row>
    <row r="1023" spans="2:18">
      <c r="B1023" s="2" t="str">
        <f>"上汽集团"</f>
        <v>上汽集团</v>
      </c>
      <c r="C1023" s="2">
        <v>200</v>
      </c>
      <c r="D1023" s="2">
        <v>200</v>
      </c>
      <c r="E1023" s="2" t="str">
        <f>"人民币"</f>
        <v>人民币</v>
      </c>
      <c r="F1023" s="2">
        <v>24.736</v>
      </c>
      <c r="G1023" s="2">
        <v>-449.12</v>
      </c>
      <c r="H1023" s="2">
        <v>-9.08</v>
      </c>
      <c r="I1023" s="2"/>
      <c r="J1023" s="2">
        <v>4498</v>
      </c>
      <c r="K1023" s="2">
        <v>22.49</v>
      </c>
      <c r="L1023" s="2">
        <v>0</v>
      </c>
      <c r="M1023" s="2">
        <v>0</v>
      </c>
      <c r="N1023" s="2" t="str">
        <f>"600104"</f>
        <v>600104</v>
      </c>
      <c r="O1023" s="2" t="str">
        <f>"A453612732"</f>
        <v>A453612732</v>
      </c>
      <c r="P1023" s="2" t="str">
        <f>"4947.12"</f>
        <v>4947.12</v>
      </c>
      <c r="Q1023" s="2">
        <v>35</v>
      </c>
      <c r="R1023" s="2">
        <f>Q1023*C1023</f>
        <v>7000</v>
      </c>
    </row>
    <row r="1024" spans="2:18">
      <c r="B1024" s="2" t="str">
        <f>"中海集运"</f>
        <v>中海集运</v>
      </c>
      <c r="C1024" s="2">
        <v>400</v>
      </c>
      <c r="D1024" s="2">
        <v>400</v>
      </c>
      <c r="E1024" s="2" t="str">
        <f>"人民币"</f>
        <v>人民币</v>
      </c>
      <c r="F1024" s="2">
        <v>9.099</v>
      </c>
      <c r="G1024" s="2">
        <v>-167.68</v>
      </c>
      <c r="H1024" s="2">
        <v>-4.6</v>
      </c>
      <c r="I1024" s="2"/>
      <c r="J1024" s="2">
        <v>3472</v>
      </c>
      <c r="K1024" s="2">
        <v>8.68</v>
      </c>
      <c r="L1024" s="2">
        <v>0</v>
      </c>
      <c r="M1024" s="2">
        <v>0</v>
      </c>
      <c r="N1024" s="2" t="str">
        <f>"601866"</f>
        <v>601866</v>
      </c>
      <c r="O1024" s="2" t="str">
        <f>"A453612732"</f>
        <v>A453612732</v>
      </c>
      <c r="P1024" s="2" t="str">
        <f>"3639.68"</f>
        <v>3639.68</v>
      </c>
      <c r="Q1024" s="2">
        <v>12</v>
      </c>
      <c r="R1024" s="2">
        <f>Q1024*C1024</f>
        <v>4800</v>
      </c>
    </row>
    <row r="1025" spans="2:18">
      <c r="B1025" s="2" t="str">
        <f>"中航军B"</f>
        <v>中航军B</v>
      </c>
      <c r="C1025" s="2">
        <v>3000</v>
      </c>
      <c r="D1025" s="2">
        <v>3000</v>
      </c>
      <c r="E1025" s="2" t="str">
        <f>"人民币"</f>
        <v>人民币</v>
      </c>
      <c r="F1025" s="2">
        <v>0.972</v>
      </c>
      <c r="G1025" s="2">
        <v>-62</v>
      </c>
      <c r="H1025" s="2">
        <v>-2.16</v>
      </c>
      <c r="I1025" s="2"/>
      <c r="J1025" s="2">
        <v>2853</v>
      </c>
      <c r="K1025" s="2">
        <v>0.951</v>
      </c>
      <c r="L1025" s="2">
        <v>0</v>
      </c>
      <c r="M1025" s="2">
        <v>0</v>
      </c>
      <c r="N1025" s="2" t="str">
        <f>"150222"</f>
        <v>150222</v>
      </c>
      <c r="O1025" s="2" t="str">
        <f>"0157472516"</f>
        <v>0157472516</v>
      </c>
      <c r="P1025" s="2" t="str">
        <f>"2915.00"</f>
        <v>2915.00</v>
      </c>
      <c r="Q1025" s="2">
        <v>1.1</v>
      </c>
      <c r="R1025" s="2">
        <f>Q1025*C1025</f>
        <v>3300</v>
      </c>
    </row>
    <row r="1026" spans="2:18">
      <c r="B1026" s="2" t="str">
        <f>"华贸物流"</f>
        <v>华贸物流</v>
      </c>
      <c r="C1026" s="2">
        <v>200</v>
      </c>
      <c r="D1026" s="2">
        <v>200</v>
      </c>
      <c r="E1026" s="2" t="str">
        <f>"人民币"</f>
        <v>人民币</v>
      </c>
      <c r="F1026" s="2">
        <v>16.576</v>
      </c>
      <c r="G1026" s="2">
        <v>-473.12</v>
      </c>
      <c r="H1026" s="2">
        <v>-14.27</v>
      </c>
      <c r="I1026" s="2"/>
      <c r="J1026" s="2">
        <v>2842</v>
      </c>
      <c r="K1026" s="2">
        <v>14.21</v>
      </c>
      <c r="L1026" s="2">
        <v>0</v>
      </c>
      <c r="M1026" s="2">
        <v>0</v>
      </c>
      <c r="N1026" s="2" t="str">
        <f>"603128"</f>
        <v>603128</v>
      </c>
      <c r="O1026" s="2" t="str">
        <f t="shared" ref="O1026:O1029" si="309">"A453612732"</f>
        <v>A453612732</v>
      </c>
      <c r="P1026" s="2" t="str">
        <f>"3315.12"</f>
        <v>3315.12</v>
      </c>
      <c r="Q1026" s="2">
        <v>20</v>
      </c>
      <c r="R1026" s="2">
        <f>Q1026*C1026</f>
        <v>4000</v>
      </c>
    </row>
    <row r="1027" spans="2:18">
      <c r="B1027" s="2" t="str">
        <f>"盛达矿业"</f>
        <v>盛达矿业</v>
      </c>
      <c r="C1027" s="2">
        <v>100</v>
      </c>
      <c r="D1027" s="2">
        <v>100</v>
      </c>
      <c r="E1027" s="2" t="str">
        <f>"人民币"</f>
        <v>人民币</v>
      </c>
      <c r="F1027" s="2">
        <v>38.308</v>
      </c>
      <c r="G1027" s="2">
        <v>-1175.77</v>
      </c>
      <c r="H1027" s="2">
        <v>-30.69</v>
      </c>
      <c r="I1027" s="2"/>
      <c r="J1027" s="2">
        <v>2655</v>
      </c>
      <c r="K1027" s="2">
        <v>26.55</v>
      </c>
      <c r="L1027" s="2">
        <v>0</v>
      </c>
      <c r="M1027" s="2">
        <v>100</v>
      </c>
      <c r="N1027" s="2" t="str">
        <f>"000603"</f>
        <v>000603</v>
      </c>
      <c r="O1027" s="2" t="str">
        <f>"0157472516"</f>
        <v>0157472516</v>
      </c>
      <c r="P1027" s="2" t="str">
        <f>"3830.77"</f>
        <v>3830.77</v>
      </c>
      <c r="Q1027" s="2">
        <v>40</v>
      </c>
      <c r="R1027" s="2">
        <f>Q1027*C1027</f>
        <v>4000</v>
      </c>
    </row>
    <row r="1028" spans="2:18">
      <c r="B1028" s="2" t="str">
        <f>"大众交通"</f>
        <v>大众交通</v>
      </c>
      <c r="C1028" s="2">
        <v>100</v>
      </c>
      <c r="D1028" s="2">
        <v>100</v>
      </c>
      <c r="E1028" s="2" t="str">
        <f>"人民币"</f>
        <v>人民币</v>
      </c>
      <c r="F1028" s="2">
        <v>30.941</v>
      </c>
      <c r="G1028" s="2">
        <v>-1037.13</v>
      </c>
      <c r="H1028" s="2">
        <v>-33.52</v>
      </c>
      <c r="I1028" s="2"/>
      <c r="J1028" s="2">
        <v>2057</v>
      </c>
      <c r="K1028" s="2">
        <v>20.57</v>
      </c>
      <c r="L1028" s="2">
        <v>0</v>
      </c>
      <c r="M1028" s="2">
        <v>0</v>
      </c>
      <c r="N1028" s="2" t="str">
        <f>"600611"</f>
        <v>600611</v>
      </c>
      <c r="O1028" s="2" t="str">
        <f>"A453612732"</f>
        <v>A453612732</v>
      </c>
      <c r="P1028" s="2" t="str">
        <f>"3094.13"</f>
        <v>3094.13</v>
      </c>
      <c r="Q1028" s="2">
        <v>28</v>
      </c>
      <c r="R1028" s="2">
        <f>Q1028*C1028</f>
        <v>2800</v>
      </c>
    </row>
    <row r="1029" spans="2:18">
      <c r="B1029" s="2" t="str">
        <f>"中国中车"</f>
        <v>中国中车</v>
      </c>
      <c r="C1029" s="2">
        <v>100</v>
      </c>
      <c r="D1029" s="2">
        <v>100</v>
      </c>
      <c r="E1029" s="2" t="str">
        <f>"人民币"</f>
        <v>人民币</v>
      </c>
      <c r="F1029" s="2">
        <v>26.395</v>
      </c>
      <c r="G1029" s="2">
        <v>-631.5</v>
      </c>
      <c r="H1029" s="2">
        <v>-23.92</v>
      </c>
      <c r="I1029" s="2"/>
      <c r="J1029" s="2">
        <v>2008</v>
      </c>
      <c r="K1029" s="2">
        <v>20.08</v>
      </c>
      <c r="L1029" s="2">
        <v>0</v>
      </c>
      <c r="M1029" s="2">
        <v>100</v>
      </c>
      <c r="N1029" s="2" t="str">
        <f>"601766"</f>
        <v>601766</v>
      </c>
      <c r="O1029" s="2" t="str">
        <f>"A453612732"</f>
        <v>A453612732</v>
      </c>
      <c r="P1029" s="2" t="str">
        <f>"2639.50"</f>
        <v>2639.50</v>
      </c>
      <c r="Q1029" s="2">
        <v>30</v>
      </c>
      <c r="R1029" s="2">
        <f>Q1029*C1029</f>
        <v>3000</v>
      </c>
    </row>
    <row r="1030" spans="2:18">
      <c r="B1030" s="2" t="s">
        <v>8</v>
      </c>
      <c r="C1030" s="2" t="s">
        <v>9</v>
      </c>
      <c r="D1030" s="4" t="s">
        <v>10</v>
      </c>
      <c r="E1030" s="4"/>
      <c r="F1030" s="4"/>
      <c r="G1030" s="2"/>
      <c r="H1030" s="2">
        <f>SUM(H1014:H1029)</f>
        <v>-178.38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>
        <f>SUM(R1014:R1029)</f>
        <v>134800</v>
      </c>
    </row>
    <row r="1031" customFormat="1" spans="4:9">
      <c r="D1031" s="5"/>
      <c r="E1031" s="5"/>
      <c r="F1031" s="5"/>
      <c r="I1031" s="6">
        <v>42257</v>
      </c>
    </row>
    <row r="1032" customFormat="1" spans="11:11">
      <c r="K1032" s="6">
        <f>I1031+1</f>
        <v>42258</v>
      </c>
    </row>
    <row r="1033" customFormat="1" spans="3:12">
      <c r="C1033" t="s">
        <v>11</v>
      </c>
      <c r="L1033" s="7">
        <f ca="1">NOW()</f>
        <v>42259.9654398148</v>
      </c>
    </row>
    <row r="1034" customFormat="1" spans="10:10">
      <c r="J1034" t="e">
        <f>E1026+1</f>
        <v>#VALUE!</v>
      </c>
    </row>
    <row r="1035" customFormat="1" spans="7:7">
      <c r="G1035" t="s">
        <v>12</v>
      </c>
    </row>
    <row r="1036" customFormat="1" spans="6:6">
      <c r="F1036" t="s">
        <v>13</v>
      </c>
    </row>
    <row r="1037" spans="1:17">
      <c r="A1037" s="2" t="str">
        <f>"币种"</f>
        <v>币种</v>
      </c>
      <c r="B1037" s="2" t="str">
        <f>"余额"</f>
        <v>余额</v>
      </c>
      <c r="C1037" s="2" t="str">
        <f>"可用"</f>
        <v>可用</v>
      </c>
      <c r="D1037" s="2" t="str">
        <f>"可取"</f>
        <v>可取</v>
      </c>
      <c r="E1037" s="2" t="str">
        <f>"参考市值"</f>
        <v>参考市值</v>
      </c>
      <c r="F1037" s="2" t="str">
        <f>"资产"</f>
        <v>资产</v>
      </c>
      <c r="G1037" s="2" t="str">
        <f>"盈亏"</f>
        <v>盈亏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>
      <c r="A1038" s="2" t="str">
        <f>"人民币"</f>
        <v>人民币</v>
      </c>
      <c r="B1038" s="2" t="str">
        <f>"5508.71"</f>
        <v>5508.71</v>
      </c>
      <c r="C1038" s="2" t="str">
        <f>"138.54"</f>
        <v>138.54</v>
      </c>
      <c r="D1038" s="2" t="str">
        <f>"138.54"</f>
        <v>138.54</v>
      </c>
      <c r="E1038" s="2" t="str">
        <f>"91616.00"</f>
        <v>91616.00</v>
      </c>
      <c r="F1038" s="2" t="str">
        <f>"91754.54"</f>
        <v>91754.54</v>
      </c>
      <c r="G1038" s="2" t="str">
        <f>"-9194.42"</f>
        <v>-9194.42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8"/>
    </row>
    <row r="1040" spans="1:18">
      <c r="A1040" s="2" t="s">
        <v>0</v>
      </c>
      <c r="B1040" s="2" t="str">
        <f>"证券数量"</f>
        <v>证券数量</v>
      </c>
      <c r="C1040" s="2" t="s">
        <v>1</v>
      </c>
      <c r="D1040" s="2" t="str">
        <f>"价格币种"</f>
        <v>价格币种</v>
      </c>
      <c r="E1040" s="2" t="str">
        <f>"成本价"</f>
        <v>成本价</v>
      </c>
      <c r="F1040" s="2" t="str">
        <f>"浮动盈亏"</f>
        <v>浮动盈亏</v>
      </c>
      <c r="G1040" s="2" t="str">
        <f>"盈亏比例(%)"</f>
        <v>盈亏比例(%)</v>
      </c>
      <c r="H1040" s="2" t="str">
        <f>"折算汇率"</f>
        <v>折算汇率</v>
      </c>
      <c r="I1040" s="2" t="str">
        <f>"最新市值"</f>
        <v>最新市值</v>
      </c>
      <c r="J1040" s="2" t="str">
        <f>"当前价"</f>
        <v>当前价</v>
      </c>
      <c r="K1040" s="2" t="str">
        <f>"今买数量"</f>
        <v>今买数量</v>
      </c>
      <c r="L1040" s="2" t="str">
        <f>"今卖数量"</f>
        <v>今卖数量</v>
      </c>
      <c r="M1040" s="2" t="str">
        <f>"证券代码"</f>
        <v>证券代码</v>
      </c>
      <c r="N1040" s="2" t="str">
        <f>"股东代码"</f>
        <v>股东代码</v>
      </c>
      <c r="O1040" s="2" t="str">
        <f>"成本金额"</f>
        <v>成本金额</v>
      </c>
      <c r="P1040" s="2" t="s">
        <v>2</v>
      </c>
      <c r="Q1040" s="2"/>
      <c r="R1040" s="2" t="s">
        <v>3</v>
      </c>
    </row>
    <row r="1041" spans="1:18">
      <c r="A1041" s="2" t="s">
        <v>4</v>
      </c>
      <c r="B1041" s="9" t="s">
        <v>5</v>
      </c>
      <c r="C1041" s="9" t="s">
        <v>5</v>
      </c>
      <c r="D1041" s="2" t="str">
        <f t="shared" ref="D1041:D1056" si="310">"人民币"</f>
        <v>人民币</v>
      </c>
      <c r="E1041" s="2">
        <v>19.758</v>
      </c>
      <c r="F1041" s="2">
        <v>-1294.53</v>
      </c>
      <c r="G1041" s="2">
        <v>-8.19</v>
      </c>
      <c r="H1041" s="9" t="s">
        <v>6</v>
      </c>
      <c r="I1041" s="2">
        <v>14512</v>
      </c>
      <c r="J1041" s="2">
        <v>18.14</v>
      </c>
      <c r="K1041" s="2">
        <v>0</v>
      </c>
      <c r="L1041" s="2">
        <v>0</v>
      </c>
      <c r="M1041" s="2" t="str">
        <f>"000936"</f>
        <v>000936</v>
      </c>
      <c r="N1041" s="2" t="str">
        <f t="shared" ref="N1041:N1044" si="311">"0157472516"</f>
        <v>0157472516</v>
      </c>
      <c r="O1041" s="2" t="str">
        <f>"15806.53"</f>
        <v>15806.53</v>
      </c>
      <c r="P1041" s="2">
        <v>30</v>
      </c>
      <c r="Q1041" s="2">
        <f t="shared" ref="Q1041:Q1056" si="312">P1041*B1041</f>
        <v>24000</v>
      </c>
      <c r="R1041" s="2">
        <f t="shared" ref="R1041:R1056" si="313">(Q1041-O1041)/O1041*100</f>
        <v>51.835981711356</v>
      </c>
    </row>
    <row r="1042" spans="1:18">
      <c r="A1042" s="2" t="str">
        <f>"创业板B"</f>
        <v>创业板B</v>
      </c>
      <c r="B1042" s="2">
        <v>10000</v>
      </c>
      <c r="C1042" s="2">
        <v>10000</v>
      </c>
      <c r="D1042" s="2" t="str">
        <f>"人民币"</f>
        <v>人民币</v>
      </c>
      <c r="E1042" s="2">
        <v>1.116</v>
      </c>
      <c r="F1042" s="2">
        <v>-927.5</v>
      </c>
      <c r="G1042" s="2">
        <v>-8.33</v>
      </c>
      <c r="H1042" s="2"/>
      <c r="I1042" s="2">
        <v>10230</v>
      </c>
      <c r="J1042" s="2">
        <v>1.023</v>
      </c>
      <c r="K1042" s="2">
        <v>0</v>
      </c>
      <c r="L1042" s="2">
        <v>0</v>
      </c>
      <c r="M1042" s="2" t="str">
        <f>"150153"</f>
        <v>150153</v>
      </c>
      <c r="N1042" s="2" t="str">
        <f>"0157472516"</f>
        <v>0157472516</v>
      </c>
      <c r="O1042" s="2" t="str">
        <f>"11157.50"</f>
        <v>11157.50</v>
      </c>
      <c r="P1042" s="2">
        <v>1.3</v>
      </c>
      <c r="Q1042" s="2">
        <f>P1042*B1042</f>
        <v>13000</v>
      </c>
      <c r="R1042" s="2">
        <f>(Q1042-O1042)/O1042*100</f>
        <v>16.5135559041004</v>
      </c>
    </row>
    <row r="1043" spans="1:18">
      <c r="A1043" s="2" t="s">
        <v>7</v>
      </c>
      <c r="B1043" s="2">
        <v>600</v>
      </c>
      <c r="C1043" s="2">
        <v>600</v>
      </c>
      <c r="D1043" s="2" t="str">
        <f>"人民币"</f>
        <v>人民币</v>
      </c>
      <c r="E1043" s="2">
        <v>17.548</v>
      </c>
      <c r="F1043" s="2">
        <v>-310.88</v>
      </c>
      <c r="G1043" s="2">
        <v>-2.95</v>
      </c>
      <c r="H1043" s="2"/>
      <c r="I1043" s="2">
        <v>10218</v>
      </c>
      <c r="J1043" s="2">
        <v>17.03</v>
      </c>
      <c r="K1043" s="2">
        <v>0</v>
      </c>
      <c r="L1043" s="2">
        <v>0</v>
      </c>
      <c r="M1043" s="2" t="str">
        <f>"600008"</f>
        <v>600008</v>
      </c>
      <c r="N1043" s="2" t="str">
        <f t="shared" ref="N1043:N1046" si="314">"A453612732"</f>
        <v>A453612732</v>
      </c>
      <c r="O1043" s="2" t="str">
        <f>"10528.88"</f>
        <v>10528.88</v>
      </c>
      <c r="P1043" s="2">
        <v>25</v>
      </c>
      <c r="Q1043" s="2">
        <f>P1043*B1043</f>
        <v>15000</v>
      </c>
      <c r="R1043" s="2">
        <f>(Q1043-O1043)/O1043*100</f>
        <v>42.4652954540274</v>
      </c>
    </row>
    <row r="1044" spans="1:18">
      <c r="A1044" s="2" t="str">
        <f>"华英农业"</f>
        <v>华英农业</v>
      </c>
      <c r="B1044" s="2">
        <v>600</v>
      </c>
      <c r="C1044" s="2">
        <v>300</v>
      </c>
      <c r="D1044" s="2" t="str">
        <f>"人民币"</f>
        <v>人民币</v>
      </c>
      <c r="E1044" s="2">
        <v>14.948</v>
      </c>
      <c r="F1044" s="2">
        <v>-418.66</v>
      </c>
      <c r="G1044" s="2">
        <v>-4.67</v>
      </c>
      <c r="H1044" s="2"/>
      <c r="I1044" s="2">
        <v>8550</v>
      </c>
      <c r="J1044" s="2">
        <v>14.25</v>
      </c>
      <c r="K1044" s="2">
        <v>300</v>
      </c>
      <c r="L1044" s="2">
        <v>0</v>
      </c>
      <c r="M1044" s="2" t="str">
        <f>"002321"</f>
        <v>002321</v>
      </c>
      <c r="N1044" s="2" t="str">
        <f>"0157472516"</f>
        <v>0157472516</v>
      </c>
      <c r="O1044" s="2" t="str">
        <f>"8968.66"</f>
        <v>8968.66</v>
      </c>
      <c r="P1044" s="2">
        <v>25</v>
      </c>
      <c r="Q1044" s="2">
        <f>P1044*B1044</f>
        <v>15000</v>
      </c>
      <c r="R1044" s="2">
        <f>(Q1044-O1044)/O1044*100</f>
        <v>67.2490650777262</v>
      </c>
    </row>
    <row r="1045" spans="1:18">
      <c r="A1045" s="2" t="str">
        <f>"*ST阳化"</f>
        <v>*ST阳化</v>
      </c>
      <c r="B1045" s="2">
        <v>900</v>
      </c>
      <c r="C1045" s="2">
        <v>600</v>
      </c>
      <c r="D1045" s="2" t="str">
        <f>"人民币"</f>
        <v>人民币</v>
      </c>
      <c r="E1045" s="2">
        <v>7.599</v>
      </c>
      <c r="F1045" s="2">
        <v>-80.2</v>
      </c>
      <c r="G1045" s="2">
        <v>-1.17</v>
      </c>
      <c r="H1045" s="2"/>
      <c r="I1045" s="2">
        <v>6759</v>
      </c>
      <c r="J1045" s="2">
        <v>7.51</v>
      </c>
      <c r="K1045" s="2">
        <v>300</v>
      </c>
      <c r="L1045" s="2">
        <v>0</v>
      </c>
      <c r="M1045" s="2" t="str">
        <f>"600691"</f>
        <v>600691</v>
      </c>
      <c r="N1045" s="2" t="str">
        <f>"A453612732"</f>
        <v>A453612732</v>
      </c>
      <c r="O1045" s="2" t="str">
        <f>"6839.20"</f>
        <v>6839.20</v>
      </c>
      <c r="P1045" s="2">
        <v>11</v>
      </c>
      <c r="Q1045" s="2">
        <f>P1045*B1045</f>
        <v>9900</v>
      </c>
      <c r="R1045" s="2">
        <f>(Q1045-O1045)/O1045*100</f>
        <v>44.7537723710376</v>
      </c>
    </row>
    <row r="1046" spans="1:18">
      <c r="A1046" s="2" t="str">
        <f>"雪峰科技"</f>
        <v>雪峰科技</v>
      </c>
      <c r="B1046" s="2">
        <v>200</v>
      </c>
      <c r="C1046" s="2">
        <v>100</v>
      </c>
      <c r="D1046" s="2" t="str">
        <f>"人民币"</f>
        <v>人民币</v>
      </c>
      <c r="E1046" s="2">
        <v>37.898</v>
      </c>
      <c r="F1046" s="2">
        <v>-1239.59</v>
      </c>
      <c r="G1046" s="2">
        <v>-16.35</v>
      </c>
      <c r="H1046" s="2"/>
      <c r="I1046" s="2">
        <v>6340</v>
      </c>
      <c r="J1046" s="2">
        <v>31.7</v>
      </c>
      <c r="K1046" s="2">
        <v>100</v>
      </c>
      <c r="L1046" s="2">
        <v>0</v>
      </c>
      <c r="M1046" s="2" t="str">
        <f>"603227"</f>
        <v>603227</v>
      </c>
      <c r="N1046" s="2" t="str">
        <f>"A453612732"</f>
        <v>A453612732</v>
      </c>
      <c r="O1046" s="2" t="str">
        <f>"7579.59"</f>
        <v>7579.59</v>
      </c>
      <c r="P1046" s="2">
        <v>42</v>
      </c>
      <c r="Q1046" s="2">
        <f>P1046*B1046</f>
        <v>8400</v>
      </c>
      <c r="R1046" s="2">
        <f>(Q1046-O1046)/O1046*100</f>
        <v>10.8239363870605</v>
      </c>
    </row>
    <row r="1047" spans="1:18">
      <c r="A1047" s="2" t="str">
        <f>"三花股份"</f>
        <v>三花股份</v>
      </c>
      <c r="B1047" s="2">
        <v>400</v>
      </c>
      <c r="C1047" s="2">
        <v>400</v>
      </c>
      <c r="D1047" s="2" t="str">
        <f>"人民币"</f>
        <v>人民币</v>
      </c>
      <c r="E1047" s="2">
        <v>13.737</v>
      </c>
      <c r="F1047" s="2">
        <v>69.25</v>
      </c>
      <c r="G1047" s="2">
        <v>1.26</v>
      </c>
      <c r="H1047" s="2"/>
      <c r="I1047" s="2">
        <v>5564</v>
      </c>
      <c r="J1047" s="2">
        <v>13.91</v>
      </c>
      <c r="K1047" s="2">
        <v>0</v>
      </c>
      <c r="L1047" s="2">
        <v>0</v>
      </c>
      <c r="M1047" s="2" t="str">
        <f>"002050"</f>
        <v>002050</v>
      </c>
      <c r="N1047" s="2" t="str">
        <f t="shared" ref="N1047:N1052" si="315">"0157472516"</f>
        <v>0157472516</v>
      </c>
      <c r="O1047" s="2" t="str">
        <f>"5494.75"</f>
        <v>5494.75</v>
      </c>
      <c r="P1047" s="2">
        <v>20</v>
      </c>
      <c r="Q1047" s="2">
        <f>P1047*B1047</f>
        <v>8000</v>
      </c>
      <c r="R1047" s="2">
        <f>(Q1047-O1047)/O1047*100</f>
        <v>45.5935210883116</v>
      </c>
    </row>
    <row r="1048" spans="1:18">
      <c r="A1048" s="2" t="str">
        <f>"农 产 品"</f>
        <v>农 产 品</v>
      </c>
      <c r="B1048" s="2">
        <v>200</v>
      </c>
      <c r="C1048" s="2">
        <v>200</v>
      </c>
      <c r="D1048" s="2" t="str">
        <f>"人民币"</f>
        <v>人民币</v>
      </c>
      <c r="E1048" s="2">
        <v>25.665</v>
      </c>
      <c r="F1048" s="2">
        <v>-601</v>
      </c>
      <c r="G1048" s="2">
        <v>-11.71</v>
      </c>
      <c r="H1048" s="2"/>
      <c r="I1048" s="2">
        <v>4532</v>
      </c>
      <c r="J1048" s="2">
        <v>22.66</v>
      </c>
      <c r="K1048" s="2">
        <v>0</v>
      </c>
      <c r="L1048" s="2">
        <v>0</v>
      </c>
      <c r="M1048" s="2" t="str">
        <f>"000061"</f>
        <v>000061</v>
      </c>
      <c r="N1048" s="2" t="str">
        <f>"0157472516"</f>
        <v>0157472516</v>
      </c>
      <c r="O1048" s="2" t="str">
        <f>"5133.00"</f>
        <v>5133.00</v>
      </c>
      <c r="P1048" s="2">
        <v>35</v>
      </c>
      <c r="Q1048" s="2">
        <f>P1048*B1048</f>
        <v>7000</v>
      </c>
      <c r="R1048" s="2">
        <f>(Q1048-O1048)/O1048*100</f>
        <v>36.3724917202416</v>
      </c>
    </row>
    <row r="1049" spans="1:18">
      <c r="A1049" s="2" t="str">
        <f>"北京城建"</f>
        <v>北京城建</v>
      </c>
      <c r="B1049" s="2">
        <v>200</v>
      </c>
      <c r="C1049" s="2">
        <v>200</v>
      </c>
      <c r="D1049" s="2" t="str">
        <f>"人民币"</f>
        <v>人民币</v>
      </c>
      <c r="E1049" s="2">
        <v>24.605</v>
      </c>
      <c r="F1049" s="2">
        <v>-394.99</v>
      </c>
      <c r="G1049" s="2">
        <v>-8.03</v>
      </c>
      <c r="H1049" s="2"/>
      <c r="I1049" s="2">
        <v>4526</v>
      </c>
      <c r="J1049" s="2">
        <v>22.63</v>
      </c>
      <c r="K1049" s="2">
        <v>0</v>
      </c>
      <c r="L1049" s="2">
        <v>0</v>
      </c>
      <c r="M1049" s="2" t="str">
        <f>"600266"</f>
        <v>600266</v>
      </c>
      <c r="N1049" s="2" t="str">
        <f t="shared" ref="N1049:N1051" si="316">"A453612732"</f>
        <v>A453612732</v>
      </c>
      <c r="O1049" s="2" t="str">
        <f>"4920.99"</f>
        <v>4920.99</v>
      </c>
      <c r="P1049" s="2">
        <v>28</v>
      </c>
      <c r="Q1049" s="2">
        <f>P1049*B1049</f>
        <v>5600</v>
      </c>
      <c r="R1049" s="2">
        <f>(Q1049-O1049)/O1049*100</f>
        <v>13.7982397850839</v>
      </c>
    </row>
    <row r="1050" spans="1:18">
      <c r="A1050" s="2" t="str">
        <f>"上汽集团"</f>
        <v>上汽集团</v>
      </c>
      <c r="B1050" s="2">
        <v>200</v>
      </c>
      <c r="C1050" s="2">
        <v>200</v>
      </c>
      <c r="D1050" s="2" t="str">
        <f>"人民币"</f>
        <v>人民币</v>
      </c>
      <c r="E1050" s="2">
        <v>24.736</v>
      </c>
      <c r="F1050" s="2">
        <v>-449.12</v>
      </c>
      <c r="G1050" s="2">
        <v>-9.08</v>
      </c>
      <c r="H1050" s="2"/>
      <c r="I1050" s="2">
        <v>4498</v>
      </c>
      <c r="J1050" s="2">
        <v>22.49</v>
      </c>
      <c r="K1050" s="2">
        <v>0</v>
      </c>
      <c r="L1050" s="2">
        <v>0</v>
      </c>
      <c r="M1050" s="2" t="str">
        <f>"600104"</f>
        <v>600104</v>
      </c>
      <c r="N1050" s="2" t="str">
        <f>"A453612732"</f>
        <v>A453612732</v>
      </c>
      <c r="O1050" s="2" t="str">
        <f>"4947.12"</f>
        <v>4947.12</v>
      </c>
      <c r="P1050" s="2">
        <v>35</v>
      </c>
      <c r="Q1050" s="2">
        <f>P1050*B1050</f>
        <v>7000</v>
      </c>
      <c r="R1050" s="2">
        <f>(Q1050-O1050)/O1050*100</f>
        <v>41.4964666310904</v>
      </c>
    </row>
    <row r="1051" spans="1:18">
      <c r="A1051" s="2" t="str">
        <f>"中海集运"</f>
        <v>中海集运</v>
      </c>
      <c r="B1051" s="2">
        <v>400</v>
      </c>
      <c r="C1051" s="2">
        <v>400</v>
      </c>
      <c r="D1051" s="2" t="str">
        <f>"人民币"</f>
        <v>人民币</v>
      </c>
      <c r="E1051" s="2">
        <v>9.099</v>
      </c>
      <c r="F1051" s="2">
        <v>-167.68</v>
      </c>
      <c r="G1051" s="2">
        <v>-4.6</v>
      </c>
      <c r="H1051" s="2"/>
      <c r="I1051" s="2">
        <v>3472</v>
      </c>
      <c r="J1051" s="2">
        <v>8.68</v>
      </c>
      <c r="K1051" s="2">
        <v>0</v>
      </c>
      <c r="L1051" s="2">
        <v>0</v>
      </c>
      <c r="M1051" s="2" t="str">
        <f>"601866"</f>
        <v>601866</v>
      </c>
      <c r="N1051" s="2" t="str">
        <f>"A453612732"</f>
        <v>A453612732</v>
      </c>
      <c r="O1051" s="2" t="str">
        <f>"3639.68"</f>
        <v>3639.68</v>
      </c>
      <c r="P1051" s="2">
        <v>12</v>
      </c>
      <c r="Q1051" s="2">
        <f>P1051*B1051</f>
        <v>4800</v>
      </c>
      <c r="R1051" s="2">
        <f>(Q1051-O1051)/O1051*100</f>
        <v>31.8797256901706</v>
      </c>
    </row>
    <row r="1052" spans="1:18">
      <c r="A1052" s="2" t="str">
        <f>"中航军B"</f>
        <v>中航军B</v>
      </c>
      <c r="B1052" s="2">
        <v>3000</v>
      </c>
      <c r="C1052" s="2">
        <v>3000</v>
      </c>
      <c r="D1052" s="2" t="str">
        <f>"人民币"</f>
        <v>人民币</v>
      </c>
      <c r="E1052" s="2">
        <v>0.972</v>
      </c>
      <c r="F1052" s="2">
        <v>-62</v>
      </c>
      <c r="G1052" s="2">
        <v>-2.16</v>
      </c>
      <c r="H1052" s="2"/>
      <c r="I1052" s="2">
        <v>2853</v>
      </c>
      <c r="J1052" s="2">
        <v>0.951</v>
      </c>
      <c r="K1052" s="2">
        <v>0</v>
      </c>
      <c r="L1052" s="2">
        <v>0</v>
      </c>
      <c r="M1052" s="2" t="str">
        <f>"150222"</f>
        <v>150222</v>
      </c>
      <c r="N1052" s="2" t="str">
        <f>"0157472516"</f>
        <v>0157472516</v>
      </c>
      <c r="O1052" s="2" t="str">
        <f>"2915.00"</f>
        <v>2915.00</v>
      </c>
      <c r="P1052" s="2">
        <v>1.1</v>
      </c>
      <c r="Q1052" s="2">
        <f>P1052*B1052</f>
        <v>3300</v>
      </c>
      <c r="R1052" s="2">
        <f>(Q1052-O1052)/O1052*100</f>
        <v>13.2075471698113</v>
      </c>
    </row>
    <row r="1053" spans="1:18">
      <c r="A1053" s="2" t="str">
        <f>"华贸物流"</f>
        <v>华贸物流</v>
      </c>
      <c r="B1053" s="2">
        <v>200</v>
      </c>
      <c r="C1053" s="2">
        <v>200</v>
      </c>
      <c r="D1053" s="2" t="str">
        <f>"人民币"</f>
        <v>人民币</v>
      </c>
      <c r="E1053" s="2">
        <v>16.576</v>
      </c>
      <c r="F1053" s="2">
        <v>-473.12</v>
      </c>
      <c r="G1053" s="2">
        <v>-14.27</v>
      </c>
      <c r="H1053" s="2"/>
      <c r="I1053" s="2">
        <v>2842</v>
      </c>
      <c r="J1053" s="2">
        <v>14.21</v>
      </c>
      <c r="K1053" s="2">
        <v>0</v>
      </c>
      <c r="L1053" s="2">
        <v>0</v>
      </c>
      <c r="M1053" s="2" t="str">
        <f>"603128"</f>
        <v>603128</v>
      </c>
      <c r="N1053" s="2" t="str">
        <f t="shared" ref="N1053:N1056" si="317">"A453612732"</f>
        <v>A453612732</v>
      </c>
      <c r="O1053" s="2" t="str">
        <f>"3315.12"</f>
        <v>3315.12</v>
      </c>
      <c r="P1053" s="2">
        <v>20</v>
      </c>
      <c r="Q1053" s="2">
        <f>P1053*B1053</f>
        <v>4000</v>
      </c>
      <c r="R1053" s="2">
        <f>(Q1053-O1053)/O1053*100</f>
        <v>20.6592823185888</v>
      </c>
    </row>
    <row r="1054" spans="1:18">
      <c r="A1054" s="2" t="str">
        <f>"盛达矿业"</f>
        <v>盛达矿业</v>
      </c>
      <c r="B1054" s="2">
        <v>100</v>
      </c>
      <c r="C1054" s="2">
        <v>100</v>
      </c>
      <c r="D1054" s="2" t="str">
        <f>"人民币"</f>
        <v>人民币</v>
      </c>
      <c r="E1054" s="2">
        <v>38.308</v>
      </c>
      <c r="F1054" s="2">
        <v>-1175.77</v>
      </c>
      <c r="G1054" s="2">
        <v>-30.69</v>
      </c>
      <c r="H1054" s="2"/>
      <c r="I1054" s="2">
        <v>2655</v>
      </c>
      <c r="J1054" s="2">
        <v>26.55</v>
      </c>
      <c r="K1054" s="2">
        <v>0</v>
      </c>
      <c r="L1054" s="2">
        <v>100</v>
      </c>
      <c r="M1054" s="2" t="str">
        <f>"000603"</f>
        <v>000603</v>
      </c>
      <c r="N1054" s="2" t="str">
        <f>"0157472516"</f>
        <v>0157472516</v>
      </c>
      <c r="O1054" s="2" t="str">
        <f>"3830.77"</f>
        <v>3830.77</v>
      </c>
      <c r="P1054" s="2">
        <v>40</v>
      </c>
      <c r="Q1054" s="2">
        <f>P1054*B1054</f>
        <v>4000</v>
      </c>
      <c r="R1054" s="2">
        <f>(Q1054-O1054)/O1054*100</f>
        <v>4.41764971533138</v>
      </c>
    </row>
    <row r="1055" spans="1:18">
      <c r="A1055" s="2" t="str">
        <f>"大众交通"</f>
        <v>大众交通</v>
      </c>
      <c r="B1055" s="2">
        <v>100</v>
      </c>
      <c r="C1055" s="2">
        <v>100</v>
      </c>
      <c r="D1055" s="2" t="str">
        <f>"人民币"</f>
        <v>人民币</v>
      </c>
      <c r="E1055" s="2">
        <v>30.941</v>
      </c>
      <c r="F1055" s="2">
        <v>-1037.13</v>
      </c>
      <c r="G1055" s="2">
        <v>-33.52</v>
      </c>
      <c r="H1055" s="2"/>
      <c r="I1055" s="2">
        <v>2057</v>
      </c>
      <c r="J1055" s="2">
        <v>20.57</v>
      </c>
      <c r="K1055" s="2">
        <v>0</v>
      </c>
      <c r="L1055" s="2">
        <v>0</v>
      </c>
      <c r="M1055" s="2" t="str">
        <f>"600611"</f>
        <v>600611</v>
      </c>
      <c r="N1055" s="2" t="str">
        <f>"A453612732"</f>
        <v>A453612732</v>
      </c>
      <c r="O1055" s="2" t="str">
        <f>"3094.13"</f>
        <v>3094.13</v>
      </c>
      <c r="P1055" s="2">
        <v>28</v>
      </c>
      <c r="Q1055" s="2">
        <f>P1055*B1055</f>
        <v>2800</v>
      </c>
      <c r="R1055" s="2">
        <f>(Q1055-O1055)/O1055*100</f>
        <v>-9.50606470962759</v>
      </c>
    </row>
    <row r="1056" spans="1:18">
      <c r="A1056" s="2" t="str">
        <f>"中国中车"</f>
        <v>中国中车</v>
      </c>
      <c r="B1056" s="2">
        <v>100</v>
      </c>
      <c r="C1056" s="2">
        <v>100</v>
      </c>
      <c r="D1056" s="2" t="str">
        <f>"人民币"</f>
        <v>人民币</v>
      </c>
      <c r="E1056" s="2">
        <v>26.395</v>
      </c>
      <c r="F1056" s="2">
        <v>-631.5</v>
      </c>
      <c r="G1056" s="2">
        <v>-23.92</v>
      </c>
      <c r="H1056" s="2"/>
      <c r="I1056" s="2">
        <v>2008</v>
      </c>
      <c r="J1056" s="2">
        <v>20.08</v>
      </c>
      <c r="K1056" s="2">
        <v>0</v>
      </c>
      <c r="L1056" s="2">
        <v>100</v>
      </c>
      <c r="M1056" s="2" t="str">
        <f>"601766"</f>
        <v>601766</v>
      </c>
      <c r="N1056" s="2" t="str">
        <f>"A453612732"</f>
        <v>A453612732</v>
      </c>
      <c r="O1056" s="2" t="str">
        <f>"2639.50"</f>
        <v>2639.50</v>
      </c>
      <c r="P1056" s="2">
        <v>30</v>
      </c>
      <c r="Q1056" s="2">
        <f>P1056*B1056</f>
        <v>3000</v>
      </c>
      <c r="R1056" s="2">
        <f>(Q1056-O1056)/O1056*100</f>
        <v>13.6578897518469</v>
      </c>
    </row>
    <row r="1057" spans="1:18">
      <c r="A1057" s="2" t="s">
        <v>8</v>
      </c>
      <c r="B1057" s="2" t="s">
        <v>9</v>
      </c>
      <c r="C1057" s="4" t="s">
        <v>10</v>
      </c>
      <c r="D1057" s="4"/>
      <c r="E1057" s="4"/>
      <c r="F1057" s="2"/>
      <c r="G1057" s="2">
        <f>SUM(G1041:G1056)</f>
        <v>-178.38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>
        <f>SUM(Q1041:Q1056)</f>
        <v>134800</v>
      </c>
      <c r="R1057" s="2"/>
    </row>
    <row r="1058" customFormat="1" spans="3:8">
      <c r="C1058" s="5"/>
      <c r="D1058" s="5"/>
      <c r="E1058" s="5"/>
      <c r="H1058" s="6">
        <v>42257</v>
      </c>
    </row>
    <row r="1059" customFormat="1" spans="10:10">
      <c r="J1059" s="6">
        <f>H1058+1</f>
        <v>42258</v>
      </c>
    </row>
    <row r="1060" customFormat="1" spans="2:11">
      <c r="B1060" t="s">
        <v>11</v>
      </c>
      <c r="K1060" s="7">
        <f ca="1">NOW()</f>
        <v>42259.9654398148</v>
      </c>
    </row>
    <row r="1061" customFormat="1" spans="9:9">
      <c r="I1061" t="e">
        <f>D1053+1</f>
        <v>#VALUE!</v>
      </c>
    </row>
    <row r="1062" customFormat="1"/>
    <row r="1063" spans="1:18">
      <c r="A1063" s="2" t="s">
        <v>0</v>
      </c>
      <c r="B1063" s="2" t="str">
        <f>"证券数量"</f>
        <v>证券数量</v>
      </c>
      <c r="C1063" s="2" t="s">
        <v>1</v>
      </c>
      <c r="D1063" s="2" t="str">
        <f>"价格币种"</f>
        <v>价格币种</v>
      </c>
      <c r="E1063" s="2" t="str">
        <f>"成本价"</f>
        <v>成本价</v>
      </c>
      <c r="F1063" s="2" t="str">
        <f>"浮动盈亏"</f>
        <v>浮动盈亏</v>
      </c>
      <c r="G1063" s="2" t="str">
        <f>"盈亏比例(%)"</f>
        <v>盈亏比例(%)</v>
      </c>
      <c r="H1063" s="2" t="str">
        <f>"折算汇率"</f>
        <v>折算汇率</v>
      </c>
      <c r="I1063" s="2" t="str">
        <f>"最新市值"</f>
        <v>最新市值</v>
      </c>
      <c r="J1063" s="2" t="str">
        <f>"当前价"</f>
        <v>当前价</v>
      </c>
      <c r="K1063" s="2" t="str">
        <f>"今买数量"</f>
        <v>今买数量</v>
      </c>
      <c r="L1063" s="2" t="str">
        <f>"今卖数量"</f>
        <v>今卖数量</v>
      </c>
      <c r="M1063" s="2" t="str">
        <f>"证券代码"</f>
        <v>证券代码</v>
      </c>
      <c r="N1063" s="2" t="str">
        <f>"股东代码"</f>
        <v>股东代码</v>
      </c>
      <c r="O1063" s="2" t="str">
        <f>"成本金额"</f>
        <v>成本金额</v>
      </c>
      <c r="P1063" s="2" t="s">
        <v>2</v>
      </c>
      <c r="Q1063" s="2"/>
      <c r="R1063" s="2" t="s">
        <v>3</v>
      </c>
    </row>
    <row r="1064" spans="1:18">
      <c r="A1064" s="2" t="s">
        <v>4</v>
      </c>
      <c r="B1064" s="9" t="s">
        <v>5</v>
      </c>
      <c r="C1064" s="9" t="s">
        <v>5</v>
      </c>
      <c r="D1064" s="2" t="str">
        <f t="shared" ref="D1064:D1079" si="318">"人民币"</f>
        <v>人民币</v>
      </c>
      <c r="E1064" s="2">
        <v>19.758</v>
      </c>
      <c r="F1064" s="2">
        <v>-1294.53</v>
      </c>
      <c r="G1064" s="2">
        <v>-8.19</v>
      </c>
      <c r="H1064" s="9" t="s">
        <v>6</v>
      </c>
      <c r="I1064" s="2">
        <v>14512</v>
      </c>
      <c r="J1064" s="2">
        <v>18.14</v>
      </c>
      <c r="K1064" s="2">
        <v>0</v>
      </c>
      <c r="L1064" s="2">
        <v>0</v>
      </c>
      <c r="M1064" s="2" t="str">
        <f>"000936"</f>
        <v>000936</v>
      </c>
      <c r="N1064" s="2" t="str">
        <f t="shared" ref="N1064:N1067" si="319">"0157472516"</f>
        <v>0157472516</v>
      </c>
      <c r="O1064" s="2" t="str">
        <f>"15806.53"</f>
        <v>15806.53</v>
      </c>
      <c r="P1064" s="2">
        <v>30</v>
      </c>
      <c r="Q1064" s="2">
        <f t="shared" ref="Q1064:Q1079" si="320">P1064*B1064</f>
        <v>24000</v>
      </c>
      <c r="R1064" s="2">
        <f t="shared" ref="R1064:R1079" si="321">(Q1064-O1064)/O1064*100</f>
        <v>51.835981711356</v>
      </c>
    </row>
    <row r="1065" spans="1:18">
      <c r="A1065" s="2" t="str">
        <f>"创业板B"</f>
        <v>创业板B</v>
      </c>
      <c r="B1065" s="2">
        <v>10000</v>
      </c>
      <c r="C1065" s="2">
        <v>10000</v>
      </c>
      <c r="D1065" s="2" t="str">
        <f>"人民币"</f>
        <v>人民币</v>
      </c>
      <c r="E1065" s="2">
        <v>1.116</v>
      </c>
      <c r="F1065" s="2">
        <v>-927.5</v>
      </c>
      <c r="G1065" s="2">
        <v>-8.33</v>
      </c>
      <c r="H1065" s="2"/>
      <c r="I1065" s="2">
        <v>10230</v>
      </c>
      <c r="J1065" s="2">
        <v>1.023</v>
      </c>
      <c r="K1065" s="2">
        <v>0</v>
      </c>
      <c r="L1065" s="2">
        <v>0</v>
      </c>
      <c r="M1065" s="2" t="str">
        <f>"150153"</f>
        <v>150153</v>
      </c>
      <c r="N1065" s="2" t="str">
        <f>"0157472516"</f>
        <v>0157472516</v>
      </c>
      <c r="O1065" s="2" t="str">
        <f>"11157.50"</f>
        <v>11157.50</v>
      </c>
      <c r="P1065" s="2">
        <v>1.3</v>
      </c>
      <c r="Q1065" s="2">
        <f>P1065*B1065</f>
        <v>13000</v>
      </c>
      <c r="R1065" s="2">
        <f>(Q1065-O1065)/O1065*100</f>
        <v>16.5135559041004</v>
      </c>
    </row>
    <row r="1066" spans="1:18">
      <c r="A1066" s="2" t="s">
        <v>7</v>
      </c>
      <c r="B1066" s="2">
        <v>600</v>
      </c>
      <c r="C1066" s="2">
        <v>600</v>
      </c>
      <c r="D1066" s="2" t="str">
        <f>"人民币"</f>
        <v>人民币</v>
      </c>
      <c r="E1066" s="2">
        <v>17.548</v>
      </c>
      <c r="F1066" s="2">
        <v>-310.88</v>
      </c>
      <c r="G1066" s="2">
        <v>-2.95</v>
      </c>
      <c r="H1066" s="2"/>
      <c r="I1066" s="2">
        <v>10218</v>
      </c>
      <c r="J1066" s="2">
        <v>17.03</v>
      </c>
      <c r="K1066" s="2">
        <v>0</v>
      </c>
      <c r="L1066" s="2">
        <v>0</v>
      </c>
      <c r="M1066" s="2" t="str">
        <f>"600008"</f>
        <v>600008</v>
      </c>
      <c r="N1066" s="2" t="str">
        <f t="shared" ref="N1066:N1069" si="322">"A453612732"</f>
        <v>A453612732</v>
      </c>
      <c r="O1066" s="2" t="str">
        <f>"10528.88"</f>
        <v>10528.88</v>
      </c>
      <c r="P1066" s="2">
        <v>25</v>
      </c>
      <c r="Q1066" s="2">
        <f>P1066*B1066</f>
        <v>15000</v>
      </c>
      <c r="R1066" s="2">
        <f>(Q1066-O1066)/O1066*100</f>
        <v>42.4652954540274</v>
      </c>
    </row>
    <row r="1067" spans="1:18">
      <c r="A1067" s="2" t="str">
        <f>"华英农业"</f>
        <v>华英农业</v>
      </c>
      <c r="B1067" s="2">
        <v>600</v>
      </c>
      <c r="C1067" s="2">
        <v>300</v>
      </c>
      <c r="D1067" s="2" t="str">
        <f>"人民币"</f>
        <v>人民币</v>
      </c>
      <c r="E1067" s="2">
        <v>14.948</v>
      </c>
      <c r="F1067" s="2">
        <v>-418.66</v>
      </c>
      <c r="G1067" s="2">
        <v>-4.67</v>
      </c>
      <c r="H1067" s="2"/>
      <c r="I1067" s="2">
        <v>8550</v>
      </c>
      <c r="J1067" s="2">
        <v>14.25</v>
      </c>
      <c r="K1067" s="2">
        <v>300</v>
      </c>
      <c r="L1067" s="2">
        <v>0</v>
      </c>
      <c r="M1067" s="2" t="str">
        <f>"002321"</f>
        <v>002321</v>
      </c>
      <c r="N1067" s="2" t="str">
        <f>"0157472516"</f>
        <v>0157472516</v>
      </c>
      <c r="O1067" s="2" t="str">
        <f>"8968.66"</f>
        <v>8968.66</v>
      </c>
      <c r="P1067" s="2">
        <v>25</v>
      </c>
      <c r="Q1067" s="2">
        <f>P1067*B1067</f>
        <v>15000</v>
      </c>
      <c r="R1067" s="2">
        <f>(Q1067-O1067)/O1067*100</f>
        <v>67.2490650777262</v>
      </c>
    </row>
    <row r="1068" spans="1:18">
      <c r="A1068" s="2" t="str">
        <f>"*ST阳化"</f>
        <v>*ST阳化</v>
      </c>
      <c r="B1068" s="2">
        <v>900</v>
      </c>
      <c r="C1068" s="2">
        <v>600</v>
      </c>
      <c r="D1068" s="2" t="str">
        <f>"人民币"</f>
        <v>人民币</v>
      </c>
      <c r="E1068" s="2">
        <v>7.599</v>
      </c>
      <c r="F1068" s="2">
        <v>-80.2</v>
      </c>
      <c r="G1068" s="2">
        <v>-1.17</v>
      </c>
      <c r="H1068" s="2"/>
      <c r="I1068" s="2">
        <v>6759</v>
      </c>
      <c r="J1068" s="2">
        <v>7.51</v>
      </c>
      <c r="K1068" s="2">
        <v>300</v>
      </c>
      <c r="L1068" s="2">
        <v>0</v>
      </c>
      <c r="M1068" s="2" t="str">
        <f>"600691"</f>
        <v>600691</v>
      </c>
      <c r="N1068" s="2" t="str">
        <f>"A453612732"</f>
        <v>A453612732</v>
      </c>
      <c r="O1068" s="2" t="str">
        <f>"6839.20"</f>
        <v>6839.20</v>
      </c>
      <c r="P1068" s="2">
        <v>11</v>
      </c>
      <c r="Q1068" s="2">
        <f>P1068*B1068</f>
        <v>9900</v>
      </c>
      <c r="R1068" s="2">
        <f>(Q1068-O1068)/O1068*100</f>
        <v>44.7537723710376</v>
      </c>
    </row>
    <row r="1069" spans="1:18">
      <c r="A1069" s="2" t="str">
        <f>"雪峰科技"</f>
        <v>雪峰科技</v>
      </c>
      <c r="B1069" s="2">
        <v>200</v>
      </c>
      <c r="C1069" s="2">
        <v>100</v>
      </c>
      <c r="D1069" s="2" t="str">
        <f>"人民币"</f>
        <v>人民币</v>
      </c>
      <c r="E1069" s="2">
        <v>37.898</v>
      </c>
      <c r="F1069" s="2">
        <v>-1239.59</v>
      </c>
      <c r="G1069" s="2">
        <v>-16.35</v>
      </c>
      <c r="H1069" s="2"/>
      <c r="I1069" s="2">
        <v>6340</v>
      </c>
      <c r="J1069" s="2">
        <v>31.7</v>
      </c>
      <c r="K1069" s="2">
        <v>100</v>
      </c>
      <c r="L1069" s="2">
        <v>0</v>
      </c>
      <c r="M1069" s="2" t="str">
        <f>"603227"</f>
        <v>603227</v>
      </c>
      <c r="N1069" s="2" t="str">
        <f>"A453612732"</f>
        <v>A453612732</v>
      </c>
      <c r="O1069" s="2" t="str">
        <f>"7579.59"</f>
        <v>7579.59</v>
      </c>
      <c r="P1069" s="2">
        <v>42</v>
      </c>
      <c r="Q1069" s="2">
        <f>P1069*B1069</f>
        <v>8400</v>
      </c>
      <c r="R1069" s="2">
        <f>(Q1069-O1069)/O1069*100</f>
        <v>10.8239363870605</v>
      </c>
    </row>
    <row r="1070" spans="1:18">
      <c r="A1070" s="2" t="str">
        <f>"三花股份"</f>
        <v>三花股份</v>
      </c>
      <c r="B1070" s="2">
        <v>400</v>
      </c>
      <c r="C1070" s="2">
        <v>400</v>
      </c>
      <c r="D1070" s="2" t="str">
        <f>"人民币"</f>
        <v>人民币</v>
      </c>
      <c r="E1070" s="2">
        <v>13.737</v>
      </c>
      <c r="F1070" s="2">
        <v>69.25</v>
      </c>
      <c r="G1070" s="2">
        <v>1.26</v>
      </c>
      <c r="H1070" s="2"/>
      <c r="I1070" s="2">
        <v>5564</v>
      </c>
      <c r="J1070" s="2">
        <v>13.91</v>
      </c>
      <c r="K1070" s="2">
        <v>0</v>
      </c>
      <c r="L1070" s="2">
        <v>0</v>
      </c>
      <c r="M1070" s="2" t="str">
        <f>"002050"</f>
        <v>002050</v>
      </c>
      <c r="N1070" s="2" t="str">
        <f t="shared" ref="N1070:N1075" si="323">"0157472516"</f>
        <v>0157472516</v>
      </c>
      <c r="O1070" s="2" t="str">
        <f>"5494.75"</f>
        <v>5494.75</v>
      </c>
      <c r="P1070" s="2">
        <v>20</v>
      </c>
      <c r="Q1070" s="2">
        <f>P1070*B1070</f>
        <v>8000</v>
      </c>
      <c r="R1070" s="2">
        <f>(Q1070-O1070)/O1070*100</f>
        <v>45.5935210883116</v>
      </c>
    </row>
    <row r="1071" spans="1:18">
      <c r="A1071" s="2" t="str">
        <f>"农 产 品"</f>
        <v>农 产 品</v>
      </c>
      <c r="B1071" s="2">
        <v>200</v>
      </c>
      <c r="C1071" s="2">
        <v>200</v>
      </c>
      <c r="D1071" s="2" t="str">
        <f>"人民币"</f>
        <v>人民币</v>
      </c>
      <c r="E1071" s="2">
        <v>25.665</v>
      </c>
      <c r="F1071" s="2">
        <v>-601</v>
      </c>
      <c r="G1071" s="2">
        <v>-11.71</v>
      </c>
      <c r="H1071" s="2"/>
      <c r="I1071" s="2">
        <v>4532</v>
      </c>
      <c r="J1071" s="2">
        <v>22.66</v>
      </c>
      <c r="K1071" s="2">
        <v>0</v>
      </c>
      <c r="L1071" s="2">
        <v>0</v>
      </c>
      <c r="M1071" s="2" t="str">
        <f>"000061"</f>
        <v>000061</v>
      </c>
      <c r="N1071" s="2" t="str">
        <f>"0157472516"</f>
        <v>0157472516</v>
      </c>
      <c r="O1071" s="2" t="str">
        <f>"5133.00"</f>
        <v>5133.00</v>
      </c>
      <c r="P1071" s="2">
        <v>35</v>
      </c>
      <c r="Q1071" s="2">
        <f>P1071*B1071</f>
        <v>7000</v>
      </c>
      <c r="R1071" s="2">
        <f>(Q1071-O1071)/O1071*100</f>
        <v>36.3724917202416</v>
      </c>
    </row>
    <row r="1072" spans="1:18">
      <c r="A1072" s="2" t="str">
        <f>"北京城建"</f>
        <v>北京城建</v>
      </c>
      <c r="B1072" s="2">
        <v>200</v>
      </c>
      <c r="C1072" s="2">
        <v>200</v>
      </c>
      <c r="D1072" s="2" t="str">
        <f>"人民币"</f>
        <v>人民币</v>
      </c>
      <c r="E1072" s="2">
        <v>24.605</v>
      </c>
      <c r="F1072" s="2">
        <v>-394.99</v>
      </c>
      <c r="G1072" s="2">
        <v>-8.03</v>
      </c>
      <c r="H1072" s="2"/>
      <c r="I1072" s="2">
        <v>4526</v>
      </c>
      <c r="J1072" s="2">
        <v>22.63</v>
      </c>
      <c r="K1072" s="2">
        <v>0</v>
      </c>
      <c r="L1072" s="2">
        <v>0</v>
      </c>
      <c r="M1072" s="2" t="str">
        <f>"600266"</f>
        <v>600266</v>
      </c>
      <c r="N1072" s="2" t="str">
        <f t="shared" ref="N1072:N1074" si="324">"A453612732"</f>
        <v>A453612732</v>
      </c>
      <c r="O1072" s="2" t="str">
        <f>"4920.99"</f>
        <v>4920.99</v>
      </c>
      <c r="P1072" s="2">
        <v>28</v>
      </c>
      <c r="Q1072" s="2">
        <f>P1072*B1072</f>
        <v>5600</v>
      </c>
      <c r="R1072" s="2">
        <f>(Q1072-O1072)/O1072*100</f>
        <v>13.7982397850839</v>
      </c>
    </row>
    <row r="1073" spans="1:18">
      <c r="A1073" s="2" t="str">
        <f>"上汽集团"</f>
        <v>上汽集团</v>
      </c>
      <c r="B1073" s="2">
        <v>200</v>
      </c>
      <c r="C1073" s="2">
        <v>200</v>
      </c>
      <c r="D1073" s="2" t="str">
        <f>"人民币"</f>
        <v>人民币</v>
      </c>
      <c r="E1073" s="2">
        <v>24.736</v>
      </c>
      <c r="F1073" s="2">
        <v>-449.12</v>
      </c>
      <c r="G1073" s="2">
        <v>-9.08</v>
      </c>
      <c r="H1073" s="2"/>
      <c r="I1073" s="2">
        <v>4498</v>
      </c>
      <c r="J1073" s="2">
        <v>22.49</v>
      </c>
      <c r="K1073" s="2">
        <v>0</v>
      </c>
      <c r="L1073" s="2">
        <v>0</v>
      </c>
      <c r="M1073" s="2" t="str">
        <f>"600104"</f>
        <v>600104</v>
      </c>
      <c r="N1073" s="2" t="str">
        <f>"A453612732"</f>
        <v>A453612732</v>
      </c>
      <c r="O1073" s="2" t="str">
        <f>"4947.12"</f>
        <v>4947.12</v>
      </c>
      <c r="P1073" s="2">
        <v>35</v>
      </c>
      <c r="Q1073" s="2">
        <f>P1073*B1073</f>
        <v>7000</v>
      </c>
      <c r="R1073" s="2">
        <f>(Q1073-O1073)/O1073*100</f>
        <v>41.4964666310904</v>
      </c>
    </row>
    <row r="1074" spans="1:18">
      <c r="A1074" s="2" t="str">
        <f>"中海集运"</f>
        <v>中海集运</v>
      </c>
      <c r="B1074" s="2">
        <v>400</v>
      </c>
      <c r="C1074" s="2">
        <v>400</v>
      </c>
      <c r="D1074" s="2" t="str">
        <f>"人民币"</f>
        <v>人民币</v>
      </c>
      <c r="E1074" s="2">
        <v>9.099</v>
      </c>
      <c r="F1074" s="2">
        <v>-167.68</v>
      </c>
      <c r="G1074" s="2">
        <v>-4.6</v>
      </c>
      <c r="H1074" s="2"/>
      <c r="I1074" s="2">
        <v>3472</v>
      </c>
      <c r="J1074" s="2">
        <v>8.68</v>
      </c>
      <c r="K1074" s="2">
        <v>0</v>
      </c>
      <c r="L1074" s="2">
        <v>0</v>
      </c>
      <c r="M1074" s="2" t="str">
        <f>"601866"</f>
        <v>601866</v>
      </c>
      <c r="N1074" s="2" t="str">
        <f>"A453612732"</f>
        <v>A453612732</v>
      </c>
      <c r="O1074" s="2" t="str">
        <f>"3639.68"</f>
        <v>3639.68</v>
      </c>
      <c r="P1074" s="2">
        <v>12</v>
      </c>
      <c r="Q1074" s="2">
        <f>P1074*B1074</f>
        <v>4800</v>
      </c>
      <c r="R1074" s="2">
        <f>(Q1074-O1074)/O1074*100</f>
        <v>31.8797256901706</v>
      </c>
    </row>
    <row r="1075" spans="1:18">
      <c r="A1075" s="2" t="str">
        <f>"中航军B"</f>
        <v>中航军B</v>
      </c>
      <c r="B1075" s="2">
        <v>3000</v>
      </c>
      <c r="C1075" s="2">
        <v>3000</v>
      </c>
      <c r="D1075" s="2" t="str">
        <f>"人民币"</f>
        <v>人民币</v>
      </c>
      <c r="E1075" s="2">
        <v>0.972</v>
      </c>
      <c r="F1075" s="2">
        <v>-62</v>
      </c>
      <c r="G1075" s="2">
        <v>-2.16</v>
      </c>
      <c r="H1075" s="2"/>
      <c r="I1075" s="2">
        <v>2853</v>
      </c>
      <c r="J1075" s="2">
        <v>0.951</v>
      </c>
      <c r="K1075" s="2">
        <v>0</v>
      </c>
      <c r="L1075" s="2">
        <v>0</v>
      </c>
      <c r="M1075" s="2" t="str">
        <f>"150222"</f>
        <v>150222</v>
      </c>
      <c r="N1075" s="2" t="str">
        <f>"0157472516"</f>
        <v>0157472516</v>
      </c>
      <c r="O1075" s="2" t="str">
        <f>"2915.00"</f>
        <v>2915.00</v>
      </c>
      <c r="P1075" s="2">
        <v>1.1</v>
      </c>
      <c r="Q1075" s="2">
        <f>P1075*B1075</f>
        <v>3300</v>
      </c>
      <c r="R1075" s="2">
        <f>(Q1075-O1075)/O1075*100</f>
        <v>13.2075471698113</v>
      </c>
    </row>
    <row r="1076" spans="1:18">
      <c r="A1076" s="2" t="str">
        <f>"华贸物流"</f>
        <v>华贸物流</v>
      </c>
      <c r="B1076" s="2">
        <v>200</v>
      </c>
      <c r="C1076" s="2">
        <v>200</v>
      </c>
      <c r="D1076" s="2" t="str">
        <f>"人民币"</f>
        <v>人民币</v>
      </c>
      <c r="E1076" s="2">
        <v>16.576</v>
      </c>
      <c r="F1076" s="2">
        <v>-473.12</v>
      </c>
      <c r="G1076" s="2">
        <v>-14.27</v>
      </c>
      <c r="H1076" s="2"/>
      <c r="I1076" s="2">
        <v>2842</v>
      </c>
      <c r="J1076" s="2">
        <v>14.21</v>
      </c>
      <c r="K1076" s="2">
        <v>0</v>
      </c>
      <c r="L1076" s="2">
        <v>0</v>
      </c>
      <c r="M1076" s="2" t="str">
        <f>"603128"</f>
        <v>603128</v>
      </c>
      <c r="N1076" s="2" t="str">
        <f t="shared" ref="N1076:N1079" si="325">"A453612732"</f>
        <v>A453612732</v>
      </c>
      <c r="O1076" s="2" t="str">
        <f>"3315.12"</f>
        <v>3315.12</v>
      </c>
      <c r="P1076" s="2">
        <v>20</v>
      </c>
      <c r="Q1076" s="2">
        <f>P1076*B1076</f>
        <v>4000</v>
      </c>
      <c r="R1076" s="2">
        <f>(Q1076-O1076)/O1076*100</f>
        <v>20.6592823185888</v>
      </c>
    </row>
    <row r="1077" spans="1:18">
      <c r="A1077" s="2" t="str">
        <f>"盛达矿业"</f>
        <v>盛达矿业</v>
      </c>
      <c r="B1077" s="2">
        <v>100</v>
      </c>
      <c r="C1077" s="2">
        <v>100</v>
      </c>
      <c r="D1077" s="2" t="str">
        <f>"人民币"</f>
        <v>人民币</v>
      </c>
      <c r="E1077" s="2">
        <v>38.308</v>
      </c>
      <c r="F1077" s="2">
        <v>-1175.77</v>
      </c>
      <c r="G1077" s="2">
        <v>-30.69</v>
      </c>
      <c r="H1077" s="2"/>
      <c r="I1077" s="2">
        <v>2655</v>
      </c>
      <c r="J1077" s="2">
        <v>26.55</v>
      </c>
      <c r="K1077" s="2">
        <v>0</v>
      </c>
      <c r="L1077" s="2">
        <v>100</v>
      </c>
      <c r="M1077" s="2" t="str">
        <f>"000603"</f>
        <v>000603</v>
      </c>
      <c r="N1077" s="2" t="str">
        <f>"0157472516"</f>
        <v>0157472516</v>
      </c>
      <c r="O1077" s="2" t="str">
        <f>"3830.77"</f>
        <v>3830.77</v>
      </c>
      <c r="P1077" s="2">
        <v>40</v>
      </c>
      <c r="Q1077" s="2">
        <f>P1077*B1077</f>
        <v>4000</v>
      </c>
      <c r="R1077" s="2">
        <f>(Q1077-O1077)/O1077*100</f>
        <v>4.41764971533138</v>
      </c>
    </row>
    <row r="1078" spans="1:18">
      <c r="A1078" s="2" t="str">
        <f>"大众交通"</f>
        <v>大众交通</v>
      </c>
      <c r="B1078" s="2">
        <v>100</v>
      </c>
      <c r="C1078" s="2">
        <v>100</v>
      </c>
      <c r="D1078" s="2" t="str">
        <f>"人民币"</f>
        <v>人民币</v>
      </c>
      <c r="E1078" s="2">
        <v>30.941</v>
      </c>
      <c r="F1078" s="2">
        <v>-1037.13</v>
      </c>
      <c r="G1078" s="2">
        <v>-33.52</v>
      </c>
      <c r="H1078" s="2"/>
      <c r="I1078" s="2">
        <v>2057</v>
      </c>
      <c r="J1078" s="2">
        <v>20.57</v>
      </c>
      <c r="K1078" s="2">
        <v>0</v>
      </c>
      <c r="L1078" s="2">
        <v>0</v>
      </c>
      <c r="M1078" s="2" t="str">
        <f>"600611"</f>
        <v>600611</v>
      </c>
      <c r="N1078" s="2" t="str">
        <f>"A453612732"</f>
        <v>A453612732</v>
      </c>
      <c r="O1078" s="2" t="str">
        <f>"3094.13"</f>
        <v>3094.13</v>
      </c>
      <c r="P1078" s="2">
        <v>28</v>
      </c>
      <c r="Q1078" s="2">
        <f>P1078*B1078</f>
        <v>2800</v>
      </c>
      <c r="R1078" s="2">
        <f>(Q1078-O1078)/O1078*100</f>
        <v>-9.50606470962759</v>
      </c>
    </row>
    <row r="1079" spans="1:18">
      <c r="A1079" s="2" t="str">
        <f>"中国中车"</f>
        <v>中国中车</v>
      </c>
      <c r="B1079" s="2">
        <v>100</v>
      </c>
      <c r="C1079" s="2">
        <v>100</v>
      </c>
      <c r="D1079" s="2" t="str">
        <f>"人民币"</f>
        <v>人民币</v>
      </c>
      <c r="E1079" s="2">
        <v>26.395</v>
      </c>
      <c r="F1079" s="2">
        <v>-631.5</v>
      </c>
      <c r="G1079" s="2">
        <v>-23.92</v>
      </c>
      <c r="H1079" s="2"/>
      <c r="I1079" s="2">
        <v>2008</v>
      </c>
      <c r="J1079" s="2">
        <v>20.08</v>
      </c>
      <c r="K1079" s="2">
        <v>0</v>
      </c>
      <c r="L1079" s="2">
        <v>100</v>
      </c>
      <c r="M1079" s="2" t="str">
        <f>"601766"</f>
        <v>601766</v>
      </c>
      <c r="N1079" s="2" t="str">
        <f>"A453612732"</f>
        <v>A453612732</v>
      </c>
      <c r="O1079" s="2" t="str">
        <f>"2639.50"</f>
        <v>2639.50</v>
      </c>
      <c r="P1079" s="2">
        <v>30</v>
      </c>
      <c r="Q1079" s="2">
        <f>P1079*B1079</f>
        <v>3000</v>
      </c>
      <c r="R1079" s="2">
        <f>(Q1079-O1079)/O1079*100</f>
        <v>13.6578897518469</v>
      </c>
    </row>
    <row r="1080" spans="1:18">
      <c r="A1080" s="2" t="s">
        <v>8</v>
      </c>
      <c r="B1080" s="2" t="s">
        <v>9</v>
      </c>
      <c r="C1080" s="4" t="s">
        <v>10</v>
      </c>
      <c r="D1080" s="4"/>
      <c r="E1080" s="4"/>
      <c r="F1080" s="2"/>
      <c r="G1080" s="2">
        <f>SUM(G1064:G1079)</f>
        <v>-178.38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>
        <f>SUM(Q1064:Q1079)</f>
        <v>134800</v>
      </c>
      <c r="R1080" s="2"/>
    </row>
    <row r="1081" customFormat="1" spans="3:8">
      <c r="C1081" s="5"/>
      <c r="D1081" s="5"/>
      <c r="E1081" s="5"/>
      <c r="H1081" s="6">
        <v>42257</v>
      </c>
    </row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spans="2:18">
      <c r="B1091" s="2" t="str">
        <f>"币种"</f>
        <v>币种</v>
      </c>
      <c r="C1091" s="2" t="str">
        <f>"余额"</f>
        <v>余额</v>
      </c>
      <c r="D1091" s="2" t="str">
        <f>"可用"</f>
        <v>可用</v>
      </c>
      <c r="E1091" s="2" t="str">
        <f>"可取"</f>
        <v>可取</v>
      </c>
      <c r="F1091" s="2" t="str">
        <f>"参考市值"</f>
        <v>参考市值</v>
      </c>
      <c r="G1091" s="2" t="str">
        <f>"资产"</f>
        <v>资产</v>
      </c>
      <c r="H1091" s="2" t="str">
        <f>"盈亏"</f>
        <v>盈亏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</row>
    <row r="1092" spans="2:18">
      <c r="B1092" s="2" t="str">
        <f>"人民币"</f>
        <v>人民币</v>
      </c>
      <c r="C1092" s="2" t="str">
        <f>"5508.71"</f>
        <v>5508.71</v>
      </c>
      <c r="D1092" s="2" t="str">
        <f>"138.54"</f>
        <v>138.54</v>
      </c>
      <c r="E1092" s="2" t="str">
        <f>"138.54"</f>
        <v>138.54</v>
      </c>
      <c r="F1092" s="2" t="str">
        <f>"91616.00"</f>
        <v>91616.00</v>
      </c>
      <c r="G1092" s="2" t="str">
        <f>"91754.54"</f>
        <v>91754.54</v>
      </c>
      <c r="H1092" s="2" t="str">
        <f>"-9194.42"</f>
        <v>-9194.42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</row>
    <row r="1093" spans="2:18"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8"/>
    </row>
    <row r="1094" spans="2:18">
      <c r="B1094" s="2" t="s">
        <v>0</v>
      </c>
      <c r="C1094" s="2" t="str">
        <f>"证券数量"</f>
        <v>证券数量</v>
      </c>
      <c r="D1094" s="2" t="s">
        <v>1</v>
      </c>
      <c r="E1094" s="2" t="str">
        <f>"价格币种"</f>
        <v>价格币种</v>
      </c>
      <c r="F1094" s="2" t="str">
        <f>"成本价"</f>
        <v>成本价</v>
      </c>
      <c r="G1094" s="2" t="str">
        <f>"浮动盈亏"</f>
        <v>浮动盈亏</v>
      </c>
      <c r="H1094" s="2" t="str">
        <f>"盈亏比例(%)"</f>
        <v>盈亏比例(%)</v>
      </c>
      <c r="I1094" s="2" t="str">
        <f>"折算汇率"</f>
        <v>折算汇率</v>
      </c>
      <c r="J1094" s="2" t="str">
        <f>"最新市值"</f>
        <v>最新市值</v>
      </c>
      <c r="K1094" s="2" t="str">
        <f>"当前价"</f>
        <v>当前价</v>
      </c>
      <c r="L1094" s="2" t="str">
        <f>"今买数量"</f>
        <v>今买数量</v>
      </c>
      <c r="M1094" s="2" t="str">
        <f>"今卖数量"</f>
        <v>今卖数量</v>
      </c>
      <c r="N1094" s="2" t="str">
        <f>"证券代码"</f>
        <v>证券代码</v>
      </c>
      <c r="O1094" s="2" t="str">
        <f>"股东代码"</f>
        <v>股东代码</v>
      </c>
      <c r="P1094" s="2" t="str">
        <f>"成本金额"</f>
        <v>成本金额</v>
      </c>
      <c r="Q1094" s="2" t="s">
        <v>2</v>
      </c>
      <c r="R1094" s="2"/>
    </row>
    <row r="1095" spans="2:18">
      <c r="B1095" s="2" t="s">
        <v>4</v>
      </c>
      <c r="C1095" s="9" t="s">
        <v>5</v>
      </c>
      <c r="D1095" s="9" t="s">
        <v>5</v>
      </c>
      <c r="E1095" s="2" t="str">
        <f t="shared" ref="E1095:E1110" si="326">"人民币"</f>
        <v>人民币</v>
      </c>
      <c r="F1095" s="2">
        <v>19.758</v>
      </c>
      <c r="G1095" s="2">
        <v>-1294.53</v>
      </c>
      <c r="H1095" s="2">
        <v>-8.19</v>
      </c>
      <c r="I1095" s="9" t="s">
        <v>6</v>
      </c>
      <c r="J1095" s="2">
        <v>14512</v>
      </c>
      <c r="K1095" s="2">
        <v>18.14</v>
      </c>
      <c r="L1095" s="2">
        <v>0</v>
      </c>
      <c r="M1095" s="2">
        <v>0</v>
      </c>
      <c r="N1095" s="2" t="str">
        <f>"000936"</f>
        <v>000936</v>
      </c>
      <c r="O1095" s="2" t="str">
        <f t="shared" ref="O1095:O1098" si="327">"0157472516"</f>
        <v>0157472516</v>
      </c>
      <c r="P1095" s="2" t="str">
        <f>"15806.53"</f>
        <v>15806.53</v>
      </c>
      <c r="Q1095" s="2">
        <v>30</v>
      </c>
      <c r="R1095" s="2">
        <f t="shared" ref="R1095:R1110" si="328">Q1095*C1095</f>
        <v>24000</v>
      </c>
    </row>
    <row r="1096" spans="2:18">
      <c r="B1096" s="2" t="str">
        <f>"创业板B"</f>
        <v>创业板B</v>
      </c>
      <c r="C1096" s="2">
        <v>10000</v>
      </c>
      <c r="D1096" s="2">
        <v>10000</v>
      </c>
      <c r="E1096" s="2" t="str">
        <f>"人民币"</f>
        <v>人民币</v>
      </c>
      <c r="F1096" s="2">
        <v>1.116</v>
      </c>
      <c r="G1096" s="2">
        <v>-927.5</v>
      </c>
      <c r="H1096" s="2">
        <v>-8.33</v>
      </c>
      <c r="I1096" s="2"/>
      <c r="J1096" s="2">
        <v>10230</v>
      </c>
      <c r="K1096" s="2">
        <v>1.023</v>
      </c>
      <c r="L1096" s="2">
        <v>0</v>
      </c>
      <c r="M1096" s="2">
        <v>0</v>
      </c>
      <c r="N1096" s="2" t="str">
        <f>"150153"</f>
        <v>150153</v>
      </c>
      <c r="O1096" s="2" t="str">
        <f>"0157472516"</f>
        <v>0157472516</v>
      </c>
      <c r="P1096" s="2" t="str">
        <f>"11157.50"</f>
        <v>11157.50</v>
      </c>
      <c r="Q1096" s="2">
        <v>1.3</v>
      </c>
      <c r="R1096" s="2">
        <f>Q1096*C1096</f>
        <v>13000</v>
      </c>
    </row>
    <row r="1097" spans="2:18">
      <c r="B1097" s="2" t="s">
        <v>7</v>
      </c>
      <c r="C1097" s="2">
        <v>600</v>
      </c>
      <c r="D1097" s="2">
        <v>600</v>
      </c>
      <c r="E1097" s="2" t="str">
        <f>"人民币"</f>
        <v>人民币</v>
      </c>
      <c r="F1097" s="2">
        <v>17.548</v>
      </c>
      <c r="G1097" s="2">
        <v>-310.88</v>
      </c>
      <c r="H1097" s="2">
        <v>-2.95</v>
      </c>
      <c r="I1097" s="2"/>
      <c r="J1097" s="2">
        <v>10218</v>
      </c>
      <c r="K1097" s="2">
        <v>17.03</v>
      </c>
      <c r="L1097" s="2">
        <v>0</v>
      </c>
      <c r="M1097" s="2">
        <v>0</v>
      </c>
      <c r="N1097" s="2" t="str">
        <f>"600008"</f>
        <v>600008</v>
      </c>
      <c r="O1097" s="2" t="str">
        <f t="shared" ref="O1097:O1100" si="329">"A453612732"</f>
        <v>A453612732</v>
      </c>
      <c r="P1097" s="2" t="str">
        <f>"10528.88"</f>
        <v>10528.88</v>
      </c>
      <c r="Q1097" s="2">
        <v>25</v>
      </c>
      <c r="R1097" s="2">
        <f>Q1097*C1097</f>
        <v>15000</v>
      </c>
    </row>
    <row r="1098" spans="2:18">
      <c r="B1098" s="2" t="str">
        <f>"华英农业"</f>
        <v>华英农业</v>
      </c>
      <c r="C1098" s="2">
        <v>600</v>
      </c>
      <c r="D1098" s="2">
        <v>300</v>
      </c>
      <c r="E1098" s="2" t="str">
        <f>"人民币"</f>
        <v>人民币</v>
      </c>
      <c r="F1098" s="2">
        <v>14.948</v>
      </c>
      <c r="G1098" s="2">
        <v>-418.66</v>
      </c>
      <c r="H1098" s="2">
        <v>-4.67</v>
      </c>
      <c r="I1098" s="2"/>
      <c r="J1098" s="2">
        <v>8550</v>
      </c>
      <c r="K1098" s="2">
        <v>14.25</v>
      </c>
      <c r="L1098" s="2">
        <v>300</v>
      </c>
      <c r="M1098" s="2">
        <v>0</v>
      </c>
      <c r="N1098" s="2" t="str">
        <f>"002321"</f>
        <v>002321</v>
      </c>
      <c r="O1098" s="2" t="str">
        <f>"0157472516"</f>
        <v>0157472516</v>
      </c>
      <c r="P1098" s="2" t="str">
        <f>"8968.66"</f>
        <v>8968.66</v>
      </c>
      <c r="Q1098" s="2">
        <v>25</v>
      </c>
      <c r="R1098" s="2">
        <f>Q1098*C1098</f>
        <v>15000</v>
      </c>
    </row>
    <row r="1099" spans="2:18">
      <c r="B1099" s="2" t="str">
        <f>"*ST阳化"</f>
        <v>*ST阳化</v>
      </c>
      <c r="C1099" s="2">
        <v>900</v>
      </c>
      <c r="D1099" s="2">
        <v>600</v>
      </c>
      <c r="E1099" s="2" t="str">
        <f>"人民币"</f>
        <v>人民币</v>
      </c>
      <c r="F1099" s="2">
        <v>7.599</v>
      </c>
      <c r="G1099" s="2">
        <v>-80.2</v>
      </c>
      <c r="H1099" s="2">
        <v>-1.17</v>
      </c>
      <c r="I1099" s="2"/>
      <c r="J1099" s="2">
        <v>6759</v>
      </c>
      <c r="K1099" s="2">
        <v>7.51</v>
      </c>
      <c r="L1099" s="2">
        <v>300</v>
      </c>
      <c r="M1099" s="2">
        <v>0</v>
      </c>
      <c r="N1099" s="2" t="str">
        <f>"600691"</f>
        <v>600691</v>
      </c>
      <c r="O1099" s="2" t="str">
        <f>"A453612732"</f>
        <v>A453612732</v>
      </c>
      <c r="P1099" s="2" t="str">
        <f>"6839.20"</f>
        <v>6839.20</v>
      </c>
      <c r="Q1099" s="2">
        <v>11</v>
      </c>
      <c r="R1099" s="2">
        <f>Q1099*C1099</f>
        <v>9900</v>
      </c>
    </row>
    <row r="1100" spans="2:18">
      <c r="B1100" s="2" t="str">
        <f>"雪峰科技"</f>
        <v>雪峰科技</v>
      </c>
      <c r="C1100" s="2">
        <v>200</v>
      </c>
      <c r="D1100" s="2">
        <v>100</v>
      </c>
      <c r="E1100" s="2" t="str">
        <f>"人民币"</f>
        <v>人民币</v>
      </c>
      <c r="F1100" s="2">
        <v>37.898</v>
      </c>
      <c r="G1100" s="2">
        <v>-1239.59</v>
      </c>
      <c r="H1100" s="2">
        <v>-16.35</v>
      </c>
      <c r="I1100" s="2"/>
      <c r="J1100" s="2">
        <v>6340</v>
      </c>
      <c r="K1100" s="2">
        <v>31.7</v>
      </c>
      <c r="L1100" s="2">
        <v>100</v>
      </c>
      <c r="M1100" s="2">
        <v>0</v>
      </c>
      <c r="N1100" s="2" t="str">
        <f>"603227"</f>
        <v>603227</v>
      </c>
      <c r="O1100" s="2" t="str">
        <f>"A453612732"</f>
        <v>A453612732</v>
      </c>
      <c r="P1100" s="2" t="str">
        <f>"7579.59"</f>
        <v>7579.59</v>
      </c>
      <c r="Q1100" s="2">
        <v>42</v>
      </c>
      <c r="R1100" s="2">
        <f>Q1100*C1100</f>
        <v>8400</v>
      </c>
    </row>
    <row r="1101" spans="2:18">
      <c r="B1101" s="2" t="str">
        <f>"三花股份"</f>
        <v>三花股份</v>
      </c>
      <c r="C1101" s="2">
        <v>400</v>
      </c>
      <c r="D1101" s="2">
        <v>400</v>
      </c>
      <c r="E1101" s="2" t="str">
        <f>"人民币"</f>
        <v>人民币</v>
      </c>
      <c r="F1101" s="2">
        <v>13.737</v>
      </c>
      <c r="G1101" s="2">
        <v>69.25</v>
      </c>
      <c r="H1101" s="2">
        <v>1.26</v>
      </c>
      <c r="I1101" s="2"/>
      <c r="J1101" s="2">
        <v>5564</v>
      </c>
      <c r="K1101" s="2">
        <v>13.91</v>
      </c>
      <c r="L1101" s="2">
        <v>0</v>
      </c>
      <c r="M1101" s="2">
        <v>0</v>
      </c>
      <c r="N1101" s="2" t="str">
        <f>"002050"</f>
        <v>002050</v>
      </c>
      <c r="O1101" s="2" t="str">
        <f t="shared" ref="O1101:O1106" si="330">"0157472516"</f>
        <v>0157472516</v>
      </c>
      <c r="P1101" s="2" t="str">
        <f>"5494.75"</f>
        <v>5494.75</v>
      </c>
      <c r="Q1101" s="2">
        <v>20</v>
      </c>
      <c r="R1101" s="2">
        <f>Q1101*C1101</f>
        <v>8000</v>
      </c>
    </row>
    <row r="1102" spans="2:18">
      <c r="B1102" s="2" t="str">
        <f>"农 产 品"</f>
        <v>农 产 品</v>
      </c>
      <c r="C1102" s="2">
        <v>200</v>
      </c>
      <c r="D1102" s="2">
        <v>200</v>
      </c>
      <c r="E1102" s="2" t="str">
        <f>"人民币"</f>
        <v>人民币</v>
      </c>
      <c r="F1102" s="2">
        <v>25.665</v>
      </c>
      <c r="G1102" s="2">
        <v>-601</v>
      </c>
      <c r="H1102" s="2">
        <v>-11.71</v>
      </c>
      <c r="I1102" s="2"/>
      <c r="J1102" s="2">
        <v>4532</v>
      </c>
      <c r="K1102" s="2">
        <v>22.66</v>
      </c>
      <c r="L1102" s="2">
        <v>0</v>
      </c>
      <c r="M1102" s="2">
        <v>0</v>
      </c>
      <c r="N1102" s="2" t="str">
        <f>"000061"</f>
        <v>000061</v>
      </c>
      <c r="O1102" s="2" t="str">
        <f>"0157472516"</f>
        <v>0157472516</v>
      </c>
      <c r="P1102" s="2" t="str">
        <f>"5133.00"</f>
        <v>5133.00</v>
      </c>
      <c r="Q1102" s="2">
        <v>35</v>
      </c>
      <c r="R1102" s="2">
        <f>Q1102*C1102</f>
        <v>7000</v>
      </c>
    </row>
    <row r="1103" spans="2:18">
      <c r="B1103" s="2" t="str">
        <f>"北京城建"</f>
        <v>北京城建</v>
      </c>
      <c r="C1103" s="2">
        <v>200</v>
      </c>
      <c r="D1103" s="2">
        <v>200</v>
      </c>
      <c r="E1103" s="2" t="str">
        <f>"人民币"</f>
        <v>人民币</v>
      </c>
      <c r="F1103" s="2">
        <v>24.605</v>
      </c>
      <c r="G1103" s="2">
        <v>-394.99</v>
      </c>
      <c r="H1103" s="2">
        <v>-8.03</v>
      </c>
      <c r="I1103" s="2"/>
      <c r="J1103" s="2">
        <v>4526</v>
      </c>
      <c r="K1103" s="2">
        <v>22.63</v>
      </c>
      <c r="L1103" s="2">
        <v>0</v>
      </c>
      <c r="M1103" s="2">
        <v>0</v>
      </c>
      <c r="N1103" s="2" t="str">
        <f>"600266"</f>
        <v>600266</v>
      </c>
      <c r="O1103" s="2" t="str">
        <f t="shared" ref="O1103:O1105" si="331">"A453612732"</f>
        <v>A453612732</v>
      </c>
      <c r="P1103" s="2" t="str">
        <f>"4920.99"</f>
        <v>4920.99</v>
      </c>
      <c r="Q1103" s="2">
        <v>28</v>
      </c>
      <c r="R1103" s="2">
        <f>Q1103*C1103</f>
        <v>5600</v>
      </c>
    </row>
    <row r="1104" spans="2:18">
      <c r="B1104" s="2" t="str">
        <f>"上汽集团"</f>
        <v>上汽集团</v>
      </c>
      <c r="C1104" s="2">
        <v>200</v>
      </c>
      <c r="D1104" s="2">
        <v>200</v>
      </c>
      <c r="E1104" s="2" t="str">
        <f>"人民币"</f>
        <v>人民币</v>
      </c>
      <c r="F1104" s="2">
        <v>24.736</v>
      </c>
      <c r="G1104" s="2">
        <v>-449.12</v>
      </c>
      <c r="H1104" s="2">
        <v>-9.08</v>
      </c>
      <c r="I1104" s="2"/>
      <c r="J1104" s="2">
        <v>4498</v>
      </c>
      <c r="K1104" s="2">
        <v>22.49</v>
      </c>
      <c r="L1104" s="2">
        <v>0</v>
      </c>
      <c r="M1104" s="2">
        <v>0</v>
      </c>
      <c r="N1104" s="2" t="str">
        <f>"600104"</f>
        <v>600104</v>
      </c>
      <c r="O1104" s="2" t="str">
        <f>"A453612732"</f>
        <v>A453612732</v>
      </c>
      <c r="P1104" s="2" t="str">
        <f>"4947.12"</f>
        <v>4947.12</v>
      </c>
      <c r="Q1104" s="2">
        <v>35</v>
      </c>
      <c r="R1104" s="2">
        <f>Q1104*C1104</f>
        <v>7000</v>
      </c>
    </row>
    <row r="1105" spans="2:18">
      <c r="B1105" s="2" t="str">
        <f>"中海集运"</f>
        <v>中海集运</v>
      </c>
      <c r="C1105" s="2">
        <v>400</v>
      </c>
      <c r="D1105" s="2">
        <v>400</v>
      </c>
      <c r="E1105" s="2" t="str">
        <f>"人民币"</f>
        <v>人民币</v>
      </c>
      <c r="F1105" s="2">
        <v>9.099</v>
      </c>
      <c r="G1105" s="2">
        <v>-167.68</v>
      </c>
      <c r="H1105" s="2">
        <v>-4.6</v>
      </c>
      <c r="I1105" s="2"/>
      <c r="J1105" s="2">
        <v>3472</v>
      </c>
      <c r="K1105" s="2">
        <v>8.68</v>
      </c>
      <c r="L1105" s="2">
        <v>0</v>
      </c>
      <c r="M1105" s="2">
        <v>0</v>
      </c>
      <c r="N1105" s="2" t="str">
        <f>"601866"</f>
        <v>601866</v>
      </c>
      <c r="O1105" s="2" t="str">
        <f>"A453612732"</f>
        <v>A453612732</v>
      </c>
      <c r="P1105" s="2" t="str">
        <f>"3639.68"</f>
        <v>3639.68</v>
      </c>
      <c r="Q1105" s="2">
        <v>12</v>
      </c>
      <c r="R1105" s="2">
        <f>Q1105*C1105</f>
        <v>4800</v>
      </c>
    </row>
    <row r="1106" spans="2:18">
      <c r="B1106" s="2" t="str">
        <f>"中航军B"</f>
        <v>中航军B</v>
      </c>
      <c r="C1106" s="2">
        <v>3000</v>
      </c>
      <c r="D1106" s="2">
        <v>3000</v>
      </c>
      <c r="E1106" s="2" t="str">
        <f>"人民币"</f>
        <v>人民币</v>
      </c>
      <c r="F1106" s="2">
        <v>0.972</v>
      </c>
      <c r="G1106" s="2">
        <v>-62</v>
      </c>
      <c r="H1106" s="2">
        <v>-2.16</v>
      </c>
      <c r="I1106" s="2"/>
      <c r="J1106" s="2">
        <v>2853</v>
      </c>
      <c r="K1106" s="2">
        <v>0.951</v>
      </c>
      <c r="L1106" s="2">
        <v>0</v>
      </c>
      <c r="M1106" s="2">
        <v>0</v>
      </c>
      <c r="N1106" s="2" t="str">
        <f>"150222"</f>
        <v>150222</v>
      </c>
      <c r="O1106" s="2" t="str">
        <f>"0157472516"</f>
        <v>0157472516</v>
      </c>
      <c r="P1106" s="2" t="str">
        <f>"2915.00"</f>
        <v>2915.00</v>
      </c>
      <c r="Q1106" s="2">
        <v>1.1</v>
      </c>
      <c r="R1106" s="2">
        <f>Q1106*C1106</f>
        <v>3300</v>
      </c>
    </row>
    <row r="1107" spans="2:18">
      <c r="B1107" s="2" t="str">
        <f>"华贸物流"</f>
        <v>华贸物流</v>
      </c>
      <c r="C1107" s="2">
        <v>200</v>
      </c>
      <c r="D1107" s="2">
        <v>200</v>
      </c>
      <c r="E1107" s="2" t="str">
        <f>"人民币"</f>
        <v>人民币</v>
      </c>
      <c r="F1107" s="2">
        <v>16.576</v>
      </c>
      <c r="G1107" s="2">
        <v>-473.12</v>
      </c>
      <c r="H1107" s="2">
        <v>-14.27</v>
      </c>
      <c r="I1107" s="2"/>
      <c r="J1107" s="2">
        <v>2842</v>
      </c>
      <c r="K1107" s="2">
        <v>14.21</v>
      </c>
      <c r="L1107" s="2">
        <v>0</v>
      </c>
      <c r="M1107" s="2">
        <v>0</v>
      </c>
      <c r="N1107" s="2" t="str">
        <f>"603128"</f>
        <v>603128</v>
      </c>
      <c r="O1107" s="2" t="str">
        <f t="shared" ref="O1107:O1110" si="332">"A453612732"</f>
        <v>A453612732</v>
      </c>
      <c r="P1107" s="2" t="str">
        <f>"3315.12"</f>
        <v>3315.12</v>
      </c>
      <c r="Q1107" s="2">
        <v>20</v>
      </c>
      <c r="R1107" s="2">
        <f>Q1107*C1107</f>
        <v>4000</v>
      </c>
    </row>
    <row r="1108" spans="2:18">
      <c r="B1108" s="2" t="str">
        <f>"盛达矿业"</f>
        <v>盛达矿业</v>
      </c>
      <c r="C1108" s="2">
        <v>100</v>
      </c>
      <c r="D1108" s="2">
        <v>100</v>
      </c>
      <c r="E1108" s="2" t="str">
        <f>"人民币"</f>
        <v>人民币</v>
      </c>
      <c r="F1108" s="2">
        <v>38.308</v>
      </c>
      <c r="G1108" s="2">
        <v>-1175.77</v>
      </c>
      <c r="H1108" s="2">
        <v>-30.69</v>
      </c>
      <c r="I1108" s="2"/>
      <c r="J1108" s="2">
        <v>2655</v>
      </c>
      <c r="K1108" s="2">
        <v>26.55</v>
      </c>
      <c r="L1108" s="2">
        <v>0</v>
      </c>
      <c r="M1108" s="2">
        <v>100</v>
      </c>
      <c r="N1108" s="2" t="str">
        <f>"000603"</f>
        <v>000603</v>
      </c>
      <c r="O1108" s="2" t="str">
        <f>"0157472516"</f>
        <v>0157472516</v>
      </c>
      <c r="P1108" s="2" t="str">
        <f>"3830.77"</f>
        <v>3830.77</v>
      </c>
      <c r="Q1108" s="2">
        <v>40</v>
      </c>
      <c r="R1108" s="2">
        <f>Q1108*C1108</f>
        <v>4000</v>
      </c>
    </row>
    <row r="1109" spans="2:18">
      <c r="B1109" s="2" t="str">
        <f>"大众交通"</f>
        <v>大众交通</v>
      </c>
      <c r="C1109" s="2">
        <v>100</v>
      </c>
      <c r="D1109" s="2">
        <v>100</v>
      </c>
      <c r="E1109" s="2" t="str">
        <f>"人民币"</f>
        <v>人民币</v>
      </c>
      <c r="F1109" s="2">
        <v>30.941</v>
      </c>
      <c r="G1109" s="2">
        <v>-1037.13</v>
      </c>
      <c r="H1109" s="2">
        <v>-33.52</v>
      </c>
      <c r="I1109" s="2"/>
      <c r="J1109" s="2">
        <v>2057</v>
      </c>
      <c r="K1109" s="2">
        <v>20.57</v>
      </c>
      <c r="L1109" s="2">
        <v>0</v>
      </c>
      <c r="M1109" s="2">
        <v>0</v>
      </c>
      <c r="N1109" s="2" t="str">
        <f>"600611"</f>
        <v>600611</v>
      </c>
      <c r="O1109" s="2" t="str">
        <f>"A453612732"</f>
        <v>A453612732</v>
      </c>
      <c r="P1109" s="2" t="str">
        <f>"3094.13"</f>
        <v>3094.13</v>
      </c>
      <c r="Q1109" s="2">
        <v>28</v>
      </c>
      <c r="R1109" s="2">
        <f>Q1109*C1109</f>
        <v>2800</v>
      </c>
    </row>
    <row r="1110" spans="2:18">
      <c r="B1110" s="2" t="str">
        <f>"中国中车"</f>
        <v>中国中车</v>
      </c>
      <c r="C1110" s="2">
        <v>100</v>
      </c>
      <c r="D1110" s="2">
        <v>100</v>
      </c>
      <c r="E1110" s="2" t="str">
        <f>"人民币"</f>
        <v>人民币</v>
      </c>
      <c r="F1110" s="2">
        <v>26.395</v>
      </c>
      <c r="G1110" s="2">
        <v>-631.5</v>
      </c>
      <c r="H1110" s="2">
        <v>-23.92</v>
      </c>
      <c r="I1110" s="2"/>
      <c r="J1110" s="2">
        <v>2008</v>
      </c>
      <c r="K1110" s="2">
        <v>20.08</v>
      </c>
      <c r="L1110" s="2">
        <v>0</v>
      </c>
      <c r="M1110" s="2">
        <v>100</v>
      </c>
      <c r="N1110" s="2" t="str">
        <f>"601766"</f>
        <v>601766</v>
      </c>
      <c r="O1110" s="2" t="str">
        <f>"A453612732"</f>
        <v>A453612732</v>
      </c>
      <c r="P1110" s="2" t="str">
        <f>"2639.50"</f>
        <v>2639.50</v>
      </c>
      <c r="Q1110" s="2">
        <v>30</v>
      </c>
      <c r="R1110" s="2">
        <f>Q1110*C1110</f>
        <v>3000</v>
      </c>
    </row>
    <row r="1111" spans="2:18">
      <c r="B1111" s="2" t="s">
        <v>8</v>
      </c>
      <c r="C1111" s="2" t="s">
        <v>9</v>
      </c>
      <c r="D1111" s="4" t="s">
        <v>10</v>
      </c>
      <c r="E1111" s="4"/>
      <c r="F1111" s="4"/>
      <c r="G1111" s="2"/>
      <c r="H1111" s="2">
        <f>SUM(H1095:H1110)</f>
        <v>-178.38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>
        <f>SUM(R1095:R1110)</f>
        <v>134800</v>
      </c>
    </row>
    <row r="1112" customFormat="1" spans="4:9">
      <c r="D1112" s="5"/>
      <c r="E1112" s="5"/>
      <c r="F1112" s="5"/>
      <c r="I1112" s="6">
        <v>42257</v>
      </c>
    </row>
    <row r="1113" customFormat="1" spans="11:11">
      <c r="K1113" s="6">
        <f>I1112+1</f>
        <v>42258</v>
      </c>
    </row>
    <row r="1114" customFormat="1" spans="3:12">
      <c r="C1114" t="s">
        <v>11</v>
      </c>
      <c r="L1114" s="7">
        <f ca="1">NOW()</f>
        <v>42259.9654398148</v>
      </c>
    </row>
    <row r="1115" customFormat="1" spans="10:10">
      <c r="J1115" t="e">
        <f>E1107+1</f>
        <v>#VALUE!</v>
      </c>
    </row>
    <row r="1116" customFormat="1" spans="7:7">
      <c r="G1116" t="s">
        <v>12</v>
      </c>
    </row>
    <row r="1117" customFormat="1" spans="6:6">
      <c r="F1117" t="s">
        <v>13</v>
      </c>
    </row>
    <row r="1118" spans="1:17">
      <c r="A1118" s="2" t="str">
        <f>"币种"</f>
        <v>币种</v>
      </c>
      <c r="B1118" s="2" t="str">
        <f>"余额"</f>
        <v>余额</v>
      </c>
      <c r="C1118" s="2" t="str">
        <f>"可用"</f>
        <v>可用</v>
      </c>
      <c r="D1118" s="2" t="str">
        <f>"可取"</f>
        <v>可取</v>
      </c>
      <c r="E1118" s="2" t="str">
        <f>"参考市值"</f>
        <v>参考市值</v>
      </c>
      <c r="F1118" s="2" t="str">
        <f>"资产"</f>
        <v>资产</v>
      </c>
      <c r="G1118" s="2" t="str">
        <f>"盈亏"</f>
        <v>盈亏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>
      <c r="A1119" s="2" t="str">
        <f>"人民币"</f>
        <v>人民币</v>
      </c>
      <c r="B1119" s="2" t="str">
        <f>"5508.71"</f>
        <v>5508.71</v>
      </c>
      <c r="C1119" s="2" t="str">
        <f>"138.54"</f>
        <v>138.54</v>
      </c>
      <c r="D1119" s="2" t="str">
        <f>"138.54"</f>
        <v>138.54</v>
      </c>
      <c r="E1119" s="2" t="str">
        <f>"91616.00"</f>
        <v>91616.00</v>
      </c>
      <c r="F1119" s="2" t="str">
        <f>"91754.54"</f>
        <v>91754.54</v>
      </c>
      <c r="G1119" s="2" t="str">
        <f>"-9194.42"</f>
        <v>-9194.42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8"/>
    </row>
    <row r="1121" spans="1:18">
      <c r="A1121" s="2" t="s">
        <v>0</v>
      </c>
      <c r="B1121" s="2" t="str">
        <f>"证券数量"</f>
        <v>证券数量</v>
      </c>
      <c r="C1121" s="2" t="s">
        <v>1</v>
      </c>
      <c r="D1121" s="2" t="str">
        <f>"价格币种"</f>
        <v>价格币种</v>
      </c>
      <c r="E1121" s="2" t="str">
        <f>"成本价"</f>
        <v>成本价</v>
      </c>
      <c r="F1121" s="2" t="str">
        <f>"浮动盈亏"</f>
        <v>浮动盈亏</v>
      </c>
      <c r="G1121" s="2" t="str">
        <f>"盈亏比例(%)"</f>
        <v>盈亏比例(%)</v>
      </c>
      <c r="H1121" s="2" t="str">
        <f>"折算汇率"</f>
        <v>折算汇率</v>
      </c>
      <c r="I1121" s="2" t="str">
        <f>"最新市值"</f>
        <v>最新市值</v>
      </c>
      <c r="J1121" s="2" t="str">
        <f>"当前价"</f>
        <v>当前价</v>
      </c>
      <c r="K1121" s="2" t="str">
        <f>"今买数量"</f>
        <v>今买数量</v>
      </c>
      <c r="L1121" s="2" t="str">
        <f>"今卖数量"</f>
        <v>今卖数量</v>
      </c>
      <c r="M1121" s="2" t="str">
        <f>"证券代码"</f>
        <v>证券代码</v>
      </c>
      <c r="N1121" s="2" t="str">
        <f>"股东代码"</f>
        <v>股东代码</v>
      </c>
      <c r="O1121" s="2" t="str">
        <f>"成本金额"</f>
        <v>成本金额</v>
      </c>
      <c r="P1121" s="2" t="s">
        <v>2</v>
      </c>
      <c r="Q1121" s="2"/>
      <c r="R1121" s="2" t="s">
        <v>3</v>
      </c>
    </row>
    <row r="1122" spans="1:18">
      <c r="A1122" s="2" t="s">
        <v>4</v>
      </c>
      <c r="B1122" s="9" t="s">
        <v>5</v>
      </c>
      <c r="C1122" s="9" t="s">
        <v>5</v>
      </c>
      <c r="D1122" s="2" t="str">
        <f t="shared" ref="D1122:D1137" si="333">"人民币"</f>
        <v>人民币</v>
      </c>
      <c r="E1122" s="2">
        <v>19.758</v>
      </c>
      <c r="F1122" s="2">
        <v>-1294.53</v>
      </c>
      <c r="G1122" s="2">
        <v>-8.19</v>
      </c>
      <c r="H1122" s="9" t="s">
        <v>6</v>
      </c>
      <c r="I1122" s="2">
        <v>14512</v>
      </c>
      <c r="J1122" s="2">
        <v>18.14</v>
      </c>
      <c r="K1122" s="2">
        <v>0</v>
      </c>
      <c r="L1122" s="2">
        <v>0</v>
      </c>
      <c r="M1122" s="2" t="str">
        <f>"000936"</f>
        <v>000936</v>
      </c>
      <c r="N1122" s="2" t="str">
        <f t="shared" ref="N1122:N1125" si="334">"0157472516"</f>
        <v>0157472516</v>
      </c>
      <c r="O1122" s="2" t="str">
        <f>"15806.53"</f>
        <v>15806.53</v>
      </c>
      <c r="P1122" s="2">
        <v>30</v>
      </c>
      <c r="Q1122" s="2">
        <f t="shared" ref="Q1122:Q1137" si="335">P1122*B1122</f>
        <v>24000</v>
      </c>
      <c r="R1122" s="2">
        <f t="shared" ref="R1122:R1137" si="336">(Q1122-O1122)/O1122*100</f>
        <v>51.835981711356</v>
      </c>
    </row>
    <row r="1123" spans="1:18">
      <c r="A1123" s="2" t="str">
        <f>"创业板B"</f>
        <v>创业板B</v>
      </c>
      <c r="B1123" s="2">
        <v>10000</v>
      </c>
      <c r="C1123" s="2">
        <v>10000</v>
      </c>
      <c r="D1123" s="2" t="str">
        <f>"人民币"</f>
        <v>人民币</v>
      </c>
      <c r="E1123" s="2">
        <v>1.116</v>
      </c>
      <c r="F1123" s="2">
        <v>-927.5</v>
      </c>
      <c r="G1123" s="2">
        <v>-8.33</v>
      </c>
      <c r="H1123" s="2"/>
      <c r="I1123" s="2">
        <v>10230</v>
      </c>
      <c r="J1123" s="2">
        <v>1.023</v>
      </c>
      <c r="K1123" s="2">
        <v>0</v>
      </c>
      <c r="L1123" s="2">
        <v>0</v>
      </c>
      <c r="M1123" s="2" t="str">
        <f>"150153"</f>
        <v>150153</v>
      </c>
      <c r="N1123" s="2" t="str">
        <f>"0157472516"</f>
        <v>0157472516</v>
      </c>
      <c r="O1123" s="2" t="str">
        <f>"11157.50"</f>
        <v>11157.50</v>
      </c>
      <c r="P1123" s="2">
        <v>1.3</v>
      </c>
      <c r="Q1123" s="2">
        <f>P1123*B1123</f>
        <v>13000</v>
      </c>
      <c r="R1123" s="2">
        <f>(Q1123-O1123)/O1123*100</f>
        <v>16.5135559041004</v>
      </c>
    </row>
    <row r="1124" spans="1:18">
      <c r="A1124" s="2" t="s">
        <v>7</v>
      </c>
      <c r="B1124" s="2">
        <v>600</v>
      </c>
      <c r="C1124" s="2">
        <v>600</v>
      </c>
      <c r="D1124" s="2" t="str">
        <f>"人民币"</f>
        <v>人民币</v>
      </c>
      <c r="E1124" s="2">
        <v>17.548</v>
      </c>
      <c r="F1124" s="2">
        <v>-310.88</v>
      </c>
      <c r="G1124" s="2">
        <v>-2.95</v>
      </c>
      <c r="H1124" s="2"/>
      <c r="I1124" s="2">
        <v>10218</v>
      </c>
      <c r="J1124" s="2">
        <v>17.03</v>
      </c>
      <c r="K1124" s="2">
        <v>0</v>
      </c>
      <c r="L1124" s="2">
        <v>0</v>
      </c>
      <c r="M1124" s="2" t="str">
        <f>"600008"</f>
        <v>600008</v>
      </c>
      <c r="N1124" s="2" t="str">
        <f t="shared" ref="N1124:N1127" si="337">"A453612732"</f>
        <v>A453612732</v>
      </c>
      <c r="O1124" s="2" t="str">
        <f>"10528.88"</f>
        <v>10528.88</v>
      </c>
      <c r="P1124" s="2">
        <v>25</v>
      </c>
      <c r="Q1124" s="2">
        <f>P1124*B1124</f>
        <v>15000</v>
      </c>
      <c r="R1124" s="2">
        <f>(Q1124-O1124)/O1124*100</f>
        <v>42.4652954540274</v>
      </c>
    </row>
    <row r="1125" spans="1:18">
      <c r="A1125" s="2" t="str">
        <f>"华英农业"</f>
        <v>华英农业</v>
      </c>
      <c r="B1125" s="2">
        <v>600</v>
      </c>
      <c r="C1125" s="2">
        <v>300</v>
      </c>
      <c r="D1125" s="2" t="str">
        <f>"人民币"</f>
        <v>人民币</v>
      </c>
      <c r="E1125" s="2">
        <v>14.948</v>
      </c>
      <c r="F1125" s="2">
        <v>-418.66</v>
      </c>
      <c r="G1125" s="2">
        <v>-4.67</v>
      </c>
      <c r="H1125" s="2"/>
      <c r="I1125" s="2">
        <v>8550</v>
      </c>
      <c r="J1125" s="2">
        <v>14.25</v>
      </c>
      <c r="K1125" s="2">
        <v>300</v>
      </c>
      <c r="L1125" s="2">
        <v>0</v>
      </c>
      <c r="M1125" s="2" t="str">
        <f>"002321"</f>
        <v>002321</v>
      </c>
      <c r="N1125" s="2" t="str">
        <f>"0157472516"</f>
        <v>0157472516</v>
      </c>
      <c r="O1125" s="2" t="str">
        <f>"8968.66"</f>
        <v>8968.66</v>
      </c>
      <c r="P1125" s="2">
        <v>25</v>
      </c>
      <c r="Q1125" s="2">
        <f>P1125*B1125</f>
        <v>15000</v>
      </c>
      <c r="R1125" s="2">
        <f>(Q1125-O1125)/O1125*100</f>
        <v>67.2490650777262</v>
      </c>
    </row>
    <row r="1126" spans="1:18">
      <c r="A1126" s="2" t="str">
        <f>"*ST阳化"</f>
        <v>*ST阳化</v>
      </c>
      <c r="B1126" s="2">
        <v>900</v>
      </c>
      <c r="C1126" s="2">
        <v>600</v>
      </c>
      <c r="D1126" s="2" t="str">
        <f>"人民币"</f>
        <v>人民币</v>
      </c>
      <c r="E1126" s="2">
        <v>7.599</v>
      </c>
      <c r="F1126" s="2">
        <v>-80.2</v>
      </c>
      <c r="G1126" s="2">
        <v>-1.17</v>
      </c>
      <c r="H1126" s="2"/>
      <c r="I1126" s="2">
        <v>6759</v>
      </c>
      <c r="J1126" s="2">
        <v>7.51</v>
      </c>
      <c r="K1126" s="2">
        <v>300</v>
      </c>
      <c r="L1126" s="2">
        <v>0</v>
      </c>
      <c r="M1126" s="2" t="str">
        <f>"600691"</f>
        <v>600691</v>
      </c>
      <c r="N1126" s="2" t="str">
        <f>"A453612732"</f>
        <v>A453612732</v>
      </c>
      <c r="O1126" s="2" t="str">
        <f>"6839.20"</f>
        <v>6839.20</v>
      </c>
      <c r="P1126" s="2">
        <v>11</v>
      </c>
      <c r="Q1126" s="2">
        <f>P1126*B1126</f>
        <v>9900</v>
      </c>
      <c r="R1126" s="2">
        <f>(Q1126-O1126)/O1126*100</f>
        <v>44.7537723710376</v>
      </c>
    </row>
    <row r="1127" spans="1:18">
      <c r="A1127" s="2" t="str">
        <f>"雪峰科技"</f>
        <v>雪峰科技</v>
      </c>
      <c r="B1127" s="2">
        <v>200</v>
      </c>
      <c r="C1127" s="2">
        <v>100</v>
      </c>
      <c r="D1127" s="2" t="str">
        <f>"人民币"</f>
        <v>人民币</v>
      </c>
      <c r="E1127" s="2">
        <v>37.898</v>
      </c>
      <c r="F1127" s="2">
        <v>-1239.59</v>
      </c>
      <c r="G1127" s="2">
        <v>-16.35</v>
      </c>
      <c r="H1127" s="2"/>
      <c r="I1127" s="2">
        <v>6340</v>
      </c>
      <c r="J1127" s="2">
        <v>31.7</v>
      </c>
      <c r="K1127" s="2">
        <v>100</v>
      </c>
      <c r="L1127" s="2">
        <v>0</v>
      </c>
      <c r="M1127" s="2" t="str">
        <f>"603227"</f>
        <v>603227</v>
      </c>
      <c r="N1127" s="2" t="str">
        <f>"A453612732"</f>
        <v>A453612732</v>
      </c>
      <c r="O1127" s="2" t="str">
        <f>"7579.59"</f>
        <v>7579.59</v>
      </c>
      <c r="P1127" s="2">
        <v>42</v>
      </c>
      <c r="Q1127" s="2">
        <f>P1127*B1127</f>
        <v>8400</v>
      </c>
      <c r="R1127" s="2">
        <f>(Q1127-O1127)/O1127*100</f>
        <v>10.8239363870605</v>
      </c>
    </row>
    <row r="1128" spans="1:18">
      <c r="A1128" s="2" t="str">
        <f>"三花股份"</f>
        <v>三花股份</v>
      </c>
      <c r="B1128" s="2">
        <v>400</v>
      </c>
      <c r="C1128" s="2">
        <v>400</v>
      </c>
      <c r="D1128" s="2" t="str">
        <f>"人民币"</f>
        <v>人民币</v>
      </c>
      <c r="E1128" s="2">
        <v>13.737</v>
      </c>
      <c r="F1128" s="2">
        <v>69.25</v>
      </c>
      <c r="G1128" s="2">
        <v>1.26</v>
      </c>
      <c r="H1128" s="2"/>
      <c r="I1128" s="2">
        <v>5564</v>
      </c>
      <c r="J1128" s="2">
        <v>13.91</v>
      </c>
      <c r="K1128" s="2">
        <v>0</v>
      </c>
      <c r="L1128" s="2">
        <v>0</v>
      </c>
      <c r="M1128" s="2" t="str">
        <f>"002050"</f>
        <v>002050</v>
      </c>
      <c r="N1128" s="2" t="str">
        <f t="shared" ref="N1128:N1133" si="338">"0157472516"</f>
        <v>0157472516</v>
      </c>
      <c r="O1128" s="2" t="str">
        <f>"5494.75"</f>
        <v>5494.75</v>
      </c>
      <c r="P1128" s="2">
        <v>20</v>
      </c>
      <c r="Q1128" s="2">
        <f>P1128*B1128</f>
        <v>8000</v>
      </c>
      <c r="R1128" s="2">
        <f>(Q1128-O1128)/O1128*100</f>
        <v>45.5935210883116</v>
      </c>
    </row>
    <row r="1129" spans="1:18">
      <c r="A1129" s="2" t="str">
        <f>"农 产 品"</f>
        <v>农 产 品</v>
      </c>
      <c r="B1129" s="2">
        <v>200</v>
      </c>
      <c r="C1129" s="2">
        <v>200</v>
      </c>
      <c r="D1129" s="2" t="str">
        <f>"人民币"</f>
        <v>人民币</v>
      </c>
      <c r="E1129" s="2">
        <v>25.665</v>
      </c>
      <c r="F1129" s="2">
        <v>-601</v>
      </c>
      <c r="G1129" s="2">
        <v>-11.71</v>
      </c>
      <c r="H1129" s="2"/>
      <c r="I1129" s="2">
        <v>4532</v>
      </c>
      <c r="J1129" s="2">
        <v>22.66</v>
      </c>
      <c r="K1129" s="2">
        <v>0</v>
      </c>
      <c r="L1129" s="2">
        <v>0</v>
      </c>
      <c r="M1129" s="2" t="str">
        <f>"000061"</f>
        <v>000061</v>
      </c>
      <c r="N1129" s="2" t="str">
        <f>"0157472516"</f>
        <v>0157472516</v>
      </c>
      <c r="O1129" s="2" t="str">
        <f>"5133.00"</f>
        <v>5133.00</v>
      </c>
      <c r="P1129" s="2">
        <v>35</v>
      </c>
      <c r="Q1129" s="2">
        <f>P1129*B1129</f>
        <v>7000</v>
      </c>
      <c r="R1129" s="2">
        <f>(Q1129-O1129)/O1129*100</f>
        <v>36.3724917202416</v>
      </c>
    </row>
    <row r="1130" spans="1:18">
      <c r="A1130" s="2" t="str">
        <f>"北京城建"</f>
        <v>北京城建</v>
      </c>
      <c r="B1130" s="2">
        <v>200</v>
      </c>
      <c r="C1130" s="2">
        <v>200</v>
      </c>
      <c r="D1130" s="2" t="str">
        <f>"人民币"</f>
        <v>人民币</v>
      </c>
      <c r="E1130" s="2">
        <v>24.605</v>
      </c>
      <c r="F1130" s="2">
        <v>-394.99</v>
      </c>
      <c r="G1130" s="2">
        <v>-8.03</v>
      </c>
      <c r="H1130" s="2"/>
      <c r="I1130" s="2">
        <v>4526</v>
      </c>
      <c r="J1130" s="2">
        <v>22.63</v>
      </c>
      <c r="K1130" s="2">
        <v>0</v>
      </c>
      <c r="L1130" s="2">
        <v>0</v>
      </c>
      <c r="M1130" s="2" t="str">
        <f>"600266"</f>
        <v>600266</v>
      </c>
      <c r="N1130" s="2" t="str">
        <f t="shared" ref="N1130:N1132" si="339">"A453612732"</f>
        <v>A453612732</v>
      </c>
      <c r="O1130" s="2" t="str">
        <f>"4920.99"</f>
        <v>4920.99</v>
      </c>
      <c r="P1130" s="2">
        <v>28</v>
      </c>
      <c r="Q1130" s="2">
        <f>P1130*B1130</f>
        <v>5600</v>
      </c>
      <c r="R1130" s="2">
        <f>(Q1130-O1130)/O1130*100</f>
        <v>13.7982397850839</v>
      </c>
    </row>
    <row r="1131" spans="1:18">
      <c r="A1131" s="2" t="str">
        <f>"上汽集团"</f>
        <v>上汽集团</v>
      </c>
      <c r="B1131" s="2">
        <v>200</v>
      </c>
      <c r="C1131" s="2">
        <v>200</v>
      </c>
      <c r="D1131" s="2" t="str">
        <f>"人民币"</f>
        <v>人民币</v>
      </c>
      <c r="E1131" s="2">
        <v>24.736</v>
      </c>
      <c r="F1131" s="2">
        <v>-449.12</v>
      </c>
      <c r="G1131" s="2">
        <v>-9.08</v>
      </c>
      <c r="H1131" s="2"/>
      <c r="I1131" s="2">
        <v>4498</v>
      </c>
      <c r="J1131" s="2">
        <v>22.49</v>
      </c>
      <c r="K1131" s="2">
        <v>0</v>
      </c>
      <c r="L1131" s="2">
        <v>0</v>
      </c>
      <c r="M1131" s="2" t="str">
        <f>"600104"</f>
        <v>600104</v>
      </c>
      <c r="N1131" s="2" t="str">
        <f>"A453612732"</f>
        <v>A453612732</v>
      </c>
      <c r="O1131" s="2" t="str">
        <f>"4947.12"</f>
        <v>4947.12</v>
      </c>
      <c r="P1131" s="2">
        <v>35</v>
      </c>
      <c r="Q1131" s="2">
        <f>P1131*B1131</f>
        <v>7000</v>
      </c>
      <c r="R1131" s="2">
        <f>(Q1131-O1131)/O1131*100</f>
        <v>41.4964666310904</v>
      </c>
    </row>
    <row r="1132" spans="1:18">
      <c r="A1132" s="2" t="str">
        <f>"中海集运"</f>
        <v>中海集运</v>
      </c>
      <c r="B1132" s="2">
        <v>400</v>
      </c>
      <c r="C1132" s="2">
        <v>400</v>
      </c>
      <c r="D1132" s="2" t="str">
        <f>"人民币"</f>
        <v>人民币</v>
      </c>
      <c r="E1132" s="2">
        <v>9.099</v>
      </c>
      <c r="F1132" s="2">
        <v>-167.68</v>
      </c>
      <c r="G1132" s="2">
        <v>-4.6</v>
      </c>
      <c r="H1132" s="2"/>
      <c r="I1132" s="2">
        <v>3472</v>
      </c>
      <c r="J1132" s="2">
        <v>8.68</v>
      </c>
      <c r="K1132" s="2">
        <v>0</v>
      </c>
      <c r="L1132" s="2">
        <v>0</v>
      </c>
      <c r="M1132" s="2" t="str">
        <f>"601866"</f>
        <v>601866</v>
      </c>
      <c r="N1132" s="2" t="str">
        <f>"A453612732"</f>
        <v>A453612732</v>
      </c>
      <c r="O1132" s="2" t="str">
        <f>"3639.68"</f>
        <v>3639.68</v>
      </c>
      <c r="P1132" s="2">
        <v>12</v>
      </c>
      <c r="Q1132" s="2">
        <f>P1132*B1132</f>
        <v>4800</v>
      </c>
      <c r="R1132" s="2">
        <f>(Q1132-O1132)/O1132*100</f>
        <v>31.8797256901706</v>
      </c>
    </row>
    <row r="1133" spans="1:18">
      <c r="A1133" s="2" t="str">
        <f>"中航军B"</f>
        <v>中航军B</v>
      </c>
      <c r="B1133" s="2">
        <v>3000</v>
      </c>
      <c r="C1133" s="2">
        <v>3000</v>
      </c>
      <c r="D1133" s="2" t="str">
        <f>"人民币"</f>
        <v>人民币</v>
      </c>
      <c r="E1133" s="2">
        <v>0.972</v>
      </c>
      <c r="F1133" s="2">
        <v>-62</v>
      </c>
      <c r="G1133" s="2">
        <v>-2.16</v>
      </c>
      <c r="H1133" s="2"/>
      <c r="I1133" s="2">
        <v>2853</v>
      </c>
      <c r="J1133" s="2">
        <v>0.951</v>
      </c>
      <c r="K1133" s="2">
        <v>0</v>
      </c>
      <c r="L1133" s="2">
        <v>0</v>
      </c>
      <c r="M1133" s="2" t="str">
        <f>"150222"</f>
        <v>150222</v>
      </c>
      <c r="N1133" s="2" t="str">
        <f>"0157472516"</f>
        <v>0157472516</v>
      </c>
      <c r="O1133" s="2" t="str">
        <f>"2915.00"</f>
        <v>2915.00</v>
      </c>
      <c r="P1133" s="2">
        <v>1.1</v>
      </c>
      <c r="Q1133" s="2">
        <f>P1133*B1133</f>
        <v>3300</v>
      </c>
      <c r="R1133" s="2">
        <f>(Q1133-O1133)/O1133*100</f>
        <v>13.2075471698113</v>
      </c>
    </row>
    <row r="1134" spans="1:18">
      <c r="A1134" s="2" t="str">
        <f>"华贸物流"</f>
        <v>华贸物流</v>
      </c>
      <c r="B1134" s="2">
        <v>200</v>
      </c>
      <c r="C1134" s="2">
        <v>200</v>
      </c>
      <c r="D1134" s="2" t="str">
        <f>"人民币"</f>
        <v>人民币</v>
      </c>
      <c r="E1134" s="2">
        <v>16.576</v>
      </c>
      <c r="F1134" s="2">
        <v>-473.12</v>
      </c>
      <c r="G1134" s="2">
        <v>-14.27</v>
      </c>
      <c r="H1134" s="2"/>
      <c r="I1134" s="2">
        <v>2842</v>
      </c>
      <c r="J1134" s="2">
        <v>14.21</v>
      </c>
      <c r="K1134" s="2">
        <v>0</v>
      </c>
      <c r="L1134" s="2">
        <v>0</v>
      </c>
      <c r="M1134" s="2" t="str">
        <f>"603128"</f>
        <v>603128</v>
      </c>
      <c r="N1134" s="2" t="str">
        <f t="shared" ref="N1134:N1137" si="340">"A453612732"</f>
        <v>A453612732</v>
      </c>
      <c r="O1134" s="2" t="str">
        <f>"3315.12"</f>
        <v>3315.12</v>
      </c>
      <c r="P1134" s="2">
        <v>20</v>
      </c>
      <c r="Q1134" s="2">
        <f>P1134*B1134</f>
        <v>4000</v>
      </c>
      <c r="R1134" s="2">
        <f>(Q1134-O1134)/O1134*100</f>
        <v>20.6592823185888</v>
      </c>
    </row>
    <row r="1135" spans="1:18">
      <c r="A1135" s="2" t="str">
        <f>"盛达矿业"</f>
        <v>盛达矿业</v>
      </c>
      <c r="B1135" s="2">
        <v>100</v>
      </c>
      <c r="C1135" s="2">
        <v>100</v>
      </c>
      <c r="D1135" s="2" t="str">
        <f>"人民币"</f>
        <v>人民币</v>
      </c>
      <c r="E1135" s="2">
        <v>38.308</v>
      </c>
      <c r="F1135" s="2">
        <v>-1175.77</v>
      </c>
      <c r="G1135" s="2">
        <v>-30.69</v>
      </c>
      <c r="H1135" s="2"/>
      <c r="I1135" s="2">
        <v>2655</v>
      </c>
      <c r="J1135" s="2">
        <v>26.55</v>
      </c>
      <c r="K1135" s="2">
        <v>0</v>
      </c>
      <c r="L1135" s="2">
        <v>100</v>
      </c>
      <c r="M1135" s="2" t="str">
        <f>"000603"</f>
        <v>000603</v>
      </c>
      <c r="N1135" s="2" t="str">
        <f>"0157472516"</f>
        <v>0157472516</v>
      </c>
      <c r="O1135" s="2" t="str">
        <f>"3830.77"</f>
        <v>3830.77</v>
      </c>
      <c r="P1135" s="2">
        <v>40</v>
      </c>
      <c r="Q1135" s="2">
        <f>P1135*B1135</f>
        <v>4000</v>
      </c>
      <c r="R1135" s="2">
        <f>(Q1135-O1135)/O1135*100</f>
        <v>4.41764971533138</v>
      </c>
    </row>
    <row r="1136" spans="1:18">
      <c r="A1136" s="2" t="str">
        <f>"大众交通"</f>
        <v>大众交通</v>
      </c>
      <c r="B1136" s="2">
        <v>100</v>
      </c>
      <c r="C1136" s="2">
        <v>100</v>
      </c>
      <c r="D1136" s="2" t="str">
        <f>"人民币"</f>
        <v>人民币</v>
      </c>
      <c r="E1136" s="2">
        <v>30.941</v>
      </c>
      <c r="F1136" s="2">
        <v>-1037.13</v>
      </c>
      <c r="G1136" s="2">
        <v>-33.52</v>
      </c>
      <c r="H1136" s="2"/>
      <c r="I1136" s="2">
        <v>2057</v>
      </c>
      <c r="J1136" s="2">
        <v>20.57</v>
      </c>
      <c r="K1136" s="2">
        <v>0</v>
      </c>
      <c r="L1136" s="2">
        <v>0</v>
      </c>
      <c r="M1136" s="2" t="str">
        <f>"600611"</f>
        <v>600611</v>
      </c>
      <c r="N1136" s="2" t="str">
        <f>"A453612732"</f>
        <v>A453612732</v>
      </c>
      <c r="O1136" s="2" t="str">
        <f>"3094.13"</f>
        <v>3094.13</v>
      </c>
      <c r="P1136" s="2">
        <v>28</v>
      </c>
      <c r="Q1136" s="2">
        <f>P1136*B1136</f>
        <v>2800</v>
      </c>
      <c r="R1136" s="2">
        <f>(Q1136-O1136)/O1136*100</f>
        <v>-9.50606470962759</v>
      </c>
    </row>
    <row r="1137" spans="1:18">
      <c r="A1137" s="2" t="str">
        <f>"中国中车"</f>
        <v>中国中车</v>
      </c>
      <c r="B1137" s="2">
        <v>100</v>
      </c>
      <c r="C1137" s="2">
        <v>100</v>
      </c>
      <c r="D1137" s="2" t="str">
        <f>"人民币"</f>
        <v>人民币</v>
      </c>
      <c r="E1137" s="2">
        <v>26.395</v>
      </c>
      <c r="F1137" s="2">
        <v>-631.5</v>
      </c>
      <c r="G1137" s="2">
        <v>-23.92</v>
      </c>
      <c r="H1137" s="2"/>
      <c r="I1137" s="2">
        <v>2008</v>
      </c>
      <c r="J1137" s="2">
        <v>20.08</v>
      </c>
      <c r="K1137" s="2">
        <v>0</v>
      </c>
      <c r="L1137" s="2">
        <v>100</v>
      </c>
      <c r="M1137" s="2" t="str">
        <f>"601766"</f>
        <v>601766</v>
      </c>
      <c r="N1137" s="2" t="str">
        <f>"A453612732"</f>
        <v>A453612732</v>
      </c>
      <c r="O1137" s="2" t="str">
        <f>"2639.50"</f>
        <v>2639.50</v>
      </c>
      <c r="P1137" s="2">
        <v>30</v>
      </c>
      <c r="Q1137" s="2">
        <f>P1137*B1137</f>
        <v>3000</v>
      </c>
      <c r="R1137" s="2">
        <f>(Q1137-O1137)/O1137*100</f>
        <v>13.6578897518469</v>
      </c>
    </row>
    <row r="1138" spans="1:18">
      <c r="A1138" s="2" t="s">
        <v>8</v>
      </c>
      <c r="B1138" s="2" t="s">
        <v>9</v>
      </c>
      <c r="C1138" s="4" t="s">
        <v>10</v>
      </c>
      <c r="D1138" s="4"/>
      <c r="E1138" s="4"/>
      <c r="F1138" s="2"/>
      <c r="G1138" s="2">
        <f>SUM(G1122:G1137)</f>
        <v>-178.38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>
        <f>SUM(Q1122:Q1137)</f>
        <v>134800</v>
      </c>
      <c r="R1138" s="2"/>
    </row>
    <row r="1139" customFormat="1" spans="3:8">
      <c r="C1139" s="5"/>
      <c r="D1139" s="5"/>
      <c r="E1139" s="5"/>
      <c r="H1139" s="6">
        <v>42257</v>
      </c>
    </row>
    <row r="1140" customFormat="1" spans="10:10">
      <c r="J1140" s="6">
        <f>H1139+1</f>
        <v>42258</v>
      </c>
    </row>
    <row r="1141" customFormat="1" spans="2:11">
      <c r="B1141" t="s">
        <v>11</v>
      </c>
      <c r="K1141" s="7">
        <f ca="1">NOW()</f>
        <v>42259.9654398148</v>
      </c>
    </row>
    <row r="1142" customFormat="1" spans="9:9">
      <c r="I1142" t="e">
        <f>D1134+1</f>
        <v>#VALUE!</v>
      </c>
    </row>
    <row r="1143" customFormat="1"/>
    <row r="1144" spans="1:18">
      <c r="A1144" s="2" t="s">
        <v>0</v>
      </c>
      <c r="B1144" s="2" t="str">
        <f>"证券数量"</f>
        <v>证券数量</v>
      </c>
      <c r="C1144" s="2" t="s">
        <v>1</v>
      </c>
      <c r="D1144" s="2" t="str">
        <f>"价格币种"</f>
        <v>价格币种</v>
      </c>
      <c r="E1144" s="2" t="str">
        <f>"成本价"</f>
        <v>成本价</v>
      </c>
      <c r="F1144" s="2" t="str">
        <f>"浮动盈亏"</f>
        <v>浮动盈亏</v>
      </c>
      <c r="G1144" s="2" t="str">
        <f>"盈亏比例(%)"</f>
        <v>盈亏比例(%)</v>
      </c>
      <c r="H1144" s="2" t="str">
        <f>"折算汇率"</f>
        <v>折算汇率</v>
      </c>
      <c r="I1144" s="2" t="str">
        <f>"最新市值"</f>
        <v>最新市值</v>
      </c>
      <c r="J1144" s="2" t="str">
        <f>"当前价"</f>
        <v>当前价</v>
      </c>
      <c r="K1144" s="2" t="str">
        <f>"今买数量"</f>
        <v>今买数量</v>
      </c>
      <c r="L1144" s="2" t="str">
        <f>"今卖数量"</f>
        <v>今卖数量</v>
      </c>
      <c r="M1144" s="2" t="str">
        <f>"证券代码"</f>
        <v>证券代码</v>
      </c>
      <c r="N1144" s="2" t="str">
        <f>"股东代码"</f>
        <v>股东代码</v>
      </c>
      <c r="O1144" s="2" t="str">
        <f>"成本金额"</f>
        <v>成本金额</v>
      </c>
      <c r="P1144" s="2" t="s">
        <v>2</v>
      </c>
      <c r="Q1144" s="2"/>
      <c r="R1144" s="2" t="s">
        <v>3</v>
      </c>
    </row>
    <row r="1145" spans="1:18">
      <c r="A1145" s="2" t="s">
        <v>4</v>
      </c>
      <c r="B1145" s="9" t="s">
        <v>5</v>
      </c>
      <c r="C1145" s="9" t="s">
        <v>5</v>
      </c>
      <c r="D1145" s="2" t="str">
        <f t="shared" ref="D1145:D1160" si="341">"人民币"</f>
        <v>人民币</v>
      </c>
      <c r="E1145" s="2">
        <v>19.758</v>
      </c>
      <c r="F1145" s="2">
        <v>-1294.53</v>
      </c>
      <c r="G1145" s="2">
        <v>-8.19</v>
      </c>
      <c r="H1145" s="9" t="s">
        <v>6</v>
      </c>
      <c r="I1145" s="2">
        <v>14512</v>
      </c>
      <c r="J1145" s="2">
        <v>18.14</v>
      </c>
      <c r="K1145" s="2">
        <v>0</v>
      </c>
      <c r="L1145" s="2">
        <v>0</v>
      </c>
      <c r="M1145" s="2" t="str">
        <f>"000936"</f>
        <v>000936</v>
      </c>
      <c r="N1145" s="2" t="str">
        <f t="shared" ref="N1145:N1148" si="342">"0157472516"</f>
        <v>0157472516</v>
      </c>
      <c r="O1145" s="2" t="str">
        <f>"15806.53"</f>
        <v>15806.53</v>
      </c>
      <c r="P1145" s="2">
        <v>30</v>
      </c>
      <c r="Q1145" s="2">
        <f t="shared" ref="Q1145:Q1160" si="343">P1145*B1145</f>
        <v>24000</v>
      </c>
      <c r="R1145" s="2">
        <f t="shared" ref="R1145:R1160" si="344">(Q1145-O1145)/O1145*100</f>
        <v>51.835981711356</v>
      </c>
    </row>
    <row r="1146" spans="1:18">
      <c r="A1146" s="2" t="str">
        <f>"创业板B"</f>
        <v>创业板B</v>
      </c>
      <c r="B1146" s="2">
        <v>10000</v>
      </c>
      <c r="C1146" s="2">
        <v>10000</v>
      </c>
      <c r="D1146" s="2" t="str">
        <f>"人民币"</f>
        <v>人民币</v>
      </c>
      <c r="E1146" s="2">
        <v>1.116</v>
      </c>
      <c r="F1146" s="2">
        <v>-927.5</v>
      </c>
      <c r="G1146" s="2">
        <v>-8.33</v>
      </c>
      <c r="H1146" s="2"/>
      <c r="I1146" s="2">
        <v>10230</v>
      </c>
      <c r="J1146" s="2">
        <v>1.023</v>
      </c>
      <c r="K1146" s="2">
        <v>0</v>
      </c>
      <c r="L1146" s="2">
        <v>0</v>
      </c>
      <c r="M1146" s="2" t="str">
        <f>"150153"</f>
        <v>150153</v>
      </c>
      <c r="N1146" s="2" t="str">
        <f>"0157472516"</f>
        <v>0157472516</v>
      </c>
      <c r="O1146" s="2" t="str">
        <f>"11157.50"</f>
        <v>11157.50</v>
      </c>
      <c r="P1146" s="2">
        <v>1.3</v>
      </c>
      <c r="Q1146" s="2">
        <f>P1146*B1146</f>
        <v>13000</v>
      </c>
      <c r="R1146" s="2">
        <f>(Q1146-O1146)/O1146*100</f>
        <v>16.5135559041004</v>
      </c>
    </row>
    <row r="1147" spans="1:18">
      <c r="A1147" s="2" t="s">
        <v>7</v>
      </c>
      <c r="B1147" s="2">
        <v>600</v>
      </c>
      <c r="C1147" s="2">
        <v>600</v>
      </c>
      <c r="D1147" s="2" t="str">
        <f>"人民币"</f>
        <v>人民币</v>
      </c>
      <c r="E1147" s="2">
        <v>17.548</v>
      </c>
      <c r="F1147" s="2">
        <v>-310.88</v>
      </c>
      <c r="G1147" s="2">
        <v>-2.95</v>
      </c>
      <c r="H1147" s="2"/>
      <c r="I1147" s="2">
        <v>10218</v>
      </c>
      <c r="J1147" s="2">
        <v>17.03</v>
      </c>
      <c r="K1147" s="2">
        <v>0</v>
      </c>
      <c r="L1147" s="2">
        <v>0</v>
      </c>
      <c r="M1147" s="2" t="str">
        <f>"600008"</f>
        <v>600008</v>
      </c>
      <c r="N1147" s="2" t="str">
        <f t="shared" ref="N1147:N1150" si="345">"A453612732"</f>
        <v>A453612732</v>
      </c>
      <c r="O1147" s="2" t="str">
        <f>"10528.88"</f>
        <v>10528.88</v>
      </c>
      <c r="P1147" s="2">
        <v>25</v>
      </c>
      <c r="Q1147" s="2">
        <f>P1147*B1147</f>
        <v>15000</v>
      </c>
      <c r="R1147" s="2">
        <f>(Q1147-O1147)/O1147*100</f>
        <v>42.4652954540274</v>
      </c>
    </row>
    <row r="1148" spans="1:18">
      <c r="A1148" s="2" t="str">
        <f>"华英农业"</f>
        <v>华英农业</v>
      </c>
      <c r="B1148" s="2">
        <v>600</v>
      </c>
      <c r="C1148" s="2">
        <v>300</v>
      </c>
      <c r="D1148" s="2" t="str">
        <f>"人民币"</f>
        <v>人民币</v>
      </c>
      <c r="E1148" s="2">
        <v>14.948</v>
      </c>
      <c r="F1148" s="2">
        <v>-418.66</v>
      </c>
      <c r="G1148" s="2">
        <v>-4.67</v>
      </c>
      <c r="H1148" s="2"/>
      <c r="I1148" s="2">
        <v>8550</v>
      </c>
      <c r="J1148" s="2">
        <v>14.25</v>
      </c>
      <c r="K1148" s="2">
        <v>300</v>
      </c>
      <c r="L1148" s="2">
        <v>0</v>
      </c>
      <c r="M1148" s="2" t="str">
        <f>"002321"</f>
        <v>002321</v>
      </c>
      <c r="N1148" s="2" t="str">
        <f>"0157472516"</f>
        <v>0157472516</v>
      </c>
      <c r="O1148" s="2" t="str">
        <f>"8968.66"</f>
        <v>8968.66</v>
      </c>
      <c r="P1148" s="2">
        <v>25</v>
      </c>
      <c r="Q1148" s="2">
        <f>P1148*B1148</f>
        <v>15000</v>
      </c>
      <c r="R1148" s="2">
        <f>(Q1148-O1148)/O1148*100</f>
        <v>67.2490650777262</v>
      </c>
    </row>
    <row r="1149" spans="1:18">
      <c r="A1149" s="2" t="str">
        <f>"*ST阳化"</f>
        <v>*ST阳化</v>
      </c>
      <c r="B1149" s="2">
        <v>900</v>
      </c>
      <c r="C1149" s="2">
        <v>600</v>
      </c>
      <c r="D1149" s="2" t="str">
        <f>"人民币"</f>
        <v>人民币</v>
      </c>
      <c r="E1149" s="2">
        <v>7.599</v>
      </c>
      <c r="F1149" s="2">
        <v>-80.2</v>
      </c>
      <c r="G1149" s="2">
        <v>-1.17</v>
      </c>
      <c r="H1149" s="2"/>
      <c r="I1149" s="2">
        <v>6759</v>
      </c>
      <c r="J1149" s="2">
        <v>7.51</v>
      </c>
      <c r="K1149" s="2">
        <v>300</v>
      </c>
      <c r="L1149" s="2">
        <v>0</v>
      </c>
      <c r="M1149" s="2" t="str">
        <f>"600691"</f>
        <v>600691</v>
      </c>
      <c r="N1149" s="2" t="str">
        <f>"A453612732"</f>
        <v>A453612732</v>
      </c>
      <c r="O1149" s="2" t="str">
        <f>"6839.20"</f>
        <v>6839.20</v>
      </c>
      <c r="P1149" s="2">
        <v>11</v>
      </c>
      <c r="Q1149" s="2">
        <f>P1149*B1149</f>
        <v>9900</v>
      </c>
      <c r="R1149" s="2">
        <f>(Q1149-O1149)/O1149*100</f>
        <v>44.7537723710376</v>
      </c>
    </row>
    <row r="1150" spans="1:18">
      <c r="A1150" s="2" t="str">
        <f>"雪峰科技"</f>
        <v>雪峰科技</v>
      </c>
      <c r="B1150" s="2">
        <v>200</v>
      </c>
      <c r="C1150" s="2">
        <v>100</v>
      </c>
      <c r="D1150" s="2" t="str">
        <f>"人民币"</f>
        <v>人民币</v>
      </c>
      <c r="E1150" s="2">
        <v>37.898</v>
      </c>
      <c r="F1150" s="2">
        <v>-1239.59</v>
      </c>
      <c r="G1150" s="2">
        <v>-16.35</v>
      </c>
      <c r="H1150" s="2"/>
      <c r="I1150" s="2">
        <v>6340</v>
      </c>
      <c r="J1150" s="2">
        <v>31.7</v>
      </c>
      <c r="K1150" s="2">
        <v>100</v>
      </c>
      <c r="L1150" s="2">
        <v>0</v>
      </c>
      <c r="M1150" s="2" t="str">
        <f>"603227"</f>
        <v>603227</v>
      </c>
      <c r="N1150" s="2" t="str">
        <f>"A453612732"</f>
        <v>A453612732</v>
      </c>
      <c r="O1150" s="2" t="str">
        <f>"7579.59"</f>
        <v>7579.59</v>
      </c>
      <c r="P1150" s="2">
        <v>42</v>
      </c>
      <c r="Q1150" s="2">
        <f>P1150*B1150</f>
        <v>8400</v>
      </c>
      <c r="R1150" s="2">
        <f>(Q1150-O1150)/O1150*100</f>
        <v>10.8239363870605</v>
      </c>
    </row>
    <row r="1151" spans="1:18">
      <c r="A1151" s="2" t="str">
        <f>"三花股份"</f>
        <v>三花股份</v>
      </c>
      <c r="B1151" s="2">
        <v>400</v>
      </c>
      <c r="C1151" s="2">
        <v>400</v>
      </c>
      <c r="D1151" s="2" t="str">
        <f>"人民币"</f>
        <v>人民币</v>
      </c>
      <c r="E1151" s="2">
        <v>13.737</v>
      </c>
      <c r="F1151" s="2">
        <v>69.25</v>
      </c>
      <c r="G1151" s="2">
        <v>1.26</v>
      </c>
      <c r="H1151" s="2"/>
      <c r="I1151" s="2">
        <v>5564</v>
      </c>
      <c r="J1151" s="2">
        <v>13.91</v>
      </c>
      <c r="K1151" s="2">
        <v>0</v>
      </c>
      <c r="L1151" s="2">
        <v>0</v>
      </c>
      <c r="M1151" s="2" t="str">
        <f>"002050"</f>
        <v>002050</v>
      </c>
      <c r="N1151" s="2" t="str">
        <f t="shared" ref="N1151:N1156" si="346">"0157472516"</f>
        <v>0157472516</v>
      </c>
      <c r="O1151" s="2" t="str">
        <f>"5494.75"</f>
        <v>5494.75</v>
      </c>
      <c r="P1151" s="2">
        <v>20</v>
      </c>
      <c r="Q1151" s="2">
        <f>P1151*B1151</f>
        <v>8000</v>
      </c>
      <c r="R1151" s="2">
        <f>(Q1151-O1151)/O1151*100</f>
        <v>45.5935210883116</v>
      </c>
    </row>
    <row r="1152" spans="1:18">
      <c r="A1152" s="2" t="str">
        <f>"农 产 品"</f>
        <v>农 产 品</v>
      </c>
      <c r="B1152" s="2">
        <v>200</v>
      </c>
      <c r="C1152" s="2">
        <v>200</v>
      </c>
      <c r="D1152" s="2" t="str">
        <f>"人民币"</f>
        <v>人民币</v>
      </c>
      <c r="E1152" s="2">
        <v>25.665</v>
      </c>
      <c r="F1152" s="2">
        <v>-601</v>
      </c>
      <c r="G1152" s="2">
        <v>-11.71</v>
      </c>
      <c r="H1152" s="2"/>
      <c r="I1152" s="2">
        <v>4532</v>
      </c>
      <c r="J1152" s="2">
        <v>22.66</v>
      </c>
      <c r="K1152" s="2">
        <v>0</v>
      </c>
      <c r="L1152" s="2">
        <v>0</v>
      </c>
      <c r="M1152" s="2" t="str">
        <f>"000061"</f>
        <v>000061</v>
      </c>
      <c r="N1152" s="2" t="str">
        <f>"0157472516"</f>
        <v>0157472516</v>
      </c>
      <c r="O1152" s="2" t="str">
        <f>"5133.00"</f>
        <v>5133.00</v>
      </c>
      <c r="P1152" s="2">
        <v>35</v>
      </c>
      <c r="Q1152" s="2">
        <f>P1152*B1152</f>
        <v>7000</v>
      </c>
      <c r="R1152" s="2">
        <f>(Q1152-O1152)/O1152*100</f>
        <v>36.3724917202416</v>
      </c>
    </row>
    <row r="1153" spans="1:18">
      <c r="A1153" s="2" t="str">
        <f>"北京城建"</f>
        <v>北京城建</v>
      </c>
      <c r="B1153" s="2">
        <v>200</v>
      </c>
      <c r="C1153" s="2">
        <v>200</v>
      </c>
      <c r="D1153" s="2" t="str">
        <f>"人民币"</f>
        <v>人民币</v>
      </c>
      <c r="E1153" s="2">
        <v>24.605</v>
      </c>
      <c r="F1153" s="2">
        <v>-394.99</v>
      </c>
      <c r="G1153" s="2">
        <v>-8.03</v>
      </c>
      <c r="H1153" s="2"/>
      <c r="I1153" s="2">
        <v>4526</v>
      </c>
      <c r="J1153" s="2">
        <v>22.63</v>
      </c>
      <c r="K1153" s="2">
        <v>0</v>
      </c>
      <c r="L1153" s="2">
        <v>0</v>
      </c>
      <c r="M1153" s="2" t="str">
        <f>"600266"</f>
        <v>600266</v>
      </c>
      <c r="N1153" s="2" t="str">
        <f t="shared" ref="N1153:N1155" si="347">"A453612732"</f>
        <v>A453612732</v>
      </c>
      <c r="O1153" s="2" t="str">
        <f>"4920.99"</f>
        <v>4920.99</v>
      </c>
      <c r="P1153" s="2">
        <v>28</v>
      </c>
      <c r="Q1153" s="2">
        <f>P1153*B1153</f>
        <v>5600</v>
      </c>
      <c r="R1153" s="2">
        <f>(Q1153-O1153)/O1153*100</f>
        <v>13.7982397850839</v>
      </c>
    </row>
    <row r="1154" spans="1:18">
      <c r="A1154" s="2" t="str">
        <f>"上汽集团"</f>
        <v>上汽集团</v>
      </c>
      <c r="B1154" s="2">
        <v>200</v>
      </c>
      <c r="C1154" s="2">
        <v>200</v>
      </c>
      <c r="D1154" s="2" t="str">
        <f>"人民币"</f>
        <v>人民币</v>
      </c>
      <c r="E1154" s="2">
        <v>24.736</v>
      </c>
      <c r="F1154" s="2">
        <v>-449.12</v>
      </c>
      <c r="G1154" s="2">
        <v>-9.08</v>
      </c>
      <c r="H1154" s="2"/>
      <c r="I1154" s="2">
        <v>4498</v>
      </c>
      <c r="J1154" s="2">
        <v>22.49</v>
      </c>
      <c r="K1154" s="2">
        <v>0</v>
      </c>
      <c r="L1154" s="2">
        <v>0</v>
      </c>
      <c r="M1154" s="2" t="str">
        <f>"600104"</f>
        <v>600104</v>
      </c>
      <c r="N1154" s="2" t="str">
        <f>"A453612732"</f>
        <v>A453612732</v>
      </c>
      <c r="O1154" s="2" t="str">
        <f>"4947.12"</f>
        <v>4947.12</v>
      </c>
      <c r="P1154" s="2">
        <v>35</v>
      </c>
      <c r="Q1154" s="2">
        <f>P1154*B1154</f>
        <v>7000</v>
      </c>
      <c r="R1154" s="2">
        <f>(Q1154-O1154)/O1154*100</f>
        <v>41.4964666310904</v>
      </c>
    </row>
    <row r="1155" spans="1:18">
      <c r="A1155" s="2" t="str">
        <f>"中海集运"</f>
        <v>中海集运</v>
      </c>
      <c r="B1155" s="2">
        <v>400</v>
      </c>
      <c r="C1155" s="2">
        <v>400</v>
      </c>
      <c r="D1155" s="2" t="str">
        <f>"人民币"</f>
        <v>人民币</v>
      </c>
      <c r="E1155" s="2">
        <v>9.099</v>
      </c>
      <c r="F1155" s="2">
        <v>-167.68</v>
      </c>
      <c r="G1155" s="2">
        <v>-4.6</v>
      </c>
      <c r="H1155" s="2"/>
      <c r="I1155" s="2">
        <v>3472</v>
      </c>
      <c r="J1155" s="2">
        <v>8.68</v>
      </c>
      <c r="K1155" s="2">
        <v>0</v>
      </c>
      <c r="L1155" s="2">
        <v>0</v>
      </c>
      <c r="M1155" s="2" t="str">
        <f>"601866"</f>
        <v>601866</v>
      </c>
      <c r="N1155" s="2" t="str">
        <f>"A453612732"</f>
        <v>A453612732</v>
      </c>
      <c r="O1155" s="2" t="str">
        <f>"3639.68"</f>
        <v>3639.68</v>
      </c>
      <c r="P1155" s="2">
        <v>12</v>
      </c>
      <c r="Q1155" s="2">
        <f>P1155*B1155</f>
        <v>4800</v>
      </c>
      <c r="R1155" s="2">
        <f>(Q1155-O1155)/O1155*100</f>
        <v>31.8797256901706</v>
      </c>
    </row>
    <row r="1156" spans="1:18">
      <c r="A1156" s="2" t="str">
        <f>"中航军B"</f>
        <v>中航军B</v>
      </c>
      <c r="B1156" s="2">
        <v>3000</v>
      </c>
      <c r="C1156" s="2">
        <v>3000</v>
      </c>
      <c r="D1156" s="2" t="str">
        <f>"人民币"</f>
        <v>人民币</v>
      </c>
      <c r="E1156" s="2">
        <v>0.972</v>
      </c>
      <c r="F1156" s="2">
        <v>-62</v>
      </c>
      <c r="G1156" s="2">
        <v>-2.16</v>
      </c>
      <c r="H1156" s="2"/>
      <c r="I1156" s="2">
        <v>2853</v>
      </c>
      <c r="J1156" s="2">
        <v>0.951</v>
      </c>
      <c r="K1156" s="2">
        <v>0</v>
      </c>
      <c r="L1156" s="2">
        <v>0</v>
      </c>
      <c r="M1156" s="2" t="str">
        <f>"150222"</f>
        <v>150222</v>
      </c>
      <c r="N1156" s="2" t="str">
        <f>"0157472516"</f>
        <v>0157472516</v>
      </c>
      <c r="O1156" s="2" t="str">
        <f>"2915.00"</f>
        <v>2915.00</v>
      </c>
      <c r="P1156" s="2">
        <v>1.1</v>
      </c>
      <c r="Q1156" s="2">
        <f>P1156*B1156</f>
        <v>3300</v>
      </c>
      <c r="R1156" s="2">
        <f>(Q1156-O1156)/O1156*100</f>
        <v>13.2075471698113</v>
      </c>
    </row>
    <row r="1157" spans="1:18">
      <c r="A1157" s="2" t="str">
        <f>"华贸物流"</f>
        <v>华贸物流</v>
      </c>
      <c r="B1157" s="2">
        <v>200</v>
      </c>
      <c r="C1157" s="2">
        <v>200</v>
      </c>
      <c r="D1157" s="2" t="str">
        <f>"人民币"</f>
        <v>人民币</v>
      </c>
      <c r="E1157" s="2">
        <v>16.576</v>
      </c>
      <c r="F1157" s="2">
        <v>-473.12</v>
      </c>
      <c r="G1157" s="2">
        <v>-14.27</v>
      </c>
      <c r="H1157" s="2"/>
      <c r="I1157" s="2">
        <v>2842</v>
      </c>
      <c r="J1157" s="2">
        <v>14.21</v>
      </c>
      <c r="K1157" s="2">
        <v>0</v>
      </c>
      <c r="L1157" s="2">
        <v>0</v>
      </c>
      <c r="M1157" s="2" t="str">
        <f>"603128"</f>
        <v>603128</v>
      </c>
      <c r="N1157" s="2" t="str">
        <f t="shared" ref="N1157:N1160" si="348">"A453612732"</f>
        <v>A453612732</v>
      </c>
      <c r="O1157" s="2" t="str">
        <f>"3315.12"</f>
        <v>3315.12</v>
      </c>
      <c r="P1157" s="2">
        <v>20</v>
      </c>
      <c r="Q1157" s="2">
        <f>P1157*B1157</f>
        <v>4000</v>
      </c>
      <c r="R1157" s="2">
        <f>(Q1157-O1157)/O1157*100</f>
        <v>20.6592823185888</v>
      </c>
    </row>
    <row r="1158" spans="1:18">
      <c r="A1158" s="2" t="str">
        <f>"盛达矿业"</f>
        <v>盛达矿业</v>
      </c>
      <c r="B1158" s="2">
        <v>100</v>
      </c>
      <c r="C1158" s="2">
        <v>100</v>
      </c>
      <c r="D1158" s="2" t="str">
        <f>"人民币"</f>
        <v>人民币</v>
      </c>
      <c r="E1158" s="2">
        <v>38.308</v>
      </c>
      <c r="F1158" s="2">
        <v>-1175.77</v>
      </c>
      <c r="G1158" s="2">
        <v>-30.69</v>
      </c>
      <c r="H1158" s="2"/>
      <c r="I1158" s="2">
        <v>2655</v>
      </c>
      <c r="J1158" s="2">
        <v>26.55</v>
      </c>
      <c r="K1158" s="2">
        <v>0</v>
      </c>
      <c r="L1158" s="2">
        <v>100</v>
      </c>
      <c r="M1158" s="2" t="str">
        <f>"000603"</f>
        <v>000603</v>
      </c>
      <c r="N1158" s="2" t="str">
        <f>"0157472516"</f>
        <v>0157472516</v>
      </c>
      <c r="O1158" s="2" t="str">
        <f>"3830.77"</f>
        <v>3830.77</v>
      </c>
      <c r="P1158" s="2">
        <v>40</v>
      </c>
      <c r="Q1158" s="2">
        <f>P1158*B1158</f>
        <v>4000</v>
      </c>
      <c r="R1158" s="2">
        <f>(Q1158-O1158)/O1158*100</f>
        <v>4.41764971533138</v>
      </c>
    </row>
    <row r="1159" spans="1:18">
      <c r="A1159" s="2" t="str">
        <f>"大众交通"</f>
        <v>大众交通</v>
      </c>
      <c r="B1159" s="2">
        <v>100</v>
      </c>
      <c r="C1159" s="2">
        <v>100</v>
      </c>
      <c r="D1159" s="2" t="str">
        <f>"人民币"</f>
        <v>人民币</v>
      </c>
      <c r="E1159" s="2">
        <v>30.941</v>
      </c>
      <c r="F1159" s="2">
        <v>-1037.13</v>
      </c>
      <c r="G1159" s="2">
        <v>-33.52</v>
      </c>
      <c r="H1159" s="2"/>
      <c r="I1159" s="2">
        <v>2057</v>
      </c>
      <c r="J1159" s="2">
        <v>20.57</v>
      </c>
      <c r="K1159" s="2">
        <v>0</v>
      </c>
      <c r="L1159" s="2">
        <v>0</v>
      </c>
      <c r="M1159" s="2" t="str">
        <f>"600611"</f>
        <v>600611</v>
      </c>
      <c r="N1159" s="2" t="str">
        <f>"A453612732"</f>
        <v>A453612732</v>
      </c>
      <c r="O1159" s="2" t="str">
        <f>"3094.13"</f>
        <v>3094.13</v>
      </c>
      <c r="P1159" s="2">
        <v>28</v>
      </c>
      <c r="Q1159" s="2">
        <f>P1159*B1159</f>
        <v>2800</v>
      </c>
      <c r="R1159" s="2">
        <f>(Q1159-O1159)/O1159*100</f>
        <v>-9.50606470962759</v>
      </c>
    </row>
    <row r="1160" spans="1:18">
      <c r="A1160" s="2" t="str">
        <f>"中国中车"</f>
        <v>中国中车</v>
      </c>
      <c r="B1160" s="2">
        <v>100</v>
      </c>
      <c r="C1160" s="2">
        <v>100</v>
      </c>
      <c r="D1160" s="2" t="str">
        <f>"人民币"</f>
        <v>人民币</v>
      </c>
      <c r="E1160" s="2">
        <v>26.395</v>
      </c>
      <c r="F1160" s="2">
        <v>-631.5</v>
      </c>
      <c r="G1160" s="2">
        <v>-23.92</v>
      </c>
      <c r="H1160" s="2"/>
      <c r="I1160" s="2">
        <v>2008</v>
      </c>
      <c r="J1160" s="2">
        <v>20.08</v>
      </c>
      <c r="K1160" s="2">
        <v>0</v>
      </c>
      <c r="L1160" s="2">
        <v>100</v>
      </c>
      <c r="M1160" s="2" t="str">
        <f>"601766"</f>
        <v>601766</v>
      </c>
      <c r="N1160" s="2" t="str">
        <f>"A453612732"</f>
        <v>A453612732</v>
      </c>
      <c r="O1160" s="2" t="str">
        <f>"2639.50"</f>
        <v>2639.50</v>
      </c>
      <c r="P1160" s="2">
        <v>30</v>
      </c>
      <c r="Q1160" s="2">
        <f>P1160*B1160</f>
        <v>3000</v>
      </c>
      <c r="R1160" s="2">
        <f>(Q1160-O1160)/O1160*100</f>
        <v>13.6578897518469</v>
      </c>
    </row>
    <row r="1161" spans="1:18">
      <c r="A1161" s="2" t="s">
        <v>8</v>
      </c>
      <c r="B1161" s="2" t="s">
        <v>9</v>
      </c>
      <c r="C1161" s="4" t="s">
        <v>10</v>
      </c>
      <c r="D1161" s="4"/>
      <c r="E1161" s="4"/>
      <c r="F1161" s="2"/>
      <c r="G1161" s="2">
        <f>SUM(G1145:G1160)</f>
        <v>-178.38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>
        <f>SUM(Q1145:Q1160)</f>
        <v>134800</v>
      </c>
      <c r="R1161" s="2"/>
    </row>
    <row r="1162" customFormat="1" spans="3:8">
      <c r="C1162" s="5"/>
      <c r="D1162" s="5"/>
      <c r="E1162" s="5"/>
      <c r="H1162" s="6">
        <v>42257</v>
      </c>
    </row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spans="2:18">
      <c r="B1174" s="2" t="str">
        <f>"币种"</f>
        <v>币种</v>
      </c>
      <c r="C1174" s="2" t="str">
        <f>"余额"</f>
        <v>余额</v>
      </c>
      <c r="D1174" s="2" t="str">
        <f>"可用"</f>
        <v>可用</v>
      </c>
      <c r="E1174" s="2" t="str">
        <f>"可取"</f>
        <v>可取</v>
      </c>
      <c r="F1174" s="2" t="str">
        <f>"参考市值"</f>
        <v>参考市值</v>
      </c>
      <c r="G1174" s="2" t="str">
        <f>"资产"</f>
        <v>资产</v>
      </c>
      <c r="H1174" s="2" t="str">
        <f>"盈亏"</f>
        <v>盈亏</v>
      </c>
      <c r="I1174" s="2"/>
      <c r="J1174" s="2"/>
      <c r="K1174" s="2"/>
      <c r="L1174" s="2"/>
      <c r="M1174" s="2"/>
      <c r="N1174" s="2"/>
      <c r="O1174" s="2"/>
      <c r="P1174" s="2"/>
      <c r="Q1174" s="2"/>
      <c r="R1174" s="2"/>
    </row>
    <row r="1175" spans="2:18">
      <c r="B1175" s="2" t="str">
        <f>"人民币"</f>
        <v>人民币</v>
      </c>
      <c r="C1175" s="2" t="str">
        <f>"5508.71"</f>
        <v>5508.71</v>
      </c>
      <c r="D1175" s="2" t="str">
        <f>"138.54"</f>
        <v>138.54</v>
      </c>
      <c r="E1175" s="2" t="str">
        <f>"138.54"</f>
        <v>138.54</v>
      </c>
      <c r="F1175" s="2" t="str">
        <f>"91616.00"</f>
        <v>91616.00</v>
      </c>
      <c r="G1175" s="2" t="str">
        <f>"91754.54"</f>
        <v>91754.54</v>
      </c>
      <c r="H1175" s="2" t="str">
        <f>"-9194.42"</f>
        <v>-9194.42</v>
      </c>
      <c r="I1175" s="2"/>
      <c r="J1175" s="2"/>
      <c r="K1175" s="2"/>
      <c r="L1175" s="2"/>
      <c r="M1175" s="2"/>
      <c r="N1175" s="2"/>
      <c r="O1175" s="2"/>
      <c r="P1175" s="2"/>
      <c r="Q1175" s="2"/>
      <c r="R1175" s="2"/>
    </row>
    <row r="1176" spans="2:18"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8"/>
    </row>
    <row r="1177" spans="2:18">
      <c r="B1177" s="2" t="s">
        <v>0</v>
      </c>
      <c r="C1177" s="2" t="str">
        <f>"证券数量"</f>
        <v>证券数量</v>
      </c>
      <c r="D1177" s="2" t="s">
        <v>1</v>
      </c>
      <c r="E1177" s="2" t="str">
        <f>"价格币种"</f>
        <v>价格币种</v>
      </c>
      <c r="F1177" s="2" t="str">
        <f>"成本价"</f>
        <v>成本价</v>
      </c>
      <c r="G1177" s="2" t="str">
        <f>"浮动盈亏"</f>
        <v>浮动盈亏</v>
      </c>
      <c r="H1177" s="2" t="str">
        <f>"盈亏比例(%)"</f>
        <v>盈亏比例(%)</v>
      </c>
      <c r="I1177" s="2" t="str">
        <f>"折算汇率"</f>
        <v>折算汇率</v>
      </c>
      <c r="J1177" s="2" t="str">
        <f>"最新市值"</f>
        <v>最新市值</v>
      </c>
      <c r="K1177" s="2" t="str">
        <f>"当前价"</f>
        <v>当前价</v>
      </c>
      <c r="L1177" s="2" t="str">
        <f>"今买数量"</f>
        <v>今买数量</v>
      </c>
      <c r="M1177" s="2" t="str">
        <f>"今卖数量"</f>
        <v>今卖数量</v>
      </c>
      <c r="N1177" s="2" t="str">
        <f>"证券代码"</f>
        <v>证券代码</v>
      </c>
      <c r="O1177" s="2" t="str">
        <f>"股东代码"</f>
        <v>股东代码</v>
      </c>
      <c r="P1177" s="2" t="str">
        <f>"成本金额"</f>
        <v>成本金额</v>
      </c>
      <c r="Q1177" s="2" t="s">
        <v>2</v>
      </c>
      <c r="R1177" s="2"/>
    </row>
    <row r="1178" spans="2:18">
      <c r="B1178" s="2" t="s">
        <v>4</v>
      </c>
      <c r="C1178" s="9" t="s">
        <v>5</v>
      </c>
      <c r="D1178" s="9" t="s">
        <v>5</v>
      </c>
      <c r="E1178" s="2" t="str">
        <f t="shared" ref="E1178:E1193" si="349">"人民币"</f>
        <v>人民币</v>
      </c>
      <c r="F1178" s="2">
        <v>19.758</v>
      </c>
      <c r="G1178" s="2">
        <v>-1294.53</v>
      </c>
      <c r="H1178" s="2">
        <v>-8.19</v>
      </c>
      <c r="I1178" s="9" t="s">
        <v>6</v>
      </c>
      <c r="J1178" s="2">
        <v>14512</v>
      </c>
      <c r="K1178" s="2">
        <v>18.14</v>
      </c>
      <c r="L1178" s="2">
        <v>0</v>
      </c>
      <c r="M1178" s="2">
        <v>0</v>
      </c>
      <c r="N1178" s="2" t="str">
        <f>"000936"</f>
        <v>000936</v>
      </c>
      <c r="O1178" s="2" t="str">
        <f t="shared" ref="O1178:O1181" si="350">"0157472516"</f>
        <v>0157472516</v>
      </c>
      <c r="P1178" s="2" t="str">
        <f>"15806.53"</f>
        <v>15806.53</v>
      </c>
      <c r="Q1178" s="2">
        <v>30</v>
      </c>
      <c r="R1178" s="2">
        <f t="shared" ref="R1178:R1193" si="351">Q1178*C1178</f>
        <v>24000</v>
      </c>
    </row>
    <row r="1179" spans="2:18">
      <c r="B1179" s="2" t="str">
        <f>"创业板B"</f>
        <v>创业板B</v>
      </c>
      <c r="C1179" s="2">
        <v>10000</v>
      </c>
      <c r="D1179" s="2">
        <v>10000</v>
      </c>
      <c r="E1179" s="2" t="str">
        <f>"人民币"</f>
        <v>人民币</v>
      </c>
      <c r="F1179" s="2">
        <v>1.116</v>
      </c>
      <c r="G1179" s="2">
        <v>-927.5</v>
      </c>
      <c r="H1179" s="2">
        <v>-8.33</v>
      </c>
      <c r="I1179" s="2"/>
      <c r="J1179" s="2">
        <v>10230</v>
      </c>
      <c r="K1179" s="2">
        <v>1.023</v>
      </c>
      <c r="L1179" s="2">
        <v>0</v>
      </c>
      <c r="M1179" s="2">
        <v>0</v>
      </c>
      <c r="N1179" s="2" t="str">
        <f>"150153"</f>
        <v>150153</v>
      </c>
      <c r="O1179" s="2" t="str">
        <f>"0157472516"</f>
        <v>0157472516</v>
      </c>
      <c r="P1179" s="2" t="str">
        <f>"11157.50"</f>
        <v>11157.50</v>
      </c>
      <c r="Q1179" s="2">
        <v>1.3</v>
      </c>
      <c r="R1179" s="2">
        <f>Q1179*C1179</f>
        <v>13000</v>
      </c>
    </row>
    <row r="1180" spans="2:18">
      <c r="B1180" s="2" t="s">
        <v>7</v>
      </c>
      <c r="C1180" s="2">
        <v>600</v>
      </c>
      <c r="D1180" s="2">
        <v>600</v>
      </c>
      <c r="E1180" s="2" t="str">
        <f>"人民币"</f>
        <v>人民币</v>
      </c>
      <c r="F1180" s="2">
        <v>17.548</v>
      </c>
      <c r="G1180" s="2">
        <v>-310.88</v>
      </c>
      <c r="H1180" s="2">
        <v>-2.95</v>
      </c>
      <c r="I1180" s="2"/>
      <c r="J1180" s="2">
        <v>10218</v>
      </c>
      <c r="K1180" s="2">
        <v>17.03</v>
      </c>
      <c r="L1180" s="2">
        <v>0</v>
      </c>
      <c r="M1180" s="2">
        <v>0</v>
      </c>
      <c r="N1180" s="2" t="str">
        <f>"600008"</f>
        <v>600008</v>
      </c>
      <c r="O1180" s="2" t="str">
        <f t="shared" ref="O1180:O1183" si="352">"A453612732"</f>
        <v>A453612732</v>
      </c>
      <c r="P1180" s="2" t="str">
        <f>"10528.88"</f>
        <v>10528.88</v>
      </c>
      <c r="Q1180" s="2">
        <v>25</v>
      </c>
      <c r="R1180" s="2">
        <f>Q1180*C1180</f>
        <v>15000</v>
      </c>
    </row>
    <row r="1181" spans="2:18">
      <c r="B1181" s="2" t="str">
        <f>"华英农业"</f>
        <v>华英农业</v>
      </c>
      <c r="C1181" s="2">
        <v>600</v>
      </c>
      <c r="D1181" s="2">
        <v>300</v>
      </c>
      <c r="E1181" s="2" t="str">
        <f>"人民币"</f>
        <v>人民币</v>
      </c>
      <c r="F1181" s="2">
        <v>14.948</v>
      </c>
      <c r="G1181" s="2">
        <v>-418.66</v>
      </c>
      <c r="H1181" s="2">
        <v>-4.67</v>
      </c>
      <c r="I1181" s="2"/>
      <c r="J1181" s="2">
        <v>8550</v>
      </c>
      <c r="K1181" s="2">
        <v>14.25</v>
      </c>
      <c r="L1181" s="2">
        <v>300</v>
      </c>
      <c r="M1181" s="2">
        <v>0</v>
      </c>
      <c r="N1181" s="2" t="str">
        <f>"002321"</f>
        <v>002321</v>
      </c>
      <c r="O1181" s="2" t="str">
        <f>"0157472516"</f>
        <v>0157472516</v>
      </c>
      <c r="P1181" s="2" t="str">
        <f>"8968.66"</f>
        <v>8968.66</v>
      </c>
      <c r="Q1181" s="2">
        <v>25</v>
      </c>
      <c r="R1181" s="2">
        <f>Q1181*C1181</f>
        <v>15000</v>
      </c>
    </row>
    <row r="1182" spans="2:18">
      <c r="B1182" s="2" t="str">
        <f>"*ST阳化"</f>
        <v>*ST阳化</v>
      </c>
      <c r="C1182" s="2">
        <v>900</v>
      </c>
      <c r="D1182" s="2">
        <v>600</v>
      </c>
      <c r="E1182" s="2" t="str">
        <f>"人民币"</f>
        <v>人民币</v>
      </c>
      <c r="F1182" s="2">
        <v>7.599</v>
      </c>
      <c r="G1182" s="2">
        <v>-80.2</v>
      </c>
      <c r="H1182" s="2">
        <v>-1.17</v>
      </c>
      <c r="I1182" s="2"/>
      <c r="J1182" s="2">
        <v>6759</v>
      </c>
      <c r="K1182" s="2">
        <v>7.51</v>
      </c>
      <c r="L1182" s="2">
        <v>300</v>
      </c>
      <c r="M1182" s="2">
        <v>0</v>
      </c>
      <c r="N1182" s="2" t="str">
        <f>"600691"</f>
        <v>600691</v>
      </c>
      <c r="O1182" s="2" t="str">
        <f>"A453612732"</f>
        <v>A453612732</v>
      </c>
      <c r="P1182" s="2" t="str">
        <f>"6839.20"</f>
        <v>6839.20</v>
      </c>
      <c r="Q1182" s="2">
        <v>11</v>
      </c>
      <c r="R1182" s="2">
        <f>Q1182*C1182</f>
        <v>9900</v>
      </c>
    </row>
    <row r="1183" spans="2:18">
      <c r="B1183" s="2" t="str">
        <f>"雪峰科技"</f>
        <v>雪峰科技</v>
      </c>
      <c r="C1183" s="2">
        <v>200</v>
      </c>
      <c r="D1183" s="2">
        <v>100</v>
      </c>
      <c r="E1183" s="2" t="str">
        <f>"人民币"</f>
        <v>人民币</v>
      </c>
      <c r="F1183" s="2">
        <v>37.898</v>
      </c>
      <c r="G1183" s="2">
        <v>-1239.59</v>
      </c>
      <c r="H1183" s="2">
        <v>-16.35</v>
      </c>
      <c r="I1183" s="2"/>
      <c r="J1183" s="2">
        <v>6340</v>
      </c>
      <c r="K1183" s="2">
        <v>31.7</v>
      </c>
      <c r="L1183" s="2">
        <v>100</v>
      </c>
      <c r="M1183" s="2">
        <v>0</v>
      </c>
      <c r="N1183" s="2" t="str">
        <f>"603227"</f>
        <v>603227</v>
      </c>
      <c r="O1183" s="2" t="str">
        <f>"A453612732"</f>
        <v>A453612732</v>
      </c>
      <c r="P1183" s="2" t="str">
        <f>"7579.59"</f>
        <v>7579.59</v>
      </c>
      <c r="Q1183" s="2">
        <v>42</v>
      </c>
      <c r="R1183" s="2">
        <f>Q1183*C1183</f>
        <v>8400</v>
      </c>
    </row>
    <row r="1184" spans="2:18">
      <c r="B1184" s="2" t="str">
        <f>"三花股份"</f>
        <v>三花股份</v>
      </c>
      <c r="C1184" s="2">
        <v>400</v>
      </c>
      <c r="D1184" s="2">
        <v>400</v>
      </c>
      <c r="E1184" s="2" t="str">
        <f>"人民币"</f>
        <v>人民币</v>
      </c>
      <c r="F1184" s="2">
        <v>13.737</v>
      </c>
      <c r="G1184" s="2">
        <v>69.25</v>
      </c>
      <c r="H1184" s="2">
        <v>1.26</v>
      </c>
      <c r="I1184" s="2"/>
      <c r="J1184" s="2">
        <v>5564</v>
      </c>
      <c r="K1184" s="2">
        <v>13.91</v>
      </c>
      <c r="L1184" s="2">
        <v>0</v>
      </c>
      <c r="M1184" s="2">
        <v>0</v>
      </c>
      <c r="N1184" s="2" t="str">
        <f>"002050"</f>
        <v>002050</v>
      </c>
      <c r="O1184" s="2" t="str">
        <f t="shared" ref="O1184:O1189" si="353">"0157472516"</f>
        <v>0157472516</v>
      </c>
      <c r="P1184" s="2" t="str">
        <f>"5494.75"</f>
        <v>5494.75</v>
      </c>
      <c r="Q1184" s="2">
        <v>20</v>
      </c>
      <c r="R1184" s="2">
        <f>Q1184*C1184</f>
        <v>8000</v>
      </c>
    </row>
    <row r="1185" spans="2:18">
      <c r="B1185" s="2" t="str">
        <f>"农 产 品"</f>
        <v>农 产 品</v>
      </c>
      <c r="C1185" s="2">
        <v>200</v>
      </c>
      <c r="D1185" s="2">
        <v>200</v>
      </c>
      <c r="E1185" s="2" t="str">
        <f>"人民币"</f>
        <v>人民币</v>
      </c>
      <c r="F1185" s="2">
        <v>25.665</v>
      </c>
      <c r="G1185" s="2">
        <v>-601</v>
      </c>
      <c r="H1185" s="2">
        <v>-11.71</v>
      </c>
      <c r="I1185" s="2"/>
      <c r="J1185" s="2">
        <v>4532</v>
      </c>
      <c r="K1185" s="2">
        <v>22.66</v>
      </c>
      <c r="L1185" s="2">
        <v>0</v>
      </c>
      <c r="M1185" s="2">
        <v>0</v>
      </c>
      <c r="N1185" s="2" t="str">
        <f>"000061"</f>
        <v>000061</v>
      </c>
      <c r="O1185" s="2" t="str">
        <f>"0157472516"</f>
        <v>0157472516</v>
      </c>
      <c r="P1185" s="2" t="str">
        <f>"5133.00"</f>
        <v>5133.00</v>
      </c>
      <c r="Q1185" s="2">
        <v>35</v>
      </c>
      <c r="R1185" s="2">
        <f>Q1185*C1185</f>
        <v>7000</v>
      </c>
    </row>
    <row r="1186" spans="2:18">
      <c r="B1186" s="2" t="str">
        <f>"北京城建"</f>
        <v>北京城建</v>
      </c>
      <c r="C1186" s="2">
        <v>200</v>
      </c>
      <c r="D1186" s="2">
        <v>200</v>
      </c>
      <c r="E1186" s="2" t="str">
        <f>"人民币"</f>
        <v>人民币</v>
      </c>
      <c r="F1186" s="2">
        <v>24.605</v>
      </c>
      <c r="G1186" s="2">
        <v>-394.99</v>
      </c>
      <c r="H1186" s="2">
        <v>-8.03</v>
      </c>
      <c r="I1186" s="2"/>
      <c r="J1186" s="2">
        <v>4526</v>
      </c>
      <c r="K1186" s="2">
        <v>22.63</v>
      </c>
      <c r="L1186" s="2">
        <v>0</v>
      </c>
      <c r="M1186" s="2">
        <v>0</v>
      </c>
      <c r="N1186" s="2" t="str">
        <f>"600266"</f>
        <v>600266</v>
      </c>
      <c r="O1186" s="2" t="str">
        <f t="shared" ref="O1186:O1188" si="354">"A453612732"</f>
        <v>A453612732</v>
      </c>
      <c r="P1186" s="2" t="str">
        <f>"4920.99"</f>
        <v>4920.99</v>
      </c>
      <c r="Q1186" s="2">
        <v>28</v>
      </c>
      <c r="R1186" s="2">
        <f>Q1186*C1186</f>
        <v>5600</v>
      </c>
    </row>
    <row r="1187" spans="2:18">
      <c r="B1187" s="2" t="str">
        <f>"上汽集团"</f>
        <v>上汽集团</v>
      </c>
      <c r="C1187" s="2">
        <v>200</v>
      </c>
      <c r="D1187" s="2">
        <v>200</v>
      </c>
      <c r="E1187" s="2" t="str">
        <f>"人民币"</f>
        <v>人民币</v>
      </c>
      <c r="F1187" s="2">
        <v>24.736</v>
      </c>
      <c r="G1187" s="2">
        <v>-449.12</v>
      </c>
      <c r="H1187" s="2">
        <v>-9.08</v>
      </c>
      <c r="I1187" s="2"/>
      <c r="J1187" s="2">
        <v>4498</v>
      </c>
      <c r="K1187" s="2">
        <v>22.49</v>
      </c>
      <c r="L1187" s="2">
        <v>0</v>
      </c>
      <c r="M1187" s="2">
        <v>0</v>
      </c>
      <c r="N1187" s="2" t="str">
        <f>"600104"</f>
        <v>600104</v>
      </c>
      <c r="O1187" s="2" t="str">
        <f>"A453612732"</f>
        <v>A453612732</v>
      </c>
      <c r="P1187" s="2" t="str">
        <f>"4947.12"</f>
        <v>4947.12</v>
      </c>
      <c r="Q1187" s="2">
        <v>35</v>
      </c>
      <c r="R1187" s="2">
        <f>Q1187*C1187</f>
        <v>7000</v>
      </c>
    </row>
    <row r="1188" spans="2:18">
      <c r="B1188" s="2" t="str">
        <f>"中海集运"</f>
        <v>中海集运</v>
      </c>
      <c r="C1188" s="2">
        <v>400</v>
      </c>
      <c r="D1188" s="2">
        <v>400</v>
      </c>
      <c r="E1188" s="2" t="str">
        <f>"人民币"</f>
        <v>人民币</v>
      </c>
      <c r="F1188" s="2">
        <v>9.099</v>
      </c>
      <c r="G1188" s="2">
        <v>-167.68</v>
      </c>
      <c r="H1188" s="2">
        <v>-4.6</v>
      </c>
      <c r="I1188" s="2"/>
      <c r="J1188" s="2">
        <v>3472</v>
      </c>
      <c r="K1188" s="2">
        <v>8.68</v>
      </c>
      <c r="L1188" s="2">
        <v>0</v>
      </c>
      <c r="M1188" s="2">
        <v>0</v>
      </c>
      <c r="N1188" s="2" t="str">
        <f>"601866"</f>
        <v>601866</v>
      </c>
      <c r="O1188" s="2" t="str">
        <f>"A453612732"</f>
        <v>A453612732</v>
      </c>
      <c r="P1188" s="2" t="str">
        <f>"3639.68"</f>
        <v>3639.68</v>
      </c>
      <c r="Q1188" s="2">
        <v>12</v>
      </c>
      <c r="R1188" s="2">
        <f>Q1188*C1188</f>
        <v>4800</v>
      </c>
    </row>
    <row r="1189" spans="2:18">
      <c r="B1189" s="2" t="str">
        <f>"中航军B"</f>
        <v>中航军B</v>
      </c>
      <c r="C1189" s="2">
        <v>3000</v>
      </c>
      <c r="D1189" s="2">
        <v>3000</v>
      </c>
      <c r="E1189" s="2" t="str">
        <f>"人民币"</f>
        <v>人民币</v>
      </c>
      <c r="F1189" s="2">
        <v>0.972</v>
      </c>
      <c r="G1189" s="2">
        <v>-62</v>
      </c>
      <c r="H1189" s="2">
        <v>-2.16</v>
      </c>
      <c r="I1189" s="2"/>
      <c r="J1189" s="2">
        <v>2853</v>
      </c>
      <c r="K1189" s="2">
        <v>0.951</v>
      </c>
      <c r="L1189" s="2">
        <v>0</v>
      </c>
      <c r="M1189" s="2">
        <v>0</v>
      </c>
      <c r="N1189" s="2" t="str">
        <f>"150222"</f>
        <v>150222</v>
      </c>
      <c r="O1189" s="2" t="str">
        <f>"0157472516"</f>
        <v>0157472516</v>
      </c>
      <c r="P1189" s="2" t="str">
        <f>"2915.00"</f>
        <v>2915.00</v>
      </c>
      <c r="Q1189" s="2">
        <v>1.1</v>
      </c>
      <c r="R1189" s="2">
        <f>Q1189*C1189</f>
        <v>3300</v>
      </c>
    </row>
    <row r="1190" spans="2:18">
      <c r="B1190" s="2" t="str">
        <f>"华贸物流"</f>
        <v>华贸物流</v>
      </c>
      <c r="C1190" s="2">
        <v>200</v>
      </c>
      <c r="D1190" s="2">
        <v>200</v>
      </c>
      <c r="E1190" s="2" t="str">
        <f>"人民币"</f>
        <v>人民币</v>
      </c>
      <c r="F1190" s="2">
        <v>16.576</v>
      </c>
      <c r="G1190" s="2">
        <v>-473.12</v>
      </c>
      <c r="H1190" s="2">
        <v>-14.27</v>
      </c>
      <c r="I1190" s="2"/>
      <c r="J1190" s="2">
        <v>2842</v>
      </c>
      <c r="K1190" s="2">
        <v>14.21</v>
      </c>
      <c r="L1190" s="2">
        <v>0</v>
      </c>
      <c r="M1190" s="2">
        <v>0</v>
      </c>
      <c r="N1190" s="2" t="str">
        <f>"603128"</f>
        <v>603128</v>
      </c>
      <c r="O1190" s="2" t="str">
        <f t="shared" ref="O1190:O1193" si="355">"A453612732"</f>
        <v>A453612732</v>
      </c>
      <c r="P1190" s="2" t="str">
        <f>"3315.12"</f>
        <v>3315.12</v>
      </c>
      <c r="Q1190" s="2">
        <v>20</v>
      </c>
      <c r="R1190" s="2">
        <f>Q1190*C1190</f>
        <v>4000</v>
      </c>
    </row>
    <row r="1191" spans="2:18">
      <c r="B1191" s="2" t="str">
        <f>"盛达矿业"</f>
        <v>盛达矿业</v>
      </c>
      <c r="C1191" s="2">
        <v>100</v>
      </c>
      <c r="D1191" s="2">
        <v>100</v>
      </c>
      <c r="E1191" s="2" t="str">
        <f>"人民币"</f>
        <v>人民币</v>
      </c>
      <c r="F1191" s="2">
        <v>38.308</v>
      </c>
      <c r="G1191" s="2">
        <v>-1175.77</v>
      </c>
      <c r="H1191" s="2">
        <v>-30.69</v>
      </c>
      <c r="I1191" s="2"/>
      <c r="J1191" s="2">
        <v>2655</v>
      </c>
      <c r="K1191" s="2">
        <v>26.55</v>
      </c>
      <c r="L1191" s="2">
        <v>0</v>
      </c>
      <c r="M1191" s="2">
        <v>100</v>
      </c>
      <c r="N1191" s="2" t="str">
        <f>"000603"</f>
        <v>000603</v>
      </c>
      <c r="O1191" s="2" t="str">
        <f>"0157472516"</f>
        <v>0157472516</v>
      </c>
      <c r="P1191" s="2" t="str">
        <f>"3830.77"</f>
        <v>3830.77</v>
      </c>
      <c r="Q1191" s="2">
        <v>40</v>
      </c>
      <c r="R1191" s="2">
        <f>Q1191*C1191</f>
        <v>4000</v>
      </c>
    </row>
    <row r="1192" spans="2:18">
      <c r="B1192" s="2" t="str">
        <f>"大众交通"</f>
        <v>大众交通</v>
      </c>
      <c r="C1192" s="2">
        <v>100</v>
      </c>
      <c r="D1192" s="2">
        <v>100</v>
      </c>
      <c r="E1192" s="2" t="str">
        <f>"人民币"</f>
        <v>人民币</v>
      </c>
      <c r="F1192" s="2">
        <v>30.941</v>
      </c>
      <c r="G1192" s="2">
        <v>-1037.13</v>
      </c>
      <c r="H1192" s="2">
        <v>-33.52</v>
      </c>
      <c r="I1192" s="2"/>
      <c r="J1192" s="2">
        <v>2057</v>
      </c>
      <c r="K1192" s="2">
        <v>20.57</v>
      </c>
      <c r="L1192" s="2">
        <v>0</v>
      </c>
      <c r="M1192" s="2">
        <v>0</v>
      </c>
      <c r="N1192" s="2" t="str">
        <f>"600611"</f>
        <v>600611</v>
      </c>
      <c r="O1192" s="2" t="str">
        <f>"A453612732"</f>
        <v>A453612732</v>
      </c>
      <c r="P1192" s="2" t="str">
        <f>"3094.13"</f>
        <v>3094.13</v>
      </c>
      <c r="Q1192" s="2">
        <v>28</v>
      </c>
      <c r="R1192" s="2">
        <f>Q1192*C1192</f>
        <v>2800</v>
      </c>
    </row>
    <row r="1193" spans="2:18">
      <c r="B1193" s="2" t="str">
        <f>"中国中车"</f>
        <v>中国中车</v>
      </c>
      <c r="C1193" s="2">
        <v>100</v>
      </c>
      <c r="D1193" s="2">
        <v>100</v>
      </c>
      <c r="E1193" s="2" t="str">
        <f>"人民币"</f>
        <v>人民币</v>
      </c>
      <c r="F1193" s="2">
        <v>26.395</v>
      </c>
      <c r="G1193" s="2">
        <v>-631.5</v>
      </c>
      <c r="H1193" s="2">
        <v>-23.92</v>
      </c>
      <c r="I1193" s="2"/>
      <c r="J1193" s="2">
        <v>2008</v>
      </c>
      <c r="K1193" s="2">
        <v>20.08</v>
      </c>
      <c r="L1193" s="2">
        <v>0</v>
      </c>
      <c r="M1193" s="2">
        <v>100</v>
      </c>
      <c r="N1193" s="2" t="str">
        <f>"601766"</f>
        <v>601766</v>
      </c>
      <c r="O1193" s="2" t="str">
        <f>"A453612732"</f>
        <v>A453612732</v>
      </c>
      <c r="P1193" s="2" t="str">
        <f>"2639.50"</f>
        <v>2639.50</v>
      </c>
      <c r="Q1193" s="2">
        <v>30</v>
      </c>
      <c r="R1193" s="2">
        <f>Q1193*C1193</f>
        <v>3000</v>
      </c>
    </row>
    <row r="1194" spans="2:18">
      <c r="B1194" s="2" t="s">
        <v>8</v>
      </c>
      <c r="C1194" s="2" t="s">
        <v>9</v>
      </c>
      <c r="D1194" s="4" t="s">
        <v>10</v>
      </c>
      <c r="E1194" s="4"/>
      <c r="F1194" s="4"/>
      <c r="G1194" s="2"/>
      <c r="H1194" s="2">
        <f>SUM(H1178:H1193)</f>
        <v>-178.38</v>
      </c>
      <c r="I1194" s="2"/>
      <c r="J1194" s="2"/>
      <c r="K1194" s="2"/>
      <c r="L1194" s="2"/>
      <c r="M1194" s="2"/>
      <c r="N1194" s="2"/>
      <c r="O1194" s="2"/>
      <c r="P1194" s="2"/>
      <c r="Q1194" s="2"/>
      <c r="R1194" s="2">
        <f>SUM(R1178:R1193)</f>
        <v>134800</v>
      </c>
    </row>
    <row r="1195" customFormat="1" spans="4:9">
      <c r="D1195" s="5"/>
      <c r="E1195" s="5"/>
      <c r="F1195" s="5"/>
      <c r="I1195" s="6">
        <v>42257</v>
      </c>
    </row>
    <row r="1196" customFormat="1" spans="11:11">
      <c r="K1196" s="6">
        <f>I1195+1</f>
        <v>42258</v>
      </c>
    </row>
    <row r="1197" customFormat="1" spans="3:12">
      <c r="C1197" t="s">
        <v>11</v>
      </c>
      <c r="L1197" s="7">
        <f ca="1">NOW()</f>
        <v>42259.9654398148</v>
      </c>
    </row>
    <row r="1198" customFormat="1" spans="10:10">
      <c r="J1198" t="e">
        <f>E1190+1</f>
        <v>#VALUE!</v>
      </c>
    </row>
    <row r="1199" customFormat="1" spans="7:7">
      <c r="G1199" t="s">
        <v>12</v>
      </c>
    </row>
    <row r="1200" customFormat="1" spans="6:6">
      <c r="F1200" t="s">
        <v>13</v>
      </c>
    </row>
    <row r="1201" spans="1:17">
      <c r="A1201" s="2" t="str">
        <f>"币种"</f>
        <v>币种</v>
      </c>
      <c r="B1201" s="2" t="str">
        <f>"余额"</f>
        <v>余额</v>
      </c>
      <c r="C1201" s="2" t="str">
        <f>"可用"</f>
        <v>可用</v>
      </c>
      <c r="D1201" s="2" t="str">
        <f>"可取"</f>
        <v>可取</v>
      </c>
      <c r="E1201" s="2" t="str">
        <f>"参考市值"</f>
        <v>参考市值</v>
      </c>
      <c r="F1201" s="2" t="str">
        <f>"资产"</f>
        <v>资产</v>
      </c>
      <c r="G1201" s="2" t="str">
        <f>"盈亏"</f>
        <v>盈亏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>
      <c r="A1202" s="2" t="str">
        <f>"人民币"</f>
        <v>人民币</v>
      </c>
      <c r="B1202" s="2" t="str">
        <f>"5508.71"</f>
        <v>5508.71</v>
      </c>
      <c r="C1202" s="2" t="str">
        <f>"138.54"</f>
        <v>138.54</v>
      </c>
      <c r="D1202" s="2" t="str">
        <f>"138.54"</f>
        <v>138.54</v>
      </c>
      <c r="E1202" s="2" t="str">
        <f>"91616.00"</f>
        <v>91616.00</v>
      </c>
      <c r="F1202" s="2" t="str">
        <f>"91754.54"</f>
        <v>91754.54</v>
      </c>
      <c r="G1202" s="2" t="str">
        <f>"-9194.42"</f>
        <v>-9194.42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8"/>
    </row>
    <row r="1204" spans="1:18">
      <c r="A1204" s="2" t="s">
        <v>0</v>
      </c>
      <c r="B1204" s="2" t="str">
        <f>"证券数量"</f>
        <v>证券数量</v>
      </c>
      <c r="C1204" s="2" t="s">
        <v>1</v>
      </c>
      <c r="D1204" s="2" t="str">
        <f>"价格币种"</f>
        <v>价格币种</v>
      </c>
      <c r="E1204" s="2" t="str">
        <f>"成本价"</f>
        <v>成本价</v>
      </c>
      <c r="F1204" s="2" t="str">
        <f>"浮动盈亏"</f>
        <v>浮动盈亏</v>
      </c>
      <c r="G1204" s="2" t="str">
        <f>"盈亏比例(%)"</f>
        <v>盈亏比例(%)</v>
      </c>
      <c r="H1204" s="2" t="str">
        <f>"折算汇率"</f>
        <v>折算汇率</v>
      </c>
      <c r="I1204" s="2" t="str">
        <f>"最新市值"</f>
        <v>最新市值</v>
      </c>
      <c r="J1204" s="2" t="str">
        <f>"当前价"</f>
        <v>当前价</v>
      </c>
      <c r="K1204" s="2" t="str">
        <f>"今买数量"</f>
        <v>今买数量</v>
      </c>
      <c r="L1204" s="2" t="str">
        <f>"今卖数量"</f>
        <v>今卖数量</v>
      </c>
      <c r="M1204" s="2" t="str">
        <f>"证券代码"</f>
        <v>证券代码</v>
      </c>
      <c r="N1204" s="2" t="str">
        <f>"股东代码"</f>
        <v>股东代码</v>
      </c>
      <c r="O1204" s="2" t="str">
        <f>"成本金额"</f>
        <v>成本金额</v>
      </c>
      <c r="P1204" s="2" t="s">
        <v>2</v>
      </c>
      <c r="Q1204" s="2"/>
      <c r="R1204" s="2" t="s">
        <v>3</v>
      </c>
    </row>
    <row r="1205" spans="1:18">
      <c r="A1205" s="2" t="s">
        <v>4</v>
      </c>
      <c r="B1205" s="9" t="s">
        <v>5</v>
      </c>
      <c r="C1205" s="9" t="s">
        <v>5</v>
      </c>
      <c r="D1205" s="2" t="str">
        <f t="shared" ref="D1205:D1220" si="356">"人民币"</f>
        <v>人民币</v>
      </c>
      <c r="E1205" s="2">
        <v>19.758</v>
      </c>
      <c r="F1205" s="2">
        <v>-1294.53</v>
      </c>
      <c r="G1205" s="2">
        <v>-8.19</v>
      </c>
      <c r="H1205" s="9" t="s">
        <v>6</v>
      </c>
      <c r="I1205" s="2">
        <v>14512</v>
      </c>
      <c r="J1205" s="2">
        <v>18.14</v>
      </c>
      <c r="K1205" s="2">
        <v>0</v>
      </c>
      <c r="L1205" s="2">
        <v>0</v>
      </c>
      <c r="M1205" s="2" t="str">
        <f>"000936"</f>
        <v>000936</v>
      </c>
      <c r="N1205" s="2" t="str">
        <f t="shared" ref="N1205:N1208" si="357">"0157472516"</f>
        <v>0157472516</v>
      </c>
      <c r="O1205" s="2" t="str">
        <f>"15806.53"</f>
        <v>15806.53</v>
      </c>
      <c r="P1205" s="2">
        <v>30</v>
      </c>
      <c r="Q1205" s="2">
        <f t="shared" ref="Q1205:Q1220" si="358">P1205*B1205</f>
        <v>24000</v>
      </c>
      <c r="R1205" s="2">
        <f t="shared" ref="R1205:R1220" si="359">(Q1205-O1205)/O1205*100</f>
        <v>51.835981711356</v>
      </c>
    </row>
    <row r="1206" spans="1:18">
      <c r="A1206" s="2" t="str">
        <f>"创业板B"</f>
        <v>创业板B</v>
      </c>
      <c r="B1206" s="2">
        <v>10000</v>
      </c>
      <c r="C1206" s="2">
        <v>10000</v>
      </c>
      <c r="D1206" s="2" t="str">
        <f>"人民币"</f>
        <v>人民币</v>
      </c>
      <c r="E1206" s="2">
        <v>1.116</v>
      </c>
      <c r="F1206" s="2">
        <v>-927.5</v>
      </c>
      <c r="G1206" s="2">
        <v>-8.33</v>
      </c>
      <c r="H1206" s="2"/>
      <c r="I1206" s="2">
        <v>10230</v>
      </c>
      <c r="J1206" s="2">
        <v>1.023</v>
      </c>
      <c r="K1206" s="2">
        <v>0</v>
      </c>
      <c r="L1206" s="2">
        <v>0</v>
      </c>
      <c r="M1206" s="2" t="str">
        <f>"150153"</f>
        <v>150153</v>
      </c>
      <c r="N1206" s="2" t="str">
        <f>"0157472516"</f>
        <v>0157472516</v>
      </c>
      <c r="O1206" s="2" t="str">
        <f>"11157.50"</f>
        <v>11157.50</v>
      </c>
      <c r="P1206" s="2">
        <v>1.3</v>
      </c>
      <c r="Q1206" s="2">
        <f>P1206*B1206</f>
        <v>13000</v>
      </c>
      <c r="R1206" s="2">
        <f>(Q1206-O1206)/O1206*100</f>
        <v>16.5135559041004</v>
      </c>
    </row>
    <row r="1207" spans="1:18">
      <c r="A1207" s="2" t="s">
        <v>7</v>
      </c>
      <c r="B1207" s="2">
        <v>600</v>
      </c>
      <c r="C1207" s="2">
        <v>600</v>
      </c>
      <c r="D1207" s="2" t="str">
        <f>"人民币"</f>
        <v>人民币</v>
      </c>
      <c r="E1207" s="2">
        <v>17.548</v>
      </c>
      <c r="F1207" s="2">
        <v>-310.88</v>
      </c>
      <c r="G1207" s="2">
        <v>-2.95</v>
      </c>
      <c r="H1207" s="2"/>
      <c r="I1207" s="2">
        <v>10218</v>
      </c>
      <c r="J1207" s="2">
        <v>17.03</v>
      </c>
      <c r="K1207" s="2">
        <v>0</v>
      </c>
      <c r="L1207" s="2">
        <v>0</v>
      </c>
      <c r="M1207" s="2" t="str">
        <f>"600008"</f>
        <v>600008</v>
      </c>
      <c r="N1207" s="2" t="str">
        <f t="shared" ref="N1207:N1210" si="360">"A453612732"</f>
        <v>A453612732</v>
      </c>
      <c r="O1207" s="2" t="str">
        <f>"10528.88"</f>
        <v>10528.88</v>
      </c>
      <c r="P1207" s="2">
        <v>25</v>
      </c>
      <c r="Q1207" s="2">
        <f>P1207*B1207</f>
        <v>15000</v>
      </c>
      <c r="R1207" s="2">
        <f>(Q1207-O1207)/O1207*100</f>
        <v>42.4652954540274</v>
      </c>
    </row>
    <row r="1208" spans="1:18">
      <c r="A1208" s="2" t="str">
        <f>"华英农业"</f>
        <v>华英农业</v>
      </c>
      <c r="B1208" s="2">
        <v>600</v>
      </c>
      <c r="C1208" s="2">
        <v>300</v>
      </c>
      <c r="D1208" s="2" t="str">
        <f>"人民币"</f>
        <v>人民币</v>
      </c>
      <c r="E1208" s="2">
        <v>14.948</v>
      </c>
      <c r="F1208" s="2">
        <v>-418.66</v>
      </c>
      <c r="G1208" s="2">
        <v>-4.67</v>
      </c>
      <c r="H1208" s="2"/>
      <c r="I1208" s="2">
        <v>8550</v>
      </c>
      <c r="J1208" s="2">
        <v>14.25</v>
      </c>
      <c r="K1208" s="2">
        <v>300</v>
      </c>
      <c r="L1208" s="2">
        <v>0</v>
      </c>
      <c r="M1208" s="2" t="str">
        <f>"002321"</f>
        <v>002321</v>
      </c>
      <c r="N1208" s="2" t="str">
        <f>"0157472516"</f>
        <v>0157472516</v>
      </c>
      <c r="O1208" s="2" t="str">
        <f>"8968.66"</f>
        <v>8968.66</v>
      </c>
      <c r="P1208" s="2">
        <v>25</v>
      </c>
      <c r="Q1208" s="2">
        <f>P1208*B1208</f>
        <v>15000</v>
      </c>
      <c r="R1208" s="2">
        <f>(Q1208-O1208)/O1208*100</f>
        <v>67.2490650777262</v>
      </c>
    </row>
    <row r="1209" spans="1:18">
      <c r="A1209" s="2" t="str">
        <f>"*ST阳化"</f>
        <v>*ST阳化</v>
      </c>
      <c r="B1209" s="2">
        <v>900</v>
      </c>
      <c r="C1209" s="2">
        <v>600</v>
      </c>
      <c r="D1209" s="2" t="str">
        <f>"人民币"</f>
        <v>人民币</v>
      </c>
      <c r="E1209" s="2">
        <v>7.599</v>
      </c>
      <c r="F1209" s="2">
        <v>-80.2</v>
      </c>
      <c r="G1209" s="2">
        <v>-1.17</v>
      </c>
      <c r="H1209" s="2"/>
      <c r="I1209" s="2">
        <v>6759</v>
      </c>
      <c r="J1209" s="2">
        <v>7.51</v>
      </c>
      <c r="K1209" s="2">
        <v>300</v>
      </c>
      <c r="L1209" s="2">
        <v>0</v>
      </c>
      <c r="M1209" s="2" t="str">
        <f>"600691"</f>
        <v>600691</v>
      </c>
      <c r="N1209" s="2" t="str">
        <f>"A453612732"</f>
        <v>A453612732</v>
      </c>
      <c r="O1209" s="2" t="str">
        <f>"6839.20"</f>
        <v>6839.20</v>
      </c>
      <c r="P1209" s="2">
        <v>11</v>
      </c>
      <c r="Q1209" s="2">
        <f>P1209*B1209</f>
        <v>9900</v>
      </c>
      <c r="R1209" s="2">
        <f>(Q1209-O1209)/O1209*100</f>
        <v>44.7537723710376</v>
      </c>
    </row>
    <row r="1210" spans="1:18">
      <c r="A1210" s="2" t="str">
        <f>"雪峰科技"</f>
        <v>雪峰科技</v>
      </c>
      <c r="B1210" s="2">
        <v>200</v>
      </c>
      <c r="C1210" s="2">
        <v>100</v>
      </c>
      <c r="D1210" s="2" t="str">
        <f>"人民币"</f>
        <v>人民币</v>
      </c>
      <c r="E1210" s="2">
        <v>37.898</v>
      </c>
      <c r="F1210" s="2">
        <v>-1239.59</v>
      </c>
      <c r="G1210" s="2">
        <v>-16.35</v>
      </c>
      <c r="H1210" s="2"/>
      <c r="I1210" s="2">
        <v>6340</v>
      </c>
      <c r="J1210" s="2">
        <v>31.7</v>
      </c>
      <c r="K1210" s="2">
        <v>100</v>
      </c>
      <c r="L1210" s="2">
        <v>0</v>
      </c>
      <c r="M1210" s="2" t="str">
        <f>"603227"</f>
        <v>603227</v>
      </c>
      <c r="N1210" s="2" t="str">
        <f>"A453612732"</f>
        <v>A453612732</v>
      </c>
      <c r="O1210" s="2" t="str">
        <f>"7579.59"</f>
        <v>7579.59</v>
      </c>
      <c r="P1210" s="2">
        <v>42</v>
      </c>
      <c r="Q1210" s="2">
        <f>P1210*B1210</f>
        <v>8400</v>
      </c>
      <c r="R1210" s="2">
        <f>(Q1210-O1210)/O1210*100</f>
        <v>10.8239363870605</v>
      </c>
    </row>
    <row r="1211" spans="1:18">
      <c r="A1211" s="2" t="str">
        <f>"三花股份"</f>
        <v>三花股份</v>
      </c>
      <c r="B1211" s="2">
        <v>400</v>
      </c>
      <c r="C1211" s="2">
        <v>400</v>
      </c>
      <c r="D1211" s="2" t="str">
        <f>"人民币"</f>
        <v>人民币</v>
      </c>
      <c r="E1211" s="2">
        <v>13.737</v>
      </c>
      <c r="F1211" s="2">
        <v>69.25</v>
      </c>
      <c r="G1211" s="2">
        <v>1.26</v>
      </c>
      <c r="H1211" s="2"/>
      <c r="I1211" s="2">
        <v>5564</v>
      </c>
      <c r="J1211" s="2">
        <v>13.91</v>
      </c>
      <c r="K1211" s="2">
        <v>0</v>
      </c>
      <c r="L1211" s="2">
        <v>0</v>
      </c>
      <c r="M1211" s="2" t="str">
        <f>"002050"</f>
        <v>002050</v>
      </c>
      <c r="N1211" s="2" t="str">
        <f t="shared" ref="N1211:N1216" si="361">"0157472516"</f>
        <v>0157472516</v>
      </c>
      <c r="O1211" s="2" t="str">
        <f>"5494.75"</f>
        <v>5494.75</v>
      </c>
      <c r="P1211" s="2">
        <v>20</v>
      </c>
      <c r="Q1211" s="2">
        <f>P1211*B1211</f>
        <v>8000</v>
      </c>
      <c r="R1211" s="2">
        <f>(Q1211-O1211)/O1211*100</f>
        <v>45.5935210883116</v>
      </c>
    </row>
    <row r="1212" spans="1:18">
      <c r="A1212" s="2" t="str">
        <f>"农 产 品"</f>
        <v>农 产 品</v>
      </c>
      <c r="B1212" s="2">
        <v>200</v>
      </c>
      <c r="C1212" s="2">
        <v>200</v>
      </c>
      <c r="D1212" s="2" t="str">
        <f>"人民币"</f>
        <v>人民币</v>
      </c>
      <c r="E1212" s="2">
        <v>25.665</v>
      </c>
      <c r="F1212" s="2">
        <v>-601</v>
      </c>
      <c r="G1212" s="2">
        <v>-11.71</v>
      </c>
      <c r="H1212" s="2"/>
      <c r="I1212" s="2">
        <v>4532</v>
      </c>
      <c r="J1212" s="2">
        <v>22.66</v>
      </c>
      <c r="K1212" s="2">
        <v>0</v>
      </c>
      <c r="L1212" s="2">
        <v>0</v>
      </c>
      <c r="M1212" s="2" t="str">
        <f>"000061"</f>
        <v>000061</v>
      </c>
      <c r="N1212" s="2" t="str">
        <f>"0157472516"</f>
        <v>0157472516</v>
      </c>
      <c r="O1212" s="2" t="str">
        <f>"5133.00"</f>
        <v>5133.00</v>
      </c>
      <c r="P1212" s="2">
        <v>35</v>
      </c>
      <c r="Q1212" s="2">
        <f>P1212*B1212</f>
        <v>7000</v>
      </c>
      <c r="R1212" s="2">
        <f>(Q1212-O1212)/O1212*100</f>
        <v>36.3724917202416</v>
      </c>
    </row>
    <row r="1213" spans="1:18">
      <c r="A1213" s="2" t="str">
        <f>"北京城建"</f>
        <v>北京城建</v>
      </c>
      <c r="B1213" s="2">
        <v>200</v>
      </c>
      <c r="C1213" s="2">
        <v>200</v>
      </c>
      <c r="D1213" s="2" t="str">
        <f>"人民币"</f>
        <v>人民币</v>
      </c>
      <c r="E1213" s="2">
        <v>24.605</v>
      </c>
      <c r="F1213" s="2">
        <v>-394.99</v>
      </c>
      <c r="G1213" s="2">
        <v>-8.03</v>
      </c>
      <c r="H1213" s="2"/>
      <c r="I1213" s="2">
        <v>4526</v>
      </c>
      <c r="J1213" s="2">
        <v>22.63</v>
      </c>
      <c r="K1213" s="2">
        <v>0</v>
      </c>
      <c r="L1213" s="2">
        <v>0</v>
      </c>
      <c r="M1213" s="2" t="str">
        <f>"600266"</f>
        <v>600266</v>
      </c>
      <c r="N1213" s="2" t="str">
        <f t="shared" ref="N1213:N1215" si="362">"A453612732"</f>
        <v>A453612732</v>
      </c>
      <c r="O1213" s="2" t="str">
        <f>"4920.99"</f>
        <v>4920.99</v>
      </c>
      <c r="P1213" s="2">
        <v>28</v>
      </c>
      <c r="Q1213" s="2">
        <f>P1213*B1213</f>
        <v>5600</v>
      </c>
      <c r="R1213" s="2">
        <f>(Q1213-O1213)/O1213*100</f>
        <v>13.7982397850839</v>
      </c>
    </row>
    <row r="1214" spans="1:18">
      <c r="A1214" s="2" t="str">
        <f>"上汽集团"</f>
        <v>上汽集团</v>
      </c>
      <c r="B1214" s="2">
        <v>200</v>
      </c>
      <c r="C1214" s="2">
        <v>200</v>
      </c>
      <c r="D1214" s="2" t="str">
        <f>"人民币"</f>
        <v>人民币</v>
      </c>
      <c r="E1214" s="2">
        <v>24.736</v>
      </c>
      <c r="F1214" s="2">
        <v>-449.12</v>
      </c>
      <c r="G1214" s="2">
        <v>-9.08</v>
      </c>
      <c r="H1214" s="2"/>
      <c r="I1214" s="2">
        <v>4498</v>
      </c>
      <c r="J1214" s="2">
        <v>22.49</v>
      </c>
      <c r="K1214" s="2">
        <v>0</v>
      </c>
      <c r="L1214" s="2">
        <v>0</v>
      </c>
      <c r="M1214" s="2" t="str">
        <f>"600104"</f>
        <v>600104</v>
      </c>
      <c r="N1214" s="2" t="str">
        <f>"A453612732"</f>
        <v>A453612732</v>
      </c>
      <c r="O1214" s="2" t="str">
        <f>"4947.12"</f>
        <v>4947.12</v>
      </c>
      <c r="P1214" s="2">
        <v>35</v>
      </c>
      <c r="Q1214" s="2">
        <f>P1214*B1214</f>
        <v>7000</v>
      </c>
      <c r="R1214" s="2">
        <f>(Q1214-O1214)/O1214*100</f>
        <v>41.4964666310904</v>
      </c>
    </row>
    <row r="1215" spans="1:18">
      <c r="A1215" s="2" t="str">
        <f>"中海集运"</f>
        <v>中海集运</v>
      </c>
      <c r="B1215" s="2">
        <v>400</v>
      </c>
      <c r="C1215" s="2">
        <v>400</v>
      </c>
      <c r="D1215" s="2" t="str">
        <f>"人民币"</f>
        <v>人民币</v>
      </c>
      <c r="E1215" s="2">
        <v>9.099</v>
      </c>
      <c r="F1215" s="2">
        <v>-167.68</v>
      </c>
      <c r="G1215" s="2">
        <v>-4.6</v>
      </c>
      <c r="H1215" s="2"/>
      <c r="I1215" s="2">
        <v>3472</v>
      </c>
      <c r="J1215" s="2">
        <v>8.68</v>
      </c>
      <c r="K1215" s="2">
        <v>0</v>
      </c>
      <c r="L1215" s="2">
        <v>0</v>
      </c>
      <c r="M1215" s="2" t="str">
        <f>"601866"</f>
        <v>601866</v>
      </c>
      <c r="N1215" s="2" t="str">
        <f>"A453612732"</f>
        <v>A453612732</v>
      </c>
      <c r="O1215" s="2" t="str">
        <f>"3639.68"</f>
        <v>3639.68</v>
      </c>
      <c r="P1215" s="2">
        <v>12</v>
      </c>
      <c r="Q1215" s="2">
        <f>P1215*B1215</f>
        <v>4800</v>
      </c>
      <c r="R1215" s="2">
        <f>(Q1215-O1215)/O1215*100</f>
        <v>31.8797256901706</v>
      </c>
    </row>
    <row r="1216" spans="1:18">
      <c r="A1216" s="2" t="str">
        <f>"中航军B"</f>
        <v>中航军B</v>
      </c>
      <c r="B1216" s="2">
        <v>3000</v>
      </c>
      <c r="C1216" s="2">
        <v>3000</v>
      </c>
      <c r="D1216" s="2" t="str">
        <f>"人民币"</f>
        <v>人民币</v>
      </c>
      <c r="E1216" s="2">
        <v>0.972</v>
      </c>
      <c r="F1216" s="2">
        <v>-62</v>
      </c>
      <c r="G1216" s="2">
        <v>-2.16</v>
      </c>
      <c r="H1216" s="2"/>
      <c r="I1216" s="2">
        <v>2853</v>
      </c>
      <c r="J1216" s="2">
        <v>0.951</v>
      </c>
      <c r="K1216" s="2">
        <v>0</v>
      </c>
      <c r="L1216" s="2">
        <v>0</v>
      </c>
      <c r="M1216" s="2" t="str">
        <f>"150222"</f>
        <v>150222</v>
      </c>
      <c r="N1216" s="2" t="str">
        <f>"0157472516"</f>
        <v>0157472516</v>
      </c>
      <c r="O1216" s="2" t="str">
        <f>"2915.00"</f>
        <v>2915.00</v>
      </c>
      <c r="P1216" s="2">
        <v>1.1</v>
      </c>
      <c r="Q1216" s="2">
        <f>P1216*B1216</f>
        <v>3300</v>
      </c>
      <c r="R1216" s="2">
        <f>(Q1216-O1216)/O1216*100</f>
        <v>13.2075471698113</v>
      </c>
    </row>
    <row r="1217" spans="1:18">
      <c r="A1217" s="2" t="str">
        <f>"华贸物流"</f>
        <v>华贸物流</v>
      </c>
      <c r="B1217" s="2">
        <v>200</v>
      </c>
      <c r="C1217" s="2">
        <v>200</v>
      </c>
      <c r="D1217" s="2" t="str">
        <f>"人民币"</f>
        <v>人民币</v>
      </c>
      <c r="E1217" s="2">
        <v>16.576</v>
      </c>
      <c r="F1217" s="2">
        <v>-473.12</v>
      </c>
      <c r="G1217" s="2">
        <v>-14.27</v>
      </c>
      <c r="H1217" s="2"/>
      <c r="I1217" s="2">
        <v>2842</v>
      </c>
      <c r="J1217" s="2">
        <v>14.21</v>
      </c>
      <c r="K1217" s="2">
        <v>0</v>
      </c>
      <c r="L1217" s="2">
        <v>0</v>
      </c>
      <c r="M1217" s="2" t="str">
        <f>"603128"</f>
        <v>603128</v>
      </c>
      <c r="N1217" s="2" t="str">
        <f t="shared" ref="N1217:N1220" si="363">"A453612732"</f>
        <v>A453612732</v>
      </c>
      <c r="O1217" s="2" t="str">
        <f>"3315.12"</f>
        <v>3315.12</v>
      </c>
      <c r="P1217" s="2">
        <v>20</v>
      </c>
      <c r="Q1217" s="2">
        <f>P1217*B1217</f>
        <v>4000</v>
      </c>
      <c r="R1217" s="2">
        <f>(Q1217-O1217)/O1217*100</f>
        <v>20.6592823185888</v>
      </c>
    </row>
    <row r="1218" spans="1:18">
      <c r="A1218" s="2" t="str">
        <f>"盛达矿业"</f>
        <v>盛达矿业</v>
      </c>
      <c r="B1218" s="2">
        <v>100</v>
      </c>
      <c r="C1218" s="2">
        <v>100</v>
      </c>
      <c r="D1218" s="2" t="str">
        <f>"人民币"</f>
        <v>人民币</v>
      </c>
      <c r="E1218" s="2">
        <v>38.308</v>
      </c>
      <c r="F1218" s="2">
        <v>-1175.77</v>
      </c>
      <c r="G1218" s="2">
        <v>-30.69</v>
      </c>
      <c r="H1218" s="2"/>
      <c r="I1218" s="2">
        <v>2655</v>
      </c>
      <c r="J1218" s="2">
        <v>26.55</v>
      </c>
      <c r="K1218" s="2">
        <v>0</v>
      </c>
      <c r="L1218" s="2">
        <v>100</v>
      </c>
      <c r="M1218" s="2" t="str">
        <f>"000603"</f>
        <v>000603</v>
      </c>
      <c r="N1218" s="2" t="str">
        <f>"0157472516"</f>
        <v>0157472516</v>
      </c>
      <c r="O1218" s="2" t="str">
        <f>"3830.77"</f>
        <v>3830.77</v>
      </c>
      <c r="P1218" s="2">
        <v>40</v>
      </c>
      <c r="Q1218" s="2">
        <f>P1218*B1218</f>
        <v>4000</v>
      </c>
      <c r="R1218" s="2">
        <f>(Q1218-O1218)/O1218*100</f>
        <v>4.41764971533138</v>
      </c>
    </row>
    <row r="1219" spans="1:18">
      <c r="A1219" s="2" t="str">
        <f>"大众交通"</f>
        <v>大众交通</v>
      </c>
      <c r="B1219" s="2">
        <v>100</v>
      </c>
      <c r="C1219" s="2">
        <v>100</v>
      </c>
      <c r="D1219" s="2" t="str">
        <f>"人民币"</f>
        <v>人民币</v>
      </c>
      <c r="E1219" s="2">
        <v>30.941</v>
      </c>
      <c r="F1219" s="2">
        <v>-1037.13</v>
      </c>
      <c r="G1219" s="2">
        <v>-33.52</v>
      </c>
      <c r="H1219" s="2"/>
      <c r="I1219" s="2">
        <v>2057</v>
      </c>
      <c r="J1219" s="2">
        <v>20.57</v>
      </c>
      <c r="K1219" s="2">
        <v>0</v>
      </c>
      <c r="L1219" s="2">
        <v>0</v>
      </c>
      <c r="M1219" s="2" t="str">
        <f>"600611"</f>
        <v>600611</v>
      </c>
      <c r="N1219" s="2" t="str">
        <f>"A453612732"</f>
        <v>A453612732</v>
      </c>
      <c r="O1219" s="2" t="str">
        <f>"3094.13"</f>
        <v>3094.13</v>
      </c>
      <c r="P1219" s="2">
        <v>28</v>
      </c>
      <c r="Q1219" s="2">
        <f>P1219*B1219</f>
        <v>2800</v>
      </c>
      <c r="R1219" s="2">
        <f>(Q1219-O1219)/O1219*100</f>
        <v>-9.50606470962759</v>
      </c>
    </row>
    <row r="1220" spans="1:18">
      <c r="A1220" s="2" t="str">
        <f>"中国中车"</f>
        <v>中国中车</v>
      </c>
      <c r="B1220" s="2">
        <v>100</v>
      </c>
      <c r="C1220" s="2">
        <v>100</v>
      </c>
      <c r="D1220" s="2" t="str">
        <f>"人民币"</f>
        <v>人民币</v>
      </c>
      <c r="E1220" s="2">
        <v>26.395</v>
      </c>
      <c r="F1220" s="2">
        <v>-631.5</v>
      </c>
      <c r="G1220" s="2">
        <v>-23.92</v>
      </c>
      <c r="H1220" s="2"/>
      <c r="I1220" s="2">
        <v>2008</v>
      </c>
      <c r="J1220" s="2">
        <v>20.08</v>
      </c>
      <c r="K1220" s="2">
        <v>0</v>
      </c>
      <c r="L1220" s="2">
        <v>100</v>
      </c>
      <c r="M1220" s="2" t="str">
        <f>"601766"</f>
        <v>601766</v>
      </c>
      <c r="N1220" s="2" t="str">
        <f>"A453612732"</f>
        <v>A453612732</v>
      </c>
      <c r="O1220" s="2" t="str">
        <f>"2639.50"</f>
        <v>2639.50</v>
      </c>
      <c r="P1220" s="2">
        <v>30</v>
      </c>
      <c r="Q1220" s="2">
        <f>P1220*B1220</f>
        <v>3000</v>
      </c>
      <c r="R1220" s="2">
        <f>(Q1220-O1220)/O1220*100</f>
        <v>13.6578897518469</v>
      </c>
    </row>
    <row r="1221" spans="1:18">
      <c r="A1221" s="2" t="s">
        <v>8</v>
      </c>
      <c r="B1221" s="2" t="s">
        <v>9</v>
      </c>
      <c r="C1221" s="4" t="s">
        <v>10</v>
      </c>
      <c r="D1221" s="4"/>
      <c r="E1221" s="4"/>
      <c r="F1221" s="2"/>
      <c r="G1221" s="2">
        <f>SUM(G1205:G1220)</f>
        <v>-178.38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>
        <f>SUM(Q1205:Q1220)</f>
        <v>134800</v>
      </c>
      <c r="R1221" s="2"/>
    </row>
    <row r="1222" customFormat="1" spans="3:8">
      <c r="C1222" s="5"/>
      <c r="D1222" s="5"/>
      <c r="E1222" s="5"/>
      <c r="H1222" s="6">
        <v>42257</v>
      </c>
    </row>
    <row r="1223" customFormat="1" spans="10:10">
      <c r="J1223" s="6">
        <f>H1222+1</f>
        <v>42258</v>
      </c>
    </row>
    <row r="1224" customFormat="1" spans="2:11">
      <c r="B1224" t="s">
        <v>11</v>
      </c>
      <c r="K1224" s="7">
        <f ca="1">NOW()</f>
        <v>42259.9654398148</v>
      </c>
    </row>
    <row r="1225" customFormat="1" spans="9:9">
      <c r="I1225" t="e">
        <f>D1217+1</f>
        <v>#VALUE!</v>
      </c>
    </row>
    <row r="1226" customFormat="1"/>
    <row r="1227" spans="1:18">
      <c r="A1227" s="2" t="s">
        <v>0</v>
      </c>
      <c r="B1227" s="2" t="str">
        <f>"证券数量"</f>
        <v>证券数量</v>
      </c>
      <c r="C1227" s="2" t="s">
        <v>1</v>
      </c>
      <c r="D1227" s="2" t="str">
        <f>"价格币种"</f>
        <v>价格币种</v>
      </c>
      <c r="E1227" s="2" t="str">
        <f>"成本价"</f>
        <v>成本价</v>
      </c>
      <c r="F1227" s="2" t="str">
        <f>"浮动盈亏"</f>
        <v>浮动盈亏</v>
      </c>
      <c r="G1227" s="2" t="str">
        <f>"盈亏比例(%)"</f>
        <v>盈亏比例(%)</v>
      </c>
      <c r="H1227" s="2" t="str">
        <f>"折算汇率"</f>
        <v>折算汇率</v>
      </c>
      <c r="I1227" s="2" t="str">
        <f>"最新市值"</f>
        <v>最新市值</v>
      </c>
      <c r="J1227" s="2" t="str">
        <f>"当前价"</f>
        <v>当前价</v>
      </c>
      <c r="K1227" s="2" t="str">
        <f>"今买数量"</f>
        <v>今买数量</v>
      </c>
      <c r="L1227" s="2" t="str">
        <f>"今卖数量"</f>
        <v>今卖数量</v>
      </c>
      <c r="M1227" s="2" t="str">
        <f>"证券代码"</f>
        <v>证券代码</v>
      </c>
      <c r="N1227" s="2" t="str">
        <f>"股东代码"</f>
        <v>股东代码</v>
      </c>
      <c r="O1227" s="2" t="str">
        <f>"成本金额"</f>
        <v>成本金额</v>
      </c>
      <c r="P1227" s="2" t="s">
        <v>2</v>
      </c>
      <c r="Q1227" s="2"/>
      <c r="R1227" s="2" t="s">
        <v>3</v>
      </c>
    </row>
    <row r="1228" spans="1:18">
      <c r="A1228" s="2" t="s">
        <v>4</v>
      </c>
      <c r="B1228" s="9" t="s">
        <v>5</v>
      </c>
      <c r="C1228" s="9" t="s">
        <v>5</v>
      </c>
      <c r="D1228" s="2" t="str">
        <f t="shared" ref="D1228:D1243" si="364">"人民币"</f>
        <v>人民币</v>
      </c>
      <c r="E1228" s="2">
        <v>19.758</v>
      </c>
      <c r="F1228" s="2">
        <v>-1294.53</v>
      </c>
      <c r="G1228" s="2">
        <v>-8.19</v>
      </c>
      <c r="H1228" s="9" t="s">
        <v>6</v>
      </c>
      <c r="I1228" s="2">
        <v>14512</v>
      </c>
      <c r="J1228" s="2">
        <v>18.14</v>
      </c>
      <c r="K1228" s="2">
        <v>0</v>
      </c>
      <c r="L1228" s="2">
        <v>0</v>
      </c>
      <c r="M1228" s="2" t="str">
        <f>"000936"</f>
        <v>000936</v>
      </c>
      <c r="N1228" s="2" t="str">
        <f t="shared" ref="N1228:N1231" si="365">"0157472516"</f>
        <v>0157472516</v>
      </c>
      <c r="O1228" s="2" t="str">
        <f>"15806.53"</f>
        <v>15806.53</v>
      </c>
      <c r="P1228" s="2">
        <v>30</v>
      </c>
      <c r="Q1228" s="2">
        <f t="shared" ref="Q1228:Q1243" si="366">P1228*B1228</f>
        <v>24000</v>
      </c>
      <c r="R1228" s="2">
        <f t="shared" ref="R1228:R1243" si="367">(Q1228-O1228)/O1228*100</f>
        <v>51.835981711356</v>
      </c>
    </row>
    <row r="1229" spans="1:18">
      <c r="A1229" s="2" t="str">
        <f>"创业板B"</f>
        <v>创业板B</v>
      </c>
      <c r="B1229" s="2">
        <v>10000</v>
      </c>
      <c r="C1229" s="2">
        <v>10000</v>
      </c>
      <c r="D1229" s="2" t="str">
        <f>"人民币"</f>
        <v>人民币</v>
      </c>
      <c r="E1229" s="2">
        <v>1.116</v>
      </c>
      <c r="F1229" s="2">
        <v>-927.5</v>
      </c>
      <c r="G1229" s="2">
        <v>-8.33</v>
      </c>
      <c r="H1229" s="2"/>
      <c r="I1229" s="2">
        <v>10230</v>
      </c>
      <c r="J1229" s="2">
        <v>1.023</v>
      </c>
      <c r="K1229" s="2">
        <v>0</v>
      </c>
      <c r="L1229" s="2">
        <v>0</v>
      </c>
      <c r="M1229" s="2" t="str">
        <f>"150153"</f>
        <v>150153</v>
      </c>
      <c r="N1229" s="2" t="str">
        <f>"0157472516"</f>
        <v>0157472516</v>
      </c>
      <c r="O1229" s="2" t="str">
        <f>"11157.50"</f>
        <v>11157.50</v>
      </c>
      <c r="P1229" s="2">
        <v>1.3</v>
      </c>
      <c r="Q1229" s="2">
        <f>P1229*B1229</f>
        <v>13000</v>
      </c>
      <c r="R1229" s="2">
        <f>(Q1229-O1229)/O1229*100</f>
        <v>16.5135559041004</v>
      </c>
    </row>
    <row r="1230" spans="1:18">
      <c r="A1230" s="2" t="s">
        <v>7</v>
      </c>
      <c r="B1230" s="2">
        <v>600</v>
      </c>
      <c r="C1230" s="2">
        <v>600</v>
      </c>
      <c r="D1230" s="2" t="str">
        <f>"人民币"</f>
        <v>人民币</v>
      </c>
      <c r="E1230" s="2">
        <v>17.548</v>
      </c>
      <c r="F1230" s="2">
        <v>-310.88</v>
      </c>
      <c r="G1230" s="2">
        <v>-2.95</v>
      </c>
      <c r="H1230" s="2"/>
      <c r="I1230" s="2">
        <v>10218</v>
      </c>
      <c r="J1230" s="2">
        <v>17.03</v>
      </c>
      <c r="K1230" s="2">
        <v>0</v>
      </c>
      <c r="L1230" s="2">
        <v>0</v>
      </c>
      <c r="M1230" s="2" t="str">
        <f>"600008"</f>
        <v>600008</v>
      </c>
      <c r="N1230" s="2" t="str">
        <f t="shared" ref="N1230:N1233" si="368">"A453612732"</f>
        <v>A453612732</v>
      </c>
      <c r="O1230" s="2" t="str">
        <f>"10528.88"</f>
        <v>10528.88</v>
      </c>
      <c r="P1230" s="2">
        <v>25</v>
      </c>
      <c r="Q1230" s="2">
        <f>P1230*B1230</f>
        <v>15000</v>
      </c>
      <c r="R1230" s="2">
        <f>(Q1230-O1230)/O1230*100</f>
        <v>42.4652954540274</v>
      </c>
    </row>
    <row r="1231" spans="1:18">
      <c r="A1231" s="2" t="str">
        <f>"华英农业"</f>
        <v>华英农业</v>
      </c>
      <c r="B1231" s="2">
        <v>600</v>
      </c>
      <c r="C1231" s="2">
        <v>300</v>
      </c>
      <c r="D1231" s="2" t="str">
        <f>"人民币"</f>
        <v>人民币</v>
      </c>
      <c r="E1231" s="2">
        <v>14.948</v>
      </c>
      <c r="F1231" s="2">
        <v>-418.66</v>
      </c>
      <c r="G1231" s="2">
        <v>-4.67</v>
      </c>
      <c r="H1231" s="2"/>
      <c r="I1231" s="2">
        <v>8550</v>
      </c>
      <c r="J1231" s="2">
        <v>14.25</v>
      </c>
      <c r="K1231" s="2">
        <v>300</v>
      </c>
      <c r="L1231" s="2">
        <v>0</v>
      </c>
      <c r="M1231" s="2" t="str">
        <f>"002321"</f>
        <v>002321</v>
      </c>
      <c r="N1231" s="2" t="str">
        <f>"0157472516"</f>
        <v>0157472516</v>
      </c>
      <c r="O1231" s="2" t="str">
        <f>"8968.66"</f>
        <v>8968.66</v>
      </c>
      <c r="P1231" s="2">
        <v>25</v>
      </c>
      <c r="Q1231" s="2">
        <f>P1231*B1231</f>
        <v>15000</v>
      </c>
      <c r="R1231" s="2">
        <f>(Q1231-O1231)/O1231*100</f>
        <v>67.2490650777262</v>
      </c>
    </row>
    <row r="1232" spans="1:18">
      <c r="A1232" s="2" t="str">
        <f>"*ST阳化"</f>
        <v>*ST阳化</v>
      </c>
      <c r="B1232" s="2">
        <v>900</v>
      </c>
      <c r="C1232" s="2">
        <v>600</v>
      </c>
      <c r="D1232" s="2" t="str">
        <f>"人民币"</f>
        <v>人民币</v>
      </c>
      <c r="E1232" s="2">
        <v>7.599</v>
      </c>
      <c r="F1232" s="2">
        <v>-80.2</v>
      </c>
      <c r="G1232" s="2">
        <v>-1.17</v>
      </c>
      <c r="H1232" s="2"/>
      <c r="I1232" s="2">
        <v>6759</v>
      </c>
      <c r="J1232" s="2">
        <v>7.51</v>
      </c>
      <c r="K1232" s="2">
        <v>300</v>
      </c>
      <c r="L1232" s="2">
        <v>0</v>
      </c>
      <c r="M1232" s="2" t="str">
        <f>"600691"</f>
        <v>600691</v>
      </c>
      <c r="N1232" s="2" t="str">
        <f>"A453612732"</f>
        <v>A453612732</v>
      </c>
      <c r="O1232" s="2" t="str">
        <f>"6839.20"</f>
        <v>6839.20</v>
      </c>
      <c r="P1232" s="2">
        <v>11</v>
      </c>
      <c r="Q1232" s="2">
        <f>P1232*B1232</f>
        <v>9900</v>
      </c>
      <c r="R1232" s="2">
        <f>(Q1232-O1232)/O1232*100</f>
        <v>44.7537723710376</v>
      </c>
    </row>
    <row r="1233" spans="1:18">
      <c r="A1233" s="2" t="str">
        <f>"雪峰科技"</f>
        <v>雪峰科技</v>
      </c>
      <c r="B1233" s="2">
        <v>200</v>
      </c>
      <c r="C1233" s="2">
        <v>100</v>
      </c>
      <c r="D1233" s="2" t="str">
        <f>"人民币"</f>
        <v>人民币</v>
      </c>
      <c r="E1233" s="2">
        <v>37.898</v>
      </c>
      <c r="F1233" s="2">
        <v>-1239.59</v>
      </c>
      <c r="G1233" s="2">
        <v>-16.35</v>
      </c>
      <c r="H1233" s="2"/>
      <c r="I1233" s="2">
        <v>6340</v>
      </c>
      <c r="J1233" s="2">
        <v>31.7</v>
      </c>
      <c r="K1233" s="2">
        <v>100</v>
      </c>
      <c r="L1233" s="2">
        <v>0</v>
      </c>
      <c r="M1233" s="2" t="str">
        <f>"603227"</f>
        <v>603227</v>
      </c>
      <c r="N1233" s="2" t="str">
        <f>"A453612732"</f>
        <v>A453612732</v>
      </c>
      <c r="O1233" s="2" t="str">
        <f>"7579.59"</f>
        <v>7579.59</v>
      </c>
      <c r="P1233" s="2">
        <v>42</v>
      </c>
      <c r="Q1233" s="2">
        <f>P1233*B1233</f>
        <v>8400</v>
      </c>
      <c r="R1233" s="2">
        <f>(Q1233-O1233)/O1233*100</f>
        <v>10.8239363870605</v>
      </c>
    </row>
    <row r="1234" spans="1:18">
      <c r="A1234" s="2" t="str">
        <f>"三花股份"</f>
        <v>三花股份</v>
      </c>
      <c r="B1234" s="2">
        <v>400</v>
      </c>
      <c r="C1234" s="2">
        <v>400</v>
      </c>
      <c r="D1234" s="2" t="str">
        <f>"人民币"</f>
        <v>人民币</v>
      </c>
      <c r="E1234" s="2">
        <v>13.737</v>
      </c>
      <c r="F1234" s="2">
        <v>69.25</v>
      </c>
      <c r="G1234" s="2">
        <v>1.26</v>
      </c>
      <c r="H1234" s="2"/>
      <c r="I1234" s="2">
        <v>5564</v>
      </c>
      <c r="J1234" s="2">
        <v>13.91</v>
      </c>
      <c r="K1234" s="2">
        <v>0</v>
      </c>
      <c r="L1234" s="2">
        <v>0</v>
      </c>
      <c r="M1234" s="2" t="str">
        <f>"002050"</f>
        <v>002050</v>
      </c>
      <c r="N1234" s="2" t="str">
        <f t="shared" ref="N1234:N1239" si="369">"0157472516"</f>
        <v>0157472516</v>
      </c>
      <c r="O1234" s="2" t="str">
        <f>"5494.75"</f>
        <v>5494.75</v>
      </c>
      <c r="P1234" s="2">
        <v>20</v>
      </c>
      <c r="Q1234" s="2">
        <f>P1234*B1234</f>
        <v>8000</v>
      </c>
      <c r="R1234" s="2">
        <f>(Q1234-O1234)/O1234*100</f>
        <v>45.5935210883116</v>
      </c>
    </row>
    <row r="1235" spans="1:18">
      <c r="A1235" s="2" t="str">
        <f>"农 产 品"</f>
        <v>农 产 品</v>
      </c>
      <c r="B1235" s="2">
        <v>200</v>
      </c>
      <c r="C1235" s="2">
        <v>200</v>
      </c>
      <c r="D1235" s="2" t="str">
        <f>"人民币"</f>
        <v>人民币</v>
      </c>
      <c r="E1235" s="2">
        <v>25.665</v>
      </c>
      <c r="F1235" s="2">
        <v>-601</v>
      </c>
      <c r="G1235" s="2">
        <v>-11.71</v>
      </c>
      <c r="H1235" s="2"/>
      <c r="I1235" s="2">
        <v>4532</v>
      </c>
      <c r="J1235" s="2">
        <v>22.66</v>
      </c>
      <c r="K1235" s="2">
        <v>0</v>
      </c>
      <c r="L1235" s="2">
        <v>0</v>
      </c>
      <c r="M1235" s="2" t="str">
        <f>"000061"</f>
        <v>000061</v>
      </c>
      <c r="N1235" s="2" t="str">
        <f>"0157472516"</f>
        <v>0157472516</v>
      </c>
      <c r="O1235" s="2" t="str">
        <f>"5133.00"</f>
        <v>5133.00</v>
      </c>
      <c r="P1235" s="2">
        <v>35</v>
      </c>
      <c r="Q1235" s="2">
        <f>P1235*B1235</f>
        <v>7000</v>
      </c>
      <c r="R1235" s="2">
        <f>(Q1235-O1235)/O1235*100</f>
        <v>36.3724917202416</v>
      </c>
    </row>
    <row r="1236" spans="1:18">
      <c r="A1236" s="2" t="str">
        <f>"北京城建"</f>
        <v>北京城建</v>
      </c>
      <c r="B1236" s="2">
        <v>200</v>
      </c>
      <c r="C1236" s="2">
        <v>200</v>
      </c>
      <c r="D1236" s="2" t="str">
        <f>"人民币"</f>
        <v>人民币</v>
      </c>
      <c r="E1236" s="2">
        <v>24.605</v>
      </c>
      <c r="F1236" s="2">
        <v>-394.99</v>
      </c>
      <c r="G1236" s="2">
        <v>-8.03</v>
      </c>
      <c r="H1236" s="2"/>
      <c r="I1236" s="2">
        <v>4526</v>
      </c>
      <c r="J1236" s="2">
        <v>22.63</v>
      </c>
      <c r="K1236" s="2">
        <v>0</v>
      </c>
      <c r="L1236" s="2">
        <v>0</v>
      </c>
      <c r="M1236" s="2" t="str">
        <f>"600266"</f>
        <v>600266</v>
      </c>
      <c r="N1236" s="2" t="str">
        <f t="shared" ref="N1236:N1238" si="370">"A453612732"</f>
        <v>A453612732</v>
      </c>
      <c r="O1236" s="2" t="str">
        <f>"4920.99"</f>
        <v>4920.99</v>
      </c>
      <c r="P1236" s="2">
        <v>28</v>
      </c>
      <c r="Q1236" s="2">
        <f>P1236*B1236</f>
        <v>5600</v>
      </c>
      <c r="R1236" s="2">
        <f>(Q1236-O1236)/O1236*100</f>
        <v>13.7982397850839</v>
      </c>
    </row>
    <row r="1237" spans="1:18">
      <c r="A1237" s="2" t="str">
        <f>"上汽集团"</f>
        <v>上汽集团</v>
      </c>
      <c r="B1237" s="2">
        <v>200</v>
      </c>
      <c r="C1237" s="2">
        <v>200</v>
      </c>
      <c r="D1237" s="2" t="str">
        <f>"人民币"</f>
        <v>人民币</v>
      </c>
      <c r="E1237" s="2">
        <v>24.736</v>
      </c>
      <c r="F1237" s="2">
        <v>-449.12</v>
      </c>
      <c r="G1237" s="2">
        <v>-9.08</v>
      </c>
      <c r="H1237" s="2"/>
      <c r="I1237" s="2">
        <v>4498</v>
      </c>
      <c r="J1237" s="2">
        <v>22.49</v>
      </c>
      <c r="K1237" s="2">
        <v>0</v>
      </c>
      <c r="L1237" s="2">
        <v>0</v>
      </c>
      <c r="M1237" s="2" t="str">
        <f>"600104"</f>
        <v>600104</v>
      </c>
      <c r="N1237" s="2" t="str">
        <f>"A453612732"</f>
        <v>A453612732</v>
      </c>
      <c r="O1237" s="2" t="str">
        <f>"4947.12"</f>
        <v>4947.12</v>
      </c>
      <c r="P1237" s="2">
        <v>35</v>
      </c>
      <c r="Q1237" s="2">
        <f>P1237*B1237</f>
        <v>7000</v>
      </c>
      <c r="R1237" s="2">
        <f>(Q1237-O1237)/O1237*100</f>
        <v>41.4964666310904</v>
      </c>
    </row>
    <row r="1238" spans="1:18">
      <c r="A1238" s="2" t="str">
        <f>"中海集运"</f>
        <v>中海集运</v>
      </c>
      <c r="B1238" s="2">
        <v>400</v>
      </c>
      <c r="C1238" s="2">
        <v>400</v>
      </c>
      <c r="D1238" s="2" t="str">
        <f>"人民币"</f>
        <v>人民币</v>
      </c>
      <c r="E1238" s="2">
        <v>9.099</v>
      </c>
      <c r="F1238" s="2">
        <v>-167.68</v>
      </c>
      <c r="G1238" s="2">
        <v>-4.6</v>
      </c>
      <c r="H1238" s="2"/>
      <c r="I1238" s="2">
        <v>3472</v>
      </c>
      <c r="J1238" s="2">
        <v>8.68</v>
      </c>
      <c r="K1238" s="2">
        <v>0</v>
      </c>
      <c r="L1238" s="2">
        <v>0</v>
      </c>
      <c r="M1238" s="2" t="str">
        <f>"601866"</f>
        <v>601866</v>
      </c>
      <c r="N1238" s="2" t="str">
        <f>"A453612732"</f>
        <v>A453612732</v>
      </c>
      <c r="O1238" s="2" t="str">
        <f>"3639.68"</f>
        <v>3639.68</v>
      </c>
      <c r="P1238" s="2">
        <v>12</v>
      </c>
      <c r="Q1238" s="2">
        <f>P1238*B1238</f>
        <v>4800</v>
      </c>
      <c r="R1238" s="2">
        <f>(Q1238-O1238)/O1238*100</f>
        <v>31.8797256901706</v>
      </c>
    </row>
    <row r="1239" spans="1:18">
      <c r="A1239" s="2" t="str">
        <f>"中航军B"</f>
        <v>中航军B</v>
      </c>
      <c r="B1239" s="2">
        <v>3000</v>
      </c>
      <c r="C1239" s="2">
        <v>3000</v>
      </c>
      <c r="D1239" s="2" t="str">
        <f>"人民币"</f>
        <v>人民币</v>
      </c>
      <c r="E1239" s="2">
        <v>0.972</v>
      </c>
      <c r="F1239" s="2">
        <v>-62</v>
      </c>
      <c r="G1239" s="2">
        <v>-2.16</v>
      </c>
      <c r="H1239" s="2"/>
      <c r="I1239" s="2">
        <v>2853</v>
      </c>
      <c r="J1239" s="2">
        <v>0.951</v>
      </c>
      <c r="K1239" s="2">
        <v>0</v>
      </c>
      <c r="L1239" s="2">
        <v>0</v>
      </c>
      <c r="M1239" s="2" t="str">
        <f>"150222"</f>
        <v>150222</v>
      </c>
      <c r="N1239" s="2" t="str">
        <f>"0157472516"</f>
        <v>0157472516</v>
      </c>
      <c r="O1239" s="2" t="str">
        <f>"2915.00"</f>
        <v>2915.00</v>
      </c>
      <c r="P1239" s="2">
        <v>1.1</v>
      </c>
      <c r="Q1239" s="2">
        <f>P1239*B1239</f>
        <v>3300</v>
      </c>
      <c r="R1239" s="2">
        <f>(Q1239-O1239)/O1239*100</f>
        <v>13.2075471698113</v>
      </c>
    </row>
    <row r="1240" spans="1:18">
      <c r="A1240" s="2" t="str">
        <f>"华贸物流"</f>
        <v>华贸物流</v>
      </c>
      <c r="B1240" s="2">
        <v>200</v>
      </c>
      <c r="C1240" s="2">
        <v>200</v>
      </c>
      <c r="D1240" s="2" t="str">
        <f>"人民币"</f>
        <v>人民币</v>
      </c>
      <c r="E1240" s="2">
        <v>16.576</v>
      </c>
      <c r="F1240" s="2">
        <v>-473.12</v>
      </c>
      <c r="G1240" s="2">
        <v>-14.27</v>
      </c>
      <c r="H1240" s="2"/>
      <c r="I1240" s="2">
        <v>2842</v>
      </c>
      <c r="J1240" s="2">
        <v>14.21</v>
      </c>
      <c r="K1240" s="2">
        <v>0</v>
      </c>
      <c r="L1240" s="2">
        <v>0</v>
      </c>
      <c r="M1240" s="2" t="str">
        <f>"603128"</f>
        <v>603128</v>
      </c>
      <c r="N1240" s="2" t="str">
        <f t="shared" ref="N1240:N1243" si="371">"A453612732"</f>
        <v>A453612732</v>
      </c>
      <c r="O1240" s="2" t="str">
        <f>"3315.12"</f>
        <v>3315.12</v>
      </c>
      <c r="P1240" s="2">
        <v>20</v>
      </c>
      <c r="Q1240" s="2">
        <f>P1240*B1240</f>
        <v>4000</v>
      </c>
      <c r="R1240" s="2">
        <f>(Q1240-O1240)/O1240*100</f>
        <v>20.6592823185888</v>
      </c>
    </row>
    <row r="1241" spans="1:18">
      <c r="A1241" s="2" t="str">
        <f>"盛达矿业"</f>
        <v>盛达矿业</v>
      </c>
      <c r="B1241" s="2">
        <v>100</v>
      </c>
      <c r="C1241" s="2">
        <v>100</v>
      </c>
      <c r="D1241" s="2" t="str">
        <f>"人民币"</f>
        <v>人民币</v>
      </c>
      <c r="E1241" s="2">
        <v>38.308</v>
      </c>
      <c r="F1241" s="2">
        <v>-1175.77</v>
      </c>
      <c r="G1241" s="2">
        <v>-30.69</v>
      </c>
      <c r="H1241" s="2"/>
      <c r="I1241" s="2">
        <v>2655</v>
      </c>
      <c r="J1241" s="2">
        <v>26.55</v>
      </c>
      <c r="K1241" s="2">
        <v>0</v>
      </c>
      <c r="L1241" s="2">
        <v>100</v>
      </c>
      <c r="M1241" s="2" t="str">
        <f>"000603"</f>
        <v>000603</v>
      </c>
      <c r="N1241" s="2" t="str">
        <f>"0157472516"</f>
        <v>0157472516</v>
      </c>
      <c r="O1241" s="2" t="str">
        <f>"3830.77"</f>
        <v>3830.77</v>
      </c>
      <c r="P1241" s="2">
        <v>40</v>
      </c>
      <c r="Q1241" s="2">
        <f>P1241*B1241</f>
        <v>4000</v>
      </c>
      <c r="R1241" s="2">
        <f>(Q1241-O1241)/O1241*100</f>
        <v>4.41764971533138</v>
      </c>
    </row>
    <row r="1242" spans="1:18">
      <c r="A1242" s="2" t="str">
        <f>"大众交通"</f>
        <v>大众交通</v>
      </c>
      <c r="B1242" s="2">
        <v>100</v>
      </c>
      <c r="C1242" s="2">
        <v>100</v>
      </c>
      <c r="D1242" s="2" t="str">
        <f>"人民币"</f>
        <v>人民币</v>
      </c>
      <c r="E1242" s="2">
        <v>30.941</v>
      </c>
      <c r="F1242" s="2">
        <v>-1037.13</v>
      </c>
      <c r="G1242" s="2">
        <v>-33.52</v>
      </c>
      <c r="H1242" s="2"/>
      <c r="I1242" s="2">
        <v>2057</v>
      </c>
      <c r="J1242" s="2">
        <v>20.57</v>
      </c>
      <c r="K1242" s="2">
        <v>0</v>
      </c>
      <c r="L1242" s="2">
        <v>0</v>
      </c>
      <c r="M1242" s="2" t="str">
        <f>"600611"</f>
        <v>600611</v>
      </c>
      <c r="N1242" s="2" t="str">
        <f>"A453612732"</f>
        <v>A453612732</v>
      </c>
      <c r="O1242" s="2" t="str">
        <f>"3094.13"</f>
        <v>3094.13</v>
      </c>
      <c r="P1242" s="2">
        <v>28</v>
      </c>
      <c r="Q1242" s="2">
        <f>P1242*B1242</f>
        <v>2800</v>
      </c>
      <c r="R1242" s="2">
        <f>(Q1242-O1242)/O1242*100</f>
        <v>-9.50606470962759</v>
      </c>
    </row>
    <row r="1243" spans="1:18">
      <c r="A1243" s="2" t="str">
        <f>"中国中车"</f>
        <v>中国中车</v>
      </c>
      <c r="B1243" s="2">
        <v>100</v>
      </c>
      <c r="C1243" s="2">
        <v>100</v>
      </c>
      <c r="D1243" s="2" t="str">
        <f>"人民币"</f>
        <v>人民币</v>
      </c>
      <c r="E1243" s="2">
        <v>26.395</v>
      </c>
      <c r="F1243" s="2">
        <v>-631.5</v>
      </c>
      <c r="G1243" s="2">
        <v>-23.92</v>
      </c>
      <c r="H1243" s="2"/>
      <c r="I1243" s="2">
        <v>2008</v>
      </c>
      <c r="J1243" s="2">
        <v>20.08</v>
      </c>
      <c r="K1243" s="2">
        <v>0</v>
      </c>
      <c r="L1243" s="2">
        <v>100</v>
      </c>
      <c r="M1243" s="2" t="str">
        <f>"601766"</f>
        <v>601766</v>
      </c>
      <c r="N1243" s="2" t="str">
        <f>"A453612732"</f>
        <v>A453612732</v>
      </c>
      <c r="O1243" s="2" t="str">
        <f>"2639.50"</f>
        <v>2639.50</v>
      </c>
      <c r="P1243" s="2">
        <v>30</v>
      </c>
      <c r="Q1243" s="2">
        <f>P1243*B1243</f>
        <v>3000</v>
      </c>
      <c r="R1243" s="2">
        <f>(Q1243-O1243)/O1243*100</f>
        <v>13.6578897518469</v>
      </c>
    </row>
    <row r="1244" spans="1:18">
      <c r="A1244" s="2" t="s">
        <v>8</v>
      </c>
      <c r="B1244" s="2" t="s">
        <v>9</v>
      </c>
      <c r="C1244" s="4" t="s">
        <v>10</v>
      </c>
      <c r="D1244" s="4"/>
      <c r="E1244" s="4"/>
      <c r="F1244" s="2"/>
      <c r="G1244" s="2">
        <f>SUM(G1228:G1243)</f>
        <v>-178.38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>
        <f>SUM(Q1228:Q1243)</f>
        <v>134800</v>
      </c>
      <c r="R1244" s="2"/>
    </row>
    <row r="1247" spans="2:18">
      <c r="B1247" s="2" t="str">
        <f>"币种"</f>
        <v>币种</v>
      </c>
      <c r="C1247" s="2" t="str">
        <f>"余额"</f>
        <v>余额</v>
      </c>
      <c r="D1247" s="2" t="str">
        <f>"可用"</f>
        <v>可用</v>
      </c>
      <c r="E1247" s="2" t="str">
        <f>"可取"</f>
        <v>可取</v>
      </c>
      <c r="F1247" s="2" t="str">
        <f>"参考市值"</f>
        <v>参考市值</v>
      </c>
      <c r="G1247" s="2" t="str">
        <f>"资产"</f>
        <v>资产</v>
      </c>
      <c r="H1247" s="2" t="str">
        <f>"盈亏"</f>
        <v>盈亏</v>
      </c>
      <c r="I1247" s="2"/>
      <c r="J1247" s="2"/>
      <c r="K1247" s="2"/>
      <c r="L1247" s="2"/>
      <c r="M1247" s="2"/>
      <c r="N1247" s="2"/>
      <c r="O1247" s="2"/>
      <c r="P1247" s="2"/>
      <c r="Q1247" s="2"/>
      <c r="R1247" s="2"/>
    </row>
    <row r="1248" spans="2:18">
      <c r="B1248" s="2" t="str">
        <f>"人民币"</f>
        <v>人民币</v>
      </c>
      <c r="C1248" s="2" t="str">
        <f>"5508.71"</f>
        <v>5508.71</v>
      </c>
      <c r="D1248" s="2" t="str">
        <f>"138.54"</f>
        <v>138.54</v>
      </c>
      <c r="E1248" s="2" t="str">
        <f>"138.54"</f>
        <v>138.54</v>
      </c>
      <c r="F1248" s="2" t="str">
        <f>"91616.00"</f>
        <v>91616.00</v>
      </c>
      <c r="G1248" s="2" t="str">
        <f>"91754.54"</f>
        <v>91754.54</v>
      </c>
      <c r="H1248" s="2" t="str">
        <f>"-9194.42"</f>
        <v>-9194.42</v>
      </c>
      <c r="I1248" s="2"/>
      <c r="J1248" s="2"/>
      <c r="K1248" s="2"/>
      <c r="L1248" s="2"/>
      <c r="M1248" s="2"/>
      <c r="N1248" s="2"/>
      <c r="O1248" s="2"/>
      <c r="P1248" s="2"/>
      <c r="Q1248" s="2"/>
      <c r="R1248" s="2"/>
    </row>
    <row r="1249" spans="2:18"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8"/>
    </row>
    <row r="1250" spans="2:19">
      <c r="B1250" s="2" t="s">
        <v>0</v>
      </c>
      <c r="C1250" s="2" t="str">
        <f>"证券数量"</f>
        <v>证券数量</v>
      </c>
      <c r="D1250" s="2" t="s">
        <v>1</v>
      </c>
      <c r="E1250" s="2" t="str">
        <f>"价格币种"</f>
        <v>价格币种</v>
      </c>
      <c r="F1250" s="2" t="str">
        <f>"成本价"</f>
        <v>成本价</v>
      </c>
      <c r="G1250" s="2" t="str">
        <f>"浮动盈亏"</f>
        <v>浮动盈亏</v>
      </c>
      <c r="H1250" s="2" t="str">
        <f>"盈亏比例(%)"</f>
        <v>盈亏比例(%)</v>
      </c>
      <c r="I1250" s="2" t="str">
        <f>"折算汇率"</f>
        <v>折算汇率</v>
      </c>
      <c r="J1250" s="2" t="str">
        <f>"最新市值"</f>
        <v>最新市值</v>
      </c>
      <c r="K1250" s="2" t="str">
        <f>"当前价"</f>
        <v>当前价</v>
      </c>
      <c r="L1250" s="2" t="str">
        <f>"今买数量"</f>
        <v>今买数量</v>
      </c>
      <c r="M1250" s="2" t="str">
        <f>"今卖数量"</f>
        <v>今卖数量</v>
      </c>
      <c r="N1250" s="2" t="str">
        <f>"证券代码"</f>
        <v>证券代码</v>
      </c>
      <c r="O1250" s="2" t="str">
        <f>"股东代码"</f>
        <v>股东代码</v>
      </c>
      <c r="P1250" s="2" t="str">
        <f>"成本金额"</f>
        <v>成本金额</v>
      </c>
      <c r="Q1250" s="2" t="s">
        <v>2</v>
      </c>
      <c r="R1250" s="2"/>
      <c r="S1250" s="2" t="s">
        <v>3</v>
      </c>
    </row>
    <row r="1251" spans="2:19">
      <c r="B1251" s="2" t="s">
        <v>4</v>
      </c>
      <c r="C1251" s="9" t="s">
        <v>5</v>
      </c>
      <c r="D1251" s="9" t="s">
        <v>5</v>
      </c>
      <c r="E1251" s="2" t="str">
        <f t="shared" ref="E1251:E1266" si="372">"人民币"</f>
        <v>人民币</v>
      </c>
      <c r="F1251" s="2">
        <v>19.758</v>
      </c>
      <c r="G1251" s="2">
        <v>-1294.53</v>
      </c>
      <c r="H1251" s="2">
        <v>-8.19</v>
      </c>
      <c r="I1251" s="9" t="s">
        <v>6</v>
      </c>
      <c r="J1251" s="2">
        <v>14512</v>
      </c>
      <c r="K1251" s="2">
        <v>18.14</v>
      </c>
      <c r="L1251" s="2">
        <v>0</v>
      </c>
      <c r="M1251" s="2">
        <v>0</v>
      </c>
      <c r="N1251" s="2" t="str">
        <f>"000936"</f>
        <v>000936</v>
      </c>
      <c r="O1251" s="2" t="str">
        <f t="shared" ref="O1251:O1254" si="373">"0157472516"</f>
        <v>0157472516</v>
      </c>
      <c r="P1251" s="2" t="str">
        <f>"15806.53"</f>
        <v>15806.53</v>
      </c>
      <c r="Q1251" s="2">
        <v>30</v>
      </c>
      <c r="R1251" s="2">
        <f t="shared" ref="R1251:R1266" si="374">Q1251*C1251</f>
        <v>24000</v>
      </c>
      <c r="S1251" s="2">
        <f t="shared" ref="S1251:S1266" si="375">(R1251-P1251)/P1251*100</f>
        <v>51.835981711356</v>
      </c>
    </row>
    <row r="1252" spans="2:19">
      <c r="B1252" s="2" t="str">
        <f>"创业板B"</f>
        <v>创业板B</v>
      </c>
      <c r="C1252" s="2">
        <v>10000</v>
      </c>
      <c r="D1252" s="2">
        <v>10000</v>
      </c>
      <c r="E1252" s="2" t="str">
        <f>"人民币"</f>
        <v>人民币</v>
      </c>
      <c r="F1252" s="2">
        <v>1.116</v>
      </c>
      <c r="G1252" s="2">
        <v>-927.5</v>
      </c>
      <c r="H1252" s="2">
        <v>-8.33</v>
      </c>
      <c r="I1252" s="2"/>
      <c r="J1252" s="2">
        <v>10230</v>
      </c>
      <c r="K1252" s="2">
        <v>1.023</v>
      </c>
      <c r="L1252" s="2">
        <v>0</v>
      </c>
      <c r="M1252" s="2">
        <v>0</v>
      </c>
      <c r="N1252" s="2" t="str">
        <f>"150153"</f>
        <v>150153</v>
      </c>
      <c r="O1252" s="2" t="str">
        <f>"0157472516"</f>
        <v>0157472516</v>
      </c>
      <c r="P1252" s="2" t="str">
        <f>"11157.50"</f>
        <v>11157.50</v>
      </c>
      <c r="Q1252" s="2">
        <v>1.3</v>
      </c>
      <c r="R1252" s="2">
        <f>Q1252*C1252</f>
        <v>13000</v>
      </c>
      <c r="S1252" s="2">
        <f>(R1252-P1252)/P1252*100</f>
        <v>16.5135559041004</v>
      </c>
    </row>
    <row r="1253" spans="2:19">
      <c r="B1253" s="2" t="s">
        <v>7</v>
      </c>
      <c r="C1253" s="2">
        <v>600</v>
      </c>
      <c r="D1253" s="2">
        <v>600</v>
      </c>
      <c r="E1253" s="2" t="str">
        <f>"人民币"</f>
        <v>人民币</v>
      </c>
      <c r="F1253" s="2">
        <v>17.548</v>
      </c>
      <c r="G1253" s="2">
        <v>-310.88</v>
      </c>
      <c r="H1253" s="2">
        <v>-2.95</v>
      </c>
      <c r="I1253" s="2"/>
      <c r="J1253" s="2">
        <v>10218</v>
      </c>
      <c r="K1253" s="2">
        <v>17.03</v>
      </c>
      <c r="L1253" s="2">
        <v>0</v>
      </c>
      <c r="M1253" s="2">
        <v>0</v>
      </c>
      <c r="N1253" s="2" t="str">
        <f>"600008"</f>
        <v>600008</v>
      </c>
      <c r="O1253" s="2" t="str">
        <f t="shared" ref="O1253:O1256" si="376">"A453612732"</f>
        <v>A453612732</v>
      </c>
      <c r="P1253" s="2" t="str">
        <f>"10528.88"</f>
        <v>10528.88</v>
      </c>
      <c r="Q1253" s="2">
        <v>25</v>
      </c>
      <c r="R1253" s="2">
        <f>Q1253*C1253</f>
        <v>15000</v>
      </c>
      <c r="S1253" s="2">
        <f>(R1253-P1253)/P1253*100</f>
        <v>42.4652954540274</v>
      </c>
    </row>
    <row r="1254" spans="2:19">
      <c r="B1254" s="2" t="str">
        <f>"华英农业"</f>
        <v>华英农业</v>
      </c>
      <c r="C1254" s="2">
        <v>600</v>
      </c>
      <c r="D1254" s="2">
        <v>300</v>
      </c>
      <c r="E1254" s="2" t="str">
        <f>"人民币"</f>
        <v>人民币</v>
      </c>
      <c r="F1254" s="2">
        <v>14.948</v>
      </c>
      <c r="G1254" s="2">
        <v>-418.66</v>
      </c>
      <c r="H1254" s="2">
        <v>-4.67</v>
      </c>
      <c r="I1254" s="2"/>
      <c r="J1254" s="2">
        <v>8550</v>
      </c>
      <c r="K1254" s="2">
        <v>14.25</v>
      </c>
      <c r="L1254" s="2">
        <v>300</v>
      </c>
      <c r="M1254" s="2">
        <v>0</v>
      </c>
      <c r="N1254" s="2" t="str">
        <f>"002321"</f>
        <v>002321</v>
      </c>
      <c r="O1254" s="2" t="str">
        <f>"0157472516"</f>
        <v>0157472516</v>
      </c>
      <c r="P1254" s="2" t="str">
        <f>"8968.66"</f>
        <v>8968.66</v>
      </c>
      <c r="Q1254" s="2">
        <v>25</v>
      </c>
      <c r="R1254" s="2">
        <f>Q1254*C1254</f>
        <v>15000</v>
      </c>
      <c r="S1254" s="2">
        <f>(R1254-P1254)/P1254*100</f>
        <v>67.2490650777262</v>
      </c>
    </row>
    <row r="1255" spans="2:19">
      <c r="B1255" s="2" t="str">
        <f>"*ST阳化"</f>
        <v>*ST阳化</v>
      </c>
      <c r="C1255" s="2">
        <v>900</v>
      </c>
      <c r="D1255" s="2">
        <v>600</v>
      </c>
      <c r="E1255" s="2" t="str">
        <f>"人民币"</f>
        <v>人民币</v>
      </c>
      <c r="F1255" s="2">
        <v>7.599</v>
      </c>
      <c r="G1255" s="2">
        <v>-80.2</v>
      </c>
      <c r="H1255" s="2">
        <v>-1.17</v>
      </c>
      <c r="I1255" s="2"/>
      <c r="J1255" s="2">
        <v>6759</v>
      </c>
      <c r="K1255" s="2">
        <v>7.51</v>
      </c>
      <c r="L1255" s="2">
        <v>300</v>
      </c>
      <c r="M1255" s="2">
        <v>0</v>
      </c>
      <c r="N1255" s="2" t="str">
        <f>"600691"</f>
        <v>600691</v>
      </c>
      <c r="O1255" s="2" t="str">
        <f>"A453612732"</f>
        <v>A453612732</v>
      </c>
      <c r="P1255" s="2" t="str">
        <f>"6839.20"</f>
        <v>6839.20</v>
      </c>
      <c r="Q1255" s="2">
        <v>11</v>
      </c>
      <c r="R1255" s="2">
        <f>Q1255*C1255</f>
        <v>9900</v>
      </c>
      <c r="S1255" s="2">
        <f>(R1255-P1255)/P1255*100</f>
        <v>44.7537723710376</v>
      </c>
    </row>
    <row r="1256" spans="2:19">
      <c r="B1256" s="2" t="str">
        <f>"雪峰科技"</f>
        <v>雪峰科技</v>
      </c>
      <c r="C1256" s="2">
        <v>200</v>
      </c>
      <c r="D1256" s="2">
        <v>100</v>
      </c>
      <c r="E1256" s="2" t="str">
        <f>"人民币"</f>
        <v>人民币</v>
      </c>
      <c r="F1256" s="2">
        <v>37.898</v>
      </c>
      <c r="G1256" s="2">
        <v>-1239.59</v>
      </c>
      <c r="H1256" s="2">
        <v>-16.35</v>
      </c>
      <c r="I1256" s="2"/>
      <c r="J1256" s="2">
        <v>6340</v>
      </c>
      <c r="K1256" s="2">
        <v>31.7</v>
      </c>
      <c r="L1256" s="2">
        <v>100</v>
      </c>
      <c r="M1256" s="2">
        <v>0</v>
      </c>
      <c r="N1256" s="2" t="str">
        <f>"603227"</f>
        <v>603227</v>
      </c>
      <c r="O1256" s="2" t="str">
        <f>"A453612732"</f>
        <v>A453612732</v>
      </c>
      <c r="P1256" s="2" t="str">
        <f>"7579.59"</f>
        <v>7579.59</v>
      </c>
      <c r="Q1256" s="2">
        <v>42</v>
      </c>
      <c r="R1256" s="2">
        <f>Q1256*C1256</f>
        <v>8400</v>
      </c>
      <c r="S1256" s="2">
        <f>(R1256-P1256)/P1256*100</f>
        <v>10.8239363870605</v>
      </c>
    </row>
    <row r="1257" spans="2:19">
      <c r="B1257" s="2" t="str">
        <f>"三花股份"</f>
        <v>三花股份</v>
      </c>
      <c r="C1257" s="2">
        <v>400</v>
      </c>
      <c r="D1257" s="2">
        <v>400</v>
      </c>
      <c r="E1257" s="2" t="str">
        <f>"人民币"</f>
        <v>人民币</v>
      </c>
      <c r="F1257" s="2">
        <v>13.737</v>
      </c>
      <c r="G1257" s="2">
        <v>69.25</v>
      </c>
      <c r="H1257" s="2">
        <v>1.26</v>
      </c>
      <c r="I1257" s="2"/>
      <c r="J1257" s="2">
        <v>5564</v>
      </c>
      <c r="K1257" s="2">
        <v>13.91</v>
      </c>
      <c r="L1257" s="2">
        <v>0</v>
      </c>
      <c r="M1257" s="2">
        <v>0</v>
      </c>
      <c r="N1257" s="2" t="str">
        <f>"002050"</f>
        <v>002050</v>
      </c>
      <c r="O1257" s="2" t="str">
        <f t="shared" ref="O1257:O1262" si="377">"0157472516"</f>
        <v>0157472516</v>
      </c>
      <c r="P1257" s="2" t="str">
        <f>"5494.75"</f>
        <v>5494.75</v>
      </c>
      <c r="Q1257" s="2">
        <v>20</v>
      </c>
      <c r="R1257" s="2">
        <f>Q1257*C1257</f>
        <v>8000</v>
      </c>
      <c r="S1257" s="2">
        <f>(R1257-P1257)/P1257*100</f>
        <v>45.5935210883116</v>
      </c>
    </row>
    <row r="1258" spans="2:19">
      <c r="B1258" s="2" t="str">
        <f>"农 产 品"</f>
        <v>农 产 品</v>
      </c>
      <c r="C1258" s="2">
        <v>200</v>
      </c>
      <c r="D1258" s="2">
        <v>200</v>
      </c>
      <c r="E1258" s="2" t="str">
        <f>"人民币"</f>
        <v>人民币</v>
      </c>
      <c r="F1258" s="2">
        <v>25.665</v>
      </c>
      <c r="G1258" s="2">
        <v>-601</v>
      </c>
      <c r="H1258" s="2">
        <v>-11.71</v>
      </c>
      <c r="I1258" s="2"/>
      <c r="J1258" s="2">
        <v>4532</v>
      </c>
      <c r="K1258" s="2">
        <v>22.66</v>
      </c>
      <c r="L1258" s="2">
        <v>0</v>
      </c>
      <c r="M1258" s="2">
        <v>0</v>
      </c>
      <c r="N1258" s="2" t="str">
        <f>"000061"</f>
        <v>000061</v>
      </c>
      <c r="O1258" s="2" t="str">
        <f>"0157472516"</f>
        <v>0157472516</v>
      </c>
      <c r="P1258" s="2" t="str">
        <f>"5133.00"</f>
        <v>5133.00</v>
      </c>
      <c r="Q1258" s="2">
        <v>35</v>
      </c>
      <c r="R1258" s="2">
        <f>Q1258*C1258</f>
        <v>7000</v>
      </c>
      <c r="S1258" s="2">
        <f>(R1258-P1258)/P1258*100</f>
        <v>36.3724917202416</v>
      </c>
    </row>
    <row r="1259" spans="2:19">
      <c r="B1259" s="2" t="str">
        <f>"北京城建"</f>
        <v>北京城建</v>
      </c>
      <c r="C1259" s="2">
        <v>200</v>
      </c>
      <c r="D1259" s="2">
        <v>200</v>
      </c>
      <c r="E1259" s="2" t="str">
        <f>"人民币"</f>
        <v>人民币</v>
      </c>
      <c r="F1259" s="2">
        <v>24.605</v>
      </c>
      <c r="G1259" s="2">
        <v>-394.99</v>
      </c>
      <c r="H1259" s="2">
        <v>-8.03</v>
      </c>
      <c r="I1259" s="2"/>
      <c r="J1259" s="2">
        <v>4526</v>
      </c>
      <c r="K1259" s="2">
        <v>22.63</v>
      </c>
      <c r="L1259" s="2">
        <v>0</v>
      </c>
      <c r="M1259" s="2">
        <v>0</v>
      </c>
      <c r="N1259" s="2" t="str">
        <f>"600266"</f>
        <v>600266</v>
      </c>
      <c r="O1259" s="2" t="str">
        <f t="shared" ref="O1259:O1261" si="378">"A453612732"</f>
        <v>A453612732</v>
      </c>
      <c r="P1259" s="2" t="str">
        <f>"4920.99"</f>
        <v>4920.99</v>
      </c>
      <c r="Q1259" s="2">
        <v>28</v>
      </c>
      <c r="R1259" s="2">
        <f>Q1259*C1259</f>
        <v>5600</v>
      </c>
      <c r="S1259" s="2">
        <f>(R1259-P1259)/P1259*100</f>
        <v>13.7982397850839</v>
      </c>
    </row>
    <row r="1260" spans="2:19">
      <c r="B1260" s="2" t="str">
        <f>"上汽集团"</f>
        <v>上汽集团</v>
      </c>
      <c r="C1260" s="2">
        <v>200</v>
      </c>
      <c r="D1260" s="2">
        <v>200</v>
      </c>
      <c r="E1260" s="2" t="str">
        <f>"人民币"</f>
        <v>人民币</v>
      </c>
      <c r="F1260" s="2">
        <v>24.736</v>
      </c>
      <c r="G1260" s="2">
        <v>-449.12</v>
      </c>
      <c r="H1260" s="2">
        <v>-9.08</v>
      </c>
      <c r="I1260" s="2"/>
      <c r="J1260" s="2">
        <v>4498</v>
      </c>
      <c r="K1260" s="2">
        <v>22.49</v>
      </c>
      <c r="L1260" s="2">
        <v>0</v>
      </c>
      <c r="M1260" s="2">
        <v>0</v>
      </c>
      <c r="N1260" s="2" t="str">
        <f>"600104"</f>
        <v>600104</v>
      </c>
      <c r="O1260" s="2" t="str">
        <f>"A453612732"</f>
        <v>A453612732</v>
      </c>
      <c r="P1260" s="2" t="str">
        <f>"4947.12"</f>
        <v>4947.12</v>
      </c>
      <c r="Q1260" s="2">
        <v>35</v>
      </c>
      <c r="R1260" s="2">
        <f>Q1260*C1260</f>
        <v>7000</v>
      </c>
      <c r="S1260" s="2">
        <f>(R1260-P1260)/P1260*100</f>
        <v>41.4964666310904</v>
      </c>
    </row>
    <row r="1261" spans="2:19">
      <c r="B1261" s="2" t="str">
        <f>"中海集运"</f>
        <v>中海集运</v>
      </c>
      <c r="C1261" s="2">
        <v>400</v>
      </c>
      <c r="D1261" s="2">
        <v>400</v>
      </c>
      <c r="E1261" s="2" t="str">
        <f>"人民币"</f>
        <v>人民币</v>
      </c>
      <c r="F1261" s="2">
        <v>9.099</v>
      </c>
      <c r="G1261" s="2">
        <v>-167.68</v>
      </c>
      <c r="H1261" s="2">
        <v>-4.6</v>
      </c>
      <c r="I1261" s="2"/>
      <c r="J1261" s="2">
        <v>3472</v>
      </c>
      <c r="K1261" s="2">
        <v>8.68</v>
      </c>
      <c r="L1261" s="2">
        <v>0</v>
      </c>
      <c r="M1261" s="2">
        <v>0</v>
      </c>
      <c r="N1261" s="2" t="str">
        <f>"601866"</f>
        <v>601866</v>
      </c>
      <c r="O1261" s="2" t="str">
        <f>"A453612732"</f>
        <v>A453612732</v>
      </c>
      <c r="P1261" s="2" t="str">
        <f>"3639.68"</f>
        <v>3639.68</v>
      </c>
      <c r="Q1261" s="2">
        <v>12</v>
      </c>
      <c r="R1261" s="2">
        <f>Q1261*C1261</f>
        <v>4800</v>
      </c>
      <c r="S1261" s="2">
        <f>(R1261-P1261)/P1261*100</f>
        <v>31.8797256901706</v>
      </c>
    </row>
    <row r="1262" spans="2:19">
      <c r="B1262" s="2" t="str">
        <f>"中航军B"</f>
        <v>中航军B</v>
      </c>
      <c r="C1262" s="2">
        <v>3000</v>
      </c>
      <c r="D1262" s="2">
        <v>3000</v>
      </c>
      <c r="E1262" s="2" t="str">
        <f>"人民币"</f>
        <v>人民币</v>
      </c>
      <c r="F1262" s="2">
        <v>0.972</v>
      </c>
      <c r="G1262" s="2">
        <v>-62</v>
      </c>
      <c r="H1262" s="2">
        <v>-2.16</v>
      </c>
      <c r="I1262" s="2"/>
      <c r="J1262" s="2">
        <v>2853</v>
      </c>
      <c r="K1262" s="2">
        <v>0.951</v>
      </c>
      <c r="L1262" s="2">
        <v>0</v>
      </c>
      <c r="M1262" s="2">
        <v>0</v>
      </c>
      <c r="N1262" s="2" t="str">
        <f>"150222"</f>
        <v>150222</v>
      </c>
      <c r="O1262" s="2" t="str">
        <f>"0157472516"</f>
        <v>0157472516</v>
      </c>
      <c r="P1262" s="2" t="str">
        <f>"2915.00"</f>
        <v>2915.00</v>
      </c>
      <c r="Q1262" s="2">
        <v>1.1</v>
      </c>
      <c r="R1262" s="2">
        <f>Q1262*C1262</f>
        <v>3300</v>
      </c>
      <c r="S1262" s="2">
        <f>(R1262-P1262)/P1262*100</f>
        <v>13.2075471698113</v>
      </c>
    </row>
    <row r="1263" spans="2:19">
      <c r="B1263" s="2" t="str">
        <f>"华贸物流"</f>
        <v>华贸物流</v>
      </c>
      <c r="C1263" s="2">
        <v>200</v>
      </c>
      <c r="D1263" s="2">
        <v>200</v>
      </c>
      <c r="E1263" s="2" t="str">
        <f>"人民币"</f>
        <v>人民币</v>
      </c>
      <c r="F1263" s="2">
        <v>16.576</v>
      </c>
      <c r="G1263" s="2">
        <v>-473.12</v>
      </c>
      <c r="H1263" s="2">
        <v>-14.27</v>
      </c>
      <c r="I1263" s="2"/>
      <c r="J1263" s="2">
        <v>2842</v>
      </c>
      <c r="K1263" s="2">
        <v>14.21</v>
      </c>
      <c r="L1263" s="2">
        <v>0</v>
      </c>
      <c r="M1263" s="2">
        <v>0</v>
      </c>
      <c r="N1263" s="2" t="str">
        <f>"603128"</f>
        <v>603128</v>
      </c>
      <c r="O1263" s="2" t="str">
        <f t="shared" ref="O1263:O1266" si="379">"A453612732"</f>
        <v>A453612732</v>
      </c>
      <c r="P1263" s="2" t="str">
        <f>"3315.12"</f>
        <v>3315.12</v>
      </c>
      <c r="Q1263" s="2">
        <v>20</v>
      </c>
      <c r="R1263" s="2">
        <f>Q1263*C1263</f>
        <v>4000</v>
      </c>
      <c r="S1263" s="2">
        <f>(R1263-P1263)/P1263*100</f>
        <v>20.6592823185888</v>
      </c>
    </row>
    <row r="1264" spans="2:19">
      <c r="B1264" s="2" t="str">
        <f>"盛达矿业"</f>
        <v>盛达矿业</v>
      </c>
      <c r="C1264" s="2">
        <v>100</v>
      </c>
      <c r="D1264" s="2">
        <v>100</v>
      </c>
      <c r="E1264" s="2" t="str">
        <f>"人民币"</f>
        <v>人民币</v>
      </c>
      <c r="F1264" s="2">
        <v>38.308</v>
      </c>
      <c r="G1264" s="2">
        <v>-1175.77</v>
      </c>
      <c r="H1264" s="2">
        <v>-30.69</v>
      </c>
      <c r="I1264" s="2"/>
      <c r="J1264" s="2">
        <v>2655</v>
      </c>
      <c r="K1264" s="2">
        <v>26.55</v>
      </c>
      <c r="L1264" s="2">
        <v>0</v>
      </c>
      <c r="M1264" s="2">
        <v>100</v>
      </c>
      <c r="N1264" s="2" t="str">
        <f>"000603"</f>
        <v>000603</v>
      </c>
      <c r="O1264" s="2" t="str">
        <f>"0157472516"</f>
        <v>0157472516</v>
      </c>
      <c r="P1264" s="2" t="str">
        <f>"3830.77"</f>
        <v>3830.77</v>
      </c>
      <c r="Q1264" s="2">
        <v>40</v>
      </c>
      <c r="R1264" s="2">
        <f>Q1264*C1264</f>
        <v>4000</v>
      </c>
      <c r="S1264" s="2">
        <f>(R1264-P1264)/P1264*100</f>
        <v>4.41764971533138</v>
      </c>
    </row>
    <row r="1265" spans="2:19">
      <c r="B1265" s="2" t="str">
        <f>"大众交通"</f>
        <v>大众交通</v>
      </c>
      <c r="C1265" s="2">
        <v>100</v>
      </c>
      <c r="D1265" s="2">
        <v>100</v>
      </c>
      <c r="E1265" s="2" t="str">
        <f>"人民币"</f>
        <v>人民币</v>
      </c>
      <c r="F1265" s="2">
        <v>30.941</v>
      </c>
      <c r="G1265" s="2">
        <v>-1037.13</v>
      </c>
      <c r="H1265" s="2">
        <v>-33.52</v>
      </c>
      <c r="I1265" s="2"/>
      <c r="J1265" s="2">
        <v>2057</v>
      </c>
      <c r="K1265" s="2">
        <v>20.57</v>
      </c>
      <c r="L1265" s="2">
        <v>0</v>
      </c>
      <c r="M1265" s="2">
        <v>0</v>
      </c>
      <c r="N1265" s="2" t="str">
        <f>"600611"</f>
        <v>600611</v>
      </c>
      <c r="O1265" s="2" t="str">
        <f>"A453612732"</f>
        <v>A453612732</v>
      </c>
      <c r="P1265" s="2" t="str">
        <f>"3094.13"</f>
        <v>3094.13</v>
      </c>
      <c r="Q1265" s="2">
        <v>28</v>
      </c>
      <c r="R1265" s="2">
        <f>Q1265*C1265</f>
        <v>2800</v>
      </c>
      <c r="S1265" s="2">
        <f>(R1265-P1265)/P1265*100</f>
        <v>-9.50606470962759</v>
      </c>
    </row>
    <row r="1266" spans="2:19">
      <c r="B1266" s="2" t="str">
        <f>"中国中车"</f>
        <v>中国中车</v>
      </c>
      <c r="C1266" s="2">
        <v>100</v>
      </c>
      <c r="D1266" s="2">
        <v>100</v>
      </c>
      <c r="E1266" s="2" t="str">
        <f>"人民币"</f>
        <v>人民币</v>
      </c>
      <c r="F1266" s="2">
        <v>26.395</v>
      </c>
      <c r="G1266" s="2">
        <v>-631.5</v>
      </c>
      <c r="H1266" s="2">
        <v>-23.92</v>
      </c>
      <c r="I1266" s="2"/>
      <c r="J1266" s="2">
        <v>2008</v>
      </c>
      <c r="K1266" s="2">
        <v>20.08</v>
      </c>
      <c r="L1266" s="2">
        <v>0</v>
      </c>
      <c r="M1266" s="2">
        <v>100</v>
      </c>
      <c r="N1266" s="2" t="str">
        <f>"601766"</f>
        <v>601766</v>
      </c>
      <c r="O1266" s="2" t="str">
        <f>"A453612732"</f>
        <v>A453612732</v>
      </c>
      <c r="P1266" s="2" t="str">
        <f>"2639.50"</f>
        <v>2639.50</v>
      </c>
      <c r="Q1266" s="2">
        <v>30</v>
      </c>
      <c r="R1266" s="2">
        <f>Q1266*C1266</f>
        <v>3000</v>
      </c>
      <c r="S1266" s="2">
        <f>(R1266-P1266)/P1266*100</f>
        <v>13.6578897518469</v>
      </c>
    </row>
    <row r="1267" spans="2:19">
      <c r="B1267" s="2" t="s">
        <v>8</v>
      </c>
      <c r="C1267" s="2" t="s">
        <v>9</v>
      </c>
      <c r="D1267" s="4" t="s">
        <v>10</v>
      </c>
      <c r="E1267" s="4"/>
      <c r="F1267" s="4"/>
      <c r="G1267" s="2"/>
      <c r="H1267" s="2">
        <f>SUM(H1251:H1266)</f>
        <v>-178.38</v>
      </c>
      <c r="I1267" s="2"/>
      <c r="J1267" s="2"/>
      <c r="K1267" s="2"/>
      <c r="L1267" s="2"/>
      <c r="M1267" s="2"/>
      <c r="N1267" s="2"/>
      <c r="O1267" s="2"/>
      <c r="P1267" s="2"/>
      <c r="Q1267" s="2"/>
      <c r="R1267" s="2">
        <f>SUM(R1251:R1266)</f>
        <v>134800</v>
      </c>
      <c r="S1267" s="2"/>
    </row>
    <row r="1268" customFormat="1" spans="4:9">
      <c r="D1268" s="5"/>
      <c r="E1268" s="5"/>
      <c r="F1268" s="5"/>
      <c r="I1268" s="6">
        <v>42257</v>
      </c>
    </row>
    <row r="1269" customFormat="1" spans="11:11">
      <c r="K1269" s="6">
        <f>I1268+1</f>
        <v>42258</v>
      </c>
    </row>
    <row r="1270" customFormat="1" spans="3:12">
      <c r="C1270" t="s">
        <v>11</v>
      </c>
      <c r="L1270" s="7">
        <f ca="1">NOW()</f>
        <v>42259.9654398148</v>
      </c>
    </row>
    <row r="1271" customFormat="1" spans="10:10">
      <c r="J1271" t="e">
        <f>E1263+1</f>
        <v>#VALUE!</v>
      </c>
    </row>
    <row r="1272" customFormat="1" spans="7:7">
      <c r="G1272" t="s">
        <v>12</v>
      </c>
    </row>
    <row r="1273" customFormat="1" spans="6:6">
      <c r="F1273" t="s">
        <v>13</v>
      </c>
    </row>
    <row r="1274" spans="1:17">
      <c r="A1274" s="2" t="str">
        <f>"币种"</f>
        <v>币种</v>
      </c>
      <c r="B1274" s="2" t="str">
        <f>"余额"</f>
        <v>余额</v>
      </c>
      <c r="C1274" s="2" t="str">
        <f>"可用"</f>
        <v>可用</v>
      </c>
      <c r="D1274" s="2" t="str">
        <f>"可取"</f>
        <v>可取</v>
      </c>
      <c r="E1274" s="2" t="str">
        <f>"参考市值"</f>
        <v>参考市值</v>
      </c>
      <c r="F1274" s="2" t="str">
        <f>"资产"</f>
        <v>资产</v>
      </c>
      <c r="G1274" s="2" t="str">
        <f>"盈亏"</f>
        <v>盈亏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>
      <c r="A1275" s="2" t="str">
        <f>"人民币"</f>
        <v>人民币</v>
      </c>
      <c r="B1275" s="2" t="str">
        <f>"5508.71"</f>
        <v>5508.71</v>
      </c>
      <c r="C1275" s="2" t="str">
        <f>"138.54"</f>
        <v>138.54</v>
      </c>
      <c r="D1275" s="2" t="str">
        <f>"138.54"</f>
        <v>138.54</v>
      </c>
      <c r="E1275" s="2" t="str">
        <f>"91616.00"</f>
        <v>91616.00</v>
      </c>
      <c r="F1275" s="2" t="str">
        <f>"91754.54"</f>
        <v>91754.54</v>
      </c>
      <c r="G1275" s="2" t="str">
        <f>"-9194.42"</f>
        <v>-9194.42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1:17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8"/>
    </row>
    <row r="1277" spans="1:18">
      <c r="A1277" s="2" t="s">
        <v>0</v>
      </c>
      <c r="B1277" s="2" t="str">
        <f>"证券数量"</f>
        <v>证券数量</v>
      </c>
      <c r="C1277" s="2" t="s">
        <v>1</v>
      </c>
      <c r="D1277" s="2" t="str">
        <f>"价格币种"</f>
        <v>价格币种</v>
      </c>
      <c r="E1277" s="2" t="str">
        <f>"成本价"</f>
        <v>成本价</v>
      </c>
      <c r="F1277" s="2" t="str">
        <f>"浮动盈亏"</f>
        <v>浮动盈亏</v>
      </c>
      <c r="G1277" s="2" t="str">
        <f>"盈亏比例(%)"</f>
        <v>盈亏比例(%)</v>
      </c>
      <c r="H1277" s="2" t="str">
        <f>"折算汇率"</f>
        <v>折算汇率</v>
      </c>
      <c r="I1277" s="2" t="str">
        <f>"最新市值"</f>
        <v>最新市值</v>
      </c>
      <c r="J1277" s="2" t="str">
        <f>"当前价"</f>
        <v>当前价</v>
      </c>
      <c r="K1277" s="2" t="str">
        <f>"今买数量"</f>
        <v>今买数量</v>
      </c>
      <c r="L1277" s="2" t="str">
        <f>"今卖数量"</f>
        <v>今卖数量</v>
      </c>
      <c r="M1277" s="2" t="str">
        <f>"证券代码"</f>
        <v>证券代码</v>
      </c>
      <c r="N1277" s="2" t="str">
        <f>"股东代码"</f>
        <v>股东代码</v>
      </c>
      <c r="O1277" s="2" t="str">
        <f>"成本金额"</f>
        <v>成本金额</v>
      </c>
      <c r="P1277" s="2" t="s">
        <v>2</v>
      </c>
      <c r="Q1277" s="2"/>
      <c r="R1277" s="2" t="s">
        <v>3</v>
      </c>
    </row>
    <row r="1278" spans="1:18">
      <c r="A1278" s="2" t="s">
        <v>4</v>
      </c>
      <c r="B1278" s="9" t="s">
        <v>5</v>
      </c>
      <c r="C1278" s="9" t="s">
        <v>5</v>
      </c>
      <c r="D1278" s="2" t="str">
        <f t="shared" ref="D1278:D1293" si="380">"人民币"</f>
        <v>人民币</v>
      </c>
      <c r="E1278" s="2">
        <v>19.758</v>
      </c>
      <c r="F1278" s="2">
        <v>-1294.53</v>
      </c>
      <c r="G1278" s="2">
        <v>-8.19</v>
      </c>
      <c r="H1278" s="9" t="s">
        <v>6</v>
      </c>
      <c r="I1278" s="2">
        <v>14512</v>
      </c>
      <c r="J1278" s="2">
        <v>18.14</v>
      </c>
      <c r="K1278" s="2">
        <v>0</v>
      </c>
      <c r="L1278" s="2">
        <v>0</v>
      </c>
      <c r="M1278" s="2" t="str">
        <f>"000936"</f>
        <v>000936</v>
      </c>
      <c r="N1278" s="2" t="str">
        <f t="shared" ref="N1278:N1281" si="381">"0157472516"</f>
        <v>0157472516</v>
      </c>
      <c r="O1278" s="2" t="str">
        <f>"15806.53"</f>
        <v>15806.53</v>
      </c>
      <c r="P1278" s="2">
        <v>30</v>
      </c>
      <c r="Q1278" s="2">
        <f t="shared" ref="Q1278:Q1293" si="382">P1278*B1278</f>
        <v>24000</v>
      </c>
      <c r="R1278" s="2">
        <f t="shared" ref="R1278:R1293" si="383">(Q1278-O1278)/O1278*100</f>
        <v>51.835981711356</v>
      </c>
    </row>
    <row r="1279" spans="1:18">
      <c r="A1279" s="2" t="str">
        <f>"创业板B"</f>
        <v>创业板B</v>
      </c>
      <c r="B1279" s="2">
        <v>10000</v>
      </c>
      <c r="C1279" s="2">
        <v>10000</v>
      </c>
      <c r="D1279" s="2" t="str">
        <f>"人民币"</f>
        <v>人民币</v>
      </c>
      <c r="E1279" s="2">
        <v>1.116</v>
      </c>
      <c r="F1279" s="2">
        <v>-927.5</v>
      </c>
      <c r="G1279" s="2">
        <v>-8.33</v>
      </c>
      <c r="H1279" s="2"/>
      <c r="I1279" s="2">
        <v>10230</v>
      </c>
      <c r="J1279" s="2">
        <v>1.023</v>
      </c>
      <c r="K1279" s="2">
        <v>0</v>
      </c>
      <c r="L1279" s="2">
        <v>0</v>
      </c>
      <c r="M1279" s="2" t="str">
        <f>"150153"</f>
        <v>150153</v>
      </c>
      <c r="N1279" s="2" t="str">
        <f>"0157472516"</f>
        <v>0157472516</v>
      </c>
      <c r="O1279" s="2" t="str">
        <f>"11157.50"</f>
        <v>11157.50</v>
      </c>
      <c r="P1279" s="2">
        <v>1.3</v>
      </c>
      <c r="Q1279" s="2">
        <f>P1279*B1279</f>
        <v>13000</v>
      </c>
      <c r="R1279" s="2">
        <f>(Q1279-O1279)/O1279*100</f>
        <v>16.5135559041004</v>
      </c>
    </row>
    <row r="1280" spans="1:18">
      <c r="A1280" s="2" t="s">
        <v>7</v>
      </c>
      <c r="B1280" s="2">
        <v>600</v>
      </c>
      <c r="C1280" s="2">
        <v>600</v>
      </c>
      <c r="D1280" s="2" t="str">
        <f>"人民币"</f>
        <v>人民币</v>
      </c>
      <c r="E1280" s="2">
        <v>17.548</v>
      </c>
      <c r="F1280" s="2">
        <v>-310.88</v>
      </c>
      <c r="G1280" s="2">
        <v>-2.95</v>
      </c>
      <c r="H1280" s="2"/>
      <c r="I1280" s="2">
        <v>10218</v>
      </c>
      <c r="J1280" s="2">
        <v>17.03</v>
      </c>
      <c r="K1280" s="2">
        <v>0</v>
      </c>
      <c r="L1280" s="2">
        <v>0</v>
      </c>
      <c r="M1280" s="2" t="str">
        <f>"600008"</f>
        <v>600008</v>
      </c>
      <c r="N1280" s="2" t="str">
        <f t="shared" ref="N1280:N1283" si="384">"A453612732"</f>
        <v>A453612732</v>
      </c>
      <c r="O1280" s="2" t="str">
        <f>"10528.88"</f>
        <v>10528.88</v>
      </c>
      <c r="P1280" s="2">
        <v>25</v>
      </c>
      <c r="Q1280" s="2">
        <f>P1280*B1280</f>
        <v>15000</v>
      </c>
      <c r="R1280" s="2">
        <f>(Q1280-O1280)/O1280*100</f>
        <v>42.4652954540274</v>
      </c>
    </row>
    <row r="1281" spans="1:18">
      <c r="A1281" s="2" t="str">
        <f>"华英农业"</f>
        <v>华英农业</v>
      </c>
      <c r="B1281" s="2">
        <v>600</v>
      </c>
      <c r="C1281" s="2">
        <v>300</v>
      </c>
      <c r="D1281" s="2" t="str">
        <f>"人民币"</f>
        <v>人民币</v>
      </c>
      <c r="E1281" s="2">
        <v>14.948</v>
      </c>
      <c r="F1281" s="2">
        <v>-418.66</v>
      </c>
      <c r="G1281" s="2">
        <v>-4.67</v>
      </c>
      <c r="H1281" s="2"/>
      <c r="I1281" s="2">
        <v>8550</v>
      </c>
      <c r="J1281" s="2">
        <v>14.25</v>
      </c>
      <c r="K1281" s="2">
        <v>300</v>
      </c>
      <c r="L1281" s="2">
        <v>0</v>
      </c>
      <c r="M1281" s="2" t="str">
        <f>"002321"</f>
        <v>002321</v>
      </c>
      <c r="N1281" s="2" t="str">
        <f>"0157472516"</f>
        <v>0157472516</v>
      </c>
      <c r="O1281" s="2" t="str">
        <f>"8968.66"</f>
        <v>8968.66</v>
      </c>
      <c r="P1281" s="2">
        <v>25</v>
      </c>
      <c r="Q1281" s="2">
        <f>P1281*B1281</f>
        <v>15000</v>
      </c>
      <c r="R1281" s="2">
        <f>(Q1281-O1281)/O1281*100</f>
        <v>67.2490650777262</v>
      </c>
    </row>
    <row r="1282" spans="1:18">
      <c r="A1282" s="2" t="str">
        <f>"*ST阳化"</f>
        <v>*ST阳化</v>
      </c>
      <c r="B1282" s="2">
        <v>900</v>
      </c>
      <c r="C1282" s="2">
        <v>600</v>
      </c>
      <c r="D1282" s="2" t="str">
        <f>"人民币"</f>
        <v>人民币</v>
      </c>
      <c r="E1282" s="2">
        <v>7.599</v>
      </c>
      <c r="F1282" s="2">
        <v>-80.2</v>
      </c>
      <c r="G1282" s="2">
        <v>-1.17</v>
      </c>
      <c r="H1282" s="2"/>
      <c r="I1282" s="2">
        <v>6759</v>
      </c>
      <c r="J1282" s="2">
        <v>7.51</v>
      </c>
      <c r="K1282" s="2">
        <v>300</v>
      </c>
      <c r="L1282" s="2">
        <v>0</v>
      </c>
      <c r="M1282" s="2" t="str">
        <f>"600691"</f>
        <v>600691</v>
      </c>
      <c r="N1282" s="2" t="str">
        <f>"A453612732"</f>
        <v>A453612732</v>
      </c>
      <c r="O1282" s="2" t="str">
        <f>"6839.20"</f>
        <v>6839.20</v>
      </c>
      <c r="P1282" s="2">
        <v>11</v>
      </c>
      <c r="Q1282" s="2">
        <f>P1282*B1282</f>
        <v>9900</v>
      </c>
      <c r="R1282" s="2">
        <f>(Q1282-O1282)/O1282*100</f>
        <v>44.7537723710376</v>
      </c>
    </row>
    <row r="1283" spans="1:18">
      <c r="A1283" s="2" t="str">
        <f>"雪峰科技"</f>
        <v>雪峰科技</v>
      </c>
      <c r="B1283" s="2">
        <v>200</v>
      </c>
      <c r="C1283" s="2">
        <v>100</v>
      </c>
      <c r="D1283" s="2" t="str">
        <f>"人民币"</f>
        <v>人民币</v>
      </c>
      <c r="E1283" s="2">
        <v>37.898</v>
      </c>
      <c r="F1283" s="2">
        <v>-1239.59</v>
      </c>
      <c r="G1283" s="2">
        <v>-16.35</v>
      </c>
      <c r="H1283" s="2"/>
      <c r="I1283" s="2">
        <v>6340</v>
      </c>
      <c r="J1283" s="2">
        <v>31.7</v>
      </c>
      <c r="K1283" s="2">
        <v>100</v>
      </c>
      <c r="L1283" s="2">
        <v>0</v>
      </c>
      <c r="M1283" s="2" t="str">
        <f>"603227"</f>
        <v>603227</v>
      </c>
      <c r="N1283" s="2" t="str">
        <f>"A453612732"</f>
        <v>A453612732</v>
      </c>
      <c r="O1283" s="2" t="str">
        <f>"7579.59"</f>
        <v>7579.59</v>
      </c>
      <c r="P1283" s="2">
        <v>42</v>
      </c>
      <c r="Q1283" s="2">
        <f>P1283*B1283</f>
        <v>8400</v>
      </c>
      <c r="R1283" s="2">
        <f>(Q1283-O1283)/O1283*100</f>
        <v>10.8239363870605</v>
      </c>
    </row>
    <row r="1284" spans="1:18">
      <c r="A1284" s="2" t="str">
        <f>"三花股份"</f>
        <v>三花股份</v>
      </c>
      <c r="B1284" s="2">
        <v>400</v>
      </c>
      <c r="C1284" s="2">
        <v>400</v>
      </c>
      <c r="D1284" s="2" t="str">
        <f>"人民币"</f>
        <v>人民币</v>
      </c>
      <c r="E1284" s="2">
        <v>13.737</v>
      </c>
      <c r="F1284" s="2">
        <v>69.25</v>
      </c>
      <c r="G1284" s="2">
        <v>1.26</v>
      </c>
      <c r="H1284" s="2"/>
      <c r="I1284" s="2">
        <v>5564</v>
      </c>
      <c r="J1284" s="2">
        <v>13.91</v>
      </c>
      <c r="K1284" s="2">
        <v>0</v>
      </c>
      <c r="L1284" s="2">
        <v>0</v>
      </c>
      <c r="M1284" s="2" t="str">
        <f>"002050"</f>
        <v>002050</v>
      </c>
      <c r="N1284" s="2" t="str">
        <f t="shared" ref="N1284:N1289" si="385">"0157472516"</f>
        <v>0157472516</v>
      </c>
      <c r="O1284" s="2" t="str">
        <f>"5494.75"</f>
        <v>5494.75</v>
      </c>
      <c r="P1284" s="2">
        <v>20</v>
      </c>
      <c r="Q1284" s="2">
        <f>P1284*B1284</f>
        <v>8000</v>
      </c>
      <c r="R1284" s="2">
        <f>(Q1284-O1284)/O1284*100</f>
        <v>45.5935210883116</v>
      </c>
    </row>
    <row r="1285" spans="1:18">
      <c r="A1285" s="2" t="str">
        <f>"农 产 品"</f>
        <v>农 产 品</v>
      </c>
      <c r="B1285" s="2">
        <v>200</v>
      </c>
      <c r="C1285" s="2">
        <v>200</v>
      </c>
      <c r="D1285" s="2" t="str">
        <f>"人民币"</f>
        <v>人民币</v>
      </c>
      <c r="E1285" s="2">
        <v>25.665</v>
      </c>
      <c r="F1285" s="2">
        <v>-601</v>
      </c>
      <c r="G1285" s="2">
        <v>-11.71</v>
      </c>
      <c r="H1285" s="2"/>
      <c r="I1285" s="2">
        <v>4532</v>
      </c>
      <c r="J1285" s="2">
        <v>22.66</v>
      </c>
      <c r="K1285" s="2">
        <v>0</v>
      </c>
      <c r="L1285" s="2">
        <v>0</v>
      </c>
      <c r="M1285" s="2" t="str">
        <f>"000061"</f>
        <v>000061</v>
      </c>
      <c r="N1285" s="2" t="str">
        <f>"0157472516"</f>
        <v>0157472516</v>
      </c>
      <c r="O1285" s="2" t="str">
        <f>"5133.00"</f>
        <v>5133.00</v>
      </c>
      <c r="P1285" s="2">
        <v>35</v>
      </c>
      <c r="Q1285" s="2">
        <f>P1285*B1285</f>
        <v>7000</v>
      </c>
      <c r="R1285" s="2">
        <f>(Q1285-O1285)/O1285*100</f>
        <v>36.3724917202416</v>
      </c>
    </row>
    <row r="1286" spans="1:18">
      <c r="A1286" s="2" t="str">
        <f>"北京城建"</f>
        <v>北京城建</v>
      </c>
      <c r="B1286" s="2">
        <v>200</v>
      </c>
      <c r="C1286" s="2">
        <v>200</v>
      </c>
      <c r="D1286" s="2" t="str">
        <f>"人民币"</f>
        <v>人民币</v>
      </c>
      <c r="E1286" s="2">
        <v>24.605</v>
      </c>
      <c r="F1286" s="2">
        <v>-394.99</v>
      </c>
      <c r="G1286" s="2">
        <v>-8.03</v>
      </c>
      <c r="H1286" s="2"/>
      <c r="I1286" s="2">
        <v>4526</v>
      </c>
      <c r="J1286" s="2">
        <v>22.63</v>
      </c>
      <c r="K1286" s="2">
        <v>0</v>
      </c>
      <c r="L1286" s="2">
        <v>0</v>
      </c>
      <c r="M1286" s="2" t="str">
        <f>"600266"</f>
        <v>600266</v>
      </c>
      <c r="N1286" s="2" t="str">
        <f t="shared" ref="N1286:N1288" si="386">"A453612732"</f>
        <v>A453612732</v>
      </c>
      <c r="O1286" s="2" t="str">
        <f>"4920.99"</f>
        <v>4920.99</v>
      </c>
      <c r="P1286" s="2">
        <v>28</v>
      </c>
      <c r="Q1286" s="2">
        <f>P1286*B1286</f>
        <v>5600</v>
      </c>
      <c r="R1286" s="2">
        <f>(Q1286-O1286)/O1286*100</f>
        <v>13.7982397850839</v>
      </c>
    </row>
    <row r="1287" spans="1:18">
      <c r="A1287" s="2" t="str">
        <f>"上汽集团"</f>
        <v>上汽集团</v>
      </c>
      <c r="B1287" s="2">
        <v>200</v>
      </c>
      <c r="C1287" s="2">
        <v>200</v>
      </c>
      <c r="D1287" s="2" t="str">
        <f>"人民币"</f>
        <v>人民币</v>
      </c>
      <c r="E1287" s="2">
        <v>24.736</v>
      </c>
      <c r="F1287" s="2">
        <v>-449.12</v>
      </c>
      <c r="G1287" s="2">
        <v>-9.08</v>
      </c>
      <c r="H1287" s="2"/>
      <c r="I1287" s="2">
        <v>4498</v>
      </c>
      <c r="J1287" s="2">
        <v>22.49</v>
      </c>
      <c r="K1287" s="2">
        <v>0</v>
      </c>
      <c r="L1287" s="2">
        <v>0</v>
      </c>
      <c r="M1287" s="2" t="str">
        <f>"600104"</f>
        <v>600104</v>
      </c>
      <c r="N1287" s="2" t="str">
        <f>"A453612732"</f>
        <v>A453612732</v>
      </c>
      <c r="O1287" s="2" t="str">
        <f>"4947.12"</f>
        <v>4947.12</v>
      </c>
      <c r="P1287" s="2">
        <v>35</v>
      </c>
      <c r="Q1287" s="2">
        <f>P1287*B1287</f>
        <v>7000</v>
      </c>
      <c r="R1287" s="2">
        <f>(Q1287-O1287)/O1287*100</f>
        <v>41.4964666310904</v>
      </c>
    </row>
    <row r="1288" spans="1:18">
      <c r="A1288" s="2" t="str">
        <f>"中海集运"</f>
        <v>中海集运</v>
      </c>
      <c r="B1288" s="2">
        <v>400</v>
      </c>
      <c r="C1288" s="2">
        <v>400</v>
      </c>
      <c r="D1288" s="2" t="str">
        <f>"人民币"</f>
        <v>人民币</v>
      </c>
      <c r="E1288" s="2">
        <v>9.099</v>
      </c>
      <c r="F1288" s="2">
        <v>-167.68</v>
      </c>
      <c r="G1288" s="2">
        <v>-4.6</v>
      </c>
      <c r="H1288" s="2"/>
      <c r="I1288" s="2">
        <v>3472</v>
      </c>
      <c r="J1288" s="2">
        <v>8.68</v>
      </c>
      <c r="K1288" s="2">
        <v>0</v>
      </c>
      <c r="L1288" s="2">
        <v>0</v>
      </c>
      <c r="M1288" s="2" t="str">
        <f>"601866"</f>
        <v>601866</v>
      </c>
      <c r="N1288" s="2" t="str">
        <f>"A453612732"</f>
        <v>A453612732</v>
      </c>
      <c r="O1288" s="2" t="str">
        <f>"3639.68"</f>
        <v>3639.68</v>
      </c>
      <c r="P1288" s="2">
        <v>12</v>
      </c>
      <c r="Q1288" s="2">
        <f>P1288*B1288</f>
        <v>4800</v>
      </c>
      <c r="R1288" s="2">
        <f>(Q1288-O1288)/O1288*100</f>
        <v>31.8797256901706</v>
      </c>
    </row>
    <row r="1289" spans="1:18">
      <c r="A1289" s="2" t="str">
        <f>"中航军B"</f>
        <v>中航军B</v>
      </c>
      <c r="B1289" s="2">
        <v>3000</v>
      </c>
      <c r="C1289" s="2">
        <v>3000</v>
      </c>
      <c r="D1289" s="2" t="str">
        <f>"人民币"</f>
        <v>人民币</v>
      </c>
      <c r="E1289" s="2">
        <v>0.972</v>
      </c>
      <c r="F1289" s="2">
        <v>-62</v>
      </c>
      <c r="G1289" s="2">
        <v>-2.16</v>
      </c>
      <c r="H1289" s="2"/>
      <c r="I1289" s="2">
        <v>2853</v>
      </c>
      <c r="J1289" s="2">
        <v>0.951</v>
      </c>
      <c r="K1289" s="2">
        <v>0</v>
      </c>
      <c r="L1289" s="2">
        <v>0</v>
      </c>
      <c r="M1289" s="2" t="str">
        <f>"150222"</f>
        <v>150222</v>
      </c>
      <c r="N1289" s="2" t="str">
        <f>"0157472516"</f>
        <v>0157472516</v>
      </c>
      <c r="O1289" s="2" t="str">
        <f>"2915.00"</f>
        <v>2915.00</v>
      </c>
      <c r="P1289" s="2">
        <v>1.1</v>
      </c>
      <c r="Q1289" s="2">
        <f>P1289*B1289</f>
        <v>3300</v>
      </c>
      <c r="R1289" s="2">
        <f>(Q1289-O1289)/O1289*100</f>
        <v>13.2075471698113</v>
      </c>
    </row>
    <row r="1290" spans="1:18">
      <c r="A1290" s="2" t="str">
        <f>"华贸物流"</f>
        <v>华贸物流</v>
      </c>
      <c r="B1290" s="2">
        <v>200</v>
      </c>
      <c r="C1290" s="2">
        <v>200</v>
      </c>
      <c r="D1290" s="2" t="str">
        <f>"人民币"</f>
        <v>人民币</v>
      </c>
      <c r="E1290" s="2">
        <v>16.576</v>
      </c>
      <c r="F1290" s="2">
        <v>-473.12</v>
      </c>
      <c r="G1290" s="2">
        <v>-14.27</v>
      </c>
      <c r="H1290" s="2"/>
      <c r="I1290" s="2">
        <v>2842</v>
      </c>
      <c r="J1290" s="2">
        <v>14.21</v>
      </c>
      <c r="K1290" s="2">
        <v>0</v>
      </c>
      <c r="L1290" s="2">
        <v>0</v>
      </c>
      <c r="M1290" s="2" t="str">
        <f>"603128"</f>
        <v>603128</v>
      </c>
      <c r="N1290" s="2" t="str">
        <f t="shared" ref="N1290:N1293" si="387">"A453612732"</f>
        <v>A453612732</v>
      </c>
      <c r="O1290" s="2" t="str">
        <f>"3315.12"</f>
        <v>3315.12</v>
      </c>
      <c r="P1290" s="2">
        <v>20</v>
      </c>
      <c r="Q1290" s="2">
        <f>P1290*B1290</f>
        <v>4000</v>
      </c>
      <c r="R1290" s="2">
        <f>(Q1290-O1290)/O1290*100</f>
        <v>20.6592823185888</v>
      </c>
    </row>
    <row r="1291" spans="1:18">
      <c r="A1291" s="2" t="str">
        <f>"盛达矿业"</f>
        <v>盛达矿业</v>
      </c>
      <c r="B1291" s="2">
        <v>100</v>
      </c>
      <c r="C1291" s="2">
        <v>100</v>
      </c>
      <c r="D1291" s="2" t="str">
        <f>"人民币"</f>
        <v>人民币</v>
      </c>
      <c r="E1291" s="2">
        <v>38.308</v>
      </c>
      <c r="F1291" s="2">
        <v>-1175.77</v>
      </c>
      <c r="G1291" s="2">
        <v>-30.69</v>
      </c>
      <c r="H1291" s="2"/>
      <c r="I1291" s="2">
        <v>2655</v>
      </c>
      <c r="J1291" s="2">
        <v>26.55</v>
      </c>
      <c r="K1291" s="2">
        <v>0</v>
      </c>
      <c r="L1291" s="2">
        <v>100</v>
      </c>
      <c r="M1291" s="2" t="str">
        <f>"000603"</f>
        <v>000603</v>
      </c>
      <c r="N1291" s="2" t="str">
        <f>"0157472516"</f>
        <v>0157472516</v>
      </c>
      <c r="O1291" s="2" t="str">
        <f>"3830.77"</f>
        <v>3830.77</v>
      </c>
      <c r="P1291" s="2">
        <v>40</v>
      </c>
      <c r="Q1291" s="2">
        <f>P1291*B1291</f>
        <v>4000</v>
      </c>
      <c r="R1291" s="2">
        <f>(Q1291-O1291)/O1291*100</f>
        <v>4.41764971533138</v>
      </c>
    </row>
    <row r="1292" spans="1:18">
      <c r="A1292" s="2" t="str">
        <f>"大众交通"</f>
        <v>大众交通</v>
      </c>
      <c r="B1292" s="2">
        <v>100</v>
      </c>
      <c r="C1292" s="2">
        <v>100</v>
      </c>
      <c r="D1292" s="2" t="str">
        <f>"人民币"</f>
        <v>人民币</v>
      </c>
      <c r="E1292" s="2">
        <v>30.941</v>
      </c>
      <c r="F1292" s="2">
        <v>-1037.13</v>
      </c>
      <c r="G1292" s="2">
        <v>-33.52</v>
      </c>
      <c r="H1292" s="2"/>
      <c r="I1292" s="2">
        <v>2057</v>
      </c>
      <c r="J1292" s="2">
        <v>20.57</v>
      </c>
      <c r="K1292" s="2">
        <v>0</v>
      </c>
      <c r="L1292" s="2">
        <v>0</v>
      </c>
      <c r="M1292" s="2" t="str">
        <f>"600611"</f>
        <v>600611</v>
      </c>
      <c r="N1292" s="2" t="str">
        <f>"A453612732"</f>
        <v>A453612732</v>
      </c>
      <c r="O1292" s="2" t="str">
        <f>"3094.13"</f>
        <v>3094.13</v>
      </c>
      <c r="P1292" s="2">
        <v>28</v>
      </c>
      <c r="Q1292" s="2">
        <f>P1292*B1292</f>
        <v>2800</v>
      </c>
      <c r="R1292" s="2">
        <f>(Q1292-O1292)/O1292*100</f>
        <v>-9.50606470962759</v>
      </c>
    </row>
    <row r="1293" spans="1:18">
      <c r="A1293" s="2" t="str">
        <f>"中国中车"</f>
        <v>中国中车</v>
      </c>
      <c r="B1293" s="2">
        <v>100</v>
      </c>
      <c r="C1293" s="2">
        <v>100</v>
      </c>
      <c r="D1293" s="2" t="str">
        <f>"人民币"</f>
        <v>人民币</v>
      </c>
      <c r="E1293" s="2">
        <v>26.395</v>
      </c>
      <c r="F1293" s="2">
        <v>-631.5</v>
      </c>
      <c r="G1293" s="2">
        <v>-23.92</v>
      </c>
      <c r="H1293" s="2"/>
      <c r="I1293" s="2">
        <v>2008</v>
      </c>
      <c r="J1293" s="2">
        <v>20.08</v>
      </c>
      <c r="K1293" s="2">
        <v>0</v>
      </c>
      <c r="L1293" s="2">
        <v>100</v>
      </c>
      <c r="M1293" s="2" t="str">
        <f>"601766"</f>
        <v>601766</v>
      </c>
      <c r="N1293" s="2" t="str">
        <f>"A453612732"</f>
        <v>A453612732</v>
      </c>
      <c r="O1293" s="2" t="str">
        <f>"2639.50"</f>
        <v>2639.50</v>
      </c>
      <c r="P1293" s="2">
        <v>30</v>
      </c>
      <c r="Q1293" s="2">
        <f>P1293*B1293</f>
        <v>3000</v>
      </c>
      <c r="R1293" s="2">
        <f>(Q1293-O1293)/O1293*100</f>
        <v>13.6578897518469</v>
      </c>
    </row>
    <row r="1294" spans="1:18">
      <c r="A1294" s="2" t="s">
        <v>8</v>
      </c>
      <c r="B1294" s="2" t="s">
        <v>9</v>
      </c>
      <c r="C1294" s="4" t="s">
        <v>10</v>
      </c>
      <c r="D1294" s="4"/>
      <c r="E1294" s="4"/>
      <c r="F1294" s="2"/>
      <c r="G1294" s="2">
        <f>SUM(G1278:G1293)</f>
        <v>-178.38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>
        <f>SUM(Q1278:Q1293)</f>
        <v>134800</v>
      </c>
      <c r="R1294" s="2"/>
    </row>
    <row r="1295" customFormat="1" spans="3:8">
      <c r="C1295" s="5"/>
      <c r="D1295" s="5"/>
      <c r="E1295" s="5"/>
      <c r="H1295" s="6">
        <v>42257</v>
      </c>
    </row>
    <row r="1296" customFormat="1" spans="10:10">
      <c r="J1296" s="6">
        <f>H1295+1</f>
        <v>42258</v>
      </c>
    </row>
    <row r="1297" customFormat="1" spans="2:11">
      <c r="B1297" t="s">
        <v>11</v>
      </c>
      <c r="K1297" s="7">
        <f ca="1">NOW()</f>
        <v>42259.9654398148</v>
      </c>
    </row>
    <row r="1298" customFormat="1" spans="9:9">
      <c r="I1298" t="e">
        <f>D1290+1</f>
        <v>#VALUE!</v>
      </c>
    </row>
    <row r="1299" customFormat="1"/>
    <row r="1300" spans="1:18">
      <c r="A1300" s="2" t="s">
        <v>0</v>
      </c>
      <c r="B1300" s="2" t="str">
        <f>"证券数量"</f>
        <v>证券数量</v>
      </c>
      <c r="C1300" s="2" t="s">
        <v>1</v>
      </c>
      <c r="D1300" s="2" t="str">
        <f>"价格币种"</f>
        <v>价格币种</v>
      </c>
      <c r="E1300" s="2" t="str">
        <f>"成本价"</f>
        <v>成本价</v>
      </c>
      <c r="F1300" s="2" t="str">
        <f>"浮动盈亏"</f>
        <v>浮动盈亏</v>
      </c>
      <c r="G1300" s="2" t="str">
        <f>"盈亏比例(%)"</f>
        <v>盈亏比例(%)</v>
      </c>
      <c r="H1300" s="2" t="str">
        <f>"折算汇率"</f>
        <v>折算汇率</v>
      </c>
      <c r="I1300" s="2" t="str">
        <f>"最新市值"</f>
        <v>最新市值</v>
      </c>
      <c r="J1300" s="2" t="str">
        <f>"当前价"</f>
        <v>当前价</v>
      </c>
      <c r="K1300" s="2" t="str">
        <f>"今买数量"</f>
        <v>今买数量</v>
      </c>
      <c r="L1300" s="2" t="str">
        <f>"今卖数量"</f>
        <v>今卖数量</v>
      </c>
      <c r="M1300" s="2" t="str">
        <f>"证券代码"</f>
        <v>证券代码</v>
      </c>
      <c r="N1300" s="2" t="str">
        <f>"股东代码"</f>
        <v>股东代码</v>
      </c>
      <c r="O1300" s="2" t="str">
        <f>"成本金额"</f>
        <v>成本金额</v>
      </c>
      <c r="P1300" s="2" t="s">
        <v>2</v>
      </c>
      <c r="Q1300" s="2"/>
      <c r="R1300" s="2" t="s">
        <v>3</v>
      </c>
    </row>
    <row r="1301" spans="1:18">
      <c r="A1301" s="2" t="s">
        <v>4</v>
      </c>
      <c r="B1301" s="9" t="s">
        <v>5</v>
      </c>
      <c r="C1301" s="9" t="s">
        <v>5</v>
      </c>
      <c r="D1301" s="2" t="str">
        <f t="shared" ref="D1301:D1316" si="388">"人民币"</f>
        <v>人民币</v>
      </c>
      <c r="E1301" s="2">
        <v>19.758</v>
      </c>
      <c r="F1301" s="2">
        <v>-1294.53</v>
      </c>
      <c r="G1301" s="2">
        <v>-8.19</v>
      </c>
      <c r="H1301" s="9" t="s">
        <v>6</v>
      </c>
      <c r="I1301" s="2">
        <v>14512</v>
      </c>
      <c r="J1301" s="2">
        <v>18.14</v>
      </c>
      <c r="K1301" s="2">
        <v>0</v>
      </c>
      <c r="L1301" s="2">
        <v>0</v>
      </c>
      <c r="M1301" s="2" t="str">
        <f>"000936"</f>
        <v>000936</v>
      </c>
      <c r="N1301" s="2" t="str">
        <f t="shared" ref="N1301:N1304" si="389">"0157472516"</f>
        <v>0157472516</v>
      </c>
      <c r="O1301" s="2" t="str">
        <f>"15806.53"</f>
        <v>15806.53</v>
      </c>
      <c r="P1301" s="2">
        <v>30</v>
      </c>
      <c r="Q1301" s="2">
        <f t="shared" ref="Q1301:Q1316" si="390">P1301*B1301</f>
        <v>24000</v>
      </c>
      <c r="R1301" s="2">
        <f t="shared" ref="R1301:R1316" si="391">(Q1301-O1301)/O1301*100</f>
        <v>51.835981711356</v>
      </c>
    </row>
    <row r="1302" spans="1:18">
      <c r="A1302" s="2" t="str">
        <f>"创业板B"</f>
        <v>创业板B</v>
      </c>
      <c r="B1302" s="2">
        <v>10000</v>
      </c>
      <c r="C1302" s="2">
        <v>10000</v>
      </c>
      <c r="D1302" s="2" t="str">
        <f>"人民币"</f>
        <v>人民币</v>
      </c>
      <c r="E1302" s="2">
        <v>1.116</v>
      </c>
      <c r="F1302" s="2">
        <v>-927.5</v>
      </c>
      <c r="G1302" s="2">
        <v>-8.33</v>
      </c>
      <c r="H1302" s="2"/>
      <c r="I1302" s="2">
        <v>10230</v>
      </c>
      <c r="J1302" s="2">
        <v>1.023</v>
      </c>
      <c r="K1302" s="2">
        <v>0</v>
      </c>
      <c r="L1302" s="2">
        <v>0</v>
      </c>
      <c r="M1302" s="2" t="str">
        <f>"150153"</f>
        <v>150153</v>
      </c>
      <c r="N1302" s="2" t="str">
        <f>"0157472516"</f>
        <v>0157472516</v>
      </c>
      <c r="O1302" s="2" t="str">
        <f>"11157.50"</f>
        <v>11157.50</v>
      </c>
      <c r="P1302" s="2">
        <v>1.3</v>
      </c>
      <c r="Q1302" s="2">
        <f>P1302*B1302</f>
        <v>13000</v>
      </c>
      <c r="R1302" s="2">
        <f>(Q1302-O1302)/O1302*100</f>
        <v>16.5135559041004</v>
      </c>
    </row>
    <row r="1303" spans="1:18">
      <c r="A1303" s="2" t="s">
        <v>7</v>
      </c>
      <c r="B1303" s="2">
        <v>600</v>
      </c>
      <c r="C1303" s="2">
        <v>600</v>
      </c>
      <c r="D1303" s="2" t="str">
        <f>"人民币"</f>
        <v>人民币</v>
      </c>
      <c r="E1303" s="2">
        <v>17.548</v>
      </c>
      <c r="F1303" s="2">
        <v>-310.88</v>
      </c>
      <c r="G1303" s="2">
        <v>-2.95</v>
      </c>
      <c r="H1303" s="2"/>
      <c r="I1303" s="2">
        <v>10218</v>
      </c>
      <c r="J1303" s="2">
        <v>17.03</v>
      </c>
      <c r="K1303" s="2">
        <v>0</v>
      </c>
      <c r="L1303" s="2">
        <v>0</v>
      </c>
      <c r="M1303" s="2" t="str">
        <f>"600008"</f>
        <v>600008</v>
      </c>
      <c r="N1303" s="2" t="str">
        <f t="shared" ref="N1303:N1306" si="392">"A453612732"</f>
        <v>A453612732</v>
      </c>
      <c r="O1303" s="2" t="str">
        <f>"10528.88"</f>
        <v>10528.88</v>
      </c>
      <c r="P1303" s="2">
        <v>25</v>
      </c>
      <c r="Q1303" s="2">
        <f>P1303*B1303</f>
        <v>15000</v>
      </c>
      <c r="R1303" s="2">
        <f>(Q1303-O1303)/O1303*100</f>
        <v>42.4652954540274</v>
      </c>
    </row>
    <row r="1304" spans="1:18">
      <c r="A1304" s="2" t="str">
        <f>"华英农业"</f>
        <v>华英农业</v>
      </c>
      <c r="B1304" s="2">
        <v>600</v>
      </c>
      <c r="C1304" s="2">
        <v>300</v>
      </c>
      <c r="D1304" s="2" t="str">
        <f>"人民币"</f>
        <v>人民币</v>
      </c>
      <c r="E1304" s="2">
        <v>14.948</v>
      </c>
      <c r="F1304" s="2">
        <v>-418.66</v>
      </c>
      <c r="G1304" s="2">
        <v>-4.67</v>
      </c>
      <c r="H1304" s="2"/>
      <c r="I1304" s="2">
        <v>8550</v>
      </c>
      <c r="J1304" s="2">
        <v>14.25</v>
      </c>
      <c r="K1304" s="2">
        <v>300</v>
      </c>
      <c r="L1304" s="2">
        <v>0</v>
      </c>
      <c r="M1304" s="2" t="str">
        <f>"002321"</f>
        <v>002321</v>
      </c>
      <c r="N1304" s="2" t="str">
        <f>"0157472516"</f>
        <v>0157472516</v>
      </c>
      <c r="O1304" s="2" t="str">
        <f>"8968.66"</f>
        <v>8968.66</v>
      </c>
      <c r="P1304" s="2">
        <v>25</v>
      </c>
      <c r="Q1304" s="2">
        <f>P1304*B1304</f>
        <v>15000</v>
      </c>
      <c r="R1304" s="2">
        <f>(Q1304-O1304)/O1304*100</f>
        <v>67.2490650777262</v>
      </c>
    </row>
    <row r="1305" spans="1:18">
      <c r="A1305" s="2" t="str">
        <f>"*ST阳化"</f>
        <v>*ST阳化</v>
      </c>
      <c r="B1305" s="2">
        <v>900</v>
      </c>
      <c r="C1305" s="2">
        <v>600</v>
      </c>
      <c r="D1305" s="2" t="str">
        <f>"人民币"</f>
        <v>人民币</v>
      </c>
      <c r="E1305" s="2">
        <v>7.599</v>
      </c>
      <c r="F1305" s="2">
        <v>-80.2</v>
      </c>
      <c r="G1305" s="2">
        <v>-1.17</v>
      </c>
      <c r="H1305" s="2"/>
      <c r="I1305" s="2">
        <v>6759</v>
      </c>
      <c r="J1305" s="2">
        <v>7.51</v>
      </c>
      <c r="K1305" s="2">
        <v>300</v>
      </c>
      <c r="L1305" s="2">
        <v>0</v>
      </c>
      <c r="M1305" s="2" t="str">
        <f>"600691"</f>
        <v>600691</v>
      </c>
      <c r="N1305" s="2" t="str">
        <f>"A453612732"</f>
        <v>A453612732</v>
      </c>
      <c r="O1305" s="2" t="str">
        <f>"6839.20"</f>
        <v>6839.20</v>
      </c>
      <c r="P1305" s="2">
        <v>11</v>
      </c>
      <c r="Q1305" s="2">
        <f>P1305*B1305</f>
        <v>9900</v>
      </c>
      <c r="R1305" s="2">
        <f>(Q1305-O1305)/O1305*100</f>
        <v>44.7537723710376</v>
      </c>
    </row>
    <row r="1306" spans="1:18">
      <c r="A1306" s="2" t="str">
        <f>"雪峰科技"</f>
        <v>雪峰科技</v>
      </c>
      <c r="B1306" s="2">
        <v>200</v>
      </c>
      <c r="C1306" s="2">
        <v>100</v>
      </c>
      <c r="D1306" s="2" t="str">
        <f>"人民币"</f>
        <v>人民币</v>
      </c>
      <c r="E1306" s="2">
        <v>37.898</v>
      </c>
      <c r="F1306" s="2">
        <v>-1239.59</v>
      </c>
      <c r="G1306" s="2">
        <v>-16.35</v>
      </c>
      <c r="H1306" s="2"/>
      <c r="I1306" s="2">
        <v>6340</v>
      </c>
      <c r="J1306" s="2">
        <v>31.7</v>
      </c>
      <c r="K1306" s="2">
        <v>100</v>
      </c>
      <c r="L1306" s="2">
        <v>0</v>
      </c>
      <c r="M1306" s="2" t="str">
        <f>"603227"</f>
        <v>603227</v>
      </c>
      <c r="N1306" s="2" t="str">
        <f>"A453612732"</f>
        <v>A453612732</v>
      </c>
      <c r="O1306" s="2" t="str">
        <f>"7579.59"</f>
        <v>7579.59</v>
      </c>
      <c r="P1306" s="2">
        <v>42</v>
      </c>
      <c r="Q1306" s="2">
        <f>P1306*B1306</f>
        <v>8400</v>
      </c>
      <c r="R1306" s="2">
        <f>(Q1306-O1306)/O1306*100</f>
        <v>10.8239363870605</v>
      </c>
    </row>
    <row r="1307" spans="1:18">
      <c r="A1307" s="2" t="str">
        <f>"三花股份"</f>
        <v>三花股份</v>
      </c>
      <c r="B1307" s="2">
        <v>400</v>
      </c>
      <c r="C1307" s="2">
        <v>400</v>
      </c>
      <c r="D1307" s="2" t="str">
        <f>"人民币"</f>
        <v>人民币</v>
      </c>
      <c r="E1307" s="2">
        <v>13.737</v>
      </c>
      <c r="F1307" s="2">
        <v>69.25</v>
      </c>
      <c r="G1307" s="2">
        <v>1.26</v>
      </c>
      <c r="H1307" s="2"/>
      <c r="I1307" s="2">
        <v>5564</v>
      </c>
      <c r="J1307" s="2">
        <v>13.91</v>
      </c>
      <c r="K1307" s="2">
        <v>0</v>
      </c>
      <c r="L1307" s="2">
        <v>0</v>
      </c>
      <c r="M1307" s="2" t="str">
        <f>"002050"</f>
        <v>002050</v>
      </c>
      <c r="N1307" s="2" t="str">
        <f t="shared" ref="N1307:N1312" si="393">"0157472516"</f>
        <v>0157472516</v>
      </c>
      <c r="O1307" s="2" t="str">
        <f>"5494.75"</f>
        <v>5494.75</v>
      </c>
      <c r="P1307" s="2">
        <v>20</v>
      </c>
      <c r="Q1307" s="2">
        <f>P1307*B1307</f>
        <v>8000</v>
      </c>
      <c r="R1307" s="2">
        <f>(Q1307-O1307)/O1307*100</f>
        <v>45.5935210883116</v>
      </c>
    </row>
    <row r="1308" spans="1:18">
      <c r="A1308" s="2" t="str">
        <f>"农 产 品"</f>
        <v>农 产 品</v>
      </c>
      <c r="B1308" s="2">
        <v>200</v>
      </c>
      <c r="C1308" s="2">
        <v>200</v>
      </c>
      <c r="D1308" s="2" t="str">
        <f>"人民币"</f>
        <v>人民币</v>
      </c>
      <c r="E1308" s="2">
        <v>25.665</v>
      </c>
      <c r="F1308" s="2">
        <v>-601</v>
      </c>
      <c r="G1308" s="2">
        <v>-11.71</v>
      </c>
      <c r="H1308" s="2"/>
      <c r="I1308" s="2">
        <v>4532</v>
      </c>
      <c r="J1308" s="2">
        <v>22.66</v>
      </c>
      <c r="K1308" s="2">
        <v>0</v>
      </c>
      <c r="L1308" s="2">
        <v>0</v>
      </c>
      <c r="M1308" s="2" t="str">
        <f>"000061"</f>
        <v>000061</v>
      </c>
      <c r="N1308" s="2" t="str">
        <f>"0157472516"</f>
        <v>0157472516</v>
      </c>
      <c r="O1308" s="2" t="str">
        <f>"5133.00"</f>
        <v>5133.00</v>
      </c>
      <c r="P1308" s="2">
        <v>35</v>
      </c>
      <c r="Q1308" s="2">
        <f>P1308*B1308</f>
        <v>7000</v>
      </c>
      <c r="R1308" s="2">
        <f>(Q1308-O1308)/O1308*100</f>
        <v>36.3724917202416</v>
      </c>
    </row>
    <row r="1309" spans="1:18">
      <c r="A1309" s="2" t="str">
        <f>"北京城建"</f>
        <v>北京城建</v>
      </c>
      <c r="B1309" s="2">
        <v>200</v>
      </c>
      <c r="C1309" s="2">
        <v>200</v>
      </c>
      <c r="D1309" s="2" t="str">
        <f>"人民币"</f>
        <v>人民币</v>
      </c>
      <c r="E1309" s="2">
        <v>24.605</v>
      </c>
      <c r="F1309" s="2">
        <v>-394.99</v>
      </c>
      <c r="G1309" s="2">
        <v>-8.03</v>
      </c>
      <c r="H1309" s="2"/>
      <c r="I1309" s="2">
        <v>4526</v>
      </c>
      <c r="J1309" s="2">
        <v>22.63</v>
      </c>
      <c r="K1309" s="2">
        <v>0</v>
      </c>
      <c r="L1309" s="2">
        <v>0</v>
      </c>
      <c r="M1309" s="2" t="str">
        <f>"600266"</f>
        <v>600266</v>
      </c>
      <c r="N1309" s="2" t="str">
        <f t="shared" ref="N1309:N1311" si="394">"A453612732"</f>
        <v>A453612732</v>
      </c>
      <c r="O1309" s="2" t="str">
        <f>"4920.99"</f>
        <v>4920.99</v>
      </c>
      <c r="P1309" s="2">
        <v>28</v>
      </c>
      <c r="Q1309" s="2">
        <f>P1309*B1309</f>
        <v>5600</v>
      </c>
      <c r="R1309" s="2">
        <f>(Q1309-O1309)/O1309*100</f>
        <v>13.7982397850839</v>
      </c>
    </row>
    <row r="1310" spans="1:18">
      <c r="A1310" s="2" t="str">
        <f>"上汽集团"</f>
        <v>上汽集团</v>
      </c>
      <c r="B1310" s="2">
        <v>200</v>
      </c>
      <c r="C1310" s="2">
        <v>200</v>
      </c>
      <c r="D1310" s="2" t="str">
        <f>"人民币"</f>
        <v>人民币</v>
      </c>
      <c r="E1310" s="2">
        <v>24.736</v>
      </c>
      <c r="F1310" s="2">
        <v>-449.12</v>
      </c>
      <c r="G1310" s="2">
        <v>-9.08</v>
      </c>
      <c r="H1310" s="2"/>
      <c r="I1310" s="2">
        <v>4498</v>
      </c>
      <c r="J1310" s="2">
        <v>22.49</v>
      </c>
      <c r="K1310" s="2">
        <v>0</v>
      </c>
      <c r="L1310" s="2">
        <v>0</v>
      </c>
      <c r="M1310" s="2" t="str">
        <f>"600104"</f>
        <v>600104</v>
      </c>
      <c r="N1310" s="2" t="str">
        <f>"A453612732"</f>
        <v>A453612732</v>
      </c>
      <c r="O1310" s="2" t="str">
        <f>"4947.12"</f>
        <v>4947.12</v>
      </c>
      <c r="P1310" s="2">
        <v>35</v>
      </c>
      <c r="Q1310" s="2">
        <f>P1310*B1310</f>
        <v>7000</v>
      </c>
      <c r="R1310" s="2">
        <f>(Q1310-O1310)/O1310*100</f>
        <v>41.4964666310904</v>
      </c>
    </row>
    <row r="1311" spans="1:18">
      <c r="A1311" s="2" t="str">
        <f>"中海集运"</f>
        <v>中海集运</v>
      </c>
      <c r="B1311" s="2">
        <v>400</v>
      </c>
      <c r="C1311" s="2">
        <v>400</v>
      </c>
      <c r="D1311" s="2" t="str">
        <f>"人民币"</f>
        <v>人民币</v>
      </c>
      <c r="E1311" s="2">
        <v>9.099</v>
      </c>
      <c r="F1311" s="2">
        <v>-167.68</v>
      </c>
      <c r="G1311" s="2">
        <v>-4.6</v>
      </c>
      <c r="H1311" s="2"/>
      <c r="I1311" s="2">
        <v>3472</v>
      </c>
      <c r="J1311" s="2">
        <v>8.68</v>
      </c>
      <c r="K1311" s="2">
        <v>0</v>
      </c>
      <c r="L1311" s="2">
        <v>0</v>
      </c>
      <c r="M1311" s="2" t="str">
        <f>"601866"</f>
        <v>601866</v>
      </c>
      <c r="N1311" s="2" t="str">
        <f>"A453612732"</f>
        <v>A453612732</v>
      </c>
      <c r="O1311" s="2" t="str">
        <f>"3639.68"</f>
        <v>3639.68</v>
      </c>
      <c r="P1311" s="2">
        <v>12</v>
      </c>
      <c r="Q1311" s="2">
        <f>P1311*B1311</f>
        <v>4800</v>
      </c>
      <c r="R1311" s="2">
        <f>(Q1311-O1311)/O1311*100</f>
        <v>31.8797256901706</v>
      </c>
    </row>
    <row r="1312" spans="1:18">
      <c r="A1312" s="2" t="str">
        <f>"中航军B"</f>
        <v>中航军B</v>
      </c>
      <c r="B1312" s="2">
        <v>3000</v>
      </c>
      <c r="C1312" s="2">
        <v>3000</v>
      </c>
      <c r="D1312" s="2" t="str">
        <f>"人民币"</f>
        <v>人民币</v>
      </c>
      <c r="E1312" s="2">
        <v>0.972</v>
      </c>
      <c r="F1312" s="2">
        <v>-62</v>
      </c>
      <c r="G1312" s="2">
        <v>-2.16</v>
      </c>
      <c r="H1312" s="2"/>
      <c r="I1312" s="2">
        <v>2853</v>
      </c>
      <c r="J1312" s="2">
        <v>0.951</v>
      </c>
      <c r="K1312" s="2">
        <v>0</v>
      </c>
      <c r="L1312" s="2">
        <v>0</v>
      </c>
      <c r="M1312" s="2" t="str">
        <f>"150222"</f>
        <v>150222</v>
      </c>
      <c r="N1312" s="2" t="str">
        <f>"0157472516"</f>
        <v>0157472516</v>
      </c>
      <c r="O1312" s="2" t="str">
        <f>"2915.00"</f>
        <v>2915.00</v>
      </c>
      <c r="P1312" s="2">
        <v>1.1</v>
      </c>
      <c r="Q1312" s="2">
        <f>P1312*B1312</f>
        <v>3300</v>
      </c>
      <c r="R1312" s="2">
        <f>(Q1312-O1312)/O1312*100</f>
        <v>13.2075471698113</v>
      </c>
    </row>
    <row r="1313" spans="1:18">
      <c r="A1313" s="2" t="str">
        <f>"华贸物流"</f>
        <v>华贸物流</v>
      </c>
      <c r="B1313" s="2">
        <v>200</v>
      </c>
      <c r="C1313" s="2">
        <v>200</v>
      </c>
      <c r="D1313" s="2" t="str">
        <f>"人民币"</f>
        <v>人民币</v>
      </c>
      <c r="E1313" s="2">
        <v>16.576</v>
      </c>
      <c r="F1313" s="2">
        <v>-473.12</v>
      </c>
      <c r="G1313" s="2">
        <v>-14.27</v>
      </c>
      <c r="H1313" s="2"/>
      <c r="I1313" s="2">
        <v>2842</v>
      </c>
      <c r="J1313" s="2">
        <v>14.21</v>
      </c>
      <c r="K1313" s="2">
        <v>0</v>
      </c>
      <c r="L1313" s="2">
        <v>0</v>
      </c>
      <c r="M1313" s="2" t="str">
        <f>"603128"</f>
        <v>603128</v>
      </c>
      <c r="N1313" s="2" t="str">
        <f t="shared" ref="N1313:N1316" si="395">"A453612732"</f>
        <v>A453612732</v>
      </c>
      <c r="O1313" s="2" t="str">
        <f>"3315.12"</f>
        <v>3315.12</v>
      </c>
      <c r="P1313" s="2">
        <v>20</v>
      </c>
      <c r="Q1313" s="2">
        <f>P1313*B1313</f>
        <v>4000</v>
      </c>
      <c r="R1313" s="2">
        <f>(Q1313-O1313)/O1313*100</f>
        <v>20.6592823185888</v>
      </c>
    </row>
    <row r="1314" spans="1:18">
      <c r="A1314" s="2" t="str">
        <f>"盛达矿业"</f>
        <v>盛达矿业</v>
      </c>
      <c r="B1314" s="2">
        <v>100</v>
      </c>
      <c r="C1314" s="2">
        <v>100</v>
      </c>
      <c r="D1314" s="2" t="str">
        <f>"人民币"</f>
        <v>人民币</v>
      </c>
      <c r="E1314" s="2">
        <v>38.308</v>
      </c>
      <c r="F1314" s="2">
        <v>-1175.77</v>
      </c>
      <c r="G1314" s="2">
        <v>-30.69</v>
      </c>
      <c r="H1314" s="2"/>
      <c r="I1314" s="2">
        <v>2655</v>
      </c>
      <c r="J1314" s="2">
        <v>26.55</v>
      </c>
      <c r="K1314" s="2">
        <v>0</v>
      </c>
      <c r="L1314" s="2">
        <v>100</v>
      </c>
      <c r="M1314" s="2" t="str">
        <f>"000603"</f>
        <v>000603</v>
      </c>
      <c r="N1314" s="2" t="str">
        <f>"0157472516"</f>
        <v>0157472516</v>
      </c>
      <c r="O1314" s="2" t="str">
        <f>"3830.77"</f>
        <v>3830.77</v>
      </c>
      <c r="P1314" s="2">
        <v>40</v>
      </c>
      <c r="Q1314" s="2">
        <f>P1314*B1314</f>
        <v>4000</v>
      </c>
      <c r="R1314" s="2">
        <f>(Q1314-O1314)/O1314*100</f>
        <v>4.41764971533138</v>
      </c>
    </row>
    <row r="1315" spans="1:18">
      <c r="A1315" s="2" t="str">
        <f>"大众交通"</f>
        <v>大众交通</v>
      </c>
      <c r="B1315" s="2">
        <v>100</v>
      </c>
      <c r="C1315" s="2">
        <v>100</v>
      </c>
      <c r="D1315" s="2" t="str">
        <f>"人民币"</f>
        <v>人民币</v>
      </c>
      <c r="E1315" s="2">
        <v>30.941</v>
      </c>
      <c r="F1315" s="2">
        <v>-1037.13</v>
      </c>
      <c r="G1315" s="2">
        <v>-33.52</v>
      </c>
      <c r="H1315" s="2"/>
      <c r="I1315" s="2">
        <v>2057</v>
      </c>
      <c r="J1315" s="2">
        <v>20.57</v>
      </c>
      <c r="K1315" s="2">
        <v>0</v>
      </c>
      <c r="L1315" s="2">
        <v>0</v>
      </c>
      <c r="M1315" s="2" t="str">
        <f>"600611"</f>
        <v>600611</v>
      </c>
      <c r="N1315" s="2" t="str">
        <f>"A453612732"</f>
        <v>A453612732</v>
      </c>
      <c r="O1315" s="2" t="str">
        <f>"3094.13"</f>
        <v>3094.13</v>
      </c>
      <c r="P1315" s="2">
        <v>28</v>
      </c>
      <c r="Q1315" s="2">
        <f>P1315*B1315</f>
        <v>2800</v>
      </c>
      <c r="R1315" s="2">
        <f>(Q1315-O1315)/O1315*100</f>
        <v>-9.50606470962759</v>
      </c>
    </row>
    <row r="1316" spans="1:18">
      <c r="A1316" s="2" t="str">
        <f>"中国中车"</f>
        <v>中国中车</v>
      </c>
      <c r="B1316" s="2">
        <v>100</v>
      </c>
      <c r="C1316" s="2">
        <v>100</v>
      </c>
      <c r="D1316" s="2" t="str">
        <f>"人民币"</f>
        <v>人民币</v>
      </c>
      <c r="E1316" s="2">
        <v>26.395</v>
      </c>
      <c r="F1316" s="2">
        <v>-631.5</v>
      </c>
      <c r="G1316" s="2">
        <v>-23.92</v>
      </c>
      <c r="H1316" s="2"/>
      <c r="I1316" s="2">
        <v>2008</v>
      </c>
      <c r="J1316" s="2">
        <v>20.08</v>
      </c>
      <c r="K1316" s="2">
        <v>0</v>
      </c>
      <c r="L1316" s="2">
        <v>100</v>
      </c>
      <c r="M1316" s="2" t="str">
        <f>"601766"</f>
        <v>601766</v>
      </c>
      <c r="N1316" s="2" t="str">
        <f>"A453612732"</f>
        <v>A453612732</v>
      </c>
      <c r="O1316" s="2" t="str">
        <f>"2639.50"</f>
        <v>2639.50</v>
      </c>
      <c r="P1316" s="2">
        <v>30</v>
      </c>
      <c r="Q1316" s="2">
        <f>P1316*B1316</f>
        <v>3000</v>
      </c>
      <c r="R1316" s="2">
        <f>(Q1316-O1316)/O1316*100</f>
        <v>13.6578897518469</v>
      </c>
    </row>
    <row r="1317" spans="1:18">
      <c r="A1317" s="2" t="s">
        <v>8</v>
      </c>
      <c r="B1317" s="2" t="s">
        <v>9</v>
      </c>
      <c r="C1317" s="4" t="s">
        <v>10</v>
      </c>
      <c r="D1317" s="4"/>
      <c r="E1317" s="4"/>
      <c r="F1317" s="2"/>
      <c r="G1317" s="2">
        <f>SUM(G1301:G1316)</f>
        <v>-178.38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>
        <f>SUM(Q1301:Q1316)</f>
        <v>134800</v>
      </c>
      <c r="R1317" s="2"/>
    </row>
    <row r="1318" customFormat="1" spans="3:8">
      <c r="C1318" s="5"/>
      <c r="D1318" s="5"/>
      <c r="E1318" s="5"/>
      <c r="H1318" s="6">
        <v>42257</v>
      </c>
    </row>
    <row r="1319" customFormat="1" spans="10:10">
      <c r="J1319" s="6">
        <f>H1318+1</f>
        <v>42258</v>
      </c>
    </row>
    <row r="1320" customFormat="1" spans="2:11">
      <c r="B1320" t="s">
        <v>11</v>
      </c>
      <c r="K1320" s="7">
        <f ca="1">NOW()</f>
        <v>42259.9654398148</v>
      </c>
    </row>
    <row r="1321" customFormat="1" spans="9:9">
      <c r="I1321" t="e">
        <f>D1313+1</f>
        <v>#VALUE!</v>
      </c>
    </row>
    <row r="1322" spans="2:18">
      <c r="B1322" s="2" t="str">
        <f>"币种"</f>
        <v>币种</v>
      </c>
      <c r="C1322" s="2" t="str">
        <f>"余额"</f>
        <v>余额</v>
      </c>
      <c r="D1322" s="2" t="str">
        <f>"可用"</f>
        <v>可用</v>
      </c>
      <c r="E1322" s="2" t="str">
        <f>"可取"</f>
        <v>可取</v>
      </c>
      <c r="F1322" s="2" t="str">
        <f>"参考市值"</f>
        <v>参考市值</v>
      </c>
      <c r="G1322" s="2" t="str">
        <f>"资产"</f>
        <v>资产</v>
      </c>
      <c r="H1322" s="2" t="str">
        <f>"盈亏"</f>
        <v>盈亏</v>
      </c>
      <c r="I1322" s="2"/>
      <c r="J1322" s="2"/>
      <c r="K1322" s="2"/>
      <c r="L1322" s="2"/>
      <c r="M1322" s="2"/>
      <c r="N1322" s="2"/>
      <c r="O1322" s="2"/>
      <c r="P1322" s="2"/>
      <c r="Q1322" s="2"/>
      <c r="R1322" s="2"/>
    </row>
    <row r="1323" spans="2:18">
      <c r="B1323" s="2" t="str">
        <f>"人民币"</f>
        <v>人民币</v>
      </c>
      <c r="C1323" s="2" t="str">
        <f>"5508.71"</f>
        <v>5508.71</v>
      </c>
      <c r="D1323" s="2" t="str">
        <f>"138.54"</f>
        <v>138.54</v>
      </c>
      <c r="E1323" s="2" t="str">
        <f>"138.54"</f>
        <v>138.54</v>
      </c>
      <c r="F1323" s="2" t="str">
        <f>"91616.00"</f>
        <v>91616.00</v>
      </c>
      <c r="G1323" s="2" t="str">
        <f>"91754.54"</f>
        <v>91754.54</v>
      </c>
      <c r="H1323" s="2" t="str">
        <f>"-9194.42"</f>
        <v>-9194.42</v>
      </c>
      <c r="I1323" s="2"/>
      <c r="J1323" s="2"/>
      <c r="K1323" s="2"/>
      <c r="L1323" s="2"/>
      <c r="M1323" s="2"/>
      <c r="N1323" s="2"/>
      <c r="O1323" s="2"/>
      <c r="P1323" s="2"/>
      <c r="Q1323" s="2"/>
      <c r="R1323" s="2"/>
    </row>
    <row r="1324" spans="2:18"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8"/>
    </row>
    <row r="1325" spans="2:18">
      <c r="B1325" s="2" t="s">
        <v>0</v>
      </c>
      <c r="C1325" s="2" t="str">
        <f>"证券数量"</f>
        <v>证券数量</v>
      </c>
      <c r="D1325" s="2" t="s">
        <v>1</v>
      </c>
      <c r="E1325" s="2" t="str">
        <f>"价格币种"</f>
        <v>价格币种</v>
      </c>
      <c r="F1325" s="2" t="str">
        <f>"成本价"</f>
        <v>成本价</v>
      </c>
      <c r="G1325" s="2" t="str">
        <f>"浮动盈亏"</f>
        <v>浮动盈亏</v>
      </c>
      <c r="H1325" s="2" t="str">
        <f>"盈亏比例(%)"</f>
        <v>盈亏比例(%)</v>
      </c>
      <c r="I1325" s="2" t="str">
        <f>"折算汇率"</f>
        <v>折算汇率</v>
      </c>
      <c r="J1325" s="2" t="str">
        <f>"最新市值"</f>
        <v>最新市值</v>
      </c>
      <c r="K1325" s="2" t="str">
        <f>"当前价"</f>
        <v>当前价</v>
      </c>
      <c r="L1325" s="2" t="str">
        <f>"今买数量"</f>
        <v>今买数量</v>
      </c>
      <c r="M1325" s="2" t="str">
        <f>"今卖数量"</f>
        <v>今卖数量</v>
      </c>
      <c r="N1325" s="2" t="str">
        <f>"证券代码"</f>
        <v>证券代码</v>
      </c>
      <c r="O1325" s="2" t="str">
        <f>"股东代码"</f>
        <v>股东代码</v>
      </c>
      <c r="P1325" s="2" t="str">
        <f>"成本金额"</f>
        <v>成本金额</v>
      </c>
      <c r="Q1325" s="2" t="s">
        <v>2</v>
      </c>
      <c r="R1325" s="2"/>
    </row>
    <row r="1326" spans="2:18">
      <c r="B1326" s="2" t="s">
        <v>4</v>
      </c>
      <c r="C1326" s="9" t="s">
        <v>5</v>
      </c>
      <c r="D1326" s="9" t="s">
        <v>5</v>
      </c>
      <c r="E1326" s="2" t="str">
        <f t="shared" ref="E1326:E1341" si="396">"人民币"</f>
        <v>人民币</v>
      </c>
      <c r="F1326" s="2">
        <v>19.758</v>
      </c>
      <c r="G1326" s="2">
        <v>-1294.53</v>
      </c>
      <c r="H1326" s="2">
        <v>-8.19</v>
      </c>
      <c r="I1326" s="9" t="s">
        <v>6</v>
      </c>
      <c r="J1326" s="2">
        <v>14512</v>
      </c>
      <c r="K1326" s="2">
        <v>18.14</v>
      </c>
      <c r="L1326" s="2">
        <v>0</v>
      </c>
      <c r="M1326" s="2">
        <v>0</v>
      </c>
      <c r="N1326" s="2" t="str">
        <f>"000936"</f>
        <v>000936</v>
      </c>
      <c r="O1326" s="2" t="str">
        <f t="shared" ref="O1326:O1329" si="397">"0157472516"</f>
        <v>0157472516</v>
      </c>
      <c r="P1326" s="2" t="str">
        <f>"15806.53"</f>
        <v>15806.53</v>
      </c>
      <c r="Q1326" s="2">
        <v>30</v>
      </c>
      <c r="R1326" s="2">
        <f t="shared" ref="R1326:R1341" si="398">Q1326*C1326</f>
        <v>24000</v>
      </c>
    </row>
    <row r="1327" spans="2:18">
      <c r="B1327" s="2" t="str">
        <f>"创业板B"</f>
        <v>创业板B</v>
      </c>
      <c r="C1327" s="2">
        <v>10000</v>
      </c>
      <c r="D1327" s="2">
        <v>10000</v>
      </c>
      <c r="E1327" s="2" t="str">
        <f>"人民币"</f>
        <v>人民币</v>
      </c>
      <c r="F1327" s="2">
        <v>1.116</v>
      </c>
      <c r="G1327" s="2">
        <v>-927.5</v>
      </c>
      <c r="H1327" s="2">
        <v>-8.33</v>
      </c>
      <c r="I1327" s="2"/>
      <c r="J1327" s="2">
        <v>10230</v>
      </c>
      <c r="K1327" s="2">
        <v>1.023</v>
      </c>
      <c r="L1327" s="2">
        <v>0</v>
      </c>
      <c r="M1327" s="2">
        <v>0</v>
      </c>
      <c r="N1327" s="2" t="str">
        <f>"150153"</f>
        <v>150153</v>
      </c>
      <c r="O1327" s="2" t="str">
        <f>"0157472516"</f>
        <v>0157472516</v>
      </c>
      <c r="P1327" s="2" t="str">
        <f>"11157.50"</f>
        <v>11157.50</v>
      </c>
      <c r="Q1327" s="2">
        <v>1.3</v>
      </c>
      <c r="R1327" s="2">
        <f>Q1327*C1327</f>
        <v>13000</v>
      </c>
    </row>
    <row r="1328" spans="2:18">
      <c r="B1328" s="2" t="s">
        <v>7</v>
      </c>
      <c r="C1328" s="2">
        <v>600</v>
      </c>
      <c r="D1328" s="2">
        <v>600</v>
      </c>
      <c r="E1328" s="2" t="str">
        <f>"人民币"</f>
        <v>人民币</v>
      </c>
      <c r="F1328" s="2">
        <v>17.548</v>
      </c>
      <c r="G1328" s="2">
        <v>-310.88</v>
      </c>
      <c r="H1328" s="2">
        <v>-2.95</v>
      </c>
      <c r="I1328" s="2"/>
      <c r="J1328" s="2">
        <v>10218</v>
      </c>
      <c r="K1328" s="2">
        <v>17.03</v>
      </c>
      <c r="L1328" s="2">
        <v>0</v>
      </c>
      <c r="M1328" s="2">
        <v>0</v>
      </c>
      <c r="N1328" s="2" t="str">
        <f>"600008"</f>
        <v>600008</v>
      </c>
      <c r="O1328" s="2" t="str">
        <f t="shared" ref="O1328:O1331" si="399">"A453612732"</f>
        <v>A453612732</v>
      </c>
      <c r="P1328" s="2" t="str">
        <f>"10528.88"</f>
        <v>10528.88</v>
      </c>
      <c r="Q1328" s="2">
        <v>25</v>
      </c>
      <c r="R1328" s="2">
        <f>Q1328*C1328</f>
        <v>15000</v>
      </c>
    </row>
    <row r="1329" spans="2:18">
      <c r="B1329" s="2" t="str">
        <f>"华英农业"</f>
        <v>华英农业</v>
      </c>
      <c r="C1329" s="2">
        <v>600</v>
      </c>
      <c r="D1329" s="2">
        <v>300</v>
      </c>
      <c r="E1329" s="2" t="str">
        <f>"人民币"</f>
        <v>人民币</v>
      </c>
      <c r="F1329" s="2">
        <v>14.948</v>
      </c>
      <c r="G1329" s="2">
        <v>-418.66</v>
      </c>
      <c r="H1329" s="2">
        <v>-4.67</v>
      </c>
      <c r="I1329" s="2"/>
      <c r="J1329" s="2">
        <v>8550</v>
      </c>
      <c r="K1329" s="2">
        <v>14.25</v>
      </c>
      <c r="L1329" s="2">
        <v>300</v>
      </c>
      <c r="M1329" s="2">
        <v>0</v>
      </c>
      <c r="N1329" s="2" t="str">
        <f>"002321"</f>
        <v>002321</v>
      </c>
      <c r="O1329" s="2" t="str">
        <f>"0157472516"</f>
        <v>0157472516</v>
      </c>
      <c r="P1329" s="2" t="str">
        <f>"8968.66"</f>
        <v>8968.66</v>
      </c>
      <c r="Q1329" s="2">
        <v>25</v>
      </c>
      <c r="R1329" s="2">
        <f>Q1329*C1329</f>
        <v>15000</v>
      </c>
    </row>
    <row r="1330" spans="2:18">
      <c r="B1330" s="2" t="str">
        <f>"*ST阳化"</f>
        <v>*ST阳化</v>
      </c>
      <c r="C1330" s="2">
        <v>900</v>
      </c>
      <c r="D1330" s="2">
        <v>600</v>
      </c>
      <c r="E1330" s="2" t="str">
        <f>"人民币"</f>
        <v>人民币</v>
      </c>
      <c r="F1330" s="2">
        <v>7.599</v>
      </c>
      <c r="G1330" s="2">
        <v>-80.2</v>
      </c>
      <c r="H1330" s="2">
        <v>-1.17</v>
      </c>
      <c r="I1330" s="2"/>
      <c r="J1330" s="2">
        <v>6759</v>
      </c>
      <c r="K1330" s="2">
        <v>7.51</v>
      </c>
      <c r="L1330" s="2">
        <v>300</v>
      </c>
      <c r="M1330" s="2">
        <v>0</v>
      </c>
      <c r="N1330" s="2" t="str">
        <f>"600691"</f>
        <v>600691</v>
      </c>
      <c r="O1330" s="2" t="str">
        <f>"A453612732"</f>
        <v>A453612732</v>
      </c>
      <c r="P1330" s="2" t="str">
        <f>"6839.20"</f>
        <v>6839.20</v>
      </c>
      <c r="Q1330" s="2">
        <v>11</v>
      </c>
      <c r="R1330" s="2">
        <f>Q1330*C1330</f>
        <v>9900</v>
      </c>
    </row>
    <row r="1331" spans="2:18">
      <c r="B1331" s="2" t="str">
        <f>"雪峰科技"</f>
        <v>雪峰科技</v>
      </c>
      <c r="C1331" s="2">
        <v>200</v>
      </c>
      <c r="D1331" s="2">
        <v>100</v>
      </c>
      <c r="E1331" s="2" t="str">
        <f>"人民币"</f>
        <v>人民币</v>
      </c>
      <c r="F1331" s="2">
        <v>37.898</v>
      </c>
      <c r="G1331" s="2">
        <v>-1239.59</v>
      </c>
      <c r="H1331" s="2">
        <v>-16.35</v>
      </c>
      <c r="I1331" s="2"/>
      <c r="J1331" s="2">
        <v>6340</v>
      </c>
      <c r="K1331" s="2">
        <v>31.7</v>
      </c>
      <c r="L1331" s="2">
        <v>100</v>
      </c>
      <c r="M1331" s="2">
        <v>0</v>
      </c>
      <c r="N1331" s="2" t="str">
        <f>"603227"</f>
        <v>603227</v>
      </c>
      <c r="O1331" s="2" t="str">
        <f>"A453612732"</f>
        <v>A453612732</v>
      </c>
      <c r="P1331" s="2" t="str">
        <f>"7579.59"</f>
        <v>7579.59</v>
      </c>
      <c r="Q1331" s="2">
        <v>42</v>
      </c>
      <c r="R1331" s="2">
        <f>Q1331*C1331</f>
        <v>8400</v>
      </c>
    </row>
    <row r="1332" spans="2:18">
      <c r="B1332" s="2" t="str">
        <f>"三花股份"</f>
        <v>三花股份</v>
      </c>
      <c r="C1332" s="2">
        <v>400</v>
      </c>
      <c r="D1332" s="2">
        <v>400</v>
      </c>
      <c r="E1332" s="2" t="str">
        <f>"人民币"</f>
        <v>人民币</v>
      </c>
      <c r="F1332" s="2">
        <v>13.737</v>
      </c>
      <c r="G1332" s="2">
        <v>69.25</v>
      </c>
      <c r="H1332" s="2">
        <v>1.26</v>
      </c>
      <c r="I1332" s="2"/>
      <c r="J1332" s="2">
        <v>5564</v>
      </c>
      <c r="K1332" s="2">
        <v>13.91</v>
      </c>
      <c r="L1332" s="2">
        <v>0</v>
      </c>
      <c r="M1332" s="2">
        <v>0</v>
      </c>
      <c r="N1332" s="2" t="str">
        <f>"002050"</f>
        <v>002050</v>
      </c>
      <c r="O1332" s="2" t="str">
        <f t="shared" ref="O1332:O1337" si="400">"0157472516"</f>
        <v>0157472516</v>
      </c>
      <c r="P1332" s="2" t="str">
        <f>"5494.75"</f>
        <v>5494.75</v>
      </c>
      <c r="Q1332" s="2">
        <v>20</v>
      </c>
      <c r="R1332" s="2">
        <f>Q1332*C1332</f>
        <v>8000</v>
      </c>
    </row>
    <row r="1333" spans="2:18">
      <c r="B1333" s="2" t="str">
        <f>"农 产 品"</f>
        <v>农 产 品</v>
      </c>
      <c r="C1333" s="2">
        <v>200</v>
      </c>
      <c r="D1333" s="2">
        <v>200</v>
      </c>
      <c r="E1333" s="2" t="str">
        <f>"人民币"</f>
        <v>人民币</v>
      </c>
      <c r="F1333" s="2">
        <v>25.665</v>
      </c>
      <c r="G1333" s="2">
        <v>-601</v>
      </c>
      <c r="H1333" s="2">
        <v>-11.71</v>
      </c>
      <c r="I1333" s="2"/>
      <c r="J1333" s="2">
        <v>4532</v>
      </c>
      <c r="K1333" s="2">
        <v>22.66</v>
      </c>
      <c r="L1333" s="2">
        <v>0</v>
      </c>
      <c r="M1333" s="2">
        <v>0</v>
      </c>
      <c r="N1333" s="2" t="str">
        <f>"000061"</f>
        <v>000061</v>
      </c>
      <c r="O1333" s="2" t="str">
        <f>"0157472516"</f>
        <v>0157472516</v>
      </c>
      <c r="P1333" s="2" t="str">
        <f>"5133.00"</f>
        <v>5133.00</v>
      </c>
      <c r="Q1333" s="2">
        <v>35</v>
      </c>
      <c r="R1333" s="2">
        <f>Q1333*C1333</f>
        <v>7000</v>
      </c>
    </row>
    <row r="1334" spans="2:18">
      <c r="B1334" s="2" t="str">
        <f>"北京城建"</f>
        <v>北京城建</v>
      </c>
      <c r="C1334" s="2">
        <v>200</v>
      </c>
      <c r="D1334" s="2">
        <v>200</v>
      </c>
      <c r="E1334" s="2" t="str">
        <f>"人民币"</f>
        <v>人民币</v>
      </c>
      <c r="F1334" s="2">
        <v>24.605</v>
      </c>
      <c r="G1334" s="2">
        <v>-394.99</v>
      </c>
      <c r="H1334" s="2">
        <v>-8.03</v>
      </c>
      <c r="I1334" s="2"/>
      <c r="J1334" s="2">
        <v>4526</v>
      </c>
      <c r="K1334" s="2">
        <v>22.63</v>
      </c>
      <c r="L1334" s="2">
        <v>0</v>
      </c>
      <c r="M1334" s="2">
        <v>0</v>
      </c>
      <c r="N1334" s="2" t="str">
        <f>"600266"</f>
        <v>600266</v>
      </c>
      <c r="O1334" s="2" t="str">
        <f t="shared" ref="O1334:O1336" si="401">"A453612732"</f>
        <v>A453612732</v>
      </c>
      <c r="P1334" s="2" t="str">
        <f>"4920.99"</f>
        <v>4920.99</v>
      </c>
      <c r="Q1334" s="2">
        <v>28</v>
      </c>
      <c r="R1334" s="2">
        <f>Q1334*C1334</f>
        <v>5600</v>
      </c>
    </row>
    <row r="1335" spans="2:18">
      <c r="B1335" s="2" t="str">
        <f>"上汽集团"</f>
        <v>上汽集团</v>
      </c>
      <c r="C1335" s="2">
        <v>200</v>
      </c>
      <c r="D1335" s="2">
        <v>200</v>
      </c>
      <c r="E1335" s="2" t="str">
        <f>"人民币"</f>
        <v>人民币</v>
      </c>
      <c r="F1335" s="2">
        <v>24.736</v>
      </c>
      <c r="G1335" s="2">
        <v>-449.12</v>
      </c>
      <c r="H1335" s="2">
        <v>-9.08</v>
      </c>
      <c r="I1335" s="2"/>
      <c r="J1335" s="2">
        <v>4498</v>
      </c>
      <c r="K1335" s="2">
        <v>22.49</v>
      </c>
      <c r="L1335" s="2">
        <v>0</v>
      </c>
      <c r="M1335" s="2">
        <v>0</v>
      </c>
      <c r="N1335" s="2" t="str">
        <f>"600104"</f>
        <v>600104</v>
      </c>
      <c r="O1335" s="2" t="str">
        <f>"A453612732"</f>
        <v>A453612732</v>
      </c>
      <c r="P1335" s="2" t="str">
        <f>"4947.12"</f>
        <v>4947.12</v>
      </c>
      <c r="Q1335" s="2">
        <v>35</v>
      </c>
      <c r="R1335" s="2">
        <f>Q1335*C1335</f>
        <v>7000</v>
      </c>
    </row>
    <row r="1336" spans="2:18">
      <c r="B1336" s="2" t="str">
        <f>"中海集运"</f>
        <v>中海集运</v>
      </c>
      <c r="C1336" s="2">
        <v>400</v>
      </c>
      <c r="D1336" s="2">
        <v>400</v>
      </c>
      <c r="E1336" s="2" t="str">
        <f>"人民币"</f>
        <v>人民币</v>
      </c>
      <c r="F1336" s="2">
        <v>9.099</v>
      </c>
      <c r="G1336" s="2">
        <v>-167.68</v>
      </c>
      <c r="H1336" s="2">
        <v>-4.6</v>
      </c>
      <c r="I1336" s="2"/>
      <c r="J1336" s="2">
        <v>3472</v>
      </c>
      <c r="K1336" s="2">
        <v>8.68</v>
      </c>
      <c r="L1336" s="2">
        <v>0</v>
      </c>
      <c r="M1336" s="2">
        <v>0</v>
      </c>
      <c r="N1336" s="2" t="str">
        <f>"601866"</f>
        <v>601866</v>
      </c>
      <c r="O1336" s="2" t="str">
        <f>"A453612732"</f>
        <v>A453612732</v>
      </c>
      <c r="P1336" s="2" t="str">
        <f>"3639.68"</f>
        <v>3639.68</v>
      </c>
      <c r="Q1336" s="2">
        <v>12</v>
      </c>
      <c r="R1336" s="2">
        <f>Q1336*C1336</f>
        <v>4800</v>
      </c>
    </row>
    <row r="1337" spans="2:18">
      <c r="B1337" s="2" t="str">
        <f>"中航军B"</f>
        <v>中航军B</v>
      </c>
      <c r="C1337" s="2">
        <v>3000</v>
      </c>
      <c r="D1337" s="2">
        <v>3000</v>
      </c>
      <c r="E1337" s="2" t="str">
        <f>"人民币"</f>
        <v>人民币</v>
      </c>
      <c r="F1337" s="2">
        <v>0.972</v>
      </c>
      <c r="G1337" s="2">
        <v>-62</v>
      </c>
      <c r="H1337" s="2">
        <v>-2.16</v>
      </c>
      <c r="I1337" s="2"/>
      <c r="J1337" s="2">
        <v>2853</v>
      </c>
      <c r="K1337" s="2">
        <v>0.951</v>
      </c>
      <c r="L1337" s="2">
        <v>0</v>
      </c>
      <c r="M1337" s="2">
        <v>0</v>
      </c>
      <c r="N1337" s="2" t="str">
        <f>"150222"</f>
        <v>150222</v>
      </c>
      <c r="O1337" s="2" t="str">
        <f>"0157472516"</f>
        <v>0157472516</v>
      </c>
      <c r="P1337" s="2" t="str">
        <f>"2915.00"</f>
        <v>2915.00</v>
      </c>
      <c r="Q1337" s="2">
        <v>1.1</v>
      </c>
      <c r="R1337" s="2">
        <f>Q1337*C1337</f>
        <v>3300</v>
      </c>
    </row>
    <row r="1338" spans="2:18">
      <c r="B1338" s="2" t="str">
        <f>"华贸物流"</f>
        <v>华贸物流</v>
      </c>
      <c r="C1338" s="2">
        <v>200</v>
      </c>
      <c r="D1338" s="2">
        <v>200</v>
      </c>
      <c r="E1338" s="2" t="str">
        <f>"人民币"</f>
        <v>人民币</v>
      </c>
      <c r="F1338" s="2">
        <v>16.576</v>
      </c>
      <c r="G1338" s="2">
        <v>-473.12</v>
      </c>
      <c r="H1338" s="2">
        <v>-14.27</v>
      </c>
      <c r="I1338" s="2"/>
      <c r="J1338" s="2">
        <v>2842</v>
      </c>
      <c r="K1338" s="2">
        <v>14.21</v>
      </c>
      <c r="L1338" s="2">
        <v>0</v>
      </c>
      <c r="M1338" s="2">
        <v>0</v>
      </c>
      <c r="N1338" s="2" t="str">
        <f>"603128"</f>
        <v>603128</v>
      </c>
      <c r="O1338" s="2" t="str">
        <f t="shared" ref="O1338:O1341" si="402">"A453612732"</f>
        <v>A453612732</v>
      </c>
      <c r="P1338" s="2" t="str">
        <f>"3315.12"</f>
        <v>3315.12</v>
      </c>
      <c r="Q1338" s="2">
        <v>20</v>
      </c>
      <c r="R1338" s="2">
        <f>Q1338*C1338</f>
        <v>4000</v>
      </c>
    </row>
    <row r="1339" spans="2:18">
      <c r="B1339" s="2" t="str">
        <f>"盛达矿业"</f>
        <v>盛达矿业</v>
      </c>
      <c r="C1339" s="2">
        <v>100</v>
      </c>
      <c r="D1339" s="2">
        <v>100</v>
      </c>
      <c r="E1339" s="2" t="str">
        <f>"人民币"</f>
        <v>人民币</v>
      </c>
      <c r="F1339" s="2">
        <v>38.308</v>
      </c>
      <c r="G1339" s="2">
        <v>-1175.77</v>
      </c>
      <c r="H1339" s="2">
        <v>-30.69</v>
      </c>
      <c r="I1339" s="2"/>
      <c r="J1339" s="2">
        <v>2655</v>
      </c>
      <c r="K1339" s="2">
        <v>26.55</v>
      </c>
      <c r="L1339" s="2">
        <v>0</v>
      </c>
      <c r="M1339" s="2">
        <v>100</v>
      </c>
      <c r="N1339" s="2" t="str">
        <f>"000603"</f>
        <v>000603</v>
      </c>
      <c r="O1339" s="2" t="str">
        <f>"0157472516"</f>
        <v>0157472516</v>
      </c>
      <c r="P1339" s="2" t="str">
        <f>"3830.77"</f>
        <v>3830.77</v>
      </c>
      <c r="Q1339" s="2">
        <v>40</v>
      </c>
      <c r="R1339" s="2">
        <f>Q1339*C1339</f>
        <v>4000</v>
      </c>
    </row>
    <row r="1340" spans="2:18">
      <c r="B1340" s="2" t="str">
        <f>"大众交通"</f>
        <v>大众交通</v>
      </c>
      <c r="C1340" s="2">
        <v>100</v>
      </c>
      <c r="D1340" s="2">
        <v>100</v>
      </c>
      <c r="E1340" s="2" t="str">
        <f>"人民币"</f>
        <v>人民币</v>
      </c>
      <c r="F1340" s="2">
        <v>30.941</v>
      </c>
      <c r="G1340" s="2">
        <v>-1037.13</v>
      </c>
      <c r="H1340" s="2">
        <v>-33.52</v>
      </c>
      <c r="I1340" s="2"/>
      <c r="J1340" s="2">
        <v>2057</v>
      </c>
      <c r="K1340" s="2">
        <v>20.57</v>
      </c>
      <c r="L1340" s="2">
        <v>0</v>
      </c>
      <c r="M1340" s="2">
        <v>0</v>
      </c>
      <c r="N1340" s="2" t="str">
        <f>"600611"</f>
        <v>600611</v>
      </c>
      <c r="O1340" s="2" t="str">
        <f>"A453612732"</f>
        <v>A453612732</v>
      </c>
      <c r="P1340" s="2" t="str">
        <f>"3094.13"</f>
        <v>3094.13</v>
      </c>
      <c r="Q1340" s="2">
        <v>28</v>
      </c>
      <c r="R1340" s="2">
        <f>Q1340*C1340</f>
        <v>2800</v>
      </c>
    </row>
    <row r="1341" spans="2:18">
      <c r="B1341" s="2" t="str">
        <f>"中国中车"</f>
        <v>中国中车</v>
      </c>
      <c r="C1341" s="2">
        <v>100</v>
      </c>
      <c r="D1341" s="2">
        <v>100</v>
      </c>
      <c r="E1341" s="2" t="str">
        <f>"人民币"</f>
        <v>人民币</v>
      </c>
      <c r="F1341" s="2">
        <v>26.395</v>
      </c>
      <c r="G1341" s="2">
        <v>-631.5</v>
      </c>
      <c r="H1341" s="2">
        <v>-23.92</v>
      </c>
      <c r="I1341" s="2"/>
      <c r="J1341" s="2">
        <v>2008</v>
      </c>
      <c r="K1341" s="2">
        <v>20.08</v>
      </c>
      <c r="L1341" s="2">
        <v>0</v>
      </c>
      <c r="M1341" s="2">
        <v>100</v>
      </c>
      <c r="N1341" s="2" t="str">
        <f>"601766"</f>
        <v>601766</v>
      </c>
      <c r="O1341" s="2" t="str">
        <f>"A453612732"</f>
        <v>A453612732</v>
      </c>
      <c r="P1341" s="2" t="str">
        <f>"2639.50"</f>
        <v>2639.50</v>
      </c>
      <c r="Q1341" s="2">
        <v>30</v>
      </c>
      <c r="R1341" s="2">
        <f>Q1341*C1341</f>
        <v>3000</v>
      </c>
    </row>
    <row r="1342" spans="2:18">
      <c r="B1342" s="2" t="s">
        <v>8</v>
      </c>
      <c r="C1342" s="2" t="s">
        <v>9</v>
      </c>
      <c r="D1342" s="4" t="s">
        <v>10</v>
      </c>
      <c r="E1342" s="4"/>
      <c r="F1342" s="4"/>
      <c r="G1342" s="2"/>
      <c r="H1342" s="2">
        <f>SUM(H1326:H1341)</f>
        <v>-178.38</v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>
        <f>SUM(R1326:R1341)</f>
        <v>134800</v>
      </c>
    </row>
    <row r="1343" customFormat="1" spans="4:9">
      <c r="D1343" s="5"/>
      <c r="E1343" s="5"/>
      <c r="F1343" s="5"/>
      <c r="I1343" s="6">
        <v>42257</v>
      </c>
    </row>
    <row r="1344" customFormat="1" spans="11:11">
      <c r="K1344" s="6">
        <f>I1343+1</f>
        <v>42258</v>
      </c>
    </row>
    <row r="1345" customFormat="1" spans="3:12">
      <c r="C1345" t="s">
        <v>11</v>
      </c>
      <c r="L1345" s="7">
        <f ca="1">NOW()</f>
        <v>42259.9654398148</v>
      </c>
    </row>
    <row r="1346" customFormat="1" spans="10:10">
      <c r="J1346" t="e">
        <f>E1338+1</f>
        <v>#VALUE!</v>
      </c>
    </row>
    <row r="1347" customFormat="1" spans="7:7">
      <c r="G1347" t="s">
        <v>12</v>
      </c>
    </row>
    <row r="1348" customFormat="1" spans="6:6">
      <c r="F1348" t="s">
        <v>13</v>
      </c>
    </row>
    <row r="1349" spans="1:17">
      <c r="A1349" s="2" t="str">
        <f>"币种"</f>
        <v>币种</v>
      </c>
      <c r="B1349" s="2" t="str">
        <f>"余额"</f>
        <v>余额</v>
      </c>
      <c r="C1349" s="2" t="str">
        <f>"可用"</f>
        <v>可用</v>
      </c>
      <c r="D1349" s="2" t="str">
        <f>"可取"</f>
        <v>可取</v>
      </c>
      <c r="E1349" s="2" t="str">
        <f>"参考市值"</f>
        <v>参考市值</v>
      </c>
      <c r="F1349" s="2" t="str">
        <f>"资产"</f>
        <v>资产</v>
      </c>
      <c r="G1349" s="2" t="str">
        <f>"盈亏"</f>
        <v>盈亏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>
      <c r="A1350" s="2" t="str">
        <f>"人民币"</f>
        <v>人民币</v>
      </c>
      <c r="B1350" s="2" t="str">
        <f>"5508.71"</f>
        <v>5508.71</v>
      </c>
      <c r="C1350" s="2" t="str">
        <f>"138.54"</f>
        <v>138.54</v>
      </c>
      <c r="D1350" s="2" t="str">
        <f>"138.54"</f>
        <v>138.54</v>
      </c>
      <c r="E1350" s="2" t="str">
        <f>"91616.00"</f>
        <v>91616.00</v>
      </c>
      <c r="F1350" s="2" t="str">
        <f>"91754.54"</f>
        <v>91754.54</v>
      </c>
      <c r="G1350" s="2" t="str">
        <f>"-9194.42"</f>
        <v>-9194.42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8"/>
    </row>
    <row r="1352" spans="1:18">
      <c r="A1352" s="2" t="s">
        <v>0</v>
      </c>
      <c r="B1352" s="2" t="str">
        <f>"证券数量"</f>
        <v>证券数量</v>
      </c>
      <c r="C1352" s="2" t="s">
        <v>1</v>
      </c>
      <c r="D1352" s="2" t="str">
        <f>"价格币种"</f>
        <v>价格币种</v>
      </c>
      <c r="E1352" s="2" t="str">
        <f>"成本价"</f>
        <v>成本价</v>
      </c>
      <c r="F1352" s="2" t="str">
        <f>"浮动盈亏"</f>
        <v>浮动盈亏</v>
      </c>
      <c r="G1352" s="2" t="str">
        <f>"盈亏比例(%)"</f>
        <v>盈亏比例(%)</v>
      </c>
      <c r="H1352" s="2" t="str">
        <f>"折算汇率"</f>
        <v>折算汇率</v>
      </c>
      <c r="I1352" s="2" t="str">
        <f>"最新市值"</f>
        <v>最新市值</v>
      </c>
      <c r="J1352" s="2" t="str">
        <f>"当前价"</f>
        <v>当前价</v>
      </c>
      <c r="K1352" s="2" t="str">
        <f>"今买数量"</f>
        <v>今买数量</v>
      </c>
      <c r="L1352" s="2" t="str">
        <f>"今卖数量"</f>
        <v>今卖数量</v>
      </c>
      <c r="M1352" s="2" t="str">
        <f>"证券代码"</f>
        <v>证券代码</v>
      </c>
      <c r="N1352" s="2" t="str">
        <f>"股东代码"</f>
        <v>股东代码</v>
      </c>
      <c r="O1352" s="2" t="str">
        <f>"成本金额"</f>
        <v>成本金额</v>
      </c>
      <c r="P1352" s="2" t="s">
        <v>2</v>
      </c>
      <c r="Q1352" s="2"/>
      <c r="R1352" s="2" t="s">
        <v>3</v>
      </c>
    </row>
    <row r="1353" spans="1:18">
      <c r="A1353" s="2" t="s">
        <v>4</v>
      </c>
      <c r="B1353" s="9" t="s">
        <v>5</v>
      </c>
      <c r="C1353" s="9" t="s">
        <v>5</v>
      </c>
      <c r="D1353" s="2" t="str">
        <f t="shared" ref="D1353:D1368" si="403">"人民币"</f>
        <v>人民币</v>
      </c>
      <c r="E1353" s="2">
        <v>19.758</v>
      </c>
      <c r="F1353" s="2">
        <v>-1294.53</v>
      </c>
      <c r="G1353" s="2">
        <v>-8.19</v>
      </c>
      <c r="H1353" s="9" t="s">
        <v>6</v>
      </c>
      <c r="I1353" s="2">
        <v>14512</v>
      </c>
      <c r="J1353" s="2">
        <v>18.14</v>
      </c>
      <c r="K1353" s="2">
        <v>0</v>
      </c>
      <c r="L1353" s="2">
        <v>0</v>
      </c>
      <c r="M1353" s="2" t="str">
        <f>"000936"</f>
        <v>000936</v>
      </c>
      <c r="N1353" s="2" t="str">
        <f t="shared" ref="N1353:N1356" si="404">"0157472516"</f>
        <v>0157472516</v>
      </c>
      <c r="O1353" s="2" t="str">
        <f>"15806.53"</f>
        <v>15806.53</v>
      </c>
      <c r="P1353" s="2">
        <v>30</v>
      </c>
      <c r="Q1353" s="2">
        <f t="shared" ref="Q1353:Q1368" si="405">P1353*B1353</f>
        <v>24000</v>
      </c>
      <c r="R1353" s="2">
        <f t="shared" ref="R1353:R1368" si="406">(Q1353-O1353)/O1353*100</f>
        <v>51.835981711356</v>
      </c>
    </row>
    <row r="1354" spans="1:18">
      <c r="A1354" s="2" t="str">
        <f>"创业板B"</f>
        <v>创业板B</v>
      </c>
      <c r="B1354" s="2">
        <v>10000</v>
      </c>
      <c r="C1354" s="2">
        <v>10000</v>
      </c>
      <c r="D1354" s="2" t="str">
        <f>"人民币"</f>
        <v>人民币</v>
      </c>
      <c r="E1354" s="2">
        <v>1.116</v>
      </c>
      <c r="F1354" s="2">
        <v>-927.5</v>
      </c>
      <c r="G1354" s="2">
        <v>-8.33</v>
      </c>
      <c r="H1354" s="2"/>
      <c r="I1354" s="2">
        <v>10230</v>
      </c>
      <c r="J1354" s="2">
        <v>1.023</v>
      </c>
      <c r="K1354" s="2">
        <v>0</v>
      </c>
      <c r="L1354" s="2">
        <v>0</v>
      </c>
      <c r="M1354" s="2" t="str">
        <f>"150153"</f>
        <v>150153</v>
      </c>
      <c r="N1354" s="2" t="str">
        <f>"0157472516"</f>
        <v>0157472516</v>
      </c>
      <c r="O1354" s="2" t="str">
        <f>"11157.50"</f>
        <v>11157.50</v>
      </c>
      <c r="P1354" s="2">
        <v>1.3</v>
      </c>
      <c r="Q1354" s="2">
        <f>P1354*B1354</f>
        <v>13000</v>
      </c>
      <c r="R1354" s="2">
        <f>(Q1354-O1354)/O1354*100</f>
        <v>16.5135559041004</v>
      </c>
    </row>
    <row r="1355" spans="1:18">
      <c r="A1355" s="2" t="s">
        <v>7</v>
      </c>
      <c r="B1355" s="2">
        <v>600</v>
      </c>
      <c r="C1355" s="2">
        <v>600</v>
      </c>
      <c r="D1355" s="2" t="str">
        <f>"人民币"</f>
        <v>人民币</v>
      </c>
      <c r="E1355" s="2">
        <v>17.548</v>
      </c>
      <c r="F1355" s="2">
        <v>-310.88</v>
      </c>
      <c r="G1355" s="2">
        <v>-2.95</v>
      </c>
      <c r="H1355" s="2"/>
      <c r="I1355" s="2">
        <v>10218</v>
      </c>
      <c r="J1355" s="2">
        <v>17.03</v>
      </c>
      <c r="K1355" s="2">
        <v>0</v>
      </c>
      <c r="L1355" s="2">
        <v>0</v>
      </c>
      <c r="M1355" s="2" t="str">
        <f>"600008"</f>
        <v>600008</v>
      </c>
      <c r="N1355" s="2" t="str">
        <f t="shared" ref="N1355:N1358" si="407">"A453612732"</f>
        <v>A453612732</v>
      </c>
      <c r="O1355" s="2" t="str">
        <f>"10528.88"</f>
        <v>10528.88</v>
      </c>
      <c r="P1355" s="2">
        <v>25</v>
      </c>
      <c r="Q1355" s="2">
        <f>P1355*B1355</f>
        <v>15000</v>
      </c>
      <c r="R1355" s="2">
        <f>(Q1355-O1355)/O1355*100</f>
        <v>42.4652954540274</v>
      </c>
    </row>
    <row r="1356" spans="1:18">
      <c r="A1356" s="2" t="str">
        <f>"华英农业"</f>
        <v>华英农业</v>
      </c>
      <c r="B1356" s="2">
        <v>600</v>
      </c>
      <c r="C1356" s="2">
        <v>300</v>
      </c>
      <c r="D1356" s="2" t="str">
        <f>"人民币"</f>
        <v>人民币</v>
      </c>
      <c r="E1356" s="2">
        <v>14.948</v>
      </c>
      <c r="F1356" s="2">
        <v>-418.66</v>
      </c>
      <c r="G1356" s="2">
        <v>-4.67</v>
      </c>
      <c r="H1356" s="2"/>
      <c r="I1356" s="2">
        <v>8550</v>
      </c>
      <c r="J1356" s="2">
        <v>14.25</v>
      </c>
      <c r="K1356" s="2">
        <v>300</v>
      </c>
      <c r="L1356" s="2">
        <v>0</v>
      </c>
      <c r="M1356" s="2" t="str">
        <f>"002321"</f>
        <v>002321</v>
      </c>
      <c r="N1356" s="2" t="str">
        <f>"0157472516"</f>
        <v>0157472516</v>
      </c>
      <c r="O1356" s="2" t="str">
        <f>"8968.66"</f>
        <v>8968.66</v>
      </c>
      <c r="P1356" s="2">
        <v>25</v>
      </c>
      <c r="Q1356" s="2">
        <f>P1356*B1356</f>
        <v>15000</v>
      </c>
      <c r="R1356" s="2">
        <f>(Q1356-O1356)/O1356*100</f>
        <v>67.2490650777262</v>
      </c>
    </row>
    <row r="1357" spans="1:18">
      <c r="A1357" s="2" t="str">
        <f>"*ST阳化"</f>
        <v>*ST阳化</v>
      </c>
      <c r="B1357" s="2">
        <v>900</v>
      </c>
      <c r="C1357" s="2">
        <v>600</v>
      </c>
      <c r="D1357" s="2" t="str">
        <f>"人民币"</f>
        <v>人民币</v>
      </c>
      <c r="E1357" s="2">
        <v>7.599</v>
      </c>
      <c r="F1357" s="2">
        <v>-80.2</v>
      </c>
      <c r="G1357" s="2">
        <v>-1.17</v>
      </c>
      <c r="H1357" s="2"/>
      <c r="I1357" s="2">
        <v>6759</v>
      </c>
      <c r="J1357" s="2">
        <v>7.51</v>
      </c>
      <c r="K1357" s="2">
        <v>300</v>
      </c>
      <c r="L1357" s="2">
        <v>0</v>
      </c>
      <c r="M1357" s="2" t="str">
        <f>"600691"</f>
        <v>600691</v>
      </c>
      <c r="N1357" s="2" t="str">
        <f>"A453612732"</f>
        <v>A453612732</v>
      </c>
      <c r="O1357" s="2" t="str">
        <f>"6839.20"</f>
        <v>6839.20</v>
      </c>
      <c r="P1357" s="2">
        <v>11</v>
      </c>
      <c r="Q1357" s="2">
        <f>P1357*B1357</f>
        <v>9900</v>
      </c>
      <c r="R1357" s="2">
        <f>(Q1357-O1357)/O1357*100</f>
        <v>44.7537723710376</v>
      </c>
    </row>
    <row r="1358" spans="1:18">
      <c r="A1358" s="2" t="str">
        <f>"雪峰科技"</f>
        <v>雪峰科技</v>
      </c>
      <c r="B1358" s="2">
        <v>200</v>
      </c>
      <c r="C1358" s="2">
        <v>100</v>
      </c>
      <c r="D1358" s="2" t="str">
        <f>"人民币"</f>
        <v>人民币</v>
      </c>
      <c r="E1358" s="2">
        <v>37.898</v>
      </c>
      <c r="F1358" s="2">
        <v>-1239.59</v>
      </c>
      <c r="G1358" s="2">
        <v>-16.35</v>
      </c>
      <c r="H1358" s="2"/>
      <c r="I1358" s="2">
        <v>6340</v>
      </c>
      <c r="J1358" s="2">
        <v>31.7</v>
      </c>
      <c r="K1358" s="2">
        <v>100</v>
      </c>
      <c r="L1358" s="2">
        <v>0</v>
      </c>
      <c r="M1358" s="2" t="str">
        <f>"603227"</f>
        <v>603227</v>
      </c>
      <c r="N1358" s="2" t="str">
        <f>"A453612732"</f>
        <v>A453612732</v>
      </c>
      <c r="O1358" s="2" t="str">
        <f>"7579.59"</f>
        <v>7579.59</v>
      </c>
      <c r="P1358" s="2">
        <v>42</v>
      </c>
      <c r="Q1358" s="2">
        <f>P1358*B1358</f>
        <v>8400</v>
      </c>
      <c r="R1358" s="2">
        <f>(Q1358-O1358)/O1358*100</f>
        <v>10.8239363870605</v>
      </c>
    </row>
    <row r="1359" spans="1:18">
      <c r="A1359" s="2" t="str">
        <f>"三花股份"</f>
        <v>三花股份</v>
      </c>
      <c r="B1359" s="2">
        <v>400</v>
      </c>
      <c r="C1359" s="2">
        <v>400</v>
      </c>
      <c r="D1359" s="2" t="str">
        <f>"人民币"</f>
        <v>人民币</v>
      </c>
      <c r="E1359" s="2">
        <v>13.737</v>
      </c>
      <c r="F1359" s="2">
        <v>69.25</v>
      </c>
      <c r="G1359" s="2">
        <v>1.26</v>
      </c>
      <c r="H1359" s="2"/>
      <c r="I1359" s="2">
        <v>5564</v>
      </c>
      <c r="J1359" s="2">
        <v>13.91</v>
      </c>
      <c r="K1359" s="2">
        <v>0</v>
      </c>
      <c r="L1359" s="2">
        <v>0</v>
      </c>
      <c r="M1359" s="2" t="str">
        <f>"002050"</f>
        <v>002050</v>
      </c>
      <c r="N1359" s="2" t="str">
        <f t="shared" ref="N1359:N1364" si="408">"0157472516"</f>
        <v>0157472516</v>
      </c>
      <c r="O1359" s="2" t="str">
        <f>"5494.75"</f>
        <v>5494.75</v>
      </c>
      <c r="P1359" s="2">
        <v>20</v>
      </c>
      <c r="Q1359" s="2">
        <f>P1359*B1359</f>
        <v>8000</v>
      </c>
      <c r="R1359" s="2">
        <f>(Q1359-O1359)/O1359*100</f>
        <v>45.5935210883116</v>
      </c>
    </row>
    <row r="1360" spans="1:18">
      <c r="A1360" s="2" t="str">
        <f>"农 产 品"</f>
        <v>农 产 品</v>
      </c>
      <c r="B1360" s="2">
        <v>200</v>
      </c>
      <c r="C1360" s="2">
        <v>200</v>
      </c>
      <c r="D1360" s="2" t="str">
        <f>"人民币"</f>
        <v>人民币</v>
      </c>
      <c r="E1360" s="2">
        <v>25.665</v>
      </c>
      <c r="F1360" s="2">
        <v>-601</v>
      </c>
      <c r="G1360" s="2">
        <v>-11.71</v>
      </c>
      <c r="H1360" s="2"/>
      <c r="I1360" s="2">
        <v>4532</v>
      </c>
      <c r="J1360" s="2">
        <v>22.66</v>
      </c>
      <c r="K1360" s="2">
        <v>0</v>
      </c>
      <c r="L1360" s="2">
        <v>0</v>
      </c>
      <c r="M1360" s="2" t="str">
        <f>"000061"</f>
        <v>000061</v>
      </c>
      <c r="N1360" s="2" t="str">
        <f>"0157472516"</f>
        <v>0157472516</v>
      </c>
      <c r="O1360" s="2" t="str">
        <f>"5133.00"</f>
        <v>5133.00</v>
      </c>
      <c r="P1360" s="2">
        <v>35</v>
      </c>
      <c r="Q1360" s="2">
        <f>P1360*B1360</f>
        <v>7000</v>
      </c>
      <c r="R1360" s="2">
        <f>(Q1360-O1360)/O1360*100</f>
        <v>36.3724917202416</v>
      </c>
    </row>
    <row r="1361" spans="1:18">
      <c r="A1361" s="2" t="str">
        <f>"北京城建"</f>
        <v>北京城建</v>
      </c>
      <c r="B1361" s="2">
        <v>200</v>
      </c>
      <c r="C1361" s="2">
        <v>200</v>
      </c>
      <c r="D1361" s="2" t="str">
        <f>"人民币"</f>
        <v>人民币</v>
      </c>
      <c r="E1361" s="2">
        <v>24.605</v>
      </c>
      <c r="F1361" s="2">
        <v>-394.99</v>
      </c>
      <c r="G1361" s="2">
        <v>-8.03</v>
      </c>
      <c r="H1361" s="2"/>
      <c r="I1361" s="2">
        <v>4526</v>
      </c>
      <c r="J1361" s="2">
        <v>22.63</v>
      </c>
      <c r="K1361" s="2">
        <v>0</v>
      </c>
      <c r="L1361" s="2">
        <v>0</v>
      </c>
      <c r="M1361" s="2" t="str">
        <f>"600266"</f>
        <v>600266</v>
      </c>
      <c r="N1361" s="2" t="str">
        <f t="shared" ref="N1361:N1363" si="409">"A453612732"</f>
        <v>A453612732</v>
      </c>
      <c r="O1361" s="2" t="str">
        <f>"4920.99"</f>
        <v>4920.99</v>
      </c>
      <c r="P1361" s="2">
        <v>28</v>
      </c>
      <c r="Q1361" s="2">
        <f>P1361*B1361</f>
        <v>5600</v>
      </c>
      <c r="R1361" s="2">
        <f>(Q1361-O1361)/O1361*100</f>
        <v>13.7982397850839</v>
      </c>
    </row>
    <row r="1362" spans="1:18">
      <c r="A1362" s="2" t="str">
        <f>"上汽集团"</f>
        <v>上汽集团</v>
      </c>
      <c r="B1362" s="2">
        <v>200</v>
      </c>
      <c r="C1362" s="2">
        <v>200</v>
      </c>
      <c r="D1362" s="2" t="str">
        <f>"人民币"</f>
        <v>人民币</v>
      </c>
      <c r="E1362" s="2">
        <v>24.736</v>
      </c>
      <c r="F1362" s="2">
        <v>-449.12</v>
      </c>
      <c r="G1362" s="2">
        <v>-9.08</v>
      </c>
      <c r="H1362" s="2"/>
      <c r="I1362" s="2">
        <v>4498</v>
      </c>
      <c r="J1362" s="2">
        <v>22.49</v>
      </c>
      <c r="K1362" s="2">
        <v>0</v>
      </c>
      <c r="L1362" s="2">
        <v>0</v>
      </c>
      <c r="M1362" s="2" t="str">
        <f>"600104"</f>
        <v>600104</v>
      </c>
      <c r="N1362" s="2" t="str">
        <f>"A453612732"</f>
        <v>A453612732</v>
      </c>
      <c r="O1362" s="2" t="str">
        <f>"4947.12"</f>
        <v>4947.12</v>
      </c>
      <c r="P1362" s="2">
        <v>35</v>
      </c>
      <c r="Q1362" s="2">
        <f>P1362*B1362</f>
        <v>7000</v>
      </c>
      <c r="R1362" s="2">
        <f>(Q1362-O1362)/O1362*100</f>
        <v>41.4964666310904</v>
      </c>
    </row>
    <row r="1363" spans="1:18">
      <c r="A1363" s="2" t="str">
        <f>"中海集运"</f>
        <v>中海集运</v>
      </c>
      <c r="B1363" s="2">
        <v>400</v>
      </c>
      <c r="C1363" s="2">
        <v>400</v>
      </c>
      <c r="D1363" s="2" t="str">
        <f>"人民币"</f>
        <v>人民币</v>
      </c>
      <c r="E1363" s="2">
        <v>9.099</v>
      </c>
      <c r="F1363" s="2">
        <v>-167.68</v>
      </c>
      <c r="G1363" s="2">
        <v>-4.6</v>
      </c>
      <c r="H1363" s="2"/>
      <c r="I1363" s="2">
        <v>3472</v>
      </c>
      <c r="J1363" s="2">
        <v>8.68</v>
      </c>
      <c r="K1363" s="2">
        <v>0</v>
      </c>
      <c r="L1363" s="2">
        <v>0</v>
      </c>
      <c r="M1363" s="2" t="str">
        <f>"601866"</f>
        <v>601866</v>
      </c>
      <c r="N1363" s="2" t="str">
        <f>"A453612732"</f>
        <v>A453612732</v>
      </c>
      <c r="O1363" s="2" t="str">
        <f>"3639.68"</f>
        <v>3639.68</v>
      </c>
      <c r="P1363" s="2">
        <v>12</v>
      </c>
      <c r="Q1363" s="2">
        <f>P1363*B1363</f>
        <v>4800</v>
      </c>
      <c r="R1363" s="2">
        <f>(Q1363-O1363)/O1363*100</f>
        <v>31.8797256901706</v>
      </c>
    </row>
    <row r="1364" spans="1:18">
      <c r="A1364" s="2" t="str">
        <f>"中航军B"</f>
        <v>中航军B</v>
      </c>
      <c r="B1364" s="2">
        <v>3000</v>
      </c>
      <c r="C1364" s="2">
        <v>3000</v>
      </c>
      <c r="D1364" s="2" t="str">
        <f>"人民币"</f>
        <v>人民币</v>
      </c>
      <c r="E1364" s="2">
        <v>0.972</v>
      </c>
      <c r="F1364" s="2">
        <v>-62</v>
      </c>
      <c r="G1364" s="2">
        <v>-2.16</v>
      </c>
      <c r="H1364" s="2"/>
      <c r="I1364" s="2">
        <v>2853</v>
      </c>
      <c r="J1364" s="2">
        <v>0.951</v>
      </c>
      <c r="K1364" s="2">
        <v>0</v>
      </c>
      <c r="L1364" s="2">
        <v>0</v>
      </c>
      <c r="M1364" s="2" t="str">
        <f>"150222"</f>
        <v>150222</v>
      </c>
      <c r="N1364" s="2" t="str">
        <f>"0157472516"</f>
        <v>0157472516</v>
      </c>
      <c r="O1364" s="2" t="str">
        <f>"2915.00"</f>
        <v>2915.00</v>
      </c>
      <c r="P1364" s="2">
        <v>1.1</v>
      </c>
      <c r="Q1364" s="2">
        <f>P1364*B1364</f>
        <v>3300</v>
      </c>
      <c r="R1364" s="2">
        <f>(Q1364-O1364)/O1364*100</f>
        <v>13.2075471698113</v>
      </c>
    </row>
    <row r="1365" spans="1:18">
      <c r="A1365" s="2" t="str">
        <f>"华贸物流"</f>
        <v>华贸物流</v>
      </c>
      <c r="B1365" s="2">
        <v>200</v>
      </c>
      <c r="C1365" s="2">
        <v>200</v>
      </c>
      <c r="D1365" s="2" t="str">
        <f>"人民币"</f>
        <v>人民币</v>
      </c>
      <c r="E1365" s="2">
        <v>16.576</v>
      </c>
      <c r="F1365" s="2">
        <v>-473.12</v>
      </c>
      <c r="G1365" s="2">
        <v>-14.27</v>
      </c>
      <c r="H1365" s="2"/>
      <c r="I1365" s="2">
        <v>2842</v>
      </c>
      <c r="J1365" s="2">
        <v>14.21</v>
      </c>
      <c r="K1365" s="2">
        <v>0</v>
      </c>
      <c r="L1365" s="2">
        <v>0</v>
      </c>
      <c r="M1365" s="2" t="str">
        <f>"603128"</f>
        <v>603128</v>
      </c>
      <c r="N1365" s="2" t="str">
        <f t="shared" ref="N1365:N1368" si="410">"A453612732"</f>
        <v>A453612732</v>
      </c>
      <c r="O1365" s="2" t="str">
        <f>"3315.12"</f>
        <v>3315.12</v>
      </c>
      <c r="P1365" s="2">
        <v>20</v>
      </c>
      <c r="Q1365" s="2">
        <f>P1365*B1365</f>
        <v>4000</v>
      </c>
      <c r="R1365" s="2">
        <f>(Q1365-O1365)/O1365*100</f>
        <v>20.6592823185888</v>
      </c>
    </row>
    <row r="1366" spans="1:18">
      <c r="A1366" s="2" t="str">
        <f>"盛达矿业"</f>
        <v>盛达矿业</v>
      </c>
      <c r="B1366" s="2">
        <v>100</v>
      </c>
      <c r="C1366" s="2">
        <v>100</v>
      </c>
      <c r="D1366" s="2" t="str">
        <f>"人民币"</f>
        <v>人民币</v>
      </c>
      <c r="E1366" s="2">
        <v>38.308</v>
      </c>
      <c r="F1366" s="2">
        <v>-1175.77</v>
      </c>
      <c r="G1366" s="2">
        <v>-30.69</v>
      </c>
      <c r="H1366" s="2"/>
      <c r="I1366" s="2">
        <v>2655</v>
      </c>
      <c r="J1366" s="2">
        <v>26.55</v>
      </c>
      <c r="K1366" s="2">
        <v>0</v>
      </c>
      <c r="L1366" s="2">
        <v>100</v>
      </c>
      <c r="M1366" s="2" t="str">
        <f>"000603"</f>
        <v>000603</v>
      </c>
      <c r="N1366" s="2" t="str">
        <f>"0157472516"</f>
        <v>0157472516</v>
      </c>
      <c r="O1366" s="2" t="str">
        <f>"3830.77"</f>
        <v>3830.77</v>
      </c>
      <c r="P1366" s="2">
        <v>40</v>
      </c>
      <c r="Q1366" s="2">
        <f>P1366*B1366</f>
        <v>4000</v>
      </c>
      <c r="R1366" s="2">
        <f>(Q1366-O1366)/O1366*100</f>
        <v>4.41764971533138</v>
      </c>
    </row>
    <row r="1367" spans="1:18">
      <c r="A1367" s="2" t="str">
        <f>"大众交通"</f>
        <v>大众交通</v>
      </c>
      <c r="B1367" s="2">
        <v>100</v>
      </c>
      <c r="C1367" s="2">
        <v>100</v>
      </c>
      <c r="D1367" s="2" t="str">
        <f>"人民币"</f>
        <v>人民币</v>
      </c>
      <c r="E1367" s="2">
        <v>30.941</v>
      </c>
      <c r="F1367" s="2">
        <v>-1037.13</v>
      </c>
      <c r="G1367" s="2">
        <v>-33.52</v>
      </c>
      <c r="H1367" s="2"/>
      <c r="I1367" s="2">
        <v>2057</v>
      </c>
      <c r="J1367" s="2">
        <v>20.57</v>
      </c>
      <c r="K1367" s="2">
        <v>0</v>
      </c>
      <c r="L1367" s="2">
        <v>0</v>
      </c>
      <c r="M1367" s="2" t="str">
        <f>"600611"</f>
        <v>600611</v>
      </c>
      <c r="N1367" s="2" t="str">
        <f>"A453612732"</f>
        <v>A453612732</v>
      </c>
      <c r="O1367" s="2" t="str">
        <f>"3094.13"</f>
        <v>3094.13</v>
      </c>
      <c r="P1367" s="2">
        <v>28</v>
      </c>
      <c r="Q1367" s="2">
        <f>P1367*B1367</f>
        <v>2800</v>
      </c>
      <c r="R1367" s="2">
        <f>(Q1367-O1367)/O1367*100</f>
        <v>-9.50606470962759</v>
      </c>
    </row>
    <row r="1368" spans="1:18">
      <c r="A1368" s="2" t="str">
        <f>"中国中车"</f>
        <v>中国中车</v>
      </c>
      <c r="B1368" s="2">
        <v>100</v>
      </c>
      <c r="C1368" s="2">
        <v>100</v>
      </c>
      <c r="D1368" s="2" t="str">
        <f>"人民币"</f>
        <v>人民币</v>
      </c>
      <c r="E1368" s="2">
        <v>26.395</v>
      </c>
      <c r="F1368" s="2">
        <v>-631.5</v>
      </c>
      <c r="G1368" s="2">
        <v>-23.92</v>
      </c>
      <c r="H1368" s="2"/>
      <c r="I1368" s="2">
        <v>2008</v>
      </c>
      <c r="J1368" s="2">
        <v>20.08</v>
      </c>
      <c r="K1368" s="2">
        <v>0</v>
      </c>
      <c r="L1368" s="2">
        <v>100</v>
      </c>
      <c r="M1368" s="2" t="str">
        <f>"601766"</f>
        <v>601766</v>
      </c>
      <c r="N1368" s="2" t="str">
        <f>"A453612732"</f>
        <v>A453612732</v>
      </c>
      <c r="O1368" s="2" t="str">
        <f>"2639.50"</f>
        <v>2639.50</v>
      </c>
      <c r="P1368" s="2">
        <v>30</v>
      </c>
      <c r="Q1368" s="2">
        <f>P1368*B1368</f>
        <v>3000</v>
      </c>
      <c r="R1368" s="2">
        <f>(Q1368-O1368)/O1368*100</f>
        <v>13.6578897518469</v>
      </c>
    </row>
    <row r="1369" spans="1:18">
      <c r="A1369" s="2" t="s">
        <v>8</v>
      </c>
      <c r="B1369" s="2" t="s">
        <v>9</v>
      </c>
      <c r="C1369" s="4" t="s">
        <v>10</v>
      </c>
      <c r="D1369" s="4"/>
      <c r="E1369" s="4"/>
      <c r="F1369" s="2"/>
      <c r="G1369" s="2">
        <f>SUM(G1353:G1368)</f>
        <v>-178.38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>
        <f>SUM(Q1353:Q1368)</f>
        <v>134800</v>
      </c>
      <c r="R1369" s="2"/>
    </row>
    <row r="1370" customFormat="1" spans="3:8">
      <c r="C1370" s="5"/>
      <c r="D1370" s="5"/>
      <c r="E1370" s="5"/>
      <c r="H1370" s="6">
        <v>42257</v>
      </c>
    </row>
    <row r="1371" customFormat="1" spans="10:10">
      <c r="J1371" s="6">
        <f>H1370+1</f>
        <v>42258</v>
      </c>
    </row>
    <row r="1372" customFormat="1" spans="2:11">
      <c r="B1372" t="s">
        <v>11</v>
      </c>
      <c r="K1372" s="7">
        <f ca="1">NOW()</f>
        <v>42259.9654398148</v>
      </c>
    </row>
    <row r="1373" customFormat="1" spans="9:9">
      <c r="I1373" t="e">
        <f>D1365+1</f>
        <v>#VALUE!</v>
      </c>
    </row>
    <row r="1374" customFormat="1"/>
    <row r="1375" spans="1:18">
      <c r="A1375" s="2" t="s">
        <v>0</v>
      </c>
      <c r="B1375" s="2" t="str">
        <f>"证券数量"</f>
        <v>证券数量</v>
      </c>
      <c r="C1375" s="2" t="s">
        <v>1</v>
      </c>
      <c r="D1375" s="2" t="str">
        <f>"价格币种"</f>
        <v>价格币种</v>
      </c>
      <c r="E1375" s="2" t="str">
        <f>"成本价"</f>
        <v>成本价</v>
      </c>
      <c r="F1375" s="2" t="str">
        <f>"浮动盈亏"</f>
        <v>浮动盈亏</v>
      </c>
      <c r="G1375" s="2" t="str">
        <f>"盈亏比例(%)"</f>
        <v>盈亏比例(%)</v>
      </c>
      <c r="H1375" s="2" t="str">
        <f>"折算汇率"</f>
        <v>折算汇率</v>
      </c>
      <c r="I1375" s="2" t="str">
        <f>"最新市值"</f>
        <v>最新市值</v>
      </c>
      <c r="J1375" s="2" t="str">
        <f>"当前价"</f>
        <v>当前价</v>
      </c>
      <c r="K1375" s="2" t="str">
        <f>"今买数量"</f>
        <v>今买数量</v>
      </c>
      <c r="L1375" s="2" t="str">
        <f>"今卖数量"</f>
        <v>今卖数量</v>
      </c>
      <c r="M1375" s="2" t="str">
        <f>"证券代码"</f>
        <v>证券代码</v>
      </c>
      <c r="N1375" s="2" t="str">
        <f>"股东代码"</f>
        <v>股东代码</v>
      </c>
      <c r="O1375" s="2" t="str">
        <f>"成本金额"</f>
        <v>成本金额</v>
      </c>
      <c r="P1375" s="2" t="s">
        <v>2</v>
      </c>
      <c r="Q1375" s="2"/>
      <c r="R1375" s="2" t="s">
        <v>3</v>
      </c>
    </row>
    <row r="1376" spans="1:18">
      <c r="A1376" s="2" t="s">
        <v>4</v>
      </c>
      <c r="B1376" s="9" t="s">
        <v>5</v>
      </c>
      <c r="C1376" s="9" t="s">
        <v>5</v>
      </c>
      <c r="D1376" s="2" t="str">
        <f t="shared" ref="D1376:D1391" si="411">"人民币"</f>
        <v>人民币</v>
      </c>
      <c r="E1376" s="2">
        <v>19.758</v>
      </c>
      <c r="F1376" s="2">
        <v>-1294.53</v>
      </c>
      <c r="G1376" s="2">
        <v>-8.19</v>
      </c>
      <c r="H1376" s="9" t="s">
        <v>6</v>
      </c>
      <c r="I1376" s="2">
        <v>14512</v>
      </c>
      <c r="J1376" s="2">
        <v>18.14</v>
      </c>
      <c r="K1376" s="2">
        <v>0</v>
      </c>
      <c r="L1376" s="2">
        <v>0</v>
      </c>
      <c r="M1376" s="2" t="str">
        <f>"000936"</f>
        <v>000936</v>
      </c>
      <c r="N1376" s="2" t="str">
        <f t="shared" ref="N1376:N1379" si="412">"0157472516"</f>
        <v>0157472516</v>
      </c>
      <c r="O1376" s="2" t="str">
        <f>"15806.53"</f>
        <v>15806.53</v>
      </c>
      <c r="P1376" s="2">
        <v>30</v>
      </c>
      <c r="Q1376" s="2">
        <f t="shared" ref="Q1376:Q1391" si="413">P1376*B1376</f>
        <v>24000</v>
      </c>
      <c r="R1376" s="2">
        <f t="shared" ref="R1376:R1391" si="414">(Q1376-O1376)/O1376*100</f>
        <v>51.835981711356</v>
      </c>
    </row>
    <row r="1377" spans="1:18">
      <c r="A1377" s="2" t="str">
        <f>"创业板B"</f>
        <v>创业板B</v>
      </c>
      <c r="B1377" s="2">
        <v>10000</v>
      </c>
      <c r="C1377" s="2">
        <v>10000</v>
      </c>
      <c r="D1377" s="2" t="str">
        <f>"人民币"</f>
        <v>人民币</v>
      </c>
      <c r="E1377" s="2">
        <v>1.116</v>
      </c>
      <c r="F1377" s="2">
        <v>-927.5</v>
      </c>
      <c r="G1377" s="2">
        <v>-8.33</v>
      </c>
      <c r="H1377" s="2"/>
      <c r="I1377" s="2">
        <v>10230</v>
      </c>
      <c r="J1377" s="2">
        <v>1.023</v>
      </c>
      <c r="K1377" s="2">
        <v>0</v>
      </c>
      <c r="L1377" s="2">
        <v>0</v>
      </c>
      <c r="M1377" s="2" t="str">
        <f>"150153"</f>
        <v>150153</v>
      </c>
      <c r="N1377" s="2" t="str">
        <f>"0157472516"</f>
        <v>0157472516</v>
      </c>
      <c r="O1377" s="2" t="str">
        <f>"11157.50"</f>
        <v>11157.50</v>
      </c>
      <c r="P1377" s="2">
        <v>1.3</v>
      </c>
      <c r="Q1377" s="2">
        <f>P1377*B1377</f>
        <v>13000</v>
      </c>
      <c r="R1377" s="2">
        <f>(Q1377-O1377)/O1377*100</f>
        <v>16.5135559041004</v>
      </c>
    </row>
    <row r="1378" spans="1:18">
      <c r="A1378" s="2" t="s">
        <v>7</v>
      </c>
      <c r="B1378" s="2">
        <v>600</v>
      </c>
      <c r="C1378" s="2">
        <v>600</v>
      </c>
      <c r="D1378" s="2" t="str">
        <f>"人民币"</f>
        <v>人民币</v>
      </c>
      <c r="E1378" s="2">
        <v>17.548</v>
      </c>
      <c r="F1378" s="2">
        <v>-310.88</v>
      </c>
      <c r="G1378" s="2">
        <v>-2.95</v>
      </c>
      <c r="H1378" s="2"/>
      <c r="I1378" s="2">
        <v>10218</v>
      </c>
      <c r="J1378" s="2">
        <v>17.03</v>
      </c>
      <c r="K1378" s="2">
        <v>0</v>
      </c>
      <c r="L1378" s="2">
        <v>0</v>
      </c>
      <c r="M1378" s="2" t="str">
        <f>"600008"</f>
        <v>600008</v>
      </c>
      <c r="N1378" s="2" t="str">
        <f t="shared" ref="N1378:N1381" si="415">"A453612732"</f>
        <v>A453612732</v>
      </c>
      <c r="O1378" s="2" t="str">
        <f>"10528.88"</f>
        <v>10528.88</v>
      </c>
      <c r="P1378" s="2">
        <v>25</v>
      </c>
      <c r="Q1378" s="2">
        <f>P1378*B1378</f>
        <v>15000</v>
      </c>
      <c r="R1378" s="2">
        <f>(Q1378-O1378)/O1378*100</f>
        <v>42.4652954540274</v>
      </c>
    </row>
    <row r="1379" spans="1:18">
      <c r="A1379" s="2" t="str">
        <f>"华英农业"</f>
        <v>华英农业</v>
      </c>
      <c r="B1379" s="2">
        <v>600</v>
      </c>
      <c r="C1379" s="2">
        <v>300</v>
      </c>
      <c r="D1379" s="2" t="str">
        <f>"人民币"</f>
        <v>人民币</v>
      </c>
      <c r="E1379" s="2">
        <v>14.948</v>
      </c>
      <c r="F1379" s="2">
        <v>-418.66</v>
      </c>
      <c r="G1379" s="2">
        <v>-4.67</v>
      </c>
      <c r="H1379" s="2"/>
      <c r="I1379" s="2">
        <v>8550</v>
      </c>
      <c r="J1379" s="2">
        <v>14.25</v>
      </c>
      <c r="K1379" s="2">
        <v>300</v>
      </c>
      <c r="L1379" s="2">
        <v>0</v>
      </c>
      <c r="M1379" s="2" t="str">
        <f>"002321"</f>
        <v>002321</v>
      </c>
      <c r="N1379" s="2" t="str">
        <f>"0157472516"</f>
        <v>0157472516</v>
      </c>
      <c r="O1379" s="2" t="str">
        <f>"8968.66"</f>
        <v>8968.66</v>
      </c>
      <c r="P1379" s="2">
        <v>25</v>
      </c>
      <c r="Q1379" s="2">
        <f>P1379*B1379</f>
        <v>15000</v>
      </c>
      <c r="R1379" s="2">
        <f>(Q1379-O1379)/O1379*100</f>
        <v>67.2490650777262</v>
      </c>
    </row>
    <row r="1380" spans="1:18">
      <c r="A1380" s="2" t="str">
        <f>"*ST阳化"</f>
        <v>*ST阳化</v>
      </c>
      <c r="B1380" s="2">
        <v>900</v>
      </c>
      <c r="C1380" s="2">
        <v>600</v>
      </c>
      <c r="D1380" s="2" t="str">
        <f>"人民币"</f>
        <v>人民币</v>
      </c>
      <c r="E1380" s="2">
        <v>7.599</v>
      </c>
      <c r="F1380" s="2">
        <v>-80.2</v>
      </c>
      <c r="G1380" s="2">
        <v>-1.17</v>
      </c>
      <c r="H1380" s="2"/>
      <c r="I1380" s="2">
        <v>6759</v>
      </c>
      <c r="J1380" s="2">
        <v>7.51</v>
      </c>
      <c r="K1380" s="2">
        <v>300</v>
      </c>
      <c r="L1380" s="2">
        <v>0</v>
      </c>
      <c r="M1380" s="2" t="str">
        <f>"600691"</f>
        <v>600691</v>
      </c>
      <c r="N1380" s="2" t="str">
        <f>"A453612732"</f>
        <v>A453612732</v>
      </c>
      <c r="O1380" s="2" t="str">
        <f>"6839.20"</f>
        <v>6839.20</v>
      </c>
      <c r="P1380" s="2">
        <v>11</v>
      </c>
      <c r="Q1380" s="2">
        <f>P1380*B1380</f>
        <v>9900</v>
      </c>
      <c r="R1380" s="2">
        <f>(Q1380-O1380)/O1380*100</f>
        <v>44.7537723710376</v>
      </c>
    </row>
    <row r="1381" spans="1:18">
      <c r="A1381" s="2" t="str">
        <f>"雪峰科技"</f>
        <v>雪峰科技</v>
      </c>
      <c r="B1381" s="2">
        <v>200</v>
      </c>
      <c r="C1381" s="2">
        <v>100</v>
      </c>
      <c r="D1381" s="2" t="str">
        <f>"人民币"</f>
        <v>人民币</v>
      </c>
      <c r="E1381" s="2">
        <v>37.898</v>
      </c>
      <c r="F1381" s="2">
        <v>-1239.59</v>
      </c>
      <c r="G1381" s="2">
        <v>-16.35</v>
      </c>
      <c r="H1381" s="2"/>
      <c r="I1381" s="2">
        <v>6340</v>
      </c>
      <c r="J1381" s="2">
        <v>31.7</v>
      </c>
      <c r="K1381" s="2">
        <v>100</v>
      </c>
      <c r="L1381" s="2">
        <v>0</v>
      </c>
      <c r="M1381" s="2" t="str">
        <f>"603227"</f>
        <v>603227</v>
      </c>
      <c r="N1381" s="2" t="str">
        <f>"A453612732"</f>
        <v>A453612732</v>
      </c>
      <c r="O1381" s="2" t="str">
        <f>"7579.59"</f>
        <v>7579.59</v>
      </c>
      <c r="P1381" s="2">
        <v>42</v>
      </c>
      <c r="Q1381" s="2">
        <f>P1381*B1381</f>
        <v>8400</v>
      </c>
      <c r="R1381" s="2">
        <f>(Q1381-O1381)/O1381*100</f>
        <v>10.8239363870605</v>
      </c>
    </row>
    <row r="1382" spans="1:18">
      <c r="A1382" s="2" t="str">
        <f>"三花股份"</f>
        <v>三花股份</v>
      </c>
      <c r="B1382" s="2">
        <v>400</v>
      </c>
      <c r="C1382" s="2">
        <v>400</v>
      </c>
      <c r="D1382" s="2" t="str">
        <f>"人民币"</f>
        <v>人民币</v>
      </c>
      <c r="E1382" s="2">
        <v>13.737</v>
      </c>
      <c r="F1382" s="2">
        <v>69.25</v>
      </c>
      <c r="G1382" s="2">
        <v>1.26</v>
      </c>
      <c r="H1382" s="2"/>
      <c r="I1382" s="2">
        <v>5564</v>
      </c>
      <c r="J1382" s="2">
        <v>13.91</v>
      </c>
      <c r="K1382" s="2">
        <v>0</v>
      </c>
      <c r="L1382" s="2">
        <v>0</v>
      </c>
      <c r="M1382" s="2" t="str">
        <f>"002050"</f>
        <v>002050</v>
      </c>
      <c r="N1382" s="2" t="str">
        <f t="shared" ref="N1382:N1387" si="416">"0157472516"</f>
        <v>0157472516</v>
      </c>
      <c r="O1382" s="2" t="str">
        <f>"5494.75"</f>
        <v>5494.75</v>
      </c>
      <c r="P1382" s="2">
        <v>20</v>
      </c>
      <c r="Q1382" s="2">
        <f>P1382*B1382</f>
        <v>8000</v>
      </c>
      <c r="R1382" s="2">
        <f>(Q1382-O1382)/O1382*100</f>
        <v>45.5935210883116</v>
      </c>
    </row>
    <row r="1383" spans="1:18">
      <c r="A1383" s="2" t="str">
        <f>"农 产 品"</f>
        <v>农 产 品</v>
      </c>
      <c r="B1383" s="2">
        <v>200</v>
      </c>
      <c r="C1383" s="2">
        <v>200</v>
      </c>
      <c r="D1383" s="2" t="str">
        <f>"人民币"</f>
        <v>人民币</v>
      </c>
      <c r="E1383" s="2">
        <v>25.665</v>
      </c>
      <c r="F1383" s="2">
        <v>-601</v>
      </c>
      <c r="G1383" s="2">
        <v>-11.71</v>
      </c>
      <c r="H1383" s="2"/>
      <c r="I1383" s="2">
        <v>4532</v>
      </c>
      <c r="J1383" s="2">
        <v>22.66</v>
      </c>
      <c r="K1383" s="2">
        <v>0</v>
      </c>
      <c r="L1383" s="2">
        <v>0</v>
      </c>
      <c r="M1383" s="2" t="str">
        <f>"000061"</f>
        <v>000061</v>
      </c>
      <c r="N1383" s="2" t="str">
        <f>"0157472516"</f>
        <v>0157472516</v>
      </c>
      <c r="O1383" s="2" t="str">
        <f>"5133.00"</f>
        <v>5133.00</v>
      </c>
      <c r="P1383" s="2">
        <v>35</v>
      </c>
      <c r="Q1383" s="2">
        <f>P1383*B1383</f>
        <v>7000</v>
      </c>
      <c r="R1383" s="2">
        <f>(Q1383-O1383)/O1383*100</f>
        <v>36.3724917202416</v>
      </c>
    </row>
    <row r="1384" spans="1:18">
      <c r="A1384" s="2" t="str">
        <f>"北京城建"</f>
        <v>北京城建</v>
      </c>
      <c r="B1384" s="2">
        <v>200</v>
      </c>
      <c r="C1384" s="2">
        <v>200</v>
      </c>
      <c r="D1384" s="2" t="str">
        <f>"人民币"</f>
        <v>人民币</v>
      </c>
      <c r="E1384" s="2">
        <v>24.605</v>
      </c>
      <c r="F1384" s="2">
        <v>-394.99</v>
      </c>
      <c r="G1384" s="2">
        <v>-8.03</v>
      </c>
      <c r="H1384" s="2"/>
      <c r="I1384" s="2">
        <v>4526</v>
      </c>
      <c r="J1384" s="2">
        <v>22.63</v>
      </c>
      <c r="K1384" s="2">
        <v>0</v>
      </c>
      <c r="L1384" s="2">
        <v>0</v>
      </c>
      <c r="M1384" s="2" t="str">
        <f>"600266"</f>
        <v>600266</v>
      </c>
      <c r="N1384" s="2" t="str">
        <f t="shared" ref="N1384:N1386" si="417">"A453612732"</f>
        <v>A453612732</v>
      </c>
      <c r="O1384" s="2" t="str">
        <f>"4920.99"</f>
        <v>4920.99</v>
      </c>
      <c r="P1384" s="2">
        <v>28</v>
      </c>
      <c r="Q1384" s="2">
        <f>P1384*B1384</f>
        <v>5600</v>
      </c>
      <c r="R1384" s="2">
        <f>(Q1384-O1384)/O1384*100</f>
        <v>13.7982397850839</v>
      </c>
    </row>
    <row r="1385" spans="1:18">
      <c r="A1385" s="2" t="str">
        <f>"上汽集团"</f>
        <v>上汽集团</v>
      </c>
      <c r="B1385" s="2">
        <v>200</v>
      </c>
      <c r="C1385" s="2">
        <v>200</v>
      </c>
      <c r="D1385" s="2" t="str">
        <f>"人民币"</f>
        <v>人民币</v>
      </c>
      <c r="E1385" s="2">
        <v>24.736</v>
      </c>
      <c r="F1385" s="2">
        <v>-449.12</v>
      </c>
      <c r="G1385" s="2">
        <v>-9.08</v>
      </c>
      <c r="H1385" s="2"/>
      <c r="I1385" s="2">
        <v>4498</v>
      </c>
      <c r="J1385" s="2">
        <v>22.49</v>
      </c>
      <c r="K1385" s="2">
        <v>0</v>
      </c>
      <c r="L1385" s="2">
        <v>0</v>
      </c>
      <c r="M1385" s="2" t="str">
        <f>"600104"</f>
        <v>600104</v>
      </c>
      <c r="N1385" s="2" t="str">
        <f>"A453612732"</f>
        <v>A453612732</v>
      </c>
      <c r="O1385" s="2" t="str">
        <f>"4947.12"</f>
        <v>4947.12</v>
      </c>
      <c r="P1385" s="2">
        <v>35</v>
      </c>
      <c r="Q1385" s="2">
        <f>P1385*B1385</f>
        <v>7000</v>
      </c>
      <c r="R1385" s="2">
        <f>(Q1385-O1385)/O1385*100</f>
        <v>41.4964666310904</v>
      </c>
    </row>
    <row r="1386" spans="1:18">
      <c r="A1386" s="2" t="str">
        <f>"中海集运"</f>
        <v>中海集运</v>
      </c>
      <c r="B1386" s="2">
        <v>400</v>
      </c>
      <c r="C1386" s="2">
        <v>400</v>
      </c>
      <c r="D1386" s="2" t="str">
        <f>"人民币"</f>
        <v>人民币</v>
      </c>
      <c r="E1386" s="2">
        <v>9.099</v>
      </c>
      <c r="F1386" s="2">
        <v>-167.68</v>
      </c>
      <c r="G1386" s="2">
        <v>-4.6</v>
      </c>
      <c r="H1386" s="2"/>
      <c r="I1386" s="2">
        <v>3472</v>
      </c>
      <c r="J1386" s="2">
        <v>8.68</v>
      </c>
      <c r="K1386" s="2">
        <v>0</v>
      </c>
      <c r="L1386" s="2">
        <v>0</v>
      </c>
      <c r="M1386" s="2" t="str">
        <f>"601866"</f>
        <v>601866</v>
      </c>
      <c r="N1386" s="2" t="str">
        <f>"A453612732"</f>
        <v>A453612732</v>
      </c>
      <c r="O1386" s="2" t="str">
        <f>"3639.68"</f>
        <v>3639.68</v>
      </c>
      <c r="P1386" s="2">
        <v>12</v>
      </c>
      <c r="Q1386" s="2">
        <f>P1386*B1386</f>
        <v>4800</v>
      </c>
      <c r="R1386" s="2">
        <f>(Q1386-O1386)/O1386*100</f>
        <v>31.8797256901706</v>
      </c>
    </row>
    <row r="1387" spans="1:18">
      <c r="A1387" s="2" t="str">
        <f>"中航军B"</f>
        <v>中航军B</v>
      </c>
      <c r="B1387" s="2">
        <v>3000</v>
      </c>
      <c r="C1387" s="2">
        <v>3000</v>
      </c>
      <c r="D1387" s="2" t="str">
        <f>"人民币"</f>
        <v>人民币</v>
      </c>
      <c r="E1387" s="2">
        <v>0.972</v>
      </c>
      <c r="F1387" s="2">
        <v>-62</v>
      </c>
      <c r="G1387" s="2">
        <v>-2.16</v>
      </c>
      <c r="H1387" s="2"/>
      <c r="I1387" s="2">
        <v>2853</v>
      </c>
      <c r="J1387" s="2">
        <v>0.951</v>
      </c>
      <c r="K1387" s="2">
        <v>0</v>
      </c>
      <c r="L1387" s="2">
        <v>0</v>
      </c>
      <c r="M1387" s="2" t="str">
        <f>"150222"</f>
        <v>150222</v>
      </c>
      <c r="N1387" s="2" t="str">
        <f>"0157472516"</f>
        <v>0157472516</v>
      </c>
      <c r="O1387" s="2" t="str">
        <f>"2915.00"</f>
        <v>2915.00</v>
      </c>
      <c r="P1387" s="2">
        <v>1.1</v>
      </c>
      <c r="Q1387" s="2">
        <f>P1387*B1387</f>
        <v>3300</v>
      </c>
      <c r="R1387" s="2">
        <f>(Q1387-O1387)/O1387*100</f>
        <v>13.2075471698113</v>
      </c>
    </row>
    <row r="1388" spans="1:18">
      <c r="A1388" s="2" t="str">
        <f>"华贸物流"</f>
        <v>华贸物流</v>
      </c>
      <c r="B1388" s="2">
        <v>200</v>
      </c>
      <c r="C1388" s="2">
        <v>200</v>
      </c>
      <c r="D1388" s="2" t="str">
        <f>"人民币"</f>
        <v>人民币</v>
      </c>
      <c r="E1388" s="2">
        <v>16.576</v>
      </c>
      <c r="F1388" s="2">
        <v>-473.12</v>
      </c>
      <c r="G1388" s="2">
        <v>-14.27</v>
      </c>
      <c r="H1388" s="2"/>
      <c r="I1388" s="2">
        <v>2842</v>
      </c>
      <c r="J1388" s="2">
        <v>14.21</v>
      </c>
      <c r="K1388" s="2">
        <v>0</v>
      </c>
      <c r="L1388" s="2">
        <v>0</v>
      </c>
      <c r="M1388" s="2" t="str">
        <f>"603128"</f>
        <v>603128</v>
      </c>
      <c r="N1388" s="2" t="str">
        <f t="shared" ref="N1388:N1391" si="418">"A453612732"</f>
        <v>A453612732</v>
      </c>
      <c r="O1388" s="2" t="str">
        <f>"3315.12"</f>
        <v>3315.12</v>
      </c>
      <c r="P1388" s="2">
        <v>20</v>
      </c>
      <c r="Q1388" s="2">
        <f>P1388*B1388</f>
        <v>4000</v>
      </c>
      <c r="R1388" s="2">
        <f>(Q1388-O1388)/O1388*100</f>
        <v>20.6592823185888</v>
      </c>
    </row>
    <row r="1389" spans="1:18">
      <c r="A1389" s="2" t="str">
        <f>"盛达矿业"</f>
        <v>盛达矿业</v>
      </c>
      <c r="B1389" s="2">
        <v>100</v>
      </c>
      <c r="C1389" s="2">
        <v>100</v>
      </c>
      <c r="D1389" s="2" t="str">
        <f>"人民币"</f>
        <v>人民币</v>
      </c>
      <c r="E1389" s="2">
        <v>38.308</v>
      </c>
      <c r="F1389" s="2">
        <v>-1175.77</v>
      </c>
      <c r="G1389" s="2">
        <v>-30.69</v>
      </c>
      <c r="H1389" s="2"/>
      <c r="I1389" s="2">
        <v>2655</v>
      </c>
      <c r="J1389" s="2">
        <v>26.55</v>
      </c>
      <c r="K1389" s="2">
        <v>0</v>
      </c>
      <c r="L1389" s="2">
        <v>100</v>
      </c>
      <c r="M1389" s="2" t="str">
        <f>"000603"</f>
        <v>000603</v>
      </c>
      <c r="N1389" s="2" t="str">
        <f>"0157472516"</f>
        <v>0157472516</v>
      </c>
      <c r="O1389" s="2" t="str">
        <f>"3830.77"</f>
        <v>3830.77</v>
      </c>
      <c r="P1389" s="2">
        <v>40</v>
      </c>
      <c r="Q1389" s="2">
        <f>P1389*B1389</f>
        <v>4000</v>
      </c>
      <c r="R1389" s="2">
        <f>(Q1389-O1389)/O1389*100</f>
        <v>4.41764971533138</v>
      </c>
    </row>
    <row r="1390" spans="1:18">
      <c r="A1390" s="2" t="str">
        <f>"大众交通"</f>
        <v>大众交通</v>
      </c>
      <c r="B1390" s="2">
        <v>100</v>
      </c>
      <c r="C1390" s="2">
        <v>100</v>
      </c>
      <c r="D1390" s="2" t="str">
        <f>"人民币"</f>
        <v>人民币</v>
      </c>
      <c r="E1390" s="2">
        <v>30.941</v>
      </c>
      <c r="F1390" s="2">
        <v>-1037.13</v>
      </c>
      <c r="G1390" s="2">
        <v>-33.52</v>
      </c>
      <c r="H1390" s="2"/>
      <c r="I1390" s="2">
        <v>2057</v>
      </c>
      <c r="J1390" s="2">
        <v>20.57</v>
      </c>
      <c r="K1390" s="2">
        <v>0</v>
      </c>
      <c r="L1390" s="2">
        <v>0</v>
      </c>
      <c r="M1390" s="2" t="str">
        <f>"600611"</f>
        <v>600611</v>
      </c>
      <c r="N1390" s="2" t="str">
        <f>"A453612732"</f>
        <v>A453612732</v>
      </c>
      <c r="O1390" s="2" t="str">
        <f>"3094.13"</f>
        <v>3094.13</v>
      </c>
      <c r="P1390" s="2">
        <v>28</v>
      </c>
      <c r="Q1390" s="2">
        <f>P1390*B1390</f>
        <v>2800</v>
      </c>
      <c r="R1390" s="2">
        <f>(Q1390-O1390)/O1390*100</f>
        <v>-9.50606470962759</v>
      </c>
    </row>
    <row r="1391" spans="1:18">
      <c r="A1391" s="2" t="str">
        <f>"中国中车"</f>
        <v>中国中车</v>
      </c>
      <c r="B1391" s="2">
        <v>100</v>
      </c>
      <c r="C1391" s="2">
        <v>100</v>
      </c>
      <c r="D1391" s="2" t="str">
        <f>"人民币"</f>
        <v>人民币</v>
      </c>
      <c r="E1391" s="2">
        <v>26.395</v>
      </c>
      <c r="F1391" s="2">
        <v>-631.5</v>
      </c>
      <c r="G1391" s="2">
        <v>-23.92</v>
      </c>
      <c r="H1391" s="2"/>
      <c r="I1391" s="2">
        <v>2008</v>
      </c>
      <c r="J1391" s="2">
        <v>20.08</v>
      </c>
      <c r="K1391" s="2">
        <v>0</v>
      </c>
      <c r="L1391" s="2">
        <v>100</v>
      </c>
      <c r="M1391" s="2" t="str">
        <f>"601766"</f>
        <v>601766</v>
      </c>
      <c r="N1391" s="2" t="str">
        <f>"A453612732"</f>
        <v>A453612732</v>
      </c>
      <c r="O1391" s="2" t="str">
        <f>"2639.50"</f>
        <v>2639.50</v>
      </c>
      <c r="P1391" s="2">
        <v>30</v>
      </c>
      <c r="Q1391" s="2">
        <f>P1391*B1391</f>
        <v>3000</v>
      </c>
      <c r="R1391" s="2">
        <f>(Q1391-O1391)/O1391*100</f>
        <v>13.6578897518469</v>
      </c>
    </row>
    <row r="1392" spans="1:18">
      <c r="A1392" s="2" t="s">
        <v>8</v>
      </c>
      <c r="B1392" s="2" t="s">
        <v>9</v>
      </c>
      <c r="C1392" s="4" t="s">
        <v>10</v>
      </c>
      <c r="D1392" s="4"/>
      <c r="E1392" s="4"/>
      <c r="F1392" s="2"/>
      <c r="G1392" s="2">
        <f>SUM(G1376:G1391)</f>
        <v>-178.38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>
        <f>SUM(Q1376:Q1391)</f>
        <v>134800</v>
      </c>
      <c r="R1392" s="2"/>
    </row>
    <row r="1393" customFormat="1" spans="3:8">
      <c r="C1393" s="5"/>
      <c r="D1393" s="5"/>
      <c r="E1393" s="5"/>
      <c r="H1393" s="6">
        <v>42257</v>
      </c>
    </row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spans="2:18">
      <c r="B1403" s="2" t="str">
        <f>"币种"</f>
        <v>币种</v>
      </c>
      <c r="C1403" s="2" t="str">
        <f>"余额"</f>
        <v>余额</v>
      </c>
      <c r="D1403" s="2" t="str">
        <f>"可用"</f>
        <v>可用</v>
      </c>
      <c r="E1403" s="2" t="str">
        <f>"可取"</f>
        <v>可取</v>
      </c>
      <c r="F1403" s="2" t="str">
        <f>"参考市值"</f>
        <v>参考市值</v>
      </c>
      <c r="G1403" s="2" t="str">
        <f>"资产"</f>
        <v>资产</v>
      </c>
      <c r="H1403" s="2" t="str">
        <f>"盈亏"</f>
        <v>盈亏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/>
    </row>
    <row r="1404" spans="2:18">
      <c r="B1404" s="2" t="str">
        <f>"人民币"</f>
        <v>人民币</v>
      </c>
      <c r="C1404" s="2" t="str">
        <f>"5508.71"</f>
        <v>5508.71</v>
      </c>
      <c r="D1404" s="2" t="str">
        <f>"138.54"</f>
        <v>138.54</v>
      </c>
      <c r="E1404" s="2" t="str">
        <f>"138.54"</f>
        <v>138.54</v>
      </c>
      <c r="F1404" s="2" t="str">
        <f>"91616.00"</f>
        <v>91616.00</v>
      </c>
      <c r="G1404" s="2" t="str">
        <f>"91754.54"</f>
        <v>91754.54</v>
      </c>
      <c r="H1404" s="2" t="str">
        <f>"-9194.42"</f>
        <v>-9194.42</v>
      </c>
      <c r="I1404" s="2"/>
      <c r="J1404" s="2"/>
      <c r="K1404" s="2"/>
      <c r="L1404" s="2"/>
      <c r="M1404" s="2"/>
      <c r="N1404" s="2"/>
      <c r="O1404" s="2"/>
      <c r="P1404" s="2"/>
      <c r="Q1404" s="2"/>
      <c r="R1404" s="2"/>
    </row>
    <row r="1405" spans="2:18"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8"/>
    </row>
    <row r="1406" spans="2:18">
      <c r="B1406" s="2" t="s">
        <v>0</v>
      </c>
      <c r="C1406" s="2" t="str">
        <f>"证券数量"</f>
        <v>证券数量</v>
      </c>
      <c r="D1406" s="2" t="s">
        <v>1</v>
      </c>
      <c r="E1406" s="2" t="str">
        <f>"价格币种"</f>
        <v>价格币种</v>
      </c>
      <c r="F1406" s="2" t="str">
        <f>"成本价"</f>
        <v>成本价</v>
      </c>
      <c r="G1406" s="2" t="str">
        <f>"浮动盈亏"</f>
        <v>浮动盈亏</v>
      </c>
      <c r="H1406" s="2" t="str">
        <f>"盈亏比例(%)"</f>
        <v>盈亏比例(%)</v>
      </c>
      <c r="I1406" s="2" t="str">
        <f>"折算汇率"</f>
        <v>折算汇率</v>
      </c>
      <c r="J1406" s="2" t="str">
        <f>"最新市值"</f>
        <v>最新市值</v>
      </c>
      <c r="K1406" s="2" t="str">
        <f>"当前价"</f>
        <v>当前价</v>
      </c>
      <c r="L1406" s="2" t="str">
        <f>"今买数量"</f>
        <v>今买数量</v>
      </c>
      <c r="M1406" s="2" t="str">
        <f>"今卖数量"</f>
        <v>今卖数量</v>
      </c>
      <c r="N1406" s="2" t="str">
        <f>"证券代码"</f>
        <v>证券代码</v>
      </c>
      <c r="O1406" s="2" t="str">
        <f>"股东代码"</f>
        <v>股东代码</v>
      </c>
      <c r="P1406" s="2" t="str">
        <f>"成本金额"</f>
        <v>成本金额</v>
      </c>
      <c r="Q1406" s="2" t="s">
        <v>2</v>
      </c>
      <c r="R1406" s="2"/>
    </row>
    <row r="1407" spans="2:18">
      <c r="B1407" s="2" t="s">
        <v>4</v>
      </c>
      <c r="C1407" s="9" t="s">
        <v>5</v>
      </c>
      <c r="D1407" s="9" t="s">
        <v>5</v>
      </c>
      <c r="E1407" s="2" t="str">
        <f t="shared" ref="E1407:E1422" si="419">"人民币"</f>
        <v>人民币</v>
      </c>
      <c r="F1407" s="2">
        <v>19.758</v>
      </c>
      <c r="G1407" s="2">
        <v>-1294.53</v>
      </c>
      <c r="H1407" s="2">
        <v>-8.19</v>
      </c>
      <c r="I1407" s="9" t="s">
        <v>6</v>
      </c>
      <c r="J1407" s="2">
        <v>14512</v>
      </c>
      <c r="K1407" s="2">
        <v>18.14</v>
      </c>
      <c r="L1407" s="2">
        <v>0</v>
      </c>
      <c r="M1407" s="2">
        <v>0</v>
      </c>
      <c r="N1407" s="2" t="str">
        <f>"000936"</f>
        <v>000936</v>
      </c>
      <c r="O1407" s="2" t="str">
        <f t="shared" ref="O1407:O1410" si="420">"0157472516"</f>
        <v>0157472516</v>
      </c>
      <c r="P1407" s="2" t="str">
        <f>"15806.53"</f>
        <v>15806.53</v>
      </c>
      <c r="Q1407" s="2">
        <v>30</v>
      </c>
      <c r="R1407" s="2">
        <f t="shared" ref="R1407:R1422" si="421">Q1407*C1407</f>
        <v>24000</v>
      </c>
    </row>
    <row r="1408" spans="2:18">
      <c r="B1408" s="2" t="str">
        <f>"创业板B"</f>
        <v>创业板B</v>
      </c>
      <c r="C1408" s="2">
        <v>10000</v>
      </c>
      <c r="D1408" s="2">
        <v>10000</v>
      </c>
      <c r="E1408" s="2" t="str">
        <f>"人民币"</f>
        <v>人民币</v>
      </c>
      <c r="F1408" s="2">
        <v>1.116</v>
      </c>
      <c r="G1408" s="2">
        <v>-927.5</v>
      </c>
      <c r="H1408" s="2">
        <v>-8.33</v>
      </c>
      <c r="I1408" s="2"/>
      <c r="J1408" s="2">
        <v>10230</v>
      </c>
      <c r="K1408" s="2">
        <v>1.023</v>
      </c>
      <c r="L1408" s="2">
        <v>0</v>
      </c>
      <c r="M1408" s="2">
        <v>0</v>
      </c>
      <c r="N1408" s="2" t="str">
        <f>"150153"</f>
        <v>150153</v>
      </c>
      <c r="O1408" s="2" t="str">
        <f>"0157472516"</f>
        <v>0157472516</v>
      </c>
      <c r="P1408" s="2" t="str">
        <f>"11157.50"</f>
        <v>11157.50</v>
      </c>
      <c r="Q1408" s="2">
        <v>1.3</v>
      </c>
      <c r="R1408" s="2">
        <f>Q1408*C1408</f>
        <v>13000</v>
      </c>
    </row>
    <row r="1409" spans="2:18">
      <c r="B1409" s="2" t="s">
        <v>7</v>
      </c>
      <c r="C1409" s="2">
        <v>600</v>
      </c>
      <c r="D1409" s="2">
        <v>600</v>
      </c>
      <c r="E1409" s="2" t="str">
        <f>"人民币"</f>
        <v>人民币</v>
      </c>
      <c r="F1409" s="2">
        <v>17.548</v>
      </c>
      <c r="G1409" s="2">
        <v>-310.88</v>
      </c>
      <c r="H1409" s="2">
        <v>-2.95</v>
      </c>
      <c r="I1409" s="2"/>
      <c r="J1409" s="2">
        <v>10218</v>
      </c>
      <c r="K1409" s="2">
        <v>17.03</v>
      </c>
      <c r="L1409" s="2">
        <v>0</v>
      </c>
      <c r="M1409" s="2">
        <v>0</v>
      </c>
      <c r="N1409" s="2" t="str">
        <f>"600008"</f>
        <v>600008</v>
      </c>
      <c r="O1409" s="2" t="str">
        <f t="shared" ref="O1409:O1412" si="422">"A453612732"</f>
        <v>A453612732</v>
      </c>
      <c r="P1409" s="2" t="str">
        <f>"10528.88"</f>
        <v>10528.88</v>
      </c>
      <c r="Q1409" s="2">
        <v>25</v>
      </c>
      <c r="R1409" s="2">
        <f>Q1409*C1409</f>
        <v>15000</v>
      </c>
    </row>
    <row r="1410" spans="2:18">
      <c r="B1410" s="2" t="str">
        <f>"华英农业"</f>
        <v>华英农业</v>
      </c>
      <c r="C1410" s="2">
        <v>600</v>
      </c>
      <c r="D1410" s="2">
        <v>300</v>
      </c>
      <c r="E1410" s="2" t="str">
        <f>"人民币"</f>
        <v>人民币</v>
      </c>
      <c r="F1410" s="2">
        <v>14.948</v>
      </c>
      <c r="G1410" s="2">
        <v>-418.66</v>
      </c>
      <c r="H1410" s="2">
        <v>-4.67</v>
      </c>
      <c r="I1410" s="2"/>
      <c r="J1410" s="2">
        <v>8550</v>
      </c>
      <c r="K1410" s="2">
        <v>14.25</v>
      </c>
      <c r="L1410" s="2">
        <v>300</v>
      </c>
      <c r="M1410" s="2">
        <v>0</v>
      </c>
      <c r="N1410" s="2" t="str">
        <f>"002321"</f>
        <v>002321</v>
      </c>
      <c r="O1410" s="2" t="str">
        <f>"0157472516"</f>
        <v>0157472516</v>
      </c>
      <c r="P1410" s="2" t="str">
        <f>"8968.66"</f>
        <v>8968.66</v>
      </c>
      <c r="Q1410" s="2">
        <v>25</v>
      </c>
      <c r="R1410" s="2">
        <f>Q1410*C1410</f>
        <v>15000</v>
      </c>
    </row>
    <row r="1411" spans="2:18">
      <c r="B1411" s="2" t="str">
        <f>"*ST阳化"</f>
        <v>*ST阳化</v>
      </c>
      <c r="C1411" s="2">
        <v>900</v>
      </c>
      <c r="D1411" s="2">
        <v>600</v>
      </c>
      <c r="E1411" s="2" t="str">
        <f>"人民币"</f>
        <v>人民币</v>
      </c>
      <c r="F1411" s="2">
        <v>7.599</v>
      </c>
      <c r="G1411" s="2">
        <v>-80.2</v>
      </c>
      <c r="H1411" s="2">
        <v>-1.17</v>
      </c>
      <c r="I1411" s="2"/>
      <c r="J1411" s="2">
        <v>6759</v>
      </c>
      <c r="K1411" s="2">
        <v>7.51</v>
      </c>
      <c r="L1411" s="2">
        <v>300</v>
      </c>
      <c r="M1411" s="2">
        <v>0</v>
      </c>
      <c r="N1411" s="2" t="str">
        <f>"600691"</f>
        <v>600691</v>
      </c>
      <c r="O1411" s="2" t="str">
        <f>"A453612732"</f>
        <v>A453612732</v>
      </c>
      <c r="P1411" s="2" t="str">
        <f>"6839.20"</f>
        <v>6839.20</v>
      </c>
      <c r="Q1411" s="2">
        <v>11</v>
      </c>
      <c r="R1411" s="2">
        <f>Q1411*C1411</f>
        <v>9900</v>
      </c>
    </row>
    <row r="1412" spans="2:18">
      <c r="B1412" s="2" t="str">
        <f>"雪峰科技"</f>
        <v>雪峰科技</v>
      </c>
      <c r="C1412" s="2">
        <v>200</v>
      </c>
      <c r="D1412" s="2">
        <v>100</v>
      </c>
      <c r="E1412" s="2" t="str">
        <f>"人民币"</f>
        <v>人民币</v>
      </c>
      <c r="F1412" s="2">
        <v>37.898</v>
      </c>
      <c r="G1412" s="2">
        <v>-1239.59</v>
      </c>
      <c r="H1412" s="2">
        <v>-16.35</v>
      </c>
      <c r="I1412" s="2"/>
      <c r="J1412" s="2">
        <v>6340</v>
      </c>
      <c r="K1412" s="2">
        <v>31.7</v>
      </c>
      <c r="L1412" s="2">
        <v>100</v>
      </c>
      <c r="M1412" s="2">
        <v>0</v>
      </c>
      <c r="N1412" s="2" t="str">
        <f>"603227"</f>
        <v>603227</v>
      </c>
      <c r="O1412" s="2" t="str">
        <f>"A453612732"</f>
        <v>A453612732</v>
      </c>
      <c r="P1412" s="2" t="str">
        <f>"7579.59"</f>
        <v>7579.59</v>
      </c>
      <c r="Q1412" s="2">
        <v>42</v>
      </c>
      <c r="R1412" s="2">
        <f>Q1412*C1412</f>
        <v>8400</v>
      </c>
    </row>
    <row r="1413" spans="2:18">
      <c r="B1413" s="2" t="str">
        <f>"三花股份"</f>
        <v>三花股份</v>
      </c>
      <c r="C1413" s="2">
        <v>400</v>
      </c>
      <c r="D1413" s="2">
        <v>400</v>
      </c>
      <c r="E1413" s="2" t="str">
        <f>"人民币"</f>
        <v>人民币</v>
      </c>
      <c r="F1413" s="2">
        <v>13.737</v>
      </c>
      <c r="G1413" s="2">
        <v>69.25</v>
      </c>
      <c r="H1413" s="2">
        <v>1.26</v>
      </c>
      <c r="I1413" s="2"/>
      <c r="J1413" s="2">
        <v>5564</v>
      </c>
      <c r="K1413" s="2">
        <v>13.91</v>
      </c>
      <c r="L1413" s="2">
        <v>0</v>
      </c>
      <c r="M1413" s="2">
        <v>0</v>
      </c>
      <c r="N1413" s="2" t="str">
        <f>"002050"</f>
        <v>002050</v>
      </c>
      <c r="O1413" s="2" t="str">
        <f t="shared" ref="O1413:O1418" si="423">"0157472516"</f>
        <v>0157472516</v>
      </c>
      <c r="P1413" s="2" t="str">
        <f>"5494.75"</f>
        <v>5494.75</v>
      </c>
      <c r="Q1413" s="2">
        <v>20</v>
      </c>
      <c r="R1413" s="2">
        <f>Q1413*C1413</f>
        <v>8000</v>
      </c>
    </row>
    <row r="1414" spans="2:18">
      <c r="B1414" s="2" t="str">
        <f>"农 产 品"</f>
        <v>农 产 品</v>
      </c>
      <c r="C1414" s="2">
        <v>200</v>
      </c>
      <c r="D1414" s="2">
        <v>200</v>
      </c>
      <c r="E1414" s="2" t="str">
        <f>"人民币"</f>
        <v>人民币</v>
      </c>
      <c r="F1414" s="2">
        <v>25.665</v>
      </c>
      <c r="G1414" s="2">
        <v>-601</v>
      </c>
      <c r="H1414" s="2">
        <v>-11.71</v>
      </c>
      <c r="I1414" s="2"/>
      <c r="J1414" s="2">
        <v>4532</v>
      </c>
      <c r="K1414" s="2">
        <v>22.66</v>
      </c>
      <c r="L1414" s="2">
        <v>0</v>
      </c>
      <c r="M1414" s="2">
        <v>0</v>
      </c>
      <c r="N1414" s="2" t="str">
        <f>"000061"</f>
        <v>000061</v>
      </c>
      <c r="O1414" s="2" t="str">
        <f>"0157472516"</f>
        <v>0157472516</v>
      </c>
      <c r="P1414" s="2" t="str">
        <f>"5133.00"</f>
        <v>5133.00</v>
      </c>
      <c r="Q1414" s="2">
        <v>35</v>
      </c>
      <c r="R1414" s="2">
        <f>Q1414*C1414</f>
        <v>7000</v>
      </c>
    </row>
    <row r="1415" spans="2:18">
      <c r="B1415" s="2" t="str">
        <f>"北京城建"</f>
        <v>北京城建</v>
      </c>
      <c r="C1415" s="2">
        <v>200</v>
      </c>
      <c r="D1415" s="2">
        <v>200</v>
      </c>
      <c r="E1415" s="2" t="str">
        <f>"人民币"</f>
        <v>人民币</v>
      </c>
      <c r="F1415" s="2">
        <v>24.605</v>
      </c>
      <c r="G1415" s="2">
        <v>-394.99</v>
      </c>
      <c r="H1415" s="2">
        <v>-8.03</v>
      </c>
      <c r="I1415" s="2"/>
      <c r="J1415" s="2">
        <v>4526</v>
      </c>
      <c r="K1415" s="2">
        <v>22.63</v>
      </c>
      <c r="L1415" s="2">
        <v>0</v>
      </c>
      <c r="M1415" s="2">
        <v>0</v>
      </c>
      <c r="N1415" s="2" t="str">
        <f>"600266"</f>
        <v>600266</v>
      </c>
      <c r="O1415" s="2" t="str">
        <f t="shared" ref="O1415:O1417" si="424">"A453612732"</f>
        <v>A453612732</v>
      </c>
      <c r="P1415" s="2" t="str">
        <f>"4920.99"</f>
        <v>4920.99</v>
      </c>
      <c r="Q1415" s="2">
        <v>28</v>
      </c>
      <c r="R1415" s="2">
        <f>Q1415*C1415</f>
        <v>5600</v>
      </c>
    </row>
    <row r="1416" spans="2:18">
      <c r="B1416" s="2" t="str">
        <f>"上汽集团"</f>
        <v>上汽集团</v>
      </c>
      <c r="C1416" s="2">
        <v>200</v>
      </c>
      <c r="D1416" s="2">
        <v>200</v>
      </c>
      <c r="E1416" s="2" t="str">
        <f>"人民币"</f>
        <v>人民币</v>
      </c>
      <c r="F1416" s="2">
        <v>24.736</v>
      </c>
      <c r="G1416" s="2">
        <v>-449.12</v>
      </c>
      <c r="H1416" s="2">
        <v>-9.08</v>
      </c>
      <c r="I1416" s="2"/>
      <c r="J1416" s="2">
        <v>4498</v>
      </c>
      <c r="K1416" s="2">
        <v>22.49</v>
      </c>
      <c r="L1416" s="2">
        <v>0</v>
      </c>
      <c r="M1416" s="2">
        <v>0</v>
      </c>
      <c r="N1416" s="2" t="str">
        <f>"600104"</f>
        <v>600104</v>
      </c>
      <c r="O1416" s="2" t="str">
        <f>"A453612732"</f>
        <v>A453612732</v>
      </c>
      <c r="P1416" s="2" t="str">
        <f>"4947.12"</f>
        <v>4947.12</v>
      </c>
      <c r="Q1416" s="2">
        <v>35</v>
      </c>
      <c r="R1416" s="2">
        <f>Q1416*C1416</f>
        <v>7000</v>
      </c>
    </row>
    <row r="1417" spans="2:18">
      <c r="B1417" s="2" t="str">
        <f>"中海集运"</f>
        <v>中海集运</v>
      </c>
      <c r="C1417" s="2">
        <v>400</v>
      </c>
      <c r="D1417" s="2">
        <v>400</v>
      </c>
      <c r="E1417" s="2" t="str">
        <f>"人民币"</f>
        <v>人民币</v>
      </c>
      <c r="F1417" s="2">
        <v>9.099</v>
      </c>
      <c r="G1417" s="2">
        <v>-167.68</v>
      </c>
      <c r="H1417" s="2">
        <v>-4.6</v>
      </c>
      <c r="I1417" s="2"/>
      <c r="J1417" s="2">
        <v>3472</v>
      </c>
      <c r="K1417" s="2">
        <v>8.68</v>
      </c>
      <c r="L1417" s="2">
        <v>0</v>
      </c>
      <c r="M1417" s="2">
        <v>0</v>
      </c>
      <c r="N1417" s="2" t="str">
        <f>"601866"</f>
        <v>601866</v>
      </c>
      <c r="O1417" s="2" t="str">
        <f>"A453612732"</f>
        <v>A453612732</v>
      </c>
      <c r="P1417" s="2" t="str">
        <f>"3639.68"</f>
        <v>3639.68</v>
      </c>
      <c r="Q1417" s="2">
        <v>12</v>
      </c>
      <c r="R1417" s="2">
        <f>Q1417*C1417</f>
        <v>4800</v>
      </c>
    </row>
    <row r="1418" spans="2:18">
      <c r="B1418" s="2" t="str">
        <f>"中航军B"</f>
        <v>中航军B</v>
      </c>
      <c r="C1418" s="2">
        <v>3000</v>
      </c>
      <c r="D1418" s="2">
        <v>3000</v>
      </c>
      <c r="E1418" s="2" t="str">
        <f>"人民币"</f>
        <v>人民币</v>
      </c>
      <c r="F1418" s="2">
        <v>0.972</v>
      </c>
      <c r="G1418" s="2">
        <v>-62</v>
      </c>
      <c r="H1418" s="2">
        <v>-2.16</v>
      </c>
      <c r="I1418" s="2"/>
      <c r="J1418" s="2">
        <v>2853</v>
      </c>
      <c r="K1418" s="2">
        <v>0.951</v>
      </c>
      <c r="L1418" s="2">
        <v>0</v>
      </c>
      <c r="M1418" s="2">
        <v>0</v>
      </c>
      <c r="N1418" s="2" t="str">
        <f>"150222"</f>
        <v>150222</v>
      </c>
      <c r="O1418" s="2" t="str">
        <f>"0157472516"</f>
        <v>0157472516</v>
      </c>
      <c r="P1418" s="2" t="str">
        <f>"2915.00"</f>
        <v>2915.00</v>
      </c>
      <c r="Q1418" s="2">
        <v>1.1</v>
      </c>
      <c r="R1418" s="2">
        <f>Q1418*C1418</f>
        <v>3300</v>
      </c>
    </row>
    <row r="1419" spans="2:18">
      <c r="B1419" s="2" t="str">
        <f>"华贸物流"</f>
        <v>华贸物流</v>
      </c>
      <c r="C1419" s="2">
        <v>200</v>
      </c>
      <c r="D1419" s="2">
        <v>200</v>
      </c>
      <c r="E1419" s="2" t="str">
        <f>"人民币"</f>
        <v>人民币</v>
      </c>
      <c r="F1419" s="2">
        <v>16.576</v>
      </c>
      <c r="G1419" s="2">
        <v>-473.12</v>
      </c>
      <c r="H1419" s="2">
        <v>-14.27</v>
      </c>
      <c r="I1419" s="2"/>
      <c r="J1419" s="2">
        <v>2842</v>
      </c>
      <c r="K1419" s="2">
        <v>14.21</v>
      </c>
      <c r="L1419" s="2">
        <v>0</v>
      </c>
      <c r="M1419" s="2">
        <v>0</v>
      </c>
      <c r="N1419" s="2" t="str">
        <f>"603128"</f>
        <v>603128</v>
      </c>
      <c r="O1419" s="2" t="str">
        <f t="shared" ref="O1419:O1422" si="425">"A453612732"</f>
        <v>A453612732</v>
      </c>
      <c r="P1419" s="2" t="str">
        <f>"3315.12"</f>
        <v>3315.12</v>
      </c>
      <c r="Q1419" s="2">
        <v>20</v>
      </c>
      <c r="R1419" s="2">
        <f>Q1419*C1419</f>
        <v>4000</v>
      </c>
    </row>
    <row r="1420" spans="2:18">
      <c r="B1420" s="2" t="str">
        <f>"盛达矿业"</f>
        <v>盛达矿业</v>
      </c>
      <c r="C1420" s="2">
        <v>100</v>
      </c>
      <c r="D1420" s="2">
        <v>100</v>
      </c>
      <c r="E1420" s="2" t="str">
        <f>"人民币"</f>
        <v>人民币</v>
      </c>
      <c r="F1420" s="2">
        <v>38.308</v>
      </c>
      <c r="G1420" s="2">
        <v>-1175.77</v>
      </c>
      <c r="H1420" s="2">
        <v>-30.69</v>
      </c>
      <c r="I1420" s="2"/>
      <c r="J1420" s="2">
        <v>2655</v>
      </c>
      <c r="K1420" s="2">
        <v>26.55</v>
      </c>
      <c r="L1420" s="2">
        <v>0</v>
      </c>
      <c r="M1420" s="2">
        <v>100</v>
      </c>
      <c r="N1420" s="2" t="str">
        <f>"000603"</f>
        <v>000603</v>
      </c>
      <c r="O1420" s="2" t="str">
        <f>"0157472516"</f>
        <v>0157472516</v>
      </c>
      <c r="P1420" s="2" t="str">
        <f>"3830.77"</f>
        <v>3830.77</v>
      </c>
      <c r="Q1420" s="2">
        <v>40</v>
      </c>
      <c r="R1420" s="2">
        <f>Q1420*C1420</f>
        <v>4000</v>
      </c>
    </row>
    <row r="1421" spans="2:18">
      <c r="B1421" s="2" t="str">
        <f>"大众交通"</f>
        <v>大众交通</v>
      </c>
      <c r="C1421" s="2">
        <v>100</v>
      </c>
      <c r="D1421" s="2">
        <v>100</v>
      </c>
      <c r="E1421" s="2" t="str">
        <f>"人民币"</f>
        <v>人民币</v>
      </c>
      <c r="F1421" s="2">
        <v>30.941</v>
      </c>
      <c r="G1421" s="2">
        <v>-1037.13</v>
      </c>
      <c r="H1421" s="2">
        <v>-33.52</v>
      </c>
      <c r="I1421" s="2"/>
      <c r="J1421" s="2">
        <v>2057</v>
      </c>
      <c r="K1421" s="2">
        <v>20.57</v>
      </c>
      <c r="L1421" s="2">
        <v>0</v>
      </c>
      <c r="M1421" s="2">
        <v>0</v>
      </c>
      <c r="N1421" s="2" t="str">
        <f>"600611"</f>
        <v>600611</v>
      </c>
      <c r="O1421" s="2" t="str">
        <f>"A453612732"</f>
        <v>A453612732</v>
      </c>
      <c r="P1421" s="2" t="str">
        <f>"3094.13"</f>
        <v>3094.13</v>
      </c>
      <c r="Q1421" s="2">
        <v>28</v>
      </c>
      <c r="R1421" s="2">
        <f>Q1421*C1421</f>
        <v>2800</v>
      </c>
    </row>
    <row r="1422" spans="2:18">
      <c r="B1422" s="2" t="str">
        <f>"中国中车"</f>
        <v>中国中车</v>
      </c>
      <c r="C1422" s="2">
        <v>100</v>
      </c>
      <c r="D1422" s="2">
        <v>100</v>
      </c>
      <c r="E1422" s="2" t="str">
        <f>"人民币"</f>
        <v>人民币</v>
      </c>
      <c r="F1422" s="2">
        <v>26.395</v>
      </c>
      <c r="G1422" s="2">
        <v>-631.5</v>
      </c>
      <c r="H1422" s="2">
        <v>-23.92</v>
      </c>
      <c r="I1422" s="2"/>
      <c r="J1422" s="2">
        <v>2008</v>
      </c>
      <c r="K1422" s="2">
        <v>20.08</v>
      </c>
      <c r="L1422" s="2">
        <v>0</v>
      </c>
      <c r="M1422" s="2">
        <v>100</v>
      </c>
      <c r="N1422" s="2" t="str">
        <f>"601766"</f>
        <v>601766</v>
      </c>
      <c r="O1422" s="2" t="str">
        <f>"A453612732"</f>
        <v>A453612732</v>
      </c>
      <c r="P1422" s="2" t="str">
        <f>"2639.50"</f>
        <v>2639.50</v>
      </c>
      <c r="Q1422" s="2">
        <v>30</v>
      </c>
      <c r="R1422" s="2">
        <f>Q1422*C1422</f>
        <v>3000</v>
      </c>
    </row>
    <row r="1423" spans="2:18">
      <c r="B1423" s="2" t="s">
        <v>8</v>
      </c>
      <c r="C1423" s="2" t="s">
        <v>9</v>
      </c>
      <c r="D1423" s="4" t="s">
        <v>10</v>
      </c>
      <c r="E1423" s="4"/>
      <c r="F1423" s="4"/>
      <c r="G1423" s="2"/>
      <c r="H1423" s="2">
        <f>SUM(H1407:H1422)</f>
        <v>-178.38</v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>
        <f>SUM(R1407:R1422)</f>
        <v>134800</v>
      </c>
    </row>
    <row r="1424" customFormat="1" spans="4:9">
      <c r="D1424" s="5"/>
      <c r="E1424" s="5"/>
      <c r="F1424" s="5"/>
      <c r="I1424" s="6">
        <v>42257</v>
      </c>
    </row>
    <row r="1425" customFormat="1" spans="11:11">
      <c r="K1425" s="6">
        <f>I1424+1</f>
        <v>42258</v>
      </c>
    </row>
    <row r="1426" customFormat="1" spans="3:12">
      <c r="C1426" t="s">
        <v>11</v>
      </c>
      <c r="L1426" s="7">
        <f ca="1">NOW()</f>
        <v>42259.9654398148</v>
      </c>
    </row>
    <row r="1427" customFormat="1" spans="10:10">
      <c r="J1427" t="e">
        <f>E1419+1</f>
        <v>#VALUE!</v>
      </c>
    </row>
    <row r="1428" customFormat="1" spans="7:7">
      <c r="G1428" t="s">
        <v>12</v>
      </c>
    </row>
    <row r="1429" customFormat="1" spans="6:6">
      <c r="F1429" t="s">
        <v>13</v>
      </c>
    </row>
    <row r="1430" spans="1:17">
      <c r="A1430" s="2" t="str">
        <f>"币种"</f>
        <v>币种</v>
      </c>
      <c r="B1430" s="2" t="str">
        <f>"余额"</f>
        <v>余额</v>
      </c>
      <c r="C1430" s="2" t="str">
        <f>"可用"</f>
        <v>可用</v>
      </c>
      <c r="D1430" s="2" t="str">
        <f>"可取"</f>
        <v>可取</v>
      </c>
      <c r="E1430" s="2" t="str">
        <f>"参考市值"</f>
        <v>参考市值</v>
      </c>
      <c r="F1430" s="2" t="str">
        <f>"资产"</f>
        <v>资产</v>
      </c>
      <c r="G1430" s="2" t="str">
        <f>"盈亏"</f>
        <v>盈亏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>
      <c r="A1431" s="2" t="str">
        <f>"人民币"</f>
        <v>人民币</v>
      </c>
      <c r="B1431" s="2" t="str">
        <f>"5508.71"</f>
        <v>5508.71</v>
      </c>
      <c r="C1431" s="2" t="str">
        <f>"138.54"</f>
        <v>138.54</v>
      </c>
      <c r="D1431" s="2" t="str">
        <f>"138.54"</f>
        <v>138.54</v>
      </c>
      <c r="E1431" s="2" t="str">
        <f>"91616.00"</f>
        <v>91616.00</v>
      </c>
      <c r="F1431" s="2" t="str">
        <f>"91754.54"</f>
        <v>91754.54</v>
      </c>
      <c r="G1431" s="2" t="str">
        <f>"-9194.42"</f>
        <v>-9194.42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8"/>
    </row>
    <row r="1433" spans="1:18">
      <c r="A1433" s="2" t="s">
        <v>0</v>
      </c>
      <c r="B1433" s="2" t="str">
        <f>"证券数量"</f>
        <v>证券数量</v>
      </c>
      <c r="C1433" s="2" t="s">
        <v>1</v>
      </c>
      <c r="D1433" s="2" t="str">
        <f>"价格币种"</f>
        <v>价格币种</v>
      </c>
      <c r="E1433" s="2" t="str">
        <f>"成本价"</f>
        <v>成本价</v>
      </c>
      <c r="F1433" s="2" t="str">
        <f>"浮动盈亏"</f>
        <v>浮动盈亏</v>
      </c>
      <c r="G1433" s="2" t="str">
        <f>"盈亏比例(%)"</f>
        <v>盈亏比例(%)</v>
      </c>
      <c r="H1433" s="2" t="str">
        <f>"折算汇率"</f>
        <v>折算汇率</v>
      </c>
      <c r="I1433" s="2" t="str">
        <f>"最新市值"</f>
        <v>最新市值</v>
      </c>
      <c r="J1433" s="2" t="str">
        <f>"当前价"</f>
        <v>当前价</v>
      </c>
      <c r="K1433" s="2" t="str">
        <f>"今买数量"</f>
        <v>今买数量</v>
      </c>
      <c r="L1433" s="2" t="str">
        <f>"今卖数量"</f>
        <v>今卖数量</v>
      </c>
      <c r="M1433" s="2" t="str">
        <f>"证券代码"</f>
        <v>证券代码</v>
      </c>
      <c r="N1433" s="2" t="str">
        <f>"股东代码"</f>
        <v>股东代码</v>
      </c>
      <c r="O1433" s="2" t="str">
        <f>"成本金额"</f>
        <v>成本金额</v>
      </c>
      <c r="P1433" s="2" t="s">
        <v>2</v>
      </c>
      <c r="Q1433" s="2"/>
      <c r="R1433" s="2" t="s">
        <v>3</v>
      </c>
    </row>
    <row r="1434" spans="1:18">
      <c r="A1434" s="2" t="s">
        <v>4</v>
      </c>
      <c r="B1434" s="9" t="s">
        <v>5</v>
      </c>
      <c r="C1434" s="9" t="s">
        <v>5</v>
      </c>
      <c r="D1434" s="2" t="str">
        <f t="shared" ref="D1434:D1449" si="426">"人民币"</f>
        <v>人民币</v>
      </c>
      <c r="E1434" s="2">
        <v>19.758</v>
      </c>
      <c r="F1434" s="2">
        <v>-1294.53</v>
      </c>
      <c r="G1434" s="2">
        <v>-8.19</v>
      </c>
      <c r="H1434" s="9" t="s">
        <v>6</v>
      </c>
      <c r="I1434" s="2">
        <v>14512</v>
      </c>
      <c r="J1434" s="2">
        <v>18.14</v>
      </c>
      <c r="K1434" s="2">
        <v>0</v>
      </c>
      <c r="L1434" s="2">
        <v>0</v>
      </c>
      <c r="M1434" s="2" t="str">
        <f>"000936"</f>
        <v>000936</v>
      </c>
      <c r="N1434" s="2" t="str">
        <f t="shared" ref="N1434:N1437" si="427">"0157472516"</f>
        <v>0157472516</v>
      </c>
      <c r="O1434" s="2" t="str">
        <f>"15806.53"</f>
        <v>15806.53</v>
      </c>
      <c r="P1434" s="2">
        <v>30</v>
      </c>
      <c r="Q1434" s="2">
        <f t="shared" ref="Q1434:Q1449" si="428">P1434*B1434</f>
        <v>24000</v>
      </c>
      <c r="R1434" s="2">
        <f t="shared" ref="R1434:R1449" si="429">(Q1434-O1434)/O1434*100</f>
        <v>51.835981711356</v>
      </c>
    </row>
    <row r="1435" spans="1:18">
      <c r="A1435" s="2" t="str">
        <f>"创业板B"</f>
        <v>创业板B</v>
      </c>
      <c r="B1435" s="2">
        <v>10000</v>
      </c>
      <c r="C1435" s="2">
        <v>10000</v>
      </c>
      <c r="D1435" s="2" t="str">
        <f>"人民币"</f>
        <v>人民币</v>
      </c>
      <c r="E1435" s="2">
        <v>1.116</v>
      </c>
      <c r="F1435" s="2">
        <v>-927.5</v>
      </c>
      <c r="G1435" s="2">
        <v>-8.33</v>
      </c>
      <c r="H1435" s="2"/>
      <c r="I1435" s="2">
        <v>10230</v>
      </c>
      <c r="J1435" s="2">
        <v>1.023</v>
      </c>
      <c r="K1435" s="2">
        <v>0</v>
      </c>
      <c r="L1435" s="2">
        <v>0</v>
      </c>
      <c r="M1435" s="2" t="str">
        <f>"150153"</f>
        <v>150153</v>
      </c>
      <c r="N1435" s="2" t="str">
        <f>"0157472516"</f>
        <v>0157472516</v>
      </c>
      <c r="O1435" s="2" t="str">
        <f>"11157.50"</f>
        <v>11157.50</v>
      </c>
      <c r="P1435" s="2">
        <v>1.3</v>
      </c>
      <c r="Q1435" s="2">
        <f>P1435*B1435</f>
        <v>13000</v>
      </c>
      <c r="R1435" s="2">
        <f>(Q1435-O1435)/O1435*100</f>
        <v>16.5135559041004</v>
      </c>
    </row>
    <row r="1436" spans="1:18">
      <c r="A1436" s="2" t="s">
        <v>7</v>
      </c>
      <c r="B1436" s="2">
        <v>600</v>
      </c>
      <c r="C1436" s="2">
        <v>600</v>
      </c>
      <c r="D1436" s="2" t="str">
        <f>"人民币"</f>
        <v>人民币</v>
      </c>
      <c r="E1436" s="2">
        <v>17.548</v>
      </c>
      <c r="F1436" s="2">
        <v>-310.88</v>
      </c>
      <c r="G1436" s="2">
        <v>-2.95</v>
      </c>
      <c r="H1436" s="2"/>
      <c r="I1436" s="2">
        <v>10218</v>
      </c>
      <c r="J1436" s="2">
        <v>17.03</v>
      </c>
      <c r="K1436" s="2">
        <v>0</v>
      </c>
      <c r="L1436" s="2">
        <v>0</v>
      </c>
      <c r="M1436" s="2" t="str">
        <f>"600008"</f>
        <v>600008</v>
      </c>
      <c r="N1436" s="2" t="str">
        <f t="shared" ref="N1436:N1439" si="430">"A453612732"</f>
        <v>A453612732</v>
      </c>
      <c r="O1436" s="2" t="str">
        <f>"10528.88"</f>
        <v>10528.88</v>
      </c>
      <c r="P1436" s="2">
        <v>25</v>
      </c>
      <c r="Q1436" s="2">
        <f>P1436*B1436</f>
        <v>15000</v>
      </c>
      <c r="R1436" s="2">
        <f>(Q1436-O1436)/O1436*100</f>
        <v>42.4652954540274</v>
      </c>
    </row>
    <row r="1437" spans="1:18">
      <c r="A1437" s="2" t="str">
        <f>"华英农业"</f>
        <v>华英农业</v>
      </c>
      <c r="B1437" s="2">
        <v>600</v>
      </c>
      <c r="C1437" s="2">
        <v>300</v>
      </c>
      <c r="D1437" s="2" t="str">
        <f>"人民币"</f>
        <v>人民币</v>
      </c>
      <c r="E1437" s="2">
        <v>14.948</v>
      </c>
      <c r="F1437" s="2">
        <v>-418.66</v>
      </c>
      <c r="G1437" s="2">
        <v>-4.67</v>
      </c>
      <c r="H1437" s="2"/>
      <c r="I1437" s="2">
        <v>8550</v>
      </c>
      <c r="J1437" s="2">
        <v>14.25</v>
      </c>
      <c r="K1437" s="2">
        <v>300</v>
      </c>
      <c r="L1437" s="2">
        <v>0</v>
      </c>
      <c r="M1437" s="2" t="str">
        <f>"002321"</f>
        <v>002321</v>
      </c>
      <c r="N1437" s="2" t="str">
        <f>"0157472516"</f>
        <v>0157472516</v>
      </c>
      <c r="O1437" s="2" t="str">
        <f>"8968.66"</f>
        <v>8968.66</v>
      </c>
      <c r="P1437" s="2">
        <v>25</v>
      </c>
      <c r="Q1437" s="2">
        <f>P1437*B1437</f>
        <v>15000</v>
      </c>
      <c r="R1437" s="2">
        <f>(Q1437-O1437)/O1437*100</f>
        <v>67.2490650777262</v>
      </c>
    </row>
    <row r="1438" spans="1:18">
      <c r="A1438" s="2" t="str">
        <f>"*ST阳化"</f>
        <v>*ST阳化</v>
      </c>
      <c r="B1438" s="2">
        <v>900</v>
      </c>
      <c r="C1438" s="2">
        <v>600</v>
      </c>
      <c r="D1438" s="2" t="str">
        <f>"人民币"</f>
        <v>人民币</v>
      </c>
      <c r="E1438" s="2">
        <v>7.599</v>
      </c>
      <c r="F1438" s="2">
        <v>-80.2</v>
      </c>
      <c r="G1438" s="2">
        <v>-1.17</v>
      </c>
      <c r="H1438" s="2"/>
      <c r="I1438" s="2">
        <v>6759</v>
      </c>
      <c r="J1438" s="2">
        <v>7.51</v>
      </c>
      <c r="K1438" s="2">
        <v>300</v>
      </c>
      <c r="L1438" s="2">
        <v>0</v>
      </c>
      <c r="M1438" s="2" t="str">
        <f>"600691"</f>
        <v>600691</v>
      </c>
      <c r="N1438" s="2" t="str">
        <f>"A453612732"</f>
        <v>A453612732</v>
      </c>
      <c r="O1438" s="2" t="str">
        <f>"6839.20"</f>
        <v>6839.20</v>
      </c>
      <c r="P1438" s="2">
        <v>11</v>
      </c>
      <c r="Q1438" s="2">
        <f>P1438*B1438</f>
        <v>9900</v>
      </c>
      <c r="R1438" s="2">
        <f>(Q1438-O1438)/O1438*100</f>
        <v>44.7537723710376</v>
      </c>
    </row>
    <row r="1439" spans="1:18">
      <c r="A1439" s="2" t="str">
        <f>"雪峰科技"</f>
        <v>雪峰科技</v>
      </c>
      <c r="B1439" s="2">
        <v>200</v>
      </c>
      <c r="C1439" s="2">
        <v>100</v>
      </c>
      <c r="D1439" s="2" t="str">
        <f>"人民币"</f>
        <v>人民币</v>
      </c>
      <c r="E1439" s="2">
        <v>37.898</v>
      </c>
      <c r="F1439" s="2">
        <v>-1239.59</v>
      </c>
      <c r="G1439" s="2">
        <v>-16.35</v>
      </c>
      <c r="H1439" s="2"/>
      <c r="I1439" s="2">
        <v>6340</v>
      </c>
      <c r="J1439" s="2">
        <v>31.7</v>
      </c>
      <c r="K1439" s="2">
        <v>100</v>
      </c>
      <c r="L1439" s="2">
        <v>0</v>
      </c>
      <c r="M1439" s="2" t="str">
        <f>"603227"</f>
        <v>603227</v>
      </c>
      <c r="N1439" s="2" t="str">
        <f>"A453612732"</f>
        <v>A453612732</v>
      </c>
      <c r="O1439" s="2" t="str">
        <f>"7579.59"</f>
        <v>7579.59</v>
      </c>
      <c r="P1439" s="2">
        <v>42</v>
      </c>
      <c r="Q1439" s="2">
        <f>P1439*B1439</f>
        <v>8400</v>
      </c>
      <c r="R1439" s="2">
        <f>(Q1439-O1439)/O1439*100</f>
        <v>10.8239363870605</v>
      </c>
    </row>
    <row r="1440" spans="1:18">
      <c r="A1440" s="2" t="str">
        <f>"三花股份"</f>
        <v>三花股份</v>
      </c>
      <c r="B1440" s="2">
        <v>400</v>
      </c>
      <c r="C1440" s="2">
        <v>400</v>
      </c>
      <c r="D1440" s="2" t="str">
        <f>"人民币"</f>
        <v>人民币</v>
      </c>
      <c r="E1440" s="2">
        <v>13.737</v>
      </c>
      <c r="F1440" s="2">
        <v>69.25</v>
      </c>
      <c r="G1440" s="2">
        <v>1.26</v>
      </c>
      <c r="H1440" s="2"/>
      <c r="I1440" s="2">
        <v>5564</v>
      </c>
      <c r="J1440" s="2">
        <v>13.91</v>
      </c>
      <c r="K1440" s="2">
        <v>0</v>
      </c>
      <c r="L1440" s="2">
        <v>0</v>
      </c>
      <c r="M1440" s="2" t="str">
        <f>"002050"</f>
        <v>002050</v>
      </c>
      <c r="N1440" s="2" t="str">
        <f t="shared" ref="N1440:N1445" si="431">"0157472516"</f>
        <v>0157472516</v>
      </c>
      <c r="O1440" s="2" t="str">
        <f>"5494.75"</f>
        <v>5494.75</v>
      </c>
      <c r="P1440" s="2">
        <v>20</v>
      </c>
      <c r="Q1440" s="2">
        <f>P1440*B1440</f>
        <v>8000</v>
      </c>
      <c r="R1440" s="2">
        <f>(Q1440-O1440)/O1440*100</f>
        <v>45.5935210883116</v>
      </c>
    </row>
    <row r="1441" spans="1:18">
      <c r="A1441" s="2" t="str">
        <f>"农 产 品"</f>
        <v>农 产 品</v>
      </c>
      <c r="B1441" s="2">
        <v>200</v>
      </c>
      <c r="C1441" s="2">
        <v>200</v>
      </c>
      <c r="D1441" s="2" t="str">
        <f>"人民币"</f>
        <v>人民币</v>
      </c>
      <c r="E1441" s="2">
        <v>25.665</v>
      </c>
      <c r="F1441" s="2">
        <v>-601</v>
      </c>
      <c r="G1441" s="2">
        <v>-11.71</v>
      </c>
      <c r="H1441" s="2"/>
      <c r="I1441" s="2">
        <v>4532</v>
      </c>
      <c r="J1441" s="2">
        <v>22.66</v>
      </c>
      <c r="K1441" s="2">
        <v>0</v>
      </c>
      <c r="L1441" s="2">
        <v>0</v>
      </c>
      <c r="M1441" s="2" t="str">
        <f>"000061"</f>
        <v>000061</v>
      </c>
      <c r="N1441" s="2" t="str">
        <f>"0157472516"</f>
        <v>0157472516</v>
      </c>
      <c r="O1441" s="2" t="str">
        <f>"5133.00"</f>
        <v>5133.00</v>
      </c>
      <c r="P1441" s="2">
        <v>35</v>
      </c>
      <c r="Q1441" s="2">
        <f>P1441*B1441</f>
        <v>7000</v>
      </c>
      <c r="R1441" s="2">
        <f>(Q1441-O1441)/O1441*100</f>
        <v>36.3724917202416</v>
      </c>
    </row>
    <row r="1442" spans="1:18">
      <c r="A1442" s="2" t="str">
        <f>"北京城建"</f>
        <v>北京城建</v>
      </c>
      <c r="B1442" s="2">
        <v>200</v>
      </c>
      <c r="C1442" s="2">
        <v>200</v>
      </c>
      <c r="D1442" s="2" t="str">
        <f>"人民币"</f>
        <v>人民币</v>
      </c>
      <c r="E1442" s="2">
        <v>24.605</v>
      </c>
      <c r="F1442" s="2">
        <v>-394.99</v>
      </c>
      <c r="G1442" s="2">
        <v>-8.03</v>
      </c>
      <c r="H1442" s="2"/>
      <c r="I1442" s="2">
        <v>4526</v>
      </c>
      <c r="J1442" s="2">
        <v>22.63</v>
      </c>
      <c r="K1442" s="2">
        <v>0</v>
      </c>
      <c r="L1442" s="2">
        <v>0</v>
      </c>
      <c r="M1442" s="2" t="str">
        <f>"600266"</f>
        <v>600266</v>
      </c>
      <c r="N1442" s="2" t="str">
        <f t="shared" ref="N1442:N1444" si="432">"A453612732"</f>
        <v>A453612732</v>
      </c>
      <c r="O1442" s="2" t="str">
        <f>"4920.99"</f>
        <v>4920.99</v>
      </c>
      <c r="P1442" s="2">
        <v>28</v>
      </c>
      <c r="Q1442" s="2">
        <f>P1442*B1442</f>
        <v>5600</v>
      </c>
      <c r="R1442" s="2">
        <f>(Q1442-O1442)/O1442*100</f>
        <v>13.7982397850839</v>
      </c>
    </row>
    <row r="1443" spans="1:18">
      <c r="A1443" s="2" t="str">
        <f>"上汽集团"</f>
        <v>上汽集团</v>
      </c>
      <c r="B1443" s="2">
        <v>200</v>
      </c>
      <c r="C1443" s="2">
        <v>200</v>
      </c>
      <c r="D1443" s="2" t="str">
        <f>"人民币"</f>
        <v>人民币</v>
      </c>
      <c r="E1443" s="2">
        <v>24.736</v>
      </c>
      <c r="F1443" s="2">
        <v>-449.12</v>
      </c>
      <c r="G1443" s="2">
        <v>-9.08</v>
      </c>
      <c r="H1443" s="2"/>
      <c r="I1443" s="2">
        <v>4498</v>
      </c>
      <c r="J1443" s="2">
        <v>22.49</v>
      </c>
      <c r="K1443" s="2">
        <v>0</v>
      </c>
      <c r="L1443" s="2">
        <v>0</v>
      </c>
      <c r="M1443" s="2" t="str">
        <f>"600104"</f>
        <v>600104</v>
      </c>
      <c r="N1443" s="2" t="str">
        <f>"A453612732"</f>
        <v>A453612732</v>
      </c>
      <c r="O1443" s="2" t="str">
        <f>"4947.12"</f>
        <v>4947.12</v>
      </c>
      <c r="P1443" s="2">
        <v>35</v>
      </c>
      <c r="Q1443" s="2">
        <f>P1443*B1443</f>
        <v>7000</v>
      </c>
      <c r="R1443" s="2">
        <f>(Q1443-O1443)/O1443*100</f>
        <v>41.4964666310904</v>
      </c>
    </row>
    <row r="1444" spans="1:18">
      <c r="A1444" s="2" t="str">
        <f>"中海集运"</f>
        <v>中海集运</v>
      </c>
      <c r="B1444" s="2">
        <v>400</v>
      </c>
      <c r="C1444" s="2">
        <v>400</v>
      </c>
      <c r="D1444" s="2" t="str">
        <f>"人民币"</f>
        <v>人民币</v>
      </c>
      <c r="E1444" s="2">
        <v>9.099</v>
      </c>
      <c r="F1444" s="2">
        <v>-167.68</v>
      </c>
      <c r="G1444" s="2">
        <v>-4.6</v>
      </c>
      <c r="H1444" s="2"/>
      <c r="I1444" s="2">
        <v>3472</v>
      </c>
      <c r="J1444" s="2">
        <v>8.68</v>
      </c>
      <c r="K1444" s="2">
        <v>0</v>
      </c>
      <c r="L1444" s="2">
        <v>0</v>
      </c>
      <c r="M1444" s="2" t="str">
        <f>"601866"</f>
        <v>601866</v>
      </c>
      <c r="N1444" s="2" t="str">
        <f>"A453612732"</f>
        <v>A453612732</v>
      </c>
      <c r="O1444" s="2" t="str">
        <f>"3639.68"</f>
        <v>3639.68</v>
      </c>
      <c r="P1444" s="2">
        <v>12</v>
      </c>
      <c r="Q1444" s="2">
        <f>P1444*B1444</f>
        <v>4800</v>
      </c>
      <c r="R1444" s="2">
        <f>(Q1444-O1444)/O1444*100</f>
        <v>31.8797256901706</v>
      </c>
    </row>
    <row r="1445" spans="1:18">
      <c r="A1445" s="2" t="str">
        <f>"中航军B"</f>
        <v>中航军B</v>
      </c>
      <c r="B1445" s="2">
        <v>3000</v>
      </c>
      <c r="C1445" s="2">
        <v>3000</v>
      </c>
      <c r="D1445" s="2" t="str">
        <f>"人民币"</f>
        <v>人民币</v>
      </c>
      <c r="E1445" s="2">
        <v>0.972</v>
      </c>
      <c r="F1445" s="2">
        <v>-62</v>
      </c>
      <c r="G1445" s="2">
        <v>-2.16</v>
      </c>
      <c r="H1445" s="2"/>
      <c r="I1445" s="2">
        <v>2853</v>
      </c>
      <c r="J1445" s="2">
        <v>0.951</v>
      </c>
      <c r="K1445" s="2">
        <v>0</v>
      </c>
      <c r="L1445" s="2">
        <v>0</v>
      </c>
      <c r="M1445" s="2" t="str">
        <f>"150222"</f>
        <v>150222</v>
      </c>
      <c r="N1445" s="2" t="str">
        <f>"0157472516"</f>
        <v>0157472516</v>
      </c>
      <c r="O1445" s="2" t="str">
        <f>"2915.00"</f>
        <v>2915.00</v>
      </c>
      <c r="P1445" s="2">
        <v>1.1</v>
      </c>
      <c r="Q1445" s="2">
        <f>P1445*B1445</f>
        <v>3300</v>
      </c>
      <c r="R1445" s="2">
        <f>(Q1445-O1445)/O1445*100</f>
        <v>13.2075471698113</v>
      </c>
    </row>
    <row r="1446" spans="1:18">
      <c r="A1446" s="2" t="str">
        <f>"华贸物流"</f>
        <v>华贸物流</v>
      </c>
      <c r="B1446" s="2">
        <v>200</v>
      </c>
      <c r="C1446" s="2">
        <v>200</v>
      </c>
      <c r="D1446" s="2" t="str">
        <f>"人民币"</f>
        <v>人民币</v>
      </c>
      <c r="E1446" s="2">
        <v>16.576</v>
      </c>
      <c r="F1446" s="2">
        <v>-473.12</v>
      </c>
      <c r="G1446" s="2">
        <v>-14.27</v>
      </c>
      <c r="H1446" s="2"/>
      <c r="I1446" s="2">
        <v>2842</v>
      </c>
      <c r="J1446" s="2">
        <v>14.21</v>
      </c>
      <c r="K1446" s="2">
        <v>0</v>
      </c>
      <c r="L1446" s="2">
        <v>0</v>
      </c>
      <c r="M1446" s="2" t="str">
        <f>"603128"</f>
        <v>603128</v>
      </c>
      <c r="N1446" s="2" t="str">
        <f t="shared" ref="N1446:N1449" si="433">"A453612732"</f>
        <v>A453612732</v>
      </c>
      <c r="O1446" s="2" t="str">
        <f>"3315.12"</f>
        <v>3315.12</v>
      </c>
      <c r="P1446" s="2">
        <v>20</v>
      </c>
      <c r="Q1446" s="2">
        <f>P1446*B1446</f>
        <v>4000</v>
      </c>
      <c r="R1446" s="2">
        <f>(Q1446-O1446)/O1446*100</f>
        <v>20.6592823185888</v>
      </c>
    </row>
    <row r="1447" spans="1:18">
      <c r="A1447" s="2" t="str">
        <f>"盛达矿业"</f>
        <v>盛达矿业</v>
      </c>
      <c r="B1447" s="2">
        <v>100</v>
      </c>
      <c r="C1447" s="2">
        <v>100</v>
      </c>
      <c r="D1447" s="2" t="str">
        <f>"人民币"</f>
        <v>人民币</v>
      </c>
      <c r="E1447" s="2">
        <v>38.308</v>
      </c>
      <c r="F1447" s="2">
        <v>-1175.77</v>
      </c>
      <c r="G1447" s="2">
        <v>-30.69</v>
      </c>
      <c r="H1447" s="2"/>
      <c r="I1447" s="2">
        <v>2655</v>
      </c>
      <c r="J1447" s="2">
        <v>26.55</v>
      </c>
      <c r="K1447" s="2">
        <v>0</v>
      </c>
      <c r="L1447" s="2">
        <v>100</v>
      </c>
      <c r="M1447" s="2" t="str">
        <f>"000603"</f>
        <v>000603</v>
      </c>
      <c r="N1447" s="2" t="str">
        <f>"0157472516"</f>
        <v>0157472516</v>
      </c>
      <c r="O1447" s="2" t="str">
        <f>"3830.77"</f>
        <v>3830.77</v>
      </c>
      <c r="P1447" s="2">
        <v>40</v>
      </c>
      <c r="Q1447" s="2">
        <f>P1447*B1447</f>
        <v>4000</v>
      </c>
      <c r="R1447" s="2">
        <f>(Q1447-O1447)/O1447*100</f>
        <v>4.41764971533138</v>
      </c>
    </row>
    <row r="1448" spans="1:18">
      <c r="A1448" s="2" t="str">
        <f>"大众交通"</f>
        <v>大众交通</v>
      </c>
      <c r="B1448" s="2">
        <v>100</v>
      </c>
      <c r="C1448" s="2">
        <v>100</v>
      </c>
      <c r="D1448" s="2" t="str">
        <f>"人民币"</f>
        <v>人民币</v>
      </c>
      <c r="E1448" s="2">
        <v>30.941</v>
      </c>
      <c r="F1448" s="2">
        <v>-1037.13</v>
      </c>
      <c r="G1448" s="2">
        <v>-33.52</v>
      </c>
      <c r="H1448" s="2"/>
      <c r="I1448" s="2">
        <v>2057</v>
      </c>
      <c r="J1448" s="2">
        <v>20.57</v>
      </c>
      <c r="K1448" s="2">
        <v>0</v>
      </c>
      <c r="L1448" s="2">
        <v>0</v>
      </c>
      <c r="M1448" s="2" t="str">
        <f>"600611"</f>
        <v>600611</v>
      </c>
      <c r="N1448" s="2" t="str">
        <f>"A453612732"</f>
        <v>A453612732</v>
      </c>
      <c r="O1448" s="2" t="str">
        <f>"3094.13"</f>
        <v>3094.13</v>
      </c>
      <c r="P1448" s="2">
        <v>28</v>
      </c>
      <c r="Q1448" s="2">
        <f>P1448*B1448</f>
        <v>2800</v>
      </c>
      <c r="R1448" s="2">
        <f>(Q1448-O1448)/O1448*100</f>
        <v>-9.50606470962759</v>
      </c>
    </row>
    <row r="1449" spans="1:18">
      <c r="A1449" s="2" t="str">
        <f>"中国中车"</f>
        <v>中国中车</v>
      </c>
      <c r="B1449" s="2">
        <v>100</v>
      </c>
      <c r="C1449" s="2">
        <v>100</v>
      </c>
      <c r="D1449" s="2" t="str">
        <f>"人民币"</f>
        <v>人民币</v>
      </c>
      <c r="E1449" s="2">
        <v>26.395</v>
      </c>
      <c r="F1449" s="2">
        <v>-631.5</v>
      </c>
      <c r="G1449" s="2">
        <v>-23.92</v>
      </c>
      <c r="H1449" s="2"/>
      <c r="I1449" s="2">
        <v>2008</v>
      </c>
      <c r="J1449" s="2">
        <v>20.08</v>
      </c>
      <c r="K1449" s="2">
        <v>0</v>
      </c>
      <c r="L1449" s="2">
        <v>100</v>
      </c>
      <c r="M1449" s="2" t="str">
        <f>"601766"</f>
        <v>601766</v>
      </c>
      <c r="N1449" s="2" t="str">
        <f>"A453612732"</f>
        <v>A453612732</v>
      </c>
      <c r="O1449" s="2" t="str">
        <f>"2639.50"</f>
        <v>2639.50</v>
      </c>
      <c r="P1449" s="2">
        <v>30</v>
      </c>
      <c r="Q1449" s="2">
        <f>P1449*B1449</f>
        <v>3000</v>
      </c>
      <c r="R1449" s="2">
        <f>(Q1449-O1449)/O1449*100</f>
        <v>13.6578897518469</v>
      </c>
    </row>
    <row r="1450" spans="1:18">
      <c r="A1450" s="2" t="s">
        <v>8</v>
      </c>
      <c r="B1450" s="2" t="s">
        <v>9</v>
      </c>
      <c r="C1450" s="4" t="s">
        <v>10</v>
      </c>
      <c r="D1450" s="4"/>
      <c r="E1450" s="4"/>
      <c r="F1450" s="2"/>
      <c r="G1450" s="2">
        <f>SUM(G1434:G1449)</f>
        <v>-178.38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>
        <f>SUM(Q1434:Q1449)</f>
        <v>134800</v>
      </c>
      <c r="R1450" s="2"/>
    </row>
    <row r="1451" customFormat="1" spans="3:8">
      <c r="C1451" s="5"/>
      <c r="D1451" s="5"/>
      <c r="E1451" s="5"/>
      <c r="H1451" s="6">
        <v>42257</v>
      </c>
    </row>
    <row r="1452" customFormat="1" spans="10:10">
      <c r="J1452" s="6">
        <f>H1451+1</f>
        <v>42258</v>
      </c>
    </row>
    <row r="1453" customFormat="1" spans="2:11">
      <c r="B1453" t="s">
        <v>11</v>
      </c>
      <c r="K1453" s="7">
        <f ca="1">NOW()</f>
        <v>42259.9654398148</v>
      </c>
    </row>
    <row r="1454" customFormat="1" spans="9:9">
      <c r="I1454" t="e">
        <f>D1446+1</f>
        <v>#VALUE!</v>
      </c>
    </row>
    <row r="1455" customFormat="1"/>
    <row r="1456" spans="1:18">
      <c r="A1456" s="2" t="s">
        <v>0</v>
      </c>
      <c r="B1456" s="2" t="str">
        <f>"证券数量"</f>
        <v>证券数量</v>
      </c>
      <c r="C1456" s="2" t="s">
        <v>1</v>
      </c>
      <c r="D1456" s="2" t="str">
        <f>"价格币种"</f>
        <v>价格币种</v>
      </c>
      <c r="E1456" s="2" t="str">
        <f>"成本价"</f>
        <v>成本价</v>
      </c>
      <c r="F1456" s="2" t="str">
        <f>"浮动盈亏"</f>
        <v>浮动盈亏</v>
      </c>
      <c r="G1456" s="2" t="str">
        <f>"盈亏比例(%)"</f>
        <v>盈亏比例(%)</v>
      </c>
      <c r="H1456" s="2" t="str">
        <f>"折算汇率"</f>
        <v>折算汇率</v>
      </c>
      <c r="I1456" s="2" t="str">
        <f>"最新市值"</f>
        <v>最新市值</v>
      </c>
      <c r="J1456" s="2" t="str">
        <f>"当前价"</f>
        <v>当前价</v>
      </c>
      <c r="K1456" s="2" t="str">
        <f>"今买数量"</f>
        <v>今买数量</v>
      </c>
      <c r="L1456" s="2" t="str">
        <f>"今卖数量"</f>
        <v>今卖数量</v>
      </c>
      <c r="M1456" s="2" t="str">
        <f>"证券代码"</f>
        <v>证券代码</v>
      </c>
      <c r="N1456" s="2" t="str">
        <f>"股东代码"</f>
        <v>股东代码</v>
      </c>
      <c r="O1456" s="2" t="str">
        <f>"成本金额"</f>
        <v>成本金额</v>
      </c>
      <c r="P1456" s="2" t="s">
        <v>2</v>
      </c>
      <c r="Q1456" s="2"/>
      <c r="R1456" s="2" t="s">
        <v>3</v>
      </c>
    </row>
    <row r="1457" spans="1:18">
      <c r="A1457" s="2" t="s">
        <v>4</v>
      </c>
      <c r="B1457" s="9" t="s">
        <v>5</v>
      </c>
      <c r="C1457" s="9" t="s">
        <v>5</v>
      </c>
      <c r="D1457" s="2" t="str">
        <f t="shared" ref="D1457:D1472" si="434">"人民币"</f>
        <v>人民币</v>
      </c>
      <c r="E1457" s="2">
        <v>19.758</v>
      </c>
      <c r="F1457" s="2">
        <v>-1294.53</v>
      </c>
      <c r="G1457" s="2">
        <v>-8.19</v>
      </c>
      <c r="H1457" s="9" t="s">
        <v>6</v>
      </c>
      <c r="I1457" s="2">
        <v>14512</v>
      </c>
      <c r="J1457" s="2">
        <v>18.14</v>
      </c>
      <c r="K1457" s="2">
        <v>0</v>
      </c>
      <c r="L1457" s="2">
        <v>0</v>
      </c>
      <c r="M1457" s="2" t="str">
        <f>"000936"</f>
        <v>000936</v>
      </c>
      <c r="N1457" s="2" t="str">
        <f t="shared" ref="N1457:N1460" si="435">"0157472516"</f>
        <v>0157472516</v>
      </c>
      <c r="O1457" s="2" t="str">
        <f>"15806.53"</f>
        <v>15806.53</v>
      </c>
      <c r="P1457" s="2">
        <v>30</v>
      </c>
      <c r="Q1457" s="2">
        <f t="shared" ref="Q1457:Q1472" si="436">P1457*B1457</f>
        <v>24000</v>
      </c>
      <c r="R1457" s="2">
        <f t="shared" ref="R1457:R1472" si="437">(Q1457-O1457)/O1457*100</f>
        <v>51.835981711356</v>
      </c>
    </row>
    <row r="1458" spans="1:18">
      <c r="A1458" s="2" t="str">
        <f>"创业板B"</f>
        <v>创业板B</v>
      </c>
      <c r="B1458" s="2">
        <v>10000</v>
      </c>
      <c r="C1458" s="2">
        <v>10000</v>
      </c>
      <c r="D1458" s="2" t="str">
        <f>"人民币"</f>
        <v>人民币</v>
      </c>
      <c r="E1458" s="2">
        <v>1.116</v>
      </c>
      <c r="F1458" s="2">
        <v>-927.5</v>
      </c>
      <c r="G1458" s="2">
        <v>-8.33</v>
      </c>
      <c r="H1458" s="2"/>
      <c r="I1458" s="2">
        <v>10230</v>
      </c>
      <c r="J1458" s="2">
        <v>1.023</v>
      </c>
      <c r="K1458" s="2">
        <v>0</v>
      </c>
      <c r="L1458" s="2">
        <v>0</v>
      </c>
      <c r="M1458" s="2" t="str">
        <f>"150153"</f>
        <v>150153</v>
      </c>
      <c r="N1458" s="2" t="str">
        <f>"0157472516"</f>
        <v>0157472516</v>
      </c>
      <c r="O1458" s="2" t="str">
        <f>"11157.50"</f>
        <v>11157.50</v>
      </c>
      <c r="P1458" s="2">
        <v>1.3</v>
      </c>
      <c r="Q1458" s="2">
        <f>P1458*B1458</f>
        <v>13000</v>
      </c>
      <c r="R1458" s="2">
        <f>(Q1458-O1458)/O1458*100</f>
        <v>16.5135559041004</v>
      </c>
    </row>
    <row r="1459" spans="1:18">
      <c r="A1459" s="2" t="s">
        <v>7</v>
      </c>
      <c r="B1459" s="2">
        <v>600</v>
      </c>
      <c r="C1459" s="2">
        <v>600</v>
      </c>
      <c r="D1459" s="2" t="str">
        <f>"人民币"</f>
        <v>人民币</v>
      </c>
      <c r="E1459" s="2">
        <v>17.548</v>
      </c>
      <c r="F1459" s="2">
        <v>-310.88</v>
      </c>
      <c r="G1459" s="2">
        <v>-2.95</v>
      </c>
      <c r="H1459" s="2"/>
      <c r="I1459" s="2">
        <v>10218</v>
      </c>
      <c r="J1459" s="2">
        <v>17.03</v>
      </c>
      <c r="K1459" s="2">
        <v>0</v>
      </c>
      <c r="L1459" s="2">
        <v>0</v>
      </c>
      <c r="M1459" s="2" t="str">
        <f>"600008"</f>
        <v>600008</v>
      </c>
      <c r="N1459" s="2" t="str">
        <f t="shared" ref="N1459:N1462" si="438">"A453612732"</f>
        <v>A453612732</v>
      </c>
      <c r="O1459" s="2" t="str">
        <f>"10528.88"</f>
        <v>10528.88</v>
      </c>
      <c r="P1459" s="2">
        <v>25</v>
      </c>
      <c r="Q1459" s="2">
        <f>P1459*B1459</f>
        <v>15000</v>
      </c>
      <c r="R1459" s="2">
        <f>(Q1459-O1459)/O1459*100</f>
        <v>42.4652954540274</v>
      </c>
    </row>
    <row r="1460" spans="1:18">
      <c r="A1460" s="2" t="str">
        <f>"华英农业"</f>
        <v>华英农业</v>
      </c>
      <c r="B1460" s="2">
        <v>600</v>
      </c>
      <c r="C1460" s="2">
        <v>300</v>
      </c>
      <c r="D1460" s="2" t="str">
        <f>"人民币"</f>
        <v>人民币</v>
      </c>
      <c r="E1460" s="2">
        <v>14.948</v>
      </c>
      <c r="F1460" s="2">
        <v>-418.66</v>
      </c>
      <c r="G1460" s="2">
        <v>-4.67</v>
      </c>
      <c r="H1460" s="2"/>
      <c r="I1460" s="2">
        <v>8550</v>
      </c>
      <c r="J1460" s="2">
        <v>14.25</v>
      </c>
      <c r="K1460" s="2">
        <v>300</v>
      </c>
      <c r="L1460" s="2">
        <v>0</v>
      </c>
      <c r="M1460" s="2" t="str">
        <f>"002321"</f>
        <v>002321</v>
      </c>
      <c r="N1460" s="2" t="str">
        <f>"0157472516"</f>
        <v>0157472516</v>
      </c>
      <c r="O1460" s="2" t="str">
        <f>"8968.66"</f>
        <v>8968.66</v>
      </c>
      <c r="P1460" s="2">
        <v>25</v>
      </c>
      <c r="Q1460" s="2">
        <f>P1460*B1460</f>
        <v>15000</v>
      </c>
      <c r="R1460" s="2">
        <f>(Q1460-O1460)/O1460*100</f>
        <v>67.2490650777262</v>
      </c>
    </row>
    <row r="1461" spans="1:18">
      <c r="A1461" s="2" t="str">
        <f>"*ST阳化"</f>
        <v>*ST阳化</v>
      </c>
      <c r="B1461" s="2">
        <v>900</v>
      </c>
      <c r="C1461" s="2">
        <v>600</v>
      </c>
      <c r="D1461" s="2" t="str">
        <f>"人民币"</f>
        <v>人民币</v>
      </c>
      <c r="E1461" s="2">
        <v>7.599</v>
      </c>
      <c r="F1461" s="2">
        <v>-80.2</v>
      </c>
      <c r="G1461" s="2">
        <v>-1.17</v>
      </c>
      <c r="H1461" s="2"/>
      <c r="I1461" s="2">
        <v>6759</v>
      </c>
      <c r="J1461" s="2">
        <v>7.51</v>
      </c>
      <c r="K1461" s="2">
        <v>300</v>
      </c>
      <c r="L1461" s="2">
        <v>0</v>
      </c>
      <c r="M1461" s="2" t="str">
        <f>"600691"</f>
        <v>600691</v>
      </c>
      <c r="N1461" s="2" t="str">
        <f>"A453612732"</f>
        <v>A453612732</v>
      </c>
      <c r="O1461" s="2" t="str">
        <f>"6839.20"</f>
        <v>6839.20</v>
      </c>
      <c r="P1461" s="2">
        <v>11</v>
      </c>
      <c r="Q1461" s="2">
        <f>P1461*B1461</f>
        <v>9900</v>
      </c>
      <c r="R1461" s="2">
        <f>(Q1461-O1461)/O1461*100</f>
        <v>44.7537723710376</v>
      </c>
    </row>
    <row r="1462" spans="1:18">
      <c r="A1462" s="2" t="str">
        <f>"雪峰科技"</f>
        <v>雪峰科技</v>
      </c>
      <c r="B1462" s="2">
        <v>200</v>
      </c>
      <c r="C1462" s="2">
        <v>100</v>
      </c>
      <c r="D1462" s="2" t="str">
        <f>"人民币"</f>
        <v>人民币</v>
      </c>
      <c r="E1462" s="2">
        <v>37.898</v>
      </c>
      <c r="F1462" s="2">
        <v>-1239.59</v>
      </c>
      <c r="G1462" s="2">
        <v>-16.35</v>
      </c>
      <c r="H1462" s="2"/>
      <c r="I1462" s="2">
        <v>6340</v>
      </c>
      <c r="J1462" s="2">
        <v>31.7</v>
      </c>
      <c r="K1462" s="2">
        <v>100</v>
      </c>
      <c r="L1462" s="2">
        <v>0</v>
      </c>
      <c r="M1462" s="2" t="str">
        <f>"603227"</f>
        <v>603227</v>
      </c>
      <c r="N1462" s="2" t="str">
        <f>"A453612732"</f>
        <v>A453612732</v>
      </c>
      <c r="O1462" s="2" t="str">
        <f>"7579.59"</f>
        <v>7579.59</v>
      </c>
      <c r="P1462" s="2">
        <v>42</v>
      </c>
      <c r="Q1462" s="2">
        <f>P1462*B1462</f>
        <v>8400</v>
      </c>
      <c r="R1462" s="2">
        <f>(Q1462-O1462)/O1462*100</f>
        <v>10.8239363870605</v>
      </c>
    </row>
    <row r="1463" spans="1:18">
      <c r="A1463" s="2" t="str">
        <f>"三花股份"</f>
        <v>三花股份</v>
      </c>
      <c r="B1463" s="2">
        <v>400</v>
      </c>
      <c r="C1463" s="2">
        <v>400</v>
      </c>
      <c r="D1463" s="2" t="str">
        <f>"人民币"</f>
        <v>人民币</v>
      </c>
      <c r="E1463" s="2">
        <v>13.737</v>
      </c>
      <c r="F1463" s="2">
        <v>69.25</v>
      </c>
      <c r="G1463" s="2">
        <v>1.26</v>
      </c>
      <c r="H1463" s="2"/>
      <c r="I1463" s="2">
        <v>5564</v>
      </c>
      <c r="J1463" s="2">
        <v>13.91</v>
      </c>
      <c r="K1463" s="2">
        <v>0</v>
      </c>
      <c r="L1463" s="2">
        <v>0</v>
      </c>
      <c r="M1463" s="2" t="str">
        <f>"002050"</f>
        <v>002050</v>
      </c>
      <c r="N1463" s="2" t="str">
        <f t="shared" ref="N1463:N1468" si="439">"0157472516"</f>
        <v>0157472516</v>
      </c>
      <c r="O1463" s="2" t="str">
        <f>"5494.75"</f>
        <v>5494.75</v>
      </c>
      <c r="P1463" s="2">
        <v>20</v>
      </c>
      <c r="Q1463" s="2">
        <f>P1463*B1463</f>
        <v>8000</v>
      </c>
      <c r="R1463" s="2">
        <f>(Q1463-O1463)/O1463*100</f>
        <v>45.5935210883116</v>
      </c>
    </row>
    <row r="1464" spans="1:18">
      <c r="A1464" s="2" t="str">
        <f>"农 产 品"</f>
        <v>农 产 品</v>
      </c>
      <c r="B1464" s="2">
        <v>200</v>
      </c>
      <c r="C1464" s="2">
        <v>200</v>
      </c>
      <c r="D1464" s="2" t="str">
        <f>"人民币"</f>
        <v>人民币</v>
      </c>
      <c r="E1464" s="2">
        <v>25.665</v>
      </c>
      <c r="F1464" s="2">
        <v>-601</v>
      </c>
      <c r="G1464" s="2">
        <v>-11.71</v>
      </c>
      <c r="H1464" s="2"/>
      <c r="I1464" s="2">
        <v>4532</v>
      </c>
      <c r="J1464" s="2">
        <v>22.66</v>
      </c>
      <c r="K1464" s="2">
        <v>0</v>
      </c>
      <c r="L1464" s="2">
        <v>0</v>
      </c>
      <c r="M1464" s="2" t="str">
        <f>"000061"</f>
        <v>000061</v>
      </c>
      <c r="N1464" s="2" t="str">
        <f>"0157472516"</f>
        <v>0157472516</v>
      </c>
      <c r="O1464" s="2" t="str">
        <f>"5133.00"</f>
        <v>5133.00</v>
      </c>
      <c r="P1464" s="2">
        <v>35</v>
      </c>
      <c r="Q1464" s="2">
        <f>P1464*B1464</f>
        <v>7000</v>
      </c>
      <c r="R1464" s="2">
        <f>(Q1464-O1464)/O1464*100</f>
        <v>36.3724917202416</v>
      </c>
    </row>
    <row r="1465" spans="1:18">
      <c r="A1465" s="2" t="str">
        <f>"北京城建"</f>
        <v>北京城建</v>
      </c>
      <c r="B1465" s="2">
        <v>200</v>
      </c>
      <c r="C1465" s="2">
        <v>200</v>
      </c>
      <c r="D1465" s="2" t="str">
        <f>"人民币"</f>
        <v>人民币</v>
      </c>
      <c r="E1465" s="2">
        <v>24.605</v>
      </c>
      <c r="F1465" s="2">
        <v>-394.99</v>
      </c>
      <c r="G1465" s="2">
        <v>-8.03</v>
      </c>
      <c r="H1465" s="2"/>
      <c r="I1465" s="2">
        <v>4526</v>
      </c>
      <c r="J1465" s="2">
        <v>22.63</v>
      </c>
      <c r="K1465" s="2">
        <v>0</v>
      </c>
      <c r="L1465" s="2">
        <v>0</v>
      </c>
      <c r="M1465" s="2" t="str">
        <f>"600266"</f>
        <v>600266</v>
      </c>
      <c r="N1465" s="2" t="str">
        <f t="shared" ref="N1465:N1467" si="440">"A453612732"</f>
        <v>A453612732</v>
      </c>
      <c r="O1465" s="2" t="str">
        <f>"4920.99"</f>
        <v>4920.99</v>
      </c>
      <c r="P1465" s="2">
        <v>28</v>
      </c>
      <c r="Q1465" s="2">
        <f>P1465*B1465</f>
        <v>5600</v>
      </c>
      <c r="R1465" s="2">
        <f>(Q1465-O1465)/O1465*100</f>
        <v>13.7982397850839</v>
      </c>
    </row>
    <row r="1466" spans="1:18">
      <c r="A1466" s="2" t="str">
        <f>"上汽集团"</f>
        <v>上汽集团</v>
      </c>
      <c r="B1466" s="2">
        <v>200</v>
      </c>
      <c r="C1466" s="2">
        <v>200</v>
      </c>
      <c r="D1466" s="2" t="str">
        <f>"人民币"</f>
        <v>人民币</v>
      </c>
      <c r="E1466" s="2">
        <v>24.736</v>
      </c>
      <c r="F1466" s="2">
        <v>-449.12</v>
      </c>
      <c r="G1466" s="2">
        <v>-9.08</v>
      </c>
      <c r="H1466" s="2"/>
      <c r="I1466" s="2">
        <v>4498</v>
      </c>
      <c r="J1466" s="2">
        <v>22.49</v>
      </c>
      <c r="K1466" s="2">
        <v>0</v>
      </c>
      <c r="L1466" s="2">
        <v>0</v>
      </c>
      <c r="M1466" s="2" t="str">
        <f>"600104"</f>
        <v>600104</v>
      </c>
      <c r="N1466" s="2" t="str">
        <f>"A453612732"</f>
        <v>A453612732</v>
      </c>
      <c r="O1466" s="2" t="str">
        <f>"4947.12"</f>
        <v>4947.12</v>
      </c>
      <c r="P1466" s="2">
        <v>35</v>
      </c>
      <c r="Q1466" s="2">
        <f>P1466*B1466</f>
        <v>7000</v>
      </c>
      <c r="R1466" s="2">
        <f>(Q1466-O1466)/O1466*100</f>
        <v>41.4964666310904</v>
      </c>
    </row>
    <row r="1467" spans="1:18">
      <c r="A1467" s="2" t="str">
        <f>"中海集运"</f>
        <v>中海集运</v>
      </c>
      <c r="B1467" s="2">
        <v>400</v>
      </c>
      <c r="C1467" s="2">
        <v>400</v>
      </c>
      <c r="D1467" s="2" t="str">
        <f>"人民币"</f>
        <v>人民币</v>
      </c>
      <c r="E1467" s="2">
        <v>9.099</v>
      </c>
      <c r="F1467" s="2">
        <v>-167.68</v>
      </c>
      <c r="G1467" s="2">
        <v>-4.6</v>
      </c>
      <c r="H1467" s="2"/>
      <c r="I1467" s="2">
        <v>3472</v>
      </c>
      <c r="J1467" s="2">
        <v>8.68</v>
      </c>
      <c r="K1467" s="2">
        <v>0</v>
      </c>
      <c r="L1467" s="2">
        <v>0</v>
      </c>
      <c r="M1467" s="2" t="str">
        <f>"601866"</f>
        <v>601866</v>
      </c>
      <c r="N1467" s="2" t="str">
        <f>"A453612732"</f>
        <v>A453612732</v>
      </c>
      <c r="O1467" s="2" t="str">
        <f>"3639.68"</f>
        <v>3639.68</v>
      </c>
      <c r="P1467" s="2">
        <v>12</v>
      </c>
      <c r="Q1467" s="2">
        <f>P1467*B1467</f>
        <v>4800</v>
      </c>
      <c r="R1467" s="2">
        <f>(Q1467-O1467)/O1467*100</f>
        <v>31.8797256901706</v>
      </c>
    </row>
    <row r="1468" spans="1:18">
      <c r="A1468" s="2" t="str">
        <f>"中航军B"</f>
        <v>中航军B</v>
      </c>
      <c r="B1468" s="2">
        <v>3000</v>
      </c>
      <c r="C1468" s="2">
        <v>3000</v>
      </c>
      <c r="D1468" s="2" t="str">
        <f>"人民币"</f>
        <v>人民币</v>
      </c>
      <c r="E1468" s="2">
        <v>0.972</v>
      </c>
      <c r="F1468" s="2">
        <v>-62</v>
      </c>
      <c r="G1468" s="2">
        <v>-2.16</v>
      </c>
      <c r="H1468" s="2"/>
      <c r="I1468" s="2">
        <v>2853</v>
      </c>
      <c r="J1468" s="2">
        <v>0.951</v>
      </c>
      <c r="K1468" s="2">
        <v>0</v>
      </c>
      <c r="L1468" s="2">
        <v>0</v>
      </c>
      <c r="M1468" s="2" t="str">
        <f>"150222"</f>
        <v>150222</v>
      </c>
      <c r="N1468" s="2" t="str">
        <f>"0157472516"</f>
        <v>0157472516</v>
      </c>
      <c r="O1468" s="2" t="str">
        <f>"2915.00"</f>
        <v>2915.00</v>
      </c>
      <c r="P1468" s="2">
        <v>1.1</v>
      </c>
      <c r="Q1468" s="2">
        <f>P1468*B1468</f>
        <v>3300</v>
      </c>
      <c r="R1468" s="2">
        <f>(Q1468-O1468)/O1468*100</f>
        <v>13.2075471698113</v>
      </c>
    </row>
    <row r="1469" spans="1:18">
      <c r="A1469" s="2" t="str">
        <f>"华贸物流"</f>
        <v>华贸物流</v>
      </c>
      <c r="B1469" s="2">
        <v>200</v>
      </c>
      <c r="C1469" s="2">
        <v>200</v>
      </c>
      <c r="D1469" s="2" t="str">
        <f>"人民币"</f>
        <v>人民币</v>
      </c>
      <c r="E1469" s="2">
        <v>16.576</v>
      </c>
      <c r="F1469" s="2">
        <v>-473.12</v>
      </c>
      <c r="G1469" s="2">
        <v>-14.27</v>
      </c>
      <c r="H1469" s="2"/>
      <c r="I1469" s="2">
        <v>2842</v>
      </c>
      <c r="J1469" s="2">
        <v>14.21</v>
      </c>
      <c r="K1469" s="2">
        <v>0</v>
      </c>
      <c r="L1469" s="2">
        <v>0</v>
      </c>
      <c r="M1469" s="2" t="str">
        <f>"603128"</f>
        <v>603128</v>
      </c>
      <c r="N1469" s="2" t="str">
        <f t="shared" ref="N1469:N1472" si="441">"A453612732"</f>
        <v>A453612732</v>
      </c>
      <c r="O1469" s="2" t="str">
        <f>"3315.12"</f>
        <v>3315.12</v>
      </c>
      <c r="P1469" s="2">
        <v>20</v>
      </c>
      <c r="Q1469" s="2">
        <f>P1469*B1469</f>
        <v>4000</v>
      </c>
      <c r="R1469" s="2">
        <f>(Q1469-O1469)/O1469*100</f>
        <v>20.6592823185888</v>
      </c>
    </row>
    <row r="1470" spans="1:18">
      <c r="A1470" s="2" t="str">
        <f>"盛达矿业"</f>
        <v>盛达矿业</v>
      </c>
      <c r="B1470" s="2">
        <v>100</v>
      </c>
      <c r="C1470" s="2">
        <v>100</v>
      </c>
      <c r="D1470" s="2" t="str">
        <f>"人民币"</f>
        <v>人民币</v>
      </c>
      <c r="E1470" s="2">
        <v>38.308</v>
      </c>
      <c r="F1470" s="2">
        <v>-1175.77</v>
      </c>
      <c r="G1470" s="2">
        <v>-30.69</v>
      </c>
      <c r="H1470" s="2"/>
      <c r="I1470" s="2">
        <v>2655</v>
      </c>
      <c r="J1470" s="2">
        <v>26.55</v>
      </c>
      <c r="K1470" s="2">
        <v>0</v>
      </c>
      <c r="L1470" s="2">
        <v>100</v>
      </c>
      <c r="M1470" s="2" t="str">
        <f>"000603"</f>
        <v>000603</v>
      </c>
      <c r="N1470" s="2" t="str">
        <f>"0157472516"</f>
        <v>0157472516</v>
      </c>
      <c r="O1470" s="2" t="str">
        <f>"3830.77"</f>
        <v>3830.77</v>
      </c>
      <c r="P1470" s="2">
        <v>40</v>
      </c>
      <c r="Q1470" s="2">
        <f>P1470*B1470</f>
        <v>4000</v>
      </c>
      <c r="R1470" s="2">
        <f>(Q1470-O1470)/O1470*100</f>
        <v>4.41764971533138</v>
      </c>
    </row>
    <row r="1471" spans="1:18">
      <c r="A1471" s="2" t="str">
        <f>"大众交通"</f>
        <v>大众交通</v>
      </c>
      <c r="B1471" s="2">
        <v>100</v>
      </c>
      <c r="C1471" s="2">
        <v>100</v>
      </c>
      <c r="D1471" s="2" t="str">
        <f>"人民币"</f>
        <v>人民币</v>
      </c>
      <c r="E1471" s="2">
        <v>30.941</v>
      </c>
      <c r="F1471" s="2">
        <v>-1037.13</v>
      </c>
      <c r="G1471" s="2">
        <v>-33.52</v>
      </c>
      <c r="H1471" s="2"/>
      <c r="I1471" s="2">
        <v>2057</v>
      </c>
      <c r="J1471" s="2">
        <v>20.57</v>
      </c>
      <c r="K1471" s="2">
        <v>0</v>
      </c>
      <c r="L1471" s="2">
        <v>0</v>
      </c>
      <c r="M1471" s="2" t="str">
        <f>"600611"</f>
        <v>600611</v>
      </c>
      <c r="N1471" s="2" t="str">
        <f>"A453612732"</f>
        <v>A453612732</v>
      </c>
      <c r="O1471" s="2" t="str">
        <f>"3094.13"</f>
        <v>3094.13</v>
      </c>
      <c r="P1471" s="2">
        <v>28</v>
      </c>
      <c r="Q1471" s="2">
        <f>P1471*B1471</f>
        <v>2800</v>
      </c>
      <c r="R1471" s="2">
        <f>(Q1471-O1471)/O1471*100</f>
        <v>-9.50606470962759</v>
      </c>
    </row>
    <row r="1472" spans="1:18">
      <c r="A1472" s="2" t="str">
        <f>"中国中车"</f>
        <v>中国中车</v>
      </c>
      <c r="B1472" s="2">
        <v>100</v>
      </c>
      <c r="C1472" s="2">
        <v>100</v>
      </c>
      <c r="D1472" s="2" t="str">
        <f>"人民币"</f>
        <v>人民币</v>
      </c>
      <c r="E1472" s="2">
        <v>26.395</v>
      </c>
      <c r="F1472" s="2">
        <v>-631.5</v>
      </c>
      <c r="G1472" s="2">
        <v>-23.92</v>
      </c>
      <c r="H1472" s="2"/>
      <c r="I1472" s="2">
        <v>2008</v>
      </c>
      <c r="J1472" s="2">
        <v>20.08</v>
      </c>
      <c r="K1472" s="2">
        <v>0</v>
      </c>
      <c r="L1472" s="2">
        <v>100</v>
      </c>
      <c r="M1472" s="2" t="str">
        <f>"601766"</f>
        <v>601766</v>
      </c>
      <c r="N1472" s="2" t="str">
        <f>"A453612732"</f>
        <v>A453612732</v>
      </c>
      <c r="O1472" s="2" t="str">
        <f>"2639.50"</f>
        <v>2639.50</v>
      </c>
      <c r="P1472" s="2">
        <v>30</v>
      </c>
      <c r="Q1472" s="2">
        <f>P1472*B1472</f>
        <v>3000</v>
      </c>
      <c r="R1472" s="2">
        <f>(Q1472-O1472)/O1472*100</f>
        <v>13.6578897518469</v>
      </c>
    </row>
    <row r="1473" spans="1:18">
      <c r="A1473" s="2" t="s">
        <v>8</v>
      </c>
      <c r="B1473" s="2" t="s">
        <v>9</v>
      </c>
      <c r="C1473" s="4" t="s">
        <v>10</v>
      </c>
      <c r="D1473" s="4"/>
      <c r="E1473" s="4"/>
      <c r="F1473" s="2"/>
      <c r="G1473" s="2">
        <f>SUM(G1457:G1472)</f>
        <v>-178.38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>
        <f>SUM(Q1457:Q1472)</f>
        <v>134800</v>
      </c>
      <c r="R1473" s="2"/>
    </row>
    <row r="1474" customFormat="1" spans="3:8">
      <c r="C1474" s="5"/>
      <c r="D1474" s="5"/>
      <c r="E1474" s="5"/>
      <c r="H1474" s="6">
        <v>42257</v>
      </c>
    </row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spans="2:18">
      <c r="B1486" s="2" t="str">
        <f>"币种"</f>
        <v>币种</v>
      </c>
      <c r="C1486" s="2" t="str">
        <f>"余额"</f>
        <v>余额</v>
      </c>
      <c r="D1486" s="2" t="str">
        <f>"可用"</f>
        <v>可用</v>
      </c>
      <c r="E1486" s="2" t="str">
        <f>"可取"</f>
        <v>可取</v>
      </c>
      <c r="F1486" s="2" t="str">
        <f>"参考市值"</f>
        <v>参考市值</v>
      </c>
      <c r="G1486" s="2" t="str">
        <f>"资产"</f>
        <v>资产</v>
      </c>
      <c r="H1486" s="2" t="str">
        <f>"盈亏"</f>
        <v>盈亏</v>
      </c>
      <c r="I1486" s="2"/>
      <c r="J1486" s="2"/>
      <c r="K1486" s="2"/>
      <c r="L1486" s="2"/>
      <c r="M1486" s="2"/>
      <c r="N1486" s="2"/>
      <c r="O1486" s="2"/>
      <c r="P1486" s="2"/>
      <c r="Q1486" s="2"/>
      <c r="R1486" s="2"/>
    </row>
    <row r="1487" spans="2:18">
      <c r="B1487" s="2" t="str">
        <f>"人民币"</f>
        <v>人民币</v>
      </c>
      <c r="C1487" s="2" t="str">
        <f>"5508.71"</f>
        <v>5508.71</v>
      </c>
      <c r="D1487" s="2" t="str">
        <f>"138.54"</f>
        <v>138.54</v>
      </c>
      <c r="E1487" s="2" t="str">
        <f>"138.54"</f>
        <v>138.54</v>
      </c>
      <c r="F1487" s="2" t="str">
        <f>"91616.00"</f>
        <v>91616.00</v>
      </c>
      <c r="G1487" s="2" t="str">
        <f>"91754.54"</f>
        <v>91754.54</v>
      </c>
      <c r="H1487" s="2" t="str">
        <f>"-9194.42"</f>
        <v>-9194.42</v>
      </c>
      <c r="I1487" s="2"/>
      <c r="J1487" s="2"/>
      <c r="K1487" s="2"/>
      <c r="L1487" s="2"/>
      <c r="M1487" s="2"/>
      <c r="N1487" s="2"/>
      <c r="O1487" s="2"/>
      <c r="P1487" s="2"/>
      <c r="Q1487" s="2"/>
      <c r="R1487" s="2"/>
    </row>
    <row r="1488" spans="2:18"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8"/>
    </row>
    <row r="1489" spans="2:18">
      <c r="B1489" s="2" t="s">
        <v>0</v>
      </c>
      <c r="C1489" s="2" t="str">
        <f>"证券数量"</f>
        <v>证券数量</v>
      </c>
      <c r="D1489" s="2" t="s">
        <v>1</v>
      </c>
      <c r="E1489" s="2" t="str">
        <f>"价格币种"</f>
        <v>价格币种</v>
      </c>
      <c r="F1489" s="2" t="str">
        <f>"成本价"</f>
        <v>成本价</v>
      </c>
      <c r="G1489" s="2" t="str">
        <f>"浮动盈亏"</f>
        <v>浮动盈亏</v>
      </c>
      <c r="H1489" s="2" t="str">
        <f>"盈亏比例(%)"</f>
        <v>盈亏比例(%)</v>
      </c>
      <c r="I1489" s="2" t="str">
        <f>"折算汇率"</f>
        <v>折算汇率</v>
      </c>
      <c r="J1489" s="2" t="str">
        <f>"最新市值"</f>
        <v>最新市值</v>
      </c>
      <c r="K1489" s="2" t="str">
        <f>"当前价"</f>
        <v>当前价</v>
      </c>
      <c r="L1489" s="2" t="str">
        <f>"今买数量"</f>
        <v>今买数量</v>
      </c>
      <c r="M1489" s="2" t="str">
        <f>"今卖数量"</f>
        <v>今卖数量</v>
      </c>
      <c r="N1489" s="2" t="str">
        <f>"证券代码"</f>
        <v>证券代码</v>
      </c>
      <c r="O1489" s="2" t="str">
        <f>"股东代码"</f>
        <v>股东代码</v>
      </c>
      <c r="P1489" s="2" t="str">
        <f>"成本金额"</f>
        <v>成本金额</v>
      </c>
      <c r="Q1489" s="2" t="s">
        <v>2</v>
      </c>
      <c r="R1489" s="2"/>
    </row>
    <row r="1490" spans="2:18">
      <c r="B1490" s="2" t="s">
        <v>4</v>
      </c>
      <c r="C1490" s="9" t="s">
        <v>5</v>
      </c>
      <c r="D1490" s="9" t="s">
        <v>5</v>
      </c>
      <c r="E1490" s="2" t="str">
        <f t="shared" ref="E1490:E1505" si="442">"人民币"</f>
        <v>人民币</v>
      </c>
      <c r="F1490" s="2">
        <v>19.758</v>
      </c>
      <c r="G1490" s="2">
        <v>-1294.53</v>
      </c>
      <c r="H1490" s="2">
        <v>-8.19</v>
      </c>
      <c r="I1490" s="9" t="s">
        <v>6</v>
      </c>
      <c r="J1490" s="2">
        <v>14512</v>
      </c>
      <c r="K1490" s="2">
        <v>18.14</v>
      </c>
      <c r="L1490" s="2">
        <v>0</v>
      </c>
      <c r="M1490" s="2">
        <v>0</v>
      </c>
      <c r="N1490" s="2" t="str">
        <f>"000936"</f>
        <v>000936</v>
      </c>
      <c r="O1490" s="2" t="str">
        <f t="shared" ref="O1490:O1493" si="443">"0157472516"</f>
        <v>0157472516</v>
      </c>
      <c r="P1490" s="2" t="str">
        <f>"15806.53"</f>
        <v>15806.53</v>
      </c>
      <c r="Q1490" s="2">
        <v>30</v>
      </c>
      <c r="R1490" s="2">
        <f t="shared" ref="R1490:R1505" si="444">Q1490*C1490</f>
        <v>24000</v>
      </c>
    </row>
    <row r="1491" spans="2:18">
      <c r="B1491" s="2" t="str">
        <f>"创业板B"</f>
        <v>创业板B</v>
      </c>
      <c r="C1491" s="2">
        <v>10000</v>
      </c>
      <c r="D1491" s="2">
        <v>10000</v>
      </c>
      <c r="E1491" s="2" t="str">
        <f>"人民币"</f>
        <v>人民币</v>
      </c>
      <c r="F1491" s="2">
        <v>1.116</v>
      </c>
      <c r="G1491" s="2">
        <v>-927.5</v>
      </c>
      <c r="H1491" s="2">
        <v>-8.33</v>
      </c>
      <c r="I1491" s="2"/>
      <c r="J1491" s="2">
        <v>10230</v>
      </c>
      <c r="K1491" s="2">
        <v>1.023</v>
      </c>
      <c r="L1491" s="2">
        <v>0</v>
      </c>
      <c r="M1491" s="2">
        <v>0</v>
      </c>
      <c r="N1491" s="2" t="str">
        <f>"150153"</f>
        <v>150153</v>
      </c>
      <c r="O1491" s="2" t="str">
        <f>"0157472516"</f>
        <v>0157472516</v>
      </c>
      <c r="P1491" s="2" t="str">
        <f>"11157.50"</f>
        <v>11157.50</v>
      </c>
      <c r="Q1491" s="2">
        <v>1.3</v>
      </c>
      <c r="R1491" s="2">
        <f>Q1491*C1491</f>
        <v>13000</v>
      </c>
    </row>
    <row r="1492" spans="2:18">
      <c r="B1492" s="2" t="s">
        <v>7</v>
      </c>
      <c r="C1492" s="2">
        <v>600</v>
      </c>
      <c r="D1492" s="2">
        <v>600</v>
      </c>
      <c r="E1492" s="2" t="str">
        <f>"人民币"</f>
        <v>人民币</v>
      </c>
      <c r="F1492" s="2">
        <v>17.548</v>
      </c>
      <c r="G1492" s="2">
        <v>-310.88</v>
      </c>
      <c r="H1492" s="2">
        <v>-2.95</v>
      </c>
      <c r="I1492" s="2"/>
      <c r="J1492" s="2">
        <v>10218</v>
      </c>
      <c r="K1492" s="2">
        <v>17.03</v>
      </c>
      <c r="L1492" s="2">
        <v>0</v>
      </c>
      <c r="M1492" s="2">
        <v>0</v>
      </c>
      <c r="N1492" s="2" t="str">
        <f>"600008"</f>
        <v>600008</v>
      </c>
      <c r="O1492" s="2" t="str">
        <f t="shared" ref="O1492:O1495" si="445">"A453612732"</f>
        <v>A453612732</v>
      </c>
      <c r="P1492" s="2" t="str">
        <f>"10528.88"</f>
        <v>10528.88</v>
      </c>
      <c r="Q1492" s="2">
        <v>25</v>
      </c>
      <c r="R1492" s="2">
        <f>Q1492*C1492</f>
        <v>15000</v>
      </c>
    </row>
    <row r="1493" spans="2:18">
      <c r="B1493" s="2" t="str">
        <f>"华英农业"</f>
        <v>华英农业</v>
      </c>
      <c r="C1493" s="2">
        <v>600</v>
      </c>
      <c r="D1493" s="2">
        <v>300</v>
      </c>
      <c r="E1493" s="2" t="str">
        <f>"人民币"</f>
        <v>人民币</v>
      </c>
      <c r="F1493" s="2">
        <v>14.948</v>
      </c>
      <c r="G1493" s="2">
        <v>-418.66</v>
      </c>
      <c r="H1493" s="2">
        <v>-4.67</v>
      </c>
      <c r="I1493" s="2"/>
      <c r="J1493" s="2">
        <v>8550</v>
      </c>
      <c r="K1493" s="2">
        <v>14.25</v>
      </c>
      <c r="L1493" s="2">
        <v>300</v>
      </c>
      <c r="M1493" s="2">
        <v>0</v>
      </c>
      <c r="N1493" s="2" t="str">
        <f>"002321"</f>
        <v>002321</v>
      </c>
      <c r="O1493" s="2" t="str">
        <f>"0157472516"</f>
        <v>0157472516</v>
      </c>
      <c r="P1493" s="2" t="str">
        <f>"8968.66"</f>
        <v>8968.66</v>
      </c>
      <c r="Q1493" s="2">
        <v>25</v>
      </c>
      <c r="R1493" s="2">
        <f>Q1493*C1493</f>
        <v>15000</v>
      </c>
    </row>
    <row r="1494" spans="2:18">
      <c r="B1494" s="2" t="str">
        <f>"*ST阳化"</f>
        <v>*ST阳化</v>
      </c>
      <c r="C1494" s="2">
        <v>900</v>
      </c>
      <c r="D1494" s="2">
        <v>600</v>
      </c>
      <c r="E1494" s="2" t="str">
        <f>"人民币"</f>
        <v>人民币</v>
      </c>
      <c r="F1494" s="2">
        <v>7.599</v>
      </c>
      <c r="G1494" s="2">
        <v>-80.2</v>
      </c>
      <c r="H1494" s="2">
        <v>-1.17</v>
      </c>
      <c r="I1494" s="2"/>
      <c r="J1494" s="2">
        <v>6759</v>
      </c>
      <c r="K1494" s="2">
        <v>7.51</v>
      </c>
      <c r="L1494" s="2">
        <v>300</v>
      </c>
      <c r="M1494" s="2">
        <v>0</v>
      </c>
      <c r="N1494" s="2" t="str">
        <f>"600691"</f>
        <v>600691</v>
      </c>
      <c r="O1494" s="2" t="str">
        <f>"A453612732"</f>
        <v>A453612732</v>
      </c>
      <c r="P1494" s="2" t="str">
        <f>"6839.20"</f>
        <v>6839.20</v>
      </c>
      <c r="Q1494" s="2">
        <v>11</v>
      </c>
      <c r="R1494" s="2">
        <f>Q1494*C1494</f>
        <v>9900</v>
      </c>
    </row>
    <row r="1495" spans="2:18">
      <c r="B1495" s="2" t="str">
        <f>"雪峰科技"</f>
        <v>雪峰科技</v>
      </c>
      <c r="C1495" s="2">
        <v>200</v>
      </c>
      <c r="D1495" s="2">
        <v>100</v>
      </c>
      <c r="E1495" s="2" t="str">
        <f>"人民币"</f>
        <v>人民币</v>
      </c>
      <c r="F1495" s="2">
        <v>37.898</v>
      </c>
      <c r="G1495" s="2">
        <v>-1239.59</v>
      </c>
      <c r="H1495" s="2">
        <v>-16.35</v>
      </c>
      <c r="I1495" s="2"/>
      <c r="J1495" s="2">
        <v>6340</v>
      </c>
      <c r="K1495" s="2">
        <v>31.7</v>
      </c>
      <c r="L1495" s="2">
        <v>100</v>
      </c>
      <c r="M1495" s="2">
        <v>0</v>
      </c>
      <c r="N1495" s="2" t="str">
        <f>"603227"</f>
        <v>603227</v>
      </c>
      <c r="O1495" s="2" t="str">
        <f>"A453612732"</f>
        <v>A453612732</v>
      </c>
      <c r="P1495" s="2" t="str">
        <f>"7579.59"</f>
        <v>7579.59</v>
      </c>
      <c r="Q1495" s="2">
        <v>42</v>
      </c>
      <c r="R1495" s="2">
        <f>Q1495*C1495</f>
        <v>8400</v>
      </c>
    </row>
    <row r="1496" spans="2:18">
      <c r="B1496" s="2" t="str">
        <f>"三花股份"</f>
        <v>三花股份</v>
      </c>
      <c r="C1496" s="2">
        <v>400</v>
      </c>
      <c r="D1496" s="2">
        <v>400</v>
      </c>
      <c r="E1496" s="2" t="str">
        <f>"人民币"</f>
        <v>人民币</v>
      </c>
      <c r="F1496" s="2">
        <v>13.737</v>
      </c>
      <c r="G1496" s="2">
        <v>69.25</v>
      </c>
      <c r="H1496" s="2">
        <v>1.26</v>
      </c>
      <c r="I1496" s="2"/>
      <c r="J1496" s="2">
        <v>5564</v>
      </c>
      <c r="K1496" s="2">
        <v>13.91</v>
      </c>
      <c r="L1496" s="2">
        <v>0</v>
      </c>
      <c r="M1496" s="2">
        <v>0</v>
      </c>
      <c r="N1496" s="2" t="str">
        <f>"002050"</f>
        <v>002050</v>
      </c>
      <c r="O1496" s="2" t="str">
        <f t="shared" ref="O1496:O1501" si="446">"0157472516"</f>
        <v>0157472516</v>
      </c>
      <c r="P1496" s="2" t="str">
        <f>"5494.75"</f>
        <v>5494.75</v>
      </c>
      <c r="Q1496" s="2">
        <v>20</v>
      </c>
      <c r="R1496" s="2">
        <f>Q1496*C1496</f>
        <v>8000</v>
      </c>
    </row>
    <row r="1497" spans="2:18">
      <c r="B1497" s="2" t="str">
        <f>"农 产 品"</f>
        <v>农 产 品</v>
      </c>
      <c r="C1497" s="2">
        <v>200</v>
      </c>
      <c r="D1497" s="2">
        <v>200</v>
      </c>
      <c r="E1497" s="2" t="str">
        <f>"人民币"</f>
        <v>人民币</v>
      </c>
      <c r="F1497" s="2">
        <v>25.665</v>
      </c>
      <c r="G1497" s="2">
        <v>-601</v>
      </c>
      <c r="H1497" s="2">
        <v>-11.71</v>
      </c>
      <c r="I1497" s="2"/>
      <c r="J1497" s="2">
        <v>4532</v>
      </c>
      <c r="K1497" s="2">
        <v>22.66</v>
      </c>
      <c r="L1497" s="2">
        <v>0</v>
      </c>
      <c r="M1497" s="2">
        <v>0</v>
      </c>
      <c r="N1497" s="2" t="str">
        <f>"000061"</f>
        <v>000061</v>
      </c>
      <c r="O1497" s="2" t="str">
        <f>"0157472516"</f>
        <v>0157472516</v>
      </c>
      <c r="P1497" s="2" t="str">
        <f>"5133.00"</f>
        <v>5133.00</v>
      </c>
      <c r="Q1497" s="2">
        <v>35</v>
      </c>
      <c r="R1497" s="2">
        <f>Q1497*C1497</f>
        <v>7000</v>
      </c>
    </row>
    <row r="1498" spans="2:18">
      <c r="B1498" s="2" t="str">
        <f>"北京城建"</f>
        <v>北京城建</v>
      </c>
      <c r="C1498" s="2">
        <v>200</v>
      </c>
      <c r="D1498" s="2">
        <v>200</v>
      </c>
      <c r="E1498" s="2" t="str">
        <f>"人民币"</f>
        <v>人民币</v>
      </c>
      <c r="F1498" s="2">
        <v>24.605</v>
      </c>
      <c r="G1498" s="2">
        <v>-394.99</v>
      </c>
      <c r="H1498" s="2">
        <v>-8.03</v>
      </c>
      <c r="I1498" s="2"/>
      <c r="J1498" s="2">
        <v>4526</v>
      </c>
      <c r="K1498" s="2">
        <v>22.63</v>
      </c>
      <c r="L1498" s="2">
        <v>0</v>
      </c>
      <c r="M1498" s="2">
        <v>0</v>
      </c>
      <c r="N1498" s="2" t="str">
        <f>"600266"</f>
        <v>600266</v>
      </c>
      <c r="O1498" s="2" t="str">
        <f t="shared" ref="O1498:O1500" si="447">"A453612732"</f>
        <v>A453612732</v>
      </c>
      <c r="P1498" s="2" t="str">
        <f>"4920.99"</f>
        <v>4920.99</v>
      </c>
      <c r="Q1498" s="2">
        <v>28</v>
      </c>
      <c r="R1498" s="2">
        <f>Q1498*C1498</f>
        <v>5600</v>
      </c>
    </row>
    <row r="1499" spans="2:18">
      <c r="B1499" s="2" t="str">
        <f>"上汽集团"</f>
        <v>上汽集团</v>
      </c>
      <c r="C1499" s="2">
        <v>200</v>
      </c>
      <c r="D1499" s="2">
        <v>200</v>
      </c>
      <c r="E1499" s="2" t="str">
        <f>"人民币"</f>
        <v>人民币</v>
      </c>
      <c r="F1499" s="2">
        <v>24.736</v>
      </c>
      <c r="G1499" s="2">
        <v>-449.12</v>
      </c>
      <c r="H1499" s="2">
        <v>-9.08</v>
      </c>
      <c r="I1499" s="2"/>
      <c r="J1499" s="2">
        <v>4498</v>
      </c>
      <c r="K1499" s="2">
        <v>22.49</v>
      </c>
      <c r="L1499" s="2">
        <v>0</v>
      </c>
      <c r="M1499" s="2">
        <v>0</v>
      </c>
      <c r="N1499" s="2" t="str">
        <f>"600104"</f>
        <v>600104</v>
      </c>
      <c r="O1499" s="2" t="str">
        <f>"A453612732"</f>
        <v>A453612732</v>
      </c>
      <c r="P1499" s="2" t="str">
        <f>"4947.12"</f>
        <v>4947.12</v>
      </c>
      <c r="Q1499" s="2">
        <v>35</v>
      </c>
      <c r="R1499" s="2">
        <f>Q1499*C1499</f>
        <v>7000</v>
      </c>
    </row>
    <row r="1500" spans="2:18">
      <c r="B1500" s="2" t="str">
        <f>"中海集运"</f>
        <v>中海集运</v>
      </c>
      <c r="C1500" s="2">
        <v>400</v>
      </c>
      <c r="D1500" s="2">
        <v>400</v>
      </c>
      <c r="E1500" s="2" t="str">
        <f>"人民币"</f>
        <v>人民币</v>
      </c>
      <c r="F1500" s="2">
        <v>9.099</v>
      </c>
      <c r="G1500" s="2">
        <v>-167.68</v>
      </c>
      <c r="H1500" s="2">
        <v>-4.6</v>
      </c>
      <c r="I1500" s="2"/>
      <c r="J1500" s="2">
        <v>3472</v>
      </c>
      <c r="K1500" s="2">
        <v>8.68</v>
      </c>
      <c r="L1500" s="2">
        <v>0</v>
      </c>
      <c r="M1500" s="2">
        <v>0</v>
      </c>
      <c r="N1500" s="2" t="str">
        <f>"601866"</f>
        <v>601866</v>
      </c>
      <c r="O1500" s="2" t="str">
        <f>"A453612732"</f>
        <v>A453612732</v>
      </c>
      <c r="P1500" s="2" t="str">
        <f>"3639.68"</f>
        <v>3639.68</v>
      </c>
      <c r="Q1500" s="2">
        <v>12</v>
      </c>
      <c r="R1500" s="2">
        <f>Q1500*C1500</f>
        <v>4800</v>
      </c>
    </row>
    <row r="1501" spans="2:18">
      <c r="B1501" s="2" t="str">
        <f>"中航军B"</f>
        <v>中航军B</v>
      </c>
      <c r="C1501" s="2">
        <v>3000</v>
      </c>
      <c r="D1501" s="2">
        <v>3000</v>
      </c>
      <c r="E1501" s="2" t="str">
        <f>"人民币"</f>
        <v>人民币</v>
      </c>
      <c r="F1501" s="2">
        <v>0.972</v>
      </c>
      <c r="G1501" s="2">
        <v>-62</v>
      </c>
      <c r="H1501" s="2">
        <v>-2.16</v>
      </c>
      <c r="I1501" s="2"/>
      <c r="J1501" s="2">
        <v>2853</v>
      </c>
      <c r="K1501" s="2">
        <v>0.951</v>
      </c>
      <c r="L1501" s="2">
        <v>0</v>
      </c>
      <c r="M1501" s="2">
        <v>0</v>
      </c>
      <c r="N1501" s="2" t="str">
        <f>"150222"</f>
        <v>150222</v>
      </c>
      <c r="O1501" s="2" t="str">
        <f>"0157472516"</f>
        <v>0157472516</v>
      </c>
      <c r="P1501" s="2" t="str">
        <f>"2915.00"</f>
        <v>2915.00</v>
      </c>
      <c r="Q1501" s="2">
        <v>1.1</v>
      </c>
      <c r="R1501" s="2">
        <f>Q1501*C1501</f>
        <v>3300</v>
      </c>
    </row>
    <row r="1502" spans="2:18">
      <c r="B1502" s="2" t="str">
        <f>"华贸物流"</f>
        <v>华贸物流</v>
      </c>
      <c r="C1502" s="2">
        <v>200</v>
      </c>
      <c r="D1502" s="2">
        <v>200</v>
      </c>
      <c r="E1502" s="2" t="str">
        <f>"人民币"</f>
        <v>人民币</v>
      </c>
      <c r="F1502" s="2">
        <v>16.576</v>
      </c>
      <c r="G1502" s="2">
        <v>-473.12</v>
      </c>
      <c r="H1502" s="2">
        <v>-14.27</v>
      </c>
      <c r="I1502" s="2"/>
      <c r="J1502" s="2">
        <v>2842</v>
      </c>
      <c r="K1502" s="2">
        <v>14.21</v>
      </c>
      <c r="L1502" s="2">
        <v>0</v>
      </c>
      <c r="M1502" s="2">
        <v>0</v>
      </c>
      <c r="N1502" s="2" t="str">
        <f>"603128"</f>
        <v>603128</v>
      </c>
      <c r="O1502" s="2" t="str">
        <f t="shared" ref="O1502:O1505" si="448">"A453612732"</f>
        <v>A453612732</v>
      </c>
      <c r="P1502" s="2" t="str">
        <f>"3315.12"</f>
        <v>3315.12</v>
      </c>
      <c r="Q1502" s="2">
        <v>20</v>
      </c>
      <c r="R1502" s="2">
        <f>Q1502*C1502</f>
        <v>4000</v>
      </c>
    </row>
    <row r="1503" spans="2:18">
      <c r="B1503" s="2" t="str">
        <f>"盛达矿业"</f>
        <v>盛达矿业</v>
      </c>
      <c r="C1503" s="2">
        <v>100</v>
      </c>
      <c r="D1503" s="2">
        <v>100</v>
      </c>
      <c r="E1503" s="2" t="str">
        <f>"人民币"</f>
        <v>人民币</v>
      </c>
      <c r="F1503" s="2">
        <v>38.308</v>
      </c>
      <c r="G1503" s="2">
        <v>-1175.77</v>
      </c>
      <c r="H1503" s="2">
        <v>-30.69</v>
      </c>
      <c r="I1503" s="2"/>
      <c r="J1503" s="2">
        <v>2655</v>
      </c>
      <c r="K1503" s="2">
        <v>26.55</v>
      </c>
      <c r="L1503" s="2">
        <v>0</v>
      </c>
      <c r="M1503" s="2">
        <v>100</v>
      </c>
      <c r="N1503" s="2" t="str">
        <f>"000603"</f>
        <v>000603</v>
      </c>
      <c r="O1503" s="2" t="str">
        <f>"0157472516"</f>
        <v>0157472516</v>
      </c>
      <c r="P1503" s="2" t="str">
        <f>"3830.77"</f>
        <v>3830.77</v>
      </c>
      <c r="Q1503" s="2">
        <v>40</v>
      </c>
      <c r="R1503" s="2">
        <f>Q1503*C1503</f>
        <v>4000</v>
      </c>
    </row>
    <row r="1504" spans="2:18">
      <c r="B1504" s="2" t="str">
        <f>"大众交通"</f>
        <v>大众交通</v>
      </c>
      <c r="C1504" s="2">
        <v>100</v>
      </c>
      <c r="D1504" s="2">
        <v>100</v>
      </c>
      <c r="E1504" s="2" t="str">
        <f>"人民币"</f>
        <v>人民币</v>
      </c>
      <c r="F1504" s="2">
        <v>30.941</v>
      </c>
      <c r="G1504" s="2">
        <v>-1037.13</v>
      </c>
      <c r="H1504" s="2">
        <v>-33.52</v>
      </c>
      <c r="I1504" s="2"/>
      <c r="J1504" s="2">
        <v>2057</v>
      </c>
      <c r="K1504" s="2">
        <v>20.57</v>
      </c>
      <c r="L1504" s="2">
        <v>0</v>
      </c>
      <c r="M1504" s="2">
        <v>0</v>
      </c>
      <c r="N1504" s="2" t="str">
        <f>"600611"</f>
        <v>600611</v>
      </c>
      <c r="O1504" s="2" t="str">
        <f>"A453612732"</f>
        <v>A453612732</v>
      </c>
      <c r="P1504" s="2" t="str">
        <f>"3094.13"</f>
        <v>3094.13</v>
      </c>
      <c r="Q1504" s="2">
        <v>28</v>
      </c>
      <c r="R1504" s="2">
        <f>Q1504*C1504</f>
        <v>2800</v>
      </c>
    </row>
    <row r="1505" spans="2:18">
      <c r="B1505" s="2" t="str">
        <f>"中国中车"</f>
        <v>中国中车</v>
      </c>
      <c r="C1505" s="2">
        <v>100</v>
      </c>
      <c r="D1505" s="2">
        <v>100</v>
      </c>
      <c r="E1505" s="2" t="str">
        <f>"人民币"</f>
        <v>人民币</v>
      </c>
      <c r="F1505" s="2">
        <v>26.395</v>
      </c>
      <c r="G1505" s="2">
        <v>-631.5</v>
      </c>
      <c r="H1505" s="2">
        <v>-23.92</v>
      </c>
      <c r="I1505" s="2"/>
      <c r="J1505" s="2">
        <v>2008</v>
      </c>
      <c r="K1505" s="2">
        <v>20.08</v>
      </c>
      <c r="L1505" s="2">
        <v>0</v>
      </c>
      <c r="M1505" s="2">
        <v>100</v>
      </c>
      <c r="N1505" s="2" t="str">
        <f>"601766"</f>
        <v>601766</v>
      </c>
      <c r="O1505" s="2" t="str">
        <f>"A453612732"</f>
        <v>A453612732</v>
      </c>
      <c r="P1505" s="2" t="str">
        <f>"2639.50"</f>
        <v>2639.50</v>
      </c>
      <c r="Q1505" s="2">
        <v>30</v>
      </c>
      <c r="R1505" s="2">
        <f>Q1505*C1505</f>
        <v>3000</v>
      </c>
    </row>
    <row r="1506" spans="2:18">
      <c r="B1506" s="2" t="s">
        <v>8</v>
      </c>
      <c r="C1506" s="2" t="s">
        <v>9</v>
      </c>
      <c r="D1506" s="4" t="s">
        <v>10</v>
      </c>
      <c r="E1506" s="4"/>
      <c r="F1506" s="4"/>
      <c r="G1506" s="2"/>
      <c r="H1506" s="2">
        <f>SUM(H1490:H1505)</f>
        <v>-178.38</v>
      </c>
      <c r="I1506" s="2"/>
      <c r="J1506" s="2"/>
      <c r="K1506" s="2"/>
      <c r="L1506" s="2"/>
      <c r="M1506" s="2"/>
      <c r="N1506" s="2"/>
      <c r="O1506" s="2"/>
      <c r="P1506" s="2"/>
      <c r="Q1506" s="2"/>
      <c r="R1506" s="2">
        <f>SUM(R1490:R1505)</f>
        <v>134800</v>
      </c>
    </row>
    <row r="1507" customFormat="1" spans="4:9">
      <c r="D1507" s="5"/>
      <c r="E1507" s="5"/>
      <c r="F1507" s="5"/>
      <c r="I1507" s="6">
        <v>42257</v>
      </c>
    </row>
    <row r="1508" customFormat="1" spans="11:11">
      <c r="K1508" s="6">
        <f>I1507+1</f>
        <v>42258</v>
      </c>
    </row>
    <row r="1509" customFormat="1" spans="3:12">
      <c r="C1509" t="s">
        <v>11</v>
      </c>
      <c r="L1509" s="7">
        <f ca="1">NOW()</f>
        <v>42259.9654398148</v>
      </c>
    </row>
    <row r="1510" customFormat="1" spans="10:10">
      <c r="J1510" t="e">
        <f>E1502+1</f>
        <v>#VALUE!</v>
      </c>
    </row>
    <row r="1511" customFormat="1" spans="7:7">
      <c r="G1511" t="s">
        <v>12</v>
      </c>
    </row>
    <row r="1512" customFormat="1" spans="6:6">
      <c r="F1512" t="s">
        <v>13</v>
      </c>
    </row>
    <row r="1513" spans="1:17">
      <c r="A1513" s="2" t="str">
        <f>"币种"</f>
        <v>币种</v>
      </c>
      <c r="B1513" s="2" t="str">
        <f>"余额"</f>
        <v>余额</v>
      </c>
      <c r="C1513" s="2" t="str">
        <f>"可用"</f>
        <v>可用</v>
      </c>
      <c r="D1513" s="2" t="str">
        <f>"可取"</f>
        <v>可取</v>
      </c>
      <c r="E1513" s="2" t="str">
        <f>"参考市值"</f>
        <v>参考市值</v>
      </c>
      <c r="F1513" s="2" t="str">
        <f>"资产"</f>
        <v>资产</v>
      </c>
      <c r="G1513" s="2" t="str">
        <f>"盈亏"</f>
        <v>盈亏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spans="1:17">
      <c r="A1514" s="2" t="str">
        <f>"人民币"</f>
        <v>人民币</v>
      </c>
      <c r="B1514" s="2" t="str">
        <f>"5508.71"</f>
        <v>5508.71</v>
      </c>
      <c r="C1514" s="2" t="str">
        <f>"138.54"</f>
        <v>138.54</v>
      </c>
      <c r="D1514" s="2" t="str">
        <f>"138.54"</f>
        <v>138.54</v>
      </c>
      <c r="E1514" s="2" t="str">
        <f>"91616.00"</f>
        <v>91616.00</v>
      </c>
      <c r="F1514" s="2" t="str">
        <f>"91754.54"</f>
        <v>91754.54</v>
      </c>
      <c r="G1514" s="2" t="str">
        <f>"-9194.42"</f>
        <v>-9194.42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1:17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8"/>
    </row>
    <row r="1516" spans="1:18">
      <c r="A1516" s="2" t="s">
        <v>0</v>
      </c>
      <c r="B1516" s="2" t="str">
        <f>"证券数量"</f>
        <v>证券数量</v>
      </c>
      <c r="C1516" s="2" t="s">
        <v>1</v>
      </c>
      <c r="D1516" s="2" t="str">
        <f>"价格币种"</f>
        <v>价格币种</v>
      </c>
      <c r="E1516" s="2" t="str">
        <f>"成本价"</f>
        <v>成本价</v>
      </c>
      <c r="F1516" s="2" t="str">
        <f>"浮动盈亏"</f>
        <v>浮动盈亏</v>
      </c>
      <c r="G1516" s="2" t="str">
        <f>"盈亏比例(%)"</f>
        <v>盈亏比例(%)</v>
      </c>
      <c r="H1516" s="2" t="str">
        <f>"折算汇率"</f>
        <v>折算汇率</v>
      </c>
      <c r="I1516" s="2" t="str">
        <f>"最新市值"</f>
        <v>最新市值</v>
      </c>
      <c r="J1516" s="2" t="str">
        <f>"当前价"</f>
        <v>当前价</v>
      </c>
      <c r="K1516" s="2" t="str">
        <f>"今买数量"</f>
        <v>今买数量</v>
      </c>
      <c r="L1516" s="2" t="str">
        <f>"今卖数量"</f>
        <v>今卖数量</v>
      </c>
      <c r="M1516" s="2" t="str">
        <f>"证券代码"</f>
        <v>证券代码</v>
      </c>
      <c r="N1516" s="2" t="str">
        <f>"股东代码"</f>
        <v>股东代码</v>
      </c>
      <c r="O1516" s="2" t="str">
        <f>"成本金额"</f>
        <v>成本金额</v>
      </c>
      <c r="P1516" s="2" t="s">
        <v>2</v>
      </c>
      <c r="Q1516" s="2"/>
      <c r="R1516" s="2" t="s">
        <v>3</v>
      </c>
    </row>
    <row r="1517" spans="1:18">
      <c r="A1517" s="2" t="s">
        <v>4</v>
      </c>
      <c r="B1517" s="9" t="s">
        <v>5</v>
      </c>
      <c r="C1517" s="9" t="s">
        <v>5</v>
      </c>
      <c r="D1517" s="2" t="str">
        <f t="shared" ref="D1517:D1532" si="449">"人民币"</f>
        <v>人民币</v>
      </c>
      <c r="E1517" s="2">
        <v>19.758</v>
      </c>
      <c r="F1517" s="2">
        <v>-1294.53</v>
      </c>
      <c r="G1517" s="2">
        <v>-8.19</v>
      </c>
      <c r="H1517" s="9" t="s">
        <v>6</v>
      </c>
      <c r="I1517" s="2">
        <v>14512</v>
      </c>
      <c r="J1517" s="2">
        <v>18.14</v>
      </c>
      <c r="K1517" s="2">
        <v>0</v>
      </c>
      <c r="L1517" s="2">
        <v>0</v>
      </c>
      <c r="M1517" s="2" t="str">
        <f>"000936"</f>
        <v>000936</v>
      </c>
      <c r="N1517" s="2" t="str">
        <f t="shared" ref="N1517:N1520" si="450">"0157472516"</f>
        <v>0157472516</v>
      </c>
      <c r="O1517" s="2" t="str">
        <f>"15806.53"</f>
        <v>15806.53</v>
      </c>
      <c r="P1517" s="2">
        <v>30</v>
      </c>
      <c r="Q1517" s="2">
        <f t="shared" ref="Q1517:Q1532" si="451">P1517*B1517</f>
        <v>24000</v>
      </c>
      <c r="R1517" s="2">
        <f t="shared" ref="R1517:R1532" si="452">(Q1517-O1517)/O1517*100</f>
        <v>51.835981711356</v>
      </c>
    </row>
    <row r="1518" spans="1:18">
      <c r="A1518" s="2" t="str">
        <f>"创业板B"</f>
        <v>创业板B</v>
      </c>
      <c r="B1518" s="2">
        <v>10000</v>
      </c>
      <c r="C1518" s="2">
        <v>10000</v>
      </c>
      <c r="D1518" s="2" t="str">
        <f>"人民币"</f>
        <v>人民币</v>
      </c>
      <c r="E1518" s="2">
        <v>1.116</v>
      </c>
      <c r="F1518" s="2">
        <v>-927.5</v>
      </c>
      <c r="G1518" s="2">
        <v>-8.33</v>
      </c>
      <c r="H1518" s="2"/>
      <c r="I1518" s="2">
        <v>10230</v>
      </c>
      <c r="J1518" s="2">
        <v>1.023</v>
      </c>
      <c r="K1518" s="2">
        <v>0</v>
      </c>
      <c r="L1518" s="2">
        <v>0</v>
      </c>
      <c r="M1518" s="2" t="str">
        <f>"150153"</f>
        <v>150153</v>
      </c>
      <c r="N1518" s="2" t="str">
        <f>"0157472516"</f>
        <v>0157472516</v>
      </c>
      <c r="O1518" s="2" t="str">
        <f>"11157.50"</f>
        <v>11157.50</v>
      </c>
      <c r="P1518" s="2">
        <v>1.3</v>
      </c>
      <c r="Q1518" s="2">
        <f>P1518*B1518</f>
        <v>13000</v>
      </c>
      <c r="R1518" s="2">
        <f>(Q1518-O1518)/O1518*100</f>
        <v>16.5135559041004</v>
      </c>
    </row>
    <row r="1519" spans="1:18">
      <c r="A1519" s="2" t="s">
        <v>7</v>
      </c>
      <c r="B1519" s="2">
        <v>600</v>
      </c>
      <c r="C1519" s="2">
        <v>600</v>
      </c>
      <c r="D1519" s="2" t="str">
        <f>"人民币"</f>
        <v>人民币</v>
      </c>
      <c r="E1519" s="2">
        <v>17.548</v>
      </c>
      <c r="F1519" s="2">
        <v>-310.88</v>
      </c>
      <c r="G1519" s="2">
        <v>-2.95</v>
      </c>
      <c r="H1519" s="2"/>
      <c r="I1519" s="2">
        <v>10218</v>
      </c>
      <c r="J1519" s="2">
        <v>17.03</v>
      </c>
      <c r="K1519" s="2">
        <v>0</v>
      </c>
      <c r="L1519" s="2">
        <v>0</v>
      </c>
      <c r="M1519" s="2" t="str">
        <f>"600008"</f>
        <v>600008</v>
      </c>
      <c r="N1519" s="2" t="str">
        <f t="shared" ref="N1519:N1522" si="453">"A453612732"</f>
        <v>A453612732</v>
      </c>
      <c r="O1519" s="2" t="str">
        <f>"10528.88"</f>
        <v>10528.88</v>
      </c>
      <c r="P1519" s="2">
        <v>25</v>
      </c>
      <c r="Q1519" s="2">
        <f>P1519*B1519</f>
        <v>15000</v>
      </c>
      <c r="R1519" s="2">
        <f>(Q1519-O1519)/O1519*100</f>
        <v>42.4652954540274</v>
      </c>
    </row>
    <row r="1520" spans="1:18">
      <c r="A1520" s="2" t="str">
        <f>"华英农业"</f>
        <v>华英农业</v>
      </c>
      <c r="B1520" s="2">
        <v>600</v>
      </c>
      <c r="C1520" s="2">
        <v>300</v>
      </c>
      <c r="D1520" s="2" t="str">
        <f>"人民币"</f>
        <v>人民币</v>
      </c>
      <c r="E1520" s="2">
        <v>14.948</v>
      </c>
      <c r="F1520" s="2">
        <v>-418.66</v>
      </c>
      <c r="G1520" s="2">
        <v>-4.67</v>
      </c>
      <c r="H1520" s="2"/>
      <c r="I1520" s="2">
        <v>8550</v>
      </c>
      <c r="J1520" s="2">
        <v>14.25</v>
      </c>
      <c r="K1520" s="2">
        <v>300</v>
      </c>
      <c r="L1520" s="2">
        <v>0</v>
      </c>
      <c r="M1520" s="2" t="str">
        <f>"002321"</f>
        <v>002321</v>
      </c>
      <c r="N1520" s="2" t="str">
        <f>"0157472516"</f>
        <v>0157472516</v>
      </c>
      <c r="O1520" s="2" t="str">
        <f>"8968.66"</f>
        <v>8968.66</v>
      </c>
      <c r="P1520" s="2">
        <v>25</v>
      </c>
      <c r="Q1520" s="2">
        <f>P1520*B1520</f>
        <v>15000</v>
      </c>
      <c r="R1520" s="2">
        <f>(Q1520-O1520)/O1520*100</f>
        <v>67.2490650777262</v>
      </c>
    </row>
    <row r="1521" spans="1:18">
      <c r="A1521" s="2" t="str">
        <f>"*ST阳化"</f>
        <v>*ST阳化</v>
      </c>
      <c r="B1521" s="2">
        <v>900</v>
      </c>
      <c r="C1521" s="2">
        <v>600</v>
      </c>
      <c r="D1521" s="2" t="str">
        <f>"人民币"</f>
        <v>人民币</v>
      </c>
      <c r="E1521" s="2">
        <v>7.599</v>
      </c>
      <c r="F1521" s="2">
        <v>-80.2</v>
      </c>
      <c r="G1521" s="2">
        <v>-1.17</v>
      </c>
      <c r="H1521" s="2"/>
      <c r="I1521" s="2">
        <v>6759</v>
      </c>
      <c r="J1521" s="2">
        <v>7.51</v>
      </c>
      <c r="K1521" s="2">
        <v>300</v>
      </c>
      <c r="L1521" s="2">
        <v>0</v>
      </c>
      <c r="M1521" s="2" t="str">
        <f>"600691"</f>
        <v>600691</v>
      </c>
      <c r="N1521" s="2" t="str">
        <f>"A453612732"</f>
        <v>A453612732</v>
      </c>
      <c r="O1521" s="2" t="str">
        <f>"6839.20"</f>
        <v>6839.20</v>
      </c>
      <c r="P1521" s="2">
        <v>11</v>
      </c>
      <c r="Q1521" s="2">
        <f>P1521*B1521</f>
        <v>9900</v>
      </c>
      <c r="R1521" s="2">
        <f>(Q1521-O1521)/O1521*100</f>
        <v>44.7537723710376</v>
      </c>
    </row>
    <row r="1522" spans="1:18">
      <c r="A1522" s="2" t="str">
        <f>"雪峰科技"</f>
        <v>雪峰科技</v>
      </c>
      <c r="B1522" s="2">
        <v>200</v>
      </c>
      <c r="C1522" s="2">
        <v>100</v>
      </c>
      <c r="D1522" s="2" t="str">
        <f>"人民币"</f>
        <v>人民币</v>
      </c>
      <c r="E1522" s="2">
        <v>37.898</v>
      </c>
      <c r="F1522" s="2">
        <v>-1239.59</v>
      </c>
      <c r="G1522" s="2">
        <v>-16.35</v>
      </c>
      <c r="H1522" s="2"/>
      <c r="I1522" s="2">
        <v>6340</v>
      </c>
      <c r="J1522" s="2">
        <v>31.7</v>
      </c>
      <c r="K1522" s="2">
        <v>100</v>
      </c>
      <c r="L1522" s="2">
        <v>0</v>
      </c>
      <c r="M1522" s="2" t="str">
        <f>"603227"</f>
        <v>603227</v>
      </c>
      <c r="N1522" s="2" t="str">
        <f>"A453612732"</f>
        <v>A453612732</v>
      </c>
      <c r="O1522" s="2" t="str">
        <f>"7579.59"</f>
        <v>7579.59</v>
      </c>
      <c r="P1522" s="2">
        <v>42</v>
      </c>
      <c r="Q1522" s="2">
        <f>P1522*B1522</f>
        <v>8400</v>
      </c>
      <c r="R1522" s="2">
        <f>(Q1522-O1522)/O1522*100</f>
        <v>10.8239363870605</v>
      </c>
    </row>
    <row r="1523" spans="1:18">
      <c r="A1523" s="2" t="str">
        <f>"三花股份"</f>
        <v>三花股份</v>
      </c>
      <c r="B1523" s="2">
        <v>400</v>
      </c>
      <c r="C1523" s="2">
        <v>400</v>
      </c>
      <c r="D1523" s="2" t="str">
        <f>"人民币"</f>
        <v>人民币</v>
      </c>
      <c r="E1523" s="2">
        <v>13.737</v>
      </c>
      <c r="F1523" s="2">
        <v>69.25</v>
      </c>
      <c r="G1523" s="2">
        <v>1.26</v>
      </c>
      <c r="H1523" s="2"/>
      <c r="I1523" s="2">
        <v>5564</v>
      </c>
      <c r="J1523" s="2">
        <v>13.91</v>
      </c>
      <c r="K1523" s="2">
        <v>0</v>
      </c>
      <c r="L1523" s="2">
        <v>0</v>
      </c>
      <c r="M1523" s="2" t="str">
        <f>"002050"</f>
        <v>002050</v>
      </c>
      <c r="N1523" s="2" t="str">
        <f t="shared" ref="N1523:N1528" si="454">"0157472516"</f>
        <v>0157472516</v>
      </c>
      <c r="O1523" s="2" t="str">
        <f>"5494.75"</f>
        <v>5494.75</v>
      </c>
      <c r="P1523" s="2">
        <v>20</v>
      </c>
      <c r="Q1523" s="2">
        <f>P1523*B1523</f>
        <v>8000</v>
      </c>
      <c r="R1523" s="2">
        <f>(Q1523-O1523)/O1523*100</f>
        <v>45.5935210883116</v>
      </c>
    </row>
    <row r="1524" spans="1:18">
      <c r="A1524" s="2" t="str">
        <f>"农 产 品"</f>
        <v>农 产 品</v>
      </c>
      <c r="B1524" s="2">
        <v>200</v>
      </c>
      <c r="C1524" s="2">
        <v>200</v>
      </c>
      <c r="D1524" s="2" t="str">
        <f>"人民币"</f>
        <v>人民币</v>
      </c>
      <c r="E1524" s="2">
        <v>25.665</v>
      </c>
      <c r="F1524" s="2">
        <v>-601</v>
      </c>
      <c r="G1524" s="2">
        <v>-11.71</v>
      </c>
      <c r="H1524" s="2"/>
      <c r="I1524" s="2">
        <v>4532</v>
      </c>
      <c r="J1524" s="2">
        <v>22.66</v>
      </c>
      <c r="K1524" s="2">
        <v>0</v>
      </c>
      <c r="L1524" s="2">
        <v>0</v>
      </c>
      <c r="M1524" s="2" t="str">
        <f>"000061"</f>
        <v>000061</v>
      </c>
      <c r="N1524" s="2" t="str">
        <f>"0157472516"</f>
        <v>0157472516</v>
      </c>
      <c r="O1524" s="2" t="str">
        <f>"5133.00"</f>
        <v>5133.00</v>
      </c>
      <c r="P1524" s="2">
        <v>35</v>
      </c>
      <c r="Q1524" s="2">
        <f>P1524*B1524</f>
        <v>7000</v>
      </c>
      <c r="R1524" s="2">
        <f>(Q1524-O1524)/O1524*100</f>
        <v>36.3724917202416</v>
      </c>
    </row>
    <row r="1525" spans="1:18">
      <c r="A1525" s="2" t="str">
        <f>"北京城建"</f>
        <v>北京城建</v>
      </c>
      <c r="B1525" s="2">
        <v>200</v>
      </c>
      <c r="C1525" s="2">
        <v>200</v>
      </c>
      <c r="D1525" s="2" t="str">
        <f>"人民币"</f>
        <v>人民币</v>
      </c>
      <c r="E1525" s="2">
        <v>24.605</v>
      </c>
      <c r="F1525" s="2">
        <v>-394.99</v>
      </c>
      <c r="G1525" s="2">
        <v>-8.03</v>
      </c>
      <c r="H1525" s="2"/>
      <c r="I1525" s="2">
        <v>4526</v>
      </c>
      <c r="J1525" s="2">
        <v>22.63</v>
      </c>
      <c r="K1525" s="2">
        <v>0</v>
      </c>
      <c r="L1525" s="2">
        <v>0</v>
      </c>
      <c r="M1525" s="2" t="str">
        <f>"600266"</f>
        <v>600266</v>
      </c>
      <c r="N1525" s="2" t="str">
        <f t="shared" ref="N1525:N1527" si="455">"A453612732"</f>
        <v>A453612732</v>
      </c>
      <c r="O1525" s="2" t="str">
        <f>"4920.99"</f>
        <v>4920.99</v>
      </c>
      <c r="P1525" s="2">
        <v>28</v>
      </c>
      <c r="Q1525" s="2">
        <f>P1525*B1525</f>
        <v>5600</v>
      </c>
      <c r="R1525" s="2">
        <f>(Q1525-O1525)/O1525*100</f>
        <v>13.7982397850839</v>
      </c>
    </row>
    <row r="1526" spans="1:18">
      <c r="A1526" s="2" t="str">
        <f>"上汽集团"</f>
        <v>上汽集团</v>
      </c>
      <c r="B1526" s="2">
        <v>200</v>
      </c>
      <c r="C1526" s="2">
        <v>200</v>
      </c>
      <c r="D1526" s="2" t="str">
        <f>"人民币"</f>
        <v>人民币</v>
      </c>
      <c r="E1526" s="2">
        <v>24.736</v>
      </c>
      <c r="F1526" s="2">
        <v>-449.12</v>
      </c>
      <c r="G1526" s="2">
        <v>-9.08</v>
      </c>
      <c r="H1526" s="2"/>
      <c r="I1526" s="2">
        <v>4498</v>
      </c>
      <c r="J1526" s="2">
        <v>22.49</v>
      </c>
      <c r="K1526" s="2">
        <v>0</v>
      </c>
      <c r="L1526" s="2">
        <v>0</v>
      </c>
      <c r="M1526" s="2" t="str">
        <f>"600104"</f>
        <v>600104</v>
      </c>
      <c r="N1526" s="2" t="str">
        <f>"A453612732"</f>
        <v>A453612732</v>
      </c>
      <c r="O1526" s="2" t="str">
        <f>"4947.12"</f>
        <v>4947.12</v>
      </c>
      <c r="P1526" s="2">
        <v>35</v>
      </c>
      <c r="Q1526" s="2">
        <f>P1526*B1526</f>
        <v>7000</v>
      </c>
      <c r="R1526" s="2">
        <f>(Q1526-O1526)/O1526*100</f>
        <v>41.4964666310904</v>
      </c>
    </row>
    <row r="1527" spans="1:18">
      <c r="A1527" s="2" t="str">
        <f>"中海集运"</f>
        <v>中海集运</v>
      </c>
      <c r="B1527" s="2">
        <v>400</v>
      </c>
      <c r="C1527" s="2">
        <v>400</v>
      </c>
      <c r="D1527" s="2" t="str">
        <f>"人民币"</f>
        <v>人民币</v>
      </c>
      <c r="E1527" s="2">
        <v>9.099</v>
      </c>
      <c r="F1527" s="2">
        <v>-167.68</v>
      </c>
      <c r="G1527" s="2">
        <v>-4.6</v>
      </c>
      <c r="H1527" s="2"/>
      <c r="I1527" s="2">
        <v>3472</v>
      </c>
      <c r="J1527" s="2">
        <v>8.68</v>
      </c>
      <c r="K1527" s="2">
        <v>0</v>
      </c>
      <c r="L1527" s="2">
        <v>0</v>
      </c>
      <c r="M1527" s="2" t="str">
        <f>"601866"</f>
        <v>601866</v>
      </c>
      <c r="N1527" s="2" t="str">
        <f>"A453612732"</f>
        <v>A453612732</v>
      </c>
      <c r="O1527" s="2" t="str">
        <f>"3639.68"</f>
        <v>3639.68</v>
      </c>
      <c r="P1527" s="2">
        <v>12</v>
      </c>
      <c r="Q1527" s="2">
        <f>P1527*B1527</f>
        <v>4800</v>
      </c>
      <c r="R1527" s="2">
        <f>(Q1527-O1527)/O1527*100</f>
        <v>31.8797256901706</v>
      </c>
    </row>
    <row r="1528" spans="1:18">
      <c r="A1528" s="2" t="str">
        <f>"中航军B"</f>
        <v>中航军B</v>
      </c>
      <c r="B1528" s="2">
        <v>3000</v>
      </c>
      <c r="C1528" s="2">
        <v>3000</v>
      </c>
      <c r="D1528" s="2" t="str">
        <f>"人民币"</f>
        <v>人民币</v>
      </c>
      <c r="E1528" s="2">
        <v>0.972</v>
      </c>
      <c r="F1528" s="2">
        <v>-62</v>
      </c>
      <c r="G1528" s="2">
        <v>-2.16</v>
      </c>
      <c r="H1528" s="2"/>
      <c r="I1528" s="2">
        <v>2853</v>
      </c>
      <c r="J1528" s="2">
        <v>0.951</v>
      </c>
      <c r="K1528" s="2">
        <v>0</v>
      </c>
      <c r="L1528" s="2">
        <v>0</v>
      </c>
      <c r="M1528" s="2" t="str">
        <f>"150222"</f>
        <v>150222</v>
      </c>
      <c r="N1528" s="2" t="str">
        <f>"0157472516"</f>
        <v>0157472516</v>
      </c>
      <c r="O1528" s="2" t="str">
        <f>"2915.00"</f>
        <v>2915.00</v>
      </c>
      <c r="P1528" s="2">
        <v>1.1</v>
      </c>
      <c r="Q1528" s="2">
        <f>P1528*B1528</f>
        <v>3300</v>
      </c>
      <c r="R1528" s="2">
        <f>(Q1528-O1528)/O1528*100</f>
        <v>13.2075471698113</v>
      </c>
    </row>
    <row r="1529" spans="1:18">
      <c r="A1529" s="2" t="str">
        <f>"华贸物流"</f>
        <v>华贸物流</v>
      </c>
      <c r="B1529" s="2">
        <v>200</v>
      </c>
      <c r="C1529" s="2">
        <v>200</v>
      </c>
      <c r="D1529" s="2" t="str">
        <f>"人民币"</f>
        <v>人民币</v>
      </c>
      <c r="E1529" s="2">
        <v>16.576</v>
      </c>
      <c r="F1529" s="2">
        <v>-473.12</v>
      </c>
      <c r="G1529" s="2">
        <v>-14.27</v>
      </c>
      <c r="H1529" s="2"/>
      <c r="I1529" s="2">
        <v>2842</v>
      </c>
      <c r="J1529" s="2">
        <v>14.21</v>
      </c>
      <c r="K1529" s="2">
        <v>0</v>
      </c>
      <c r="L1529" s="2">
        <v>0</v>
      </c>
      <c r="M1529" s="2" t="str">
        <f>"603128"</f>
        <v>603128</v>
      </c>
      <c r="N1529" s="2" t="str">
        <f t="shared" ref="N1529:N1532" si="456">"A453612732"</f>
        <v>A453612732</v>
      </c>
      <c r="O1529" s="2" t="str">
        <f>"3315.12"</f>
        <v>3315.12</v>
      </c>
      <c r="P1529" s="2">
        <v>20</v>
      </c>
      <c r="Q1529" s="2">
        <f>P1529*B1529</f>
        <v>4000</v>
      </c>
      <c r="R1529" s="2">
        <f>(Q1529-O1529)/O1529*100</f>
        <v>20.6592823185888</v>
      </c>
    </row>
    <row r="1530" spans="1:18">
      <c r="A1530" s="2" t="str">
        <f>"盛达矿业"</f>
        <v>盛达矿业</v>
      </c>
      <c r="B1530" s="2">
        <v>100</v>
      </c>
      <c r="C1530" s="2">
        <v>100</v>
      </c>
      <c r="D1530" s="2" t="str">
        <f>"人民币"</f>
        <v>人民币</v>
      </c>
      <c r="E1530" s="2">
        <v>38.308</v>
      </c>
      <c r="F1530" s="2">
        <v>-1175.77</v>
      </c>
      <c r="G1530" s="2">
        <v>-30.69</v>
      </c>
      <c r="H1530" s="2"/>
      <c r="I1530" s="2">
        <v>2655</v>
      </c>
      <c r="J1530" s="2">
        <v>26.55</v>
      </c>
      <c r="K1530" s="2">
        <v>0</v>
      </c>
      <c r="L1530" s="2">
        <v>100</v>
      </c>
      <c r="M1530" s="2" t="str">
        <f>"000603"</f>
        <v>000603</v>
      </c>
      <c r="N1530" s="2" t="str">
        <f>"0157472516"</f>
        <v>0157472516</v>
      </c>
      <c r="O1530" s="2" t="str">
        <f>"3830.77"</f>
        <v>3830.77</v>
      </c>
      <c r="P1530" s="2">
        <v>40</v>
      </c>
      <c r="Q1530" s="2">
        <f>P1530*B1530</f>
        <v>4000</v>
      </c>
      <c r="R1530" s="2">
        <f>(Q1530-O1530)/O1530*100</f>
        <v>4.41764971533138</v>
      </c>
    </row>
    <row r="1531" spans="1:18">
      <c r="A1531" s="2" t="str">
        <f>"大众交通"</f>
        <v>大众交通</v>
      </c>
      <c r="B1531" s="2">
        <v>100</v>
      </c>
      <c r="C1531" s="2">
        <v>100</v>
      </c>
      <c r="D1531" s="2" t="str">
        <f>"人民币"</f>
        <v>人民币</v>
      </c>
      <c r="E1531" s="2">
        <v>30.941</v>
      </c>
      <c r="F1531" s="2">
        <v>-1037.13</v>
      </c>
      <c r="G1531" s="2">
        <v>-33.52</v>
      </c>
      <c r="H1531" s="2"/>
      <c r="I1531" s="2">
        <v>2057</v>
      </c>
      <c r="J1531" s="2">
        <v>20.57</v>
      </c>
      <c r="K1531" s="2">
        <v>0</v>
      </c>
      <c r="L1531" s="2">
        <v>0</v>
      </c>
      <c r="M1531" s="2" t="str">
        <f>"600611"</f>
        <v>600611</v>
      </c>
      <c r="N1531" s="2" t="str">
        <f>"A453612732"</f>
        <v>A453612732</v>
      </c>
      <c r="O1531" s="2" t="str">
        <f>"3094.13"</f>
        <v>3094.13</v>
      </c>
      <c r="P1531" s="2">
        <v>28</v>
      </c>
      <c r="Q1531" s="2">
        <f>P1531*B1531</f>
        <v>2800</v>
      </c>
      <c r="R1531" s="2">
        <f>(Q1531-O1531)/O1531*100</f>
        <v>-9.50606470962759</v>
      </c>
    </row>
    <row r="1532" spans="1:18">
      <c r="A1532" s="2" t="str">
        <f>"中国中车"</f>
        <v>中国中车</v>
      </c>
      <c r="B1532" s="2">
        <v>100</v>
      </c>
      <c r="C1532" s="2">
        <v>100</v>
      </c>
      <c r="D1532" s="2" t="str">
        <f>"人民币"</f>
        <v>人民币</v>
      </c>
      <c r="E1532" s="2">
        <v>26.395</v>
      </c>
      <c r="F1532" s="2">
        <v>-631.5</v>
      </c>
      <c r="G1532" s="2">
        <v>-23.92</v>
      </c>
      <c r="H1532" s="2"/>
      <c r="I1532" s="2">
        <v>2008</v>
      </c>
      <c r="J1532" s="2">
        <v>20.08</v>
      </c>
      <c r="K1532" s="2">
        <v>0</v>
      </c>
      <c r="L1532" s="2">
        <v>100</v>
      </c>
      <c r="M1532" s="2" t="str">
        <f>"601766"</f>
        <v>601766</v>
      </c>
      <c r="N1532" s="2" t="str">
        <f>"A453612732"</f>
        <v>A453612732</v>
      </c>
      <c r="O1532" s="2" t="str">
        <f>"2639.50"</f>
        <v>2639.50</v>
      </c>
      <c r="P1532" s="2">
        <v>30</v>
      </c>
      <c r="Q1532" s="2">
        <f>P1532*B1532</f>
        <v>3000</v>
      </c>
      <c r="R1532" s="2">
        <f>(Q1532-O1532)/O1532*100</f>
        <v>13.6578897518469</v>
      </c>
    </row>
    <row r="1533" spans="1:18">
      <c r="A1533" s="2" t="s">
        <v>8</v>
      </c>
      <c r="B1533" s="2" t="s">
        <v>9</v>
      </c>
      <c r="C1533" s="4" t="s">
        <v>10</v>
      </c>
      <c r="D1533" s="4"/>
      <c r="E1533" s="4"/>
      <c r="F1533" s="2"/>
      <c r="G1533" s="2">
        <f>SUM(G1517:G1532)</f>
        <v>-178.38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>
        <f>SUM(Q1517:Q1532)</f>
        <v>134800</v>
      </c>
      <c r="R1533" s="2"/>
    </row>
    <row r="1534" customFormat="1" spans="3:8">
      <c r="C1534" s="5"/>
      <c r="D1534" s="5"/>
      <c r="E1534" s="5"/>
      <c r="H1534" s="6">
        <v>42257</v>
      </c>
    </row>
    <row r="1535" customFormat="1" spans="10:10">
      <c r="J1535" s="6">
        <f>H1534+1</f>
        <v>42258</v>
      </c>
    </row>
    <row r="1536" customFormat="1" spans="2:11">
      <c r="B1536" t="s">
        <v>11</v>
      </c>
      <c r="K1536" s="7">
        <f ca="1">NOW()</f>
        <v>42259.9654398148</v>
      </c>
    </row>
    <row r="1537" customFormat="1" spans="9:9">
      <c r="I1537" t="e">
        <f>D1529+1</f>
        <v>#VALUE!</v>
      </c>
    </row>
    <row r="1538" customFormat="1"/>
    <row r="1539" spans="1:18">
      <c r="A1539" s="2" t="s">
        <v>0</v>
      </c>
      <c r="B1539" s="2" t="str">
        <f>"证券数量"</f>
        <v>证券数量</v>
      </c>
      <c r="C1539" s="2" t="s">
        <v>1</v>
      </c>
      <c r="D1539" s="2" t="str">
        <f>"价格币种"</f>
        <v>价格币种</v>
      </c>
      <c r="E1539" s="2" t="str">
        <f>"成本价"</f>
        <v>成本价</v>
      </c>
      <c r="F1539" s="2" t="str">
        <f>"浮动盈亏"</f>
        <v>浮动盈亏</v>
      </c>
      <c r="G1539" s="2" t="str">
        <f>"盈亏比例(%)"</f>
        <v>盈亏比例(%)</v>
      </c>
      <c r="H1539" s="2" t="str">
        <f>"折算汇率"</f>
        <v>折算汇率</v>
      </c>
      <c r="I1539" s="2" t="str">
        <f>"最新市值"</f>
        <v>最新市值</v>
      </c>
      <c r="J1539" s="2" t="str">
        <f>"当前价"</f>
        <v>当前价</v>
      </c>
      <c r="K1539" s="2" t="str">
        <f>"今买数量"</f>
        <v>今买数量</v>
      </c>
      <c r="L1539" s="2" t="str">
        <f>"今卖数量"</f>
        <v>今卖数量</v>
      </c>
      <c r="M1539" s="2" t="str">
        <f>"证券代码"</f>
        <v>证券代码</v>
      </c>
      <c r="N1539" s="2" t="str">
        <f>"股东代码"</f>
        <v>股东代码</v>
      </c>
      <c r="O1539" s="2" t="str">
        <f>"成本金额"</f>
        <v>成本金额</v>
      </c>
      <c r="P1539" s="2" t="s">
        <v>2</v>
      </c>
      <c r="Q1539" s="2"/>
      <c r="R1539" s="2" t="s">
        <v>3</v>
      </c>
    </row>
    <row r="1540" spans="1:18">
      <c r="A1540" s="2" t="s">
        <v>4</v>
      </c>
      <c r="B1540" s="9" t="s">
        <v>5</v>
      </c>
      <c r="C1540" s="9" t="s">
        <v>5</v>
      </c>
      <c r="D1540" s="2" t="str">
        <f t="shared" ref="D1540:D1555" si="457">"人民币"</f>
        <v>人民币</v>
      </c>
      <c r="E1540" s="2">
        <v>19.758</v>
      </c>
      <c r="F1540" s="2">
        <v>-1294.53</v>
      </c>
      <c r="G1540" s="2">
        <v>-8.19</v>
      </c>
      <c r="H1540" s="9" t="s">
        <v>6</v>
      </c>
      <c r="I1540" s="2">
        <v>14512</v>
      </c>
      <c r="J1540" s="2">
        <v>18.14</v>
      </c>
      <c r="K1540" s="2">
        <v>0</v>
      </c>
      <c r="L1540" s="2">
        <v>0</v>
      </c>
      <c r="M1540" s="2" t="str">
        <f>"000936"</f>
        <v>000936</v>
      </c>
      <c r="N1540" s="2" t="str">
        <f t="shared" ref="N1540:N1543" si="458">"0157472516"</f>
        <v>0157472516</v>
      </c>
      <c r="O1540" s="2" t="str">
        <f>"15806.53"</f>
        <v>15806.53</v>
      </c>
      <c r="P1540" s="2">
        <v>30</v>
      </c>
      <c r="Q1540" s="2">
        <f t="shared" ref="Q1540:Q1555" si="459">P1540*B1540</f>
        <v>24000</v>
      </c>
      <c r="R1540" s="2">
        <f t="shared" ref="R1540:R1555" si="460">(Q1540-O1540)/O1540*100</f>
        <v>51.835981711356</v>
      </c>
    </row>
    <row r="1541" spans="1:18">
      <c r="A1541" s="2" t="str">
        <f>"创业板B"</f>
        <v>创业板B</v>
      </c>
      <c r="B1541" s="2">
        <v>10000</v>
      </c>
      <c r="C1541" s="2">
        <v>10000</v>
      </c>
      <c r="D1541" s="2" t="str">
        <f>"人民币"</f>
        <v>人民币</v>
      </c>
      <c r="E1541" s="2">
        <v>1.116</v>
      </c>
      <c r="F1541" s="2">
        <v>-927.5</v>
      </c>
      <c r="G1541" s="2">
        <v>-8.33</v>
      </c>
      <c r="H1541" s="2"/>
      <c r="I1541" s="2">
        <v>10230</v>
      </c>
      <c r="J1541" s="2">
        <v>1.023</v>
      </c>
      <c r="K1541" s="2">
        <v>0</v>
      </c>
      <c r="L1541" s="2">
        <v>0</v>
      </c>
      <c r="M1541" s="2" t="str">
        <f>"150153"</f>
        <v>150153</v>
      </c>
      <c r="N1541" s="2" t="str">
        <f>"0157472516"</f>
        <v>0157472516</v>
      </c>
      <c r="O1541" s="2" t="str">
        <f>"11157.50"</f>
        <v>11157.50</v>
      </c>
      <c r="P1541" s="2">
        <v>1.3</v>
      </c>
      <c r="Q1541" s="2">
        <f>P1541*B1541</f>
        <v>13000</v>
      </c>
      <c r="R1541" s="2">
        <f>(Q1541-O1541)/O1541*100</f>
        <v>16.5135559041004</v>
      </c>
    </row>
    <row r="1542" spans="1:18">
      <c r="A1542" s="2" t="s">
        <v>7</v>
      </c>
      <c r="B1542" s="2">
        <v>600</v>
      </c>
      <c r="C1542" s="2">
        <v>600</v>
      </c>
      <c r="D1542" s="2" t="str">
        <f>"人民币"</f>
        <v>人民币</v>
      </c>
      <c r="E1542" s="2">
        <v>17.548</v>
      </c>
      <c r="F1542" s="2">
        <v>-310.88</v>
      </c>
      <c r="G1542" s="2">
        <v>-2.95</v>
      </c>
      <c r="H1542" s="2"/>
      <c r="I1542" s="2">
        <v>10218</v>
      </c>
      <c r="J1542" s="2">
        <v>17.03</v>
      </c>
      <c r="K1542" s="2">
        <v>0</v>
      </c>
      <c r="L1542" s="2">
        <v>0</v>
      </c>
      <c r="M1542" s="2" t="str">
        <f>"600008"</f>
        <v>600008</v>
      </c>
      <c r="N1542" s="2" t="str">
        <f t="shared" ref="N1542:N1545" si="461">"A453612732"</f>
        <v>A453612732</v>
      </c>
      <c r="O1542" s="2" t="str">
        <f>"10528.88"</f>
        <v>10528.88</v>
      </c>
      <c r="P1542" s="2">
        <v>25</v>
      </c>
      <c r="Q1542" s="2">
        <f>P1542*B1542</f>
        <v>15000</v>
      </c>
      <c r="R1542" s="2">
        <f>(Q1542-O1542)/O1542*100</f>
        <v>42.4652954540274</v>
      </c>
    </row>
    <row r="1543" spans="1:18">
      <c r="A1543" s="2" t="str">
        <f>"华英农业"</f>
        <v>华英农业</v>
      </c>
      <c r="B1543" s="2">
        <v>600</v>
      </c>
      <c r="C1543" s="2">
        <v>300</v>
      </c>
      <c r="D1543" s="2" t="str">
        <f>"人民币"</f>
        <v>人民币</v>
      </c>
      <c r="E1543" s="2">
        <v>14.948</v>
      </c>
      <c r="F1543" s="2">
        <v>-418.66</v>
      </c>
      <c r="G1543" s="2">
        <v>-4.67</v>
      </c>
      <c r="H1543" s="2"/>
      <c r="I1543" s="2">
        <v>8550</v>
      </c>
      <c r="J1543" s="2">
        <v>14.25</v>
      </c>
      <c r="K1543" s="2">
        <v>300</v>
      </c>
      <c r="L1543" s="2">
        <v>0</v>
      </c>
      <c r="M1543" s="2" t="str">
        <f>"002321"</f>
        <v>002321</v>
      </c>
      <c r="N1543" s="2" t="str">
        <f>"0157472516"</f>
        <v>0157472516</v>
      </c>
      <c r="O1543" s="2" t="str">
        <f>"8968.66"</f>
        <v>8968.66</v>
      </c>
      <c r="P1543" s="2">
        <v>25</v>
      </c>
      <c r="Q1543" s="2">
        <f>P1543*B1543</f>
        <v>15000</v>
      </c>
      <c r="R1543" s="2">
        <f>(Q1543-O1543)/O1543*100</f>
        <v>67.2490650777262</v>
      </c>
    </row>
    <row r="1544" spans="1:18">
      <c r="A1544" s="2" t="str">
        <f>"*ST阳化"</f>
        <v>*ST阳化</v>
      </c>
      <c r="B1544" s="2">
        <v>900</v>
      </c>
      <c r="C1544" s="2">
        <v>600</v>
      </c>
      <c r="D1544" s="2" t="str">
        <f>"人民币"</f>
        <v>人民币</v>
      </c>
      <c r="E1544" s="2">
        <v>7.599</v>
      </c>
      <c r="F1544" s="2">
        <v>-80.2</v>
      </c>
      <c r="G1544" s="2">
        <v>-1.17</v>
      </c>
      <c r="H1544" s="2"/>
      <c r="I1544" s="2">
        <v>6759</v>
      </c>
      <c r="J1544" s="2">
        <v>7.51</v>
      </c>
      <c r="K1544" s="2">
        <v>300</v>
      </c>
      <c r="L1544" s="2">
        <v>0</v>
      </c>
      <c r="M1544" s="2" t="str">
        <f>"600691"</f>
        <v>600691</v>
      </c>
      <c r="N1544" s="2" t="str">
        <f>"A453612732"</f>
        <v>A453612732</v>
      </c>
      <c r="O1544" s="2" t="str">
        <f>"6839.20"</f>
        <v>6839.20</v>
      </c>
      <c r="P1544" s="2">
        <v>11</v>
      </c>
      <c r="Q1544" s="2">
        <f>P1544*B1544</f>
        <v>9900</v>
      </c>
      <c r="R1544" s="2">
        <f>(Q1544-O1544)/O1544*100</f>
        <v>44.7537723710376</v>
      </c>
    </row>
    <row r="1545" spans="1:18">
      <c r="A1545" s="2" t="str">
        <f>"雪峰科技"</f>
        <v>雪峰科技</v>
      </c>
      <c r="B1545" s="2">
        <v>200</v>
      </c>
      <c r="C1545" s="2">
        <v>100</v>
      </c>
      <c r="D1545" s="2" t="str">
        <f>"人民币"</f>
        <v>人民币</v>
      </c>
      <c r="E1545" s="2">
        <v>37.898</v>
      </c>
      <c r="F1545" s="2">
        <v>-1239.59</v>
      </c>
      <c r="G1545" s="2">
        <v>-16.35</v>
      </c>
      <c r="H1545" s="2"/>
      <c r="I1545" s="2">
        <v>6340</v>
      </c>
      <c r="J1545" s="2">
        <v>31.7</v>
      </c>
      <c r="K1545" s="2">
        <v>100</v>
      </c>
      <c r="L1545" s="2">
        <v>0</v>
      </c>
      <c r="M1545" s="2" t="str">
        <f>"603227"</f>
        <v>603227</v>
      </c>
      <c r="N1545" s="2" t="str">
        <f>"A453612732"</f>
        <v>A453612732</v>
      </c>
      <c r="O1545" s="2" t="str">
        <f>"7579.59"</f>
        <v>7579.59</v>
      </c>
      <c r="P1545" s="2">
        <v>42</v>
      </c>
      <c r="Q1545" s="2">
        <f>P1545*B1545</f>
        <v>8400</v>
      </c>
      <c r="R1545" s="2">
        <f>(Q1545-O1545)/O1545*100</f>
        <v>10.8239363870605</v>
      </c>
    </row>
    <row r="1546" spans="1:18">
      <c r="A1546" s="2" t="str">
        <f>"三花股份"</f>
        <v>三花股份</v>
      </c>
      <c r="B1546" s="2">
        <v>400</v>
      </c>
      <c r="C1546" s="2">
        <v>400</v>
      </c>
      <c r="D1546" s="2" t="str">
        <f>"人民币"</f>
        <v>人民币</v>
      </c>
      <c r="E1546" s="2">
        <v>13.737</v>
      </c>
      <c r="F1546" s="2">
        <v>69.25</v>
      </c>
      <c r="G1546" s="2">
        <v>1.26</v>
      </c>
      <c r="H1546" s="2"/>
      <c r="I1546" s="2">
        <v>5564</v>
      </c>
      <c r="J1546" s="2">
        <v>13.91</v>
      </c>
      <c r="K1546" s="2">
        <v>0</v>
      </c>
      <c r="L1546" s="2">
        <v>0</v>
      </c>
      <c r="M1546" s="2" t="str">
        <f>"002050"</f>
        <v>002050</v>
      </c>
      <c r="N1546" s="2" t="str">
        <f t="shared" ref="N1546:N1551" si="462">"0157472516"</f>
        <v>0157472516</v>
      </c>
      <c r="O1546" s="2" t="str">
        <f>"5494.75"</f>
        <v>5494.75</v>
      </c>
      <c r="P1546" s="2">
        <v>20</v>
      </c>
      <c r="Q1546" s="2">
        <f>P1546*B1546</f>
        <v>8000</v>
      </c>
      <c r="R1546" s="2">
        <f>(Q1546-O1546)/O1546*100</f>
        <v>45.5935210883116</v>
      </c>
    </row>
    <row r="1547" spans="1:18">
      <c r="A1547" s="2" t="str">
        <f>"农 产 品"</f>
        <v>农 产 品</v>
      </c>
      <c r="B1547" s="2">
        <v>200</v>
      </c>
      <c r="C1547" s="2">
        <v>200</v>
      </c>
      <c r="D1547" s="2" t="str">
        <f>"人民币"</f>
        <v>人民币</v>
      </c>
      <c r="E1547" s="2">
        <v>25.665</v>
      </c>
      <c r="F1547" s="2">
        <v>-601</v>
      </c>
      <c r="G1547" s="2">
        <v>-11.71</v>
      </c>
      <c r="H1547" s="2"/>
      <c r="I1547" s="2">
        <v>4532</v>
      </c>
      <c r="J1547" s="2">
        <v>22.66</v>
      </c>
      <c r="K1547" s="2">
        <v>0</v>
      </c>
      <c r="L1547" s="2">
        <v>0</v>
      </c>
      <c r="M1547" s="2" t="str">
        <f>"000061"</f>
        <v>000061</v>
      </c>
      <c r="N1547" s="2" t="str">
        <f>"0157472516"</f>
        <v>0157472516</v>
      </c>
      <c r="O1547" s="2" t="str">
        <f>"5133.00"</f>
        <v>5133.00</v>
      </c>
      <c r="P1547" s="2">
        <v>35</v>
      </c>
      <c r="Q1547" s="2">
        <f>P1547*B1547</f>
        <v>7000</v>
      </c>
      <c r="R1547" s="2">
        <f>(Q1547-O1547)/O1547*100</f>
        <v>36.3724917202416</v>
      </c>
    </row>
    <row r="1548" spans="1:18">
      <c r="A1548" s="2" t="str">
        <f>"北京城建"</f>
        <v>北京城建</v>
      </c>
      <c r="B1548" s="2">
        <v>200</v>
      </c>
      <c r="C1548" s="2">
        <v>200</v>
      </c>
      <c r="D1548" s="2" t="str">
        <f>"人民币"</f>
        <v>人民币</v>
      </c>
      <c r="E1548" s="2">
        <v>24.605</v>
      </c>
      <c r="F1548" s="2">
        <v>-394.99</v>
      </c>
      <c r="G1548" s="2">
        <v>-8.03</v>
      </c>
      <c r="H1548" s="2"/>
      <c r="I1548" s="2">
        <v>4526</v>
      </c>
      <c r="J1548" s="2">
        <v>22.63</v>
      </c>
      <c r="K1548" s="2">
        <v>0</v>
      </c>
      <c r="L1548" s="2">
        <v>0</v>
      </c>
      <c r="M1548" s="2" t="str">
        <f>"600266"</f>
        <v>600266</v>
      </c>
      <c r="N1548" s="2" t="str">
        <f t="shared" ref="N1548:N1550" si="463">"A453612732"</f>
        <v>A453612732</v>
      </c>
      <c r="O1548" s="2" t="str">
        <f>"4920.99"</f>
        <v>4920.99</v>
      </c>
      <c r="P1548" s="2">
        <v>28</v>
      </c>
      <c r="Q1548" s="2">
        <f>P1548*B1548</f>
        <v>5600</v>
      </c>
      <c r="R1548" s="2">
        <f>(Q1548-O1548)/O1548*100</f>
        <v>13.7982397850839</v>
      </c>
    </row>
    <row r="1549" spans="1:18">
      <c r="A1549" s="2" t="str">
        <f>"上汽集团"</f>
        <v>上汽集团</v>
      </c>
      <c r="B1549" s="2">
        <v>200</v>
      </c>
      <c r="C1549" s="2">
        <v>200</v>
      </c>
      <c r="D1549" s="2" t="str">
        <f>"人民币"</f>
        <v>人民币</v>
      </c>
      <c r="E1549" s="2">
        <v>24.736</v>
      </c>
      <c r="F1549" s="2">
        <v>-449.12</v>
      </c>
      <c r="G1549" s="2">
        <v>-9.08</v>
      </c>
      <c r="H1549" s="2"/>
      <c r="I1549" s="2">
        <v>4498</v>
      </c>
      <c r="J1549" s="2">
        <v>22.49</v>
      </c>
      <c r="K1549" s="2">
        <v>0</v>
      </c>
      <c r="L1549" s="2">
        <v>0</v>
      </c>
      <c r="M1549" s="2" t="str">
        <f>"600104"</f>
        <v>600104</v>
      </c>
      <c r="N1549" s="2" t="str">
        <f>"A453612732"</f>
        <v>A453612732</v>
      </c>
      <c r="O1549" s="2" t="str">
        <f>"4947.12"</f>
        <v>4947.12</v>
      </c>
      <c r="P1549" s="2">
        <v>35</v>
      </c>
      <c r="Q1549" s="2">
        <f>P1549*B1549</f>
        <v>7000</v>
      </c>
      <c r="R1549" s="2">
        <f>(Q1549-O1549)/O1549*100</f>
        <v>41.4964666310904</v>
      </c>
    </row>
    <row r="1550" spans="1:18">
      <c r="A1550" s="2" t="str">
        <f>"中海集运"</f>
        <v>中海集运</v>
      </c>
      <c r="B1550" s="2">
        <v>400</v>
      </c>
      <c r="C1550" s="2">
        <v>400</v>
      </c>
      <c r="D1550" s="2" t="str">
        <f>"人民币"</f>
        <v>人民币</v>
      </c>
      <c r="E1550" s="2">
        <v>9.099</v>
      </c>
      <c r="F1550" s="2">
        <v>-167.68</v>
      </c>
      <c r="G1550" s="2">
        <v>-4.6</v>
      </c>
      <c r="H1550" s="2"/>
      <c r="I1550" s="2">
        <v>3472</v>
      </c>
      <c r="J1550" s="2">
        <v>8.68</v>
      </c>
      <c r="K1550" s="2">
        <v>0</v>
      </c>
      <c r="L1550" s="2">
        <v>0</v>
      </c>
      <c r="M1550" s="2" t="str">
        <f>"601866"</f>
        <v>601866</v>
      </c>
      <c r="N1550" s="2" t="str">
        <f>"A453612732"</f>
        <v>A453612732</v>
      </c>
      <c r="O1550" s="2" t="str">
        <f>"3639.68"</f>
        <v>3639.68</v>
      </c>
      <c r="P1550" s="2">
        <v>12</v>
      </c>
      <c r="Q1550" s="2">
        <f>P1550*B1550</f>
        <v>4800</v>
      </c>
      <c r="R1550" s="2">
        <f>(Q1550-O1550)/O1550*100</f>
        <v>31.8797256901706</v>
      </c>
    </row>
    <row r="1551" spans="1:18">
      <c r="A1551" s="2" t="str">
        <f>"中航军B"</f>
        <v>中航军B</v>
      </c>
      <c r="B1551" s="2">
        <v>3000</v>
      </c>
      <c r="C1551" s="2">
        <v>3000</v>
      </c>
      <c r="D1551" s="2" t="str">
        <f>"人民币"</f>
        <v>人民币</v>
      </c>
      <c r="E1551" s="2">
        <v>0.972</v>
      </c>
      <c r="F1551" s="2">
        <v>-62</v>
      </c>
      <c r="G1551" s="2">
        <v>-2.16</v>
      </c>
      <c r="H1551" s="2"/>
      <c r="I1551" s="2">
        <v>2853</v>
      </c>
      <c r="J1551" s="2">
        <v>0.951</v>
      </c>
      <c r="K1551" s="2">
        <v>0</v>
      </c>
      <c r="L1551" s="2">
        <v>0</v>
      </c>
      <c r="M1551" s="2" t="str">
        <f>"150222"</f>
        <v>150222</v>
      </c>
      <c r="N1551" s="2" t="str">
        <f>"0157472516"</f>
        <v>0157472516</v>
      </c>
      <c r="O1551" s="2" t="str">
        <f>"2915.00"</f>
        <v>2915.00</v>
      </c>
      <c r="P1551" s="2">
        <v>1.1</v>
      </c>
      <c r="Q1551" s="2">
        <f>P1551*B1551</f>
        <v>3300</v>
      </c>
      <c r="R1551" s="2">
        <f>(Q1551-O1551)/O1551*100</f>
        <v>13.2075471698113</v>
      </c>
    </row>
    <row r="1552" spans="1:18">
      <c r="A1552" s="2" t="str">
        <f>"华贸物流"</f>
        <v>华贸物流</v>
      </c>
      <c r="B1552" s="2">
        <v>200</v>
      </c>
      <c r="C1552" s="2">
        <v>200</v>
      </c>
      <c r="D1552" s="2" t="str">
        <f>"人民币"</f>
        <v>人民币</v>
      </c>
      <c r="E1552" s="2">
        <v>16.576</v>
      </c>
      <c r="F1552" s="2">
        <v>-473.12</v>
      </c>
      <c r="G1552" s="2">
        <v>-14.27</v>
      </c>
      <c r="H1552" s="2"/>
      <c r="I1552" s="2">
        <v>2842</v>
      </c>
      <c r="J1552" s="2">
        <v>14.21</v>
      </c>
      <c r="K1552" s="2">
        <v>0</v>
      </c>
      <c r="L1552" s="2">
        <v>0</v>
      </c>
      <c r="M1552" s="2" t="str">
        <f>"603128"</f>
        <v>603128</v>
      </c>
      <c r="N1552" s="2" t="str">
        <f t="shared" ref="N1552:N1555" si="464">"A453612732"</f>
        <v>A453612732</v>
      </c>
      <c r="O1552" s="2" t="str">
        <f>"3315.12"</f>
        <v>3315.12</v>
      </c>
      <c r="P1552" s="2">
        <v>20</v>
      </c>
      <c r="Q1552" s="2">
        <f>P1552*B1552</f>
        <v>4000</v>
      </c>
      <c r="R1552" s="2">
        <f>(Q1552-O1552)/O1552*100</f>
        <v>20.6592823185888</v>
      </c>
    </row>
    <row r="1553" spans="1:18">
      <c r="A1553" s="2" t="str">
        <f>"盛达矿业"</f>
        <v>盛达矿业</v>
      </c>
      <c r="B1553" s="2">
        <v>100</v>
      </c>
      <c r="C1553" s="2">
        <v>100</v>
      </c>
      <c r="D1553" s="2" t="str">
        <f>"人民币"</f>
        <v>人民币</v>
      </c>
      <c r="E1553" s="2">
        <v>38.308</v>
      </c>
      <c r="F1553" s="2">
        <v>-1175.77</v>
      </c>
      <c r="G1553" s="2">
        <v>-30.69</v>
      </c>
      <c r="H1553" s="2"/>
      <c r="I1553" s="2">
        <v>2655</v>
      </c>
      <c r="J1553" s="2">
        <v>26.55</v>
      </c>
      <c r="K1553" s="2">
        <v>0</v>
      </c>
      <c r="L1553" s="2">
        <v>100</v>
      </c>
      <c r="M1553" s="2" t="str">
        <f>"000603"</f>
        <v>000603</v>
      </c>
      <c r="N1553" s="2" t="str">
        <f>"0157472516"</f>
        <v>0157472516</v>
      </c>
      <c r="O1553" s="2" t="str">
        <f>"3830.77"</f>
        <v>3830.77</v>
      </c>
      <c r="P1553" s="2">
        <v>40</v>
      </c>
      <c r="Q1553" s="2">
        <f>P1553*B1553</f>
        <v>4000</v>
      </c>
      <c r="R1553" s="2">
        <f>(Q1553-O1553)/O1553*100</f>
        <v>4.41764971533138</v>
      </c>
    </row>
    <row r="1554" spans="1:18">
      <c r="A1554" s="2" t="str">
        <f>"大众交通"</f>
        <v>大众交通</v>
      </c>
      <c r="B1554" s="2">
        <v>100</v>
      </c>
      <c r="C1554" s="2">
        <v>100</v>
      </c>
      <c r="D1554" s="2" t="str">
        <f>"人民币"</f>
        <v>人民币</v>
      </c>
      <c r="E1554" s="2">
        <v>30.941</v>
      </c>
      <c r="F1554" s="2">
        <v>-1037.13</v>
      </c>
      <c r="G1554" s="2">
        <v>-33.52</v>
      </c>
      <c r="H1554" s="2"/>
      <c r="I1554" s="2">
        <v>2057</v>
      </c>
      <c r="J1554" s="2">
        <v>20.57</v>
      </c>
      <c r="K1554" s="2">
        <v>0</v>
      </c>
      <c r="L1554" s="2">
        <v>0</v>
      </c>
      <c r="M1554" s="2" t="str">
        <f>"600611"</f>
        <v>600611</v>
      </c>
      <c r="N1554" s="2" t="str">
        <f>"A453612732"</f>
        <v>A453612732</v>
      </c>
      <c r="O1554" s="2" t="str">
        <f>"3094.13"</f>
        <v>3094.13</v>
      </c>
      <c r="P1554" s="2">
        <v>28</v>
      </c>
      <c r="Q1554" s="2">
        <f>P1554*B1554</f>
        <v>2800</v>
      </c>
      <c r="R1554" s="2">
        <f>(Q1554-O1554)/O1554*100</f>
        <v>-9.50606470962759</v>
      </c>
    </row>
    <row r="1555" spans="1:18">
      <c r="A1555" s="2" t="str">
        <f>"中国中车"</f>
        <v>中国中车</v>
      </c>
      <c r="B1555" s="2">
        <v>100</v>
      </c>
      <c r="C1555" s="2">
        <v>100</v>
      </c>
      <c r="D1555" s="2" t="str">
        <f>"人民币"</f>
        <v>人民币</v>
      </c>
      <c r="E1555" s="2">
        <v>26.395</v>
      </c>
      <c r="F1555" s="2">
        <v>-631.5</v>
      </c>
      <c r="G1555" s="2">
        <v>-23.92</v>
      </c>
      <c r="H1555" s="2"/>
      <c r="I1555" s="2">
        <v>2008</v>
      </c>
      <c r="J1555" s="2">
        <v>20.08</v>
      </c>
      <c r="K1555" s="2">
        <v>0</v>
      </c>
      <c r="L1555" s="2">
        <v>100</v>
      </c>
      <c r="M1555" s="2" t="str">
        <f>"601766"</f>
        <v>601766</v>
      </c>
      <c r="N1555" s="2" t="str">
        <f>"A453612732"</f>
        <v>A453612732</v>
      </c>
      <c r="O1555" s="2" t="str">
        <f>"2639.50"</f>
        <v>2639.50</v>
      </c>
      <c r="P1555" s="2">
        <v>30</v>
      </c>
      <c r="Q1555" s="2">
        <f>P1555*B1555</f>
        <v>3000</v>
      </c>
      <c r="R1555" s="2">
        <f>(Q1555-O1555)/O1555*100</f>
        <v>13.6578897518469</v>
      </c>
    </row>
    <row r="1556" spans="1:18">
      <c r="A1556" s="2" t="s">
        <v>8</v>
      </c>
      <c r="B1556" s="2" t="s">
        <v>9</v>
      </c>
      <c r="C1556" s="4" t="s">
        <v>10</v>
      </c>
      <c r="D1556" s="4"/>
      <c r="E1556" s="4"/>
      <c r="F1556" s="2"/>
      <c r="G1556" s="2">
        <f>SUM(G1540:G1555)</f>
        <v>-178.38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>
        <f>SUM(Q1540:Q1555)</f>
        <v>134800</v>
      </c>
      <c r="R1556" s="2"/>
    </row>
    <row r="1557" customFormat="1" spans="3:8">
      <c r="C1557" s="5"/>
      <c r="D1557" s="5"/>
      <c r="E1557" s="5"/>
      <c r="H1557" s="6">
        <v>42257</v>
      </c>
    </row>
    <row r="1558" spans="2:18">
      <c r="B1558" s="2" t="str">
        <f>"币种"</f>
        <v>币种</v>
      </c>
      <c r="C1558" s="2" t="str">
        <f>"余额"</f>
        <v>余额</v>
      </c>
      <c r="D1558" s="2" t="str">
        <f>"可用"</f>
        <v>可用</v>
      </c>
      <c r="E1558" s="2" t="str">
        <f>"可取"</f>
        <v>可取</v>
      </c>
      <c r="F1558" s="2" t="str">
        <f>"参考市值"</f>
        <v>参考市值</v>
      </c>
      <c r="G1558" s="2" t="str">
        <f>"资产"</f>
        <v>资产</v>
      </c>
      <c r="H1558" s="2" t="str">
        <f>"盈亏"</f>
        <v>盈亏</v>
      </c>
      <c r="I1558" s="2"/>
      <c r="J1558" s="2"/>
      <c r="K1558" s="2"/>
      <c r="L1558" s="2"/>
      <c r="M1558" s="2"/>
      <c r="N1558" s="2"/>
      <c r="O1558" s="2"/>
      <c r="P1558" s="2"/>
      <c r="Q1558" s="2"/>
      <c r="R1558" s="2"/>
    </row>
    <row r="1559" spans="2:18">
      <c r="B1559" s="2" t="str">
        <f>"人民币"</f>
        <v>人民币</v>
      </c>
      <c r="C1559" s="2" t="str">
        <f>"5508.71"</f>
        <v>5508.71</v>
      </c>
      <c r="D1559" s="2" t="str">
        <f>"138.54"</f>
        <v>138.54</v>
      </c>
      <c r="E1559" s="2" t="str">
        <f>"138.54"</f>
        <v>138.54</v>
      </c>
      <c r="F1559" s="2" t="str">
        <f>"91616.00"</f>
        <v>91616.00</v>
      </c>
      <c r="G1559" s="2" t="str">
        <f>"91754.54"</f>
        <v>91754.54</v>
      </c>
      <c r="H1559" s="2" t="str">
        <f>"-9194.42"</f>
        <v>-9194.42</v>
      </c>
      <c r="I1559" s="2"/>
      <c r="J1559" s="2"/>
      <c r="K1559" s="2"/>
      <c r="L1559" s="2"/>
      <c r="M1559" s="2"/>
      <c r="N1559" s="2"/>
      <c r="O1559" s="2"/>
      <c r="P1559" s="2"/>
      <c r="Q1559" s="2"/>
      <c r="R1559" s="2"/>
    </row>
    <row r="1560" spans="2:18"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8"/>
    </row>
    <row r="1561" spans="2:19">
      <c r="B1561" s="2" t="s">
        <v>0</v>
      </c>
      <c r="C1561" s="2" t="str">
        <f>"证券数量"</f>
        <v>证券数量</v>
      </c>
      <c r="D1561" s="2" t="s">
        <v>1</v>
      </c>
      <c r="E1561" s="2" t="str">
        <f>"价格币种"</f>
        <v>价格币种</v>
      </c>
      <c r="F1561" s="2" t="str">
        <f>"成本价"</f>
        <v>成本价</v>
      </c>
      <c r="G1561" s="2" t="str">
        <f>"浮动盈亏"</f>
        <v>浮动盈亏</v>
      </c>
      <c r="H1561" s="2" t="str">
        <f>"盈亏比例(%)"</f>
        <v>盈亏比例(%)</v>
      </c>
      <c r="I1561" s="2" t="str">
        <f>"折算汇率"</f>
        <v>折算汇率</v>
      </c>
      <c r="J1561" s="2" t="str">
        <f>"最新市值"</f>
        <v>最新市值</v>
      </c>
      <c r="K1561" s="2" t="str">
        <f>"当前价"</f>
        <v>当前价</v>
      </c>
      <c r="L1561" s="2" t="str">
        <f>"今买数量"</f>
        <v>今买数量</v>
      </c>
      <c r="M1561" s="2" t="str">
        <f>"今卖数量"</f>
        <v>今卖数量</v>
      </c>
      <c r="N1561" s="2" t="str">
        <f>"证券代码"</f>
        <v>证券代码</v>
      </c>
      <c r="O1561" s="2" t="str">
        <f>"股东代码"</f>
        <v>股东代码</v>
      </c>
      <c r="P1561" s="2" t="str">
        <f>"成本金额"</f>
        <v>成本金额</v>
      </c>
      <c r="Q1561" s="2" t="s">
        <v>2</v>
      </c>
      <c r="R1561" s="2"/>
      <c r="S1561" s="2" t="s">
        <v>3</v>
      </c>
    </row>
    <row r="1562" spans="2:19">
      <c r="B1562" s="2" t="s">
        <v>4</v>
      </c>
      <c r="C1562" s="9" t="s">
        <v>5</v>
      </c>
      <c r="D1562" s="9" t="s">
        <v>5</v>
      </c>
      <c r="E1562" s="2" t="str">
        <f t="shared" ref="E1562:E1577" si="465">"人民币"</f>
        <v>人民币</v>
      </c>
      <c r="F1562" s="2">
        <v>19.758</v>
      </c>
      <c r="G1562" s="2">
        <v>-1294.53</v>
      </c>
      <c r="H1562" s="2">
        <v>-8.19</v>
      </c>
      <c r="I1562" s="9" t="s">
        <v>6</v>
      </c>
      <c r="J1562" s="2">
        <v>14512</v>
      </c>
      <c r="K1562" s="2">
        <v>18.14</v>
      </c>
      <c r="L1562" s="2">
        <v>0</v>
      </c>
      <c r="M1562" s="2">
        <v>0</v>
      </c>
      <c r="N1562" s="2" t="str">
        <f>"000936"</f>
        <v>000936</v>
      </c>
      <c r="O1562" s="2" t="str">
        <f t="shared" ref="O1562:O1565" si="466">"0157472516"</f>
        <v>0157472516</v>
      </c>
      <c r="P1562" s="2" t="str">
        <f>"15806.53"</f>
        <v>15806.53</v>
      </c>
      <c r="Q1562" s="2">
        <v>30</v>
      </c>
      <c r="R1562" s="2">
        <f t="shared" ref="R1562:R1577" si="467">Q1562*C1562</f>
        <v>24000</v>
      </c>
      <c r="S1562" s="2">
        <f t="shared" ref="S1562:S1577" si="468">(R1562-P1562)/P1562*100</f>
        <v>51.835981711356</v>
      </c>
    </row>
    <row r="1563" spans="2:19">
      <c r="B1563" s="2" t="str">
        <f>"创业板B"</f>
        <v>创业板B</v>
      </c>
      <c r="C1563" s="2">
        <v>10000</v>
      </c>
      <c r="D1563" s="2">
        <v>10000</v>
      </c>
      <c r="E1563" s="2" t="str">
        <f>"人民币"</f>
        <v>人民币</v>
      </c>
      <c r="F1563" s="2">
        <v>1.116</v>
      </c>
      <c r="G1563" s="2">
        <v>-927.5</v>
      </c>
      <c r="H1563" s="2">
        <v>-8.33</v>
      </c>
      <c r="I1563" s="2"/>
      <c r="J1563" s="2">
        <v>10230</v>
      </c>
      <c r="K1563" s="2">
        <v>1.023</v>
      </c>
      <c r="L1563" s="2">
        <v>0</v>
      </c>
      <c r="M1563" s="2">
        <v>0</v>
      </c>
      <c r="N1563" s="2" t="str">
        <f>"150153"</f>
        <v>150153</v>
      </c>
      <c r="O1563" s="2" t="str">
        <f>"0157472516"</f>
        <v>0157472516</v>
      </c>
      <c r="P1563" s="2" t="str">
        <f>"11157.50"</f>
        <v>11157.50</v>
      </c>
      <c r="Q1563" s="2">
        <v>1.3</v>
      </c>
      <c r="R1563" s="2">
        <f>Q1563*C1563</f>
        <v>13000</v>
      </c>
      <c r="S1563" s="2">
        <f>(R1563-P1563)/P1563*100</f>
        <v>16.5135559041004</v>
      </c>
    </row>
    <row r="1564" spans="2:19">
      <c r="B1564" s="2" t="s">
        <v>7</v>
      </c>
      <c r="C1564" s="2">
        <v>600</v>
      </c>
      <c r="D1564" s="2">
        <v>600</v>
      </c>
      <c r="E1564" s="2" t="str">
        <f>"人民币"</f>
        <v>人民币</v>
      </c>
      <c r="F1564" s="2">
        <v>17.548</v>
      </c>
      <c r="G1564" s="2">
        <v>-310.88</v>
      </c>
      <c r="H1564" s="2">
        <v>-2.95</v>
      </c>
      <c r="I1564" s="2"/>
      <c r="J1564" s="2">
        <v>10218</v>
      </c>
      <c r="K1564" s="2">
        <v>17.03</v>
      </c>
      <c r="L1564" s="2">
        <v>0</v>
      </c>
      <c r="M1564" s="2">
        <v>0</v>
      </c>
      <c r="N1564" s="2" t="str">
        <f>"600008"</f>
        <v>600008</v>
      </c>
      <c r="O1564" s="2" t="str">
        <f t="shared" ref="O1564:O1567" si="469">"A453612732"</f>
        <v>A453612732</v>
      </c>
      <c r="P1564" s="2" t="str">
        <f>"10528.88"</f>
        <v>10528.88</v>
      </c>
      <c r="Q1564" s="2">
        <v>25</v>
      </c>
      <c r="R1564" s="2">
        <f>Q1564*C1564</f>
        <v>15000</v>
      </c>
      <c r="S1564" s="2">
        <f>(R1564-P1564)/P1564*100</f>
        <v>42.4652954540274</v>
      </c>
    </row>
    <row r="1565" spans="2:19">
      <c r="B1565" s="2" t="str">
        <f>"华英农业"</f>
        <v>华英农业</v>
      </c>
      <c r="C1565" s="2">
        <v>600</v>
      </c>
      <c r="D1565" s="2">
        <v>300</v>
      </c>
      <c r="E1565" s="2" t="str">
        <f>"人民币"</f>
        <v>人民币</v>
      </c>
      <c r="F1565" s="2">
        <v>14.948</v>
      </c>
      <c r="G1565" s="2">
        <v>-418.66</v>
      </c>
      <c r="H1565" s="2">
        <v>-4.67</v>
      </c>
      <c r="I1565" s="2"/>
      <c r="J1565" s="2">
        <v>8550</v>
      </c>
      <c r="K1565" s="2">
        <v>14.25</v>
      </c>
      <c r="L1565" s="2">
        <v>300</v>
      </c>
      <c r="M1565" s="2">
        <v>0</v>
      </c>
      <c r="N1565" s="2" t="str">
        <f>"002321"</f>
        <v>002321</v>
      </c>
      <c r="O1565" s="2" t="str">
        <f>"0157472516"</f>
        <v>0157472516</v>
      </c>
      <c r="P1565" s="2" t="str">
        <f>"8968.66"</f>
        <v>8968.66</v>
      </c>
      <c r="Q1565" s="2">
        <v>25</v>
      </c>
      <c r="R1565" s="2">
        <f>Q1565*C1565</f>
        <v>15000</v>
      </c>
      <c r="S1565" s="2">
        <f>(R1565-P1565)/P1565*100</f>
        <v>67.2490650777262</v>
      </c>
    </row>
    <row r="1566" spans="2:19">
      <c r="B1566" s="2" t="str">
        <f>"*ST阳化"</f>
        <v>*ST阳化</v>
      </c>
      <c r="C1566" s="2">
        <v>900</v>
      </c>
      <c r="D1566" s="2">
        <v>600</v>
      </c>
      <c r="E1566" s="2" t="str">
        <f>"人民币"</f>
        <v>人民币</v>
      </c>
      <c r="F1566" s="2">
        <v>7.599</v>
      </c>
      <c r="G1566" s="2">
        <v>-80.2</v>
      </c>
      <c r="H1566" s="2">
        <v>-1.17</v>
      </c>
      <c r="I1566" s="2"/>
      <c r="J1566" s="2">
        <v>6759</v>
      </c>
      <c r="K1566" s="2">
        <v>7.51</v>
      </c>
      <c r="L1566" s="2">
        <v>300</v>
      </c>
      <c r="M1566" s="2">
        <v>0</v>
      </c>
      <c r="N1566" s="2" t="str">
        <f>"600691"</f>
        <v>600691</v>
      </c>
      <c r="O1566" s="2" t="str">
        <f>"A453612732"</f>
        <v>A453612732</v>
      </c>
      <c r="P1566" s="2" t="str">
        <f>"6839.20"</f>
        <v>6839.20</v>
      </c>
      <c r="Q1566" s="2">
        <v>11</v>
      </c>
      <c r="R1566" s="2">
        <f>Q1566*C1566</f>
        <v>9900</v>
      </c>
      <c r="S1566" s="2">
        <f>(R1566-P1566)/P1566*100</f>
        <v>44.7537723710376</v>
      </c>
    </row>
    <row r="1567" spans="2:19">
      <c r="B1567" s="2" t="str">
        <f>"雪峰科技"</f>
        <v>雪峰科技</v>
      </c>
      <c r="C1567" s="2">
        <v>200</v>
      </c>
      <c r="D1567" s="2">
        <v>100</v>
      </c>
      <c r="E1567" s="2" t="str">
        <f>"人民币"</f>
        <v>人民币</v>
      </c>
      <c r="F1567" s="2">
        <v>37.898</v>
      </c>
      <c r="G1567" s="2">
        <v>-1239.59</v>
      </c>
      <c r="H1567" s="2">
        <v>-16.35</v>
      </c>
      <c r="I1567" s="2"/>
      <c r="J1567" s="2">
        <v>6340</v>
      </c>
      <c r="K1567" s="2">
        <v>31.7</v>
      </c>
      <c r="L1567" s="2">
        <v>100</v>
      </c>
      <c r="M1567" s="2">
        <v>0</v>
      </c>
      <c r="N1567" s="2" t="str">
        <f>"603227"</f>
        <v>603227</v>
      </c>
      <c r="O1567" s="2" t="str">
        <f>"A453612732"</f>
        <v>A453612732</v>
      </c>
      <c r="P1567" s="2" t="str">
        <f>"7579.59"</f>
        <v>7579.59</v>
      </c>
      <c r="Q1567" s="2">
        <v>42</v>
      </c>
      <c r="R1567" s="2">
        <f>Q1567*C1567</f>
        <v>8400</v>
      </c>
      <c r="S1567" s="2">
        <f>(R1567-P1567)/P1567*100</f>
        <v>10.8239363870605</v>
      </c>
    </row>
    <row r="1568" spans="2:19">
      <c r="B1568" s="2" t="str">
        <f>"三花股份"</f>
        <v>三花股份</v>
      </c>
      <c r="C1568" s="2">
        <v>400</v>
      </c>
      <c r="D1568" s="2">
        <v>400</v>
      </c>
      <c r="E1568" s="2" t="str">
        <f>"人民币"</f>
        <v>人民币</v>
      </c>
      <c r="F1568" s="2">
        <v>13.737</v>
      </c>
      <c r="G1568" s="2">
        <v>69.25</v>
      </c>
      <c r="H1568" s="2">
        <v>1.26</v>
      </c>
      <c r="I1568" s="2"/>
      <c r="J1568" s="2">
        <v>5564</v>
      </c>
      <c r="K1568" s="2">
        <v>13.91</v>
      </c>
      <c r="L1568" s="2">
        <v>0</v>
      </c>
      <c r="M1568" s="2">
        <v>0</v>
      </c>
      <c r="N1568" s="2" t="str">
        <f>"002050"</f>
        <v>002050</v>
      </c>
      <c r="O1568" s="2" t="str">
        <f t="shared" ref="O1568:O1573" si="470">"0157472516"</f>
        <v>0157472516</v>
      </c>
      <c r="P1568" s="2" t="str">
        <f>"5494.75"</f>
        <v>5494.75</v>
      </c>
      <c r="Q1568" s="2">
        <v>20</v>
      </c>
      <c r="R1568" s="2">
        <f>Q1568*C1568</f>
        <v>8000</v>
      </c>
      <c r="S1568" s="2">
        <f>(R1568-P1568)/P1568*100</f>
        <v>45.5935210883116</v>
      </c>
    </row>
    <row r="1569" spans="2:19">
      <c r="B1569" s="2" t="str">
        <f>"农 产 品"</f>
        <v>农 产 品</v>
      </c>
      <c r="C1569" s="2">
        <v>200</v>
      </c>
      <c r="D1569" s="2">
        <v>200</v>
      </c>
      <c r="E1569" s="2" t="str">
        <f>"人民币"</f>
        <v>人民币</v>
      </c>
      <c r="F1569" s="2">
        <v>25.665</v>
      </c>
      <c r="G1569" s="2">
        <v>-601</v>
      </c>
      <c r="H1569" s="2">
        <v>-11.71</v>
      </c>
      <c r="I1569" s="2"/>
      <c r="J1569" s="2">
        <v>4532</v>
      </c>
      <c r="K1569" s="2">
        <v>22.66</v>
      </c>
      <c r="L1569" s="2">
        <v>0</v>
      </c>
      <c r="M1569" s="2">
        <v>0</v>
      </c>
      <c r="N1569" s="2" t="str">
        <f>"000061"</f>
        <v>000061</v>
      </c>
      <c r="O1569" s="2" t="str">
        <f>"0157472516"</f>
        <v>0157472516</v>
      </c>
      <c r="P1569" s="2" t="str">
        <f>"5133.00"</f>
        <v>5133.00</v>
      </c>
      <c r="Q1569" s="2">
        <v>35</v>
      </c>
      <c r="R1569" s="2">
        <f>Q1569*C1569</f>
        <v>7000</v>
      </c>
      <c r="S1569" s="2">
        <f>(R1569-P1569)/P1569*100</f>
        <v>36.3724917202416</v>
      </c>
    </row>
    <row r="1570" spans="2:19">
      <c r="B1570" s="2" t="str">
        <f>"北京城建"</f>
        <v>北京城建</v>
      </c>
      <c r="C1570" s="2">
        <v>200</v>
      </c>
      <c r="D1570" s="2">
        <v>200</v>
      </c>
      <c r="E1570" s="2" t="str">
        <f>"人民币"</f>
        <v>人民币</v>
      </c>
      <c r="F1570" s="2">
        <v>24.605</v>
      </c>
      <c r="G1570" s="2">
        <v>-394.99</v>
      </c>
      <c r="H1570" s="2">
        <v>-8.03</v>
      </c>
      <c r="I1570" s="2"/>
      <c r="J1570" s="2">
        <v>4526</v>
      </c>
      <c r="K1570" s="2">
        <v>22.63</v>
      </c>
      <c r="L1570" s="2">
        <v>0</v>
      </c>
      <c r="M1570" s="2">
        <v>0</v>
      </c>
      <c r="N1570" s="2" t="str">
        <f>"600266"</f>
        <v>600266</v>
      </c>
      <c r="O1570" s="2" t="str">
        <f t="shared" ref="O1570:O1572" si="471">"A453612732"</f>
        <v>A453612732</v>
      </c>
      <c r="P1570" s="2" t="str">
        <f>"4920.99"</f>
        <v>4920.99</v>
      </c>
      <c r="Q1570" s="2">
        <v>28</v>
      </c>
      <c r="R1570" s="2">
        <f>Q1570*C1570</f>
        <v>5600</v>
      </c>
      <c r="S1570" s="2">
        <f>(R1570-P1570)/P1570*100</f>
        <v>13.7982397850839</v>
      </c>
    </row>
    <row r="1571" spans="2:19">
      <c r="B1571" s="2" t="str">
        <f>"上汽集团"</f>
        <v>上汽集团</v>
      </c>
      <c r="C1571" s="2">
        <v>200</v>
      </c>
      <c r="D1571" s="2">
        <v>200</v>
      </c>
      <c r="E1571" s="2" t="str">
        <f>"人民币"</f>
        <v>人民币</v>
      </c>
      <c r="F1571" s="2">
        <v>24.736</v>
      </c>
      <c r="G1571" s="2">
        <v>-449.12</v>
      </c>
      <c r="H1571" s="2">
        <v>-9.08</v>
      </c>
      <c r="I1571" s="2"/>
      <c r="J1571" s="2">
        <v>4498</v>
      </c>
      <c r="K1571" s="2">
        <v>22.49</v>
      </c>
      <c r="L1571" s="2">
        <v>0</v>
      </c>
      <c r="M1571" s="2">
        <v>0</v>
      </c>
      <c r="N1571" s="2" t="str">
        <f>"600104"</f>
        <v>600104</v>
      </c>
      <c r="O1571" s="2" t="str">
        <f>"A453612732"</f>
        <v>A453612732</v>
      </c>
      <c r="P1571" s="2" t="str">
        <f>"4947.12"</f>
        <v>4947.12</v>
      </c>
      <c r="Q1571" s="2">
        <v>35</v>
      </c>
      <c r="R1571" s="2">
        <f>Q1571*C1571</f>
        <v>7000</v>
      </c>
      <c r="S1571" s="2">
        <f>(R1571-P1571)/P1571*100</f>
        <v>41.4964666310904</v>
      </c>
    </row>
    <row r="1572" spans="2:19">
      <c r="B1572" s="2" t="str">
        <f>"中海集运"</f>
        <v>中海集运</v>
      </c>
      <c r="C1572" s="2">
        <v>400</v>
      </c>
      <c r="D1572" s="2">
        <v>400</v>
      </c>
      <c r="E1572" s="2" t="str">
        <f>"人民币"</f>
        <v>人民币</v>
      </c>
      <c r="F1572" s="2">
        <v>9.099</v>
      </c>
      <c r="G1572" s="2">
        <v>-167.68</v>
      </c>
      <c r="H1572" s="2">
        <v>-4.6</v>
      </c>
      <c r="I1572" s="2"/>
      <c r="J1572" s="2">
        <v>3472</v>
      </c>
      <c r="K1572" s="2">
        <v>8.68</v>
      </c>
      <c r="L1572" s="2">
        <v>0</v>
      </c>
      <c r="M1572" s="2">
        <v>0</v>
      </c>
      <c r="N1572" s="2" t="str">
        <f>"601866"</f>
        <v>601866</v>
      </c>
      <c r="O1572" s="2" t="str">
        <f>"A453612732"</f>
        <v>A453612732</v>
      </c>
      <c r="P1572" s="2" t="str">
        <f>"3639.68"</f>
        <v>3639.68</v>
      </c>
      <c r="Q1572" s="2">
        <v>12</v>
      </c>
      <c r="R1572" s="2">
        <f>Q1572*C1572</f>
        <v>4800</v>
      </c>
      <c r="S1572" s="2">
        <f>(R1572-P1572)/P1572*100</f>
        <v>31.8797256901706</v>
      </c>
    </row>
    <row r="1573" spans="2:19">
      <c r="B1573" s="2" t="str">
        <f>"中航军B"</f>
        <v>中航军B</v>
      </c>
      <c r="C1573" s="2">
        <v>3000</v>
      </c>
      <c r="D1573" s="2">
        <v>3000</v>
      </c>
      <c r="E1573" s="2" t="str">
        <f>"人民币"</f>
        <v>人民币</v>
      </c>
      <c r="F1573" s="2">
        <v>0.972</v>
      </c>
      <c r="G1573" s="2">
        <v>-62</v>
      </c>
      <c r="H1573" s="2">
        <v>-2.16</v>
      </c>
      <c r="I1573" s="2"/>
      <c r="J1573" s="2">
        <v>2853</v>
      </c>
      <c r="K1573" s="2">
        <v>0.951</v>
      </c>
      <c r="L1573" s="2">
        <v>0</v>
      </c>
      <c r="M1573" s="2">
        <v>0</v>
      </c>
      <c r="N1573" s="2" t="str">
        <f>"150222"</f>
        <v>150222</v>
      </c>
      <c r="O1573" s="2" t="str">
        <f>"0157472516"</f>
        <v>0157472516</v>
      </c>
      <c r="P1573" s="2" t="str">
        <f>"2915.00"</f>
        <v>2915.00</v>
      </c>
      <c r="Q1573" s="2">
        <v>1.1</v>
      </c>
      <c r="R1573" s="2">
        <f>Q1573*C1573</f>
        <v>3300</v>
      </c>
      <c r="S1573" s="2">
        <f>(R1573-P1573)/P1573*100</f>
        <v>13.2075471698113</v>
      </c>
    </row>
    <row r="1574" spans="2:19">
      <c r="B1574" s="2" t="str">
        <f>"华贸物流"</f>
        <v>华贸物流</v>
      </c>
      <c r="C1574" s="2">
        <v>200</v>
      </c>
      <c r="D1574" s="2">
        <v>200</v>
      </c>
      <c r="E1574" s="2" t="str">
        <f>"人民币"</f>
        <v>人民币</v>
      </c>
      <c r="F1574" s="2">
        <v>16.576</v>
      </c>
      <c r="G1574" s="2">
        <v>-473.12</v>
      </c>
      <c r="H1574" s="2">
        <v>-14.27</v>
      </c>
      <c r="I1574" s="2"/>
      <c r="J1574" s="2">
        <v>2842</v>
      </c>
      <c r="K1574" s="2">
        <v>14.21</v>
      </c>
      <c r="L1574" s="2">
        <v>0</v>
      </c>
      <c r="M1574" s="2">
        <v>0</v>
      </c>
      <c r="N1574" s="2" t="str">
        <f>"603128"</f>
        <v>603128</v>
      </c>
      <c r="O1574" s="2" t="str">
        <f t="shared" ref="O1574:O1577" si="472">"A453612732"</f>
        <v>A453612732</v>
      </c>
      <c r="P1574" s="2" t="str">
        <f>"3315.12"</f>
        <v>3315.12</v>
      </c>
      <c r="Q1574" s="2">
        <v>20</v>
      </c>
      <c r="R1574" s="2">
        <f>Q1574*C1574</f>
        <v>4000</v>
      </c>
      <c r="S1574" s="2">
        <f>(R1574-P1574)/P1574*100</f>
        <v>20.6592823185888</v>
      </c>
    </row>
    <row r="1575" spans="2:19">
      <c r="B1575" s="2" t="str">
        <f>"盛达矿业"</f>
        <v>盛达矿业</v>
      </c>
      <c r="C1575" s="2">
        <v>100</v>
      </c>
      <c r="D1575" s="2">
        <v>100</v>
      </c>
      <c r="E1575" s="2" t="str">
        <f>"人民币"</f>
        <v>人民币</v>
      </c>
      <c r="F1575" s="2">
        <v>38.308</v>
      </c>
      <c r="G1575" s="2">
        <v>-1175.77</v>
      </c>
      <c r="H1575" s="2">
        <v>-30.69</v>
      </c>
      <c r="I1575" s="2"/>
      <c r="J1575" s="2">
        <v>2655</v>
      </c>
      <c r="K1575" s="2">
        <v>26.55</v>
      </c>
      <c r="L1575" s="2">
        <v>0</v>
      </c>
      <c r="M1575" s="2">
        <v>100</v>
      </c>
      <c r="N1575" s="2" t="str">
        <f>"000603"</f>
        <v>000603</v>
      </c>
      <c r="O1575" s="2" t="str">
        <f>"0157472516"</f>
        <v>0157472516</v>
      </c>
      <c r="P1575" s="2" t="str">
        <f>"3830.77"</f>
        <v>3830.77</v>
      </c>
      <c r="Q1575" s="2">
        <v>40</v>
      </c>
      <c r="R1575" s="2">
        <f>Q1575*C1575</f>
        <v>4000</v>
      </c>
      <c r="S1575" s="2">
        <f>(R1575-P1575)/P1575*100</f>
        <v>4.41764971533138</v>
      </c>
    </row>
    <row r="1576" spans="2:19">
      <c r="B1576" s="2" t="str">
        <f>"大众交通"</f>
        <v>大众交通</v>
      </c>
      <c r="C1576" s="2">
        <v>100</v>
      </c>
      <c r="D1576" s="2">
        <v>100</v>
      </c>
      <c r="E1576" s="2" t="str">
        <f>"人民币"</f>
        <v>人民币</v>
      </c>
      <c r="F1576" s="2">
        <v>30.941</v>
      </c>
      <c r="G1576" s="2">
        <v>-1037.13</v>
      </c>
      <c r="H1576" s="2">
        <v>-33.52</v>
      </c>
      <c r="I1576" s="2"/>
      <c r="J1576" s="2">
        <v>2057</v>
      </c>
      <c r="K1576" s="2">
        <v>20.57</v>
      </c>
      <c r="L1576" s="2">
        <v>0</v>
      </c>
      <c r="M1576" s="2">
        <v>0</v>
      </c>
      <c r="N1576" s="2" t="str">
        <f>"600611"</f>
        <v>600611</v>
      </c>
      <c r="O1576" s="2" t="str">
        <f>"A453612732"</f>
        <v>A453612732</v>
      </c>
      <c r="P1576" s="2" t="str">
        <f>"3094.13"</f>
        <v>3094.13</v>
      </c>
      <c r="Q1576" s="2">
        <v>28</v>
      </c>
      <c r="R1576" s="2">
        <f>Q1576*C1576</f>
        <v>2800</v>
      </c>
      <c r="S1576" s="2">
        <f>(R1576-P1576)/P1576*100</f>
        <v>-9.50606470962759</v>
      </c>
    </row>
    <row r="1577" spans="2:19">
      <c r="B1577" s="2" t="str">
        <f>"中国中车"</f>
        <v>中国中车</v>
      </c>
      <c r="C1577" s="2">
        <v>100</v>
      </c>
      <c r="D1577" s="2">
        <v>100</v>
      </c>
      <c r="E1577" s="2" t="str">
        <f>"人民币"</f>
        <v>人民币</v>
      </c>
      <c r="F1577" s="2">
        <v>26.395</v>
      </c>
      <c r="G1577" s="2">
        <v>-631.5</v>
      </c>
      <c r="H1577" s="2">
        <v>-23.92</v>
      </c>
      <c r="I1577" s="2"/>
      <c r="J1577" s="2">
        <v>2008</v>
      </c>
      <c r="K1577" s="2">
        <v>20.08</v>
      </c>
      <c r="L1577" s="2">
        <v>0</v>
      </c>
      <c r="M1577" s="2">
        <v>100</v>
      </c>
      <c r="N1577" s="2" t="str">
        <f>"601766"</f>
        <v>601766</v>
      </c>
      <c r="O1577" s="2" t="str">
        <f>"A453612732"</f>
        <v>A453612732</v>
      </c>
      <c r="P1577" s="2" t="str">
        <f>"2639.50"</f>
        <v>2639.50</v>
      </c>
      <c r="Q1577" s="2">
        <v>30</v>
      </c>
      <c r="R1577" s="2">
        <f>Q1577*C1577</f>
        <v>3000</v>
      </c>
      <c r="S1577" s="2">
        <f>(R1577-P1577)/P1577*100</f>
        <v>13.6578897518469</v>
      </c>
    </row>
    <row r="1578" spans="2:19">
      <c r="B1578" s="2" t="s">
        <v>8</v>
      </c>
      <c r="C1578" s="2" t="s">
        <v>9</v>
      </c>
      <c r="D1578" s="4" t="s">
        <v>10</v>
      </c>
      <c r="E1578" s="4"/>
      <c r="F1578" s="4"/>
      <c r="G1578" s="2"/>
      <c r="H1578" s="2">
        <f>SUM(H1562:H1577)</f>
        <v>-178.38</v>
      </c>
      <c r="I1578" s="2"/>
      <c r="J1578" s="2"/>
      <c r="K1578" s="2"/>
      <c r="L1578" s="2"/>
      <c r="M1578" s="2"/>
      <c r="N1578" s="2"/>
      <c r="O1578" s="2"/>
      <c r="P1578" s="2"/>
      <c r="Q1578" s="2"/>
      <c r="R1578" s="2">
        <f>SUM(R1562:R1577)</f>
        <v>134800</v>
      </c>
      <c r="S1578" s="2"/>
    </row>
    <row r="1579" customFormat="1" spans="4:9">
      <c r="D1579" s="5"/>
      <c r="E1579" s="5"/>
      <c r="F1579" s="5"/>
      <c r="I1579" s="6">
        <v>42257</v>
      </c>
    </row>
    <row r="1580" customFormat="1" spans="11:11">
      <c r="K1580" s="6">
        <f>I1579+1</f>
        <v>42258</v>
      </c>
    </row>
    <row r="1581" customFormat="1" spans="3:12">
      <c r="C1581" t="s">
        <v>11</v>
      </c>
      <c r="L1581" s="7">
        <f ca="1">NOW()</f>
        <v>42259.9654398148</v>
      </c>
    </row>
    <row r="1582" customFormat="1" spans="10:10">
      <c r="J1582" t="e">
        <f>E1574+1</f>
        <v>#VALUE!</v>
      </c>
    </row>
    <row r="1583" customFormat="1" spans="7:7">
      <c r="G1583" t="s">
        <v>12</v>
      </c>
    </row>
    <row r="1584" customFormat="1" spans="6:6">
      <c r="F1584" t="s">
        <v>13</v>
      </c>
    </row>
    <row r="1585" spans="1:17">
      <c r="A1585" s="2" t="str">
        <f>"币种"</f>
        <v>币种</v>
      </c>
      <c r="B1585" s="2" t="str">
        <f>"余额"</f>
        <v>余额</v>
      </c>
      <c r="C1585" s="2" t="str">
        <f>"可用"</f>
        <v>可用</v>
      </c>
      <c r="D1585" s="2" t="str">
        <f>"可取"</f>
        <v>可取</v>
      </c>
      <c r="E1585" s="2" t="str">
        <f>"参考市值"</f>
        <v>参考市值</v>
      </c>
      <c r="F1585" s="2" t="str">
        <f>"资产"</f>
        <v>资产</v>
      </c>
      <c r="G1585" s="2" t="str">
        <f>"盈亏"</f>
        <v>盈亏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spans="1:17">
      <c r="A1586" s="2" t="str">
        <f>"人民币"</f>
        <v>人民币</v>
      </c>
      <c r="B1586" s="2" t="str">
        <f>"5508.71"</f>
        <v>5508.71</v>
      </c>
      <c r="C1586" s="2" t="str">
        <f>"138.54"</f>
        <v>138.54</v>
      </c>
      <c r="D1586" s="2" t="str">
        <f>"138.54"</f>
        <v>138.54</v>
      </c>
      <c r="E1586" s="2" t="str">
        <f>"91616.00"</f>
        <v>91616.00</v>
      </c>
      <c r="F1586" s="2" t="str">
        <f>"91754.54"</f>
        <v>91754.54</v>
      </c>
      <c r="G1586" s="2" t="str">
        <f>"-9194.42"</f>
        <v>-9194.42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spans="1:17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8"/>
    </row>
    <row r="1588" spans="1:18">
      <c r="A1588" s="2" t="s">
        <v>0</v>
      </c>
      <c r="B1588" s="2" t="str">
        <f>"证券数量"</f>
        <v>证券数量</v>
      </c>
      <c r="C1588" s="2" t="s">
        <v>1</v>
      </c>
      <c r="D1588" s="2" t="str">
        <f>"价格币种"</f>
        <v>价格币种</v>
      </c>
      <c r="E1588" s="2" t="str">
        <f>"成本价"</f>
        <v>成本价</v>
      </c>
      <c r="F1588" s="2" t="str">
        <f>"浮动盈亏"</f>
        <v>浮动盈亏</v>
      </c>
      <c r="G1588" s="2" t="str">
        <f>"盈亏比例(%)"</f>
        <v>盈亏比例(%)</v>
      </c>
      <c r="H1588" s="2" t="str">
        <f>"折算汇率"</f>
        <v>折算汇率</v>
      </c>
      <c r="I1588" s="2" t="str">
        <f>"最新市值"</f>
        <v>最新市值</v>
      </c>
      <c r="J1588" s="2" t="str">
        <f>"当前价"</f>
        <v>当前价</v>
      </c>
      <c r="K1588" s="2" t="str">
        <f>"今买数量"</f>
        <v>今买数量</v>
      </c>
      <c r="L1588" s="2" t="str">
        <f>"今卖数量"</f>
        <v>今卖数量</v>
      </c>
      <c r="M1588" s="2" t="str">
        <f>"证券代码"</f>
        <v>证券代码</v>
      </c>
      <c r="N1588" s="2" t="str">
        <f>"股东代码"</f>
        <v>股东代码</v>
      </c>
      <c r="O1588" s="2" t="str">
        <f>"成本金额"</f>
        <v>成本金额</v>
      </c>
      <c r="P1588" s="2" t="s">
        <v>2</v>
      </c>
      <c r="Q1588" s="2"/>
      <c r="R1588" s="2" t="s">
        <v>3</v>
      </c>
    </row>
    <row r="1589" spans="1:18">
      <c r="A1589" s="2" t="s">
        <v>4</v>
      </c>
      <c r="B1589" s="9" t="s">
        <v>5</v>
      </c>
      <c r="C1589" s="9" t="s">
        <v>5</v>
      </c>
      <c r="D1589" s="2" t="str">
        <f t="shared" ref="D1589:D1604" si="473">"人民币"</f>
        <v>人民币</v>
      </c>
      <c r="E1589" s="2">
        <v>19.758</v>
      </c>
      <c r="F1589" s="2">
        <v>-1294.53</v>
      </c>
      <c r="G1589" s="2">
        <v>-8.19</v>
      </c>
      <c r="H1589" s="9" t="s">
        <v>6</v>
      </c>
      <c r="I1589" s="2">
        <v>14512</v>
      </c>
      <c r="J1589" s="2">
        <v>18.14</v>
      </c>
      <c r="K1589" s="2">
        <v>0</v>
      </c>
      <c r="L1589" s="2">
        <v>0</v>
      </c>
      <c r="M1589" s="2" t="str">
        <f>"000936"</f>
        <v>000936</v>
      </c>
      <c r="N1589" s="2" t="str">
        <f t="shared" ref="N1589:N1592" si="474">"0157472516"</f>
        <v>0157472516</v>
      </c>
      <c r="O1589" s="2" t="str">
        <f>"15806.53"</f>
        <v>15806.53</v>
      </c>
      <c r="P1589" s="2">
        <v>30</v>
      </c>
      <c r="Q1589" s="2">
        <f t="shared" ref="Q1589:Q1604" si="475">P1589*B1589</f>
        <v>24000</v>
      </c>
      <c r="R1589" s="2">
        <f t="shared" ref="R1589:R1604" si="476">(Q1589-O1589)/O1589*100</f>
        <v>51.835981711356</v>
      </c>
    </row>
    <row r="1590" spans="1:18">
      <c r="A1590" s="2" t="str">
        <f>"创业板B"</f>
        <v>创业板B</v>
      </c>
      <c r="B1590" s="2">
        <v>10000</v>
      </c>
      <c r="C1590" s="2">
        <v>10000</v>
      </c>
      <c r="D1590" s="2" t="str">
        <f>"人民币"</f>
        <v>人民币</v>
      </c>
      <c r="E1590" s="2">
        <v>1.116</v>
      </c>
      <c r="F1590" s="2">
        <v>-927.5</v>
      </c>
      <c r="G1590" s="2">
        <v>-8.33</v>
      </c>
      <c r="H1590" s="2"/>
      <c r="I1590" s="2">
        <v>10230</v>
      </c>
      <c r="J1590" s="2">
        <v>1.023</v>
      </c>
      <c r="K1590" s="2">
        <v>0</v>
      </c>
      <c r="L1590" s="2">
        <v>0</v>
      </c>
      <c r="M1590" s="2" t="str">
        <f>"150153"</f>
        <v>150153</v>
      </c>
      <c r="N1590" s="2" t="str">
        <f>"0157472516"</f>
        <v>0157472516</v>
      </c>
      <c r="O1590" s="2" t="str">
        <f>"11157.50"</f>
        <v>11157.50</v>
      </c>
      <c r="P1590" s="2">
        <v>1.3</v>
      </c>
      <c r="Q1590" s="2">
        <f>P1590*B1590</f>
        <v>13000</v>
      </c>
      <c r="R1590" s="2">
        <f>(Q1590-O1590)/O1590*100</f>
        <v>16.5135559041004</v>
      </c>
    </row>
    <row r="1591" spans="1:18">
      <c r="A1591" s="2" t="s">
        <v>7</v>
      </c>
      <c r="B1591" s="2">
        <v>600</v>
      </c>
      <c r="C1591" s="2">
        <v>600</v>
      </c>
      <c r="D1591" s="2" t="str">
        <f>"人民币"</f>
        <v>人民币</v>
      </c>
      <c r="E1591" s="2">
        <v>17.548</v>
      </c>
      <c r="F1591" s="2">
        <v>-310.88</v>
      </c>
      <c r="G1591" s="2">
        <v>-2.95</v>
      </c>
      <c r="H1591" s="2"/>
      <c r="I1591" s="2">
        <v>10218</v>
      </c>
      <c r="J1591" s="2">
        <v>17.03</v>
      </c>
      <c r="K1591" s="2">
        <v>0</v>
      </c>
      <c r="L1591" s="2">
        <v>0</v>
      </c>
      <c r="M1591" s="2" t="str">
        <f>"600008"</f>
        <v>600008</v>
      </c>
      <c r="N1591" s="2" t="str">
        <f t="shared" ref="N1591:N1594" si="477">"A453612732"</f>
        <v>A453612732</v>
      </c>
      <c r="O1591" s="2" t="str">
        <f>"10528.88"</f>
        <v>10528.88</v>
      </c>
      <c r="P1591" s="2">
        <v>25</v>
      </c>
      <c r="Q1591" s="2">
        <f>P1591*B1591</f>
        <v>15000</v>
      </c>
      <c r="R1591" s="2">
        <f>(Q1591-O1591)/O1591*100</f>
        <v>42.4652954540274</v>
      </c>
    </row>
    <row r="1592" spans="1:18">
      <c r="A1592" s="2" t="str">
        <f>"华英农业"</f>
        <v>华英农业</v>
      </c>
      <c r="B1592" s="2">
        <v>600</v>
      </c>
      <c r="C1592" s="2">
        <v>300</v>
      </c>
      <c r="D1592" s="2" t="str">
        <f>"人民币"</f>
        <v>人民币</v>
      </c>
      <c r="E1592" s="2">
        <v>14.948</v>
      </c>
      <c r="F1592" s="2">
        <v>-418.66</v>
      </c>
      <c r="G1592" s="2">
        <v>-4.67</v>
      </c>
      <c r="H1592" s="2"/>
      <c r="I1592" s="2">
        <v>8550</v>
      </c>
      <c r="J1592" s="2">
        <v>14.25</v>
      </c>
      <c r="K1592" s="2">
        <v>300</v>
      </c>
      <c r="L1592" s="2">
        <v>0</v>
      </c>
      <c r="M1592" s="2" t="str">
        <f>"002321"</f>
        <v>002321</v>
      </c>
      <c r="N1592" s="2" t="str">
        <f>"0157472516"</f>
        <v>0157472516</v>
      </c>
      <c r="O1592" s="2" t="str">
        <f>"8968.66"</f>
        <v>8968.66</v>
      </c>
      <c r="P1592" s="2">
        <v>25</v>
      </c>
      <c r="Q1592" s="2">
        <f>P1592*B1592</f>
        <v>15000</v>
      </c>
      <c r="R1592" s="2">
        <f>(Q1592-O1592)/O1592*100</f>
        <v>67.2490650777262</v>
      </c>
    </row>
    <row r="1593" spans="1:18">
      <c r="A1593" s="2" t="str">
        <f>"*ST阳化"</f>
        <v>*ST阳化</v>
      </c>
      <c r="B1593" s="2">
        <v>900</v>
      </c>
      <c r="C1593" s="2">
        <v>600</v>
      </c>
      <c r="D1593" s="2" t="str">
        <f>"人民币"</f>
        <v>人民币</v>
      </c>
      <c r="E1593" s="2">
        <v>7.599</v>
      </c>
      <c r="F1593" s="2">
        <v>-80.2</v>
      </c>
      <c r="G1593" s="2">
        <v>-1.17</v>
      </c>
      <c r="H1593" s="2"/>
      <c r="I1593" s="2">
        <v>6759</v>
      </c>
      <c r="J1593" s="2">
        <v>7.51</v>
      </c>
      <c r="K1593" s="2">
        <v>300</v>
      </c>
      <c r="L1593" s="2">
        <v>0</v>
      </c>
      <c r="M1593" s="2" t="str">
        <f>"600691"</f>
        <v>600691</v>
      </c>
      <c r="N1593" s="2" t="str">
        <f>"A453612732"</f>
        <v>A453612732</v>
      </c>
      <c r="O1593" s="2" t="str">
        <f>"6839.20"</f>
        <v>6839.20</v>
      </c>
      <c r="P1593" s="2">
        <v>11</v>
      </c>
      <c r="Q1593" s="2">
        <f>P1593*B1593</f>
        <v>9900</v>
      </c>
      <c r="R1593" s="2">
        <f>(Q1593-O1593)/O1593*100</f>
        <v>44.7537723710376</v>
      </c>
    </row>
    <row r="1594" spans="1:18">
      <c r="A1594" s="2" t="str">
        <f>"雪峰科技"</f>
        <v>雪峰科技</v>
      </c>
      <c r="B1594" s="2">
        <v>200</v>
      </c>
      <c r="C1594" s="2">
        <v>100</v>
      </c>
      <c r="D1594" s="2" t="str">
        <f>"人民币"</f>
        <v>人民币</v>
      </c>
      <c r="E1594" s="2">
        <v>37.898</v>
      </c>
      <c r="F1594" s="2">
        <v>-1239.59</v>
      </c>
      <c r="G1594" s="2">
        <v>-16.35</v>
      </c>
      <c r="H1594" s="2"/>
      <c r="I1594" s="2">
        <v>6340</v>
      </c>
      <c r="J1594" s="2">
        <v>31.7</v>
      </c>
      <c r="K1594" s="2">
        <v>100</v>
      </c>
      <c r="L1594" s="2">
        <v>0</v>
      </c>
      <c r="M1594" s="2" t="str">
        <f>"603227"</f>
        <v>603227</v>
      </c>
      <c r="N1594" s="2" t="str">
        <f>"A453612732"</f>
        <v>A453612732</v>
      </c>
      <c r="O1594" s="2" t="str">
        <f>"7579.59"</f>
        <v>7579.59</v>
      </c>
      <c r="P1594" s="2">
        <v>42</v>
      </c>
      <c r="Q1594" s="2">
        <f>P1594*B1594</f>
        <v>8400</v>
      </c>
      <c r="R1594" s="2">
        <f>(Q1594-O1594)/O1594*100</f>
        <v>10.8239363870605</v>
      </c>
    </row>
    <row r="1595" spans="1:18">
      <c r="A1595" s="2" t="str">
        <f>"三花股份"</f>
        <v>三花股份</v>
      </c>
      <c r="B1595" s="2">
        <v>400</v>
      </c>
      <c r="C1595" s="2">
        <v>400</v>
      </c>
      <c r="D1595" s="2" t="str">
        <f>"人民币"</f>
        <v>人民币</v>
      </c>
      <c r="E1595" s="2">
        <v>13.737</v>
      </c>
      <c r="F1595" s="2">
        <v>69.25</v>
      </c>
      <c r="G1595" s="2">
        <v>1.26</v>
      </c>
      <c r="H1595" s="2"/>
      <c r="I1595" s="2">
        <v>5564</v>
      </c>
      <c r="J1595" s="2">
        <v>13.91</v>
      </c>
      <c r="K1595" s="2">
        <v>0</v>
      </c>
      <c r="L1595" s="2">
        <v>0</v>
      </c>
      <c r="M1595" s="2" t="str">
        <f>"002050"</f>
        <v>002050</v>
      </c>
      <c r="N1595" s="2" t="str">
        <f t="shared" ref="N1595:N1600" si="478">"0157472516"</f>
        <v>0157472516</v>
      </c>
      <c r="O1595" s="2" t="str">
        <f>"5494.75"</f>
        <v>5494.75</v>
      </c>
      <c r="P1595" s="2">
        <v>20</v>
      </c>
      <c r="Q1595" s="2">
        <f>P1595*B1595</f>
        <v>8000</v>
      </c>
      <c r="R1595" s="2">
        <f>(Q1595-O1595)/O1595*100</f>
        <v>45.5935210883116</v>
      </c>
    </row>
    <row r="1596" spans="1:18">
      <c r="A1596" s="2" t="str">
        <f>"农 产 品"</f>
        <v>农 产 品</v>
      </c>
      <c r="B1596" s="2">
        <v>200</v>
      </c>
      <c r="C1596" s="2">
        <v>200</v>
      </c>
      <c r="D1596" s="2" t="str">
        <f>"人民币"</f>
        <v>人民币</v>
      </c>
      <c r="E1596" s="2">
        <v>25.665</v>
      </c>
      <c r="F1596" s="2">
        <v>-601</v>
      </c>
      <c r="G1596" s="2">
        <v>-11.71</v>
      </c>
      <c r="H1596" s="2"/>
      <c r="I1596" s="2">
        <v>4532</v>
      </c>
      <c r="J1596" s="2">
        <v>22.66</v>
      </c>
      <c r="K1596" s="2">
        <v>0</v>
      </c>
      <c r="L1596" s="2">
        <v>0</v>
      </c>
      <c r="M1596" s="2" t="str">
        <f>"000061"</f>
        <v>000061</v>
      </c>
      <c r="N1596" s="2" t="str">
        <f>"0157472516"</f>
        <v>0157472516</v>
      </c>
      <c r="O1596" s="2" t="str">
        <f>"5133.00"</f>
        <v>5133.00</v>
      </c>
      <c r="P1596" s="2">
        <v>35</v>
      </c>
      <c r="Q1596" s="2">
        <f>P1596*B1596</f>
        <v>7000</v>
      </c>
      <c r="R1596" s="2">
        <f>(Q1596-O1596)/O1596*100</f>
        <v>36.3724917202416</v>
      </c>
    </row>
    <row r="1597" spans="1:18">
      <c r="A1597" s="2" t="str">
        <f>"北京城建"</f>
        <v>北京城建</v>
      </c>
      <c r="B1597" s="2">
        <v>200</v>
      </c>
      <c r="C1597" s="2">
        <v>200</v>
      </c>
      <c r="D1597" s="2" t="str">
        <f>"人民币"</f>
        <v>人民币</v>
      </c>
      <c r="E1597" s="2">
        <v>24.605</v>
      </c>
      <c r="F1597" s="2">
        <v>-394.99</v>
      </c>
      <c r="G1597" s="2">
        <v>-8.03</v>
      </c>
      <c r="H1597" s="2"/>
      <c r="I1597" s="2">
        <v>4526</v>
      </c>
      <c r="J1597" s="2">
        <v>22.63</v>
      </c>
      <c r="K1597" s="2">
        <v>0</v>
      </c>
      <c r="L1597" s="2">
        <v>0</v>
      </c>
      <c r="M1597" s="2" t="str">
        <f>"600266"</f>
        <v>600266</v>
      </c>
      <c r="N1597" s="2" t="str">
        <f t="shared" ref="N1597:N1599" si="479">"A453612732"</f>
        <v>A453612732</v>
      </c>
      <c r="O1597" s="2" t="str">
        <f>"4920.99"</f>
        <v>4920.99</v>
      </c>
      <c r="P1597" s="2">
        <v>28</v>
      </c>
      <c r="Q1597" s="2">
        <f>P1597*B1597</f>
        <v>5600</v>
      </c>
      <c r="R1597" s="2">
        <f>(Q1597-O1597)/O1597*100</f>
        <v>13.7982397850839</v>
      </c>
    </row>
    <row r="1598" spans="1:18">
      <c r="A1598" s="2" t="str">
        <f>"上汽集团"</f>
        <v>上汽集团</v>
      </c>
      <c r="B1598" s="2">
        <v>200</v>
      </c>
      <c r="C1598" s="2">
        <v>200</v>
      </c>
      <c r="D1598" s="2" t="str">
        <f>"人民币"</f>
        <v>人民币</v>
      </c>
      <c r="E1598" s="2">
        <v>24.736</v>
      </c>
      <c r="F1598" s="2">
        <v>-449.12</v>
      </c>
      <c r="G1598" s="2">
        <v>-9.08</v>
      </c>
      <c r="H1598" s="2"/>
      <c r="I1598" s="2">
        <v>4498</v>
      </c>
      <c r="J1598" s="2">
        <v>22.49</v>
      </c>
      <c r="K1598" s="2">
        <v>0</v>
      </c>
      <c r="L1598" s="2">
        <v>0</v>
      </c>
      <c r="M1598" s="2" t="str">
        <f>"600104"</f>
        <v>600104</v>
      </c>
      <c r="N1598" s="2" t="str">
        <f>"A453612732"</f>
        <v>A453612732</v>
      </c>
      <c r="O1598" s="2" t="str">
        <f>"4947.12"</f>
        <v>4947.12</v>
      </c>
      <c r="P1598" s="2">
        <v>35</v>
      </c>
      <c r="Q1598" s="2">
        <f>P1598*B1598</f>
        <v>7000</v>
      </c>
      <c r="R1598" s="2">
        <f>(Q1598-O1598)/O1598*100</f>
        <v>41.4964666310904</v>
      </c>
    </row>
    <row r="1599" spans="1:18">
      <c r="A1599" s="2" t="str">
        <f>"中海集运"</f>
        <v>中海集运</v>
      </c>
      <c r="B1599" s="2">
        <v>400</v>
      </c>
      <c r="C1599" s="2">
        <v>400</v>
      </c>
      <c r="D1599" s="2" t="str">
        <f>"人民币"</f>
        <v>人民币</v>
      </c>
      <c r="E1599" s="2">
        <v>9.099</v>
      </c>
      <c r="F1599" s="2">
        <v>-167.68</v>
      </c>
      <c r="G1599" s="2">
        <v>-4.6</v>
      </c>
      <c r="H1599" s="2"/>
      <c r="I1599" s="2">
        <v>3472</v>
      </c>
      <c r="J1599" s="2">
        <v>8.68</v>
      </c>
      <c r="K1599" s="2">
        <v>0</v>
      </c>
      <c r="L1599" s="2">
        <v>0</v>
      </c>
      <c r="M1599" s="2" t="str">
        <f>"601866"</f>
        <v>601866</v>
      </c>
      <c r="N1599" s="2" t="str">
        <f>"A453612732"</f>
        <v>A453612732</v>
      </c>
      <c r="O1599" s="2" t="str">
        <f>"3639.68"</f>
        <v>3639.68</v>
      </c>
      <c r="P1599" s="2">
        <v>12</v>
      </c>
      <c r="Q1599" s="2">
        <f>P1599*B1599</f>
        <v>4800</v>
      </c>
      <c r="R1599" s="2">
        <f>(Q1599-O1599)/O1599*100</f>
        <v>31.8797256901706</v>
      </c>
    </row>
    <row r="1600" spans="1:18">
      <c r="A1600" s="2" t="str">
        <f>"中航军B"</f>
        <v>中航军B</v>
      </c>
      <c r="B1600" s="2">
        <v>3000</v>
      </c>
      <c r="C1600" s="2">
        <v>3000</v>
      </c>
      <c r="D1600" s="2" t="str">
        <f>"人民币"</f>
        <v>人民币</v>
      </c>
      <c r="E1600" s="2">
        <v>0.972</v>
      </c>
      <c r="F1600" s="2">
        <v>-62</v>
      </c>
      <c r="G1600" s="2">
        <v>-2.16</v>
      </c>
      <c r="H1600" s="2"/>
      <c r="I1600" s="2">
        <v>2853</v>
      </c>
      <c r="J1600" s="2">
        <v>0.951</v>
      </c>
      <c r="K1600" s="2">
        <v>0</v>
      </c>
      <c r="L1600" s="2">
        <v>0</v>
      </c>
      <c r="M1600" s="2" t="str">
        <f>"150222"</f>
        <v>150222</v>
      </c>
      <c r="N1600" s="2" t="str">
        <f>"0157472516"</f>
        <v>0157472516</v>
      </c>
      <c r="O1600" s="2" t="str">
        <f>"2915.00"</f>
        <v>2915.00</v>
      </c>
      <c r="P1600" s="2">
        <v>1.1</v>
      </c>
      <c r="Q1600" s="2">
        <f>P1600*B1600</f>
        <v>3300</v>
      </c>
      <c r="R1600" s="2">
        <f>(Q1600-O1600)/O1600*100</f>
        <v>13.2075471698113</v>
      </c>
    </row>
    <row r="1601" spans="1:18">
      <c r="A1601" s="2" t="str">
        <f>"华贸物流"</f>
        <v>华贸物流</v>
      </c>
      <c r="B1601" s="2">
        <v>200</v>
      </c>
      <c r="C1601" s="2">
        <v>200</v>
      </c>
      <c r="D1601" s="2" t="str">
        <f>"人民币"</f>
        <v>人民币</v>
      </c>
      <c r="E1601" s="2">
        <v>16.576</v>
      </c>
      <c r="F1601" s="2">
        <v>-473.12</v>
      </c>
      <c r="G1601" s="2">
        <v>-14.27</v>
      </c>
      <c r="H1601" s="2"/>
      <c r="I1601" s="2">
        <v>2842</v>
      </c>
      <c r="J1601" s="2">
        <v>14.21</v>
      </c>
      <c r="K1601" s="2">
        <v>0</v>
      </c>
      <c r="L1601" s="2">
        <v>0</v>
      </c>
      <c r="M1601" s="2" t="str">
        <f>"603128"</f>
        <v>603128</v>
      </c>
      <c r="N1601" s="2" t="str">
        <f t="shared" ref="N1601:N1604" si="480">"A453612732"</f>
        <v>A453612732</v>
      </c>
      <c r="O1601" s="2" t="str">
        <f>"3315.12"</f>
        <v>3315.12</v>
      </c>
      <c r="P1601" s="2">
        <v>20</v>
      </c>
      <c r="Q1601" s="2">
        <f>P1601*B1601</f>
        <v>4000</v>
      </c>
      <c r="R1601" s="2">
        <f>(Q1601-O1601)/O1601*100</f>
        <v>20.6592823185888</v>
      </c>
    </row>
    <row r="1602" spans="1:18">
      <c r="A1602" s="2" t="str">
        <f>"盛达矿业"</f>
        <v>盛达矿业</v>
      </c>
      <c r="B1602" s="2">
        <v>100</v>
      </c>
      <c r="C1602" s="2">
        <v>100</v>
      </c>
      <c r="D1602" s="2" t="str">
        <f>"人民币"</f>
        <v>人民币</v>
      </c>
      <c r="E1602" s="2">
        <v>38.308</v>
      </c>
      <c r="F1602" s="2">
        <v>-1175.77</v>
      </c>
      <c r="G1602" s="2">
        <v>-30.69</v>
      </c>
      <c r="H1602" s="2"/>
      <c r="I1602" s="2">
        <v>2655</v>
      </c>
      <c r="J1602" s="2">
        <v>26.55</v>
      </c>
      <c r="K1602" s="2">
        <v>0</v>
      </c>
      <c r="L1602" s="2">
        <v>100</v>
      </c>
      <c r="M1602" s="2" t="str">
        <f>"000603"</f>
        <v>000603</v>
      </c>
      <c r="N1602" s="2" t="str">
        <f>"0157472516"</f>
        <v>0157472516</v>
      </c>
      <c r="O1602" s="2" t="str">
        <f>"3830.77"</f>
        <v>3830.77</v>
      </c>
      <c r="P1602" s="2">
        <v>40</v>
      </c>
      <c r="Q1602" s="2">
        <f>P1602*B1602</f>
        <v>4000</v>
      </c>
      <c r="R1602" s="2">
        <f>(Q1602-O1602)/O1602*100</f>
        <v>4.41764971533138</v>
      </c>
    </row>
    <row r="1603" spans="1:18">
      <c r="A1603" s="2" t="str">
        <f>"大众交通"</f>
        <v>大众交通</v>
      </c>
      <c r="B1603" s="2">
        <v>100</v>
      </c>
      <c r="C1603" s="2">
        <v>100</v>
      </c>
      <c r="D1603" s="2" t="str">
        <f>"人民币"</f>
        <v>人民币</v>
      </c>
      <c r="E1603" s="2">
        <v>30.941</v>
      </c>
      <c r="F1603" s="2">
        <v>-1037.13</v>
      </c>
      <c r="G1603" s="2">
        <v>-33.52</v>
      </c>
      <c r="H1603" s="2"/>
      <c r="I1603" s="2">
        <v>2057</v>
      </c>
      <c r="J1603" s="2">
        <v>20.57</v>
      </c>
      <c r="K1603" s="2">
        <v>0</v>
      </c>
      <c r="L1603" s="2">
        <v>0</v>
      </c>
      <c r="M1603" s="2" t="str">
        <f>"600611"</f>
        <v>600611</v>
      </c>
      <c r="N1603" s="2" t="str">
        <f>"A453612732"</f>
        <v>A453612732</v>
      </c>
      <c r="O1603" s="2" t="str">
        <f>"3094.13"</f>
        <v>3094.13</v>
      </c>
      <c r="P1603" s="2">
        <v>28</v>
      </c>
      <c r="Q1603" s="2">
        <f>P1603*B1603</f>
        <v>2800</v>
      </c>
      <c r="R1603" s="2">
        <f>(Q1603-O1603)/O1603*100</f>
        <v>-9.50606470962759</v>
      </c>
    </row>
    <row r="1604" spans="1:18">
      <c r="A1604" s="2" t="str">
        <f>"中国中车"</f>
        <v>中国中车</v>
      </c>
      <c r="B1604" s="2">
        <v>100</v>
      </c>
      <c r="C1604" s="2">
        <v>100</v>
      </c>
      <c r="D1604" s="2" t="str">
        <f>"人民币"</f>
        <v>人民币</v>
      </c>
      <c r="E1604" s="2">
        <v>26.395</v>
      </c>
      <c r="F1604" s="2">
        <v>-631.5</v>
      </c>
      <c r="G1604" s="2">
        <v>-23.92</v>
      </c>
      <c r="H1604" s="2"/>
      <c r="I1604" s="2">
        <v>2008</v>
      </c>
      <c r="J1604" s="2">
        <v>20.08</v>
      </c>
      <c r="K1604" s="2">
        <v>0</v>
      </c>
      <c r="L1604" s="2">
        <v>100</v>
      </c>
      <c r="M1604" s="2" t="str">
        <f>"601766"</f>
        <v>601766</v>
      </c>
      <c r="N1604" s="2" t="str">
        <f>"A453612732"</f>
        <v>A453612732</v>
      </c>
      <c r="O1604" s="2" t="str">
        <f>"2639.50"</f>
        <v>2639.50</v>
      </c>
      <c r="P1604" s="2">
        <v>30</v>
      </c>
      <c r="Q1604" s="2">
        <f>P1604*B1604</f>
        <v>3000</v>
      </c>
      <c r="R1604" s="2">
        <f>(Q1604-O1604)/O1604*100</f>
        <v>13.6578897518469</v>
      </c>
    </row>
    <row r="1605" spans="1:18">
      <c r="A1605" s="2" t="s">
        <v>8</v>
      </c>
      <c r="B1605" s="2" t="s">
        <v>9</v>
      </c>
      <c r="C1605" s="4" t="s">
        <v>10</v>
      </c>
      <c r="D1605" s="4"/>
      <c r="E1605" s="4"/>
      <c r="F1605" s="2"/>
      <c r="G1605" s="2">
        <f>SUM(G1589:G1604)</f>
        <v>-178.38</v>
      </c>
      <c r="H1605" s="2"/>
      <c r="I1605" s="2"/>
      <c r="J1605" s="2"/>
      <c r="K1605" s="2"/>
      <c r="L1605" s="2"/>
      <c r="M1605" s="2"/>
      <c r="N1605" s="2"/>
      <c r="O1605" s="2"/>
      <c r="P1605" s="2"/>
      <c r="Q1605" s="2">
        <f>SUM(Q1589:Q1604)</f>
        <v>134800</v>
      </c>
      <c r="R1605" s="2"/>
    </row>
    <row r="1606" customFormat="1" spans="3:8">
      <c r="C1606" s="5"/>
      <c r="D1606" s="5"/>
      <c r="E1606" s="5"/>
      <c r="H1606" s="6">
        <v>42257</v>
      </c>
    </row>
    <row r="1607" customFormat="1" spans="10:10">
      <c r="J1607" s="6">
        <f>H1606+1</f>
        <v>42258</v>
      </c>
    </row>
    <row r="1608" customFormat="1" spans="2:11">
      <c r="B1608" t="s">
        <v>11</v>
      </c>
      <c r="K1608" s="7">
        <f ca="1">NOW()</f>
        <v>42259.9654398148</v>
      </c>
    </row>
    <row r="1609" customFormat="1" spans="9:9">
      <c r="I1609" t="e">
        <f>D1601+1</f>
        <v>#VALUE!</v>
      </c>
    </row>
    <row r="1610" customFormat="1"/>
    <row r="1611" spans="1:18">
      <c r="A1611" s="2" t="s">
        <v>0</v>
      </c>
      <c r="B1611" s="2" t="str">
        <f>"证券数量"</f>
        <v>证券数量</v>
      </c>
      <c r="C1611" s="2" t="s">
        <v>1</v>
      </c>
      <c r="D1611" s="2" t="str">
        <f>"价格币种"</f>
        <v>价格币种</v>
      </c>
      <c r="E1611" s="2" t="str">
        <f>"成本价"</f>
        <v>成本价</v>
      </c>
      <c r="F1611" s="2" t="str">
        <f>"浮动盈亏"</f>
        <v>浮动盈亏</v>
      </c>
      <c r="G1611" s="2" t="str">
        <f>"盈亏比例(%)"</f>
        <v>盈亏比例(%)</v>
      </c>
      <c r="H1611" s="2" t="str">
        <f>"折算汇率"</f>
        <v>折算汇率</v>
      </c>
      <c r="I1611" s="2" t="str">
        <f>"最新市值"</f>
        <v>最新市值</v>
      </c>
      <c r="J1611" s="2" t="str">
        <f>"当前价"</f>
        <v>当前价</v>
      </c>
      <c r="K1611" s="2" t="str">
        <f>"今买数量"</f>
        <v>今买数量</v>
      </c>
      <c r="L1611" s="2" t="str">
        <f>"今卖数量"</f>
        <v>今卖数量</v>
      </c>
      <c r="M1611" s="2" t="str">
        <f>"证券代码"</f>
        <v>证券代码</v>
      </c>
      <c r="N1611" s="2" t="str">
        <f>"股东代码"</f>
        <v>股东代码</v>
      </c>
      <c r="O1611" s="2" t="str">
        <f>"成本金额"</f>
        <v>成本金额</v>
      </c>
      <c r="P1611" s="2" t="s">
        <v>2</v>
      </c>
      <c r="Q1611" s="2"/>
      <c r="R1611" s="2" t="s">
        <v>3</v>
      </c>
    </row>
    <row r="1612" spans="1:18">
      <c r="A1612" s="2" t="s">
        <v>4</v>
      </c>
      <c r="B1612" s="9" t="s">
        <v>5</v>
      </c>
      <c r="C1612" s="9" t="s">
        <v>5</v>
      </c>
      <c r="D1612" s="2" t="str">
        <f t="shared" ref="D1612:D1627" si="481">"人民币"</f>
        <v>人民币</v>
      </c>
      <c r="E1612" s="2">
        <v>19.758</v>
      </c>
      <c r="F1612" s="2">
        <v>-1294.53</v>
      </c>
      <c r="G1612" s="2">
        <v>-8.19</v>
      </c>
      <c r="H1612" s="9" t="s">
        <v>6</v>
      </c>
      <c r="I1612" s="2">
        <v>14512</v>
      </c>
      <c r="J1612" s="2">
        <v>18.14</v>
      </c>
      <c r="K1612" s="2">
        <v>0</v>
      </c>
      <c r="L1612" s="2">
        <v>0</v>
      </c>
      <c r="M1612" s="2" t="str">
        <f>"000936"</f>
        <v>000936</v>
      </c>
      <c r="N1612" s="2" t="str">
        <f t="shared" ref="N1612:N1615" si="482">"0157472516"</f>
        <v>0157472516</v>
      </c>
      <c r="O1612" s="2" t="str">
        <f>"15806.53"</f>
        <v>15806.53</v>
      </c>
      <c r="P1612" s="2">
        <v>30</v>
      </c>
      <c r="Q1612" s="2">
        <f t="shared" ref="Q1612:Q1627" si="483">P1612*B1612</f>
        <v>24000</v>
      </c>
      <c r="R1612" s="2">
        <f t="shared" ref="R1612:R1627" si="484">(Q1612-O1612)/O1612*100</f>
        <v>51.835981711356</v>
      </c>
    </row>
    <row r="1613" spans="1:18">
      <c r="A1613" s="2" t="str">
        <f>"创业板B"</f>
        <v>创业板B</v>
      </c>
      <c r="B1613" s="2">
        <v>10000</v>
      </c>
      <c r="C1613" s="2">
        <v>10000</v>
      </c>
      <c r="D1613" s="2" t="str">
        <f>"人民币"</f>
        <v>人民币</v>
      </c>
      <c r="E1613" s="2">
        <v>1.116</v>
      </c>
      <c r="F1613" s="2">
        <v>-927.5</v>
      </c>
      <c r="G1613" s="2">
        <v>-8.33</v>
      </c>
      <c r="H1613" s="2"/>
      <c r="I1613" s="2">
        <v>10230</v>
      </c>
      <c r="J1613" s="2">
        <v>1.023</v>
      </c>
      <c r="K1613" s="2">
        <v>0</v>
      </c>
      <c r="L1613" s="2">
        <v>0</v>
      </c>
      <c r="M1613" s="2" t="str">
        <f>"150153"</f>
        <v>150153</v>
      </c>
      <c r="N1613" s="2" t="str">
        <f>"0157472516"</f>
        <v>0157472516</v>
      </c>
      <c r="O1613" s="2" t="str">
        <f>"11157.50"</f>
        <v>11157.50</v>
      </c>
      <c r="P1613" s="2">
        <v>1.3</v>
      </c>
      <c r="Q1613" s="2">
        <f>P1613*B1613</f>
        <v>13000</v>
      </c>
      <c r="R1613" s="2">
        <f>(Q1613-O1613)/O1613*100</f>
        <v>16.5135559041004</v>
      </c>
    </row>
    <row r="1614" spans="1:18">
      <c r="A1614" s="2" t="s">
        <v>7</v>
      </c>
      <c r="B1614" s="2">
        <v>600</v>
      </c>
      <c r="C1614" s="2">
        <v>600</v>
      </c>
      <c r="D1614" s="2" t="str">
        <f>"人民币"</f>
        <v>人民币</v>
      </c>
      <c r="E1614" s="2">
        <v>17.548</v>
      </c>
      <c r="F1614" s="2">
        <v>-310.88</v>
      </c>
      <c r="G1614" s="2">
        <v>-2.95</v>
      </c>
      <c r="H1614" s="2"/>
      <c r="I1614" s="2">
        <v>10218</v>
      </c>
      <c r="J1614" s="2">
        <v>17.03</v>
      </c>
      <c r="K1614" s="2">
        <v>0</v>
      </c>
      <c r="L1614" s="2">
        <v>0</v>
      </c>
      <c r="M1614" s="2" t="str">
        <f>"600008"</f>
        <v>600008</v>
      </c>
      <c r="N1614" s="2" t="str">
        <f t="shared" ref="N1614:N1617" si="485">"A453612732"</f>
        <v>A453612732</v>
      </c>
      <c r="O1614" s="2" t="str">
        <f>"10528.88"</f>
        <v>10528.88</v>
      </c>
      <c r="P1614" s="2">
        <v>25</v>
      </c>
      <c r="Q1614" s="2">
        <f>P1614*B1614</f>
        <v>15000</v>
      </c>
      <c r="R1614" s="2">
        <f>(Q1614-O1614)/O1614*100</f>
        <v>42.4652954540274</v>
      </c>
    </row>
    <row r="1615" spans="1:18">
      <c r="A1615" s="2" t="str">
        <f>"华英农业"</f>
        <v>华英农业</v>
      </c>
      <c r="B1615" s="2">
        <v>600</v>
      </c>
      <c r="C1615" s="2">
        <v>300</v>
      </c>
      <c r="D1615" s="2" t="str">
        <f>"人民币"</f>
        <v>人民币</v>
      </c>
      <c r="E1615" s="2">
        <v>14.948</v>
      </c>
      <c r="F1615" s="2">
        <v>-418.66</v>
      </c>
      <c r="G1615" s="2">
        <v>-4.67</v>
      </c>
      <c r="H1615" s="2"/>
      <c r="I1615" s="2">
        <v>8550</v>
      </c>
      <c r="J1615" s="2">
        <v>14.25</v>
      </c>
      <c r="K1615" s="2">
        <v>300</v>
      </c>
      <c r="L1615" s="2">
        <v>0</v>
      </c>
      <c r="M1615" s="2" t="str">
        <f>"002321"</f>
        <v>002321</v>
      </c>
      <c r="N1615" s="2" t="str">
        <f>"0157472516"</f>
        <v>0157472516</v>
      </c>
      <c r="O1615" s="2" t="str">
        <f>"8968.66"</f>
        <v>8968.66</v>
      </c>
      <c r="P1615" s="2">
        <v>25</v>
      </c>
      <c r="Q1615" s="2">
        <f>P1615*B1615</f>
        <v>15000</v>
      </c>
      <c r="R1615" s="2">
        <f>(Q1615-O1615)/O1615*100</f>
        <v>67.2490650777262</v>
      </c>
    </row>
    <row r="1616" spans="1:18">
      <c r="A1616" s="2" t="str">
        <f>"*ST阳化"</f>
        <v>*ST阳化</v>
      </c>
      <c r="B1616" s="2">
        <v>900</v>
      </c>
      <c r="C1616" s="2">
        <v>600</v>
      </c>
      <c r="D1616" s="2" t="str">
        <f>"人民币"</f>
        <v>人民币</v>
      </c>
      <c r="E1616" s="2">
        <v>7.599</v>
      </c>
      <c r="F1616" s="2">
        <v>-80.2</v>
      </c>
      <c r="G1616" s="2">
        <v>-1.17</v>
      </c>
      <c r="H1616" s="2"/>
      <c r="I1616" s="2">
        <v>6759</v>
      </c>
      <c r="J1616" s="2">
        <v>7.51</v>
      </c>
      <c r="K1616" s="2">
        <v>300</v>
      </c>
      <c r="L1616" s="2">
        <v>0</v>
      </c>
      <c r="M1616" s="2" t="str">
        <f>"600691"</f>
        <v>600691</v>
      </c>
      <c r="N1616" s="2" t="str">
        <f>"A453612732"</f>
        <v>A453612732</v>
      </c>
      <c r="O1616" s="2" t="str">
        <f>"6839.20"</f>
        <v>6839.20</v>
      </c>
      <c r="P1616" s="2">
        <v>11</v>
      </c>
      <c r="Q1616" s="2">
        <f>P1616*B1616</f>
        <v>9900</v>
      </c>
      <c r="R1616" s="2">
        <f>(Q1616-O1616)/O1616*100</f>
        <v>44.7537723710376</v>
      </c>
    </row>
    <row r="1617" spans="1:18">
      <c r="A1617" s="2" t="str">
        <f>"雪峰科技"</f>
        <v>雪峰科技</v>
      </c>
      <c r="B1617" s="2">
        <v>200</v>
      </c>
      <c r="C1617" s="2">
        <v>100</v>
      </c>
      <c r="D1617" s="2" t="str">
        <f>"人民币"</f>
        <v>人民币</v>
      </c>
      <c r="E1617" s="2">
        <v>37.898</v>
      </c>
      <c r="F1617" s="2">
        <v>-1239.59</v>
      </c>
      <c r="G1617" s="2">
        <v>-16.35</v>
      </c>
      <c r="H1617" s="2"/>
      <c r="I1617" s="2">
        <v>6340</v>
      </c>
      <c r="J1617" s="2">
        <v>31.7</v>
      </c>
      <c r="K1617" s="2">
        <v>100</v>
      </c>
      <c r="L1617" s="2">
        <v>0</v>
      </c>
      <c r="M1617" s="2" t="str">
        <f>"603227"</f>
        <v>603227</v>
      </c>
      <c r="N1617" s="2" t="str">
        <f>"A453612732"</f>
        <v>A453612732</v>
      </c>
      <c r="O1617" s="2" t="str">
        <f>"7579.59"</f>
        <v>7579.59</v>
      </c>
      <c r="P1617" s="2">
        <v>42</v>
      </c>
      <c r="Q1617" s="2">
        <f>P1617*B1617</f>
        <v>8400</v>
      </c>
      <c r="R1617" s="2">
        <f>(Q1617-O1617)/O1617*100</f>
        <v>10.8239363870605</v>
      </c>
    </row>
    <row r="1618" spans="1:18">
      <c r="A1618" s="2" t="str">
        <f>"三花股份"</f>
        <v>三花股份</v>
      </c>
      <c r="B1618" s="2">
        <v>400</v>
      </c>
      <c r="C1618" s="2">
        <v>400</v>
      </c>
      <c r="D1618" s="2" t="str">
        <f>"人民币"</f>
        <v>人民币</v>
      </c>
      <c r="E1618" s="2">
        <v>13.737</v>
      </c>
      <c r="F1618" s="2">
        <v>69.25</v>
      </c>
      <c r="G1618" s="2">
        <v>1.26</v>
      </c>
      <c r="H1618" s="2"/>
      <c r="I1618" s="2">
        <v>5564</v>
      </c>
      <c r="J1618" s="2">
        <v>13.91</v>
      </c>
      <c r="K1618" s="2">
        <v>0</v>
      </c>
      <c r="L1618" s="2">
        <v>0</v>
      </c>
      <c r="M1618" s="2" t="str">
        <f>"002050"</f>
        <v>002050</v>
      </c>
      <c r="N1618" s="2" t="str">
        <f t="shared" ref="N1618:N1623" si="486">"0157472516"</f>
        <v>0157472516</v>
      </c>
      <c r="O1618" s="2" t="str">
        <f>"5494.75"</f>
        <v>5494.75</v>
      </c>
      <c r="P1618" s="2">
        <v>20</v>
      </c>
      <c r="Q1618" s="2">
        <f>P1618*B1618</f>
        <v>8000</v>
      </c>
      <c r="R1618" s="2">
        <f>(Q1618-O1618)/O1618*100</f>
        <v>45.5935210883116</v>
      </c>
    </row>
    <row r="1619" spans="1:18">
      <c r="A1619" s="2" t="str">
        <f>"农 产 品"</f>
        <v>农 产 品</v>
      </c>
      <c r="B1619" s="2">
        <v>200</v>
      </c>
      <c r="C1619" s="2">
        <v>200</v>
      </c>
      <c r="D1619" s="2" t="str">
        <f>"人民币"</f>
        <v>人民币</v>
      </c>
      <c r="E1619" s="2">
        <v>25.665</v>
      </c>
      <c r="F1619" s="2">
        <v>-601</v>
      </c>
      <c r="G1619" s="2">
        <v>-11.71</v>
      </c>
      <c r="H1619" s="2"/>
      <c r="I1619" s="2">
        <v>4532</v>
      </c>
      <c r="J1619" s="2">
        <v>22.66</v>
      </c>
      <c r="K1619" s="2">
        <v>0</v>
      </c>
      <c r="L1619" s="2">
        <v>0</v>
      </c>
      <c r="M1619" s="2" t="str">
        <f>"000061"</f>
        <v>000061</v>
      </c>
      <c r="N1619" s="2" t="str">
        <f>"0157472516"</f>
        <v>0157472516</v>
      </c>
      <c r="O1619" s="2" t="str">
        <f>"5133.00"</f>
        <v>5133.00</v>
      </c>
      <c r="P1619" s="2">
        <v>35</v>
      </c>
      <c r="Q1619" s="2">
        <f>P1619*B1619</f>
        <v>7000</v>
      </c>
      <c r="R1619" s="2">
        <f>(Q1619-O1619)/O1619*100</f>
        <v>36.3724917202416</v>
      </c>
    </row>
    <row r="1620" spans="1:18">
      <c r="A1620" s="2" t="str">
        <f>"北京城建"</f>
        <v>北京城建</v>
      </c>
      <c r="B1620" s="2">
        <v>200</v>
      </c>
      <c r="C1620" s="2">
        <v>200</v>
      </c>
      <c r="D1620" s="2" t="str">
        <f>"人民币"</f>
        <v>人民币</v>
      </c>
      <c r="E1620" s="2">
        <v>24.605</v>
      </c>
      <c r="F1620" s="2">
        <v>-394.99</v>
      </c>
      <c r="G1620" s="2">
        <v>-8.03</v>
      </c>
      <c r="H1620" s="2"/>
      <c r="I1620" s="2">
        <v>4526</v>
      </c>
      <c r="J1620" s="2">
        <v>22.63</v>
      </c>
      <c r="K1620" s="2">
        <v>0</v>
      </c>
      <c r="L1620" s="2">
        <v>0</v>
      </c>
      <c r="M1620" s="2" t="str">
        <f>"600266"</f>
        <v>600266</v>
      </c>
      <c r="N1620" s="2" t="str">
        <f t="shared" ref="N1620:N1622" si="487">"A453612732"</f>
        <v>A453612732</v>
      </c>
      <c r="O1620" s="2" t="str">
        <f>"4920.99"</f>
        <v>4920.99</v>
      </c>
      <c r="P1620" s="2">
        <v>28</v>
      </c>
      <c r="Q1620" s="2">
        <f>P1620*B1620</f>
        <v>5600</v>
      </c>
      <c r="R1620" s="2">
        <f>(Q1620-O1620)/O1620*100</f>
        <v>13.7982397850839</v>
      </c>
    </row>
    <row r="1621" spans="1:18">
      <c r="A1621" s="2" t="str">
        <f>"上汽集团"</f>
        <v>上汽集团</v>
      </c>
      <c r="B1621" s="2">
        <v>200</v>
      </c>
      <c r="C1621" s="2">
        <v>200</v>
      </c>
      <c r="D1621" s="2" t="str">
        <f>"人民币"</f>
        <v>人民币</v>
      </c>
      <c r="E1621" s="2">
        <v>24.736</v>
      </c>
      <c r="F1621" s="2">
        <v>-449.12</v>
      </c>
      <c r="G1621" s="2">
        <v>-9.08</v>
      </c>
      <c r="H1621" s="2"/>
      <c r="I1621" s="2">
        <v>4498</v>
      </c>
      <c r="J1621" s="2">
        <v>22.49</v>
      </c>
      <c r="K1621" s="2">
        <v>0</v>
      </c>
      <c r="L1621" s="2">
        <v>0</v>
      </c>
      <c r="M1621" s="2" t="str">
        <f>"600104"</f>
        <v>600104</v>
      </c>
      <c r="N1621" s="2" t="str">
        <f>"A453612732"</f>
        <v>A453612732</v>
      </c>
      <c r="O1621" s="2" t="str">
        <f>"4947.12"</f>
        <v>4947.12</v>
      </c>
      <c r="P1621" s="2">
        <v>35</v>
      </c>
      <c r="Q1621" s="2">
        <f>P1621*B1621</f>
        <v>7000</v>
      </c>
      <c r="R1621" s="2">
        <f>(Q1621-O1621)/O1621*100</f>
        <v>41.4964666310904</v>
      </c>
    </row>
    <row r="1622" spans="1:18">
      <c r="A1622" s="2" t="str">
        <f>"中海集运"</f>
        <v>中海集运</v>
      </c>
      <c r="B1622" s="2">
        <v>400</v>
      </c>
      <c r="C1622" s="2">
        <v>400</v>
      </c>
      <c r="D1622" s="2" t="str">
        <f>"人民币"</f>
        <v>人民币</v>
      </c>
      <c r="E1622" s="2">
        <v>9.099</v>
      </c>
      <c r="F1622" s="2">
        <v>-167.68</v>
      </c>
      <c r="G1622" s="2">
        <v>-4.6</v>
      </c>
      <c r="H1622" s="2"/>
      <c r="I1622" s="2">
        <v>3472</v>
      </c>
      <c r="J1622" s="2">
        <v>8.68</v>
      </c>
      <c r="K1622" s="2">
        <v>0</v>
      </c>
      <c r="L1622" s="2">
        <v>0</v>
      </c>
      <c r="M1622" s="2" t="str">
        <f>"601866"</f>
        <v>601866</v>
      </c>
      <c r="N1622" s="2" t="str">
        <f>"A453612732"</f>
        <v>A453612732</v>
      </c>
      <c r="O1622" s="2" t="str">
        <f>"3639.68"</f>
        <v>3639.68</v>
      </c>
      <c r="P1622" s="2">
        <v>12</v>
      </c>
      <c r="Q1622" s="2">
        <f>P1622*B1622</f>
        <v>4800</v>
      </c>
      <c r="R1622" s="2">
        <f>(Q1622-O1622)/O1622*100</f>
        <v>31.8797256901706</v>
      </c>
    </row>
    <row r="1623" spans="1:18">
      <c r="A1623" s="2" t="str">
        <f>"中航军B"</f>
        <v>中航军B</v>
      </c>
      <c r="B1623" s="2">
        <v>3000</v>
      </c>
      <c r="C1623" s="2">
        <v>3000</v>
      </c>
      <c r="D1623" s="2" t="str">
        <f>"人民币"</f>
        <v>人民币</v>
      </c>
      <c r="E1623" s="2">
        <v>0.972</v>
      </c>
      <c r="F1623" s="2">
        <v>-62</v>
      </c>
      <c r="G1623" s="2">
        <v>-2.16</v>
      </c>
      <c r="H1623" s="2"/>
      <c r="I1623" s="2">
        <v>2853</v>
      </c>
      <c r="J1623" s="2">
        <v>0.951</v>
      </c>
      <c r="K1623" s="2">
        <v>0</v>
      </c>
      <c r="L1623" s="2">
        <v>0</v>
      </c>
      <c r="M1623" s="2" t="str">
        <f>"150222"</f>
        <v>150222</v>
      </c>
      <c r="N1623" s="2" t="str">
        <f>"0157472516"</f>
        <v>0157472516</v>
      </c>
      <c r="O1623" s="2" t="str">
        <f>"2915.00"</f>
        <v>2915.00</v>
      </c>
      <c r="P1623" s="2">
        <v>1.1</v>
      </c>
      <c r="Q1623" s="2">
        <f>P1623*B1623</f>
        <v>3300</v>
      </c>
      <c r="R1623" s="2">
        <f>(Q1623-O1623)/O1623*100</f>
        <v>13.2075471698113</v>
      </c>
    </row>
    <row r="1624" spans="1:18">
      <c r="A1624" s="2" t="str">
        <f>"华贸物流"</f>
        <v>华贸物流</v>
      </c>
      <c r="B1624" s="2">
        <v>200</v>
      </c>
      <c r="C1624" s="2">
        <v>200</v>
      </c>
      <c r="D1624" s="2" t="str">
        <f>"人民币"</f>
        <v>人民币</v>
      </c>
      <c r="E1624" s="2">
        <v>16.576</v>
      </c>
      <c r="F1624" s="2">
        <v>-473.12</v>
      </c>
      <c r="G1624" s="2">
        <v>-14.27</v>
      </c>
      <c r="H1624" s="2"/>
      <c r="I1624" s="2">
        <v>2842</v>
      </c>
      <c r="J1624" s="2">
        <v>14.21</v>
      </c>
      <c r="K1624" s="2">
        <v>0</v>
      </c>
      <c r="L1624" s="2">
        <v>0</v>
      </c>
      <c r="M1624" s="2" t="str">
        <f>"603128"</f>
        <v>603128</v>
      </c>
      <c r="N1624" s="2" t="str">
        <f t="shared" ref="N1624:N1627" si="488">"A453612732"</f>
        <v>A453612732</v>
      </c>
      <c r="O1624" s="2" t="str">
        <f>"3315.12"</f>
        <v>3315.12</v>
      </c>
      <c r="P1624" s="2">
        <v>20</v>
      </c>
      <c r="Q1624" s="2">
        <f>P1624*B1624</f>
        <v>4000</v>
      </c>
      <c r="R1624" s="2">
        <f>(Q1624-O1624)/O1624*100</f>
        <v>20.6592823185888</v>
      </c>
    </row>
    <row r="1625" spans="1:18">
      <c r="A1625" s="2" t="str">
        <f>"盛达矿业"</f>
        <v>盛达矿业</v>
      </c>
      <c r="B1625" s="2">
        <v>100</v>
      </c>
      <c r="C1625" s="2">
        <v>100</v>
      </c>
      <c r="D1625" s="2" t="str">
        <f>"人民币"</f>
        <v>人民币</v>
      </c>
      <c r="E1625" s="2">
        <v>38.308</v>
      </c>
      <c r="F1625" s="2">
        <v>-1175.77</v>
      </c>
      <c r="G1625" s="2">
        <v>-30.69</v>
      </c>
      <c r="H1625" s="2"/>
      <c r="I1625" s="2">
        <v>2655</v>
      </c>
      <c r="J1625" s="2">
        <v>26.55</v>
      </c>
      <c r="K1625" s="2">
        <v>0</v>
      </c>
      <c r="L1625" s="2">
        <v>100</v>
      </c>
      <c r="M1625" s="2" t="str">
        <f>"000603"</f>
        <v>000603</v>
      </c>
      <c r="N1625" s="2" t="str">
        <f>"0157472516"</f>
        <v>0157472516</v>
      </c>
      <c r="O1625" s="2" t="str">
        <f>"3830.77"</f>
        <v>3830.77</v>
      </c>
      <c r="P1625" s="2">
        <v>40</v>
      </c>
      <c r="Q1625" s="2">
        <f>P1625*B1625</f>
        <v>4000</v>
      </c>
      <c r="R1625" s="2">
        <f>(Q1625-O1625)/O1625*100</f>
        <v>4.41764971533138</v>
      </c>
    </row>
    <row r="1626" spans="1:18">
      <c r="A1626" s="2" t="str">
        <f>"大众交通"</f>
        <v>大众交通</v>
      </c>
      <c r="B1626" s="2">
        <v>100</v>
      </c>
      <c r="C1626" s="2">
        <v>100</v>
      </c>
      <c r="D1626" s="2" t="str">
        <f>"人民币"</f>
        <v>人民币</v>
      </c>
      <c r="E1626" s="2">
        <v>30.941</v>
      </c>
      <c r="F1626" s="2">
        <v>-1037.13</v>
      </c>
      <c r="G1626" s="2">
        <v>-33.52</v>
      </c>
      <c r="H1626" s="2"/>
      <c r="I1626" s="2">
        <v>2057</v>
      </c>
      <c r="J1626" s="2">
        <v>20.57</v>
      </c>
      <c r="K1626" s="2">
        <v>0</v>
      </c>
      <c r="L1626" s="2">
        <v>0</v>
      </c>
      <c r="M1626" s="2" t="str">
        <f>"600611"</f>
        <v>600611</v>
      </c>
      <c r="N1626" s="2" t="str">
        <f>"A453612732"</f>
        <v>A453612732</v>
      </c>
      <c r="O1626" s="2" t="str">
        <f>"3094.13"</f>
        <v>3094.13</v>
      </c>
      <c r="P1626" s="2">
        <v>28</v>
      </c>
      <c r="Q1626" s="2">
        <f>P1626*B1626</f>
        <v>2800</v>
      </c>
      <c r="R1626" s="2">
        <f>(Q1626-O1626)/O1626*100</f>
        <v>-9.50606470962759</v>
      </c>
    </row>
    <row r="1627" spans="1:18">
      <c r="A1627" s="2" t="str">
        <f>"中国中车"</f>
        <v>中国中车</v>
      </c>
      <c r="B1627" s="2">
        <v>100</v>
      </c>
      <c r="C1627" s="2">
        <v>100</v>
      </c>
      <c r="D1627" s="2" t="str">
        <f>"人民币"</f>
        <v>人民币</v>
      </c>
      <c r="E1627" s="2">
        <v>26.395</v>
      </c>
      <c r="F1627" s="2">
        <v>-631.5</v>
      </c>
      <c r="G1627" s="2">
        <v>-23.92</v>
      </c>
      <c r="H1627" s="2"/>
      <c r="I1627" s="2">
        <v>2008</v>
      </c>
      <c r="J1627" s="2">
        <v>20.08</v>
      </c>
      <c r="K1627" s="2">
        <v>0</v>
      </c>
      <c r="L1627" s="2">
        <v>100</v>
      </c>
      <c r="M1627" s="2" t="str">
        <f>"601766"</f>
        <v>601766</v>
      </c>
      <c r="N1627" s="2" t="str">
        <f>"A453612732"</f>
        <v>A453612732</v>
      </c>
      <c r="O1627" s="2" t="str">
        <f>"2639.50"</f>
        <v>2639.50</v>
      </c>
      <c r="P1627" s="2">
        <v>30</v>
      </c>
      <c r="Q1627" s="2">
        <f>P1627*B1627</f>
        <v>3000</v>
      </c>
      <c r="R1627" s="2">
        <f>(Q1627-O1627)/O1627*100</f>
        <v>13.6578897518469</v>
      </c>
    </row>
    <row r="1628" spans="1:18">
      <c r="A1628" s="2" t="s">
        <v>8</v>
      </c>
      <c r="B1628" s="2" t="s">
        <v>9</v>
      </c>
      <c r="C1628" s="4" t="s">
        <v>10</v>
      </c>
      <c r="D1628" s="4"/>
      <c r="E1628" s="4"/>
      <c r="F1628" s="2"/>
      <c r="G1628" s="2">
        <f>SUM(G1612:G1627)</f>
        <v>-178.38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>
        <f>SUM(Q1612:Q1627)</f>
        <v>134800</v>
      </c>
      <c r="R1628" s="2"/>
    </row>
    <row r="1629" customFormat="1" spans="3:8">
      <c r="C1629" s="5"/>
      <c r="D1629" s="5"/>
      <c r="E1629" s="5"/>
      <c r="H1629" s="6">
        <v>42257</v>
      </c>
    </row>
    <row r="1630" customFormat="1" spans="10:10">
      <c r="J1630" s="6">
        <f>H1629+1</f>
        <v>42258</v>
      </c>
    </row>
    <row r="1631" customFormat="1" spans="2:11">
      <c r="B1631" t="s">
        <v>11</v>
      </c>
      <c r="K1631" s="7">
        <f ca="1">NOW()</f>
        <v>42259.9654398148</v>
      </c>
    </row>
    <row r="1632" customFormat="1" spans="9:9">
      <c r="I1632" t="e">
        <f>D1624+1</f>
        <v>#VALUE!</v>
      </c>
    </row>
    <row r="1633" spans="2:18">
      <c r="B1633" s="2" t="str">
        <f>"币种"</f>
        <v>币种</v>
      </c>
      <c r="C1633" s="2" t="str">
        <f>"余额"</f>
        <v>余额</v>
      </c>
      <c r="D1633" s="2" t="str">
        <f>"可用"</f>
        <v>可用</v>
      </c>
      <c r="E1633" s="2" t="str">
        <f>"可取"</f>
        <v>可取</v>
      </c>
      <c r="F1633" s="2" t="str">
        <f>"参考市值"</f>
        <v>参考市值</v>
      </c>
      <c r="G1633" s="2" t="str">
        <f>"资产"</f>
        <v>资产</v>
      </c>
      <c r="H1633" s="2" t="str">
        <f>"盈亏"</f>
        <v>盈亏</v>
      </c>
      <c r="I1633" s="2"/>
      <c r="J1633" s="2"/>
      <c r="K1633" s="2"/>
      <c r="L1633" s="2"/>
      <c r="M1633" s="2"/>
      <c r="N1633" s="2"/>
      <c r="O1633" s="2"/>
      <c r="P1633" s="2"/>
      <c r="Q1633" s="2"/>
      <c r="R1633" s="2"/>
    </row>
    <row r="1634" spans="2:18">
      <c r="B1634" s="2" t="str">
        <f>"人民币"</f>
        <v>人民币</v>
      </c>
      <c r="C1634" s="2" t="str">
        <f>"5508.71"</f>
        <v>5508.71</v>
      </c>
      <c r="D1634" s="2" t="str">
        <f>"138.54"</f>
        <v>138.54</v>
      </c>
      <c r="E1634" s="2" t="str">
        <f>"138.54"</f>
        <v>138.54</v>
      </c>
      <c r="F1634" s="2" t="str">
        <f>"91616.00"</f>
        <v>91616.00</v>
      </c>
      <c r="G1634" s="2" t="str">
        <f>"91754.54"</f>
        <v>91754.54</v>
      </c>
      <c r="H1634" s="2" t="str">
        <f>"-9194.42"</f>
        <v>-9194.42</v>
      </c>
      <c r="I1634" s="2"/>
      <c r="J1634" s="2"/>
      <c r="K1634" s="2"/>
      <c r="L1634" s="2"/>
      <c r="M1634" s="2"/>
      <c r="N1634" s="2"/>
      <c r="O1634" s="2"/>
      <c r="P1634" s="2"/>
      <c r="Q1634" s="2"/>
      <c r="R1634" s="2"/>
    </row>
    <row r="1635" spans="2:18"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8"/>
    </row>
    <row r="1636" spans="2:18">
      <c r="B1636" s="2" t="s">
        <v>0</v>
      </c>
      <c r="C1636" s="2" t="str">
        <f>"证券数量"</f>
        <v>证券数量</v>
      </c>
      <c r="D1636" s="2" t="s">
        <v>1</v>
      </c>
      <c r="E1636" s="2" t="str">
        <f>"价格币种"</f>
        <v>价格币种</v>
      </c>
      <c r="F1636" s="2" t="str">
        <f>"成本价"</f>
        <v>成本价</v>
      </c>
      <c r="G1636" s="2" t="str">
        <f>"浮动盈亏"</f>
        <v>浮动盈亏</v>
      </c>
      <c r="H1636" s="2" t="str">
        <f>"盈亏比例(%)"</f>
        <v>盈亏比例(%)</v>
      </c>
      <c r="I1636" s="2" t="str">
        <f>"折算汇率"</f>
        <v>折算汇率</v>
      </c>
      <c r="J1636" s="2" t="str">
        <f>"最新市值"</f>
        <v>最新市值</v>
      </c>
      <c r="K1636" s="2" t="str">
        <f>"当前价"</f>
        <v>当前价</v>
      </c>
      <c r="L1636" s="2" t="str">
        <f>"今买数量"</f>
        <v>今买数量</v>
      </c>
      <c r="M1636" s="2" t="str">
        <f>"今卖数量"</f>
        <v>今卖数量</v>
      </c>
      <c r="N1636" s="2" t="str">
        <f>"证券代码"</f>
        <v>证券代码</v>
      </c>
      <c r="O1636" s="2" t="str">
        <f>"股东代码"</f>
        <v>股东代码</v>
      </c>
      <c r="P1636" s="2" t="str">
        <f>"成本金额"</f>
        <v>成本金额</v>
      </c>
      <c r="Q1636" s="2" t="s">
        <v>2</v>
      </c>
      <c r="R1636" s="2"/>
    </row>
    <row r="1637" spans="2:18">
      <c r="B1637" s="2" t="s">
        <v>4</v>
      </c>
      <c r="C1637" s="9" t="s">
        <v>5</v>
      </c>
      <c r="D1637" s="9" t="s">
        <v>5</v>
      </c>
      <c r="E1637" s="2" t="str">
        <f t="shared" ref="E1637:E1652" si="489">"人民币"</f>
        <v>人民币</v>
      </c>
      <c r="F1637" s="2">
        <v>19.758</v>
      </c>
      <c r="G1637" s="2">
        <v>-1294.53</v>
      </c>
      <c r="H1637" s="2">
        <v>-8.19</v>
      </c>
      <c r="I1637" s="9" t="s">
        <v>6</v>
      </c>
      <c r="J1637" s="2">
        <v>14512</v>
      </c>
      <c r="K1637" s="2">
        <v>18.14</v>
      </c>
      <c r="L1637" s="2">
        <v>0</v>
      </c>
      <c r="M1637" s="2">
        <v>0</v>
      </c>
      <c r="N1637" s="2" t="str">
        <f>"000936"</f>
        <v>000936</v>
      </c>
      <c r="O1637" s="2" t="str">
        <f t="shared" ref="O1637:O1640" si="490">"0157472516"</f>
        <v>0157472516</v>
      </c>
      <c r="P1637" s="2" t="str">
        <f>"15806.53"</f>
        <v>15806.53</v>
      </c>
      <c r="Q1637" s="2">
        <v>30</v>
      </c>
      <c r="R1637" s="2">
        <f t="shared" ref="R1637:R1652" si="491">Q1637*C1637</f>
        <v>24000</v>
      </c>
    </row>
    <row r="1638" spans="2:18">
      <c r="B1638" s="2" t="str">
        <f>"创业板B"</f>
        <v>创业板B</v>
      </c>
      <c r="C1638" s="2">
        <v>10000</v>
      </c>
      <c r="D1638" s="2">
        <v>10000</v>
      </c>
      <c r="E1638" s="2" t="str">
        <f>"人民币"</f>
        <v>人民币</v>
      </c>
      <c r="F1638" s="2">
        <v>1.116</v>
      </c>
      <c r="G1638" s="2">
        <v>-927.5</v>
      </c>
      <c r="H1638" s="2">
        <v>-8.33</v>
      </c>
      <c r="I1638" s="2"/>
      <c r="J1638" s="2">
        <v>10230</v>
      </c>
      <c r="K1638" s="2">
        <v>1.023</v>
      </c>
      <c r="L1638" s="2">
        <v>0</v>
      </c>
      <c r="M1638" s="2">
        <v>0</v>
      </c>
      <c r="N1638" s="2" t="str">
        <f>"150153"</f>
        <v>150153</v>
      </c>
      <c r="O1638" s="2" t="str">
        <f>"0157472516"</f>
        <v>0157472516</v>
      </c>
      <c r="P1638" s="2" t="str">
        <f>"11157.50"</f>
        <v>11157.50</v>
      </c>
      <c r="Q1638" s="2">
        <v>1.3</v>
      </c>
      <c r="R1638" s="2">
        <f>Q1638*C1638</f>
        <v>13000</v>
      </c>
    </row>
    <row r="1639" spans="2:18">
      <c r="B1639" s="2" t="s">
        <v>7</v>
      </c>
      <c r="C1639" s="2">
        <v>600</v>
      </c>
      <c r="D1639" s="2">
        <v>600</v>
      </c>
      <c r="E1639" s="2" t="str">
        <f>"人民币"</f>
        <v>人民币</v>
      </c>
      <c r="F1639" s="2">
        <v>17.548</v>
      </c>
      <c r="G1639" s="2">
        <v>-310.88</v>
      </c>
      <c r="H1639" s="2">
        <v>-2.95</v>
      </c>
      <c r="I1639" s="2"/>
      <c r="J1639" s="2">
        <v>10218</v>
      </c>
      <c r="K1639" s="2">
        <v>17.03</v>
      </c>
      <c r="L1639" s="2">
        <v>0</v>
      </c>
      <c r="M1639" s="2">
        <v>0</v>
      </c>
      <c r="N1639" s="2" t="str">
        <f>"600008"</f>
        <v>600008</v>
      </c>
      <c r="O1639" s="2" t="str">
        <f t="shared" ref="O1639:O1642" si="492">"A453612732"</f>
        <v>A453612732</v>
      </c>
      <c r="P1639" s="2" t="str">
        <f>"10528.88"</f>
        <v>10528.88</v>
      </c>
      <c r="Q1639" s="2">
        <v>25</v>
      </c>
      <c r="R1639" s="2">
        <f>Q1639*C1639</f>
        <v>15000</v>
      </c>
    </row>
    <row r="1640" spans="2:18">
      <c r="B1640" s="2" t="str">
        <f>"华英农业"</f>
        <v>华英农业</v>
      </c>
      <c r="C1640" s="2">
        <v>600</v>
      </c>
      <c r="D1640" s="2">
        <v>300</v>
      </c>
      <c r="E1640" s="2" t="str">
        <f>"人民币"</f>
        <v>人民币</v>
      </c>
      <c r="F1640" s="2">
        <v>14.948</v>
      </c>
      <c r="G1640" s="2">
        <v>-418.66</v>
      </c>
      <c r="H1640" s="2">
        <v>-4.67</v>
      </c>
      <c r="I1640" s="2"/>
      <c r="J1640" s="2">
        <v>8550</v>
      </c>
      <c r="K1640" s="2">
        <v>14.25</v>
      </c>
      <c r="L1640" s="2">
        <v>300</v>
      </c>
      <c r="M1640" s="2">
        <v>0</v>
      </c>
      <c r="N1640" s="2" t="str">
        <f>"002321"</f>
        <v>002321</v>
      </c>
      <c r="O1640" s="2" t="str">
        <f>"0157472516"</f>
        <v>0157472516</v>
      </c>
      <c r="P1640" s="2" t="str">
        <f>"8968.66"</f>
        <v>8968.66</v>
      </c>
      <c r="Q1640" s="2">
        <v>25</v>
      </c>
      <c r="R1640" s="2">
        <f>Q1640*C1640</f>
        <v>15000</v>
      </c>
    </row>
    <row r="1641" spans="2:18">
      <c r="B1641" s="2" t="str">
        <f>"*ST阳化"</f>
        <v>*ST阳化</v>
      </c>
      <c r="C1641" s="2">
        <v>900</v>
      </c>
      <c r="D1641" s="2">
        <v>600</v>
      </c>
      <c r="E1641" s="2" t="str">
        <f>"人民币"</f>
        <v>人民币</v>
      </c>
      <c r="F1641" s="2">
        <v>7.599</v>
      </c>
      <c r="G1641" s="2">
        <v>-80.2</v>
      </c>
      <c r="H1641" s="2">
        <v>-1.17</v>
      </c>
      <c r="I1641" s="2"/>
      <c r="J1641" s="2">
        <v>6759</v>
      </c>
      <c r="K1641" s="2">
        <v>7.51</v>
      </c>
      <c r="L1641" s="2">
        <v>300</v>
      </c>
      <c r="M1641" s="2">
        <v>0</v>
      </c>
      <c r="N1641" s="2" t="str">
        <f>"600691"</f>
        <v>600691</v>
      </c>
      <c r="O1641" s="2" t="str">
        <f>"A453612732"</f>
        <v>A453612732</v>
      </c>
      <c r="P1641" s="2" t="str">
        <f>"6839.20"</f>
        <v>6839.20</v>
      </c>
      <c r="Q1641" s="2">
        <v>11</v>
      </c>
      <c r="R1641" s="2">
        <f>Q1641*C1641</f>
        <v>9900</v>
      </c>
    </row>
    <row r="1642" spans="2:18">
      <c r="B1642" s="2" t="str">
        <f>"雪峰科技"</f>
        <v>雪峰科技</v>
      </c>
      <c r="C1642" s="2">
        <v>200</v>
      </c>
      <c r="D1642" s="2">
        <v>100</v>
      </c>
      <c r="E1642" s="2" t="str">
        <f>"人民币"</f>
        <v>人民币</v>
      </c>
      <c r="F1642" s="2">
        <v>37.898</v>
      </c>
      <c r="G1642" s="2">
        <v>-1239.59</v>
      </c>
      <c r="H1642" s="2">
        <v>-16.35</v>
      </c>
      <c r="I1642" s="2"/>
      <c r="J1642" s="2">
        <v>6340</v>
      </c>
      <c r="K1642" s="2">
        <v>31.7</v>
      </c>
      <c r="L1642" s="2">
        <v>100</v>
      </c>
      <c r="M1642" s="2">
        <v>0</v>
      </c>
      <c r="N1642" s="2" t="str">
        <f>"603227"</f>
        <v>603227</v>
      </c>
      <c r="O1642" s="2" t="str">
        <f>"A453612732"</f>
        <v>A453612732</v>
      </c>
      <c r="P1642" s="2" t="str">
        <f>"7579.59"</f>
        <v>7579.59</v>
      </c>
      <c r="Q1642" s="2">
        <v>42</v>
      </c>
      <c r="R1642" s="2">
        <f>Q1642*C1642</f>
        <v>8400</v>
      </c>
    </row>
    <row r="1643" spans="2:18">
      <c r="B1643" s="2" t="str">
        <f>"三花股份"</f>
        <v>三花股份</v>
      </c>
      <c r="C1643" s="2">
        <v>400</v>
      </c>
      <c r="D1643" s="2">
        <v>400</v>
      </c>
      <c r="E1643" s="2" t="str">
        <f>"人民币"</f>
        <v>人民币</v>
      </c>
      <c r="F1643" s="2">
        <v>13.737</v>
      </c>
      <c r="G1643" s="2">
        <v>69.25</v>
      </c>
      <c r="H1643" s="2">
        <v>1.26</v>
      </c>
      <c r="I1643" s="2"/>
      <c r="J1643" s="2">
        <v>5564</v>
      </c>
      <c r="K1643" s="2">
        <v>13.91</v>
      </c>
      <c r="L1643" s="2">
        <v>0</v>
      </c>
      <c r="M1643" s="2">
        <v>0</v>
      </c>
      <c r="N1643" s="2" t="str">
        <f>"002050"</f>
        <v>002050</v>
      </c>
      <c r="O1643" s="2" t="str">
        <f t="shared" ref="O1643:O1648" si="493">"0157472516"</f>
        <v>0157472516</v>
      </c>
      <c r="P1643" s="2" t="str">
        <f>"5494.75"</f>
        <v>5494.75</v>
      </c>
      <c r="Q1643" s="2">
        <v>20</v>
      </c>
      <c r="R1643" s="2">
        <f>Q1643*C1643</f>
        <v>8000</v>
      </c>
    </row>
    <row r="1644" spans="2:18">
      <c r="B1644" s="2" t="str">
        <f>"农 产 品"</f>
        <v>农 产 品</v>
      </c>
      <c r="C1644" s="2">
        <v>200</v>
      </c>
      <c r="D1644" s="2">
        <v>200</v>
      </c>
      <c r="E1644" s="2" t="str">
        <f>"人民币"</f>
        <v>人民币</v>
      </c>
      <c r="F1644" s="2">
        <v>25.665</v>
      </c>
      <c r="G1644" s="2">
        <v>-601</v>
      </c>
      <c r="H1644" s="2">
        <v>-11.71</v>
      </c>
      <c r="I1644" s="2"/>
      <c r="J1644" s="2">
        <v>4532</v>
      </c>
      <c r="K1644" s="2">
        <v>22.66</v>
      </c>
      <c r="L1644" s="2">
        <v>0</v>
      </c>
      <c r="M1644" s="2">
        <v>0</v>
      </c>
      <c r="N1644" s="2" t="str">
        <f>"000061"</f>
        <v>000061</v>
      </c>
      <c r="O1644" s="2" t="str">
        <f>"0157472516"</f>
        <v>0157472516</v>
      </c>
      <c r="P1644" s="2" t="str">
        <f>"5133.00"</f>
        <v>5133.00</v>
      </c>
      <c r="Q1644" s="2">
        <v>35</v>
      </c>
      <c r="R1644" s="2">
        <f>Q1644*C1644</f>
        <v>7000</v>
      </c>
    </row>
    <row r="1645" spans="2:18">
      <c r="B1645" s="2" t="str">
        <f>"北京城建"</f>
        <v>北京城建</v>
      </c>
      <c r="C1645" s="2">
        <v>200</v>
      </c>
      <c r="D1645" s="2">
        <v>200</v>
      </c>
      <c r="E1645" s="2" t="str">
        <f>"人民币"</f>
        <v>人民币</v>
      </c>
      <c r="F1645" s="2">
        <v>24.605</v>
      </c>
      <c r="G1645" s="2">
        <v>-394.99</v>
      </c>
      <c r="H1645" s="2">
        <v>-8.03</v>
      </c>
      <c r="I1645" s="2"/>
      <c r="J1645" s="2">
        <v>4526</v>
      </c>
      <c r="K1645" s="2">
        <v>22.63</v>
      </c>
      <c r="L1645" s="2">
        <v>0</v>
      </c>
      <c r="M1645" s="2">
        <v>0</v>
      </c>
      <c r="N1645" s="2" t="str">
        <f>"600266"</f>
        <v>600266</v>
      </c>
      <c r="O1645" s="2" t="str">
        <f t="shared" ref="O1645:O1647" si="494">"A453612732"</f>
        <v>A453612732</v>
      </c>
      <c r="P1645" s="2" t="str">
        <f>"4920.99"</f>
        <v>4920.99</v>
      </c>
      <c r="Q1645" s="2">
        <v>28</v>
      </c>
      <c r="R1645" s="2">
        <f>Q1645*C1645</f>
        <v>5600</v>
      </c>
    </row>
    <row r="1646" spans="2:18">
      <c r="B1646" s="2" t="str">
        <f>"上汽集团"</f>
        <v>上汽集团</v>
      </c>
      <c r="C1646" s="2">
        <v>200</v>
      </c>
      <c r="D1646" s="2">
        <v>200</v>
      </c>
      <c r="E1646" s="2" t="str">
        <f>"人民币"</f>
        <v>人民币</v>
      </c>
      <c r="F1646" s="2">
        <v>24.736</v>
      </c>
      <c r="G1646" s="2">
        <v>-449.12</v>
      </c>
      <c r="H1646" s="2">
        <v>-9.08</v>
      </c>
      <c r="I1646" s="2"/>
      <c r="J1646" s="2">
        <v>4498</v>
      </c>
      <c r="K1646" s="2">
        <v>22.49</v>
      </c>
      <c r="L1646" s="2">
        <v>0</v>
      </c>
      <c r="M1646" s="2">
        <v>0</v>
      </c>
      <c r="N1646" s="2" t="str">
        <f>"600104"</f>
        <v>600104</v>
      </c>
      <c r="O1646" s="2" t="str">
        <f>"A453612732"</f>
        <v>A453612732</v>
      </c>
      <c r="P1646" s="2" t="str">
        <f>"4947.12"</f>
        <v>4947.12</v>
      </c>
      <c r="Q1646" s="2">
        <v>35</v>
      </c>
      <c r="R1646" s="2">
        <f>Q1646*C1646</f>
        <v>7000</v>
      </c>
    </row>
    <row r="1647" spans="2:18">
      <c r="B1647" s="2" t="str">
        <f>"中海集运"</f>
        <v>中海集运</v>
      </c>
      <c r="C1647" s="2">
        <v>400</v>
      </c>
      <c r="D1647" s="2">
        <v>400</v>
      </c>
      <c r="E1647" s="2" t="str">
        <f>"人民币"</f>
        <v>人民币</v>
      </c>
      <c r="F1647" s="2">
        <v>9.099</v>
      </c>
      <c r="G1647" s="2">
        <v>-167.68</v>
      </c>
      <c r="H1647" s="2">
        <v>-4.6</v>
      </c>
      <c r="I1647" s="2"/>
      <c r="J1647" s="2">
        <v>3472</v>
      </c>
      <c r="K1647" s="2">
        <v>8.68</v>
      </c>
      <c r="L1647" s="2">
        <v>0</v>
      </c>
      <c r="M1647" s="2">
        <v>0</v>
      </c>
      <c r="N1647" s="2" t="str">
        <f>"601866"</f>
        <v>601866</v>
      </c>
      <c r="O1647" s="2" t="str">
        <f>"A453612732"</f>
        <v>A453612732</v>
      </c>
      <c r="P1647" s="2" t="str">
        <f>"3639.68"</f>
        <v>3639.68</v>
      </c>
      <c r="Q1647" s="2">
        <v>12</v>
      </c>
      <c r="R1647" s="2">
        <f>Q1647*C1647</f>
        <v>4800</v>
      </c>
    </row>
    <row r="1648" spans="2:18">
      <c r="B1648" s="2" t="str">
        <f>"中航军B"</f>
        <v>中航军B</v>
      </c>
      <c r="C1648" s="2">
        <v>3000</v>
      </c>
      <c r="D1648" s="2">
        <v>3000</v>
      </c>
      <c r="E1648" s="2" t="str">
        <f>"人民币"</f>
        <v>人民币</v>
      </c>
      <c r="F1648" s="2">
        <v>0.972</v>
      </c>
      <c r="G1648" s="2">
        <v>-62</v>
      </c>
      <c r="H1648" s="2">
        <v>-2.16</v>
      </c>
      <c r="I1648" s="2"/>
      <c r="J1648" s="2">
        <v>2853</v>
      </c>
      <c r="K1648" s="2">
        <v>0.951</v>
      </c>
      <c r="L1648" s="2">
        <v>0</v>
      </c>
      <c r="M1648" s="2">
        <v>0</v>
      </c>
      <c r="N1648" s="2" t="str">
        <f>"150222"</f>
        <v>150222</v>
      </c>
      <c r="O1648" s="2" t="str">
        <f>"0157472516"</f>
        <v>0157472516</v>
      </c>
      <c r="P1648" s="2" t="str">
        <f>"2915.00"</f>
        <v>2915.00</v>
      </c>
      <c r="Q1648" s="2">
        <v>1.1</v>
      </c>
      <c r="R1648" s="2">
        <f>Q1648*C1648</f>
        <v>3300</v>
      </c>
    </row>
    <row r="1649" spans="2:18">
      <c r="B1649" s="2" t="str">
        <f>"华贸物流"</f>
        <v>华贸物流</v>
      </c>
      <c r="C1649" s="2">
        <v>200</v>
      </c>
      <c r="D1649" s="2">
        <v>200</v>
      </c>
      <c r="E1649" s="2" t="str">
        <f>"人民币"</f>
        <v>人民币</v>
      </c>
      <c r="F1649" s="2">
        <v>16.576</v>
      </c>
      <c r="G1649" s="2">
        <v>-473.12</v>
      </c>
      <c r="H1649" s="2">
        <v>-14.27</v>
      </c>
      <c r="I1649" s="2"/>
      <c r="J1649" s="2">
        <v>2842</v>
      </c>
      <c r="K1649" s="2">
        <v>14.21</v>
      </c>
      <c r="L1649" s="2">
        <v>0</v>
      </c>
      <c r="M1649" s="2">
        <v>0</v>
      </c>
      <c r="N1649" s="2" t="str">
        <f>"603128"</f>
        <v>603128</v>
      </c>
      <c r="O1649" s="2" t="str">
        <f t="shared" ref="O1649:O1652" si="495">"A453612732"</f>
        <v>A453612732</v>
      </c>
      <c r="P1649" s="2" t="str">
        <f>"3315.12"</f>
        <v>3315.12</v>
      </c>
      <c r="Q1649" s="2">
        <v>20</v>
      </c>
      <c r="R1649" s="2">
        <f>Q1649*C1649</f>
        <v>4000</v>
      </c>
    </row>
    <row r="1650" spans="2:18">
      <c r="B1650" s="2" t="str">
        <f>"盛达矿业"</f>
        <v>盛达矿业</v>
      </c>
      <c r="C1650" s="2">
        <v>100</v>
      </c>
      <c r="D1650" s="2">
        <v>100</v>
      </c>
      <c r="E1650" s="2" t="str">
        <f>"人民币"</f>
        <v>人民币</v>
      </c>
      <c r="F1650" s="2">
        <v>38.308</v>
      </c>
      <c r="G1650" s="2">
        <v>-1175.77</v>
      </c>
      <c r="H1650" s="2">
        <v>-30.69</v>
      </c>
      <c r="I1650" s="2"/>
      <c r="J1650" s="2">
        <v>2655</v>
      </c>
      <c r="K1650" s="2">
        <v>26.55</v>
      </c>
      <c r="L1650" s="2">
        <v>0</v>
      </c>
      <c r="M1650" s="2">
        <v>100</v>
      </c>
      <c r="N1650" s="2" t="str">
        <f>"000603"</f>
        <v>000603</v>
      </c>
      <c r="O1650" s="2" t="str">
        <f>"0157472516"</f>
        <v>0157472516</v>
      </c>
      <c r="P1650" s="2" t="str">
        <f>"3830.77"</f>
        <v>3830.77</v>
      </c>
      <c r="Q1650" s="2">
        <v>40</v>
      </c>
      <c r="R1650" s="2">
        <f>Q1650*C1650</f>
        <v>4000</v>
      </c>
    </row>
    <row r="1651" spans="2:18">
      <c r="B1651" s="2" t="str">
        <f>"大众交通"</f>
        <v>大众交通</v>
      </c>
      <c r="C1651" s="2">
        <v>100</v>
      </c>
      <c r="D1651" s="2">
        <v>100</v>
      </c>
      <c r="E1651" s="2" t="str">
        <f>"人民币"</f>
        <v>人民币</v>
      </c>
      <c r="F1651" s="2">
        <v>30.941</v>
      </c>
      <c r="G1651" s="2">
        <v>-1037.13</v>
      </c>
      <c r="H1651" s="2">
        <v>-33.52</v>
      </c>
      <c r="I1651" s="2"/>
      <c r="J1651" s="2">
        <v>2057</v>
      </c>
      <c r="K1651" s="2">
        <v>20.57</v>
      </c>
      <c r="L1651" s="2">
        <v>0</v>
      </c>
      <c r="M1651" s="2">
        <v>0</v>
      </c>
      <c r="N1651" s="2" t="str">
        <f>"600611"</f>
        <v>600611</v>
      </c>
      <c r="O1651" s="2" t="str">
        <f>"A453612732"</f>
        <v>A453612732</v>
      </c>
      <c r="P1651" s="2" t="str">
        <f>"3094.13"</f>
        <v>3094.13</v>
      </c>
      <c r="Q1651" s="2">
        <v>28</v>
      </c>
      <c r="R1651" s="2">
        <f>Q1651*C1651</f>
        <v>2800</v>
      </c>
    </row>
    <row r="1652" spans="2:18">
      <c r="B1652" s="2" t="str">
        <f>"中国中车"</f>
        <v>中国中车</v>
      </c>
      <c r="C1652" s="2">
        <v>100</v>
      </c>
      <c r="D1652" s="2">
        <v>100</v>
      </c>
      <c r="E1652" s="2" t="str">
        <f>"人民币"</f>
        <v>人民币</v>
      </c>
      <c r="F1652" s="2">
        <v>26.395</v>
      </c>
      <c r="G1652" s="2">
        <v>-631.5</v>
      </c>
      <c r="H1652" s="2">
        <v>-23.92</v>
      </c>
      <c r="I1652" s="2"/>
      <c r="J1652" s="2">
        <v>2008</v>
      </c>
      <c r="K1652" s="2">
        <v>20.08</v>
      </c>
      <c r="L1652" s="2">
        <v>0</v>
      </c>
      <c r="M1652" s="2">
        <v>100</v>
      </c>
      <c r="N1652" s="2" t="str">
        <f>"601766"</f>
        <v>601766</v>
      </c>
      <c r="O1652" s="2" t="str">
        <f>"A453612732"</f>
        <v>A453612732</v>
      </c>
      <c r="P1652" s="2" t="str">
        <f>"2639.50"</f>
        <v>2639.50</v>
      </c>
      <c r="Q1652" s="2">
        <v>30</v>
      </c>
      <c r="R1652" s="2">
        <f>Q1652*C1652</f>
        <v>3000</v>
      </c>
    </row>
    <row r="1653" spans="2:18">
      <c r="B1653" s="2" t="s">
        <v>8</v>
      </c>
      <c r="C1653" s="2" t="s">
        <v>9</v>
      </c>
      <c r="D1653" s="4" t="s">
        <v>10</v>
      </c>
      <c r="E1653" s="4"/>
      <c r="F1653" s="4"/>
      <c r="G1653" s="2"/>
      <c r="H1653" s="2">
        <f>SUM(H1637:H1652)</f>
        <v>-178.38</v>
      </c>
      <c r="I1653" s="2"/>
      <c r="J1653" s="2"/>
      <c r="K1653" s="2"/>
      <c r="L1653" s="2"/>
      <c r="M1653" s="2"/>
      <c r="N1653" s="2"/>
      <c r="O1653" s="2"/>
      <c r="P1653" s="2"/>
      <c r="Q1653" s="2"/>
      <c r="R1653" s="2">
        <f>SUM(R1637:R1652)</f>
        <v>134800</v>
      </c>
    </row>
    <row r="1654" customFormat="1" spans="4:9">
      <c r="D1654" s="5"/>
      <c r="E1654" s="5"/>
      <c r="F1654" s="5"/>
      <c r="I1654" s="6">
        <v>42257</v>
      </c>
    </row>
    <row r="1655" customFormat="1" spans="11:11">
      <c r="K1655" s="6">
        <f>I1654+1</f>
        <v>42258</v>
      </c>
    </row>
    <row r="1656" customFormat="1" spans="3:12">
      <c r="C1656" t="s">
        <v>11</v>
      </c>
      <c r="L1656" s="7">
        <f ca="1">NOW()</f>
        <v>42259.9654398148</v>
      </c>
    </row>
    <row r="1657" customFormat="1" spans="10:10">
      <c r="J1657" t="e">
        <f>E1649+1</f>
        <v>#VALUE!</v>
      </c>
    </row>
    <row r="1658" customFormat="1" spans="7:7">
      <c r="G1658" t="s">
        <v>12</v>
      </c>
    </row>
    <row r="1659" customFormat="1" spans="6:6">
      <c r="F1659" t="s">
        <v>13</v>
      </c>
    </row>
    <row r="1660" spans="1:17">
      <c r="A1660" s="2" t="str">
        <f>"币种"</f>
        <v>币种</v>
      </c>
      <c r="B1660" s="2" t="str">
        <f>"余额"</f>
        <v>余额</v>
      </c>
      <c r="C1660" s="2" t="str">
        <f>"可用"</f>
        <v>可用</v>
      </c>
      <c r="D1660" s="2" t="str">
        <f>"可取"</f>
        <v>可取</v>
      </c>
      <c r="E1660" s="2" t="str">
        <f>"参考市值"</f>
        <v>参考市值</v>
      </c>
      <c r="F1660" s="2" t="str">
        <f>"资产"</f>
        <v>资产</v>
      </c>
      <c r="G1660" s="2" t="str">
        <f>"盈亏"</f>
        <v>盈亏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spans="1:17">
      <c r="A1661" s="2" t="str">
        <f>"人民币"</f>
        <v>人民币</v>
      </c>
      <c r="B1661" s="2" t="str">
        <f>"5508.71"</f>
        <v>5508.71</v>
      </c>
      <c r="C1661" s="2" t="str">
        <f>"138.54"</f>
        <v>138.54</v>
      </c>
      <c r="D1661" s="2" t="str">
        <f>"138.54"</f>
        <v>138.54</v>
      </c>
      <c r="E1661" s="2" t="str">
        <f>"91616.00"</f>
        <v>91616.00</v>
      </c>
      <c r="F1661" s="2" t="str">
        <f>"91754.54"</f>
        <v>91754.54</v>
      </c>
      <c r="G1661" s="2" t="str">
        <f>"-9194.42"</f>
        <v>-9194.42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spans="1:17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8"/>
    </row>
    <row r="1663" spans="1:18">
      <c r="A1663" s="2" t="s">
        <v>0</v>
      </c>
      <c r="B1663" s="2" t="str">
        <f>"证券数量"</f>
        <v>证券数量</v>
      </c>
      <c r="C1663" s="2" t="s">
        <v>1</v>
      </c>
      <c r="D1663" s="2" t="str">
        <f>"价格币种"</f>
        <v>价格币种</v>
      </c>
      <c r="E1663" s="2" t="str">
        <f>"成本价"</f>
        <v>成本价</v>
      </c>
      <c r="F1663" s="2" t="str">
        <f>"浮动盈亏"</f>
        <v>浮动盈亏</v>
      </c>
      <c r="G1663" s="2" t="str">
        <f>"盈亏比例(%)"</f>
        <v>盈亏比例(%)</v>
      </c>
      <c r="H1663" s="2" t="str">
        <f>"折算汇率"</f>
        <v>折算汇率</v>
      </c>
      <c r="I1663" s="2" t="str">
        <f>"最新市值"</f>
        <v>最新市值</v>
      </c>
      <c r="J1663" s="2" t="str">
        <f>"当前价"</f>
        <v>当前价</v>
      </c>
      <c r="K1663" s="2" t="str">
        <f>"今买数量"</f>
        <v>今买数量</v>
      </c>
      <c r="L1663" s="2" t="str">
        <f>"今卖数量"</f>
        <v>今卖数量</v>
      </c>
      <c r="M1663" s="2" t="str">
        <f>"证券代码"</f>
        <v>证券代码</v>
      </c>
      <c r="N1663" s="2" t="str">
        <f>"股东代码"</f>
        <v>股东代码</v>
      </c>
      <c r="O1663" s="2" t="str">
        <f>"成本金额"</f>
        <v>成本金额</v>
      </c>
      <c r="P1663" s="2" t="s">
        <v>2</v>
      </c>
      <c r="Q1663" s="2"/>
      <c r="R1663" s="2" t="s">
        <v>3</v>
      </c>
    </row>
    <row r="1664" spans="1:18">
      <c r="A1664" s="2" t="s">
        <v>4</v>
      </c>
      <c r="B1664" s="9" t="s">
        <v>5</v>
      </c>
      <c r="C1664" s="9" t="s">
        <v>5</v>
      </c>
      <c r="D1664" s="2" t="str">
        <f t="shared" ref="D1664:D1679" si="496">"人民币"</f>
        <v>人民币</v>
      </c>
      <c r="E1664" s="2">
        <v>19.758</v>
      </c>
      <c r="F1664" s="2">
        <v>-1294.53</v>
      </c>
      <c r="G1664" s="2">
        <v>-8.19</v>
      </c>
      <c r="H1664" s="9" t="s">
        <v>6</v>
      </c>
      <c r="I1664" s="2">
        <v>14512</v>
      </c>
      <c r="J1664" s="2">
        <v>18.14</v>
      </c>
      <c r="K1664" s="2">
        <v>0</v>
      </c>
      <c r="L1664" s="2">
        <v>0</v>
      </c>
      <c r="M1664" s="2" t="str">
        <f>"000936"</f>
        <v>000936</v>
      </c>
      <c r="N1664" s="2" t="str">
        <f t="shared" ref="N1664:N1667" si="497">"0157472516"</f>
        <v>0157472516</v>
      </c>
      <c r="O1664" s="2" t="str">
        <f>"15806.53"</f>
        <v>15806.53</v>
      </c>
      <c r="P1664" s="2">
        <v>30</v>
      </c>
      <c r="Q1664" s="2">
        <f t="shared" ref="Q1664:Q1679" si="498">P1664*B1664</f>
        <v>24000</v>
      </c>
      <c r="R1664" s="2">
        <f t="shared" ref="R1664:R1679" si="499">(Q1664-O1664)/O1664*100</f>
        <v>51.835981711356</v>
      </c>
    </row>
    <row r="1665" spans="1:18">
      <c r="A1665" s="2" t="str">
        <f>"创业板B"</f>
        <v>创业板B</v>
      </c>
      <c r="B1665" s="2">
        <v>10000</v>
      </c>
      <c r="C1665" s="2">
        <v>10000</v>
      </c>
      <c r="D1665" s="2" t="str">
        <f>"人民币"</f>
        <v>人民币</v>
      </c>
      <c r="E1665" s="2">
        <v>1.116</v>
      </c>
      <c r="F1665" s="2">
        <v>-927.5</v>
      </c>
      <c r="G1665" s="2">
        <v>-8.33</v>
      </c>
      <c r="H1665" s="2"/>
      <c r="I1665" s="2">
        <v>10230</v>
      </c>
      <c r="J1665" s="2">
        <v>1.023</v>
      </c>
      <c r="K1665" s="2">
        <v>0</v>
      </c>
      <c r="L1665" s="2">
        <v>0</v>
      </c>
      <c r="M1665" s="2" t="str">
        <f>"150153"</f>
        <v>150153</v>
      </c>
      <c r="N1665" s="2" t="str">
        <f>"0157472516"</f>
        <v>0157472516</v>
      </c>
      <c r="O1665" s="2" t="str">
        <f>"11157.50"</f>
        <v>11157.50</v>
      </c>
      <c r="P1665" s="2">
        <v>1.3</v>
      </c>
      <c r="Q1665" s="2">
        <f>P1665*B1665</f>
        <v>13000</v>
      </c>
      <c r="R1665" s="2">
        <f>(Q1665-O1665)/O1665*100</f>
        <v>16.5135559041004</v>
      </c>
    </row>
    <row r="1666" spans="1:18">
      <c r="A1666" s="2" t="s">
        <v>7</v>
      </c>
      <c r="B1666" s="2">
        <v>600</v>
      </c>
      <c r="C1666" s="2">
        <v>600</v>
      </c>
      <c r="D1666" s="2" t="str">
        <f>"人民币"</f>
        <v>人民币</v>
      </c>
      <c r="E1666" s="2">
        <v>17.548</v>
      </c>
      <c r="F1666" s="2">
        <v>-310.88</v>
      </c>
      <c r="G1666" s="2">
        <v>-2.95</v>
      </c>
      <c r="H1666" s="2"/>
      <c r="I1666" s="2">
        <v>10218</v>
      </c>
      <c r="J1666" s="2">
        <v>17.03</v>
      </c>
      <c r="K1666" s="2">
        <v>0</v>
      </c>
      <c r="L1666" s="2">
        <v>0</v>
      </c>
      <c r="M1666" s="2" t="str">
        <f>"600008"</f>
        <v>600008</v>
      </c>
      <c r="N1666" s="2" t="str">
        <f t="shared" ref="N1666:N1669" si="500">"A453612732"</f>
        <v>A453612732</v>
      </c>
      <c r="O1666" s="2" t="str">
        <f>"10528.88"</f>
        <v>10528.88</v>
      </c>
      <c r="P1666" s="2">
        <v>25</v>
      </c>
      <c r="Q1666" s="2">
        <f>P1666*B1666</f>
        <v>15000</v>
      </c>
      <c r="R1666" s="2">
        <f>(Q1666-O1666)/O1666*100</f>
        <v>42.4652954540274</v>
      </c>
    </row>
    <row r="1667" spans="1:18">
      <c r="A1667" s="2" t="str">
        <f>"华英农业"</f>
        <v>华英农业</v>
      </c>
      <c r="B1667" s="2">
        <v>600</v>
      </c>
      <c r="C1667" s="2">
        <v>300</v>
      </c>
      <c r="D1667" s="2" t="str">
        <f>"人民币"</f>
        <v>人民币</v>
      </c>
      <c r="E1667" s="2">
        <v>14.948</v>
      </c>
      <c r="F1667" s="2">
        <v>-418.66</v>
      </c>
      <c r="G1667" s="2">
        <v>-4.67</v>
      </c>
      <c r="H1667" s="2"/>
      <c r="I1667" s="2">
        <v>8550</v>
      </c>
      <c r="J1667" s="2">
        <v>14.25</v>
      </c>
      <c r="K1667" s="2">
        <v>300</v>
      </c>
      <c r="L1667" s="2">
        <v>0</v>
      </c>
      <c r="M1667" s="2" t="str">
        <f>"002321"</f>
        <v>002321</v>
      </c>
      <c r="N1667" s="2" t="str">
        <f>"0157472516"</f>
        <v>0157472516</v>
      </c>
      <c r="O1667" s="2" t="str">
        <f>"8968.66"</f>
        <v>8968.66</v>
      </c>
      <c r="P1667" s="2">
        <v>25</v>
      </c>
      <c r="Q1667" s="2">
        <f>P1667*B1667</f>
        <v>15000</v>
      </c>
      <c r="R1667" s="2">
        <f>(Q1667-O1667)/O1667*100</f>
        <v>67.2490650777262</v>
      </c>
    </row>
    <row r="1668" spans="1:18">
      <c r="A1668" s="2" t="str">
        <f>"*ST阳化"</f>
        <v>*ST阳化</v>
      </c>
      <c r="B1668" s="2">
        <v>900</v>
      </c>
      <c r="C1668" s="2">
        <v>600</v>
      </c>
      <c r="D1668" s="2" t="str">
        <f>"人民币"</f>
        <v>人民币</v>
      </c>
      <c r="E1668" s="2">
        <v>7.599</v>
      </c>
      <c r="F1668" s="2">
        <v>-80.2</v>
      </c>
      <c r="G1668" s="2">
        <v>-1.17</v>
      </c>
      <c r="H1668" s="2"/>
      <c r="I1668" s="2">
        <v>6759</v>
      </c>
      <c r="J1668" s="2">
        <v>7.51</v>
      </c>
      <c r="K1668" s="2">
        <v>300</v>
      </c>
      <c r="L1668" s="2">
        <v>0</v>
      </c>
      <c r="M1668" s="2" t="str">
        <f>"600691"</f>
        <v>600691</v>
      </c>
      <c r="N1668" s="2" t="str">
        <f>"A453612732"</f>
        <v>A453612732</v>
      </c>
      <c r="O1668" s="2" t="str">
        <f>"6839.20"</f>
        <v>6839.20</v>
      </c>
      <c r="P1668" s="2">
        <v>11</v>
      </c>
      <c r="Q1668" s="2">
        <f>P1668*B1668</f>
        <v>9900</v>
      </c>
      <c r="R1668" s="2">
        <f>(Q1668-O1668)/O1668*100</f>
        <v>44.7537723710376</v>
      </c>
    </row>
    <row r="1669" spans="1:18">
      <c r="A1669" s="2" t="str">
        <f>"雪峰科技"</f>
        <v>雪峰科技</v>
      </c>
      <c r="B1669" s="2">
        <v>200</v>
      </c>
      <c r="C1669" s="2">
        <v>100</v>
      </c>
      <c r="D1669" s="2" t="str">
        <f>"人民币"</f>
        <v>人民币</v>
      </c>
      <c r="E1669" s="2">
        <v>37.898</v>
      </c>
      <c r="F1669" s="2">
        <v>-1239.59</v>
      </c>
      <c r="G1669" s="2">
        <v>-16.35</v>
      </c>
      <c r="H1669" s="2"/>
      <c r="I1669" s="2">
        <v>6340</v>
      </c>
      <c r="J1669" s="2">
        <v>31.7</v>
      </c>
      <c r="K1669" s="2">
        <v>100</v>
      </c>
      <c r="L1669" s="2">
        <v>0</v>
      </c>
      <c r="M1669" s="2" t="str">
        <f>"603227"</f>
        <v>603227</v>
      </c>
      <c r="N1669" s="2" t="str">
        <f>"A453612732"</f>
        <v>A453612732</v>
      </c>
      <c r="O1669" s="2" t="str">
        <f>"7579.59"</f>
        <v>7579.59</v>
      </c>
      <c r="P1669" s="2">
        <v>42</v>
      </c>
      <c r="Q1669" s="2">
        <f>P1669*B1669</f>
        <v>8400</v>
      </c>
      <c r="R1669" s="2">
        <f>(Q1669-O1669)/O1669*100</f>
        <v>10.8239363870605</v>
      </c>
    </row>
    <row r="1670" spans="1:18">
      <c r="A1670" s="2" t="str">
        <f>"三花股份"</f>
        <v>三花股份</v>
      </c>
      <c r="B1670" s="2">
        <v>400</v>
      </c>
      <c r="C1670" s="2">
        <v>400</v>
      </c>
      <c r="D1670" s="2" t="str">
        <f>"人民币"</f>
        <v>人民币</v>
      </c>
      <c r="E1670" s="2">
        <v>13.737</v>
      </c>
      <c r="F1670" s="2">
        <v>69.25</v>
      </c>
      <c r="G1670" s="2">
        <v>1.26</v>
      </c>
      <c r="H1670" s="2"/>
      <c r="I1670" s="2">
        <v>5564</v>
      </c>
      <c r="J1670" s="2">
        <v>13.91</v>
      </c>
      <c r="K1670" s="2">
        <v>0</v>
      </c>
      <c r="L1670" s="2">
        <v>0</v>
      </c>
      <c r="M1670" s="2" t="str">
        <f>"002050"</f>
        <v>002050</v>
      </c>
      <c r="N1670" s="2" t="str">
        <f t="shared" ref="N1670:N1675" si="501">"0157472516"</f>
        <v>0157472516</v>
      </c>
      <c r="O1670" s="2" t="str">
        <f>"5494.75"</f>
        <v>5494.75</v>
      </c>
      <c r="P1670" s="2">
        <v>20</v>
      </c>
      <c r="Q1670" s="2">
        <f>P1670*B1670</f>
        <v>8000</v>
      </c>
      <c r="R1670" s="2">
        <f>(Q1670-O1670)/O1670*100</f>
        <v>45.5935210883116</v>
      </c>
    </row>
    <row r="1671" spans="1:18">
      <c r="A1671" s="2" t="str">
        <f>"农 产 品"</f>
        <v>农 产 品</v>
      </c>
      <c r="B1671" s="2">
        <v>200</v>
      </c>
      <c r="C1671" s="2">
        <v>200</v>
      </c>
      <c r="D1671" s="2" t="str">
        <f>"人民币"</f>
        <v>人民币</v>
      </c>
      <c r="E1671" s="2">
        <v>25.665</v>
      </c>
      <c r="F1671" s="2">
        <v>-601</v>
      </c>
      <c r="G1671" s="2">
        <v>-11.71</v>
      </c>
      <c r="H1671" s="2"/>
      <c r="I1671" s="2">
        <v>4532</v>
      </c>
      <c r="J1671" s="2">
        <v>22.66</v>
      </c>
      <c r="K1671" s="2">
        <v>0</v>
      </c>
      <c r="L1671" s="2">
        <v>0</v>
      </c>
      <c r="M1671" s="2" t="str">
        <f>"000061"</f>
        <v>000061</v>
      </c>
      <c r="N1671" s="2" t="str">
        <f>"0157472516"</f>
        <v>0157472516</v>
      </c>
      <c r="O1671" s="2" t="str">
        <f>"5133.00"</f>
        <v>5133.00</v>
      </c>
      <c r="P1671" s="2">
        <v>35</v>
      </c>
      <c r="Q1671" s="2">
        <f>P1671*B1671</f>
        <v>7000</v>
      </c>
      <c r="R1671" s="2">
        <f>(Q1671-O1671)/O1671*100</f>
        <v>36.3724917202416</v>
      </c>
    </row>
    <row r="1672" spans="1:18">
      <c r="A1672" s="2" t="str">
        <f>"北京城建"</f>
        <v>北京城建</v>
      </c>
      <c r="B1672" s="2">
        <v>200</v>
      </c>
      <c r="C1672" s="2">
        <v>200</v>
      </c>
      <c r="D1672" s="2" t="str">
        <f>"人民币"</f>
        <v>人民币</v>
      </c>
      <c r="E1672" s="2">
        <v>24.605</v>
      </c>
      <c r="F1672" s="2">
        <v>-394.99</v>
      </c>
      <c r="G1672" s="2">
        <v>-8.03</v>
      </c>
      <c r="H1672" s="2"/>
      <c r="I1672" s="2">
        <v>4526</v>
      </c>
      <c r="J1672" s="2">
        <v>22.63</v>
      </c>
      <c r="K1672" s="2">
        <v>0</v>
      </c>
      <c r="L1672" s="2">
        <v>0</v>
      </c>
      <c r="M1672" s="2" t="str">
        <f>"600266"</f>
        <v>600266</v>
      </c>
      <c r="N1672" s="2" t="str">
        <f t="shared" ref="N1672:N1674" si="502">"A453612732"</f>
        <v>A453612732</v>
      </c>
      <c r="O1672" s="2" t="str">
        <f>"4920.99"</f>
        <v>4920.99</v>
      </c>
      <c r="P1672" s="2">
        <v>28</v>
      </c>
      <c r="Q1672" s="2">
        <f>P1672*B1672</f>
        <v>5600</v>
      </c>
      <c r="R1672" s="2">
        <f>(Q1672-O1672)/O1672*100</f>
        <v>13.7982397850839</v>
      </c>
    </row>
    <row r="1673" spans="1:18">
      <c r="A1673" s="2" t="str">
        <f>"上汽集团"</f>
        <v>上汽集团</v>
      </c>
      <c r="B1673" s="2">
        <v>200</v>
      </c>
      <c r="C1673" s="2">
        <v>200</v>
      </c>
      <c r="D1673" s="2" t="str">
        <f>"人民币"</f>
        <v>人民币</v>
      </c>
      <c r="E1673" s="2">
        <v>24.736</v>
      </c>
      <c r="F1673" s="2">
        <v>-449.12</v>
      </c>
      <c r="G1673" s="2">
        <v>-9.08</v>
      </c>
      <c r="H1673" s="2"/>
      <c r="I1673" s="2">
        <v>4498</v>
      </c>
      <c r="J1673" s="2">
        <v>22.49</v>
      </c>
      <c r="K1673" s="2">
        <v>0</v>
      </c>
      <c r="L1673" s="2">
        <v>0</v>
      </c>
      <c r="M1673" s="2" t="str">
        <f>"600104"</f>
        <v>600104</v>
      </c>
      <c r="N1673" s="2" t="str">
        <f>"A453612732"</f>
        <v>A453612732</v>
      </c>
      <c r="O1673" s="2" t="str">
        <f>"4947.12"</f>
        <v>4947.12</v>
      </c>
      <c r="P1673" s="2">
        <v>35</v>
      </c>
      <c r="Q1673" s="2">
        <f>P1673*B1673</f>
        <v>7000</v>
      </c>
      <c r="R1673" s="2">
        <f>(Q1673-O1673)/O1673*100</f>
        <v>41.4964666310904</v>
      </c>
    </row>
    <row r="1674" spans="1:18">
      <c r="A1674" s="2" t="str">
        <f>"中海集运"</f>
        <v>中海集运</v>
      </c>
      <c r="B1674" s="2">
        <v>400</v>
      </c>
      <c r="C1674" s="2">
        <v>400</v>
      </c>
      <c r="D1674" s="2" t="str">
        <f>"人民币"</f>
        <v>人民币</v>
      </c>
      <c r="E1674" s="2">
        <v>9.099</v>
      </c>
      <c r="F1674" s="2">
        <v>-167.68</v>
      </c>
      <c r="G1674" s="2">
        <v>-4.6</v>
      </c>
      <c r="H1674" s="2"/>
      <c r="I1674" s="2">
        <v>3472</v>
      </c>
      <c r="J1674" s="2">
        <v>8.68</v>
      </c>
      <c r="K1674" s="2">
        <v>0</v>
      </c>
      <c r="L1674" s="2">
        <v>0</v>
      </c>
      <c r="M1674" s="2" t="str">
        <f>"601866"</f>
        <v>601866</v>
      </c>
      <c r="N1674" s="2" t="str">
        <f>"A453612732"</f>
        <v>A453612732</v>
      </c>
      <c r="O1674" s="2" t="str">
        <f>"3639.68"</f>
        <v>3639.68</v>
      </c>
      <c r="P1674" s="2">
        <v>12</v>
      </c>
      <c r="Q1674" s="2">
        <f>P1674*B1674</f>
        <v>4800</v>
      </c>
      <c r="R1674" s="2">
        <f>(Q1674-O1674)/O1674*100</f>
        <v>31.8797256901706</v>
      </c>
    </row>
    <row r="1675" spans="1:18">
      <c r="A1675" s="2" t="str">
        <f>"中航军B"</f>
        <v>中航军B</v>
      </c>
      <c r="B1675" s="2">
        <v>3000</v>
      </c>
      <c r="C1675" s="2">
        <v>3000</v>
      </c>
      <c r="D1675" s="2" t="str">
        <f>"人民币"</f>
        <v>人民币</v>
      </c>
      <c r="E1675" s="2">
        <v>0.972</v>
      </c>
      <c r="F1675" s="2">
        <v>-62</v>
      </c>
      <c r="G1675" s="2">
        <v>-2.16</v>
      </c>
      <c r="H1675" s="2"/>
      <c r="I1675" s="2">
        <v>2853</v>
      </c>
      <c r="J1675" s="2">
        <v>0.951</v>
      </c>
      <c r="K1675" s="2">
        <v>0</v>
      </c>
      <c r="L1675" s="2">
        <v>0</v>
      </c>
      <c r="M1675" s="2" t="str">
        <f>"150222"</f>
        <v>150222</v>
      </c>
      <c r="N1675" s="2" t="str">
        <f>"0157472516"</f>
        <v>0157472516</v>
      </c>
      <c r="O1675" s="2" t="str">
        <f>"2915.00"</f>
        <v>2915.00</v>
      </c>
      <c r="P1675" s="2">
        <v>1.1</v>
      </c>
      <c r="Q1675" s="2">
        <f>P1675*B1675</f>
        <v>3300</v>
      </c>
      <c r="R1675" s="2">
        <f>(Q1675-O1675)/O1675*100</f>
        <v>13.2075471698113</v>
      </c>
    </row>
    <row r="1676" spans="1:18">
      <c r="A1676" s="2" t="str">
        <f>"华贸物流"</f>
        <v>华贸物流</v>
      </c>
      <c r="B1676" s="2">
        <v>200</v>
      </c>
      <c r="C1676" s="2">
        <v>200</v>
      </c>
      <c r="D1676" s="2" t="str">
        <f>"人民币"</f>
        <v>人民币</v>
      </c>
      <c r="E1676" s="2">
        <v>16.576</v>
      </c>
      <c r="F1676" s="2">
        <v>-473.12</v>
      </c>
      <c r="G1676" s="2">
        <v>-14.27</v>
      </c>
      <c r="H1676" s="2"/>
      <c r="I1676" s="2">
        <v>2842</v>
      </c>
      <c r="J1676" s="2">
        <v>14.21</v>
      </c>
      <c r="K1676" s="2">
        <v>0</v>
      </c>
      <c r="L1676" s="2">
        <v>0</v>
      </c>
      <c r="M1676" s="2" t="str">
        <f>"603128"</f>
        <v>603128</v>
      </c>
      <c r="N1676" s="2" t="str">
        <f t="shared" ref="N1676:N1679" si="503">"A453612732"</f>
        <v>A453612732</v>
      </c>
      <c r="O1676" s="2" t="str">
        <f>"3315.12"</f>
        <v>3315.12</v>
      </c>
      <c r="P1676" s="2">
        <v>20</v>
      </c>
      <c r="Q1676" s="2">
        <f>P1676*B1676</f>
        <v>4000</v>
      </c>
      <c r="R1676" s="2">
        <f>(Q1676-O1676)/O1676*100</f>
        <v>20.6592823185888</v>
      </c>
    </row>
    <row r="1677" spans="1:18">
      <c r="A1677" s="2" t="str">
        <f>"盛达矿业"</f>
        <v>盛达矿业</v>
      </c>
      <c r="B1677" s="2">
        <v>100</v>
      </c>
      <c r="C1677" s="2">
        <v>100</v>
      </c>
      <c r="D1677" s="2" t="str">
        <f>"人民币"</f>
        <v>人民币</v>
      </c>
      <c r="E1677" s="2">
        <v>38.308</v>
      </c>
      <c r="F1677" s="2">
        <v>-1175.77</v>
      </c>
      <c r="G1677" s="2">
        <v>-30.69</v>
      </c>
      <c r="H1677" s="2"/>
      <c r="I1677" s="2">
        <v>2655</v>
      </c>
      <c r="J1677" s="2">
        <v>26.55</v>
      </c>
      <c r="K1677" s="2">
        <v>0</v>
      </c>
      <c r="L1677" s="2">
        <v>100</v>
      </c>
      <c r="M1677" s="2" t="str">
        <f>"000603"</f>
        <v>000603</v>
      </c>
      <c r="N1677" s="2" t="str">
        <f>"0157472516"</f>
        <v>0157472516</v>
      </c>
      <c r="O1677" s="2" t="str">
        <f>"3830.77"</f>
        <v>3830.77</v>
      </c>
      <c r="P1677" s="2">
        <v>40</v>
      </c>
      <c r="Q1677" s="2">
        <f>P1677*B1677</f>
        <v>4000</v>
      </c>
      <c r="R1677" s="2">
        <f>(Q1677-O1677)/O1677*100</f>
        <v>4.41764971533138</v>
      </c>
    </row>
    <row r="1678" spans="1:18">
      <c r="A1678" s="2" t="str">
        <f>"大众交通"</f>
        <v>大众交通</v>
      </c>
      <c r="B1678" s="2">
        <v>100</v>
      </c>
      <c r="C1678" s="2">
        <v>100</v>
      </c>
      <c r="D1678" s="2" t="str">
        <f>"人民币"</f>
        <v>人民币</v>
      </c>
      <c r="E1678" s="2">
        <v>30.941</v>
      </c>
      <c r="F1678" s="2">
        <v>-1037.13</v>
      </c>
      <c r="G1678" s="2">
        <v>-33.52</v>
      </c>
      <c r="H1678" s="2"/>
      <c r="I1678" s="2">
        <v>2057</v>
      </c>
      <c r="J1678" s="2">
        <v>20.57</v>
      </c>
      <c r="K1678" s="2">
        <v>0</v>
      </c>
      <c r="L1678" s="2">
        <v>0</v>
      </c>
      <c r="M1678" s="2" t="str">
        <f>"600611"</f>
        <v>600611</v>
      </c>
      <c r="N1678" s="2" t="str">
        <f>"A453612732"</f>
        <v>A453612732</v>
      </c>
      <c r="O1678" s="2" t="str">
        <f>"3094.13"</f>
        <v>3094.13</v>
      </c>
      <c r="P1678" s="2">
        <v>28</v>
      </c>
      <c r="Q1678" s="2">
        <f>P1678*B1678</f>
        <v>2800</v>
      </c>
      <c r="R1678" s="2">
        <f>(Q1678-O1678)/O1678*100</f>
        <v>-9.50606470962759</v>
      </c>
    </row>
    <row r="1679" spans="1:18">
      <c r="A1679" s="2" t="str">
        <f>"中国中车"</f>
        <v>中国中车</v>
      </c>
      <c r="B1679" s="2">
        <v>100</v>
      </c>
      <c r="C1679" s="2">
        <v>100</v>
      </c>
      <c r="D1679" s="2" t="str">
        <f>"人民币"</f>
        <v>人民币</v>
      </c>
      <c r="E1679" s="2">
        <v>26.395</v>
      </c>
      <c r="F1679" s="2">
        <v>-631.5</v>
      </c>
      <c r="G1679" s="2">
        <v>-23.92</v>
      </c>
      <c r="H1679" s="2"/>
      <c r="I1679" s="2">
        <v>2008</v>
      </c>
      <c r="J1679" s="2">
        <v>20.08</v>
      </c>
      <c r="K1679" s="2">
        <v>0</v>
      </c>
      <c r="L1679" s="2">
        <v>100</v>
      </c>
      <c r="M1679" s="2" t="str">
        <f>"601766"</f>
        <v>601766</v>
      </c>
      <c r="N1679" s="2" t="str">
        <f>"A453612732"</f>
        <v>A453612732</v>
      </c>
      <c r="O1679" s="2" t="str">
        <f>"2639.50"</f>
        <v>2639.50</v>
      </c>
      <c r="P1679" s="2">
        <v>30</v>
      </c>
      <c r="Q1679" s="2">
        <f>P1679*B1679</f>
        <v>3000</v>
      </c>
      <c r="R1679" s="2">
        <f>(Q1679-O1679)/O1679*100</f>
        <v>13.6578897518469</v>
      </c>
    </row>
    <row r="1680" spans="1:18">
      <c r="A1680" s="2" t="s">
        <v>8</v>
      </c>
      <c r="B1680" s="2" t="s">
        <v>9</v>
      </c>
      <c r="C1680" s="4" t="s">
        <v>10</v>
      </c>
      <c r="D1680" s="4"/>
      <c r="E1680" s="4"/>
      <c r="F1680" s="2"/>
      <c r="G1680" s="2">
        <f>SUM(G1664:G1679)</f>
        <v>-178.38</v>
      </c>
      <c r="H1680" s="2"/>
      <c r="I1680" s="2"/>
      <c r="J1680" s="2"/>
      <c r="K1680" s="2"/>
      <c r="L1680" s="2"/>
      <c r="M1680" s="2"/>
      <c r="N1680" s="2"/>
      <c r="O1680" s="2"/>
      <c r="P1680" s="2"/>
      <c r="Q1680" s="2">
        <f>SUM(Q1664:Q1679)</f>
        <v>134800</v>
      </c>
      <c r="R1680" s="2"/>
    </row>
    <row r="1681" customFormat="1" spans="3:8">
      <c r="C1681" s="5"/>
      <c r="D1681" s="5"/>
      <c r="E1681" s="5"/>
      <c r="H1681" s="6">
        <v>42257</v>
      </c>
    </row>
    <row r="1682" customFormat="1" spans="10:10">
      <c r="J1682" s="6">
        <f>H1681+1</f>
        <v>42258</v>
      </c>
    </row>
    <row r="1683" customFormat="1" spans="2:11">
      <c r="B1683" t="s">
        <v>11</v>
      </c>
      <c r="K1683" s="7">
        <f ca="1">NOW()</f>
        <v>42259.9654398148</v>
      </c>
    </row>
    <row r="1684" customFormat="1" spans="9:9">
      <c r="I1684" t="e">
        <f>D1676+1</f>
        <v>#VALUE!</v>
      </c>
    </row>
    <row r="1685" customFormat="1"/>
    <row r="1686" spans="1:18">
      <c r="A1686" s="2" t="s">
        <v>0</v>
      </c>
      <c r="B1686" s="2" t="str">
        <f>"证券数量"</f>
        <v>证券数量</v>
      </c>
      <c r="C1686" s="2" t="s">
        <v>1</v>
      </c>
      <c r="D1686" s="2" t="str">
        <f>"价格币种"</f>
        <v>价格币种</v>
      </c>
      <c r="E1686" s="2" t="str">
        <f>"成本价"</f>
        <v>成本价</v>
      </c>
      <c r="F1686" s="2" t="str">
        <f>"浮动盈亏"</f>
        <v>浮动盈亏</v>
      </c>
      <c r="G1686" s="2" t="str">
        <f>"盈亏比例(%)"</f>
        <v>盈亏比例(%)</v>
      </c>
      <c r="H1686" s="2" t="str">
        <f>"折算汇率"</f>
        <v>折算汇率</v>
      </c>
      <c r="I1686" s="2" t="str">
        <f>"最新市值"</f>
        <v>最新市值</v>
      </c>
      <c r="J1686" s="2" t="str">
        <f>"当前价"</f>
        <v>当前价</v>
      </c>
      <c r="K1686" s="2" t="str">
        <f>"今买数量"</f>
        <v>今买数量</v>
      </c>
      <c r="L1686" s="2" t="str">
        <f>"今卖数量"</f>
        <v>今卖数量</v>
      </c>
      <c r="M1686" s="2" t="str">
        <f>"证券代码"</f>
        <v>证券代码</v>
      </c>
      <c r="N1686" s="2" t="str">
        <f>"股东代码"</f>
        <v>股东代码</v>
      </c>
      <c r="O1686" s="2" t="str">
        <f>"成本金额"</f>
        <v>成本金额</v>
      </c>
      <c r="P1686" s="2" t="s">
        <v>2</v>
      </c>
      <c r="Q1686" s="2"/>
      <c r="R1686" s="2" t="s">
        <v>3</v>
      </c>
    </row>
    <row r="1687" spans="1:18">
      <c r="A1687" s="2" t="s">
        <v>4</v>
      </c>
      <c r="B1687" s="9" t="s">
        <v>5</v>
      </c>
      <c r="C1687" s="9" t="s">
        <v>5</v>
      </c>
      <c r="D1687" s="2" t="str">
        <f t="shared" ref="D1687:D1702" si="504">"人民币"</f>
        <v>人民币</v>
      </c>
      <c r="E1687" s="2">
        <v>19.758</v>
      </c>
      <c r="F1687" s="2">
        <v>-1294.53</v>
      </c>
      <c r="G1687" s="2">
        <v>-8.19</v>
      </c>
      <c r="H1687" s="9" t="s">
        <v>6</v>
      </c>
      <c r="I1687" s="2">
        <v>14512</v>
      </c>
      <c r="J1687" s="2">
        <v>18.14</v>
      </c>
      <c r="K1687" s="2">
        <v>0</v>
      </c>
      <c r="L1687" s="2">
        <v>0</v>
      </c>
      <c r="M1687" s="2" t="str">
        <f>"000936"</f>
        <v>000936</v>
      </c>
      <c r="N1687" s="2" t="str">
        <f t="shared" ref="N1687:N1690" si="505">"0157472516"</f>
        <v>0157472516</v>
      </c>
      <c r="O1687" s="2" t="str">
        <f>"15806.53"</f>
        <v>15806.53</v>
      </c>
      <c r="P1687" s="2">
        <v>30</v>
      </c>
      <c r="Q1687" s="2">
        <f t="shared" ref="Q1687:Q1702" si="506">P1687*B1687</f>
        <v>24000</v>
      </c>
      <c r="R1687" s="2">
        <f t="shared" ref="R1687:R1702" si="507">(Q1687-O1687)/O1687*100</f>
        <v>51.835981711356</v>
      </c>
    </row>
    <row r="1688" spans="1:18">
      <c r="A1688" s="2" t="str">
        <f>"创业板B"</f>
        <v>创业板B</v>
      </c>
      <c r="B1688" s="2">
        <v>10000</v>
      </c>
      <c r="C1688" s="2">
        <v>10000</v>
      </c>
      <c r="D1688" s="2" t="str">
        <f>"人民币"</f>
        <v>人民币</v>
      </c>
      <c r="E1688" s="2">
        <v>1.116</v>
      </c>
      <c r="F1688" s="2">
        <v>-927.5</v>
      </c>
      <c r="G1688" s="2">
        <v>-8.33</v>
      </c>
      <c r="H1688" s="2"/>
      <c r="I1688" s="2">
        <v>10230</v>
      </c>
      <c r="J1688" s="2">
        <v>1.023</v>
      </c>
      <c r="K1688" s="2">
        <v>0</v>
      </c>
      <c r="L1688" s="2">
        <v>0</v>
      </c>
      <c r="M1688" s="2" t="str">
        <f>"150153"</f>
        <v>150153</v>
      </c>
      <c r="N1688" s="2" t="str">
        <f>"0157472516"</f>
        <v>0157472516</v>
      </c>
      <c r="O1688" s="2" t="str">
        <f>"11157.50"</f>
        <v>11157.50</v>
      </c>
      <c r="P1688" s="2">
        <v>1.3</v>
      </c>
      <c r="Q1688" s="2">
        <f>P1688*B1688</f>
        <v>13000</v>
      </c>
      <c r="R1688" s="2">
        <f>(Q1688-O1688)/O1688*100</f>
        <v>16.5135559041004</v>
      </c>
    </row>
    <row r="1689" spans="1:18">
      <c r="A1689" s="2" t="s">
        <v>7</v>
      </c>
      <c r="B1689" s="2">
        <v>600</v>
      </c>
      <c r="C1689" s="2">
        <v>600</v>
      </c>
      <c r="D1689" s="2" t="str">
        <f>"人民币"</f>
        <v>人民币</v>
      </c>
      <c r="E1689" s="2">
        <v>17.548</v>
      </c>
      <c r="F1689" s="2">
        <v>-310.88</v>
      </c>
      <c r="G1689" s="2">
        <v>-2.95</v>
      </c>
      <c r="H1689" s="2"/>
      <c r="I1689" s="2">
        <v>10218</v>
      </c>
      <c r="J1689" s="2">
        <v>17.03</v>
      </c>
      <c r="K1689" s="2">
        <v>0</v>
      </c>
      <c r="L1689" s="2">
        <v>0</v>
      </c>
      <c r="M1689" s="2" t="str">
        <f>"600008"</f>
        <v>600008</v>
      </c>
      <c r="N1689" s="2" t="str">
        <f t="shared" ref="N1689:N1692" si="508">"A453612732"</f>
        <v>A453612732</v>
      </c>
      <c r="O1689" s="2" t="str">
        <f>"10528.88"</f>
        <v>10528.88</v>
      </c>
      <c r="P1689" s="2">
        <v>25</v>
      </c>
      <c r="Q1689" s="2">
        <f>P1689*B1689</f>
        <v>15000</v>
      </c>
      <c r="R1689" s="2">
        <f>(Q1689-O1689)/O1689*100</f>
        <v>42.4652954540274</v>
      </c>
    </row>
    <row r="1690" spans="1:18">
      <c r="A1690" s="2" t="str">
        <f>"华英农业"</f>
        <v>华英农业</v>
      </c>
      <c r="B1690" s="2">
        <v>600</v>
      </c>
      <c r="C1690" s="2">
        <v>300</v>
      </c>
      <c r="D1690" s="2" t="str">
        <f>"人民币"</f>
        <v>人民币</v>
      </c>
      <c r="E1690" s="2">
        <v>14.948</v>
      </c>
      <c r="F1690" s="2">
        <v>-418.66</v>
      </c>
      <c r="G1690" s="2">
        <v>-4.67</v>
      </c>
      <c r="H1690" s="2"/>
      <c r="I1690" s="2">
        <v>8550</v>
      </c>
      <c r="J1690" s="2">
        <v>14.25</v>
      </c>
      <c r="K1690" s="2">
        <v>300</v>
      </c>
      <c r="L1690" s="2">
        <v>0</v>
      </c>
      <c r="M1690" s="2" t="str">
        <f>"002321"</f>
        <v>002321</v>
      </c>
      <c r="N1690" s="2" t="str">
        <f>"0157472516"</f>
        <v>0157472516</v>
      </c>
      <c r="O1690" s="2" t="str">
        <f>"8968.66"</f>
        <v>8968.66</v>
      </c>
      <c r="P1690" s="2">
        <v>25</v>
      </c>
      <c r="Q1690" s="2">
        <f>P1690*B1690</f>
        <v>15000</v>
      </c>
      <c r="R1690" s="2">
        <f>(Q1690-O1690)/O1690*100</f>
        <v>67.2490650777262</v>
      </c>
    </row>
    <row r="1691" spans="1:18">
      <c r="A1691" s="2" t="str">
        <f>"*ST阳化"</f>
        <v>*ST阳化</v>
      </c>
      <c r="B1691" s="2">
        <v>900</v>
      </c>
      <c r="C1691" s="2">
        <v>600</v>
      </c>
      <c r="D1691" s="2" t="str">
        <f>"人民币"</f>
        <v>人民币</v>
      </c>
      <c r="E1691" s="2">
        <v>7.599</v>
      </c>
      <c r="F1691" s="2">
        <v>-80.2</v>
      </c>
      <c r="G1691" s="2">
        <v>-1.17</v>
      </c>
      <c r="H1691" s="2"/>
      <c r="I1691" s="2">
        <v>6759</v>
      </c>
      <c r="J1691" s="2">
        <v>7.51</v>
      </c>
      <c r="K1691" s="2">
        <v>300</v>
      </c>
      <c r="L1691" s="2">
        <v>0</v>
      </c>
      <c r="M1691" s="2" t="str">
        <f>"600691"</f>
        <v>600691</v>
      </c>
      <c r="N1691" s="2" t="str">
        <f>"A453612732"</f>
        <v>A453612732</v>
      </c>
      <c r="O1691" s="2" t="str">
        <f>"6839.20"</f>
        <v>6839.20</v>
      </c>
      <c r="P1691" s="2">
        <v>11</v>
      </c>
      <c r="Q1691" s="2">
        <f>P1691*B1691</f>
        <v>9900</v>
      </c>
      <c r="R1691" s="2">
        <f>(Q1691-O1691)/O1691*100</f>
        <v>44.7537723710376</v>
      </c>
    </row>
    <row r="1692" spans="1:18">
      <c r="A1692" s="2" t="str">
        <f>"雪峰科技"</f>
        <v>雪峰科技</v>
      </c>
      <c r="B1692" s="2">
        <v>200</v>
      </c>
      <c r="C1692" s="2">
        <v>100</v>
      </c>
      <c r="D1692" s="2" t="str">
        <f>"人民币"</f>
        <v>人民币</v>
      </c>
      <c r="E1692" s="2">
        <v>37.898</v>
      </c>
      <c r="F1692" s="2">
        <v>-1239.59</v>
      </c>
      <c r="G1692" s="2">
        <v>-16.35</v>
      </c>
      <c r="H1692" s="2"/>
      <c r="I1692" s="2">
        <v>6340</v>
      </c>
      <c r="J1692" s="2">
        <v>31.7</v>
      </c>
      <c r="K1692" s="2">
        <v>100</v>
      </c>
      <c r="L1692" s="2">
        <v>0</v>
      </c>
      <c r="M1692" s="2" t="str">
        <f>"603227"</f>
        <v>603227</v>
      </c>
      <c r="N1692" s="2" t="str">
        <f>"A453612732"</f>
        <v>A453612732</v>
      </c>
      <c r="O1692" s="2" t="str">
        <f>"7579.59"</f>
        <v>7579.59</v>
      </c>
      <c r="P1692" s="2">
        <v>42</v>
      </c>
      <c r="Q1692" s="2">
        <f>P1692*B1692</f>
        <v>8400</v>
      </c>
      <c r="R1692" s="2">
        <f>(Q1692-O1692)/O1692*100</f>
        <v>10.8239363870605</v>
      </c>
    </row>
    <row r="1693" spans="1:18">
      <c r="A1693" s="2" t="str">
        <f>"三花股份"</f>
        <v>三花股份</v>
      </c>
      <c r="B1693" s="2">
        <v>400</v>
      </c>
      <c r="C1693" s="2">
        <v>400</v>
      </c>
      <c r="D1693" s="2" t="str">
        <f>"人民币"</f>
        <v>人民币</v>
      </c>
      <c r="E1693" s="2">
        <v>13.737</v>
      </c>
      <c r="F1693" s="2">
        <v>69.25</v>
      </c>
      <c r="G1693" s="2">
        <v>1.26</v>
      </c>
      <c r="H1693" s="2"/>
      <c r="I1693" s="2">
        <v>5564</v>
      </c>
      <c r="J1693" s="2">
        <v>13.91</v>
      </c>
      <c r="K1693" s="2">
        <v>0</v>
      </c>
      <c r="L1693" s="2">
        <v>0</v>
      </c>
      <c r="M1693" s="2" t="str">
        <f>"002050"</f>
        <v>002050</v>
      </c>
      <c r="N1693" s="2" t="str">
        <f t="shared" ref="N1693:N1698" si="509">"0157472516"</f>
        <v>0157472516</v>
      </c>
      <c r="O1693" s="2" t="str">
        <f>"5494.75"</f>
        <v>5494.75</v>
      </c>
      <c r="P1693" s="2">
        <v>20</v>
      </c>
      <c r="Q1693" s="2">
        <f>P1693*B1693</f>
        <v>8000</v>
      </c>
      <c r="R1693" s="2">
        <f>(Q1693-O1693)/O1693*100</f>
        <v>45.5935210883116</v>
      </c>
    </row>
    <row r="1694" spans="1:18">
      <c r="A1694" s="2" t="str">
        <f>"农 产 品"</f>
        <v>农 产 品</v>
      </c>
      <c r="B1694" s="2">
        <v>200</v>
      </c>
      <c r="C1694" s="2">
        <v>200</v>
      </c>
      <c r="D1694" s="2" t="str">
        <f>"人民币"</f>
        <v>人民币</v>
      </c>
      <c r="E1694" s="2">
        <v>25.665</v>
      </c>
      <c r="F1694" s="2">
        <v>-601</v>
      </c>
      <c r="G1694" s="2">
        <v>-11.71</v>
      </c>
      <c r="H1694" s="2"/>
      <c r="I1694" s="2">
        <v>4532</v>
      </c>
      <c r="J1694" s="2">
        <v>22.66</v>
      </c>
      <c r="K1694" s="2">
        <v>0</v>
      </c>
      <c r="L1694" s="2">
        <v>0</v>
      </c>
      <c r="M1694" s="2" t="str">
        <f>"000061"</f>
        <v>000061</v>
      </c>
      <c r="N1694" s="2" t="str">
        <f>"0157472516"</f>
        <v>0157472516</v>
      </c>
      <c r="O1694" s="2" t="str">
        <f>"5133.00"</f>
        <v>5133.00</v>
      </c>
      <c r="P1694" s="2">
        <v>35</v>
      </c>
      <c r="Q1694" s="2">
        <f>P1694*B1694</f>
        <v>7000</v>
      </c>
      <c r="R1694" s="2">
        <f>(Q1694-O1694)/O1694*100</f>
        <v>36.3724917202416</v>
      </c>
    </row>
    <row r="1695" spans="1:18">
      <c r="A1695" s="2" t="str">
        <f>"北京城建"</f>
        <v>北京城建</v>
      </c>
      <c r="B1695" s="2">
        <v>200</v>
      </c>
      <c r="C1695" s="2">
        <v>200</v>
      </c>
      <c r="D1695" s="2" t="str">
        <f>"人民币"</f>
        <v>人民币</v>
      </c>
      <c r="E1695" s="2">
        <v>24.605</v>
      </c>
      <c r="F1695" s="2">
        <v>-394.99</v>
      </c>
      <c r="G1695" s="2">
        <v>-8.03</v>
      </c>
      <c r="H1695" s="2"/>
      <c r="I1695" s="2">
        <v>4526</v>
      </c>
      <c r="J1695" s="2">
        <v>22.63</v>
      </c>
      <c r="K1695" s="2">
        <v>0</v>
      </c>
      <c r="L1695" s="2">
        <v>0</v>
      </c>
      <c r="M1695" s="2" t="str">
        <f>"600266"</f>
        <v>600266</v>
      </c>
      <c r="N1695" s="2" t="str">
        <f t="shared" ref="N1695:N1697" si="510">"A453612732"</f>
        <v>A453612732</v>
      </c>
      <c r="O1695" s="2" t="str">
        <f>"4920.99"</f>
        <v>4920.99</v>
      </c>
      <c r="P1695" s="2">
        <v>28</v>
      </c>
      <c r="Q1695" s="2">
        <f>P1695*B1695</f>
        <v>5600</v>
      </c>
      <c r="R1695" s="2">
        <f>(Q1695-O1695)/O1695*100</f>
        <v>13.7982397850839</v>
      </c>
    </row>
    <row r="1696" spans="1:18">
      <c r="A1696" s="2" t="str">
        <f>"上汽集团"</f>
        <v>上汽集团</v>
      </c>
      <c r="B1696" s="2">
        <v>200</v>
      </c>
      <c r="C1696" s="2">
        <v>200</v>
      </c>
      <c r="D1696" s="2" t="str">
        <f>"人民币"</f>
        <v>人民币</v>
      </c>
      <c r="E1696" s="2">
        <v>24.736</v>
      </c>
      <c r="F1696" s="2">
        <v>-449.12</v>
      </c>
      <c r="G1696" s="2">
        <v>-9.08</v>
      </c>
      <c r="H1696" s="2"/>
      <c r="I1696" s="2">
        <v>4498</v>
      </c>
      <c r="J1696" s="2">
        <v>22.49</v>
      </c>
      <c r="K1696" s="2">
        <v>0</v>
      </c>
      <c r="L1696" s="2">
        <v>0</v>
      </c>
      <c r="M1696" s="2" t="str">
        <f>"600104"</f>
        <v>600104</v>
      </c>
      <c r="N1696" s="2" t="str">
        <f>"A453612732"</f>
        <v>A453612732</v>
      </c>
      <c r="O1696" s="2" t="str">
        <f>"4947.12"</f>
        <v>4947.12</v>
      </c>
      <c r="P1696" s="2">
        <v>35</v>
      </c>
      <c r="Q1696" s="2">
        <f>P1696*B1696</f>
        <v>7000</v>
      </c>
      <c r="R1696" s="2">
        <f>(Q1696-O1696)/O1696*100</f>
        <v>41.4964666310904</v>
      </c>
    </row>
    <row r="1697" spans="1:18">
      <c r="A1697" s="2" t="str">
        <f>"中海集运"</f>
        <v>中海集运</v>
      </c>
      <c r="B1697" s="2">
        <v>400</v>
      </c>
      <c r="C1697" s="2">
        <v>400</v>
      </c>
      <c r="D1697" s="2" t="str">
        <f>"人民币"</f>
        <v>人民币</v>
      </c>
      <c r="E1697" s="2">
        <v>9.099</v>
      </c>
      <c r="F1697" s="2">
        <v>-167.68</v>
      </c>
      <c r="G1697" s="2">
        <v>-4.6</v>
      </c>
      <c r="H1697" s="2"/>
      <c r="I1697" s="2">
        <v>3472</v>
      </c>
      <c r="J1697" s="2">
        <v>8.68</v>
      </c>
      <c r="K1697" s="2">
        <v>0</v>
      </c>
      <c r="L1697" s="2">
        <v>0</v>
      </c>
      <c r="M1697" s="2" t="str">
        <f>"601866"</f>
        <v>601866</v>
      </c>
      <c r="N1697" s="2" t="str">
        <f>"A453612732"</f>
        <v>A453612732</v>
      </c>
      <c r="O1697" s="2" t="str">
        <f>"3639.68"</f>
        <v>3639.68</v>
      </c>
      <c r="P1697" s="2">
        <v>12</v>
      </c>
      <c r="Q1697" s="2">
        <f>P1697*B1697</f>
        <v>4800</v>
      </c>
      <c r="R1697" s="2">
        <f>(Q1697-O1697)/O1697*100</f>
        <v>31.8797256901706</v>
      </c>
    </row>
    <row r="1698" spans="1:18">
      <c r="A1698" s="2" t="str">
        <f>"中航军B"</f>
        <v>中航军B</v>
      </c>
      <c r="B1698" s="2">
        <v>3000</v>
      </c>
      <c r="C1698" s="2">
        <v>3000</v>
      </c>
      <c r="D1698" s="2" t="str">
        <f>"人民币"</f>
        <v>人民币</v>
      </c>
      <c r="E1698" s="2">
        <v>0.972</v>
      </c>
      <c r="F1698" s="2">
        <v>-62</v>
      </c>
      <c r="G1698" s="2">
        <v>-2.16</v>
      </c>
      <c r="H1698" s="2"/>
      <c r="I1698" s="2">
        <v>2853</v>
      </c>
      <c r="J1698" s="2">
        <v>0.951</v>
      </c>
      <c r="K1698" s="2">
        <v>0</v>
      </c>
      <c r="L1698" s="2">
        <v>0</v>
      </c>
      <c r="M1698" s="2" t="str">
        <f>"150222"</f>
        <v>150222</v>
      </c>
      <c r="N1698" s="2" t="str">
        <f>"0157472516"</f>
        <v>0157472516</v>
      </c>
      <c r="O1698" s="2" t="str">
        <f>"2915.00"</f>
        <v>2915.00</v>
      </c>
      <c r="P1698" s="2">
        <v>1.1</v>
      </c>
      <c r="Q1698" s="2">
        <f>P1698*B1698</f>
        <v>3300</v>
      </c>
      <c r="R1698" s="2">
        <f>(Q1698-O1698)/O1698*100</f>
        <v>13.2075471698113</v>
      </c>
    </row>
    <row r="1699" spans="1:18">
      <c r="A1699" s="2" t="str">
        <f>"华贸物流"</f>
        <v>华贸物流</v>
      </c>
      <c r="B1699" s="2">
        <v>200</v>
      </c>
      <c r="C1699" s="2">
        <v>200</v>
      </c>
      <c r="D1699" s="2" t="str">
        <f>"人民币"</f>
        <v>人民币</v>
      </c>
      <c r="E1699" s="2">
        <v>16.576</v>
      </c>
      <c r="F1699" s="2">
        <v>-473.12</v>
      </c>
      <c r="G1699" s="2">
        <v>-14.27</v>
      </c>
      <c r="H1699" s="2"/>
      <c r="I1699" s="2">
        <v>2842</v>
      </c>
      <c r="J1699" s="2">
        <v>14.21</v>
      </c>
      <c r="K1699" s="2">
        <v>0</v>
      </c>
      <c r="L1699" s="2">
        <v>0</v>
      </c>
      <c r="M1699" s="2" t="str">
        <f>"603128"</f>
        <v>603128</v>
      </c>
      <c r="N1699" s="2" t="str">
        <f t="shared" ref="N1699:N1702" si="511">"A453612732"</f>
        <v>A453612732</v>
      </c>
      <c r="O1699" s="2" t="str">
        <f>"3315.12"</f>
        <v>3315.12</v>
      </c>
      <c r="P1699" s="2">
        <v>20</v>
      </c>
      <c r="Q1699" s="2">
        <f>P1699*B1699</f>
        <v>4000</v>
      </c>
      <c r="R1699" s="2">
        <f>(Q1699-O1699)/O1699*100</f>
        <v>20.6592823185888</v>
      </c>
    </row>
    <row r="1700" spans="1:18">
      <c r="A1700" s="2" t="str">
        <f>"盛达矿业"</f>
        <v>盛达矿业</v>
      </c>
      <c r="B1700" s="2">
        <v>100</v>
      </c>
      <c r="C1700" s="2">
        <v>100</v>
      </c>
      <c r="D1700" s="2" t="str">
        <f>"人民币"</f>
        <v>人民币</v>
      </c>
      <c r="E1700" s="2">
        <v>38.308</v>
      </c>
      <c r="F1700" s="2">
        <v>-1175.77</v>
      </c>
      <c r="G1700" s="2">
        <v>-30.69</v>
      </c>
      <c r="H1700" s="2"/>
      <c r="I1700" s="2">
        <v>2655</v>
      </c>
      <c r="J1700" s="2">
        <v>26.55</v>
      </c>
      <c r="K1700" s="2">
        <v>0</v>
      </c>
      <c r="L1700" s="2">
        <v>100</v>
      </c>
      <c r="M1700" s="2" t="str">
        <f>"000603"</f>
        <v>000603</v>
      </c>
      <c r="N1700" s="2" t="str">
        <f>"0157472516"</f>
        <v>0157472516</v>
      </c>
      <c r="O1700" s="2" t="str">
        <f>"3830.77"</f>
        <v>3830.77</v>
      </c>
      <c r="P1700" s="2">
        <v>40</v>
      </c>
      <c r="Q1700" s="2">
        <f>P1700*B1700</f>
        <v>4000</v>
      </c>
      <c r="R1700" s="2">
        <f>(Q1700-O1700)/O1700*100</f>
        <v>4.41764971533138</v>
      </c>
    </row>
    <row r="1701" spans="1:18">
      <c r="A1701" s="2" t="str">
        <f>"大众交通"</f>
        <v>大众交通</v>
      </c>
      <c r="B1701" s="2">
        <v>100</v>
      </c>
      <c r="C1701" s="2">
        <v>100</v>
      </c>
      <c r="D1701" s="2" t="str">
        <f>"人民币"</f>
        <v>人民币</v>
      </c>
      <c r="E1701" s="2">
        <v>30.941</v>
      </c>
      <c r="F1701" s="2">
        <v>-1037.13</v>
      </c>
      <c r="G1701" s="2">
        <v>-33.52</v>
      </c>
      <c r="H1701" s="2"/>
      <c r="I1701" s="2">
        <v>2057</v>
      </c>
      <c r="J1701" s="2">
        <v>20.57</v>
      </c>
      <c r="K1701" s="2">
        <v>0</v>
      </c>
      <c r="L1701" s="2">
        <v>0</v>
      </c>
      <c r="M1701" s="2" t="str">
        <f>"600611"</f>
        <v>600611</v>
      </c>
      <c r="N1701" s="2" t="str">
        <f>"A453612732"</f>
        <v>A453612732</v>
      </c>
      <c r="O1701" s="2" t="str">
        <f>"3094.13"</f>
        <v>3094.13</v>
      </c>
      <c r="P1701" s="2">
        <v>28</v>
      </c>
      <c r="Q1701" s="2">
        <f>P1701*B1701</f>
        <v>2800</v>
      </c>
      <c r="R1701" s="2">
        <f>(Q1701-O1701)/O1701*100</f>
        <v>-9.50606470962759</v>
      </c>
    </row>
    <row r="1702" spans="1:18">
      <c r="A1702" s="2" t="str">
        <f>"中国中车"</f>
        <v>中国中车</v>
      </c>
      <c r="B1702" s="2">
        <v>100</v>
      </c>
      <c r="C1702" s="2">
        <v>100</v>
      </c>
      <c r="D1702" s="2" t="str">
        <f>"人民币"</f>
        <v>人民币</v>
      </c>
      <c r="E1702" s="2">
        <v>26.395</v>
      </c>
      <c r="F1702" s="2">
        <v>-631.5</v>
      </c>
      <c r="G1702" s="2">
        <v>-23.92</v>
      </c>
      <c r="H1702" s="2"/>
      <c r="I1702" s="2">
        <v>2008</v>
      </c>
      <c r="J1702" s="2">
        <v>20.08</v>
      </c>
      <c r="K1702" s="2">
        <v>0</v>
      </c>
      <c r="L1702" s="2">
        <v>100</v>
      </c>
      <c r="M1702" s="2" t="str">
        <f>"601766"</f>
        <v>601766</v>
      </c>
      <c r="N1702" s="2" t="str">
        <f>"A453612732"</f>
        <v>A453612732</v>
      </c>
      <c r="O1702" s="2" t="str">
        <f>"2639.50"</f>
        <v>2639.50</v>
      </c>
      <c r="P1702" s="2">
        <v>30</v>
      </c>
      <c r="Q1702" s="2">
        <f>P1702*B1702</f>
        <v>3000</v>
      </c>
      <c r="R1702" s="2">
        <f>(Q1702-O1702)/O1702*100</f>
        <v>13.6578897518469</v>
      </c>
    </row>
    <row r="1703" spans="1:18">
      <c r="A1703" s="2" t="s">
        <v>8</v>
      </c>
      <c r="B1703" s="2" t="s">
        <v>9</v>
      </c>
      <c r="C1703" s="4" t="s">
        <v>10</v>
      </c>
      <c r="D1703" s="4"/>
      <c r="E1703" s="4"/>
      <c r="F1703" s="2"/>
      <c r="G1703" s="2">
        <f>SUM(G1687:G1702)</f>
        <v>-178.38</v>
      </c>
      <c r="H1703" s="2"/>
      <c r="I1703" s="2"/>
      <c r="J1703" s="2"/>
      <c r="K1703" s="2"/>
      <c r="L1703" s="2"/>
      <c r="M1703" s="2"/>
      <c r="N1703" s="2"/>
      <c r="O1703" s="2"/>
      <c r="P1703" s="2"/>
      <c r="Q1703" s="2">
        <f>SUM(Q1687:Q1702)</f>
        <v>134800</v>
      </c>
      <c r="R1703" s="2"/>
    </row>
    <row r="1704" customFormat="1" spans="3:8">
      <c r="C1704" s="5"/>
      <c r="D1704" s="5"/>
      <c r="E1704" s="5"/>
      <c r="H1704" s="6">
        <v>42257</v>
      </c>
    </row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spans="2:18">
      <c r="B1714" s="2" t="str">
        <f>"币种"</f>
        <v>币种</v>
      </c>
      <c r="C1714" s="2" t="str">
        <f>"余额"</f>
        <v>余额</v>
      </c>
      <c r="D1714" s="2" t="str">
        <f>"可用"</f>
        <v>可用</v>
      </c>
      <c r="E1714" s="2" t="str">
        <f>"可取"</f>
        <v>可取</v>
      </c>
      <c r="F1714" s="2" t="str">
        <f>"参考市值"</f>
        <v>参考市值</v>
      </c>
      <c r="G1714" s="2" t="str">
        <f>"资产"</f>
        <v>资产</v>
      </c>
      <c r="H1714" s="2" t="str">
        <f>"盈亏"</f>
        <v>盈亏</v>
      </c>
      <c r="I1714" s="2"/>
      <c r="J1714" s="2"/>
      <c r="K1714" s="2"/>
      <c r="L1714" s="2"/>
      <c r="M1714" s="2"/>
      <c r="N1714" s="2"/>
      <c r="O1714" s="2"/>
      <c r="P1714" s="2"/>
      <c r="Q1714" s="2"/>
      <c r="R1714" s="2"/>
    </row>
    <row r="1715" spans="2:18">
      <c r="B1715" s="2" t="str">
        <f>"人民币"</f>
        <v>人民币</v>
      </c>
      <c r="C1715" s="2" t="str">
        <f>"5508.71"</f>
        <v>5508.71</v>
      </c>
      <c r="D1715" s="2" t="str">
        <f>"138.54"</f>
        <v>138.54</v>
      </c>
      <c r="E1715" s="2" t="str">
        <f>"138.54"</f>
        <v>138.54</v>
      </c>
      <c r="F1715" s="2" t="str">
        <f>"91616.00"</f>
        <v>91616.00</v>
      </c>
      <c r="G1715" s="2" t="str">
        <f>"91754.54"</f>
        <v>91754.54</v>
      </c>
      <c r="H1715" s="2" t="str">
        <f>"-9194.42"</f>
        <v>-9194.42</v>
      </c>
      <c r="I1715" s="2"/>
      <c r="J1715" s="2"/>
      <c r="K1715" s="2"/>
      <c r="L1715" s="2"/>
      <c r="M1715" s="2"/>
      <c r="N1715" s="2"/>
      <c r="O1715" s="2"/>
      <c r="P1715" s="2"/>
      <c r="Q1715" s="2"/>
      <c r="R1715" s="2"/>
    </row>
    <row r="1716" spans="2:18"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8"/>
    </row>
    <row r="1717" spans="2:18">
      <c r="B1717" s="2" t="s">
        <v>0</v>
      </c>
      <c r="C1717" s="2" t="str">
        <f>"证券数量"</f>
        <v>证券数量</v>
      </c>
      <c r="D1717" s="2" t="s">
        <v>1</v>
      </c>
      <c r="E1717" s="2" t="str">
        <f>"价格币种"</f>
        <v>价格币种</v>
      </c>
      <c r="F1717" s="2" t="str">
        <f>"成本价"</f>
        <v>成本价</v>
      </c>
      <c r="G1717" s="2" t="str">
        <f>"浮动盈亏"</f>
        <v>浮动盈亏</v>
      </c>
      <c r="H1717" s="2" t="str">
        <f>"盈亏比例(%)"</f>
        <v>盈亏比例(%)</v>
      </c>
      <c r="I1717" s="2" t="str">
        <f>"折算汇率"</f>
        <v>折算汇率</v>
      </c>
      <c r="J1717" s="2" t="str">
        <f>"最新市值"</f>
        <v>最新市值</v>
      </c>
      <c r="K1717" s="2" t="str">
        <f>"当前价"</f>
        <v>当前价</v>
      </c>
      <c r="L1717" s="2" t="str">
        <f>"今买数量"</f>
        <v>今买数量</v>
      </c>
      <c r="M1717" s="2" t="str">
        <f>"今卖数量"</f>
        <v>今卖数量</v>
      </c>
      <c r="N1717" s="2" t="str">
        <f>"证券代码"</f>
        <v>证券代码</v>
      </c>
      <c r="O1717" s="2" t="str">
        <f>"股东代码"</f>
        <v>股东代码</v>
      </c>
      <c r="P1717" s="2" t="str">
        <f>"成本金额"</f>
        <v>成本金额</v>
      </c>
      <c r="Q1717" s="2" t="s">
        <v>2</v>
      </c>
      <c r="R1717" s="2"/>
    </row>
    <row r="1718" spans="2:18">
      <c r="B1718" s="2" t="s">
        <v>4</v>
      </c>
      <c r="C1718" s="9" t="s">
        <v>5</v>
      </c>
      <c r="D1718" s="9" t="s">
        <v>5</v>
      </c>
      <c r="E1718" s="2" t="str">
        <f t="shared" ref="E1718:E1733" si="512">"人民币"</f>
        <v>人民币</v>
      </c>
      <c r="F1718" s="2">
        <v>19.758</v>
      </c>
      <c r="G1718" s="2">
        <v>-1294.53</v>
      </c>
      <c r="H1718" s="2">
        <v>-8.19</v>
      </c>
      <c r="I1718" s="9" t="s">
        <v>6</v>
      </c>
      <c r="J1718" s="2">
        <v>14512</v>
      </c>
      <c r="K1718" s="2">
        <v>18.14</v>
      </c>
      <c r="L1718" s="2">
        <v>0</v>
      </c>
      <c r="M1718" s="2">
        <v>0</v>
      </c>
      <c r="N1718" s="2" t="str">
        <f>"000936"</f>
        <v>000936</v>
      </c>
      <c r="O1718" s="2" t="str">
        <f t="shared" ref="O1718:O1721" si="513">"0157472516"</f>
        <v>0157472516</v>
      </c>
      <c r="P1718" s="2" t="str">
        <f>"15806.53"</f>
        <v>15806.53</v>
      </c>
      <c r="Q1718" s="2">
        <v>30</v>
      </c>
      <c r="R1718" s="2">
        <f t="shared" ref="R1718:R1733" si="514">Q1718*C1718</f>
        <v>24000</v>
      </c>
    </row>
    <row r="1719" spans="2:18">
      <c r="B1719" s="2" t="str">
        <f>"创业板B"</f>
        <v>创业板B</v>
      </c>
      <c r="C1719" s="2">
        <v>10000</v>
      </c>
      <c r="D1719" s="2">
        <v>10000</v>
      </c>
      <c r="E1719" s="2" t="str">
        <f>"人民币"</f>
        <v>人民币</v>
      </c>
      <c r="F1719" s="2">
        <v>1.116</v>
      </c>
      <c r="G1719" s="2">
        <v>-927.5</v>
      </c>
      <c r="H1719" s="2">
        <v>-8.33</v>
      </c>
      <c r="I1719" s="2"/>
      <c r="J1719" s="2">
        <v>10230</v>
      </c>
      <c r="K1719" s="2">
        <v>1.023</v>
      </c>
      <c r="L1719" s="2">
        <v>0</v>
      </c>
      <c r="M1719" s="2">
        <v>0</v>
      </c>
      <c r="N1719" s="2" t="str">
        <f>"150153"</f>
        <v>150153</v>
      </c>
      <c r="O1719" s="2" t="str">
        <f>"0157472516"</f>
        <v>0157472516</v>
      </c>
      <c r="P1719" s="2" t="str">
        <f>"11157.50"</f>
        <v>11157.50</v>
      </c>
      <c r="Q1719" s="2">
        <v>1.3</v>
      </c>
      <c r="R1719" s="2">
        <f>Q1719*C1719</f>
        <v>13000</v>
      </c>
    </row>
    <row r="1720" spans="2:18">
      <c r="B1720" s="2" t="s">
        <v>7</v>
      </c>
      <c r="C1720" s="2">
        <v>600</v>
      </c>
      <c r="D1720" s="2">
        <v>600</v>
      </c>
      <c r="E1720" s="2" t="str">
        <f>"人民币"</f>
        <v>人民币</v>
      </c>
      <c r="F1720" s="2">
        <v>17.548</v>
      </c>
      <c r="G1720" s="2">
        <v>-310.88</v>
      </c>
      <c r="H1720" s="2">
        <v>-2.95</v>
      </c>
      <c r="I1720" s="2"/>
      <c r="J1720" s="2">
        <v>10218</v>
      </c>
      <c r="K1720" s="2">
        <v>17.03</v>
      </c>
      <c r="L1720" s="2">
        <v>0</v>
      </c>
      <c r="M1720" s="2">
        <v>0</v>
      </c>
      <c r="N1720" s="2" t="str">
        <f>"600008"</f>
        <v>600008</v>
      </c>
      <c r="O1720" s="2" t="str">
        <f t="shared" ref="O1720:O1723" si="515">"A453612732"</f>
        <v>A453612732</v>
      </c>
      <c r="P1720" s="2" t="str">
        <f>"10528.88"</f>
        <v>10528.88</v>
      </c>
      <c r="Q1720" s="2">
        <v>25</v>
      </c>
      <c r="R1720" s="2">
        <f>Q1720*C1720</f>
        <v>15000</v>
      </c>
    </row>
    <row r="1721" spans="2:18">
      <c r="B1721" s="2" t="str">
        <f>"华英农业"</f>
        <v>华英农业</v>
      </c>
      <c r="C1721" s="2">
        <v>600</v>
      </c>
      <c r="D1721" s="2">
        <v>300</v>
      </c>
      <c r="E1721" s="2" t="str">
        <f>"人民币"</f>
        <v>人民币</v>
      </c>
      <c r="F1721" s="2">
        <v>14.948</v>
      </c>
      <c r="G1721" s="2">
        <v>-418.66</v>
      </c>
      <c r="H1721" s="2">
        <v>-4.67</v>
      </c>
      <c r="I1721" s="2"/>
      <c r="J1721" s="2">
        <v>8550</v>
      </c>
      <c r="K1721" s="2">
        <v>14.25</v>
      </c>
      <c r="L1721" s="2">
        <v>300</v>
      </c>
      <c r="M1721" s="2">
        <v>0</v>
      </c>
      <c r="N1721" s="2" t="str">
        <f>"002321"</f>
        <v>002321</v>
      </c>
      <c r="O1721" s="2" t="str">
        <f>"0157472516"</f>
        <v>0157472516</v>
      </c>
      <c r="P1721" s="2" t="str">
        <f>"8968.66"</f>
        <v>8968.66</v>
      </c>
      <c r="Q1721" s="2">
        <v>25</v>
      </c>
      <c r="R1721" s="2">
        <f>Q1721*C1721</f>
        <v>15000</v>
      </c>
    </row>
    <row r="1722" spans="2:18">
      <c r="B1722" s="2" t="str">
        <f>"*ST阳化"</f>
        <v>*ST阳化</v>
      </c>
      <c r="C1722" s="2">
        <v>900</v>
      </c>
      <c r="D1722" s="2">
        <v>600</v>
      </c>
      <c r="E1722" s="2" t="str">
        <f>"人民币"</f>
        <v>人民币</v>
      </c>
      <c r="F1722" s="2">
        <v>7.599</v>
      </c>
      <c r="G1722" s="2">
        <v>-80.2</v>
      </c>
      <c r="H1722" s="2">
        <v>-1.17</v>
      </c>
      <c r="I1722" s="2"/>
      <c r="J1722" s="2">
        <v>6759</v>
      </c>
      <c r="K1722" s="2">
        <v>7.51</v>
      </c>
      <c r="L1722" s="2">
        <v>300</v>
      </c>
      <c r="M1722" s="2">
        <v>0</v>
      </c>
      <c r="N1722" s="2" t="str">
        <f>"600691"</f>
        <v>600691</v>
      </c>
      <c r="O1722" s="2" t="str">
        <f>"A453612732"</f>
        <v>A453612732</v>
      </c>
      <c r="P1722" s="2" t="str">
        <f>"6839.20"</f>
        <v>6839.20</v>
      </c>
      <c r="Q1722" s="2">
        <v>11</v>
      </c>
      <c r="R1722" s="2">
        <f>Q1722*C1722</f>
        <v>9900</v>
      </c>
    </row>
    <row r="1723" spans="2:18">
      <c r="B1723" s="2" t="str">
        <f>"雪峰科技"</f>
        <v>雪峰科技</v>
      </c>
      <c r="C1723" s="2">
        <v>200</v>
      </c>
      <c r="D1723" s="2">
        <v>100</v>
      </c>
      <c r="E1723" s="2" t="str">
        <f>"人民币"</f>
        <v>人民币</v>
      </c>
      <c r="F1723" s="2">
        <v>37.898</v>
      </c>
      <c r="G1723" s="2">
        <v>-1239.59</v>
      </c>
      <c r="H1723" s="2">
        <v>-16.35</v>
      </c>
      <c r="I1723" s="2"/>
      <c r="J1723" s="2">
        <v>6340</v>
      </c>
      <c r="K1723" s="2">
        <v>31.7</v>
      </c>
      <c r="L1723" s="2">
        <v>100</v>
      </c>
      <c r="M1723" s="2">
        <v>0</v>
      </c>
      <c r="N1723" s="2" t="str">
        <f>"603227"</f>
        <v>603227</v>
      </c>
      <c r="O1723" s="2" t="str">
        <f>"A453612732"</f>
        <v>A453612732</v>
      </c>
      <c r="P1723" s="2" t="str">
        <f>"7579.59"</f>
        <v>7579.59</v>
      </c>
      <c r="Q1723" s="2">
        <v>42</v>
      </c>
      <c r="R1723" s="2">
        <f>Q1723*C1723</f>
        <v>8400</v>
      </c>
    </row>
    <row r="1724" spans="2:18">
      <c r="B1724" s="2" t="str">
        <f>"三花股份"</f>
        <v>三花股份</v>
      </c>
      <c r="C1724" s="2">
        <v>400</v>
      </c>
      <c r="D1724" s="2">
        <v>400</v>
      </c>
      <c r="E1724" s="2" t="str">
        <f>"人民币"</f>
        <v>人民币</v>
      </c>
      <c r="F1724" s="2">
        <v>13.737</v>
      </c>
      <c r="G1724" s="2">
        <v>69.25</v>
      </c>
      <c r="H1724" s="2">
        <v>1.26</v>
      </c>
      <c r="I1724" s="2"/>
      <c r="J1724" s="2">
        <v>5564</v>
      </c>
      <c r="K1724" s="2">
        <v>13.91</v>
      </c>
      <c r="L1724" s="2">
        <v>0</v>
      </c>
      <c r="M1724" s="2">
        <v>0</v>
      </c>
      <c r="N1724" s="2" t="str">
        <f>"002050"</f>
        <v>002050</v>
      </c>
      <c r="O1724" s="2" t="str">
        <f t="shared" ref="O1724:O1729" si="516">"0157472516"</f>
        <v>0157472516</v>
      </c>
      <c r="P1724" s="2" t="str">
        <f>"5494.75"</f>
        <v>5494.75</v>
      </c>
      <c r="Q1724" s="2">
        <v>20</v>
      </c>
      <c r="R1724" s="2">
        <f>Q1724*C1724</f>
        <v>8000</v>
      </c>
    </row>
    <row r="1725" spans="2:18">
      <c r="B1725" s="2" t="str">
        <f>"农 产 品"</f>
        <v>农 产 品</v>
      </c>
      <c r="C1725" s="2">
        <v>200</v>
      </c>
      <c r="D1725" s="2">
        <v>200</v>
      </c>
      <c r="E1725" s="2" t="str">
        <f>"人民币"</f>
        <v>人民币</v>
      </c>
      <c r="F1725" s="2">
        <v>25.665</v>
      </c>
      <c r="G1725" s="2">
        <v>-601</v>
      </c>
      <c r="H1725" s="2">
        <v>-11.71</v>
      </c>
      <c r="I1725" s="2"/>
      <c r="J1725" s="2">
        <v>4532</v>
      </c>
      <c r="K1725" s="2">
        <v>22.66</v>
      </c>
      <c r="L1725" s="2">
        <v>0</v>
      </c>
      <c r="M1725" s="2">
        <v>0</v>
      </c>
      <c r="N1725" s="2" t="str">
        <f>"000061"</f>
        <v>000061</v>
      </c>
      <c r="O1725" s="2" t="str">
        <f>"0157472516"</f>
        <v>0157472516</v>
      </c>
      <c r="P1725" s="2" t="str">
        <f>"5133.00"</f>
        <v>5133.00</v>
      </c>
      <c r="Q1725" s="2">
        <v>35</v>
      </c>
      <c r="R1725" s="2">
        <f>Q1725*C1725</f>
        <v>7000</v>
      </c>
    </row>
    <row r="1726" spans="2:18">
      <c r="B1726" s="2" t="str">
        <f>"北京城建"</f>
        <v>北京城建</v>
      </c>
      <c r="C1726" s="2">
        <v>200</v>
      </c>
      <c r="D1726" s="2">
        <v>200</v>
      </c>
      <c r="E1726" s="2" t="str">
        <f>"人民币"</f>
        <v>人民币</v>
      </c>
      <c r="F1726" s="2">
        <v>24.605</v>
      </c>
      <c r="G1726" s="2">
        <v>-394.99</v>
      </c>
      <c r="H1726" s="2">
        <v>-8.03</v>
      </c>
      <c r="I1726" s="2"/>
      <c r="J1726" s="2">
        <v>4526</v>
      </c>
      <c r="K1726" s="2">
        <v>22.63</v>
      </c>
      <c r="L1726" s="2">
        <v>0</v>
      </c>
      <c r="M1726" s="2">
        <v>0</v>
      </c>
      <c r="N1726" s="2" t="str">
        <f>"600266"</f>
        <v>600266</v>
      </c>
      <c r="O1726" s="2" t="str">
        <f t="shared" ref="O1726:O1728" si="517">"A453612732"</f>
        <v>A453612732</v>
      </c>
      <c r="P1726" s="2" t="str">
        <f>"4920.99"</f>
        <v>4920.99</v>
      </c>
      <c r="Q1726" s="2">
        <v>28</v>
      </c>
      <c r="R1726" s="2">
        <f>Q1726*C1726</f>
        <v>5600</v>
      </c>
    </row>
    <row r="1727" spans="2:18">
      <c r="B1727" s="2" t="str">
        <f>"上汽集团"</f>
        <v>上汽集团</v>
      </c>
      <c r="C1727" s="2">
        <v>200</v>
      </c>
      <c r="D1727" s="2">
        <v>200</v>
      </c>
      <c r="E1727" s="2" t="str">
        <f>"人民币"</f>
        <v>人民币</v>
      </c>
      <c r="F1727" s="2">
        <v>24.736</v>
      </c>
      <c r="G1727" s="2">
        <v>-449.12</v>
      </c>
      <c r="H1727" s="2">
        <v>-9.08</v>
      </c>
      <c r="I1727" s="2"/>
      <c r="J1727" s="2">
        <v>4498</v>
      </c>
      <c r="K1727" s="2">
        <v>22.49</v>
      </c>
      <c r="L1727" s="2">
        <v>0</v>
      </c>
      <c r="M1727" s="2">
        <v>0</v>
      </c>
      <c r="N1727" s="2" t="str">
        <f>"600104"</f>
        <v>600104</v>
      </c>
      <c r="O1727" s="2" t="str">
        <f>"A453612732"</f>
        <v>A453612732</v>
      </c>
      <c r="P1727" s="2" t="str">
        <f>"4947.12"</f>
        <v>4947.12</v>
      </c>
      <c r="Q1727" s="2">
        <v>35</v>
      </c>
      <c r="R1727" s="2">
        <f>Q1727*C1727</f>
        <v>7000</v>
      </c>
    </row>
    <row r="1728" spans="2:18">
      <c r="B1728" s="2" t="str">
        <f>"中海集运"</f>
        <v>中海集运</v>
      </c>
      <c r="C1728" s="2">
        <v>400</v>
      </c>
      <c r="D1728" s="2">
        <v>400</v>
      </c>
      <c r="E1728" s="2" t="str">
        <f>"人民币"</f>
        <v>人民币</v>
      </c>
      <c r="F1728" s="2">
        <v>9.099</v>
      </c>
      <c r="G1728" s="2">
        <v>-167.68</v>
      </c>
      <c r="H1728" s="2">
        <v>-4.6</v>
      </c>
      <c r="I1728" s="2"/>
      <c r="J1728" s="2">
        <v>3472</v>
      </c>
      <c r="K1728" s="2">
        <v>8.68</v>
      </c>
      <c r="L1728" s="2">
        <v>0</v>
      </c>
      <c r="M1728" s="2">
        <v>0</v>
      </c>
      <c r="N1728" s="2" t="str">
        <f>"601866"</f>
        <v>601866</v>
      </c>
      <c r="O1728" s="2" t="str">
        <f>"A453612732"</f>
        <v>A453612732</v>
      </c>
      <c r="P1728" s="2" t="str">
        <f>"3639.68"</f>
        <v>3639.68</v>
      </c>
      <c r="Q1728" s="2">
        <v>12</v>
      </c>
      <c r="R1728" s="2">
        <f>Q1728*C1728</f>
        <v>4800</v>
      </c>
    </row>
    <row r="1729" spans="2:18">
      <c r="B1729" s="2" t="str">
        <f>"中航军B"</f>
        <v>中航军B</v>
      </c>
      <c r="C1729" s="2">
        <v>3000</v>
      </c>
      <c r="D1729" s="2">
        <v>3000</v>
      </c>
      <c r="E1729" s="2" t="str">
        <f>"人民币"</f>
        <v>人民币</v>
      </c>
      <c r="F1729" s="2">
        <v>0.972</v>
      </c>
      <c r="G1729" s="2">
        <v>-62</v>
      </c>
      <c r="H1729" s="2">
        <v>-2.16</v>
      </c>
      <c r="I1729" s="2"/>
      <c r="J1729" s="2">
        <v>2853</v>
      </c>
      <c r="K1729" s="2">
        <v>0.951</v>
      </c>
      <c r="L1729" s="2">
        <v>0</v>
      </c>
      <c r="M1729" s="2">
        <v>0</v>
      </c>
      <c r="N1729" s="2" t="str">
        <f>"150222"</f>
        <v>150222</v>
      </c>
      <c r="O1729" s="2" t="str">
        <f>"0157472516"</f>
        <v>0157472516</v>
      </c>
      <c r="P1729" s="2" t="str">
        <f>"2915.00"</f>
        <v>2915.00</v>
      </c>
      <c r="Q1729" s="2">
        <v>1.1</v>
      </c>
      <c r="R1729" s="2">
        <f>Q1729*C1729</f>
        <v>3300</v>
      </c>
    </row>
    <row r="1730" spans="2:18">
      <c r="B1730" s="2" t="str">
        <f>"华贸物流"</f>
        <v>华贸物流</v>
      </c>
      <c r="C1730" s="2">
        <v>200</v>
      </c>
      <c r="D1730" s="2">
        <v>200</v>
      </c>
      <c r="E1730" s="2" t="str">
        <f>"人民币"</f>
        <v>人民币</v>
      </c>
      <c r="F1730" s="2">
        <v>16.576</v>
      </c>
      <c r="G1730" s="2">
        <v>-473.12</v>
      </c>
      <c r="H1730" s="2">
        <v>-14.27</v>
      </c>
      <c r="I1730" s="2"/>
      <c r="J1730" s="2">
        <v>2842</v>
      </c>
      <c r="K1730" s="2">
        <v>14.21</v>
      </c>
      <c r="L1730" s="2">
        <v>0</v>
      </c>
      <c r="M1730" s="2">
        <v>0</v>
      </c>
      <c r="N1730" s="2" t="str">
        <f>"603128"</f>
        <v>603128</v>
      </c>
      <c r="O1730" s="2" t="str">
        <f t="shared" ref="O1730:O1733" si="518">"A453612732"</f>
        <v>A453612732</v>
      </c>
      <c r="P1730" s="2" t="str">
        <f>"3315.12"</f>
        <v>3315.12</v>
      </c>
      <c r="Q1730" s="2">
        <v>20</v>
      </c>
      <c r="R1730" s="2">
        <f>Q1730*C1730</f>
        <v>4000</v>
      </c>
    </row>
    <row r="1731" spans="2:18">
      <c r="B1731" s="2" t="str">
        <f>"盛达矿业"</f>
        <v>盛达矿业</v>
      </c>
      <c r="C1731" s="2">
        <v>100</v>
      </c>
      <c r="D1731" s="2">
        <v>100</v>
      </c>
      <c r="E1731" s="2" t="str">
        <f>"人民币"</f>
        <v>人民币</v>
      </c>
      <c r="F1731" s="2">
        <v>38.308</v>
      </c>
      <c r="G1731" s="2">
        <v>-1175.77</v>
      </c>
      <c r="H1731" s="2">
        <v>-30.69</v>
      </c>
      <c r="I1731" s="2"/>
      <c r="J1731" s="2">
        <v>2655</v>
      </c>
      <c r="K1731" s="2">
        <v>26.55</v>
      </c>
      <c r="L1731" s="2">
        <v>0</v>
      </c>
      <c r="M1731" s="2">
        <v>100</v>
      </c>
      <c r="N1731" s="2" t="str">
        <f>"000603"</f>
        <v>000603</v>
      </c>
      <c r="O1731" s="2" t="str">
        <f>"0157472516"</f>
        <v>0157472516</v>
      </c>
      <c r="P1731" s="2" t="str">
        <f>"3830.77"</f>
        <v>3830.77</v>
      </c>
      <c r="Q1731" s="2">
        <v>40</v>
      </c>
      <c r="R1731" s="2">
        <f>Q1731*C1731</f>
        <v>4000</v>
      </c>
    </row>
    <row r="1732" spans="2:18">
      <c r="B1732" s="2" t="str">
        <f>"大众交通"</f>
        <v>大众交通</v>
      </c>
      <c r="C1732" s="2">
        <v>100</v>
      </c>
      <c r="D1732" s="2">
        <v>100</v>
      </c>
      <c r="E1732" s="2" t="str">
        <f>"人民币"</f>
        <v>人民币</v>
      </c>
      <c r="F1732" s="2">
        <v>30.941</v>
      </c>
      <c r="G1732" s="2">
        <v>-1037.13</v>
      </c>
      <c r="H1732" s="2">
        <v>-33.52</v>
      </c>
      <c r="I1732" s="2"/>
      <c r="J1732" s="2">
        <v>2057</v>
      </c>
      <c r="K1732" s="2">
        <v>20.57</v>
      </c>
      <c r="L1732" s="2">
        <v>0</v>
      </c>
      <c r="M1732" s="2">
        <v>0</v>
      </c>
      <c r="N1732" s="2" t="str">
        <f>"600611"</f>
        <v>600611</v>
      </c>
      <c r="O1732" s="2" t="str">
        <f>"A453612732"</f>
        <v>A453612732</v>
      </c>
      <c r="P1732" s="2" t="str">
        <f>"3094.13"</f>
        <v>3094.13</v>
      </c>
      <c r="Q1732" s="2">
        <v>28</v>
      </c>
      <c r="R1732" s="2">
        <f>Q1732*C1732</f>
        <v>2800</v>
      </c>
    </row>
    <row r="1733" spans="2:18">
      <c r="B1733" s="2" t="str">
        <f>"中国中车"</f>
        <v>中国中车</v>
      </c>
      <c r="C1733" s="2">
        <v>100</v>
      </c>
      <c r="D1733" s="2">
        <v>100</v>
      </c>
      <c r="E1733" s="2" t="str">
        <f>"人民币"</f>
        <v>人民币</v>
      </c>
      <c r="F1733" s="2">
        <v>26.395</v>
      </c>
      <c r="G1733" s="2">
        <v>-631.5</v>
      </c>
      <c r="H1733" s="2">
        <v>-23.92</v>
      </c>
      <c r="I1733" s="2"/>
      <c r="J1733" s="2">
        <v>2008</v>
      </c>
      <c r="K1733" s="2">
        <v>20.08</v>
      </c>
      <c r="L1733" s="2">
        <v>0</v>
      </c>
      <c r="M1733" s="2">
        <v>100</v>
      </c>
      <c r="N1733" s="2" t="str">
        <f>"601766"</f>
        <v>601766</v>
      </c>
      <c r="O1733" s="2" t="str">
        <f>"A453612732"</f>
        <v>A453612732</v>
      </c>
      <c r="P1733" s="2" t="str">
        <f>"2639.50"</f>
        <v>2639.50</v>
      </c>
      <c r="Q1733" s="2">
        <v>30</v>
      </c>
      <c r="R1733" s="2">
        <f>Q1733*C1733</f>
        <v>3000</v>
      </c>
    </row>
    <row r="1734" spans="2:18">
      <c r="B1734" s="2" t="s">
        <v>8</v>
      </c>
      <c r="C1734" s="2" t="s">
        <v>9</v>
      </c>
      <c r="D1734" s="4" t="s">
        <v>10</v>
      </c>
      <c r="E1734" s="4"/>
      <c r="F1734" s="4"/>
      <c r="G1734" s="2"/>
      <c r="H1734" s="2">
        <f>SUM(H1718:H1733)</f>
        <v>-178.38</v>
      </c>
      <c r="I1734" s="2"/>
      <c r="J1734" s="2"/>
      <c r="K1734" s="2"/>
      <c r="L1734" s="2"/>
      <c r="M1734" s="2"/>
      <c r="N1734" s="2"/>
      <c r="O1734" s="2"/>
      <c r="P1734" s="2"/>
      <c r="Q1734" s="2"/>
      <c r="R1734" s="2">
        <f>SUM(R1718:R1733)</f>
        <v>134800</v>
      </c>
    </row>
    <row r="1735" customFormat="1" spans="4:9">
      <c r="D1735" s="5"/>
      <c r="E1735" s="5"/>
      <c r="F1735" s="5"/>
      <c r="I1735" s="6">
        <v>42257</v>
      </c>
    </row>
    <row r="1736" customFormat="1" spans="11:11">
      <c r="K1736" s="6">
        <f>I1735+1</f>
        <v>42258</v>
      </c>
    </row>
    <row r="1737" customFormat="1" spans="3:12">
      <c r="C1737" t="s">
        <v>11</v>
      </c>
      <c r="L1737" s="7">
        <f ca="1">NOW()</f>
        <v>42259.9654398148</v>
      </c>
    </row>
    <row r="1738" customFormat="1" spans="10:10">
      <c r="J1738" t="e">
        <f>E1730+1</f>
        <v>#VALUE!</v>
      </c>
    </row>
    <row r="1739" customFormat="1" spans="7:7">
      <c r="G1739" t="s">
        <v>12</v>
      </c>
    </row>
    <row r="1740" customFormat="1" spans="6:6">
      <c r="F1740" t="s">
        <v>13</v>
      </c>
    </row>
    <row r="1741" spans="1:17">
      <c r="A1741" s="2" t="str">
        <f>"币种"</f>
        <v>币种</v>
      </c>
      <c r="B1741" s="2" t="str">
        <f>"余额"</f>
        <v>余额</v>
      </c>
      <c r="C1741" s="2" t="str">
        <f>"可用"</f>
        <v>可用</v>
      </c>
      <c r="D1741" s="2" t="str">
        <f>"可取"</f>
        <v>可取</v>
      </c>
      <c r="E1741" s="2" t="str">
        <f>"参考市值"</f>
        <v>参考市值</v>
      </c>
      <c r="F1741" s="2" t="str">
        <f>"资产"</f>
        <v>资产</v>
      </c>
      <c r="G1741" s="2" t="str">
        <f>"盈亏"</f>
        <v>盈亏</v>
      </c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spans="1:17">
      <c r="A1742" s="2" t="str">
        <f>"人民币"</f>
        <v>人民币</v>
      </c>
      <c r="B1742" s="2" t="str">
        <f>"5508.71"</f>
        <v>5508.71</v>
      </c>
      <c r="C1742" s="2" t="str">
        <f>"138.54"</f>
        <v>138.54</v>
      </c>
      <c r="D1742" s="2" t="str">
        <f>"138.54"</f>
        <v>138.54</v>
      </c>
      <c r="E1742" s="2" t="str">
        <f>"91616.00"</f>
        <v>91616.00</v>
      </c>
      <c r="F1742" s="2" t="str">
        <f>"91754.54"</f>
        <v>91754.54</v>
      </c>
      <c r="G1742" s="2" t="str">
        <f>"-9194.42"</f>
        <v>-9194.42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1:17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8"/>
    </row>
    <row r="1744" spans="1:18">
      <c r="A1744" s="2" t="s">
        <v>0</v>
      </c>
      <c r="B1744" s="2" t="str">
        <f>"证券数量"</f>
        <v>证券数量</v>
      </c>
      <c r="C1744" s="2" t="s">
        <v>1</v>
      </c>
      <c r="D1744" s="2" t="str">
        <f>"价格币种"</f>
        <v>价格币种</v>
      </c>
      <c r="E1744" s="2" t="str">
        <f>"成本价"</f>
        <v>成本价</v>
      </c>
      <c r="F1744" s="2" t="str">
        <f>"浮动盈亏"</f>
        <v>浮动盈亏</v>
      </c>
      <c r="G1744" s="2" t="str">
        <f>"盈亏比例(%)"</f>
        <v>盈亏比例(%)</v>
      </c>
      <c r="H1744" s="2" t="str">
        <f>"折算汇率"</f>
        <v>折算汇率</v>
      </c>
      <c r="I1744" s="2" t="str">
        <f>"最新市值"</f>
        <v>最新市值</v>
      </c>
      <c r="J1744" s="2" t="str">
        <f>"当前价"</f>
        <v>当前价</v>
      </c>
      <c r="K1744" s="2" t="str">
        <f>"今买数量"</f>
        <v>今买数量</v>
      </c>
      <c r="L1744" s="2" t="str">
        <f>"今卖数量"</f>
        <v>今卖数量</v>
      </c>
      <c r="M1744" s="2" t="str">
        <f>"证券代码"</f>
        <v>证券代码</v>
      </c>
      <c r="N1744" s="2" t="str">
        <f>"股东代码"</f>
        <v>股东代码</v>
      </c>
      <c r="O1744" s="2" t="str">
        <f>"成本金额"</f>
        <v>成本金额</v>
      </c>
      <c r="P1744" s="2" t="s">
        <v>2</v>
      </c>
      <c r="Q1744" s="2"/>
      <c r="R1744" s="2" t="s">
        <v>3</v>
      </c>
    </row>
    <row r="1745" spans="1:18">
      <c r="A1745" s="2" t="s">
        <v>4</v>
      </c>
      <c r="B1745" s="9" t="s">
        <v>5</v>
      </c>
      <c r="C1745" s="9" t="s">
        <v>5</v>
      </c>
      <c r="D1745" s="2" t="str">
        <f t="shared" ref="D1745:D1760" si="519">"人民币"</f>
        <v>人民币</v>
      </c>
      <c r="E1745" s="2">
        <v>19.758</v>
      </c>
      <c r="F1745" s="2">
        <v>-1294.53</v>
      </c>
      <c r="G1745" s="2">
        <v>-8.19</v>
      </c>
      <c r="H1745" s="9" t="s">
        <v>6</v>
      </c>
      <c r="I1745" s="2">
        <v>14512</v>
      </c>
      <c r="J1745" s="2">
        <v>18.14</v>
      </c>
      <c r="K1745" s="2">
        <v>0</v>
      </c>
      <c r="L1745" s="2">
        <v>0</v>
      </c>
      <c r="M1745" s="2" t="str">
        <f>"000936"</f>
        <v>000936</v>
      </c>
      <c r="N1745" s="2" t="str">
        <f t="shared" ref="N1745:N1748" si="520">"0157472516"</f>
        <v>0157472516</v>
      </c>
      <c r="O1745" s="2" t="str">
        <f>"15806.53"</f>
        <v>15806.53</v>
      </c>
      <c r="P1745" s="2">
        <v>30</v>
      </c>
      <c r="Q1745" s="2">
        <f t="shared" ref="Q1745:Q1760" si="521">P1745*B1745</f>
        <v>24000</v>
      </c>
      <c r="R1745" s="2">
        <f t="shared" ref="R1745:R1760" si="522">(Q1745-O1745)/O1745*100</f>
        <v>51.835981711356</v>
      </c>
    </row>
    <row r="1746" spans="1:18">
      <c r="A1746" s="2" t="str">
        <f>"创业板B"</f>
        <v>创业板B</v>
      </c>
      <c r="B1746" s="2">
        <v>10000</v>
      </c>
      <c r="C1746" s="2">
        <v>10000</v>
      </c>
      <c r="D1746" s="2" t="str">
        <f>"人民币"</f>
        <v>人民币</v>
      </c>
      <c r="E1746" s="2">
        <v>1.116</v>
      </c>
      <c r="F1746" s="2">
        <v>-927.5</v>
      </c>
      <c r="G1746" s="2">
        <v>-8.33</v>
      </c>
      <c r="H1746" s="2"/>
      <c r="I1746" s="2">
        <v>10230</v>
      </c>
      <c r="J1746" s="2">
        <v>1.023</v>
      </c>
      <c r="K1746" s="2">
        <v>0</v>
      </c>
      <c r="L1746" s="2">
        <v>0</v>
      </c>
      <c r="M1746" s="2" t="str">
        <f>"150153"</f>
        <v>150153</v>
      </c>
      <c r="N1746" s="2" t="str">
        <f>"0157472516"</f>
        <v>0157472516</v>
      </c>
      <c r="O1746" s="2" t="str">
        <f>"11157.50"</f>
        <v>11157.50</v>
      </c>
      <c r="P1746" s="2">
        <v>1.3</v>
      </c>
      <c r="Q1746" s="2">
        <f>P1746*B1746</f>
        <v>13000</v>
      </c>
      <c r="R1746" s="2">
        <f>(Q1746-O1746)/O1746*100</f>
        <v>16.5135559041004</v>
      </c>
    </row>
    <row r="1747" spans="1:18">
      <c r="A1747" s="2" t="s">
        <v>7</v>
      </c>
      <c r="B1747" s="2">
        <v>600</v>
      </c>
      <c r="C1747" s="2">
        <v>600</v>
      </c>
      <c r="D1747" s="2" t="str">
        <f>"人民币"</f>
        <v>人民币</v>
      </c>
      <c r="E1747" s="2">
        <v>17.548</v>
      </c>
      <c r="F1747" s="2">
        <v>-310.88</v>
      </c>
      <c r="G1747" s="2">
        <v>-2.95</v>
      </c>
      <c r="H1747" s="2"/>
      <c r="I1747" s="2">
        <v>10218</v>
      </c>
      <c r="J1747" s="2">
        <v>17.03</v>
      </c>
      <c r="K1747" s="2">
        <v>0</v>
      </c>
      <c r="L1747" s="2">
        <v>0</v>
      </c>
      <c r="M1747" s="2" t="str">
        <f>"600008"</f>
        <v>600008</v>
      </c>
      <c r="N1747" s="2" t="str">
        <f t="shared" ref="N1747:N1750" si="523">"A453612732"</f>
        <v>A453612732</v>
      </c>
      <c r="O1747" s="2" t="str">
        <f>"10528.88"</f>
        <v>10528.88</v>
      </c>
      <c r="P1747" s="2">
        <v>25</v>
      </c>
      <c r="Q1747" s="2">
        <f>P1747*B1747</f>
        <v>15000</v>
      </c>
      <c r="R1747" s="2">
        <f>(Q1747-O1747)/O1747*100</f>
        <v>42.4652954540274</v>
      </c>
    </row>
    <row r="1748" spans="1:18">
      <c r="A1748" s="2" t="str">
        <f>"华英农业"</f>
        <v>华英农业</v>
      </c>
      <c r="B1748" s="2">
        <v>600</v>
      </c>
      <c r="C1748" s="2">
        <v>300</v>
      </c>
      <c r="D1748" s="2" t="str">
        <f>"人民币"</f>
        <v>人民币</v>
      </c>
      <c r="E1748" s="2">
        <v>14.948</v>
      </c>
      <c r="F1748" s="2">
        <v>-418.66</v>
      </c>
      <c r="G1748" s="2">
        <v>-4.67</v>
      </c>
      <c r="H1748" s="2"/>
      <c r="I1748" s="2">
        <v>8550</v>
      </c>
      <c r="J1748" s="2">
        <v>14.25</v>
      </c>
      <c r="K1748" s="2">
        <v>300</v>
      </c>
      <c r="L1748" s="2">
        <v>0</v>
      </c>
      <c r="M1748" s="2" t="str">
        <f>"002321"</f>
        <v>002321</v>
      </c>
      <c r="N1748" s="2" t="str">
        <f>"0157472516"</f>
        <v>0157472516</v>
      </c>
      <c r="O1748" s="2" t="str">
        <f>"8968.66"</f>
        <v>8968.66</v>
      </c>
      <c r="P1748" s="2">
        <v>25</v>
      </c>
      <c r="Q1748" s="2">
        <f>P1748*B1748</f>
        <v>15000</v>
      </c>
      <c r="R1748" s="2">
        <f>(Q1748-O1748)/O1748*100</f>
        <v>67.2490650777262</v>
      </c>
    </row>
    <row r="1749" spans="1:18">
      <c r="A1749" s="2" t="str">
        <f>"*ST阳化"</f>
        <v>*ST阳化</v>
      </c>
      <c r="B1749" s="2">
        <v>900</v>
      </c>
      <c r="C1749" s="2">
        <v>600</v>
      </c>
      <c r="D1749" s="2" t="str">
        <f>"人民币"</f>
        <v>人民币</v>
      </c>
      <c r="E1749" s="2">
        <v>7.599</v>
      </c>
      <c r="F1749" s="2">
        <v>-80.2</v>
      </c>
      <c r="G1749" s="2">
        <v>-1.17</v>
      </c>
      <c r="H1749" s="2"/>
      <c r="I1749" s="2">
        <v>6759</v>
      </c>
      <c r="J1749" s="2">
        <v>7.51</v>
      </c>
      <c r="K1749" s="2">
        <v>300</v>
      </c>
      <c r="L1749" s="2">
        <v>0</v>
      </c>
      <c r="M1749" s="2" t="str">
        <f>"600691"</f>
        <v>600691</v>
      </c>
      <c r="N1749" s="2" t="str">
        <f>"A453612732"</f>
        <v>A453612732</v>
      </c>
      <c r="O1749" s="2" t="str">
        <f>"6839.20"</f>
        <v>6839.20</v>
      </c>
      <c r="P1749" s="2">
        <v>11</v>
      </c>
      <c r="Q1749" s="2">
        <f>P1749*B1749</f>
        <v>9900</v>
      </c>
      <c r="R1749" s="2">
        <f>(Q1749-O1749)/O1749*100</f>
        <v>44.7537723710376</v>
      </c>
    </row>
    <row r="1750" spans="1:18">
      <c r="A1750" s="2" t="str">
        <f>"雪峰科技"</f>
        <v>雪峰科技</v>
      </c>
      <c r="B1750" s="2">
        <v>200</v>
      </c>
      <c r="C1750" s="2">
        <v>100</v>
      </c>
      <c r="D1750" s="2" t="str">
        <f>"人民币"</f>
        <v>人民币</v>
      </c>
      <c r="E1750" s="2">
        <v>37.898</v>
      </c>
      <c r="F1750" s="2">
        <v>-1239.59</v>
      </c>
      <c r="G1750" s="2">
        <v>-16.35</v>
      </c>
      <c r="H1750" s="2"/>
      <c r="I1750" s="2">
        <v>6340</v>
      </c>
      <c r="J1750" s="2">
        <v>31.7</v>
      </c>
      <c r="K1750" s="2">
        <v>100</v>
      </c>
      <c r="L1750" s="2">
        <v>0</v>
      </c>
      <c r="M1750" s="2" t="str">
        <f>"603227"</f>
        <v>603227</v>
      </c>
      <c r="N1750" s="2" t="str">
        <f>"A453612732"</f>
        <v>A453612732</v>
      </c>
      <c r="O1750" s="2" t="str">
        <f>"7579.59"</f>
        <v>7579.59</v>
      </c>
      <c r="P1750" s="2">
        <v>42</v>
      </c>
      <c r="Q1750" s="2">
        <f>P1750*B1750</f>
        <v>8400</v>
      </c>
      <c r="R1750" s="2">
        <f>(Q1750-O1750)/O1750*100</f>
        <v>10.8239363870605</v>
      </c>
    </row>
    <row r="1751" spans="1:18">
      <c r="A1751" s="2" t="str">
        <f>"三花股份"</f>
        <v>三花股份</v>
      </c>
      <c r="B1751" s="2">
        <v>400</v>
      </c>
      <c r="C1751" s="2">
        <v>400</v>
      </c>
      <c r="D1751" s="2" t="str">
        <f>"人民币"</f>
        <v>人民币</v>
      </c>
      <c r="E1751" s="2">
        <v>13.737</v>
      </c>
      <c r="F1751" s="2">
        <v>69.25</v>
      </c>
      <c r="G1751" s="2">
        <v>1.26</v>
      </c>
      <c r="H1751" s="2"/>
      <c r="I1751" s="2">
        <v>5564</v>
      </c>
      <c r="J1751" s="2">
        <v>13.91</v>
      </c>
      <c r="K1751" s="2">
        <v>0</v>
      </c>
      <c r="L1751" s="2">
        <v>0</v>
      </c>
      <c r="M1751" s="2" t="str">
        <f>"002050"</f>
        <v>002050</v>
      </c>
      <c r="N1751" s="2" t="str">
        <f t="shared" ref="N1751:N1756" si="524">"0157472516"</f>
        <v>0157472516</v>
      </c>
      <c r="O1751" s="2" t="str">
        <f>"5494.75"</f>
        <v>5494.75</v>
      </c>
      <c r="P1751" s="2">
        <v>20</v>
      </c>
      <c r="Q1751" s="2">
        <f>P1751*B1751</f>
        <v>8000</v>
      </c>
      <c r="R1751" s="2">
        <f>(Q1751-O1751)/O1751*100</f>
        <v>45.5935210883116</v>
      </c>
    </row>
    <row r="1752" spans="1:18">
      <c r="A1752" s="2" t="str">
        <f>"农 产 品"</f>
        <v>农 产 品</v>
      </c>
      <c r="B1752" s="2">
        <v>200</v>
      </c>
      <c r="C1752" s="2">
        <v>200</v>
      </c>
      <c r="D1752" s="2" t="str">
        <f>"人民币"</f>
        <v>人民币</v>
      </c>
      <c r="E1752" s="2">
        <v>25.665</v>
      </c>
      <c r="F1752" s="2">
        <v>-601</v>
      </c>
      <c r="G1752" s="2">
        <v>-11.71</v>
      </c>
      <c r="H1752" s="2"/>
      <c r="I1752" s="2">
        <v>4532</v>
      </c>
      <c r="J1752" s="2">
        <v>22.66</v>
      </c>
      <c r="K1752" s="2">
        <v>0</v>
      </c>
      <c r="L1752" s="2">
        <v>0</v>
      </c>
      <c r="M1752" s="2" t="str">
        <f>"000061"</f>
        <v>000061</v>
      </c>
      <c r="N1752" s="2" t="str">
        <f>"0157472516"</f>
        <v>0157472516</v>
      </c>
      <c r="O1752" s="2" t="str">
        <f>"5133.00"</f>
        <v>5133.00</v>
      </c>
      <c r="P1752" s="2">
        <v>35</v>
      </c>
      <c r="Q1752" s="2">
        <f>P1752*B1752</f>
        <v>7000</v>
      </c>
      <c r="R1752" s="2">
        <f>(Q1752-O1752)/O1752*100</f>
        <v>36.3724917202416</v>
      </c>
    </row>
    <row r="1753" spans="1:18">
      <c r="A1753" s="2" t="str">
        <f>"北京城建"</f>
        <v>北京城建</v>
      </c>
      <c r="B1753" s="2">
        <v>200</v>
      </c>
      <c r="C1753" s="2">
        <v>200</v>
      </c>
      <c r="D1753" s="2" t="str">
        <f>"人民币"</f>
        <v>人民币</v>
      </c>
      <c r="E1753" s="2">
        <v>24.605</v>
      </c>
      <c r="F1753" s="2">
        <v>-394.99</v>
      </c>
      <c r="G1753" s="2">
        <v>-8.03</v>
      </c>
      <c r="H1753" s="2"/>
      <c r="I1753" s="2">
        <v>4526</v>
      </c>
      <c r="J1753" s="2">
        <v>22.63</v>
      </c>
      <c r="K1753" s="2">
        <v>0</v>
      </c>
      <c r="L1753" s="2">
        <v>0</v>
      </c>
      <c r="M1753" s="2" t="str">
        <f>"600266"</f>
        <v>600266</v>
      </c>
      <c r="N1753" s="2" t="str">
        <f t="shared" ref="N1753:N1755" si="525">"A453612732"</f>
        <v>A453612732</v>
      </c>
      <c r="O1753" s="2" t="str">
        <f>"4920.99"</f>
        <v>4920.99</v>
      </c>
      <c r="P1753" s="2">
        <v>28</v>
      </c>
      <c r="Q1753" s="2">
        <f>P1753*B1753</f>
        <v>5600</v>
      </c>
      <c r="R1753" s="2">
        <f>(Q1753-O1753)/O1753*100</f>
        <v>13.7982397850839</v>
      </c>
    </row>
    <row r="1754" spans="1:18">
      <c r="A1754" s="2" t="str">
        <f>"上汽集团"</f>
        <v>上汽集团</v>
      </c>
      <c r="B1754" s="2">
        <v>200</v>
      </c>
      <c r="C1754" s="2">
        <v>200</v>
      </c>
      <c r="D1754" s="2" t="str">
        <f>"人民币"</f>
        <v>人民币</v>
      </c>
      <c r="E1754" s="2">
        <v>24.736</v>
      </c>
      <c r="F1754" s="2">
        <v>-449.12</v>
      </c>
      <c r="G1754" s="2">
        <v>-9.08</v>
      </c>
      <c r="H1754" s="2"/>
      <c r="I1754" s="2">
        <v>4498</v>
      </c>
      <c r="J1754" s="2">
        <v>22.49</v>
      </c>
      <c r="K1754" s="2">
        <v>0</v>
      </c>
      <c r="L1754" s="2">
        <v>0</v>
      </c>
      <c r="M1754" s="2" t="str">
        <f>"600104"</f>
        <v>600104</v>
      </c>
      <c r="N1754" s="2" t="str">
        <f>"A453612732"</f>
        <v>A453612732</v>
      </c>
      <c r="O1754" s="2" t="str">
        <f>"4947.12"</f>
        <v>4947.12</v>
      </c>
      <c r="P1754" s="2">
        <v>35</v>
      </c>
      <c r="Q1754" s="2">
        <f>P1754*B1754</f>
        <v>7000</v>
      </c>
      <c r="R1754" s="2">
        <f>(Q1754-O1754)/O1754*100</f>
        <v>41.4964666310904</v>
      </c>
    </row>
    <row r="1755" spans="1:18">
      <c r="A1755" s="2" t="str">
        <f>"中海集运"</f>
        <v>中海集运</v>
      </c>
      <c r="B1755" s="2">
        <v>400</v>
      </c>
      <c r="C1755" s="2">
        <v>400</v>
      </c>
      <c r="D1755" s="2" t="str">
        <f>"人民币"</f>
        <v>人民币</v>
      </c>
      <c r="E1755" s="2">
        <v>9.099</v>
      </c>
      <c r="F1755" s="2">
        <v>-167.68</v>
      </c>
      <c r="G1755" s="2">
        <v>-4.6</v>
      </c>
      <c r="H1755" s="2"/>
      <c r="I1755" s="2">
        <v>3472</v>
      </c>
      <c r="J1755" s="2">
        <v>8.68</v>
      </c>
      <c r="K1755" s="2">
        <v>0</v>
      </c>
      <c r="L1755" s="2">
        <v>0</v>
      </c>
      <c r="M1755" s="2" t="str">
        <f>"601866"</f>
        <v>601866</v>
      </c>
      <c r="N1755" s="2" t="str">
        <f>"A453612732"</f>
        <v>A453612732</v>
      </c>
      <c r="O1755" s="2" t="str">
        <f>"3639.68"</f>
        <v>3639.68</v>
      </c>
      <c r="P1755" s="2">
        <v>12</v>
      </c>
      <c r="Q1755" s="2">
        <f>P1755*B1755</f>
        <v>4800</v>
      </c>
      <c r="R1755" s="2">
        <f>(Q1755-O1755)/O1755*100</f>
        <v>31.8797256901706</v>
      </c>
    </row>
    <row r="1756" spans="1:18">
      <c r="A1756" s="2" t="str">
        <f>"中航军B"</f>
        <v>中航军B</v>
      </c>
      <c r="B1756" s="2">
        <v>3000</v>
      </c>
      <c r="C1756" s="2">
        <v>3000</v>
      </c>
      <c r="D1756" s="2" t="str">
        <f>"人民币"</f>
        <v>人民币</v>
      </c>
      <c r="E1756" s="2">
        <v>0.972</v>
      </c>
      <c r="F1756" s="2">
        <v>-62</v>
      </c>
      <c r="G1756" s="2">
        <v>-2.16</v>
      </c>
      <c r="H1756" s="2"/>
      <c r="I1756" s="2">
        <v>2853</v>
      </c>
      <c r="J1756" s="2">
        <v>0.951</v>
      </c>
      <c r="K1756" s="2">
        <v>0</v>
      </c>
      <c r="L1756" s="2">
        <v>0</v>
      </c>
      <c r="M1756" s="2" t="str">
        <f>"150222"</f>
        <v>150222</v>
      </c>
      <c r="N1756" s="2" t="str">
        <f>"0157472516"</f>
        <v>0157472516</v>
      </c>
      <c r="O1756" s="2" t="str">
        <f>"2915.00"</f>
        <v>2915.00</v>
      </c>
      <c r="P1756" s="2">
        <v>1.1</v>
      </c>
      <c r="Q1756" s="2">
        <f>P1756*B1756</f>
        <v>3300</v>
      </c>
      <c r="R1756" s="2">
        <f>(Q1756-O1756)/O1756*100</f>
        <v>13.2075471698113</v>
      </c>
    </row>
    <row r="1757" spans="1:18">
      <c r="A1757" s="2" t="str">
        <f>"华贸物流"</f>
        <v>华贸物流</v>
      </c>
      <c r="B1757" s="2">
        <v>200</v>
      </c>
      <c r="C1757" s="2">
        <v>200</v>
      </c>
      <c r="D1757" s="2" t="str">
        <f>"人民币"</f>
        <v>人民币</v>
      </c>
      <c r="E1757" s="2">
        <v>16.576</v>
      </c>
      <c r="F1757" s="2">
        <v>-473.12</v>
      </c>
      <c r="G1757" s="2">
        <v>-14.27</v>
      </c>
      <c r="H1757" s="2"/>
      <c r="I1757" s="2">
        <v>2842</v>
      </c>
      <c r="J1757" s="2">
        <v>14.21</v>
      </c>
      <c r="K1757" s="2">
        <v>0</v>
      </c>
      <c r="L1757" s="2">
        <v>0</v>
      </c>
      <c r="M1757" s="2" t="str">
        <f>"603128"</f>
        <v>603128</v>
      </c>
      <c r="N1757" s="2" t="str">
        <f t="shared" ref="N1757:N1760" si="526">"A453612732"</f>
        <v>A453612732</v>
      </c>
      <c r="O1757" s="2" t="str">
        <f>"3315.12"</f>
        <v>3315.12</v>
      </c>
      <c r="P1757" s="2">
        <v>20</v>
      </c>
      <c r="Q1757" s="2">
        <f>P1757*B1757</f>
        <v>4000</v>
      </c>
      <c r="R1757" s="2">
        <f>(Q1757-O1757)/O1757*100</f>
        <v>20.6592823185888</v>
      </c>
    </row>
    <row r="1758" spans="1:18">
      <c r="A1758" s="2" t="str">
        <f>"盛达矿业"</f>
        <v>盛达矿业</v>
      </c>
      <c r="B1758" s="2">
        <v>100</v>
      </c>
      <c r="C1758" s="2">
        <v>100</v>
      </c>
      <c r="D1758" s="2" t="str">
        <f>"人民币"</f>
        <v>人民币</v>
      </c>
      <c r="E1758" s="2">
        <v>38.308</v>
      </c>
      <c r="F1758" s="2">
        <v>-1175.77</v>
      </c>
      <c r="G1758" s="2">
        <v>-30.69</v>
      </c>
      <c r="H1758" s="2"/>
      <c r="I1758" s="2">
        <v>2655</v>
      </c>
      <c r="J1758" s="2">
        <v>26.55</v>
      </c>
      <c r="K1758" s="2">
        <v>0</v>
      </c>
      <c r="L1758" s="2">
        <v>100</v>
      </c>
      <c r="M1758" s="2" t="str">
        <f>"000603"</f>
        <v>000603</v>
      </c>
      <c r="N1758" s="2" t="str">
        <f>"0157472516"</f>
        <v>0157472516</v>
      </c>
      <c r="O1758" s="2" t="str">
        <f>"3830.77"</f>
        <v>3830.77</v>
      </c>
      <c r="P1758" s="2">
        <v>40</v>
      </c>
      <c r="Q1758" s="2">
        <f>P1758*B1758</f>
        <v>4000</v>
      </c>
      <c r="R1758" s="2">
        <f>(Q1758-O1758)/O1758*100</f>
        <v>4.41764971533138</v>
      </c>
    </row>
    <row r="1759" spans="1:18">
      <c r="A1759" s="2" t="str">
        <f>"大众交通"</f>
        <v>大众交通</v>
      </c>
      <c r="B1759" s="2">
        <v>100</v>
      </c>
      <c r="C1759" s="2">
        <v>100</v>
      </c>
      <c r="D1759" s="2" t="str">
        <f>"人民币"</f>
        <v>人民币</v>
      </c>
      <c r="E1759" s="2">
        <v>30.941</v>
      </c>
      <c r="F1759" s="2">
        <v>-1037.13</v>
      </c>
      <c r="G1759" s="2">
        <v>-33.52</v>
      </c>
      <c r="H1759" s="2"/>
      <c r="I1759" s="2">
        <v>2057</v>
      </c>
      <c r="J1759" s="2">
        <v>20.57</v>
      </c>
      <c r="K1759" s="2">
        <v>0</v>
      </c>
      <c r="L1759" s="2">
        <v>0</v>
      </c>
      <c r="M1759" s="2" t="str">
        <f>"600611"</f>
        <v>600611</v>
      </c>
      <c r="N1759" s="2" t="str">
        <f>"A453612732"</f>
        <v>A453612732</v>
      </c>
      <c r="O1759" s="2" t="str">
        <f>"3094.13"</f>
        <v>3094.13</v>
      </c>
      <c r="P1759" s="2">
        <v>28</v>
      </c>
      <c r="Q1759" s="2">
        <f>P1759*B1759</f>
        <v>2800</v>
      </c>
      <c r="R1759" s="2">
        <f>(Q1759-O1759)/O1759*100</f>
        <v>-9.50606470962759</v>
      </c>
    </row>
    <row r="1760" spans="1:18">
      <c r="A1760" s="2" t="str">
        <f>"中国中车"</f>
        <v>中国中车</v>
      </c>
      <c r="B1760" s="2">
        <v>100</v>
      </c>
      <c r="C1760" s="2">
        <v>100</v>
      </c>
      <c r="D1760" s="2" t="str">
        <f>"人民币"</f>
        <v>人民币</v>
      </c>
      <c r="E1760" s="2">
        <v>26.395</v>
      </c>
      <c r="F1760" s="2">
        <v>-631.5</v>
      </c>
      <c r="G1760" s="2">
        <v>-23.92</v>
      </c>
      <c r="H1760" s="2"/>
      <c r="I1760" s="2">
        <v>2008</v>
      </c>
      <c r="J1760" s="2">
        <v>20.08</v>
      </c>
      <c r="K1760" s="2">
        <v>0</v>
      </c>
      <c r="L1760" s="2">
        <v>100</v>
      </c>
      <c r="M1760" s="2" t="str">
        <f>"601766"</f>
        <v>601766</v>
      </c>
      <c r="N1760" s="2" t="str">
        <f>"A453612732"</f>
        <v>A453612732</v>
      </c>
      <c r="O1760" s="2" t="str">
        <f>"2639.50"</f>
        <v>2639.50</v>
      </c>
      <c r="P1760" s="2">
        <v>30</v>
      </c>
      <c r="Q1760" s="2">
        <f>P1760*B1760</f>
        <v>3000</v>
      </c>
      <c r="R1760" s="2">
        <f>(Q1760-O1760)/O1760*100</f>
        <v>13.6578897518469</v>
      </c>
    </row>
    <row r="1761" spans="1:18">
      <c r="A1761" s="2" t="s">
        <v>8</v>
      </c>
      <c r="B1761" s="2" t="s">
        <v>9</v>
      </c>
      <c r="C1761" s="4" t="s">
        <v>10</v>
      </c>
      <c r="D1761" s="4"/>
      <c r="E1761" s="4"/>
      <c r="F1761" s="2"/>
      <c r="G1761" s="2">
        <f>SUM(G1745:G1760)</f>
        <v>-178.38</v>
      </c>
      <c r="H1761" s="2"/>
      <c r="I1761" s="2"/>
      <c r="J1761" s="2"/>
      <c r="K1761" s="2"/>
      <c r="L1761" s="2"/>
      <c r="M1761" s="2"/>
      <c r="N1761" s="2"/>
      <c r="O1761" s="2"/>
      <c r="P1761" s="2"/>
      <c r="Q1761" s="2">
        <f>SUM(Q1745:Q1760)</f>
        <v>134800</v>
      </c>
      <c r="R1761" s="2"/>
    </row>
    <row r="1762" customFormat="1" spans="3:8">
      <c r="C1762" s="5"/>
      <c r="D1762" s="5"/>
      <c r="E1762" s="5"/>
      <c r="H1762" s="6">
        <v>42257</v>
      </c>
    </row>
    <row r="1763" customFormat="1" spans="10:10">
      <c r="J1763" s="6">
        <f>H1762+1</f>
        <v>42258</v>
      </c>
    </row>
    <row r="1764" customFormat="1" spans="2:11">
      <c r="B1764" t="s">
        <v>11</v>
      </c>
      <c r="K1764" s="7">
        <f ca="1">NOW()</f>
        <v>42259.9654398148</v>
      </c>
    </row>
    <row r="1765" customFormat="1" spans="9:9">
      <c r="I1765" t="e">
        <f>D1757+1</f>
        <v>#VALUE!</v>
      </c>
    </row>
    <row r="1766" customFormat="1"/>
    <row r="1767" spans="1:18">
      <c r="A1767" s="2" t="s">
        <v>0</v>
      </c>
      <c r="B1767" s="2" t="str">
        <f>"证券数量"</f>
        <v>证券数量</v>
      </c>
      <c r="C1767" s="2" t="s">
        <v>1</v>
      </c>
      <c r="D1767" s="2" t="str">
        <f>"价格币种"</f>
        <v>价格币种</v>
      </c>
      <c r="E1767" s="2" t="str">
        <f>"成本价"</f>
        <v>成本价</v>
      </c>
      <c r="F1767" s="2" t="str">
        <f>"浮动盈亏"</f>
        <v>浮动盈亏</v>
      </c>
      <c r="G1767" s="2" t="str">
        <f>"盈亏比例(%)"</f>
        <v>盈亏比例(%)</v>
      </c>
      <c r="H1767" s="2" t="str">
        <f>"折算汇率"</f>
        <v>折算汇率</v>
      </c>
      <c r="I1767" s="2" t="str">
        <f>"最新市值"</f>
        <v>最新市值</v>
      </c>
      <c r="J1767" s="2" t="str">
        <f>"当前价"</f>
        <v>当前价</v>
      </c>
      <c r="K1767" s="2" t="str">
        <f>"今买数量"</f>
        <v>今买数量</v>
      </c>
      <c r="L1767" s="2" t="str">
        <f>"今卖数量"</f>
        <v>今卖数量</v>
      </c>
      <c r="M1767" s="2" t="str">
        <f>"证券代码"</f>
        <v>证券代码</v>
      </c>
      <c r="N1767" s="2" t="str">
        <f>"股东代码"</f>
        <v>股东代码</v>
      </c>
      <c r="O1767" s="2" t="str">
        <f>"成本金额"</f>
        <v>成本金额</v>
      </c>
      <c r="P1767" s="2" t="s">
        <v>2</v>
      </c>
      <c r="Q1767" s="2"/>
      <c r="R1767" s="2" t="s">
        <v>3</v>
      </c>
    </row>
    <row r="1768" spans="1:18">
      <c r="A1768" s="2" t="s">
        <v>4</v>
      </c>
      <c r="B1768" s="9" t="s">
        <v>5</v>
      </c>
      <c r="C1768" s="9" t="s">
        <v>5</v>
      </c>
      <c r="D1768" s="2" t="str">
        <f t="shared" ref="D1768:D1783" si="527">"人民币"</f>
        <v>人民币</v>
      </c>
      <c r="E1768" s="2">
        <v>19.758</v>
      </c>
      <c r="F1768" s="2">
        <v>-1294.53</v>
      </c>
      <c r="G1768" s="2">
        <v>-8.19</v>
      </c>
      <c r="H1768" s="9" t="s">
        <v>6</v>
      </c>
      <c r="I1768" s="2">
        <v>14512</v>
      </c>
      <c r="J1768" s="2">
        <v>18.14</v>
      </c>
      <c r="K1768" s="2">
        <v>0</v>
      </c>
      <c r="L1768" s="2">
        <v>0</v>
      </c>
      <c r="M1768" s="2" t="str">
        <f>"000936"</f>
        <v>000936</v>
      </c>
      <c r="N1768" s="2" t="str">
        <f t="shared" ref="N1768:N1771" si="528">"0157472516"</f>
        <v>0157472516</v>
      </c>
      <c r="O1768" s="2" t="str">
        <f>"15806.53"</f>
        <v>15806.53</v>
      </c>
      <c r="P1768" s="2">
        <v>30</v>
      </c>
      <c r="Q1768" s="2">
        <f t="shared" ref="Q1768:Q1783" si="529">P1768*B1768</f>
        <v>24000</v>
      </c>
      <c r="R1768" s="2">
        <f t="shared" ref="R1768:R1783" si="530">(Q1768-O1768)/O1768*100</f>
        <v>51.835981711356</v>
      </c>
    </row>
    <row r="1769" spans="1:18">
      <c r="A1769" s="2" t="str">
        <f>"创业板B"</f>
        <v>创业板B</v>
      </c>
      <c r="B1769" s="2">
        <v>10000</v>
      </c>
      <c r="C1769" s="2">
        <v>10000</v>
      </c>
      <c r="D1769" s="2" t="str">
        <f>"人民币"</f>
        <v>人民币</v>
      </c>
      <c r="E1769" s="2">
        <v>1.116</v>
      </c>
      <c r="F1769" s="2">
        <v>-927.5</v>
      </c>
      <c r="G1769" s="2">
        <v>-8.33</v>
      </c>
      <c r="H1769" s="2"/>
      <c r="I1769" s="2">
        <v>10230</v>
      </c>
      <c r="J1769" s="2">
        <v>1.023</v>
      </c>
      <c r="K1769" s="2">
        <v>0</v>
      </c>
      <c r="L1769" s="2">
        <v>0</v>
      </c>
      <c r="M1769" s="2" t="str">
        <f>"150153"</f>
        <v>150153</v>
      </c>
      <c r="N1769" s="2" t="str">
        <f>"0157472516"</f>
        <v>0157472516</v>
      </c>
      <c r="O1769" s="2" t="str">
        <f>"11157.50"</f>
        <v>11157.50</v>
      </c>
      <c r="P1769" s="2">
        <v>1.3</v>
      </c>
      <c r="Q1769" s="2">
        <f>P1769*B1769</f>
        <v>13000</v>
      </c>
      <c r="R1769" s="2">
        <f>(Q1769-O1769)/O1769*100</f>
        <v>16.5135559041004</v>
      </c>
    </row>
    <row r="1770" spans="1:18">
      <c r="A1770" s="2" t="s">
        <v>7</v>
      </c>
      <c r="B1770" s="2">
        <v>600</v>
      </c>
      <c r="C1770" s="2">
        <v>600</v>
      </c>
      <c r="D1770" s="2" t="str">
        <f>"人民币"</f>
        <v>人民币</v>
      </c>
      <c r="E1770" s="2">
        <v>17.548</v>
      </c>
      <c r="F1770" s="2">
        <v>-310.88</v>
      </c>
      <c r="G1770" s="2">
        <v>-2.95</v>
      </c>
      <c r="H1770" s="2"/>
      <c r="I1770" s="2">
        <v>10218</v>
      </c>
      <c r="J1770" s="2">
        <v>17.03</v>
      </c>
      <c r="K1770" s="2">
        <v>0</v>
      </c>
      <c r="L1770" s="2">
        <v>0</v>
      </c>
      <c r="M1770" s="2" t="str">
        <f>"600008"</f>
        <v>600008</v>
      </c>
      <c r="N1770" s="2" t="str">
        <f t="shared" ref="N1770:N1773" si="531">"A453612732"</f>
        <v>A453612732</v>
      </c>
      <c r="O1770" s="2" t="str">
        <f>"10528.88"</f>
        <v>10528.88</v>
      </c>
      <c r="P1770" s="2">
        <v>25</v>
      </c>
      <c r="Q1770" s="2">
        <f>P1770*B1770</f>
        <v>15000</v>
      </c>
      <c r="R1770" s="2">
        <f>(Q1770-O1770)/O1770*100</f>
        <v>42.4652954540274</v>
      </c>
    </row>
    <row r="1771" spans="1:18">
      <c r="A1771" s="2" t="str">
        <f>"华英农业"</f>
        <v>华英农业</v>
      </c>
      <c r="B1771" s="2">
        <v>600</v>
      </c>
      <c r="C1771" s="2">
        <v>300</v>
      </c>
      <c r="D1771" s="2" t="str">
        <f>"人民币"</f>
        <v>人民币</v>
      </c>
      <c r="E1771" s="2">
        <v>14.948</v>
      </c>
      <c r="F1771" s="2">
        <v>-418.66</v>
      </c>
      <c r="G1771" s="2">
        <v>-4.67</v>
      </c>
      <c r="H1771" s="2"/>
      <c r="I1771" s="2">
        <v>8550</v>
      </c>
      <c r="J1771" s="2">
        <v>14.25</v>
      </c>
      <c r="K1771" s="2">
        <v>300</v>
      </c>
      <c r="L1771" s="2">
        <v>0</v>
      </c>
      <c r="M1771" s="2" t="str">
        <f>"002321"</f>
        <v>002321</v>
      </c>
      <c r="N1771" s="2" t="str">
        <f>"0157472516"</f>
        <v>0157472516</v>
      </c>
      <c r="O1771" s="2" t="str">
        <f>"8968.66"</f>
        <v>8968.66</v>
      </c>
      <c r="P1771" s="2">
        <v>25</v>
      </c>
      <c r="Q1771" s="2">
        <f>P1771*B1771</f>
        <v>15000</v>
      </c>
      <c r="R1771" s="2">
        <f>(Q1771-O1771)/O1771*100</f>
        <v>67.2490650777262</v>
      </c>
    </row>
    <row r="1772" spans="1:18">
      <c r="A1772" s="2" t="str">
        <f>"*ST阳化"</f>
        <v>*ST阳化</v>
      </c>
      <c r="B1772" s="2">
        <v>900</v>
      </c>
      <c r="C1772" s="2">
        <v>600</v>
      </c>
      <c r="D1772" s="2" t="str">
        <f>"人民币"</f>
        <v>人民币</v>
      </c>
      <c r="E1772" s="2">
        <v>7.599</v>
      </c>
      <c r="F1772" s="2">
        <v>-80.2</v>
      </c>
      <c r="G1772" s="2">
        <v>-1.17</v>
      </c>
      <c r="H1772" s="2"/>
      <c r="I1772" s="2">
        <v>6759</v>
      </c>
      <c r="J1772" s="2">
        <v>7.51</v>
      </c>
      <c r="K1772" s="2">
        <v>300</v>
      </c>
      <c r="L1772" s="2">
        <v>0</v>
      </c>
      <c r="M1772" s="2" t="str">
        <f>"600691"</f>
        <v>600691</v>
      </c>
      <c r="N1772" s="2" t="str">
        <f>"A453612732"</f>
        <v>A453612732</v>
      </c>
      <c r="O1772" s="2" t="str">
        <f>"6839.20"</f>
        <v>6839.20</v>
      </c>
      <c r="P1772" s="2">
        <v>11</v>
      </c>
      <c r="Q1772" s="2">
        <f>P1772*B1772</f>
        <v>9900</v>
      </c>
      <c r="R1772" s="2">
        <f>(Q1772-O1772)/O1772*100</f>
        <v>44.7537723710376</v>
      </c>
    </row>
    <row r="1773" spans="1:18">
      <c r="A1773" s="2" t="str">
        <f>"雪峰科技"</f>
        <v>雪峰科技</v>
      </c>
      <c r="B1773" s="2">
        <v>200</v>
      </c>
      <c r="C1773" s="2">
        <v>100</v>
      </c>
      <c r="D1773" s="2" t="str">
        <f>"人民币"</f>
        <v>人民币</v>
      </c>
      <c r="E1773" s="2">
        <v>37.898</v>
      </c>
      <c r="F1773" s="2">
        <v>-1239.59</v>
      </c>
      <c r="G1773" s="2">
        <v>-16.35</v>
      </c>
      <c r="H1773" s="2"/>
      <c r="I1773" s="2">
        <v>6340</v>
      </c>
      <c r="J1773" s="2">
        <v>31.7</v>
      </c>
      <c r="K1773" s="2">
        <v>100</v>
      </c>
      <c r="L1773" s="2">
        <v>0</v>
      </c>
      <c r="M1773" s="2" t="str">
        <f>"603227"</f>
        <v>603227</v>
      </c>
      <c r="N1773" s="2" t="str">
        <f>"A453612732"</f>
        <v>A453612732</v>
      </c>
      <c r="O1773" s="2" t="str">
        <f>"7579.59"</f>
        <v>7579.59</v>
      </c>
      <c r="P1773" s="2">
        <v>42</v>
      </c>
      <c r="Q1773" s="2">
        <f>P1773*B1773</f>
        <v>8400</v>
      </c>
      <c r="R1773" s="2">
        <f>(Q1773-O1773)/O1773*100</f>
        <v>10.8239363870605</v>
      </c>
    </row>
    <row r="1774" spans="1:18">
      <c r="A1774" s="2" t="str">
        <f>"三花股份"</f>
        <v>三花股份</v>
      </c>
      <c r="B1774" s="2">
        <v>400</v>
      </c>
      <c r="C1774" s="2">
        <v>400</v>
      </c>
      <c r="D1774" s="2" t="str">
        <f>"人民币"</f>
        <v>人民币</v>
      </c>
      <c r="E1774" s="2">
        <v>13.737</v>
      </c>
      <c r="F1774" s="2">
        <v>69.25</v>
      </c>
      <c r="G1774" s="2">
        <v>1.26</v>
      </c>
      <c r="H1774" s="2"/>
      <c r="I1774" s="2">
        <v>5564</v>
      </c>
      <c r="J1774" s="2">
        <v>13.91</v>
      </c>
      <c r="K1774" s="2">
        <v>0</v>
      </c>
      <c r="L1774" s="2">
        <v>0</v>
      </c>
      <c r="M1774" s="2" t="str">
        <f>"002050"</f>
        <v>002050</v>
      </c>
      <c r="N1774" s="2" t="str">
        <f t="shared" ref="N1774:N1779" si="532">"0157472516"</f>
        <v>0157472516</v>
      </c>
      <c r="O1774" s="2" t="str">
        <f>"5494.75"</f>
        <v>5494.75</v>
      </c>
      <c r="P1774" s="2">
        <v>20</v>
      </c>
      <c r="Q1774" s="2">
        <f>P1774*B1774</f>
        <v>8000</v>
      </c>
      <c r="R1774" s="2">
        <f>(Q1774-O1774)/O1774*100</f>
        <v>45.5935210883116</v>
      </c>
    </row>
    <row r="1775" spans="1:18">
      <c r="A1775" s="2" t="str">
        <f>"农 产 品"</f>
        <v>农 产 品</v>
      </c>
      <c r="B1775" s="2">
        <v>200</v>
      </c>
      <c r="C1775" s="2">
        <v>200</v>
      </c>
      <c r="D1775" s="2" t="str">
        <f>"人民币"</f>
        <v>人民币</v>
      </c>
      <c r="E1775" s="2">
        <v>25.665</v>
      </c>
      <c r="F1775" s="2">
        <v>-601</v>
      </c>
      <c r="G1775" s="2">
        <v>-11.71</v>
      </c>
      <c r="H1775" s="2"/>
      <c r="I1775" s="2">
        <v>4532</v>
      </c>
      <c r="J1775" s="2">
        <v>22.66</v>
      </c>
      <c r="K1775" s="2">
        <v>0</v>
      </c>
      <c r="L1775" s="2">
        <v>0</v>
      </c>
      <c r="M1775" s="2" t="str">
        <f>"000061"</f>
        <v>000061</v>
      </c>
      <c r="N1775" s="2" t="str">
        <f>"0157472516"</f>
        <v>0157472516</v>
      </c>
      <c r="O1775" s="2" t="str">
        <f>"5133.00"</f>
        <v>5133.00</v>
      </c>
      <c r="P1775" s="2">
        <v>35</v>
      </c>
      <c r="Q1775" s="2">
        <f>P1775*B1775</f>
        <v>7000</v>
      </c>
      <c r="R1775" s="2">
        <f>(Q1775-O1775)/O1775*100</f>
        <v>36.3724917202416</v>
      </c>
    </row>
    <row r="1776" spans="1:18">
      <c r="A1776" s="2" t="str">
        <f>"北京城建"</f>
        <v>北京城建</v>
      </c>
      <c r="B1776" s="2">
        <v>200</v>
      </c>
      <c r="C1776" s="2">
        <v>200</v>
      </c>
      <c r="D1776" s="2" t="str">
        <f>"人民币"</f>
        <v>人民币</v>
      </c>
      <c r="E1776" s="2">
        <v>24.605</v>
      </c>
      <c r="F1776" s="2">
        <v>-394.99</v>
      </c>
      <c r="G1776" s="2">
        <v>-8.03</v>
      </c>
      <c r="H1776" s="2"/>
      <c r="I1776" s="2">
        <v>4526</v>
      </c>
      <c r="J1776" s="2">
        <v>22.63</v>
      </c>
      <c r="K1776" s="2">
        <v>0</v>
      </c>
      <c r="L1776" s="2">
        <v>0</v>
      </c>
      <c r="M1776" s="2" t="str">
        <f>"600266"</f>
        <v>600266</v>
      </c>
      <c r="N1776" s="2" t="str">
        <f t="shared" ref="N1776:N1778" si="533">"A453612732"</f>
        <v>A453612732</v>
      </c>
      <c r="O1776" s="2" t="str">
        <f>"4920.99"</f>
        <v>4920.99</v>
      </c>
      <c r="P1776" s="2">
        <v>28</v>
      </c>
      <c r="Q1776" s="2">
        <f>P1776*B1776</f>
        <v>5600</v>
      </c>
      <c r="R1776" s="2">
        <f>(Q1776-O1776)/O1776*100</f>
        <v>13.7982397850839</v>
      </c>
    </row>
    <row r="1777" spans="1:18">
      <c r="A1777" s="2" t="str">
        <f>"上汽集团"</f>
        <v>上汽集团</v>
      </c>
      <c r="B1777" s="2">
        <v>200</v>
      </c>
      <c r="C1777" s="2">
        <v>200</v>
      </c>
      <c r="D1777" s="2" t="str">
        <f>"人民币"</f>
        <v>人民币</v>
      </c>
      <c r="E1777" s="2">
        <v>24.736</v>
      </c>
      <c r="F1777" s="2">
        <v>-449.12</v>
      </c>
      <c r="G1777" s="2">
        <v>-9.08</v>
      </c>
      <c r="H1777" s="2"/>
      <c r="I1777" s="2">
        <v>4498</v>
      </c>
      <c r="J1777" s="2">
        <v>22.49</v>
      </c>
      <c r="K1777" s="2">
        <v>0</v>
      </c>
      <c r="L1777" s="2">
        <v>0</v>
      </c>
      <c r="M1777" s="2" t="str">
        <f>"600104"</f>
        <v>600104</v>
      </c>
      <c r="N1777" s="2" t="str">
        <f>"A453612732"</f>
        <v>A453612732</v>
      </c>
      <c r="O1777" s="2" t="str">
        <f>"4947.12"</f>
        <v>4947.12</v>
      </c>
      <c r="P1777" s="2">
        <v>35</v>
      </c>
      <c r="Q1777" s="2">
        <f>P1777*B1777</f>
        <v>7000</v>
      </c>
      <c r="R1777" s="2">
        <f>(Q1777-O1777)/O1777*100</f>
        <v>41.4964666310904</v>
      </c>
    </row>
    <row r="1778" spans="1:18">
      <c r="A1778" s="2" t="str">
        <f>"中海集运"</f>
        <v>中海集运</v>
      </c>
      <c r="B1778" s="2">
        <v>400</v>
      </c>
      <c r="C1778" s="2">
        <v>400</v>
      </c>
      <c r="D1778" s="2" t="str">
        <f>"人民币"</f>
        <v>人民币</v>
      </c>
      <c r="E1778" s="2">
        <v>9.099</v>
      </c>
      <c r="F1778" s="2">
        <v>-167.68</v>
      </c>
      <c r="G1778" s="2">
        <v>-4.6</v>
      </c>
      <c r="H1778" s="2"/>
      <c r="I1778" s="2">
        <v>3472</v>
      </c>
      <c r="J1778" s="2">
        <v>8.68</v>
      </c>
      <c r="K1778" s="2">
        <v>0</v>
      </c>
      <c r="L1778" s="2">
        <v>0</v>
      </c>
      <c r="M1778" s="2" t="str">
        <f>"601866"</f>
        <v>601866</v>
      </c>
      <c r="N1778" s="2" t="str">
        <f>"A453612732"</f>
        <v>A453612732</v>
      </c>
      <c r="O1778" s="2" t="str">
        <f>"3639.68"</f>
        <v>3639.68</v>
      </c>
      <c r="P1778" s="2">
        <v>12</v>
      </c>
      <c r="Q1778" s="2">
        <f>P1778*B1778</f>
        <v>4800</v>
      </c>
      <c r="R1778" s="2">
        <f>(Q1778-O1778)/O1778*100</f>
        <v>31.8797256901706</v>
      </c>
    </row>
    <row r="1779" spans="1:18">
      <c r="A1779" s="2" t="str">
        <f>"中航军B"</f>
        <v>中航军B</v>
      </c>
      <c r="B1779" s="2">
        <v>3000</v>
      </c>
      <c r="C1779" s="2">
        <v>3000</v>
      </c>
      <c r="D1779" s="2" t="str">
        <f>"人民币"</f>
        <v>人民币</v>
      </c>
      <c r="E1779" s="2">
        <v>0.972</v>
      </c>
      <c r="F1779" s="2">
        <v>-62</v>
      </c>
      <c r="G1779" s="2">
        <v>-2.16</v>
      </c>
      <c r="H1779" s="2"/>
      <c r="I1779" s="2">
        <v>2853</v>
      </c>
      <c r="J1779" s="2">
        <v>0.951</v>
      </c>
      <c r="K1779" s="2">
        <v>0</v>
      </c>
      <c r="L1779" s="2">
        <v>0</v>
      </c>
      <c r="M1779" s="2" t="str">
        <f>"150222"</f>
        <v>150222</v>
      </c>
      <c r="N1779" s="2" t="str">
        <f>"0157472516"</f>
        <v>0157472516</v>
      </c>
      <c r="O1779" s="2" t="str">
        <f>"2915.00"</f>
        <v>2915.00</v>
      </c>
      <c r="P1779" s="2">
        <v>1.1</v>
      </c>
      <c r="Q1779" s="2">
        <f>P1779*B1779</f>
        <v>3300</v>
      </c>
      <c r="R1779" s="2">
        <f>(Q1779-O1779)/O1779*100</f>
        <v>13.2075471698113</v>
      </c>
    </row>
    <row r="1780" spans="1:18">
      <c r="A1780" s="2" t="str">
        <f>"华贸物流"</f>
        <v>华贸物流</v>
      </c>
      <c r="B1780" s="2">
        <v>200</v>
      </c>
      <c r="C1780" s="2">
        <v>200</v>
      </c>
      <c r="D1780" s="2" t="str">
        <f>"人民币"</f>
        <v>人民币</v>
      </c>
      <c r="E1780" s="2">
        <v>16.576</v>
      </c>
      <c r="F1780" s="2">
        <v>-473.12</v>
      </c>
      <c r="G1780" s="2">
        <v>-14.27</v>
      </c>
      <c r="H1780" s="2"/>
      <c r="I1780" s="2">
        <v>2842</v>
      </c>
      <c r="J1780" s="2">
        <v>14.21</v>
      </c>
      <c r="K1780" s="2">
        <v>0</v>
      </c>
      <c r="L1780" s="2">
        <v>0</v>
      </c>
      <c r="M1780" s="2" t="str">
        <f>"603128"</f>
        <v>603128</v>
      </c>
      <c r="N1780" s="2" t="str">
        <f t="shared" ref="N1780:N1783" si="534">"A453612732"</f>
        <v>A453612732</v>
      </c>
      <c r="O1780" s="2" t="str">
        <f>"3315.12"</f>
        <v>3315.12</v>
      </c>
      <c r="P1780" s="2">
        <v>20</v>
      </c>
      <c r="Q1780" s="2">
        <f>P1780*B1780</f>
        <v>4000</v>
      </c>
      <c r="R1780" s="2">
        <f>(Q1780-O1780)/O1780*100</f>
        <v>20.6592823185888</v>
      </c>
    </row>
    <row r="1781" spans="1:18">
      <c r="A1781" s="2" t="str">
        <f>"盛达矿业"</f>
        <v>盛达矿业</v>
      </c>
      <c r="B1781" s="2">
        <v>100</v>
      </c>
      <c r="C1781" s="2">
        <v>100</v>
      </c>
      <c r="D1781" s="2" t="str">
        <f>"人民币"</f>
        <v>人民币</v>
      </c>
      <c r="E1781" s="2">
        <v>38.308</v>
      </c>
      <c r="F1781" s="2">
        <v>-1175.77</v>
      </c>
      <c r="G1781" s="2">
        <v>-30.69</v>
      </c>
      <c r="H1781" s="2"/>
      <c r="I1781" s="2">
        <v>2655</v>
      </c>
      <c r="J1781" s="2">
        <v>26.55</v>
      </c>
      <c r="K1781" s="2">
        <v>0</v>
      </c>
      <c r="L1781" s="2">
        <v>100</v>
      </c>
      <c r="M1781" s="2" t="str">
        <f>"000603"</f>
        <v>000603</v>
      </c>
      <c r="N1781" s="2" t="str">
        <f>"0157472516"</f>
        <v>0157472516</v>
      </c>
      <c r="O1781" s="2" t="str">
        <f>"3830.77"</f>
        <v>3830.77</v>
      </c>
      <c r="P1781" s="2">
        <v>40</v>
      </c>
      <c r="Q1781" s="2">
        <f>P1781*B1781</f>
        <v>4000</v>
      </c>
      <c r="R1781" s="2">
        <f>(Q1781-O1781)/O1781*100</f>
        <v>4.41764971533138</v>
      </c>
    </row>
    <row r="1782" spans="1:18">
      <c r="A1782" s="2" t="str">
        <f>"大众交通"</f>
        <v>大众交通</v>
      </c>
      <c r="B1782" s="2">
        <v>100</v>
      </c>
      <c r="C1782" s="2">
        <v>100</v>
      </c>
      <c r="D1782" s="2" t="str">
        <f>"人民币"</f>
        <v>人民币</v>
      </c>
      <c r="E1782" s="2">
        <v>30.941</v>
      </c>
      <c r="F1782" s="2">
        <v>-1037.13</v>
      </c>
      <c r="G1782" s="2">
        <v>-33.52</v>
      </c>
      <c r="H1782" s="2"/>
      <c r="I1782" s="2">
        <v>2057</v>
      </c>
      <c r="J1782" s="2">
        <v>20.57</v>
      </c>
      <c r="K1782" s="2">
        <v>0</v>
      </c>
      <c r="L1782" s="2">
        <v>0</v>
      </c>
      <c r="M1782" s="2" t="str">
        <f>"600611"</f>
        <v>600611</v>
      </c>
      <c r="N1782" s="2" t="str">
        <f>"A453612732"</f>
        <v>A453612732</v>
      </c>
      <c r="O1782" s="2" t="str">
        <f>"3094.13"</f>
        <v>3094.13</v>
      </c>
      <c r="P1782" s="2">
        <v>28</v>
      </c>
      <c r="Q1782" s="2">
        <f>P1782*B1782</f>
        <v>2800</v>
      </c>
      <c r="R1782" s="2">
        <f>(Q1782-O1782)/O1782*100</f>
        <v>-9.50606470962759</v>
      </c>
    </row>
    <row r="1783" spans="1:18">
      <c r="A1783" s="2" t="str">
        <f>"中国中车"</f>
        <v>中国中车</v>
      </c>
      <c r="B1783" s="2">
        <v>100</v>
      </c>
      <c r="C1783" s="2">
        <v>100</v>
      </c>
      <c r="D1783" s="2" t="str">
        <f>"人民币"</f>
        <v>人民币</v>
      </c>
      <c r="E1783" s="2">
        <v>26.395</v>
      </c>
      <c r="F1783" s="2">
        <v>-631.5</v>
      </c>
      <c r="G1783" s="2">
        <v>-23.92</v>
      </c>
      <c r="H1783" s="2"/>
      <c r="I1783" s="2">
        <v>2008</v>
      </c>
      <c r="J1783" s="2">
        <v>20.08</v>
      </c>
      <c r="K1783" s="2">
        <v>0</v>
      </c>
      <c r="L1783" s="2">
        <v>100</v>
      </c>
      <c r="M1783" s="2" t="str">
        <f>"601766"</f>
        <v>601766</v>
      </c>
      <c r="N1783" s="2" t="str">
        <f>"A453612732"</f>
        <v>A453612732</v>
      </c>
      <c r="O1783" s="2" t="str">
        <f>"2639.50"</f>
        <v>2639.50</v>
      </c>
      <c r="P1783" s="2">
        <v>30</v>
      </c>
      <c r="Q1783" s="2">
        <f>P1783*B1783</f>
        <v>3000</v>
      </c>
      <c r="R1783" s="2">
        <f>(Q1783-O1783)/O1783*100</f>
        <v>13.6578897518469</v>
      </c>
    </row>
    <row r="1784" spans="1:18">
      <c r="A1784" s="2" t="s">
        <v>8</v>
      </c>
      <c r="B1784" s="2" t="s">
        <v>9</v>
      </c>
      <c r="C1784" s="4" t="s">
        <v>10</v>
      </c>
      <c r="D1784" s="4"/>
      <c r="E1784" s="4"/>
      <c r="F1784" s="2"/>
      <c r="G1784" s="2">
        <f>SUM(G1768:G1783)</f>
        <v>-178.38</v>
      </c>
      <c r="H1784" s="2"/>
      <c r="I1784" s="2"/>
      <c r="J1784" s="2"/>
      <c r="K1784" s="2"/>
      <c r="L1784" s="2"/>
      <c r="M1784" s="2"/>
      <c r="N1784" s="2"/>
      <c r="O1784" s="2"/>
      <c r="P1784" s="2"/>
      <c r="Q1784" s="2">
        <f>SUM(Q1768:Q1783)</f>
        <v>134800</v>
      </c>
      <c r="R1784" s="2"/>
    </row>
    <row r="1785" customFormat="1" spans="3:8">
      <c r="C1785" s="5"/>
      <c r="D1785" s="5"/>
      <c r="E1785" s="5"/>
      <c r="H1785" s="6">
        <v>42257</v>
      </c>
    </row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spans="2:18">
      <c r="B1797" s="2" t="str">
        <f>"币种"</f>
        <v>币种</v>
      </c>
      <c r="C1797" s="2" t="str">
        <f>"余额"</f>
        <v>余额</v>
      </c>
      <c r="D1797" s="2" t="str">
        <f>"可用"</f>
        <v>可用</v>
      </c>
      <c r="E1797" s="2" t="str">
        <f>"可取"</f>
        <v>可取</v>
      </c>
      <c r="F1797" s="2" t="str">
        <f>"参考市值"</f>
        <v>参考市值</v>
      </c>
      <c r="G1797" s="2" t="str">
        <f>"资产"</f>
        <v>资产</v>
      </c>
      <c r="H1797" s="2" t="str">
        <f>"盈亏"</f>
        <v>盈亏</v>
      </c>
      <c r="I1797" s="2"/>
      <c r="J1797" s="2"/>
      <c r="K1797" s="2"/>
      <c r="L1797" s="2"/>
      <c r="M1797" s="2"/>
      <c r="N1797" s="2"/>
      <c r="O1797" s="2"/>
      <c r="P1797" s="2"/>
      <c r="Q1797" s="2"/>
      <c r="R1797" s="2"/>
    </row>
    <row r="1798" spans="2:18">
      <c r="B1798" s="2" t="str">
        <f>"人民币"</f>
        <v>人民币</v>
      </c>
      <c r="C1798" s="2" t="str">
        <f>"5508.71"</f>
        <v>5508.71</v>
      </c>
      <c r="D1798" s="2" t="str">
        <f>"138.54"</f>
        <v>138.54</v>
      </c>
      <c r="E1798" s="2" t="str">
        <f>"138.54"</f>
        <v>138.54</v>
      </c>
      <c r="F1798" s="2" t="str">
        <f>"91616.00"</f>
        <v>91616.00</v>
      </c>
      <c r="G1798" s="2" t="str">
        <f>"91754.54"</f>
        <v>91754.54</v>
      </c>
      <c r="H1798" s="2" t="str">
        <f>"-9194.42"</f>
        <v>-9194.42</v>
      </c>
      <c r="I1798" s="2"/>
      <c r="J1798" s="2"/>
      <c r="K1798" s="2"/>
      <c r="L1798" s="2"/>
      <c r="M1798" s="2"/>
      <c r="N1798" s="2"/>
      <c r="O1798" s="2"/>
      <c r="P1798" s="2"/>
      <c r="Q1798" s="2"/>
      <c r="R1798" s="2"/>
    </row>
    <row r="1799" spans="2:18"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8"/>
    </row>
    <row r="1800" spans="2:18">
      <c r="B1800" s="2" t="s">
        <v>0</v>
      </c>
      <c r="C1800" s="2" t="str">
        <f>"证券数量"</f>
        <v>证券数量</v>
      </c>
      <c r="D1800" s="2" t="s">
        <v>1</v>
      </c>
      <c r="E1800" s="2" t="str">
        <f>"价格币种"</f>
        <v>价格币种</v>
      </c>
      <c r="F1800" s="2" t="str">
        <f>"成本价"</f>
        <v>成本价</v>
      </c>
      <c r="G1800" s="2" t="str">
        <f>"浮动盈亏"</f>
        <v>浮动盈亏</v>
      </c>
      <c r="H1800" s="2" t="str">
        <f>"盈亏比例(%)"</f>
        <v>盈亏比例(%)</v>
      </c>
      <c r="I1800" s="2" t="str">
        <f>"折算汇率"</f>
        <v>折算汇率</v>
      </c>
      <c r="J1800" s="2" t="str">
        <f>"最新市值"</f>
        <v>最新市值</v>
      </c>
      <c r="K1800" s="2" t="str">
        <f>"当前价"</f>
        <v>当前价</v>
      </c>
      <c r="L1800" s="2" t="str">
        <f>"今买数量"</f>
        <v>今买数量</v>
      </c>
      <c r="M1800" s="2" t="str">
        <f>"今卖数量"</f>
        <v>今卖数量</v>
      </c>
      <c r="N1800" s="2" t="str">
        <f>"证券代码"</f>
        <v>证券代码</v>
      </c>
      <c r="O1800" s="2" t="str">
        <f>"股东代码"</f>
        <v>股东代码</v>
      </c>
      <c r="P1800" s="2" t="str">
        <f>"成本金额"</f>
        <v>成本金额</v>
      </c>
      <c r="Q1800" s="2" t="s">
        <v>2</v>
      </c>
      <c r="R1800" s="2"/>
    </row>
    <row r="1801" spans="2:18">
      <c r="B1801" s="2" t="s">
        <v>4</v>
      </c>
      <c r="C1801" s="9" t="s">
        <v>5</v>
      </c>
      <c r="D1801" s="9" t="s">
        <v>5</v>
      </c>
      <c r="E1801" s="2" t="str">
        <f t="shared" ref="E1801:E1816" si="535">"人民币"</f>
        <v>人民币</v>
      </c>
      <c r="F1801" s="2">
        <v>19.758</v>
      </c>
      <c r="G1801" s="2">
        <v>-1294.53</v>
      </c>
      <c r="H1801" s="2">
        <v>-8.19</v>
      </c>
      <c r="I1801" s="9" t="s">
        <v>6</v>
      </c>
      <c r="J1801" s="2">
        <v>14512</v>
      </c>
      <c r="K1801" s="2">
        <v>18.14</v>
      </c>
      <c r="L1801" s="2">
        <v>0</v>
      </c>
      <c r="M1801" s="2">
        <v>0</v>
      </c>
      <c r="N1801" s="2" t="str">
        <f>"000936"</f>
        <v>000936</v>
      </c>
      <c r="O1801" s="2" t="str">
        <f t="shared" ref="O1801:O1804" si="536">"0157472516"</f>
        <v>0157472516</v>
      </c>
      <c r="P1801" s="2" t="str">
        <f>"15806.53"</f>
        <v>15806.53</v>
      </c>
      <c r="Q1801" s="2">
        <v>30</v>
      </c>
      <c r="R1801" s="2">
        <f t="shared" ref="R1801:R1816" si="537">Q1801*C1801</f>
        <v>24000</v>
      </c>
    </row>
    <row r="1802" spans="2:18">
      <c r="B1802" s="2" t="str">
        <f>"创业板B"</f>
        <v>创业板B</v>
      </c>
      <c r="C1802" s="2">
        <v>10000</v>
      </c>
      <c r="D1802" s="2">
        <v>10000</v>
      </c>
      <c r="E1802" s="2" t="str">
        <f>"人民币"</f>
        <v>人民币</v>
      </c>
      <c r="F1802" s="2">
        <v>1.116</v>
      </c>
      <c r="G1802" s="2">
        <v>-927.5</v>
      </c>
      <c r="H1802" s="2">
        <v>-8.33</v>
      </c>
      <c r="I1802" s="2"/>
      <c r="J1802" s="2">
        <v>10230</v>
      </c>
      <c r="K1802" s="2">
        <v>1.023</v>
      </c>
      <c r="L1802" s="2">
        <v>0</v>
      </c>
      <c r="M1802" s="2">
        <v>0</v>
      </c>
      <c r="N1802" s="2" t="str">
        <f>"150153"</f>
        <v>150153</v>
      </c>
      <c r="O1802" s="2" t="str">
        <f>"0157472516"</f>
        <v>0157472516</v>
      </c>
      <c r="P1802" s="2" t="str">
        <f>"11157.50"</f>
        <v>11157.50</v>
      </c>
      <c r="Q1802" s="2">
        <v>1.3</v>
      </c>
      <c r="R1802" s="2">
        <f>Q1802*C1802</f>
        <v>13000</v>
      </c>
    </row>
    <row r="1803" spans="2:18">
      <c r="B1803" s="2" t="s">
        <v>7</v>
      </c>
      <c r="C1803" s="2">
        <v>600</v>
      </c>
      <c r="D1803" s="2">
        <v>600</v>
      </c>
      <c r="E1803" s="2" t="str">
        <f>"人民币"</f>
        <v>人民币</v>
      </c>
      <c r="F1803" s="2">
        <v>17.548</v>
      </c>
      <c r="G1803" s="2">
        <v>-310.88</v>
      </c>
      <c r="H1803" s="2">
        <v>-2.95</v>
      </c>
      <c r="I1803" s="2"/>
      <c r="J1803" s="2">
        <v>10218</v>
      </c>
      <c r="K1803" s="2">
        <v>17.03</v>
      </c>
      <c r="L1803" s="2">
        <v>0</v>
      </c>
      <c r="M1803" s="2">
        <v>0</v>
      </c>
      <c r="N1803" s="2" t="str">
        <f>"600008"</f>
        <v>600008</v>
      </c>
      <c r="O1803" s="2" t="str">
        <f t="shared" ref="O1803:O1806" si="538">"A453612732"</f>
        <v>A453612732</v>
      </c>
      <c r="P1803" s="2" t="str">
        <f>"10528.88"</f>
        <v>10528.88</v>
      </c>
      <c r="Q1803" s="2">
        <v>25</v>
      </c>
      <c r="R1803" s="2">
        <f>Q1803*C1803</f>
        <v>15000</v>
      </c>
    </row>
    <row r="1804" spans="2:18">
      <c r="B1804" s="2" t="str">
        <f>"华英农业"</f>
        <v>华英农业</v>
      </c>
      <c r="C1804" s="2">
        <v>600</v>
      </c>
      <c r="D1804" s="2">
        <v>300</v>
      </c>
      <c r="E1804" s="2" t="str">
        <f>"人民币"</f>
        <v>人民币</v>
      </c>
      <c r="F1804" s="2">
        <v>14.948</v>
      </c>
      <c r="G1804" s="2">
        <v>-418.66</v>
      </c>
      <c r="H1804" s="2">
        <v>-4.67</v>
      </c>
      <c r="I1804" s="2"/>
      <c r="J1804" s="2">
        <v>8550</v>
      </c>
      <c r="K1804" s="2">
        <v>14.25</v>
      </c>
      <c r="L1804" s="2">
        <v>300</v>
      </c>
      <c r="M1804" s="2">
        <v>0</v>
      </c>
      <c r="N1804" s="2" t="str">
        <f>"002321"</f>
        <v>002321</v>
      </c>
      <c r="O1804" s="2" t="str">
        <f>"0157472516"</f>
        <v>0157472516</v>
      </c>
      <c r="P1804" s="2" t="str">
        <f>"8968.66"</f>
        <v>8968.66</v>
      </c>
      <c r="Q1804" s="2">
        <v>25</v>
      </c>
      <c r="R1804" s="2">
        <f>Q1804*C1804</f>
        <v>15000</v>
      </c>
    </row>
    <row r="1805" spans="2:18">
      <c r="B1805" s="2" t="str">
        <f>"*ST阳化"</f>
        <v>*ST阳化</v>
      </c>
      <c r="C1805" s="2">
        <v>900</v>
      </c>
      <c r="D1805" s="2">
        <v>600</v>
      </c>
      <c r="E1805" s="2" t="str">
        <f>"人民币"</f>
        <v>人民币</v>
      </c>
      <c r="F1805" s="2">
        <v>7.599</v>
      </c>
      <c r="G1805" s="2">
        <v>-80.2</v>
      </c>
      <c r="H1805" s="2">
        <v>-1.17</v>
      </c>
      <c r="I1805" s="2"/>
      <c r="J1805" s="2">
        <v>6759</v>
      </c>
      <c r="K1805" s="2">
        <v>7.51</v>
      </c>
      <c r="L1805" s="2">
        <v>300</v>
      </c>
      <c r="M1805" s="2">
        <v>0</v>
      </c>
      <c r="N1805" s="2" t="str">
        <f>"600691"</f>
        <v>600691</v>
      </c>
      <c r="O1805" s="2" t="str">
        <f>"A453612732"</f>
        <v>A453612732</v>
      </c>
      <c r="P1805" s="2" t="str">
        <f>"6839.20"</f>
        <v>6839.20</v>
      </c>
      <c r="Q1805" s="2">
        <v>11</v>
      </c>
      <c r="R1805" s="2">
        <f>Q1805*C1805</f>
        <v>9900</v>
      </c>
    </row>
    <row r="1806" spans="2:18">
      <c r="B1806" s="2" t="str">
        <f>"雪峰科技"</f>
        <v>雪峰科技</v>
      </c>
      <c r="C1806" s="2">
        <v>200</v>
      </c>
      <c r="D1806" s="2">
        <v>100</v>
      </c>
      <c r="E1806" s="2" t="str">
        <f>"人民币"</f>
        <v>人民币</v>
      </c>
      <c r="F1806" s="2">
        <v>37.898</v>
      </c>
      <c r="G1806" s="2">
        <v>-1239.59</v>
      </c>
      <c r="H1806" s="2">
        <v>-16.35</v>
      </c>
      <c r="I1806" s="2"/>
      <c r="J1806" s="2">
        <v>6340</v>
      </c>
      <c r="K1806" s="2">
        <v>31.7</v>
      </c>
      <c r="L1806" s="2">
        <v>100</v>
      </c>
      <c r="M1806" s="2">
        <v>0</v>
      </c>
      <c r="N1806" s="2" t="str">
        <f>"603227"</f>
        <v>603227</v>
      </c>
      <c r="O1806" s="2" t="str">
        <f>"A453612732"</f>
        <v>A453612732</v>
      </c>
      <c r="P1806" s="2" t="str">
        <f>"7579.59"</f>
        <v>7579.59</v>
      </c>
      <c r="Q1806" s="2">
        <v>42</v>
      </c>
      <c r="R1806" s="2">
        <f>Q1806*C1806</f>
        <v>8400</v>
      </c>
    </row>
    <row r="1807" spans="2:18">
      <c r="B1807" s="2" t="str">
        <f>"三花股份"</f>
        <v>三花股份</v>
      </c>
      <c r="C1807" s="2">
        <v>400</v>
      </c>
      <c r="D1807" s="2">
        <v>400</v>
      </c>
      <c r="E1807" s="2" t="str">
        <f>"人民币"</f>
        <v>人民币</v>
      </c>
      <c r="F1807" s="2">
        <v>13.737</v>
      </c>
      <c r="G1807" s="2">
        <v>69.25</v>
      </c>
      <c r="H1807" s="2">
        <v>1.26</v>
      </c>
      <c r="I1807" s="2"/>
      <c r="J1807" s="2">
        <v>5564</v>
      </c>
      <c r="K1807" s="2">
        <v>13.91</v>
      </c>
      <c r="L1807" s="2">
        <v>0</v>
      </c>
      <c r="M1807" s="2">
        <v>0</v>
      </c>
      <c r="N1807" s="2" t="str">
        <f>"002050"</f>
        <v>002050</v>
      </c>
      <c r="O1807" s="2" t="str">
        <f t="shared" ref="O1807:O1812" si="539">"0157472516"</f>
        <v>0157472516</v>
      </c>
      <c r="P1807" s="2" t="str">
        <f>"5494.75"</f>
        <v>5494.75</v>
      </c>
      <c r="Q1807" s="2">
        <v>20</v>
      </c>
      <c r="R1807" s="2">
        <f>Q1807*C1807</f>
        <v>8000</v>
      </c>
    </row>
    <row r="1808" spans="2:18">
      <c r="B1808" s="2" t="str">
        <f>"农 产 品"</f>
        <v>农 产 品</v>
      </c>
      <c r="C1808" s="2">
        <v>200</v>
      </c>
      <c r="D1808" s="2">
        <v>200</v>
      </c>
      <c r="E1808" s="2" t="str">
        <f>"人民币"</f>
        <v>人民币</v>
      </c>
      <c r="F1808" s="2">
        <v>25.665</v>
      </c>
      <c r="G1808" s="2">
        <v>-601</v>
      </c>
      <c r="H1808" s="2">
        <v>-11.71</v>
      </c>
      <c r="I1808" s="2"/>
      <c r="J1808" s="2">
        <v>4532</v>
      </c>
      <c r="K1808" s="2">
        <v>22.66</v>
      </c>
      <c r="L1808" s="2">
        <v>0</v>
      </c>
      <c r="M1808" s="2">
        <v>0</v>
      </c>
      <c r="N1808" s="2" t="str">
        <f>"000061"</f>
        <v>000061</v>
      </c>
      <c r="O1808" s="2" t="str">
        <f>"0157472516"</f>
        <v>0157472516</v>
      </c>
      <c r="P1808" s="2" t="str">
        <f>"5133.00"</f>
        <v>5133.00</v>
      </c>
      <c r="Q1808" s="2">
        <v>35</v>
      </c>
      <c r="R1808" s="2">
        <f>Q1808*C1808</f>
        <v>7000</v>
      </c>
    </row>
    <row r="1809" spans="2:18">
      <c r="B1809" s="2" t="str">
        <f>"北京城建"</f>
        <v>北京城建</v>
      </c>
      <c r="C1809" s="2">
        <v>200</v>
      </c>
      <c r="D1809" s="2">
        <v>200</v>
      </c>
      <c r="E1809" s="2" t="str">
        <f>"人民币"</f>
        <v>人民币</v>
      </c>
      <c r="F1809" s="2">
        <v>24.605</v>
      </c>
      <c r="G1809" s="2">
        <v>-394.99</v>
      </c>
      <c r="H1809" s="2">
        <v>-8.03</v>
      </c>
      <c r="I1809" s="2"/>
      <c r="J1809" s="2">
        <v>4526</v>
      </c>
      <c r="K1809" s="2">
        <v>22.63</v>
      </c>
      <c r="L1809" s="2">
        <v>0</v>
      </c>
      <c r="M1809" s="2">
        <v>0</v>
      </c>
      <c r="N1809" s="2" t="str">
        <f>"600266"</f>
        <v>600266</v>
      </c>
      <c r="O1809" s="2" t="str">
        <f t="shared" ref="O1809:O1811" si="540">"A453612732"</f>
        <v>A453612732</v>
      </c>
      <c r="P1809" s="2" t="str">
        <f>"4920.99"</f>
        <v>4920.99</v>
      </c>
      <c r="Q1809" s="2">
        <v>28</v>
      </c>
      <c r="R1809" s="2">
        <f>Q1809*C1809</f>
        <v>5600</v>
      </c>
    </row>
    <row r="1810" spans="2:18">
      <c r="B1810" s="2" t="str">
        <f>"上汽集团"</f>
        <v>上汽集团</v>
      </c>
      <c r="C1810" s="2">
        <v>200</v>
      </c>
      <c r="D1810" s="2">
        <v>200</v>
      </c>
      <c r="E1810" s="2" t="str">
        <f>"人民币"</f>
        <v>人民币</v>
      </c>
      <c r="F1810" s="2">
        <v>24.736</v>
      </c>
      <c r="G1810" s="2">
        <v>-449.12</v>
      </c>
      <c r="H1810" s="2">
        <v>-9.08</v>
      </c>
      <c r="I1810" s="2"/>
      <c r="J1810" s="2">
        <v>4498</v>
      </c>
      <c r="K1810" s="2">
        <v>22.49</v>
      </c>
      <c r="L1810" s="2">
        <v>0</v>
      </c>
      <c r="M1810" s="2">
        <v>0</v>
      </c>
      <c r="N1810" s="2" t="str">
        <f>"600104"</f>
        <v>600104</v>
      </c>
      <c r="O1810" s="2" t="str">
        <f>"A453612732"</f>
        <v>A453612732</v>
      </c>
      <c r="P1810" s="2" t="str">
        <f>"4947.12"</f>
        <v>4947.12</v>
      </c>
      <c r="Q1810" s="2">
        <v>35</v>
      </c>
      <c r="R1810" s="2">
        <f>Q1810*C1810</f>
        <v>7000</v>
      </c>
    </row>
    <row r="1811" spans="2:18">
      <c r="B1811" s="2" t="str">
        <f>"中海集运"</f>
        <v>中海集运</v>
      </c>
      <c r="C1811" s="2">
        <v>400</v>
      </c>
      <c r="D1811" s="2">
        <v>400</v>
      </c>
      <c r="E1811" s="2" t="str">
        <f>"人民币"</f>
        <v>人民币</v>
      </c>
      <c r="F1811" s="2">
        <v>9.099</v>
      </c>
      <c r="G1811" s="2">
        <v>-167.68</v>
      </c>
      <c r="H1811" s="2">
        <v>-4.6</v>
      </c>
      <c r="I1811" s="2"/>
      <c r="J1811" s="2">
        <v>3472</v>
      </c>
      <c r="K1811" s="2">
        <v>8.68</v>
      </c>
      <c r="L1811" s="2">
        <v>0</v>
      </c>
      <c r="M1811" s="2">
        <v>0</v>
      </c>
      <c r="N1811" s="2" t="str">
        <f>"601866"</f>
        <v>601866</v>
      </c>
      <c r="O1811" s="2" t="str">
        <f>"A453612732"</f>
        <v>A453612732</v>
      </c>
      <c r="P1811" s="2" t="str">
        <f>"3639.68"</f>
        <v>3639.68</v>
      </c>
      <c r="Q1811" s="2">
        <v>12</v>
      </c>
      <c r="R1811" s="2">
        <f>Q1811*C1811</f>
        <v>4800</v>
      </c>
    </row>
    <row r="1812" spans="2:18">
      <c r="B1812" s="2" t="str">
        <f>"中航军B"</f>
        <v>中航军B</v>
      </c>
      <c r="C1812" s="2">
        <v>3000</v>
      </c>
      <c r="D1812" s="2">
        <v>3000</v>
      </c>
      <c r="E1812" s="2" t="str">
        <f>"人民币"</f>
        <v>人民币</v>
      </c>
      <c r="F1812" s="2">
        <v>0.972</v>
      </c>
      <c r="G1812" s="2">
        <v>-62</v>
      </c>
      <c r="H1812" s="2">
        <v>-2.16</v>
      </c>
      <c r="I1812" s="2"/>
      <c r="J1812" s="2">
        <v>2853</v>
      </c>
      <c r="K1812" s="2">
        <v>0.951</v>
      </c>
      <c r="L1812" s="2">
        <v>0</v>
      </c>
      <c r="M1812" s="2">
        <v>0</v>
      </c>
      <c r="N1812" s="2" t="str">
        <f>"150222"</f>
        <v>150222</v>
      </c>
      <c r="O1812" s="2" t="str">
        <f>"0157472516"</f>
        <v>0157472516</v>
      </c>
      <c r="P1812" s="2" t="str">
        <f>"2915.00"</f>
        <v>2915.00</v>
      </c>
      <c r="Q1812" s="2">
        <v>1.1</v>
      </c>
      <c r="R1812" s="2">
        <f>Q1812*C1812</f>
        <v>3300</v>
      </c>
    </row>
    <row r="1813" spans="2:18">
      <c r="B1813" s="2" t="str">
        <f>"华贸物流"</f>
        <v>华贸物流</v>
      </c>
      <c r="C1813" s="2">
        <v>200</v>
      </c>
      <c r="D1813" s="2">
        <v>200</v>
      </c>
      <c r="E1813" s="2" t="str">
        <f>"人民币"</f>
        <v>人民币</v>
      </c>
      <c r="F1813" s="2">
        <v>16.576</v>
      </c>
      <c r="G1813" s="2">
        <v>-473.12</v>
      </c>
      <c r="H1813" s="2">
        <v>-14.27</v>
      </c>
      <c r="I1813" s="2"/>
      <c r="J1813" s="2">
        <v>2842</v>
      </c>
      <c r="K1813" s="2">
        <v>14.21</v>
      </c>
      <c r="L1813" s="2">
        <v>0</v>
      </c>
      <c r="M1813" s="2">
        <v>0</v>
      </c>
      <c r="N1813" s="2" t="str">
        <f>"603128"</f>
        <v>603128</v>
      </c>
      <c r="O1813" s="2" t="str">
        <f t="shared" ref="O1813:O1816" si="541">"A453612732"</f>
        <v>A453612732</v>
      </c>
      <c r="P1813" s="2" t="str">
        <f>"3315.12"</f>
        <v>3315.12</v>
      </c>
      <c r="Q1813" s="2">
        <v>20</v>
      </c>
      <c r="R1813" s="2">
        <f>Q1813*C1813</f>
        <v>4000</v>
      </c>
    </row>
    <row r="1814" spans="2:18">
      <c r="B1814" s="2" t="str">
        <f>"盛达矿业"</f>
        <v>盛达矿业</v>
      </c>
      <c r="C1814" s="2">
        <v>100</v>
      </c>
      <c r="D1814" s="2">
        <v>100</v>
      </c>
      <c r="E1814" s="2" t="str">
        <f>"人民币"</f>
        <v>人民币</v>
      </c>
      <c r="F1814" s="2">
        <v>38.308</v>
      </c>
      <c r="G1814" s="2">
        <v>-1175.77</v>
      </c>
      <c r="H1814" s="2">
        <v>-30.69</v>
      </c>
      <c r="I1814" s="2"/>
      <c r="J1814" s="2">
        <v>2655</v>
      </c>
      <c r="K1814" s="2">
        <v>26.55</v>
      </c>
      <c r="L1814" s="2">
        <v>0</v>
      </c>
      <c r="M1814" s="2">
        <v>100</v>
      </c>
      <c r="N1814" s="2" t="str">
        <f>"000603"</f>
        <v>000603</v>
      </c>
      <c r="O1814" s="2" t="str">
        <f>"0157472516"</f>
        <v>0157472516</v>
      </c>
      <c r="P1814" s="2" t="str">
        <f>"3830.77"</f>
        <v>3830.77</v>
      </c>
      <c r="Q1814" s="2">
        <v>40</v>
      </c>
      <c r="R1814" s="2">
        <f>Q1814*C1814</f>
        <v>4000</v>
      </c>
    </row>
    <row r="1815" spans="2:18">
      <c r="B1815" s="2" t="str">
        <f>"大众交通"</f>
        <v>大众交通</v>
      </c>
      <c r="C1815" s="2">
        <v>100</v>
      </c>
      <c r="D1815" s="2">
        <v>100</v>
      </c>
      <c r="E1815" s="2" t="str">
        <f>"人民币"</f>
        <v>人民币</v>
      </c>
      <c r="F1815" s="2">
        <v>30.941</v>
      </c>
      <c r="G1815" s="2">
        <v>-1037.13</v>
      </c>
      <c r="H1815" s="2">
        <v>-33.52</v>
      </c>
      <c r="I1815" s="2"/>
      <c r="J1815" s="2">
        <v>2057</v>
      </c>
      <c r="K1815" s="2">
        <v>20.57</v>
      </c>
      <c r="L1815" s="2">
        <v>0</v>
      </c>
      <c r="M1815" s="2">
        <v>0</v>
      </c>
      <c r="N1815" s="2" t="str">
        <f>"600611"</f>
        <v>600611</v>
      </c>
      <c r="O1815" s="2" t="str">
        <f>"A453612732"</f>
        <v>A453612732</v>
      </c>
      <c r="P1815" s="2" t="str">
        <f>"3094.13"</f>
        <v>3094.13</v>
      </c>
      <c r="Q1815" s="2">
        <v>28</v>
      </c>
      <c r="R1815" s="2">
        <f>Q1815*C1815</f>
        <v>2800</v>
      </c>
    </row>
    <row r="1816" spans="2:18">
      <c r="B1816" s="2" t="str">
        <f>"中国中车"</f>
        <v>中国中车</v>
      </c>
      <c r="C1816" s="2">
        <v>100</v>
      </c>
      <c r="D1816" s="2">
        <v>100</v>
      </c>
      <c r="E1816" s="2" t="str">
        <f>"人民币"</f>
        <v>人民币</v>
      </c>
      <c r="F1816" s="2">
        <v>26.395</v>
      </c>
      <c r="G1816" s="2">
        <v>-631.5</v>
      </c>
      <c r="H1816" s="2">
        <v>-23.92</v>
      </c>
      <c r="I1816" s="2"/>
      <c r="J1816" s="2">
        <v>2008</v>
      </c>
      <c r="K1816" s="2">
        <v>20.08</v>
      </c>
      <c r="L1816" s="2">
        <v>0</v>
      </c>
      <c r="M1816" s="2">
        <v>100</v>
      </c>
      <c r="N1816" s="2" t="str">
        <f>"601766"</f>
        <v>601766</v>
      </c>
      <c r="O1816" s="2" t="str">
        <f>"A453612732"</f>
        <v>A453612732</v>
      </c>
      <c r="P1816" s="2" t="str">
        <f>"2639.50"</f>
        <v>2639.50</v>
      </c>
      <c r="Q1816" s="2">
        <v>30</v>
      </c>
      <c r="R1816" s="2">
        <f>Q1816*C1816</f>
        <v>3000</v>
      </c>
    </row>
    <row r="1817" spans="2:18">
      <c r="B1817" s="2" t="s">
        <v>8</v>
      </c>
      <c r="C1817" s="2" t="s">
        <v>9</v>
      </c>
      <c r="D1817" s="4" t="s">
        <v>10</v>
      </c>
      <c r="E1817" s="4"/>
      <c r="F1817" s="4"/>
      <c r="G1817" s="2"/>
      <c r="H1817" s="2">
        <f>SUM(H1801:H1816)</f>
        <v>-178.38</v>
      </c>
      <c r="I1817" s="2"/>
      <c r="J1817" s="2"/>
      <c r="K1817" s="2"/>
      <c r="L1817" s="2"/>
      <c r="M1817" s="2"/>
      <c r="N1817" s="2"/>
      <c r="O1817" s="2"/>
      <c r="P1817" s="2"/>
      <c r="Q1817" s="2"/>
      <c r="R1817" s="2">
        <f>SUM(R1801:R1816)</f>
        <v>134800</v>
      </c>
    </row>
    <row r="1818" customFormat="1" spans="4:9">
      <c r="D1818" s="5"/>
      <c r="E1818" s="5"/>
      <c r="F1818" s="5"/>
      <c r="I1818" s="6">
        <v>42257</v>
      </c>
    </row>
    <row r="1819" customFormat="1" spans="11:11">
      <c r="K1819" s="6">
        <f>I1818+1</f>
        <v>42258</v>
      </c>
    </row>
    <row r="1820" customFormat="1" spans="3:12">
      <c r="C1820" t="s">
        <v>11</v>
      </c>
      <c r="L1820" s="7">
        <f ca="1">NOW()</f>
        <v>42259.9654398148</v>
      </c>
    </row>
    <row r="1821" customFormat="1" spans="10:10">
      <c r="J1821" t="e">
        <f>E1813+1</f>
        <v>#VALUE!</v>
      </c>
    </row>
    <row r="1822" customFormat="1" spans="7:7">
      <c r="G1822" t="s">
        <v>12</v>
      </c>
    </row>
    <row r="1823" customFormat="1" spans="6:6">
      <c r="F1823" t="s">
        <v>13</v>
      </c>
    </row>
    <row r="1824" spans="1:17">
      <c r="A1824" s="2" t="str">
        <f>"币种"</f>
        <v>币种</v>
      </c>
      <c r="B1824" s="2" t="str">
        <f>"余额"</f>
        <v>余额</v>
      </c>
      <c r="C1824" s="2" t="str">
        <f>"可用"</f>
        <v>可用</v>
      </c>
      <c r="D1824" s="2" t="str">
        <f>"可取"</f>
        <v>可取</v>
      </c>
      <c r="E1824" s="2" t="str">
        <f>"参考市值"</f>
        <v>参考市值</v>
      </c>
      <c r="F1824" s="2" t="str">
        <f>"资产"</f>
        <v>资产</v>
      </c>
      <c r="G1824" s="2" t="str">
        <f>"盈亏"</f>
        <v>盈亏</v>
      </c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spans="1:17">
      <c r="A1825" s="2" t="str">
        <f>"人民币"</f>
        <v>人民币</v>
      </c>
      <c r="B1825" s="2" t="str">
        <f>"5508.71"</f>
        <v>5508.71</v>
      </c>
      <c r="C1825" s="2" t="str">
        <f>"138.54"</f>
        <v>138.54</v>
      </c>
      <c r="D1825" s="2" t="str">
        <f>"138.54"</f>
        <v>138.54</v>
      </c>
      <c r="E1825" s="2" t="str">
        <f>"91616.00"</f>
        <v>91616.00</v>
      </c>
      <c r="F1825" s="2" t="str">
        <f>"91754.54"</f>
        <v>91754.54</v>
      </c>
      <c r="G1825" s="2" t="str">
        <f>"-9194.42"</f>
        <v>-9194.42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spans="1:17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8"/>
    </row>
    <row r="1827" spans="1:18">
      <c r="A1827" s="2" t="s">
        <v>0</v>
      </c>
      <c r="B1827" s="2" t="str">
        <f>"证券数量"</f>
        <v>证券数量</v>
      </c>
      <c r="C1827" s="2" t="s">
        <v>1</v>
      </c>
      <c r="D1827" s="2" t="str">
        <f>"价格币种"</f>
        <v>价格币种</v>
      </c>
      <c r="E1827" s="2" t="str">
        <f>"成本价"</f>
        <v>成本价</v>
      </c>
      <c r="F1827" s="2" t="str">
        <f>"浮动盈亏"</f>
        <v>浮动盈亏</v>
      </c>
      <c r="G1827" s="2" t="str">
        <f>"盈亏比例(%)"</f>
        <v>盈亏比例(%)</v>
      </c>
      <c r="H1827" s="2" t="str">
        <f>"折算汇率"</f>
        <v>折算汇率</v>
      </c>
      <c r="I1827" s="2" t="str">
        <f>"最新市值"</f>
        <v>最新市值</v>
      </c>
      <c r="J1827" s="2" t="str">
        <f>"当前价"</f>
        <v>当前价</v>
      </c>
      <c r="K1827" s="2" t="str">
        <f>"今买数量"</f>
        <v>今买数量</v>
      </c>
      <c r="L1827" s="2" t="str">
        <f>"今卖数量"</f>
        <v>今卖数量</v>
      </c>
      <c r="M1827" s="2" t="str">
        <f>"证券代码"</f>
        <v>证券代码</v>
      </c>
      <c r="N1827" s="2" t="str">
        <f>"股东代码"</f>
        <v>股东代码</v>
      </c>
      <c r="O1827" s="2" t="str">
        <f>"成本金额"</f>
        <v>成本金额</v>
      </c>
      <c r="P1827" s="2" t="s">
        <v>2</v>
      </c>
      <c r="Q1827" s="2"/>
      <c r="R1827" s="2" t="s">
        <v>3</v>
      </c>
    </row>
    <row r="1828" spans="1:18">
      <c r="A1828" s="2" t="s">
        <v>4</v>
      </c>
      <c r="B1828" s="9" t="s">
        <v>5</v>
      </c>
      <c r="C1828" s="9" t="s">
        <v>5</v>
      </c>
      <c r="D1828" s="2" t="str">
        <f t="shared" ref="D1828:D1843" si="542">"人民币"</f>
        <v>人民币</v>
      </c>
      <c r="E1828" s="2">
        <v>19.758</v>
      </c>
      <c r="F1828" s="2">
        <v>-1294.53</v>
      </c>
      <c r="G1828" s="2">
        <v>-8.19</v>
      </c>
      <c r="H1828" s="9" t="s">
        <v>6</v>
      </c>
      <c r="I1828" s="2">
        <v>14512</v>
      </c>
      <c r="J1828" s="2">
        <v>18.14</v>
      </c>
      <c r="K1828" s="2">
        <v>0</v>
      </c>
      <c r="L1828" s="2">
        <v>0</v>
      </c>
      <c r="M1828" s="2" t="str">
        <f>"000936"</f>
        <v>000936</v>
      </c>
      <c r="N1828" s="2" t="str">
        <f t="shared" ref="N1828:N1831" si="543">"0157472516"</f>
        <v>0157472516</v>
      </c>
      <c r="O1828" s="2" t="str">
        <f>"15806.53"</f>
        <v>15806.53</v>
      </c>
      <c r="P1828" s="2">
        <v>30</v>
      </c>
      <c r="Q1828" s="2">
        <f t="shared" ref="Q1828:Q1843" si="544">P1828*B1828</f>
        <v>24000</v>
      </c>
      <c r="R1828" s="2">
        <f t="shared" ref="R1828:R1843" si="545">(Q1828-O1828)/O1828*100</f>
        <v>51.835981711356</v>
      </c>
    </row>
    <row r="1829" spans="1:18">
      <c r="A1829" s="2" t="str">
        <f>"创业板B"</f>
        <v>创业板B</v>
      </c>
      <c r="B1829" s="2">
        <v>10000</v>
      </c>
      <c r="C1829" s="2">
        <v>10000</v>
      </c>
      <c r="D1829" s="2" t="str">
        <f>"人民币"</f>
        <v>人民币</v>
      </c>
      <c r="E1829" s="2">
        <v>1.116</v>
      </c>
      <c r="F1829" s="2">
        <v>-927.5</v>
      </c>
      <c r="G1829" s="2">
        <v>-8.33</v>
      </c>
      <c r="H1829" s="2"/>
      <c r="I1829" s="2">
        <v>10230</v>
      </c>
      <c r="J1829" s="2">
        <v>1.023</v>
      </c>
      <c r="K1829" s="2">
        <v>0</v>
      </c>
      <c r="L1829" s="2">
        <v>0</v>
      </c>
      <c r="M1829" s="2" t="str">
        <f>"150153"</f>
        <v>150153</v>
      </c>
      <c r="N1829" s="2" t="str">
        <f>"0157472516"</f>
        <v>0157472516</v>
      </c>
      <c r="O1829" s="2" t="str">
        <f>"11157.50"</f>
        <v>11157.50</v>
      </c>
      <c r="P1829" s="2">
        <v>1.3</v>
      </c>
      <c r="Q1829" s="2">
        <f>P1829*B1829</f>
        <v>13000</v>
      </c>
      <c r="R1829" s="2">
        <f>(Q1829-O1829)/O1829*100</f>
        <v>16.5135559041004</v>
      </c>
    </row>
    <row r="1830" spans="1:18">
      <c r="A1830" s="2" t="s">
        <v>7</v>
      </c>
      <c r="B1830" s="2">
        <v>600</v>
      </c>
      <c r="C1830" s="2">
        <v>600</v>
      </c>
      <c r="D1830" s="2" t="str">
        <f>"人民币"</f>
        <v>人民币</v>
      </c>
      <c r="E1830" s="2">
        <v>17.548</v>
      </c>
      <c r="F1830" s="2">
        <v>-310.88</v>
      </c>
      <c r="G1830" s="2">
        <v>-2.95</v>
      </c>
      <c r="H1830" s="2"/>
      <c r="I1830" s="2">
        <v>10218</v>
      </c>
      <c r="J1830" s="2">
        <v>17.03</v>
      </c>
      <c r="K1830" s="2">
        <v>0</v>
      </c>
      <c r="L1830" s="2">
        <v>0</v>
      </c>
      <c r="M1830" s="2" t="str">
        <f>"600008"</f>
        <v>600008</v>
      </c>
      <c r="N1830" s="2" t="str">
        <f t="shared" ref="N1830:N1833" si="546">"A453612732"</f>
        <v>A453612732</v>
      </c>
      <c r="O1830" s="2" t="str">
        <f>"10528.88"</f>
        <v>10528.88</v>
      </c>
      <c r="P1830" s="2">
        <v>25</v>
      </c>
      <c r="Q1830" s="2">
        <f>P1830*B1830</f>
        <v>15000</v>
      </c>
      <c r="R1830" s="2">
        <f>(Q1830-O1830)/O1830*100</f>
        <v>42.4652954540274</v>
      </c>
    </row>
    <row r="1831" spans="1:18">
      <c r="A1831" s="2" t="str">
        <f>"华英农业"</f>
        <v>华英农业</v>
      </c>
      <c r="B1831" s="2">
        <v>600</v>
      </c>
      <c r="C1831" s="2">
        <v>300</v>
      </c>
      <c r="D1831" s="2" t="str">
        <f>"人民币"</f>
        <v>人民币</v>
      </c>
      <c r="E1831" s="2">
        <v>14.948</v>
      </c>
      <c r="F1831" s="2">
        <v>-418.66</v>
      </c>
      <c r="G1831" s="2">
        <v>-4.67</v>
      </c>
      <c r="H1831" s="2"/>
      <c r="I1831" s="2">
        <v>8550</v>
      </c>
      <c r="J1831" s="2">
        <v>14.25</v>
      </c>
      <c r="K1831" s="2">
        <v>300</v>
      </c>
      <c r="L1831" s="2">
        <v>0</v>
      </c>
      <c r="M1831" s="2" t="str">
        <f>"002321"</f>
        <v>002321</v>
      </c>
      <c r="N1831" s="2" t="str">
        <f>"0157472516"</f>
        <v>0157472516</v>
      </c>
      <c r="O1831" s="2" t="str">
        <f>"8968.66"</f>
        <v>8968.66</v>
      </c>
      <c r="P1831" s="2">
        <v>25</v>
      </c>
      <c r="Q1831" s="2">
        <f>P1831*B1831</f>
        <v>15000</v>
      </c>
      <c r="R1831" s="2">
        <f>(Q1831-O1831)/O1831*100</f>
        <v>67.2490650777262</v>
      </c>
    </row>
    <row r="1832" spans="1:18">
      <c r="A1832" s="2" t="str">
        <f>"*ST阳化"</f>
        <v>*ST阳化</v>
      </c>
      <c r="B1832" s="2">
        <v>900</v>
      </c>
      <c r="C1832" s="2">
        <v>600</v>
      </c>
      <c r="D1832" s="2" t="str">
        <f>"人民币"</f>
        <v>人民币</v>
      </c>
      <c r="E1832" s="2">
        <v>7.599</v>
      </c>
      <c r="F1832" s="2">
        <v>-80.2</v>
      </c>
      <c r="G1832" s="2">
        <v>-1.17</v>
      </c>
      <c r="H1832" s="2"/>
      <c r="I1832" s="2">
        <v>6759</v>
      </c>
      <c r="J1832" s="2">
        <v>7.51</v>
      </c>
      <c r="K1832" s="2">
        <v>300</v>
      </c>
      <c r="L1832" s="2">
        <v>0</v>
      </c>
      <c r="M1832" s="2" t="str">
        <f>"600691"</f>
        <v>600691</v>
      </c>
      <c r="N1832" s="2" t="str">
        <f>"A453612732"</f>
        <v>A453612732</v>
      </c>
      <c r="O1832" s="2" t="str">
        <f>"6839.20"</f>
        <v>6839.20</v>
      </c>
      <c r="P1832" s="2">
        <v>11</v>
      </c>
      <c r="Q1832" s="2">
        <f>P1832*B1832</f>
        <v>9900</v>
      </c>
      <c r="R1832" s="2">
        <f>(Q1832-O1832)/O1832*100</f>
        <v>44.7537723710376</v>
      </c>
    </row>
    <row r="1833" spans="1:18">
      <c r="A1833" s="2" t="str">
        <f>"雪峰科技"</f>
        <v>雪峰科技</v>
      </c>
      <c r="B1833" s="2">
        <v>200</v>
      </c>
      <c r="C1833" s="2">
        <v>100</v>
      </c>
      <c r="D1833" s="2" t="str">
        <f>"人民币"</f>
        <v>人民币</v>
      </c>
      <c r="E1833" s="2">
        <v>37.898</v>
      </c>
      <c r="F1833" s="2">
        <v>-1239.59</v>
      </c>
      <c r="G1833" s="2">
        <v>-16.35</v>
      </c>
      <c r="H1833" s="2"/>
      <c r="I1833" s="2">
        <v>6340</v>
      </c>
      <c r="J1833" s="2">
        <v>31.7</v>
      </c>
      <c r="K1833" s="2">
        <v>100</v>
      </c>
      <c r="L1833" s="2">
        <v>0</v>
      </c>
      <c r="M1833" s="2" t="str">
        <f>"603227"</f>
        <v>603227</v>
      </c>
      <c r="N1833" s="2" t="str">
        <f>"A453612732"</f>
        <v>A453612732</v>
      </c>
      <c r="O1833" s="2" t="str">
        <f>"7579.59"</f>
        <v>7579.59</v>
      </c>
      <c r="P1833" s="2">
        <v>42</v>
      </c>
      <c r="Q1833" s="2">
        <f>P1833*B1833</f>
        <v>8400</v>
      </c>
      <c r="R1833" s="2">
        <f>(Q1833-O1833)/O1833*100</f>
        <v>10.8239363870605</v>
      </c>
    </row>
    <row r="1834" spans="1:18">
      <c r="A1834" s="2" t="str">
        <f>"三花股份"</f>
        <v>三花股份</v>
      </c>
      <c r="B1834" s="2">
        <v>400</v>
      </c>
      <c r="C1834" s="2">
        <v>400</v>
      </c>
      <c r="D1834" s="2" t="str">
        <f>"人民币"</f>
        <v>人民币</v>
      </c>
      <c r="E1834" s="2">
        <v>13.737</v>
      </c>
      <c r="F1834" s="2">
        <v>69.25</v>
      </c>
      <c r="G1834" s="2">
        <v>1.26</v>
      </c>
      <c r="H1834" s="2"/>
      <c r="I1834" s="2">
        <v>5564</v>
      </c>
      <c r="J1834" s="2">
        <v>13.91</v>
      </c>
      <c r="K1834" s="2">
        <v>0</v>
      </c>
      <c r="L1834" s="2">
        <v>0</v>
      </c>
      <c r="M1834" s="2" t="str">
        <f>"002050"</f>
        <v>002050</v>
      </c>
      <c r="N1834" s="2" t="str">
        <f t="shared" ref="N1834:N1839" si="547">"0157472516"</f>
        <v>0157472516</v>
      </c>
      <c r="O1834" s="2" t="str">
        <f>"5494.75"</f>
        <v>5494.75</v>
      </c>
      <c r="P1834" s="2">
        <v>20</v>
      </c>
      <c r="Q1834" s="2">
        <f>P1834*B1834</f>
        <v>8000</v>
      </c>
      <c r="R1834" s="2">
        <f>(Q1834-O1834)/O1834*100</f>
        <v>45.5935210883116</v>
      </c>
    </row>
    <row r="1835" spans="1:18">
      <c r="A1835" s="2" t="str">
        <f>"农 产 品"</f>
        <v>农 产 品</v>
      </c>
      <c r="B1835" s="2">
        <v>200</v>
      </c>
      <c r="C1835" s="2">
        <v>200</v>
      </c>
      <c r="D1835" s="2" t="str">
        <f>"人民币"</f>
        <v>人民币</v>
      </c>
      <c r="E1835" s="2">
        <v>25.665</v>
      </c>
      <c r="F1835" s="2">
        <v>-601</v>
      </c>
      <c r="G1835" s="2">
        <v>-11.71</v>
      </c>
      <c r="H1835" s="2"/>
      <c r="I1835" s="2">
        <v>4532</v>
      </c>
      <c r="J1835" s="2">
        <v>22.66</v>
      </c>
      <c r="K1835" s="2">
        <v>0</v>
      </c>
      <c r="L1835" s="2">
        <v>0</v>
      </c>
      <c r="M1835" s="2" t="str">
        <f>"000061"</f>
        <v>000061</v>
      </c>
      <c r="N1835" s="2" t="str">
        <f>"0157472516"</f>
        <v>0157472516</v>
      </c>
      <c r="O1835" s="2" t="str">
        <f>"5133.00"</f>
        <v>5133.00</v>
      </c>
      <c r="P1835" s="2">
        <v>35</v>
      </c>
      <c r="Q1835" s="2">
        <f>P1835*B1835</f>
        <v>7000</v>
      </c>
      <c r="R1835" s="2">
        <f>(Q1835-O1835)/O1835*100</f>
        <v>36.3724917202416</v>
      </c>
    </row>
    <row r="1836" spans="1:18">
      <c r="A1836" s="2" t="str">
        <f>"北京城建"</f>
        <v>北京城建</v>
      </c>
      <c r="B1836" s="2">
        <v>200</v>
      </c>
      <c r="C1836" s="2">
        <v>200</v>
      </c>
      <c r="D1836" s="2" t="str">
        <f>"人民币"</f>
        <v>人民币</v>
      </c>
      <c r="E1836" s="2">
        <v>24.605</v>
      </c>
      <c r="F1836" s="2">
        <v>-394.99</v>
      </c>
      <c r="G1836" s="2">
        <v>-8.03</v>
      </c>
      <c r="H1836" s="2"/>
      <c r="I1836" s="2">
        <v>4526</v>
      </c>
      <c r="J1836" s="2">
        <v>22.63</v>
      </c>
      <c r="K1836" s="2">
        <v>0</v>
      </c>
      <c r="L1836" s="2">
        <v>0</v>
      </c>
      <c r="M1836" s="2" t="str">
        <f>"600266"</f>
        <v>600266</v>
      </c>
      <c r="N1836" s="2" t="str">
        <f t="shared" ref="N1836:N1838" si="548">"A453612732"</f>
        <v>A453612732</v>
      </c>
      <c r="O1836" s="2" t="str">
        <f>"4920.99"</f>
        <v>4920.99</v>
      </c>
      <c r="P1836" s="2">
        <v>28</v>
      </c>
      <c r="Q1836" s="2">
        <f>P1836*B1836</f>
        <v>5600</v>
      </c>
      <c r="R1836" s="2">
        <f>(Q1836-O1836)/O1836*100</f>
        <v>13.7982397850839</v>
      </c>
    </row>
    <row r="1837" spans="1:18">
      <c r="A1837" s="2" t="str">
        <f>"上汽集团"</f>
        <v>上汽集团</v>
      </c>
      <c r="B1837" s="2">
        <v>200</v>
      </c>
      <c r="C1837" s="2">
        <v>200</v>
      </c>
      <c r="D1837" s="2" t="str">
        <f>"人民币"</f>
        <v>人民币</v>
      </c>
      <c r="E1837" s="2">
        <v>24.736</v>
      </c>
      <c r="F1837" s="2">
        <v>-449.12</v>
      </c>
      <c r="G1837" s="2">
        <v>-9.08</v>
      </c>
      <c r="H1837" s="2"/>
      <c r="I1837" s="2">
        <v>4498</v>
      </c>
      <c r="J1837" s="2">
        <v>22.49</v>
      </c>
      <c r="K1837" s="2">
        <v>0</v>
      </c>
      <c r="L1837" s="2">
        <v>0</v>
      </c>
      <c r="M1837" s="2" t="str">
        <f>"600104"</f>
        <v>600104</v>
      </c>
      <c r="N1837" s="2" t="str">
        <f>"A453612732"</f>
        <v>A453612732</v>
      </c>
      <c r="O1837" s="2" t="str">
        <f>"4947.12"</f>
        <v>4947.12</v>
      </c>
      <c r="P1837" s="2">
        <v>35</v>
      </c>
      <c r="Q1837" s="2">
        <f>P1837*B1837</f>
        <v>7000</v>
      </c>
      <c r="R1837" s="2">
        <f>(Q1837-O1837)/O1837*100</f>
        <v>41.4964666310904</v>
      </c>
    </row>
    <row r="1838" spans="1:18">
      <c r="A1838" s="2" t="str">
        <f>"中海集运"</f>
        <v>中海集运</v>
      </c>
      <c r="B1838" s="2">
        <v>400</v>
      </c>
      <c r="C1838" s="2">
        <v>400</v>
      </c>
      <c r="D1838" s="2" t="str">
        <f>"人民币"</f>
        <v>人民币</v>
      </c>
      <c r="E1838" s="2">
        <v>9.099</v>
      </c>
      <c r="F1838" s="2">
        <v>-167.68</v>
      </c>
      <c r="G1838" s="2">
        <v>-4.6</v>
      </c>
      <c r="H1838" s="2"/>
      <c r="I1838" s="2">
        <v>3472</v>
      </c>
      <c r="J1838" s="2">
        <v>8.68</v>
      </c>
      <c r="K1838" s="2">
        <v>0</v>
      </c>
      <c r="L1838" s="2">
        <v>0</v>
      </c>
      <c r="M1838" s="2" t="str">
        <f>"601866"</f>
        <v>601866</v>
      </c>
      <c r="N1838" s="2" t="str">
        <f>"A453612732"</f>
        <v>A453612732</v>
      </c>
      <c r="O1838" s="2" t="str">
        <f>"3639.68"</f>
        <v>3639.68</v>
      </c>
      <c r="P1838" s="2">
        <v>12</v>
      </c>
      <c r="Q1838" s="2">
        <f>P1838*B1838</f>
        <v>4800</v>
      </c>
      <c r="R1838" s="2">
        <f>(Q1838-O1838)/O1838*100</f>
        <v>31.8797256901706</v>
      </c>
    </row>
    <row r="1839" spans="1:18">
      <c r="A1839" s="2" t="str">
        <f>"中航军B"</f>
        <v>中航军B</v>
      </c>
      <c r="B1839" s="2">
        <v>3000</v>
      </c>
      <c r="C1839" s="2">
        <v>3000</v>
      </c>
      <c r="D1839" s="2" t="str">
        <f>"人民币"</f>
        <v>人民币</v>
      </c>
      <c r="E1839" s="2">
        <v>0.972</v>
      </c>
      <c r="F1839" s="2">
        <v>-62</v>
      </c>
      <c r="G1839" s="2">
        <v>-2.16</v>
      </c>
      <c r="H1839" s="2"/>
      <c r="I1839" s="2">
        <v>2853</v>
      </c>
      <c r="J1839" s="2">
        <v>0.951</v>
      </c>
      <c r="K1839" s="2">
        <v>0</v>
      </c>
      <c r="L1839" s="2">
        <v>0</v>
      </c>
      <c r="M1839" s="2" t="str">
        <f>"150222"</f>
        <v>150222</v>
      </c>
      <c r="N1839" s="2" t="str">
        <f>"0157472516"</f>
        <v>0157472516</v>
      </c>
      <c r="O1839" s="2" t="str">
        <f>"2915.00"</f>
        <v>2915.00</v>
      </c>
      <c r="P1839" s="2">
        <v>1.1</v>
      </c>
      <c r="Q1839" s="2">
        <f>P1839*B1839</f>
        <v>3300</v>
      </c>
      <c r="R1839" s="2">
        <f>(Q1839-O1839)/O1839*100</f>
        <v>13.2075471698113</v>
      </c>
    </row>
    <row r="1840" spans="1:18">
      <c r="A1840" s="2" t="str">
        <f>"华贸物流"</f>
        <v>华贸物流</v>
      </c>
      <c r="B1840" s="2">
        <v>200</v>
      </c>
      <c r="C1840" s="2">
        <v>200</v>
      </c>
      <c r="D1840" s="2" t="str">
        <f>"人民币"</f>
        <v>人民币</v>
      </c>
      <c r="E1840" s="2">
        <v>16.576</v>
      </c>
      <c r="F1840" s="2">
        <v>-473.12</v>
      </c>
      <c r="G1840" s="2">
        <v>-14.27</v>
      </c>
      <c r="H1840" s="2"/>
      <c r="I1840" s="2">
        <v>2842</v>
      </c>
      <c r="J1840" s="2">
        <v>14.21</v>
      </c>
      <c r="K1840" s="2">
        <v>0</v>
      </c>
      <c r="L1840" s="2">
        <v>0</v>
      </c>
      <c r="M1840" s="2" t="str">
        <f>"603128"</f>
        <v>603128</v>
      </c>
      <c r="N1840" s="2" t="str">
        <f t="shared" ref="N1840:N1843" si="549">"A453612732"</f>
        <v>A453612732</v>
      </c>
      <c r="O1840" s="2" t="str">
        <f>"3315.12"</f>
        <v>3315.12</v>
      </c>
      <c r="P1840" s="2">
        <v>20</v>
      </c>
      <c r="Q1840" s="2">
        <f>P1840*B1840</f>
        <v>4000</v>
      </c>
      <c r="R1840" s="2">
        <f>(Q1840-O1840)/O1840*100</f>
        <v>20.6592823185888</v>
      </c>
    </row>
    <row r="1841" spans="1:18">
      <c r="A1841" s="2" t="str">
        <f>"盛达矿业"</f>
        <v>盛达矿业</v>
      </c>
      <c r="B1841" s="2">
        <v>100</v>
      </c>
      <c r="C1841" s="2">
        <v>100</v>
      </c>
      <c r="D1841" s="2" t="str">
        <f>"人民币"</f>
        <v>人民币</v>
      </c>
      <c r="E1841" s="2">
        <v>38.308</v>
      </c>
      <c r="F1841" s="2">
        <v>-1175.77</v>
      </c>
      <c r="G1841" s="2">
        <v>-30.69</v>
      </c>
      <c r="H1841" s="2"/>
      <c r="I1841" s="2">
        <v>2655</v>
      </c>
      <c r="J1841" s="2">
        <v>26.55</v>
      </c>
      <c r="K1841" s="2">
        <v>0</v>
      </c>
      <c r="L1841" s="2">
        <v>100</v>
      </c>
      <c r="M1841" s="2" t="str">
        <f>"000603"</f>
        <v>000603</v>
      </c>
      <c r="N1841" s="2" t="str">
        <f>"0157472516"</f>
        <v>0157472516</v>
      </c>
      <c r="O1841" s="2" t="str">
        <f>"3830.77"</f>
        <v>3830.77</v>
      </c>
      <c r="P1841" s="2">
        <v>40</v>
      </c>
      <c r="Q1841" s="2">
        <f>P1841*B1841</f>
        <v>4000</v>
      </c>
      <c r="R1841" s="2">
        <f>(Q1841-O1841)/O1841*100</f>
        <v>4.41764971533138</v>
      </c>
    </row>
    <row r="1842" spans="1:18">
      <c r="A1842" s="2" t="str">
        <f>"大众交通"</f>
        <v>大众交通</v>
      </c>
      <c r="B1842" s="2">
        <v>100</v>
      </c>
      <c r="C1842" s="2">
        <v>100</v>
      </c>
      <c r="D1842" s="2" t="str">
        <f>"人民币"</f>
        <v>人民币</v>
      </c>
      <c r="E1842" s="2">
        <v>30.941</v>
      </c>
      <c r="F1842" s="2">
        <v>-1037.13</v>
      </c>
      <c r="G1842" s="2">
        <v>-33.52</v>
      </c>
      <c r="H1842" s="2"/>
      <c r="I1842" s="2">
        <v>2057</v>
      </c>
      <c r="J1842" s="2">
        <v>20.57</v>
      </c>
      <c r="K1842" s="2">
        <v>0</v>
      </c>
      <c r="L1842" s="2">
        <v>0</v>
      </c>
      <c r="M1842" s="2" t="str">
        <f>"600611"</f>
        <v>600611</v>
      </c>
      <c r="N1842" s="2" t="str">
        <f>"A453612732"</f>
        <v>A453612732</v>
      </c>
      <c r="O1842" s="2" t="str">
        <f>"3094.13"</f>
        <v>3094.13</v>
      </c>
      <c r="P1842" s="2">
        <v>28</v>
      </c>
      <c r="Q1842" s="2">
        <f>P1842*B1842</f>
        <v>2800</v>
      </c>
      <c r="R1842" s="2">
        <f>(Q1842-O1842)/O1842*100</f>
        <v>-9.50606470962759</v>
      </c>
    </row>
    <row r="1843" spans="1:18">
      <c r="A1843" s="2" t="str">
        <f>"中国中车"</f>
        <v>中国中车</v>
      </c>
      <c r="B1843" s="2">
        <v>100</v>
      </c>
      <c r="C1843" s="2">
        <v>100</v>
      </c>
      <c r="D1843" s="2" t="str">
        <f>"人民币"</f>
        <v>人民币</v>
      </c>
      <c r="E1843" s="2">
        <v>26.395</v>
      </c>
      <c r="F1843" s="2">
        <v>-631.5</v>
      </c>
      <c r="G1843" s="2">
        <v>-23.92</v>
      </c>
      <c r="H1843" s="2"/>
      <c r="I1843" s="2">
        <v>2008</v>
      </c>
      <c r="J1843" s="2">
        <v>20.08</v>
      </c>
      <c r="K1843" s="2">
        <v>0</v>
      </c>
      <c r="L1843" s="2">
        <v>100</v>
      </c>
      <c r="M1843" s="2" t="str">
        <f>"601766"</f>
        <v>601766</v>
      </c>
      <c r="N1843" s="2" t="str">
        <f>"A453612732"</f>
        <v>A453612732</v>
      </c>
      <c r="O1843" s="2" t="str">
        <f>"2639.50"</f>
        <v>2639.50</v>
      </c>
      <c r="P1843" s="2">
        <v>30</v>
      </c>
      <c r="Q1843" s="2">
        <f>P1843*B1843</f>
        <v>3000</v>
      </c>
      <c r="R1843" s="2">
        <f>(Q1843-O1843)/O1843*100</f>
        <v>13.6578897518469</v>
      </c>
    </row>
    <row r="1844" spans="1:18">
      <c r="A1844" s="2" t="s">
        <v>8</v>
      </c>
      <c r="B1844" s="2" t="s">
        <v>9</v>
      </c>
      <c r="C1844" s="4" t="s">
        <v>10</v>
      </c>
      <c r="D1844" s="4"/>
      <c r="E1844" s="4"/>
      <c r="F1844" s="2"/>
      <c r="G1844" s="2">
        <f>SUM(G1828:G1843)</f>
        <v>-178.38</v>
      </c>
      <c r="H1844" s="2"/>
      <c r="I1844" s="2"/>
      <c r="J1844" s="2"/>
      <c r="K1844" s="2"/>
      <c r="L1844" s="2"/>
      <c r="M1844" s="2"/>
      <c r="N1844" s="2"/>
      <c r="O1844" s="2"/>
      <c r="P1844" s="2"/>
      <c r="Q1844" s="2">
        <f>SUM(Q1828:Q1843)</f>
        <v>134800</v>
      </c>
      <c r="R1844" s="2"/>
    </row>
    <row r="1845" customFormat="1" spans="3:8">
      <c r="C1845" s="5"/>
      <c r="D1845" s="5"/>
      <c r="E1845" s="5"/>
      <c r="H1845" s="6">
        <v>42257</v>
      </c>
    </row>
    <row r="1846" customFormat="1" spans="10:10">
      <c r="J1846" s="6">
        <f>H1845+1</f>
        <v>42258</v>
      </c>
    </row>
    <row r="1847" customFormat="1" spans="2:11">
      <c r="B1847" t="s">
        <v>11</v>
      </c>
      <c r="K1847" s="7">
        <f ca="1">NOW()</f>
        <v>42259.9654398148</v>
      </c>
    </row>
    <row r="1848" customFormat="1" spans="9:9">
      <c r="I1848" t="e">
        <f>D1840+1</f>
        <v>#VALUE!</v>
      </c>
    </row>
    <row r="1849" customFormat="1"/>
    <row r="1850" spans="1:18">
      <c r="A1850" s="2" t="s">
        <v>0</v>
      </c>
      <c r="B1850" s="2" t="str">
        <f>"证券数量"</f>
        <v>证券数量</v>
      </c>
      <c r="C1850" s="2" t="s">
        <v>1</v>
      </c>
      <c r="D1850" s="2" t="str">
        <f>"价格币种"</f>
        <v>价格币种</v>
      </c>
      <c r="E1850" s="2" t="str">
        <f>"成本价"</f>
        <v>成本价</v>
      </c>
      <c r="F1850" s="2" t="str">
        <f>"浮动盈亏"</f>
        <v>浮动盈亏</v>
      </c>
      <c r="G1850" s="2" t="str">
        <f>"盈亏比例(%)"</f>
        <v>盈亏比例(%)</v>
      </c>
      <c r="H1850" s="2" t="str">
        <f>"折算汇率"</f>
        <v>折算汇率</v>
      </c>
      <c r="I1850" s="2" t="str">
        <f>"最新市值"</f>
        <v>最新市值</v>
      </c>
      <c r="J1850" s="2" t="str">
        <f>"当前价"</f>
        <v>当前价</v>
      </c>
      <c r="K1850" s="2" t="str">
        <f>"今买数量"</f>
        <v>今买数量</v>
      </c>
      <c r="L1850" s="2" t="str">
        <f>"今卖数量"</f>
        <v>今卖数量</v>
      </c>
      <c r="M1850" s="2" t="str">
        <f>"证券代码"</f>
        <v>证券代码</v>
      </c>
      <c r="N1850" s="2" t="str">
        <f>"股东代码"</f>
        <v>股东代码</v>
      </c>
      <c r="O1850" s="2" t="str">
        <f>"成本金额"</f>
        <v>成本金额</v>
      </c>
      <c r="P1850" s="2" t="s">
        <v>2</v>
      </c>
      <c r="Q1850" s="2"/>
      <c r="R1850" s="2" t="s">
        <v>3</v>
      </c>
    </row>
    <row r="1851" spans="1:18">
      <c r="A1851" s="2" t="s">
        <v>4</v>
      </c>
      <c r="B1851" s="9" t="s">
        <v>5</v>
      </c>
      <c r="C1851" s="9" t="s">
        <v>5</v>
      </c>
      <c r="D1851" s="2" t="str">
        <f t="shared" ref="D1851:D1866" si="550">"人民币"</f>
        <v>人民币</v>
      </c>
      <c r="E1851" s="2">
        <v>19.758</v>
      </c>
      <c r="F1851" s="2">
        <v>-1294.53</v>
      </c>
      <c r="G1851" s="2">
        <v>-8.19</v>
      </c>
      <c r="H1851" s="9" t="s">
        <v>6</v>
      </c>
      <c r="I1851" s="2">
        <v>14512</v>
      </c>
      <c r="J1851" s="2">
        <v>18.14</v>
      </c>
      <c r="K1851" s="2">
        <v>0</v>
      </c>
      <c r="L1851" s="2">
        <v>0</v>
      </c>
      <c r="M1851" s="2" t="str">
        <f>"000936"</f>
        <v>000936</v>
      </c>
      <c r="N1851" s="2" t="str">
        <f t="shared" ref="N1851:N1854" si="551">"0157472516"</f>
        <v>0157472516</v>
      </c>
      <c r="O1851" s="2" t="str">
        <f>"15806.53"</f>
        <v>15806.53</v>
      </c>
      <c r="P1851" s="2">
        <v>30</v>
      </c>
      <c r="Q1851" s="2">
        <f t="shared" ref="Q1851:Q1866" si="552">P1851*B1851</f>
        <v>24000</v>
      </c>
      <c r="R1851" s="2">
        <f t="shared" ref="R1851:R1866" si="553">(Q1851-O1851)/O1851*100</f>
        <v>51.835981711356</v>
      </c>
    </row>
    <row r="1852" spans="1:18">
      <c r="A1852" s="2" t="str">
        <f>"创业板B"</f>
        <v>创业板B</v>
      </c>
      <c r="B1852" s="2">
        <v>10000</v>
      </c>
      <c r="C1852" s="2">
        <v>10000</v>
      </c>
      <c r="D1852" s="2" t="str">
        <f>"人民币"</f>
        <v>人民币</v>
      </c>
      <c r="E1852" s="2">
        <v>1.116</v>
      </c>
      <c r="F1852" s="2">
        <v>-927.5</v>
      </c>
      <c r="G1852" s="2">
        <v>-8.33</v>
      </c>
      <c r="H1852" s="2"/>
      <c r="I1852" s="2">
        <v>10230</v>
      </c>
      <c r="J1852" s="2">
        <v>1.023</v>
      </c>
      <c r="K1852" s="2">
        <v>0</v>
      </c>
      <c r="L1852" s="2">
        <v>0</v>
      </c>
      <c r="M1852" s="2" t="str">
        <f>"150153"</f>
        <v>150153</v>
      </c>
      <c r="N1852" s="2" t="str">
        <f>"0157472516"</f>
        <v>0157472516</v>
      </c>
      <c r="O1852" s="2" t="str">
        <f>"11157.50"</f>
        <v>11157.50</v>
      </c>
      <c r="P1852" s="2">
        <v>1.3</v>
      </c>
      <c r="Q1852" s="2">
        <f>P1852*B1852</f>
        <v>13000</v>
      </c>
      <c r="R1852" s="2">
        <f>(Q1852-O1852)/O1852*100</f>
        <v>16.5135559041004</v>
      </c>
    </row>
    <row r="1853" spans="1:18">
      <c r="A1853" s="2" t="s">
        <v>7</v>
      </c>
      <c r="B1853" s="2">
        <v>600</v>
      </c>
      <c r="C1853" s="2">
        <v>600</v>
      </c>
      <c r="D1853" s="2" t="str">
        <f>"人民币"</f>
        <v>人民币</v>
      </c>
      <c r="E1853" s="2">
        <v>17.548</v>
      </c>
      <c r="F1853" s="2">
        <v>-310.88</v>
      </c>
      <c r="G1853" s="2">
        <v>-2.95</v>
      </c>
      <c r="H1853" s="2"/>
      <c r="I1853" s="2">
        <v>10218</v>
      </c>
      <c r="J1853" s="2">
        <v>17.03</v>
      </c>
      <c r="K1853" s="2">
        <v>0</v>
      </c>
      <c r="L1853" s="2">
        <v>0</v>
      </c>
      <c r="M1853" s="2" t="str">
        <f>"600008"</f>
        <v>600008</v>
      </c>
      <c r="N1853" s="2" t="str">
        <f t="shared" ref="N1853:N1856" si="554">"A453612732"</f>
        <v>A453612732</v>
      </c>
      <c r="O1853" s="2" t="str">
        <f>"10528.88"</f>
        <v>10528.88</v>
      </c>
      <c r="P1853" s="2">
        <v>25</v>
      </c>
      <c r="Q1853" s="2">
        <f>P1853*B1853</f>
        <v>15000</v>
      </c>
      <c r="R1853" s="2">
        <f>(Q1853-O1853)/O1853*100</f>
        <v>42.4652954540274</v>
      </c>
    </row>
    <row r="1854" spans="1:18">
      <c r="A1854" s="2" t="str">
        <f>"华英农业"</f>
        <v>华英农业</v>
      </c>
      <c r="B1854" s="2">
        <v>600</v>
      </c>
      <c r="C1854" s="2">
        <v>300</v>
      </c>
      <c r="D1854" s="2" t="str">
        <f>"人民币"</f>
        <v>人民币</v>
      </c>
      <c r="E1854" s="2">
        <v>14.948</v>
      </c>
      <c r="F1854" s="2">
        <v>-418.66</v>
      </c>
      <c r="G1854" s="2">
        <v>-4.67</v>
      </c>
      <c r="H1854" s="2"/>
      <c r="I1854" s="2">
        <v>8550</v>
      </c>
      <c r="J1854" s="2">
        <v>14.25</v>
      </c>
      <c r="K1854" s="2">
        <v>300</v>
      </c>
      <c r="L1854" s="2">
        <v>0</v>
      </c>
      <c r="M1854" s="2" t="str">
        <f>"002321"</f>
        <v>002321</v>
      </c>
      <c r="N1854" s="2" t="str">
        <f>"0157472516"</f>
        <v>0157472516</v>
      </c>
      <c r="O1854" s="2" t="str">
        <f>"8968.66"</f>
        <v>8968.66</v>
      </c>
      <c r="P1854" s="2">
        <v>25</v>
      </c>
      <c r="Q1854" s="2">
        <f>P1854*B1854</f>
        <v>15000</v>
      </c>
      <c r="R1854" s="2">
        <f>(Q1854-O1854)/O1854*100</f>
        <v>67.2490650777262</v>
      </c>
    </row>
    <row r="1855" spans="1:18">
      <c r="A1855" s="2" t="str">
        <f>"*ST阳化"</f>
        <v>*ST阳化</v>
      </c>
      <c r="B1855" s="2">
        <v>900</v>
      </c>
      <c r="C1855" s="2">
        <v>600</v>
      </c>
      <c r="D1855" s="2" t="str">
        <f>"人民币"</f>
        <v>人民币</v>
      </c>
      <c r="E1855" s="2">
        <v>7.599</v>
      </c>
      <c r="F1855" s="2">
        <v>-80.2</v>
      </c>
      <c r="G1855" s="2">
        <v>-1.17</v>
      </c>
      <c r="H1855" s="2"/>
      <c r="I1855" s="2">
        <v>6759</v>
      </c>
      <c r="J1855" s="2">
        <v>7.51</v>
      </c>
      <c r="K1855" s="2">
        <v>300</v>
      </c>
      <c r="L1855" s="2">
        <v>0</v>
      </c>
      <c r="M1855" s="2" t="str">
        <f>"600691"</f>
        <v>600691</v>
      </c>
      <c r="N1855" s="2" t="str">
        <f>"A453612732"</f>
        <v>A453612732</v>
      </c>
      <c r="O1855" s="2" t="str">
        <f>"6839.20"</f>
        <v>6839.20</v>
      </c>
      <c r="P1855" s="2">
        <v>11</v>
      </c>
      <c r="Q1855" s="2">
        <f>P1855*B1855</f>
        <v>9900</v>
      </c>
      <c r="R1855" s="2">
        <f>(Q1855-O1855)/O1855*100</f>
        <v>44.7537723710376</v>
      </c>
    </row>
    <row r="1856" spans="1:18">
      <c r="A1856" s="2" t="str">
        <f>"雪峰科技"</f>
        <v>雪峰科技</v>
      </c>
      <c r="B1856" s="2">
        <v>200</v>
      </c>
      <c r="C1856" s="2">
        <v>100</v>
      </c>
      <c r="D1856" s="2" t="str">
        <f>"人民币"</f>
        <v>人民币</v>
      </c>
      <c r="E1856" s="2">
        <v>37.898</v>
      </c>
      <c r="F1856" s="2">
        <v>-1239.59</v>
      </c>
      <c r="G1856" s="2">
        <v>-16.35</v>
      </c>
      <c r="H1856" s="2"/>
      <c r="I1856" s="2">
        <v>6340</v>
      </c>
      <c r="J1856" s="2">
        <v>31.7</v>
      </c>
      <c r="K1856" s="2">
        <v>100</v>
      </c>
      <c r="L1856" s="2">
        <v>0</v>
      </c>
      <c r="M1856" s="2" t="str">
        <f>"603227"</f>
        <v>603227</v>
      </c>
      <c r="N1856" s="2" t="str">
        <f>"A453612732"</f>
        <v>A453612732</v>
      </c>
      <c r="O1856" s="2" t="str">
        <f>"7579.59"</f>
        <v>7579.59</v>
      </c>
      <c r="P1856" s="2">
        <v>42</v>
      </c>
      <c r="Q1856" s="2">
        <f>P1856*B1856</f>
        <v>8400</v>
      </c>
      <c r="R1856" s="2">
        <f>(Q1856-O1856)/O1856*100</f>
        <v>10.8239363870605</v>
      </c>
    </row>
    <row r="1857" spans="1:18">
      <c r="A1857" s="2" t="str">
        <f>"三花股份"</f>
        <v>三花股份</v>
      </c>
      <c r="B1857" s="2">
        <v>400</v>
      </c>
      <c r="C1857" s="2">
        <v>400</v>
      </c>
      <c r="D1857" s="2" t="str">
        <f>"人民币"</f>
        <v>人民币</v>
      </c>
      <c r="E1857" s="2">
        <v>13.737</v>
      </c>
      <c r="F1857" s="2">
        <v>69.25</v>
      </c>
      <c r="G1857" s="2">
        <v>1.26</v>
      </c>
      <c r="H1857" s="2"/>
      <c r="I1857" s="2">
        <v>5564</v>
      </c>
      <c r="J1857" s="2">
        <v>13.91</v>
      </c>
      <c r="K1857" s="2">
        <v>0</v>
      </c>
      <c r="L1857" s="2">
        <v>0</v>
      </c>
      <c r="M1857" s="2" t="str">
        <f>"002050"</f>
        <v>002050</v>
      </c>
      <c r="N1857" s="2" t="str">
        <f t="shared" ref="N1857:N1862" si="555">"0157472516"</f>
        <v>0157472516</v>
      </c>
      <c r="O1857" s="2" t="str">
        <f>"5494.75"</f>
        <v>5494.75</v>
      </c>
      <c r="P1857" s="2">
        <v>20</v>
      </c>
      <c r="Q1857" s="2">
        <f>P1857*B1857</f>
        <v>8000</v>
      </c>
      <c r="R1857" s="2">
        <f>(Q1857-O1857)/O1857*100</f>
        <v>45.5935210883116</v>
      </c>
    </row>
    <row r="1858" spans="1:18">
      <c r="A1858" s="2" t="str">
        <f>"农 产 品"</f>
        <v>农 产 品</v>
      </c>
      <c r="B1858" s="2">
        <v>200</v>
      </c>
      <c r="C1858" s="2">
        <v>200</v>
      </c>
      <c r="D1858" s="2" t="str">
        <f>"人民币"</f>
        <v>人民币</v>
      </c>
      <c r="E1858" s="2">
        <v>25.665</v>
      </c>
      <c r="F1858" s="2">
        <v>-601</v>
      </c>
      <c r="G1858" s="2">
        <v>-11.71</v>
      </c>
      <c r="H1858" s="2"/>
      <c r="I1858" s="2">
        <v>4532</v>
      </c>
      <c r="J1858" s="2">
        <v>22.66</v>
      </c>
      <c r="K1858" s="2">
        <v>0</v>
      </c>
      <c r="L1858" s="2">
        <v>0</v>
      </c>
      <c r="M1858" s="2" t="str">
        <f>"000061"</f>
        <v>000061</v>
      </c>
      <c r="N1858" s="2" t="str">
        <f>"0157472516"</f>
        <v>0157472516</v>
      </c>
      <c r="O1858" s="2" t="str">
        <f>"5133.00"</f>
        <v>5133.00</v>
      </c>
      <c r="P1858" s="2">
        <v>35</v>
      </c>
      <c r="Q1858" s="2">
        <f>P1858*B1858</f>
        <v>7000</v>
      </c>
      <c r="R1858" s="2">
        <f>(Q1858-O1858)/O1858*100</f>
        <v>36.3724917202416</v>
      </c>
    </row>
    <row r="1859" spans="1:18">
      <c r="A1859" s="2" t="str">
        <f>"北京城建"</f>
        <v>北京城建</v>
      </c>
      <c r="B1859" s="2">
        <v>200</v>
      </c>
      <c r="C1859" s="2">
        <v>200</v>
      </c>
      <c r="D1859" s="2" t="str">
        <f>"人民币"</f>
        <v>人民币</v>
      </c>
      <c r="E1859" s="2">
        <v>24.605</v>
      </c>
      <c r="F1859" s="2">
        <v>-394.99</v>
      </c>
      <c r="G1859" s="2">
        <v>-8.03</v>
      </c>
      <c r="H1859" s="2"/>
      <c r="I1859" s="2">
        <v>4526</v>
      </c>
      <c r="J1859" s="2">
        <v>22.63</v>
      </c>
      <c r="K1859" s="2">
        <v>0</v>
      </c>
      <c r="L1859" s="2">
        <v>0</v>
      </c>
      <c r="M1859" s="2" t="str">
        <f>"600266"</f>
        <v>600266</v>
      </c>
      <c r="N1859" s="2" t="str">
        <f t="shared" ref="N1859:N1861" si="556">"A453612732"</f>
        <v>A453612732</v>
      </c>
      <c r="O1859" s="2" t="str">
        <f>"4920.99"</f>
        <v>4920.99</v>
      </c>
      <c r="P1859" s="2">
        <v>28</v>
      </c>
      <c r="Q1859" s="2">
        <f>P1859*B1859</f>
        <v>5600</v>
      </c>
      <c r="R1859" s="2">
        <f>(Q1859-O1859)/O1859*100</f>
        <v>13.7982397850839</v>
      </c>
    </row>
    <row r="1860" spans="1:18">
      <c r="A1860" s="2" t="str">
        <f>"上汽集团"</f>
        <v>上汽集团</v>
      </c>
      <c r="B1860" s="2">
        <v>200</v>
      </c>
      <c r="C1860" s="2">
        <v>200</v>
      </c>
      <c r="D1860" s="2" t="str">
        <f>"人民币"</f>
        <v>人民币</v>
      </c>
      <c r="E1860" s="2">
        <v>24.736</v>
      </c>
      <c r="F1860" s="2">
        <v>-449.12</v>
      </c>
      <c r="G1860" s="2">
        <v>-9.08</v>
      </c>
      <c r="H1860" s="2"/>
      <c r="I1860" s="2">
        <v>4498</v>
      </c>
      <c r="J1860" s="2">
        <v>22.49</v>
      </c>
      <c r="K1860" s="2">
        <v>0</v>
      </c>
      <c r="L1860" s="2">
        <v>0</v>
      </c>
      <c r="M1860" s="2" t="str">
        <f>"600104"</f>
        <v>600104</v>
      </c>
      <c r="N1860" s="2" t="str">
        <f>"A453612732"</f>
        <v>A453612732</v>
      </c>
      <c r="O1860" s="2" t="str">
        <f>"4947.12"</f>
        <v>4947.12</v>
      </c>
      <c r="P1860" s="2">
        <v>35</v>
      </c>
      <c r="Q1860" s="2">
        <f>P1860*B1860</f>
        <v>7000</v>
      </c>
      <c r="R1860" s="2">
        <f>(Q1860-O1860)/O1860*100</f>
        <v>41.4964666310904</v>
      </c>
    </row>
    <row r="1861" spans="1:18">
      <c r="A1861" s="2" t="str">
        <f>"中海集运"</f>
        <v>中海集运</v>
      </c>
      <c r="B1861" s="2">
        <v>400</v>
      </c>
      <c r="C1861" s="2">
        <v>400</v>
      </c>
      <c r="D1861" s="2" t="str">
        <f>"人民币"</f>
        <v>人民币</v>
      </c>
      <c r="E1861" s="2">
        <v>9.099</v>
      </c>
      <c r="F1861" s="2">
        <v>-167.68</v>
      </c>
      <c r="G1861" s="2">
        <v>-4.6</v>
      </c>
      <c r="H1861" s="2"/>
      <c r="I1861" s="2">
        <v>3472</v>
      </c>
      <c r="J1861" s="2">
        <v>8.68</v>
      </c>
      <c r="K1861" s="2">
        <v>0</v>
      </c>
      <c r="L1861" s="2">
        <v>0</v>
      </c>
      <c r="M1861" s="2" t="str">
        <f>"601866"</f>
        <v>601866</v>
      </c>
      <c r="N1861" s="2" t="str">
        <f>"A453612732"</f>
        <v>A453612732</v>
      </c>
      <c r="O1861" s="2" t="str">
        <f>"3639.68"</f>
        <v>3639.68</v>
      </c>
      <c r="P1861" s="2">
        <v>12</v>
      </c>
      <c r="Q1861" s="2">
        <f>P1861*B1861</f>
        <v>4800</v>
      </c>
      <c r="R1861" s="2">
        <f>(Q1861-O1861)/O1861*100</f>
        <v>31.8797256901706</v>
      </c>
    </row>
    <row r="1862" spans="1:18">
      <c r="A1862" s="2" t="str">
        <f>"中航军B"</f>
        <v>中航军B</v>
      </c>
      <c r="B1862" s="2">
        <v>3000</v>
      </c>
      <c r="C1862" s="2">
        <v>3000</v>
      </c>
      <c r="D1862" s="2" t="str">
        <f>"人民币"</f>
        <v>人民币</v>
      </c>
      <c r="E1862" s="2">
        <v>0.972</v>
      </c>
      <c r="F1862" s="2">
        <v>-62</v>
      </c>
      <c r="G1862" s="2">
        <v>-2.16</v>
      </c>
      <c r="H1862" s="2"/>
      <c r="I1862" s="2">
        <v>2853</v>
      </c>
      <c r="J1862" s="2">
        <v>0.951</v>
      </c>
      <c r="K1862" s="2">
        <v>0</v>
      </c>
      <c r="L1862" s="2">
        <v>0</v>
      </c>
      <c r="M1862" s="2" t="str">
        <f>"150222"</f>
        <v>150222</v>
      </c>
      <c r="N1862" s="2" t="str">
        <f>"0157472516"</f>
        <v>0157472516</v>
      </c>
      <c r="O1862" s="2" t="str">
        <f>"2915.00"</f>
        <v>2915.00</v>
      </c>
      <c r="P1862" s="2">
        <v>1.1</v>
      </c>
      <c r="Q1862" s="2">
        <f>P1862*B1862</f>
        <v>3300</v>
      </c>
      <c r="R1862" s="2">
        <f>(Q1862-O1862)/O1862*100</f>
        <v>13.2075471698113</v>
      </c>
    </row>
    <row r="1863" spans="1:18">
      <c r="A1863" s="2" t="str">
        <f>"华贸物流"</f>
        <v>华贸物流</v>
      </c>
      <c r="B1863" s="2">
        <v>200</v>
      </c>
      <c r="C1863" s="2">
        <v>200</v>
      </c>
      <c r="D1863" s="2" t="str">
        <f>"人民币"</f>
        <v>人民币</v>
      </c>
      <c r="E1863" s="2">
        <v>16.576</v>
      </c>
      <c r="F1863" s="2">
        <v>-473.12</v>
      </c>
      <c r="G1863" s="2">
        <v>-14.27</v>
      </c>
      <c r="H1863" s="2"/>
      <c r="I1863" s="2">
        <v>2842</v>
      </c>
      <c r="J1863" s="2">
        <v>14.21</v>
      </c>
      <c r="K1863" s="2">
        <v>0</v>
      </c>
      <c r="L1863" s="2">
        <v>0</v>
      </c>
      <c r="M1863" s="2" t="str">
        <f>"603128"</f>
        <v>603128</v>
      </c>
      <c r="N1863" s="2" t="str">
        <f t="shared" ref="N1863:N1866" si="557">"A453612732"</f>
        <v>A453612732</v>
      </c>
      <c r="O1863" s="2" t="str">
        <f>"3315.12"</f>
        <v>3315.12</v>
      </c>
      <c r="P1863" s="2">
        <v>20</v>
      </c>
      <c r="Q1863" s="2">
        <f>P1863*B1863</f>
        <v>4000</v>
      </c>
      <c r="R1863" s="2">
        <f>(Q1863-O1863)/O1863*100</f>
        <v>20.6592823185888</v>
      </c>
    </row>
    <row r="1864" spans="1:18">
      <c r="A1864" s="2" t="str">
        <f>"盛达矿业"</f>
        <v>盛达矿业</v>
      </c>
      <c r="B1864" s="2">
        <v>100</v>
      </c>
      <c r="C1864" s="2">
        <v>100</v>
      </c>
      <c r="D1864" s="2" t="str">
        <f>"人民币"</f>
        <v>人民币</v>
      </c>
      <c r="E1864" s="2">
        <v>38.308</v>
      </c>
      <c r="F1864" s="2">
        <v>-1175.77</v>
      </c>
      <c r="G1864" s="2">
        <v>-30.69</v>
      </c>
      <c r="H1864" s="2"/>
      <c r="I1864" s="2">
        <v>2655</v>
      </c>
      <c r="J1864" s="2">
        <v>26.55</v>
      </c>
      <c r="K1864" s="2">
        <v>0</v>
      </c>
      <c r="L1864" s="2">
        <v>100</v>
      </c>
      <c r="M1864" s="2" t="str">
        <f>"000603"</f>
        <v>000603</v>
      </c>
      <c r="N1864" s="2" t="str">
        <f>"0157472516"</f>
        <v>0157472516</v>
      </c>
      <c r="O1864" s="2" t="str">
        <f>"3830.77"</f>
        <v>3830.77</v>
      </c>
      <c r="P1864" s="2">
        <v>40</v>
      </c>
      <c r="Q1864" s="2">
        <f>P1864*B1864</f>
        <v>4000</v>
      </c>
      <c r="R1864" s="2">
        <f>(Q1864-O1864)/O1864*100</f>
        <v>4.41764971533138</v>
      </c>
    </row>
    <row r="1865" spans="1:18">
      <c r="A1865" s="2" t="str">
        <f>"大众交通"</f>
        <v>大众交通</v>
      </c>
      <c r="B1865" s="2">
        <v>100</v>
      </c>
      <c r="C1865" s="2">
        <v>100</v>
      </c>
      <c r="D1865" s="2" t="str">
        <f>"人民币"</f>
        <v>人民币</v>
      </c>
      <c r="E1865" s="2">
        <v>30.941</v>
      </c>
      <c r="F1865" s="2">
        <v>-1037.13</v>
      </c>
      <c r="G1865" s="2">
        <v>-33.52</v>
      </c>
      <c r="H1865" s="2"/>
      <c r="I1865" s="2">
        <v>2057</v>
      </c>
      <c r="J1865" s="2">
        <v>20.57</v>
      </c>
      <c r="K1865" s="2">
        <v>0</v>
      </c>
      <c r="L1865" s="2">
        <v>0</v>
      </c>
      <c r="M1865" s="2" t="str">
        <f>"600611"</f>
        <v>600611</v>
      </c>
      <c r="N1865" s="2" t="str">
        <f>"A453612732"</f>
        <v>A453612732</v>
      </c>
      <c r="O1865" s="2" t="str">
        <f>"3094.13"</f>
        <v>3094.13</v>
      </c>
      <c r="P1865" s="2">
        <v>28</v>
      </c>
      <c r="Q1865" s="2">
        <f>P1865*B1865</f>
        <v>2800</v>
      </c>
      <c r="R1865" s="2">
        <f>(Q1865-O1865)/O1865*100</f>
        <v>-9.50606470962759</v>
      </c>
    </row>
    <row r="1866" spans="1:18">
      <c r="A1866" s="2" t="str">
        <f>"中国中车"</f>
        <v>中国中车</v>
      </c>
      <c r="B1866" s="2">
        <v>100</v>
      </c>
      <c r="C1866" s="2">
        <v>100</v>
      </c>
      <c r="D1866" s="2" t="str">
        <f>"人民币"</f>
        <v>人民币</v>
      </c>
      <c r="E1866" s="2">
        <v>26.395</v>
      </c>
      <c r="F1866" s="2">
        <v>-631.5</v>
      </c>
      <c r="G1866" s="2">
        <v>-23.92</v>
      </c>
      <c r="H1866" s="2"/>
      <c r="I1866" s="2">
        <v>2008</v>
      </c>
      <c r="J1866" s="2">
        <v>20.08</v>
      </c>
      <c r="K1866" s="2">
        <v>0</v>
      </c>
      <c r="L1866" s="2">
        <v>100</v>
      </c>
      <c r="M1866" s="2" t="str">
        <f>"601766"</f>
        <v>601766</v>
      </c>
      <c r="N1866" s="2" t="str">
        <f>"A453612732"</f>
        <v>A453612732</v>
      </c>
      <c r="O1866" s="2" t="str">
        <f>"2639.50"</f>
        <v>2639.50</v>
      </c>
      <c r="P1866" s="2">
        <v>30</v>
      </c>
      <c r="Q1866" s="2">
        <f>P1866*B1866</f>
        <v>3000</v>
      </c>
      <c r="R1866" s="2">
        <f>(Q1866-O1866)/O1866*100</f>
        <v>13.6578897518469</v>
      </c>
    </row>
    <row r="1867" spans="1:18">
      <c r="A1867" s="2" t="s">
        <v>8</v>
      </c>
      <c r="B1867" s="2" t="s">
        <v>9</v>
      </c>
      <c r="C1867" s="4" t="s">
        <v>10</v>
      </c>
      <c r="D1867" s="4"/>
      <c r="E1867" s="4"/>
      <c r="F1867" s="2"/>
      <c r="G1867" s="2">
        <f>SUM(G1851:G1866)</f>
        <v>-178.38</v>
      </c>
      <c r="H1867" s="2"/>
      <c r="I1867" s="2"/>
      <c r="J1867" s="2"/>
      <c r="K1867" s="2"/>
      <c r="L1867" s="2"/>
      <c r="M1867" s="2"/>
      <c r="N1867" s="2"/>
      <c r="O1867" s="2"/>
      <c r="P1867" s="2"/>
      <c r="Q1867" s="2">
        <f>SUM(Q1851:Q1866)</f>
        <v>134800</v>
      </c>
      <c r="R1867" s="2"/>
    </row>
    <row r="1868" customFormat="1"/>
    <row r="1869" customFormat="1"/>
    <row r="1870" spans="2:18">
      <c r="B1870" s="2" t="str">
        <f>"币种"</f>
        <v>币种</v>
      </c>
      <c r="C1870" s="2" t="str">
        <f>"余额"</f>
        <v>余额</v>
      </c>
      <c r="D1870" s="2" t="str">
        <f>"可用"</f>
        <v>可用</v>
      </c>
      <c r="E1870" s="2" t="str">
        <f>"可取"</f>
        <v>可取</v>
      </c>
      <c r="F1870" s="2" t="str">
        <f>"参考市值"</f>
        <v>参考市值</v>
      </c>
      <c r="G1870" s="2" t="str">
        <f>"资产"</f>
        <v>资产</v>
      </c>
      <c r="H1870" s="2" t="str">
        <f>"盈亏"</f>
        <v>盈亏</v>
      </c>
      <c r="I1870" s="2"/>
      <c r="J1870" s="2"/>
      <c r="K1870" s="2"/>
      <c r="L1870" s="2"/>
      <c r="M1870" s="2"/>
      <c r="N1870" s="2"/>
      <c r="O1870" s="2"/>
      <c r="P1870" s="2"/>
      <c r="Q1870" s="2"/>
      <c r="R1870" s="2"/>
    </row>
    <row r="1871" spans="2:18">
      <c r="B1871" s="2" t="str">
        <f>"人民币"</f>
        <v>人民币</v>
      </c>
      <c r="C1871" s="2" t="str">
        <f>"5508.71"</f>
        <v>5508.71</v>
      </c>
      <c r="D1871" s="2" t="str">
        <f>"138.54"</f>
        <v>138.54</v>
      </c>
      <c r="E1871" s="2" t="str">
        <f>"138.54"</f>
        <v>138.54</v>
      </c>
      <c r="F1871" s="2" t="str">
        <f>"91616.00"</f>
        <v>91616.00</v>
      </c>
      <c r="G1871" s="2" t="str">
        <f>"91754.54"</f>
        <v>91754.54</v>
      </c>
      <c r="H1871" s="2" t="str">
        <f>"-9194.42"</f>
        <v>-9194.42</v>
      </c>
      <c r="I1871" s="2"/>
      <c r="J1871" s="2"/>
      <c r="K1871" s="2"/>
      <c r="L1871" s="2"/>
      <c r="M1871" s="2"/>
      <c r="N1871" s="2"/>
      <c r="O1871" s="2"/>
      <c r="P1871" s="2"/>
      <c r="Q1871" s="2"/>
      <c r="R1871" s="2"/>
    </row>
    <row r="1872" spans="2:18"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8"/>
    </row>
    <row r="1873" spans="2:19">
      <c r="B1873" s="2" t="s">
        <v>0</v>
      </c>
      <c r="C1873" s="2" t="str">
        <f>"证券数量"</f>
        <v>证券数量</v>
      </c>
      <c r="D1873" s="2" t="s">
        <v>1</v>
      </c>
      <c r="E1873" s="2" t="str">
        <f>"价格币种"</f>
        <v>价格币种</v>
      </c>
      <c r="F1873" s="2" t="str">
        <f>"成本价"</f>
        <v>成本价</v>
      </c>
      <c r="G1873" s="2" t="str">
        <f>"浮动盈亏"</f>
        <v>浮动盈亏</v>
      </c>
      <c r="H1873" s="2" t="str">
        <f>"盈亏比例(%)"</f>
        <v>盈亏比例(%)</v>
      </c>
      <c r="I1873" s="2" t="str">
        <f>"折算汇率"</f>
        <v>折算汇率</v>
      </c>
      <c r="J1873" s="2" t="str">
        <f>"最新市值"</f>
        <v>最新市值</v>
      </c>
      <c r="K1873" s="2" t="str">
        <f>"当前价"</f>
        <v>当前价</v>
      </c>
      <c r="L1873" s="2" t="str">
        <f>"今买数量"</f>
        <v>今买数量</v>
      </c>
      <c r="M1873" s="2" t="str">
        <f>"今卖数量"</f>
        <v>今卖数量</v>
      </c>
      <c r="N1873" s="2" t="str">
        <f>"证券代码"</f>
        <v>证券代码</v>
      </c>
      <c r="O1873" s="2" t="str">
        <f>"股东代码"</f>
        <v>股东代码</v>
      </c>
      <c r="P1873" s="2" t="str">
        <f>"成本金额"</f>
        <v>成本金额</v>
      </c>
      <c r="Q1873" s="2" t="s">
        <v>2</v>
      </c>
      <c r="R1873" s="2"/>
      <c r="S1873" s="2" t="s">
        <v>3</v>
      </c>
    </row>
    <row r="1874" spans="2:19">
      <c r="B1874" s="2" t="s">
        <v>4</v>
      </c>
      <c r="C1874" s="9" t="s">
        <v>5</v>
      </c>
      <c r="D1874" s="9" t="s">
        <v>5</v>
      </c>
      <c r="E1874" s="2" t="str">
        <f t="shared" ref="E1874:E1889" si="558">"人民币"</f>
        <v>人民币</v>
      </c>
      <c r="F1874" s="2">
        <v>19.758</v>
      </c>
      <c r="G1874" s="2">
        <v>-1294.53</v>
      </c>
      <c r="H1874" s="2">
        <v>-8.19</v>
      </c>
      <c r="I1874" s="9" t="s">
        <v>6</v>
      </c>
      <c r="J1874" s="2">
        <v>14512</v>
      </c>
      <c r="K1874" s="2">
        <v>18.14</v>
      </c>
      <c r="L1874" s="2">
        <v>0</v>
      </c>
      <c r="M1874" s="2">
        <v>0</v>
      </c>
      <c r="N1874" s="2" t="str">
        <f>"000936"</f>
        <v>000936</v>
      </c>
      <c r="O1874" s="2" t="str">
        <f t="shared" ref="O1874:O1877" si="559">"0157472516"</f>
        <v>0157472516</v>
      </c>
      <c r="P1874" s="2" t="str">
        <f>"15806.53"</f>
        <v>15806.53</v>
      </c>
      <c r="Q1874" s="2">
        <v>30</v>
      </c>
      <c r="R1874" s="2">
        <f t="shared" ref="R1874:R1889" si="560">Q1874*C1874</f>
        <v>24000</v>
      </c>
      <c r="S1874" s="2">
        <f t="shared" ref="S1874:S1889" si="561">(R1874-P1874)/P1874*100</f>
        <v>51.835981711356</v>
      </c>
    </row>
    <row r="1875" spans="2:19">
      <c r="B1875" s="2" t="str">
        <f>"创业板B"</f>
        <v>创业板B</v>
      </c>
      <c r="C1875" s="2">
        <v>10000</v>
      </c>
      <c r="D1875" s="2">
        <v>10000</v>
      </c>
      <c r="E1875" s="2" t="str">
        <f>"人民币"</f>
        <v>人民币</v>
      </c>
      <c r="F1875" s="2">
        <v>1.116</v>
      </c>
      <c r="G1875" s="2">
        <v>-927.5</v>
      </c>
      <c r="H1875" s="2">
        <v>-8.33</v>
      </c>
      <c r="I1875" s="2"/>
      <c r="J1875" s="2">
        <v>10230</v>
      </c>
      <c r="K1875" s="2">
        <v>1.023</v>
      </c>
      <c r="L1875" s="2">
        <v>0</v>
      </c>
      <c r="M1875" s="2">
        <v>0</v>
      </c>
      <c r="N1875" s="2" t="str">
        <f>"150153"</f>
        <v>150153</v>
      </c>
      <c r="O1875" s="2" t="str">
        <f>"0157472516"</f>
        <v>0157472516</v>
      </c>
      <c r="P1875" s="2" t="str">
        <f>"11157.50"</f>
        <v>11157.50</v>
      </c>
      <c r="Q1875" s="2">
        <v>1.3</v>
      </c>
      <c r="R1875" s="2">
        <f>Q1875*C1875</f>
        <v>13000</v>
      </c>
      <c r="S1875" s="2">
        <f>(R1875-P1875)/P1875*100</f>
        <v>16.5135559041004</v>
      </c>
    </row>
    <row r="1876" spans="2:19">
      <c r="B1876" s="2" t="s">
        <v>7</v>
      </c>
      <c r="C1876" s="2">
        <v>600</v>
      </c>
      <c r="D1876" s="2">
        <v>600</v>
      </c>
      <c r="E1876" s="2" t="str">
        <f>"人民币"</f>
        <v>人民币</v>
      </c>
      <c r="F1876" s="2">
        <v>17.548</v>
      </c>
      <c r="G1876" s="2">
        <v>-310.88</v>
      </c>
      <c r="H1876" s="2">
        <v>-2.95</v>
      </c>
      <c r="I1876" s="2"/>
      <c r="J1876" s="2">
        <v>10218</v>
      </c>
      <c r="K1876" s="2">
        <v>17.03</v>
      </c>
      <c r="L1876" s="2">
        <v>0</v>
      </c>
      <c r="M1876" s="2">
        <v>0</v>
      </c>
      <c r="N1876" s="2" t="str">
        <f>"600008"</f>
        <v>600008</v>
      </c>
      <c r="O1876" s="2" t="str">
        <f t="shared" ref="O1876:O1879" si="562">"A453612732"</f>
        <v>A453612732</v>
      </c>
      <c r="P1876" s="2" t="str">
        <f>"10528.88"</f>
        <v>10528.88</v>
      </c>
      <c r="Q1876" s="2">
        <v>25</v>
      </c>
      <c r="R1876" s="2">
        <f>Q1876*C1876</f>
        <v>15000</v>
      </c>
      <c r="S1876" s="2">
        <f>(R1876-P1876)/P1876*100</f>
        <v>42.4652954540274</v>
      </c>
    </row>
    <row r="1877" spans="2:19">
      <c r="B1877" s="2" t="str">
        <f>"华英农业"</f>
        <v>华英农业</v>
      </c>
      <c r="C1877" s="2">
        <v>600</v>
      </c>
      <c r="D1877" s="2">
        <v>300</v>
      </c>
      <c r="E1877" s="2" t="str">
        <f>"人民币"</f>
        <v>人民币</v>
      </c>
      <c r="F1877" s="2">
        <v>14.948</v>
      </c>
      <c r="G1877" s="2">
        <v>-418.66</v>
      </c>
      <c r="H1877" s="2">
        <v>-4.67</v>
      </c>
      <c r="I1877" s="2"/>
      <c r="J1877" s="2">
        <v>8550</v>
      </c>
      <c r="K1877" s="2">
        <v>14.25</v>
      </c>
      <c r="L1877" s="2">
        <v>300</v>
      </c>
      <c r="M1877" s="2">
        <v>0</v>
      </c>
      <c r="N1877" s="2" t="str">
        <f>"002321"</f>
        <v>002321</v>
      </c>
      <c r="O1877" s="2" t="str">
        <f>"0157472516"</f>
        <v>0157472516</v>
      </c>
      <c r="P1877" s="2" t="str">
        <f>"8968.66"</f>
        <v>8968.66</v>
      </c>
      <c r="Q1877" s="2">
        <v>25</v>
      </c>
      <c r="R1877" s="2">
        <f>Q1877*C1877</f>
        <v>15000</v>
      </c>
      <c r="S1877" s="2">
        <f>(R1877-P1877)/P1877*100</f>
        <v>67.2490650777262</v>
      </c>
    </row>
    <row r="1878" spans="2:19">
      <c r="B1878" s="2" t="str">
        <f>"*ST阳化"</f>
        <v>*ST阳化</v>
      </c>
      <c r="C1878" s="2">
        <v>900</v>
      </c>
      <c r="D1878" s="2">
        <v>600</v>
      </c>
      <c r="E1878" s="2" t="str">
        <f>"人民币"</f>
        <v>人民币</v>
      </c>
      <c r="F1878" s="2">
        <v>7.599</v>
      </c>
      <c r="G1878" s="2">
        <v>-80.2</v>
      </c>
      <c r="H1878" s="2">
        <v>-1.17</v>
      </c>
      <c r="I1878" s="2"/>
      <c r="J1878" s="2">
        <v>6759</v>
      </c>
      <c r="K1878" s="2">
        <v>7.51</v>
      </c>
      <c r="L1878" s="2">
        <v>300</v>
      </c>
      <c r="M1878" s="2">
        <v>0</v>
      </c>
      <c r="N1878" s="2" t="str">
        <f>"600691"</f>
        <v>600691</v>
      </c>
      <c r="O1878" s="2" t="str">
        <f>"A453612732"</f>
        <v>A453612732</v>
      </c>
      <c r="P1878" s="2" t="str">
        <f>"6839.20"</f>
        <v>6839.20</v>
      </c>
      <c r="Q1878" s="2">
        <v>11</v>
      </c>
      <c r="R1878" s="2">
        <f>Q1878*C1878</f>
        <v>9900</v>
      </c>
      <c r="S1878" s="2">
        <f>(R1878-P1878)/P1878*100</f>
        <v>44.7537723710376</v>
      </c>
    </row>
    <row r="1879" spans="2:19">
      <c r="B1879" s="2" t="str">
        <f>"雪峰科技"</f>
        <v>雪峰科技</v>
      </c>
      <c r="C1879" s="2">
        <v>200</v>
      </c>
      <c r="D1879" s="2">
        <v>100</v>
      </c>
      <c r="E1879" s="2" t="str">
        <f>"人民币"</f>
        <v>人民币</v>
      </c>
      <c r="F1879" s="2">
        <v>37.898</v>
      </c>
      <c r="G1879" s="2">
        <v>-1239.59</v>
      </c>
      <c r="H1879" s="2">
        <v>-16.35</v>
      </c>
      <c r="I1879" s="2"/>
      <c r="J1879" s="2">
        <v>6340</v>
      </c>
      <c r="K1879" s="2">
        <v>31.7</v>
      </c>
      <c r="L1879" s="2">
        <v>100</v>
      </c>
      <c r="M1879" s="2">
        <v>0</v>
      </c>
      <c r="N1879" s="2" t="str">
        <f>"603227"</f>
        <v>603227</v>
      </c>
      <c r="O1879" s="2" t="str">
        <f>"A453612732"</f>
        <v>A453612732</v>
      </c>
      <c r="P1879" s="2" t="str">
        <f>"7579.59"</f>
        <v>7579.59</v>
      </c>
      <c r="Q1879" s="2">
        <v>42</v>
      </c>
      <c r="R1879" s="2">
        <f>Q1879*C1879</f>
        <v>8400</v>
      </c>
      <c r="S1879" s="2">
        <f>(R1879-P1879)/P1879*100</f>
        <v>10.8239363870605</v>
      </c>
    </row>
    <row r="1880" spans="2:19">
      <c r="B1880" s="2" t="str">
        <f>"三花股份"</f>
        <v>三花股份</v>
      </c>
      <c r="C1880" s="2">
        <v>400</v>
      </c>
      <c r="D1880" s="2">
        <v>400</v>
      </c>
      <c r="E1880" s="2" t="str">
        <f>"人民币"</f>
        <v>人民币</v>
      </c>
      <c r="F1880" s="2">
        <v>13.737</v>
      </c>
      <c r="G1880" s="2">
        <v>69.25</v>
      </c>
      <c r="H1880" s="2">
        <v>1.26</v>
      </c>
      <c r="I1880" s="2"/>
      <c r="J1880" s="2">
        <v>5564</v>
      </c>
      <c r="K1880" s="2">
        <v>13.91</v>
      </c>
      <c r="L1880" s="2">
        <v>0</v>
      </c>
      <c r="M1880" s="2">
        <v>0</v>
      </c>
      <c r="N1880" s="2" t="str">
        <f>"002050"</f>
        <v>002050</v>
      </c>
      <c r="O1880" s="2" t="str">
        <f t="shared" ref="O1880:O1885" si="563">"0157472516"</f>
        <v>0157472516</v>
      </c>
      <c r="P1880" s="2" t="str">
        <f>"5494.75"</f>
        <v>5494.75</v>
      </c>
      <c r="Q1880" s="2">
        <v>20</v>
      </c>
      <c r="R1880" s="2">
        <f>Q1880*C1880</f>
        <v>8000</v>
      </c>
      <c r="S1880" s="2">
        <f>(R1880-P1880)/P1880*100</f>
        <v>45.5935210883116</v>
      </c>
    </row>
    <row r="1881" spans="2:19">
      <c r="B1881" s="2" t="str">
        <f>"农 产 品"</f>
        <v>农 产 品</v>
      </c>
      <c r="C1881" s="2">
        <v>200</v>
      </c>
      <c r="D1881" s="2">
        <v>200</v>
      </c>
      <c r="E1881" s="2" t="str">
        <f>"人民币"</f>
        <v>人民币</v>
      </c>
      <c r="F1881" s="2">
        <v>25.665</v>
      </c>
      <c r="G1881" s="2">
        <v>-601</v>
      </c>
      <c r="H1881" s="2">
        <v>-11.71</v>
      </c>
      <c r="I1881" s="2"/>
      <c r="J1881" s="2">
        <v>4532</v>
      </c>
      <c r="K1881" s="2">
        <v>22.66</v>
      </c>
      <c r="L1881" s="2">
        <v>0</v>
      </c>
      <c r="M1881" s="2">
        <v>0</v>
      </c>
      <c r="N1881" s="2" t="str">
        <f>"000061"</f>
        <v>000061</v>
      </c>
      <c r="O1881" s="2" t="str">
        <f>"0157472516"</f>
        <v>0157472516</v>
      </c>
      <c r="P1881" s="2" t="str">
        <f>"5133.00"</f>
        <v>5133.00</v>
      </c>
      <c r="Q1881" s="2">
        <v>35</v>
      </c>
      <c r="R1881" s="2">
        <f>Q1881*C1881</f>
        <v>7000</v>
      </c>
      <c r="S1881" s="2">
        <f>(R1881-P1881)/P1881*100</f>
        <v>36.3724917202416</v>
      </c>
    </row>
    <row r="1882" spans="2:19">
      <c r="B1882" s="2" t="str">
        <f>"北京城建"</f>
        <v>北京城建</v>
      </c>
      <c r="C1882" s="2">
        <v>200</v>
      </c>
      <c r="D1882" s="2">
        <v>200</v>
      </c>
      <c r="E1882" s="2" t="str">
        <f>"人民币"</f>
        <v>人民币</v>
      </c>
      <c r="F1882" s="2">
        <v>24.605</v>
      </c>
      <c r="G1882" s="2">
        <v>-394.99</v>
      </c>
      <c r="H1882" s="2">
        <v>-8.03</v>
      </c>
      <c r="I1882" s="2"/>
      <c r="J1882" s="2">
        <v>4526</v>
      </c>
      <c r="K1882" s="2">
        <v>22.63</v>
      </c>
      <c r="L1882" s="2">
        <v>0</v>
      </c>
      <c r="M1882" s="2">
        <v>0</v>
      </c>
      <c r="N1882" s="2" t="str">
        <f>"600266"</f>
        <v>600266</v>
      </c>
      <c r="O1882" s="2" t="str">
        <f t="shared" ref="O1882:O1884" si="564">"A453612732"</f>
        <v>A453612732</v>
      </c>
      <c r="P1882" s="2" t="str">
        <f>"4920.99"</f>
        <v>4920.99</v>
      </c>
      <c r="Q1882" s="2">
        <v>28</v>
      </c>
      <c r="R1882" s="2">
        <f>Q1882*C1882</f>
        <v>5600</v>
      </c>
      <c r="S1882" s="2">
        <f>(R1882-P1882)/P1882*100</f>
        <v>13.7982397850839</v>
      </c>
    </row>
    <row r="1883" spans="2:19">
      <c r="B1883" s="2" t="str">
        <f>"上汽集团"</f>
        <v>上汽集团</v>
      </c>
      <c r="C1883" s="2">
        <v>200</v>
      </c>
      <c r="D1883" s="2">
        <v>200</v>
      </c>
      <c r="E1883" s="2" t="str">
        <f>"人民币"</f>
        <v>人民币</v>
      </c>
      <c r="F1883" s="2">
        <v>24.736</v>
      </c>
      <c r="G1883" s="2">
        <v>-449.12</v>
      </c>
      <c r="H1883" s="2">
        <v>-9.08</v>
      </c>
      <c r="I1883" s="2"/>
      <c r="J1883" s="2">
        <v>4498</v>
      </c>
      <c r="K1883" s="2">
        <v>22.49</v>
      </c>
      <c r="L1883" s="2">
        <v>0</v>
      </c>
      <c r="M1883" s="2">
        <v>0</v>
      </c>
      <c r="N1883" s="2" t="str">
        <f>"600104"</f>
        <v>600104</v>
      </c>
      <c r="O1883" s="2" t="str">
        <f>"A453612732"</f>
        <v>A453612732</v>
      </c>
      <c r="P1883" s="2" t="str">
        <f>"4947.12"</f>
        <v>4947.12</v>
      </c>
      <c r="Q1883" s="2">
        <v>35</v>
      </c>
      <c r="R1883" s="2">
        <f>Q1883*C1883</f>
        <v>7000</v>
      </c>
      <c r="S1883" s="2">
        <f>(R1883-P1883)/P1883*100</f>
        <v>41.4964666310904</v>
      </c>
    </row>
    <row r="1884" spans="2:19">
      <c r="B1884" s="2" t="str">
        <f>"中海集运"</f>
        <v>中海集运</v>
      </c>
      <c r="C1884" s="2">
        <v>400</v>
      </c>
      <c r="D1884" s="2">
        <v>400</v>
      </c>
      <c r="E1884" s="2" t="str">
        <f>"人民币"</f>
        <v>人民币</v>
      </c>
      <c r="F1884" s="2">
        <v>9.099</v>
      </c>
      <c r="G1884" s="2">
        <v>-167.68</v>
      </c>
      <c r="H1884" s="2">
        <v>-4.6</v>
      </c>
      <c r="I1884" s="2"/>
      <c r="J1884" s="2">
        <v>3472</v>
      </c>
      <c r="K1884" s="2">
        <v>8.68</v>
      </c>
      <c r="L1884" s="2">
        <v>0</v>
      </c>
      <c r="M1884" s="2">
        <v>0</v>
      </c>
      <c r="N1884" s="2" t="str">
        <f>"601866"</f>
        <v>601866</v>
      </c>
      <c r="O1884" s="2" t="str">
        <f>"A453612732"</f>
        <v>A453612732</v>
      </c>
      <c r="P1884" s="2" t="str">
        <f>"3639.68"</f>
        <v>3639.68</v>
      </c>
      <c r="Q1884" s="2">
        <v>12</v>
      </c>
      <c r="R1884" s="2">
        <f>Q1884*C1884</f>
        <v>4800</v>
      </c>
      <c r="S1884" s="2">
        <f>(R1884-P1884)/P1884*100</f>
        <v>31.8797256901706</v>
      </c>
    </row>
    <row r="1885" spans="2:19">
      <c r="B1885" s="2" t="str">
        <f>"中航军B"</f>
        <v>中航军B</v>
      </c>
      <c r="C1885" s="2">
        <v>3000</v>
      </c>
      <c r="D1885" s="2">
        <v>3000</v>
      </c>
      <c r="E1885" s="2" t="str">
        <f>"人民币"</f>
        <v>人民币</v>
      </c>
      <c r="F1885" s="2">
        <v>0.972</v>
      </c>
      <c r="G1885" s="2">
        <v>-62</v>
      </c>
      <c r="H1885" s="2">
        <v>-2.16</v>
      </c>
      <c r="I1885" s="2"/>
      <c r="J1885" s="2">
        <v>2853</v>
      </c>
      <c r="K1885" s="2">
        <v>0.951</v>
      </c>
      <c r="L1885" s="2">
        <v>0</v>
      </c>
      <c r="M1885" s="2">
        <v>0</v>
      </c>
      <c r="N1885" s="2" t="str">
        <f>"150222"</f>
        <v>150222</v>
      </c>
      <c r="O1885" s="2" t="str">
        <f>"0157472516"</f>
        <v>0157472516</v>
      </c>
      <c r="P1885" s="2" t="str">
        <f>"2915.00"</f>
        <v>2915.00</v>
      </c>
      <c r="Q1885" s="2">
        <v>1.1</v>
      </c>
      <c r="R1885" s="2">
        <f>Q1885*C1885</f>
        <v>3300</v>
      </c>
      <c r="S1885" s="2">
        <f>(R1885-P1885)/P1885*100</f>
        <v>13.2075471698113</v>
      </c>
    </row>
    <row r="1886" spans="2:19">
      <c r="B1886" s="2" t="str">
        <f>"华贸物流"</f>
        <v>华贸物流</v>
      </c>
      <c r="C1886" s="2">
        <v>200</v>
      </c>
      <c r="D1886" s="2">
        <v>200</v>
      </c>
      <c r="E1886" s="2" t="str">
        <f>"人民币"</f>
        <v>人民币</v>
      </c>
      <c r="F1886" s="2">
        <v>16.576</v>
      </c>
      <c r="G1886" s="2">
        <v>-473.12</v>
      </c>
      <c r="H1886" s="2">
        <v>-14.27</v>
      </c>
      <c r="I1886" s="2"/>
      <c r="J1886" s="2">
        <v>2842</v>
      </c>
      <c r="K1886" s="2">
        <v>14.21</v>
      </c>
      <c r="L1886" s="2">
        <v>0</v>
      </c>
      <c r="M1886" s="2">
        <v>0</v>
      </c>
      <c r="N1886" s="2" t="str">
        <f>"603128"</f>
        <v>603128</v>
      </c>
      <c r="O1886" s="2" t="str">
        <f t="shared" ref="O1886:O1889" si="565">"A453612732"</f>
        <v>A453612732</v>
      </c>
      <c r="P1886" s="2" t="str">
        <f>"3315.12"</f>
        <v>3315.12</v>
      </c>
      <c r="Q1886" s="2">
        <v>20</v>
      </c>
      <c r="R1886" s="2">
        <f>Q1886*C1886</f>
        <v>4000</v>
      </c>
      <c r="S1886" s="2">
        <f>(R1886-P1886)/P1886*100</f>
        <v>20.6592823185888</v>
      </c>
    </row>
    <row r="1887" spans="2:19">
      <c r="B1887" s="2" t="str">
        <f>"盛达矿业"</f>
        <v>盛达矿业</v>
      </c>
      <c r="C1887" s="2">
        <v>100</v>
      </c>
      <c r="D1887" s="2">
        <v>100</v>
      </c>
      <c r="E1887" s="2" t="str">
        <f>"人民币"</f>
        <v>人民币</v>
      </c>
      <c r="F1887" s="2">
        <v>38.308</v>
      </c>
      <c r="G1887" s="2">
        <v>-1175.77</v>
      </c>
      <c r="H1887" s="2">
        <v>-30.69</v>
      </c>
      <c r="I1887" s="2"/>
      <c r="J1887" s="2">
        <v>2655</v>
      </c>
      <c r="K1887" s="2">
        <v>26.55</v>
      </c>
      <c r="L1887" s="2">
        <v>0</v>
      </c>
      <c r="M1887" s="2">
        <v>100</v>
      </c>
      <c r="N1887" s="2" t="str">
        <f>"000603"</f>
        <v>000603</v>
      </c>
      <c r="O1887" s="2" t="str">
        <f>"0157472516"</f>
        <v>0157472516</v>
      </c>
      <c r="P1887" s="2" t="str">
        <f>"3830.77"</f>
        <v>3830.77</v>
      </c>
      <c r="Q1887" s="2">
        <v>40</v>
      </c>
      <c r="R1887" s="2">
        <f>Q1887*C1887</f>
        <v>4000</v>
      </c>
      <c r="S1887" s="2">
        <f>(R1887-P1887)/P1887*100</f>
        <v>4.41764971533138</v>
      </c>
    </row>
    <row r="1888" spans="2:19">
      <c r="B1888" s="2" t="str">
        <f>"大众交通"</f>
        <v>大众交通</v>
      </c>
      <c r="C1888" s="2">
        <v>100</v>
      </c>
      <c r="D1888" s="2">
        <v>100</v>
      </c>
      <c r="E1888" s="2" t="str">
        <f>"人民币"</f>
        <v>人民币</v>
      </c>
      <c r="F1888" s="2">
        <v>30.941</v>
      </c>
      <c r="G1888" s="2">
        <v>-1037.13</v>
      </c>
      <c r="H1888" s="2">
        <v>-33.52</v>
      </c>
      <c r="I1888" s="2"/>
      <c r="J1888" s="2">
        <v>2057</v>
      </c>
      <c r="K1888" s="2">
        <v>20.57</v>
      </c>
      <c r="L1888" s="2">
        <v>0</v>
      </c>
      <c r="M1888" s="2">
        <v>0</v>
      </c>
      <c r="N1888" s="2" t="str">
        <f>"600611"</f>
        <v>600611</v>
      </c>
      <c r="O1888" s="2" t="str">
        <f>"A453612732"</f>
        <v>A453612732</v>
      </c>
      <c r="P1888" s="2" t="str">
        <f>"3094.13"</f>
        <v>3094.13</v>
      </c>
      <c r="Q1888" s="2">
        <v>28</v>
      </c>
      <c r="R1888" s="2">
        <f>Q1888*C1888</f>
        <v>2800</v>
      </c>
      <c r="S1888" s="2">
        <f>(R1888-P1888)/P1888*100</f>
        <v>-9.50606470962759</v>
      </c>
    </row>
    <row r="1889" spans="2:19">
      <c r="B1889" s="2" t="str">
        <f>"中国中车"</f>
        <v>中国中车</v>
      </c>
      <c r="C1889" s="2">
        <v>100</v>
      </c>
      <c r="D1889" s="2">
        <v>100</v>
      </c>
      <c r="E1889" s="2" t="str">
        <f>"人民币"</f>
        <v>人民币</v>
      </c>
      <c r="F1889" s="2">
        <v>26.395</v>
      </c>
      <c r="G1889" s="2">
        <v>-631.5</v>
      </c>
      <c r="H1889" s="2">
        <v>-23.92</v>
      </c>
      <c r="I1889" s="2"/>
      <c r="J1889" s="2">
        <v>2008</v>
      </c>
      <c r="K1889" s="2">
        <v>20.08</v>
      </c>
      <c r="L1889" s="2">
        <v>0</v>
      </c>
      <c r="M1889" s="2">
        <v>100</v>
      </c>
      <c r="N1889" s="2" t="str">
        <f>"601766"</f>
        <v>601766</v>
      </c>
      <c r="O1889" s="2" t="str">
        <f>"A453612732"</f>
        <v>A453612732</v>
      </c>
      <c r="P1889" s="2" t="str">
        <f>"2639.50"</f>
        <v>2639.50</v>
      </c>
      <c r="Q1889" s="2">
        <v>30</v>
      </c>
      <c r="R1889" s="2">
        <f>Q1889*C1889</f>
        <v>3000</v>
      </c>
      <c r="S1889" s="2">
        <f>(R1889-P1889)/P1889*100</f>
        <v>13.6578897518469</v>
      </c>
    </row>
    <row r="1890" spans="2:19">
      <c r="B1890" s="2" t="s">
        <v>8</v>
      </c>
      <c r="C1890" s="2" t="s">
        <v>9</v>
      </c>
      <c r="D1890" s="4" t="s">
        <v>10</v>
      </c>
      <c r="E1890" s="4"/>
      <c r="F1890" s="4"/>
      <c r="G1890" s="2"/>
      <c r="H1890" s="2">
        <f>SUM(H1874:H1889)</f>
        <v>-178.38</v>
      </c>
      <c r="I1890" s="2"/>
      <c r="J1890" s="2"/>
      <c r="K1890" s="2"/>
      <c r="L1890" s="2"/>
      <c r="M1890" s="2"/>
      <c r="N1890" s="2"/>
      <c r="O1890" s="2"/>
      <c r="P1890" s="2"/>
      <c r="Q1890" s="2"/>
      <c r="R1890" s="2">
        <f>SUM(R1874:R1889)</f>
        <v>134800</v>
      </c>
      <c r="S1890" s="2"/>
    </row>
    <row r="1891" customFormat="1" spans="4:9">
      <c r="D1891" s="5"/>
      <c r="E1891" s="5"/>
      <c r="F1891" s="5"/>
      <c r="I1891" s="6">
        <v>42257</v>
      </c>
    </row>
    <row r="1892" customFormat="1" spans="11:11">
      <c r="K1892" s="6">
        <f>I1891+1</f>
        <v>42258</v>
      </c>
    </row>
    <row r="1893" customFormat="1" spans="3:12">
      <c r="C1893" t="s">
        <v>11</v>
      </c>
      <c r="L1893" s="7">
        <f ca="1">NOW()</f>
        <v>42259.9654398148</v>
      </c>
    </row>
    <row r="1894" customFormat="1" spans="10:10">
      <c r="J1894" t="e">
        <f>E1886+1</f>
        <v>#VALUE!</v>
      </c>
    </row>
    <row r="1895" customFormat="1" spans="7:7">
      <c r="G1895" t="s">
        <v>12</v>
      </c>
    </row>
    <row r="1896" customFormat="1" spans="6:6">
      <c r="F1896" t="s">
        <v>13</v>
      </c>
    </row>
    <row r="1897" spans="1:17">
      <c r="A1897" s="2" t="str">
        <f>"币种"</f>
        <v>币种</v>
      </c>
      <c r="B1897" s="2" t="str">
        <f>"余额"</f>
        <v>余额</v>
      </c>
      <c r="C1897" s="2" t="str">
        <f>"可用"</f>
        <v>可用</v>
      </c>
      <c r="D1897" s="2" t="str">
        <f>"可取"</f>
        <v>可取</v>
      </c>
      <c r="E1897" s="2" t="str">
        <f>"参考市值"</f>
        <v>参考市值</v>
      </c>
      <c r="F1897" s="2" t="str">
        <f>"资产"</f>
        <v>资产</v>
      </c>
      <c r="G1897" s="2" t="str">
        <f>"盈亏"</f>
        <v>盈亏</v>
      </c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spans="1:17">
      <c r="A1898" s="2" t="str">
        <f>"人民币"</f>
        <v>人民币</v>
      </c>
      <c r="B1898" s="2" t="str">
        <f>"5508.71"</f>
        <v>5508.71</v>
      </c>
      <c r="C1898" s="2" t="str">
        <f>"138.54"</f>
        <v>138.54</v>
      </c>
      <c r="D1898" s="2" t="str">
        <f>"138.54"</f>
        <v>138.54</v>
      </c>
      <c r="E1898" s="2" t="str">
        <f>"91616.00"</f>
        <v>91616.00</v>
      </c>
      <c r="F1898" s="2" t="str">
        <f>"91754.54"</f>
        <v>91754.54</v>
      </c>
      <c r="G1898" s="2" t="str">
        <f>"-9194.42"</f>
        <v>-9194.42</v>
      </c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spans="1:17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8"/>
    </row>
    <row r="1900" spans="1:18">
      <c r="A1900" s="2" t="s">
        <v>0</v>
      </c>
      <c r="B1900" s="2" t="str">
        <f>"证券数量"</f>
        <v>证券数量</v>
      </c>
      <c r="C1900" s="2" t="s">
        <v>1</v>
      </c>
      <c r="D1900" s="2" t="str">
        <f>"价格币种"</f>
        <v>价格币种</v>
      </c>
      <c r="E1900" s="2" t="str">
        <f>"成本价"</f>
        <v>成本价</v>
      </c>
      <c r="F1900" s="2" t="str">
        <f>"浮动盈亏"</f>
        <v>浮动盈亏</v>
      </c>
      <c r="G1900" s="2" t="str">
        <f>"盈亏比例(%)"</f>
        <v>盈亏比例(%)</v>
      </c>
      <c r="H1900" s="2" t="str">
        <f>"折算汇率"</f>
        <v>折算汇率</v>
      </c>
      <c r="I1900" s="2" t="str">
        <f>"最新市值"</f>
        <v>最新市值</v>
      </c>
      <c r="J1900" s="2" t="str">
        <f>"当前价"</f>
        <v>当前价</v>
      </c>
      <c r="K1900" s="2" t="str">
        <f>"今买数量"</f>
        <v>今买数量</v>
      </c>
      <c r="L1900" s="2" t="str">
        <f>"今卖数量"</f>
        <v>今卖数量</v>
      </c>
      <c r="M1900" s="2" t="str">
        <f>"证券代码"</f>
        <v>证券代码</v>
      </c>
      <c r="N1900" s="2" t="str">
        <f>"股东代码"</f>
        <v>股东代码</v>
      </c>
      <c r="O1900" s="2" t="str">
        <f>"成本金额"</f>
        <v>成本金额</v>
      </c>
      <c r="P1900" s="2" t="s">
        <v>2</v>
      </c>
      <c r="Q1900" s="2"/>
      <c r="R1900" s="2" t="s">
        <v>3</v>
      </c>
    </row>
    <row r="1901" spans="1:18">
      <c r="A1901" s="2" t="s">
        <v>4</v>
      </c>
      <c r="B1901" s="9" t="s">
        <v>5</v>
      </c>
      <c r="C1901" s="9" t="s">
        <v>5</v>
      </c>
      <c r="D1901" s="2" t="str">
        <f t="shared" ref="D1901:D1916" si="566">"人民币"</f>
        <v>人民币</v>
      </c>
      <c r="E1901" s="2">
        <v>19.758</v>
      </c>
      <c r="F1901" s="2">
        <v>-1294.53</v>
      </c>
      <c r="G1901" s="2">
        <v>-8.19</v>
      </c>
      <c r="H1901" s="9" t="s">
        <v>6</v>
      </c>
      <c r="I1901" s="2">
        <v>14512</v>
      </c>
      <c r="J1901" s="2">
        <v>18.14</v>
      </c>
      <c r="K1901" s="2">
        <v>0</v>
      </c>
      <c r="L1901" s="2">
        <v>0</v>
      </c>
      <c r="M1901" s="2" t="str">
        <f>"000936"</f>
        <v>000936</v>
      </c>
      <c r="N1901" s="2" t="str">
        <f t="shared" ref="N1901:N1904" si="567">"0157472516"</f>
        <v>0157472516</v>
      </c>
      <c r="O1901" s="2" t="str">
        <f>"15806.53"</f>
        <v>15806.53</v>
      </c>
      <c r="P1901" s="2">
        <v>30</v>
      </c>
      <c r="Q1901" s="2">
        <f t="shared" ref="Q1901:Q1916" si="568">P1901*B1901</f>
        <v>24000</v>
      </c>
      <c r="R1901" s="2">
        <f t="shared" ref="R1901:R1916" si="569">(Q1901-O1901)/O1901*100</f>
        <v>51.835981711356</v>
      </c>
    </row>
    <row r="1902" spans="1:18">
      <c r="A1902" s="2" t="str">
        <f>"创业板B"</f>
        <v>创业板B</v>
      </c>
      <c r="B1902" s="2">
        <v>10000</v>
      </c>
      <c r="C1902" s="2">
        <v>10000</v>
      </c>
      <c r="D1902" s="2" t="str">
        <f>"人民币"</f>
        <v>人民币</v>
      </c>
      <c r="E1902" s="2">
        <v>1.116</v>
      </c>
      <c r="F1902" s="2">
        <v>-927.5</v>
      </c>
      <c r="G1902" s="2">
        <v>-8.33</v>
      </c>
      <c r="H1902" s="2"/>
      <c r="I1902" s="2">
        <v>10230</v>
      </c>
      <c r="J1902" s="2">
        <v>1.023</v>
      </c>
      <c r="K1902" s="2">
        <v>0</v>
      </c>
      <c r="L1902" s="2">
        <v>0</v>
      </c>
      <c r="M1902" s="2" t="str">
        <f>"150153"</f>
        <v>150153</v>
      </c>
      <c r="N1902" s="2" t="str">
        <f>"0157472516"</f>
        <v>0157472516</v>
      </c>
      <c r="O1902" s="2" t="str">
        <f>"11157.50"</f>
        <v>11157.50</v>
      </c>
      <c r="P1902" s="2">
        <v>1.3</v>
      </c>
      <c r="Q1902" s="2">
        <f>P1902*B1902</f>
        <v>13000</v>
      </c>
      <c r="R1902" s="2">
        <f>(Q1902-O1902)/O1902*100</f>
        <v>16.5135559041004</v>
      </c>
    </row>
    <row r="1903" spans="1:18">
      <c r="A1903" s="2" t="s">
        <v>7</v>
      </c>
      <c r="B1903" s="2">
        <v>600</v>
      </c>
      <c r="C1903" s="2">
        <v>600</v>
      </c>
      <c r="D1903" s="2" t="str">
        <f>"人民币"</f>
        <v>人民币</v>
      </c>
      <c r="E1903" s="2">
        <v>17.548</v>
      </c>
      <c r="F1903" s="2">
        <v>-310.88</v>
      </c>
      <c r="G1903" s="2">
        <v>-2.95</v>
      </c>
      <c r="H1903" s="2"/>
      <c r="I1903" s="2">
        <v>10218</v>
      </c>
      <c r="J1903" s="2">
        <v>17.03</v>
      </c>
      <c r="K1903" s="2">
        <v>0</v>
      </c>
      <c r="L1903" s="2">
        <v>0</v>
      </c>
      <c r="M1903" s="2" t="str">
        <f>"600008"</f>
        <v>600008</v>
      </c>
      <c r="N1903" s="2" t="str">
        <f t="shared" ref="N1903:N1906" si="570">"A453612732"</f>
        <v>A453612732</v>
      </c>
      <c r="O1903" s="2" t="str">
        <f>"10528.88"</f>
        <v>10528.88</v>
      </c>
      <c r="P1903" s="2">
        <v>25</v>
      </c>
      <c r="Q1903" s="2">
        <f>P1903*B1903</f>
        <v>15000</v>
      </c>
      <c r="R1903" s="2">
        <f>(Q1903-O1903)/O1903*100</f>
        <v>42.4652954540274</v>
      </c>
    </row>
    <row r="1904" spans="1:18">
      <c r="A1904" s="2" t="str">
        <f>"华英农业"</f>
        <v>华英农业</v>
      </c>
      <c r="B1904" s="2">
        <v>600</v>
      </c>
      <c r="C1904" s="2">
        <v>300</v>
      </c>
      <c r="D1904" s="2" t="str">
        <f>"人民币"</f>
        <v>人民币</v>
      </c>
      <c r="E1904" s="2">
        <v>14.948</v>
      </c>
      <c r="F1904" s="2">
        <v>-418.66</v>
      </c>
      <c r="G1904" s="2">
        <v>-4.67</v>
      </c>
      <c r="H1904" s="2"/>
      <c r="I1904" s="2">
        <v>8550</v>
      </c>
      <c r="J1904" s="2">
        <v>14.25</v>
      </c>
      <c r="K1904" s="2">
        <v>300</v>
      </c>
      <c r="L1904" s="2">
        <v>0</v>
      </c>
      <c r="M1904" s="2" t="str">
        <f>"002321"</f>
        <v>002321</v>
      </c>
      <c r="N1904" s="2" t="str">
        <f>"0157472516"</f>
        <v>0157472516</v>
      </c>
      <c r="O1904" s="2" t="str">
        <f>"8968.66"</f>
        <v>8968.66</v>
      </c>
      <c r="P1904" s="2">
        <v>25</v>
      </c>
      <c r="Q1904" s="2">
        <f>P1904*B1904</f>
        <v>15000</v>
      </c>
      <c r="R1904" s="2">
        <f>(Q1904-O1904)/O1904*100</f>
        <v>67.2490650777262</v>
      </c>
    </row>
    <row r="1905" spans="1:18">
      <c r="A1905" s="2" t="str">
        <f>"*ST阳化"</f>
        <v>*ST阳化</v>
      </c>
      <c r="B1905" s="2">
        <v>900</v>
      </c>
      <c r="C1905" s="2">
        <v>600</v>
      </c>
      <c r="D1905" s="2" t="str">
        <f>"人民币"</f>
        <v>人民币</v>
      </c>
      <c r="E1905" s="2">
        <v>7.599</v>
      </c>
      <c r="F1905" s="2">
        <v>-80.2</v>
      </c>
      <c r="G1905" s="2">
        <v>-1.17</v>
      </c>
      <c r="H1905" s="2"/>
      <c r="I1905" s="2">
        <v>6759</v>
      </c>
      <c r="J1905" s="2">
        <v>7.51</v>
      </c>
      <c r="K1905" s="2">
        <v>300</v>
      </c>
      <c r="L1905" s="2">
        <v>0</v>
      </c>
      <c r="M1905" s="2" t="str">
        <f>"600691"</f>
        <v>600691</v>
      </c>
      <c r="N1905" s="2" t="str">
        <f>"A453612732"</f>
        <v>A453612732</v>
      </c>
      <c r="O1905" s="2" t="str">
        <f>"6839.20"</f>
        <v>6839.20</v>
      </c>
      <c r="P1905" s="2">
        <v>11</v>
      </c>
      <c r="Q1905" s="2">
        <f>P1905*B1905</f>
        <v>9900</v>
      </c>
      <c r="R1905" s="2">
        <f>(Q1905-O1905)/O1905*100</f>
        <v>44.7537723710376</v>
      </c>
    </row>
    <row r="1906" spans="1:18">
      <c r="A1906" s="2" t="str">
        <f>"雪峰科技"</f>
        <v>雪峰科技</v>
      </c>
      <c r="B1906" s="2">
        <v>200</v>
      </c>
      <c r="C1906" s="2">
        <v>100</v>
      </c>
      <c r="D1906" s="2" t="str">
        <f>"人民币"</f>
        <v>人民币</v>
      </c>
      <c r="E1906" s="2">
        <v>37.898</v>
      </c>
      <c r="F1906" s="2">
        <v>-1239.59</v>
      </c>
      <c r="G1906" s="2">
        <v>-16.35</v>
      </c>
      <c r="H1906" s="2"/>
      <c r="I1906" s="2">
        <v>6340</v>
      </c>
      <c r="J1906" s="2">
        <v>31.7</v>
      </c>
      <c r="K1906" s="2">
        <v>100</v>
      </c>
      <c r="L1906" s="2">
        <v>0</v>
      </c>
      <c r="M1906" s="2" t="str">
        <f>"603227"</f>
        <v>603227</v>
      </c>
      <c r="N1906" s="2" t="str">
        <f>"A453612732"</f>
        <v>A453612732</v>
      </c>
      <c r="O1906" s="2" t="str">
        <f>"7579.59"</f>
        <v>7579.59</v>
      </c>
      <c r="P1906" s="2">
        <v>42</v>
      </c>
      <c r="Q1906" s="2">
        <f>P1906*B1906</f>
        <v>8400</v>
      </c>
      <c r="R1906" s="2">
        <f>(Q1906-O1906)/O1906*100</f>
        <v>10.8239363870605</v>
      </c>
    </row>
    <row r="1907" spans="1:18">
      <c r="A1907" s="2" t="str">
        <f>"三花股份"</f>
        <v>三花股份</v>
      </c>
      <c r="B1907" s="2">
        <v>400</v>
      </c>
      <c r="C1907" s="2">
        <v>400</v>
      </c>
      <c r="D1907" s="2" t="str">
        <f>"人民币"</f>
        <v>人民币</v>
      </c>
      <c r="E1907" s="2">
        <v>13.737</v>
      </c>
      <c r="F1907" s="2">
        <v>69.25</v>
      </c>
      <c r="G1907" s="2">
        <v>1.26</v>
      </c>
      <c r="H1907" s="2"/>
      <c r="I1907" s="2">
        <v>5564</v>
      </c>
      <c r="J1907" s="2">
        <v>13.91</v>
      </c>
      <c r="K1907" s="2">
        <v>0</v>
      </c>
      <c r="L1907" s="2">
        <v>0</v>
      </c>
      <c r="M1907" s="2" t="str">
        <f>"002050"</f>
        <v>002050</v>
      </c>
      <c r="N1907" s="2" t="str">
        <f t="shared" ref="N1907:N1912" si="571">"0157472516"</f>
        <v>0157472516</v>
      </c>
      <c r="O1907" s="2" t="str">
        <f>"5494.75"</f>
        <v>5494.75</v>
      </c>
      <c r="P1907" s="2">
        <v>20</v>
      </c>
      <c r="Q1907" s="2">
        <f>P1907*B1907</f>
        <v>8000</v>
      </c>
      <c r="R1907" s="2">
        <f>(Q1907-O1907)/O1907*100</f>
        <v>45.5935210883116</v>
      </c>
    </row>
    <row r="1908" spans="1:18">
      <c r="A1908" s="2" t="str">
        <f>"农 产 品"</f>
        <v>农 产 品</v>
      </c>
      <c r="B1908" s="2">
        <v>200</v>
      </c>
      <c r="C1908" s="2">
        <v>200</v>
      </c>
      <c r="D1908" s="2" t="str">
        <f>"人民币"</f>
        <v>人民币</v>
      </c>
      <c r="E1908" s="2">
        <v>25.665</v>
      </c>
      <c r="F1908" s="2">
        <v>-601</v>
      </c>
      <c r="G1908" s="2">
        <v>-11.71</v>
      </c>
      <c r="H1908" s="2"/>
      <c r="I1908" s="2">
        <v>4532</v>
      </c>
      <c r="J1908" s="2">
        <v>22.66</v>
      </c>
      <c r="K1908" s="2">
        <v>0</v>
      </c>
      <c r="L1908" s="2">
        <v>0</v>
      </c>
      <c r="M1908" s="2" t="str">
        <f>"000061"</f>
        <v>000061</v>
      </c>
      <c r="N1908" s="2" t="str">
        <f>"0157472516"</f>
        <v>0157472516</v>
      </c>
      <c r="O1908" s="2" t="str">
        <f>"5133.00"</f>
        <v>5133.00</v>
      </c>
      <c r="P1908" s="2">
        <v>35</v>
      </c>
      <c r="Q1908" s="2">
        <f>P1908*B1908</f>
        <v>7000</v>
      </c>
      <c r="R1908" s="2">
        <f>(Q1908-O1908)/O1908*100</f>
        <v>36.3724917202416</v>
      </c>
    </row>
    <row r="1909" spans="1:18">
      <c r="A1909" s="2" t="str">
        <f>"北京城建"</f>
        <v>北京城建</v>
      </c>
      <c r="B1909" s="2">
        <v>200</v>
      </c>
      <c r="C1909" s="2">
        <v>200</v>
      </c>
      <c r="D1909" s="2" t="str">
        <f>"人民币"</f>
        <v>人民币</v>
      </c>
      <c r="E1909" s="2">
        <v>24.605</v>
      </c>
      <c r="F1909" s="2">
        <v>-394.99</v>
      </c>
      <c r="G1909" s="2">
        <v>-8.03</v>
      </c>
      <c r="H1909" s="2"/>
      <c r="I1909" s="2">
        <v>4526</v>
      </c>
      <c r="J1909" s="2">
        <v>22.63</v>
      </c>
      <c r="K1909" s="2">
        <v>0</v>
      </c>
      <c r="L1909" s="2">
        <v>0</v>
      </c>
      <c r="M1909" s="2" t="str">
        <f>"600266"</f>
        <v>600266</v>
      </c>
      <c r="N1909" s="2" t="str">
        <f t="shared" ref="N1909:N1911" si="572">"A453612732"</f>
        <v>A453612732</v>
      </c>
      <c r="O1909" s="2" t="str">
        <f>"4920.99"</f>
        <v>4920.99</v>
      </c>
      <c r="P1909" s="2">
        <v>28</v>
      </c>
      <c r="Q1909" s="2">
        <f>P1909*B1909</f>
        <v>5600</v>
      </c>
      <c r="R1909" s="2">
        <f>(Q1909-O1909)/O1909*100</f>
        <v>13.7982397850839</v>
      </c>
    </row>
    <row r="1910" spans="1:18">
      <c r="A1910" s="2" t="str">
        <f>"上汽集团"</f>
        <v>上汽集团</v>
      </c>
      <c r="B1910" s="2">
        <v>200</v>
      </c>
      <c r="C1910" s="2">
        <v>200</v>
      </c>
      <c r="D1910" s="2" t="str">
        <f>"人民币"</f>
        <v>人民币</v>
      </c>
      <c r="E1910" s="2">
        <v>24.736</v>
      </c>
      <c r="F1910" s="2">
        <v>-449.12</v>
      </c>
      <c r="G1910" s="2">
        <v>-9.08</v>
      </c>
      <c r="H1910" s="2"/>
      <c r="I1910" s="2">
        <v>4498</v>
      </c>
      <c r="J1910" s="2">
        <v>22.49</v>
      </c>
      <c r="K1910" s="2">
        <v>0</v>
      </c>
      <c r="L1910" s="2">
        <v>0</v>
      </c>
      <c r="M1910" s="2" t="str">
        <f>"600104"</f>
        <v>600104</v>
      </c>
      <c r="N1910" s="2" t="str">
        <f>"A453612732"</f>
        <v>A453612732</v>
      </c>
      <c r="O1910" s="2" t="str">
        <f>"4947.12"</f>
        <v>4947.12</v>
      </c>
      <c r="P1910" s="2">
        <v>35</v>
      </c>
      <c r="Q1910" s="2">
        <f>P1910*B1910</f>
        <v>7000</v>
      </c>
      <c r="R1910" s="2">
        <f>(Q1910-O1910)/O1910*100</f>
        <v>41.4964666310904</v>
      </c>
    </row>
    <row r="1911" spans="1:18">
      <c r="A1911" s="2" t="str">
        <f>"中海集运"</f>
        <v>中海集运</v>
      </c>
      <c r="B1911" s="2">
        <v>400</v>
      </c>
      <c r="C1911" s="2">
        <v>400</v>
      </c>
      <c r="D1911" s="2" t="str">
        <f>"人民币"</f>
        <v>人民币</v>
      </c>
      <c r="E1911" s="2">
        <v>9.099</v>
      </c>
      <c r="F1911" s="2">
        <v>-167.68</v>
      </c>
      <c r="G1911" s="2">
        <v>-4.6</v>
      </c>
      <c r="H1911" s="2"/>
      <c r="I1911" s="2">
        <v>3472</v>
      </c>
      <c r="J1911" s="2">
        <v>8.68</v>
      </c>
      <c r="K1911" s="2">
        <v>0</v>
      </c>
      <c r="L1911" s="2">
        <v>0</v>
      </c>
      <c r="M1911" s="2" t="str">
        <f>"601866"</f>
        <v>601866</v>
      </c>
      <c r="N1911" s="2" t="str">
        <f>"A453612732"</f>
        <v>A453612732</v>
      </c>
      <c r="O1911" s="2" t="str">
        <f>"3639.68"</f>
        <v>3639.68</v>
      </c>
      <c r="P1911" s="2">
        <v>12</v>
      </c>
      <c r="Q1911" s="2">
        <f>P1911*B1911</f>
        <v>4800</v>
      </c>
      <c r="R1911" s="2">
        <f>(Q1911-O1911)/O1911*100</f>
        <v>31.8797256901706</v>
      </c>
    </row>
    <row r="1912" spans="1:18">
      <c r="A1912" s="2" t="str">
        <f>"中航军B"</f>
        <v>中航军B</v>
      </c>
      <c r="B1912" s="2">
        <v>3000</v>
      </c>
      <c r="C1912" s="2">
        <v>3000</v>
      </c>
      <c r="D1912" s="2" t="str">
        <f>"人民币"</f>
        <v>人民币</v>
      </c>
      <c r="E1912" s="2">
        <v>0.972</v>
      </c>
      <c r="F1912" s="2">
        <v>-62</v>
      </c>
      <c r="G1912" s="2">
        <v>-2.16</v>
      </c>
      <c r="H1912" s="2"/>
      <c r="I1912" s="2">
        <v>2853</v>
      </c>
      <c r="J1912" s="2">
        <v>0.951</v>
      </c>
      <c r="K1912" s="2">
        <v>0</v>
      </c>
      <c r="L1912" s="2">
        <v>0</v>
      </c>
      <c r="M1912" s="2" t="str">
        <f>"150222"</f>
        <v>150222</v>
      </c>
      <c r="N1912" s="2" t="str">
        <f>"0157472516"</f>
        <v>0157472516</v>
      </c>
      <c r="O1912" s="2" t="str">
        <f>"2915.00"</f>
        <v>2915.00</v>
      </c>
      <c r="P1912" s="2">
        <v>1.1</v>
      </c>
      <c r="Q1912" s="2">
        <f>P1912*B1912</f>
        <v>3300</v>
      </c>
      <c r="R1912" s="2">
        <f>(Q1912-O1912)/O1912*100</f>
        <v>13.2075471698113</v>
      </c>
    </row>
    <row r="1913" spans="1:18">
      <c r="A1913" s="2" t="str">
        <f>"华贸物流"</f>
        <v>华贸物流</v>
      </c>
      <c r="B1913" s="2">
        <v>200</v>
      </c>
      <c r="C1913" s="2">
        <v>200</v>
      </c>
      <c r="D1913" s="2" t="str">
        <f>"人民币"</f>
        <v>人民币</v>
      </c>
      <c r="E1913" s="2">
        <v>16.576</v>
      </c>
      <c r="F1913" s="2">
        <v>-473.12</v>
      </c>
      <c r="G1913" s="2">
        <v>-14.27</v>
      </c>
      <c r="H1913" s="2"/>
      <c r="I1913" s="2">
        <v>2842</v>
      </c>
      <c r="J1913" s="2">
        <v>14.21</v>
      </c>
      <c r="K1913" s="2">
        <v>0</v>
      </c>
      <c r="L1913" s="2">
        <v>0</v>
      </c>
      <c r="M1913" s="2" t="str">
        <f>"603128"</f>
        <v>603128</v>
      </c>
      <c r="N1913" s="2" t="str">
        <f t="shared" ref="N1913:N1916" si="573">"A453612732"</f>
        <v>A453612732</v>
      </c>
      <c r="O1913" s="2" t="str">
        <f>"3315.12"</f>
        <v>3315.12</v>
      </c>
      <c r="P1913" s="2">
        <v>20</v>
      </c>
      <c r="Q1913" s="2">
        <f>P1913*B1913</f>
        <v>4000</v>
      </c>
      <c r="R1913" s="2">
        <f>(Q1913-O1913)/O1913*100</f>
        <v>20.6592823185888</v>
      </c>
    </row>
    <row r="1914" spans="1:18">
      <c r="A1914" s="2" t="str">
        <f>"盛达矿业"</f>
        <v>盛达矿业</v>
      </c>
      <c r="B1914" s="2">
        <v>100</v>
      </c>
      <c r="C1914" s="2">
        <v>100</v>
      </c>
      <c r="D1914" s="2" t="str">
        <f>"人民币"</f>
        <v>人民币</v>
      </c>
      <c r="E1914" s="2">
        <v>38.308</v>
      </c>
      <c r="F1914" s="2">
        <v>-1175.77</v>
      </c>
      <c r="G1914" s="2">
        <v>-30.69</v>
      </c>
      <c r="H1914" s="2"/>
      <c r="I1914" s="2">
        <v>2655</v>
      </c>
      <c r="J1914" s="2">
        <v>26.55</v>
      </c>
      <c r="K1914" s="2">
        <v>0</v>
      </c>
      <c r="L1914" s="2">
        <v>100</v>
      </c>
      <c r="M1914" s="2" t="str">
        <f>"000603"</f>
        <v>000603</v>
      </c>
      <c r="N1914" s="2" t="str">
        <f>"0157472516"</f>
        <v>0157472516</v>
      </c>
      <c r="O1914" s="2" t="str">
        <f>"3830.77"</f>
        <v>3830.77</v>
      </c>
      <c r="P1914" s="2">
        <v>40</v>
      </c>
      <c r="Q1914" s="2">
        <f>P1914*B1914</f>
        <v>4000</v>
      </c>
      <c r="R1914" s="2">
        <f>(Q1914-O1914)/O1914*100</f>
        <v>4.41764971533138</v>
      </c>
    </row>
    <row r="1915" spans="1:18">
      <c r="A1915" s="2" t="str">
        <f>"大众交通"</f>
        <v>大众交通</v>
      </c>
      <c r="B1915" s="2">
        <v>100</v>
      </c>
      <c r="C1915" s="2">
        <v>100</v>
      </c>
      <c r="D1915" s="2" t="str">
        <f>"人民币"</f>
        <v>人民币</v>
      </c>
      <c r="E1915" s="2">
        <v>30.941</v>
      </c>
      <c r="F1915" s="2">
        <v>-1037.13</v>
      </c>
      <c r="G1915" s="2">
        <v>-33.52</v>
      </c>
      <c r="H1915" s="2"/>
      <c r="I1915" s="2">
        <v>2057</v>
      </c>
      <c r="J1915" s="2">
        <v>20.57</v>
      </c>
      <c r="K1915" s="2">
        <v>0</v>
      </c>
      <c r="L1915" s="2">
        <v>0</v>
      </c>
      <c r="M1915" s="2" t="str">
        <f>"600611"</f>
        <v>600611</v>
      </c>
      <c r="N1915" s="2" t="str">
        <f>"A453612732"</f>
        <v>A453612732</v>
      </c>
      <c r="O1915" s="2" t="str">
        <f>"3094.13"</f>
        <v>3094.13</v>
      </c>
      <c r="P1915" s="2">
        <v>28</v>
      </c>
      <c r="Q1915" s="2">
        <f>P1915*B1915</f>
        <v>2800</v>
      </c>
      <c r="R1915" s="2">
        <f>(Q1915-O1915)/O1915*100</f>
        <v>-9.50606470962759</v>
      </c>
    </row>
    <row r="1916" spans="1:18">
      <c r="A1916" s="2" t="str">
        <f>"中国中车"</f>
        <v>中国中车</v>
      </c>
      <c r="B1916" s="2">
        <v>100</v>
      </c>
      <c r="C1916" s="2">
        <v>100</v>
      </c>
      <c r="D1916" s="2" t="str">
        <f>"人民币"</f>
        <v>人民币</v>
      </c>
      <c r="E1916" s="2">
        <v>26.395</v>
      </c>
      <c r="F1916" s="2">
        <v>-631.5</v>
      </c>
      <c r="G1916" s="2">
        <v>-23.92</v>
      </c>
      <c r="H1916" s="2"/>
      <c r="I1916" s="2">
        <v>2008</v>
      </c>
      <c r="J1916" s="2">
        <v>20.08</v>
      </c>
      <c r="K1916" s="2">
        <v>0</v>
      </c>
      <c r="L1916" s="2">
        <v>100</v>
      </c>
      <c r="M1916" s="2" t="str">
        <f>"601766"</f>
        <v>601766</v>
      </c>
      <c r="N1916" s="2" t="str">
        <f>"A453612732"</f>
        <v>A453612732</v>
      </c>
      <c r="O1916" s="2" t="str">
        <f>"2639.50"</f>
        <v>2639.50</v>
      </c>
      <c r="P1916" s="2">
        <v>30</v>
      </c>
      <c r="Q1916" s="2">
        <f>P1916*B1916</f>
        <v>3000</v>
      </c>
      <c r="R1916" s="2">
        <f>(Q1916-O1916)/O1916*100</f>
        <v>13.6578897518469</v>
      </c>
    </row>
    <row r="1917" spans="1:18">
      <c r="A1917" s="2" t="s">
        <v>8</v>
      </c>
      <c r="B1917" s="2" t="s">
        <v>9</v>
      </c>
      <c r="C1917" s="4" t="s">
        <v>10</v>
      </c>
      <c r="D1917" s="4"/>
      <c r="E1917" s="4"/>
      <c r="F1917" s="2"/>
      <c r="G1917" s="2">
        <f>SUM(G1901:G1916)</f>
        <v>-178.38</v>
      </c>
      <c r="H1917" s="2"/>
      <c r="I1917" s="2"/>
      <c r="J1917" s="2"/>
      <c r="K1917" s="2"/>
      <c r="L1917" s="2"/>
      <c r="M1917" s="2"/>
      <c r="N1917" s="2"/>
      <c r="O1917" s="2"/>
      <c r="P1917" s="2"/>
      <c r="Q1917" s="2">
        <f>SUM(Q1901:Q1916)</f>
        <v>134800</v>
      </c>
      <c r="R1917" s="2"/>
    </row>
    <row r="1918" customFormat="1" spans="3:8">
      <c r="C1918" s="5"/>
      <c r="D1918" s="5"/>
      <c r="E1918" s="5"/>
      <c r="H1918" s="6">
        <v>42257</v>
      </c>
    </row>
    <row r="1919" customFormat="1" spans="10:10">
      <c r="J1919" s="6">
        <f>H1918+1</f>
        <v>42258</v>
      </c>
    </row>
    <row r="1920" customFormat="1" spans="2:11">
      <c r="B1920" t="s">
        <v>11</v>
      </c>
      <c r="K1920" s="7">
        <f ca="1">NOW()</f>
        <v>42259.9654398148</v>
      </c>
    </row>
    <row r="1921" customFormat="1" spans="9:9">
      <c r="I1921" t="e">
        <f>D1913+1</f>
        <v>#VALUE!</v>
      </c>
    </row>
    <row r="1922" customFormat="1"/>
    <row r="1923" spans="1:18">
      <c r="A1923" s="2" t="s">
        <v>0</v>
      </c>
      <c r="B1923" s="2" t="str">
        <f>"证券数量"</f>
        <v>证券数量</v>
      </c>
      <c r="C1923" s="2" t="s">
        <v>1</v>
      </c>
      <c r="D1923" s="2" t="str">
        <f>"价格币种"</f>
        <v>价格币种</v>
      </c>
      <c r="E1923" s="2" t="str">
        <f>"成本价"</f>
        <v>成本价</v>
      </c>
      <c r="F1923" s="2" t="str">
        <f>"浮动盈亏"</f>
        <v>浮动盈亏</v>
      </c>
      <c r="G1923" s="2" t="str">
        <f>"盈亏比例(%)"</f>
        <v>盈亏比例(%)</v>
      </c>
      <c r="H1923" s="2" t="str">
        <f>"折算汇率"</f>
        <v>折算汇率</v>
      </c>
      <c r="I1923" s="2" t="str">
        <f>"最新市值"</f>
        <v>最新市值</v>
      </c>
      <c r="J1923" s="2" t="str">
        <f>"当前价"</f>
        <v>当前价</v>
      </c>
      <c r="K1923" s="2" t="str">
        <f>"今买数量"</f>
        <v>今买数量</v>
      </c>
      <c r="L1923" s="2" t="str">
        <f>"今卖数量"</f>
        <v>今卖数量</v>
      </c>
      <c r="M1923" s="2" t="str">
        <f>"证券代码"</f>
        <v>证券代码</v>
      </c>
      <c r="N1923" s="2" t="str">
        <f>"股东代码"</f>
        <v>股东代码</v>
      </c>
      <c r="O1923" s="2" t="str">
        <f>"成本金额"</f>
        <v>成本金额</v>
      </c>
      <c r="P1923" s="2" t="s">
        <v>2</v>
      </c>
      <c r="Q1923" s="2"/>
      <c r="R1923" s="2" t="s">
        <v>3</v>
      </c>
    </row>
    <row r="1924" spans="1:18">
      <c r="A1924" s="2" t="s">
        <v>4</v>
      </c>
      <c r="B1924" s="9" t="s">
        <v>5</v>
      </c>
      <c r="C1924" s="9" t="s">
        <v>5</v>
      </c>
      <c r="D1924" s="2" t="str">
        <f t="shared" ref="D1924:D1939" si="574">"人民币"</f>
        <v>人民币</v>
      </c>
      <c r="E1924" s="2">
        <v>19.758</v>
      </c>
      <c r="F1924" s="2">
        <v>-1294.53</v>
      </c>
      <c r="G1924" s="2">
        <v>-8.19</v>
      </c>
      <c r="H1924" s="9" t="s">
        <v>6</v>
      </c>
      <c r="I1924" s="2">
        <v>14512</v>
      </c>
      <c r="J1924" s="2">
        <v>18.14</v>
      </c>
      <c r="K1924" s="2">
        <v>0</v>
      </c>
      <c r="L1924" s="2">
        <v>0</v>
      </c>
      <c r="M1924" s="2" t="str">
        <f>"000936"</f>
        <v>000936</v>
      </c>
      <c r="N1924" s="2" t="str">
        <f t="shared" ref="N1924:N1927" si="575">"0157472516"</f>
        <v>0157472516</v>
      </c>
      <c r="O1924" s="2" t="str">
        <f>"15806.53"</f>
        <v>15806.53</v>
      </c>
      <c r="P1924" s="2">
        <v>30</v>
      </c>
      <c r="Q1924" s="2">
        <f t="shared" ref="Q1924:Q1939" si="576">P1924*B1924</f>
        <v>24000</v>
      </c>
      <c r="R1924" s="2">
        <f t="shared" ref="R1924:R1939" si="577">(Q1924-O1924)/O1924*100</f>
        <v>51.835981711356</v>
      </c>
    </row>
    <row r="1925" spans="1:18">
      <c r="A1925" s="2" t="str">
        <f>"创业板B"</f>
        <v>创业板B</v>
      </c>
      <c r="B1925" s="2">
        <v>10000</v>
      </c>
      <c r="C1925" s="2">
        <v>10000</v>
      </c>
      <c r="D1925" s="2" t="str">
        <f>"人民币"</f>
        <v>人民币</v>
      </c>
      <c r="E1925" s="2">
        <v>1.116</v>
      </c>
      <c r="F1925" s="2">
        <v>-927.5</v>
      </c>
      <c r="G1925" s="2">
        <v>-8.33</v>
      </c>
      <c r="H1925" s="2"/>
      <c r="I1925" s="2">
        <v>10230</v>
      </c>
      <c r="J1925" s="2">
        <v>1.023</v>
      </c>
      <c r="K1925" s="2">
        <v>0</v>
      </c>
      <c r="L1925" s="2">
        <v>0</v>
      </c>
      <c r="M1925" s="2" t="str">
        <f>"150153"</f>
        <v>150153</v>
      </c>
      <c r="N1925" s="2" t="str">
        <f>"0157472516"</f>
        <v>0157472516</v>
      </c>
      <c r="O1925" s="2" t="str">
        <f>"11157.50"</f>
        <v>11157.50</v>
      </c>
      <c r="P1925" s="2">
        <v>1.3</v>
      </c>
      <c r="Q1925" s="2">
        <f>P1925*B1925</f>
        <v>13000</v>
      </c>
      <c r="R1925" s="2">
        <f>(Q1925-O1925)/O1925*100</f>
        <v>16.5135559041004</v>
      </c>
    </row>
    <row r="1926" spans="1:18">
      <c r="A1926" s="2" t="s">
        <v>7</v>
      </c>
      <c r="B1926" s="2">
        <v>600</v>
      </c>
      <c r="C1926" s="2">
        <v>600</v>
      </c>
      <c r="D1926" s="2" t="str">
        <f>"人民币"</f>
        <v>人民币</v>
      </c>
      <c r="E1926" s="2">
        <v>17.548</v>
      </c>
      <c r="F1926" s="2">
        <v>-310.88</v>
      </c>
      <c r="G1926" s="2">
        <v>-2.95</v>
      </c>
      <c r="H1926" s="2"/>
      <c r="I1926" s="2">
        <v>10218</v>
      </c>
      <c r="J1926" s="2">
        <v>17.03</v>
      </c>
      <c r="K1926" s="2">
        <v>0</v>
      </c>
      <c r="L1926" s="2">
        <v>0</v>
      </c>
      <c r="M1926" s="2" t="str">
        <f>"600008"</f>
        <v>600008</v>
      </c>
      <c r="N1926" s="2" t="str">
        <f t="shared" ref="N1926:N1929" si="578">"A453612732"</f>
        <v>A453612732</v>
      </c>
      <c r="O1926" s="2" t="str">
        <f>"10528.88"</f>
        <v>10528.88</v>
      </c>
      <c r="P1926" s="2">
        <v>25</v>
      </c>
      <c r="Q1926" s="2">
        <f>P1926*B1926</f>
        <v>15000</v>
      </c>
      <c r="R1926" s="2">
        <f>(Q1926-O1926)/O1926*100</f>
        <v>42.4652954540274</v>
      </c>
    </row>
    <row r="1927" spans="1:18">
      <c r="A1927" s="2" t="str">
        <f>"华英农业"</f>
        <v>华英农业</v>
      </c>
      <c r="B1927" s="2">
        <v>600</v>
      </c>
      <c r="C1927" s="2">
        <v>300</v>
      </c>
      <c r="D1927" s="2" t="str">
        <f>"人民币"</f>
        <v>人民币</v>
      </c>
      <c r="E1927" s="2">
        <v>14.948</v>
      </c>
      <c r="F1927" s="2">
        <v>-418.66</v>
      </c>
      <c r="G1927" s="2">
        <v>-4.67</v>
      </c>
      <c r="H1927" s="2"/>
      <c r="I1927" s="2">
        <v>8550</v>
      </c>
      <c r="J1927" s="2">
        <v>14.25</v>
      </c>
      <c r="K1927" s="2">
        <v>300</v>
      </c>
      <c r="L1927" s="2">
        <v>0</v>
      </c>
      <c r="M1927" s="2" t="str">
        <f>"002321"</f>
        <v>002321</v>
      </c>
      <c r="N1927" s="2" t="str">
        <f>"0157472516"</f>
        <v>0157472516</v>
      </c>
      <c r="O1927" s="2" t="str">
        <f>"8968.66"</f>
        <v>8968.66</v>
      </c>
      <c r="P1927" s="2">
        <v>25</v>
      </c>
      <c r="Q1927" s="2">
        <f>P1927*B1927</f>
        <v>15000</v>
      </c>
      <c r="R1927" s="2">
        <f>(Q1927-O1927)/O1927*100</f>
        <v>67.2490650777262</v>
      </c>
    </row>
    <row r="1928" spans="1:18">
      <c r="A1928" s="2" t="str">
        <f>"*ST阳化"</f>
        <v>*ST阳化</v>
      </c>
      <c r="B1928" s="2">
        <v>900</v>
      </c>
      <c r="C1928" s="2">
        <v>600</v>
      </c>
      <c r="D1928" s="2" t="str">
        <f>"人民币"</f>
        <v>人民币</v>
      </c>
      <c r="E1928" s="2">
        <v>7.599</v>
      </c>
      <c r="F1928" s="2">
        <v>-80.2</v>
      </c>
      <c r="G1928" s="2">
        <v>-1.17</v>
      </c>
      <c r="H1928" s="2"/>
      <c r="I1928" s="2">
        <v>6759</v>
      </c>
      <c r="J1928" s="2">
        <v>7.51</v>
      </c>
      <c r="K1928" s="2">
        <v>300</v>
      </c>
      <c r="L1928" s="2">
        <v>0</v>
      </c>
      <c r="M1928" s="2" t="str">
        <f>"600691"</f>
        <v>600691</v>
      </c>
      <c r="N1928" s="2" t="str">
        <f>"A453612732"</f>
        <v>A453612732</v>
      </c>
      <c r="O1928" s="2" t="str">
        <f>"6839.20"</f>
        <v>6839.20</v>
      </c>
      <c r="P1928" s="2">
        <v>11</v>
      </c>
      <c r="Q1928" s="2">
        <f>P1928*B1928</f>
        <v>9900</v>
      </c>
      <c r="R1928" s="2">
        <f>(Q1928-O1928)/O1928*100</f>
        <v>44.7537723710376</v>
      </c>
    </row>
    <row r="1929" spans="1:18">
      <c r="A1929" s="2" t="str">
        <f>"雪峰科技"</f>
        <v>雪峰科技</v>
      </c>
      <c r="B1929" s="2">
        <v>200</v>
      </c>
      <c r="C1929" s="2">
        <v>100</v>
      </c>
      <c r="D1929" s="2" t="str">
        <f>"人民币"</f>
        <v>人民币</v>
      </c>
      <c r="E1929" s="2">
        <v>37.898</v>
      </c>
      <c r="F1929" s="2">
        <v>-1239.59</v>
      </c>
      <c r="G1929" s="2">
        <v>-16.35</v>
      </c>
      <c r="H1929" s="2"/>
      <c r="I1929" s="2">
        <v>6340</v>
      </c>
      <c r="J1929" s="2">
        <v>31.7</v>
      </c>
      <c r="K1929" s="2">
        <v>100</v>
      </c>
      <c r="L1929" s="2">
        <v>0</v>
      </c>
      <c r="M1929" s="2" t="str">
        <f>"603227"</f>
        <v>603227</v>
      </c>
      <c r="N1929" s="2" t="str">
        <f>"A453612732"</f>
        <v>A453612732</v>
      </c>
      <c r="O1929" s="2" t="str">
        <f>"7579.59"</f>
        <v>7579.59</v>
      </c>
      <c r="P1929" s="2">
        <v>42</v>
      </c>
      <c r="Q1929" s="2">
        <f>P1929*B1929</f>
        <v>8400</v>
      </c>
      <c r="R1929" s="2">
        <f>(Q1929-O1929)/O1929*100</f>
        <v>10.8239363870605</v>
      </c>
    </row>
    <row r="1930" spans="1:18">
      <c r="A1930" s="2" t="str">
        <f>"三花股份"</f>
        <v>三花股份</v>
      </c>
      <c r="B1930" s="2">
        <v>400</v>
      </c>
      <c r="C1930" s="2">
        <v>400</v>
      </c>
      <c r="D1930" s="2" t="str">
        <f>"人民币"</f>
        <v>人民币</v>
      </c>
      <c r="E1930" s="2">
        <v>13.737</v>
      </c>
      <c r="F1930" s="2">
        <v>69.25</v>
      </c>
      <c r="G1930" s="2">
        <v>1.26</v>
      </c>
      <c r="H1930" s="2"/>
      <c r="I1930" s="2">
        <v>5564</v>
      </c>
      <c r="J1930" s="2">
        <v>13.91</v>
      </c>
      <c r="K1930" s="2">
        <v>0</v>
      </c>
      <c r="L1930" s="2">
        <v>0</v>
      </c>
      <c r="M1930" s="2" t="str">
        <f>"002050"</f>
        <v>002050</v>
      </c>
      <c r="N1930" s="2" t="str">
        <f t="shared" ref="N1930:N1935" si="579">"0157472516"</f>
        <v>0157472516</v>
      </c>
      <c r="O1930" s="2" t="str">
        <f>"5494.75"</f>
        <v>5494.75</v>
      </c>
      <c r="P1930" s="2">
        <v>20</v>
      </c>
      <c r="Q1930" s="2">
        <f>P1930*B1930</f>
        <v>8000</v>
      </c>
      <c r="R1930" s="2">
        <f>(Q1930-O1930)/O1930*100</f>
        <v>45.5935210883116</v>
      </c>
    </row>
    <row r="1931" spans="1:18">
      <c r="A1931" s="2" t="str">
        <f>"农 产 品"</f>
        <v>农 产 品</v>
      </c>
      <c r="B1931" s="2">
        <v>200</v>
      </c>
      <c r="C1931" s="2">
        <v>200</v>
      </c>
      <c r="D1931" s="2" t="str">
        <f>"人民币"</f>
        <v>人民币</v>
      </c>
      <c r="E1931" s="2">
        <v>25.665</v>
      </c>
      <c r="F1931" s="2">
        <v>-601</v>
      </c>
      <c r="G1931" s="2">
        <v>-11.71</v>
      </c>
      <c r="H1931" s="2"/>
      <c r="I1931" s="2">
        <v>4532</v>
      </c>
      <c r="J1931" s="2">
        <v>22.66</v>
      </c>
      <c r="K1931" s="2">
        <v>0</v>
      </c>
      <c r="L1931" s="2">
        <v>0</v>
      </c>
      <c r="M1931" s="2" t="str">
        <f>"000061"</f>
        <v>000061</v>
      </c>
      <c r="N1931" s="2" t="str">
        <f>"0157472516"</f>
        <v>0157472516</v>
      </c>
      <c r="O1931" s="2" t="str">
        <f>"5133.00"</f>
        <v>5133.00</v>
      </c>
      <c r="P1931" s="2">
        <v>35</v>
      </c>
      <c r="Q1931" s="2">
        <f>P1931*B1931</f>
        <v>7000</v>
      </c>
      <c r="R1931" s="2">
        <f>(Q1931-O1931)/O1931*100</f>
        <v>36.3724917202416</v>
      </c>
    </row>
    <row r="1932" spans="1:18">
      <c r="A1932" s="2" t="str">
        <f>"北京城建"</f>
        <v>北京城建</v>
      </c>
      <c r="B1932" s="2">
        <v>200</v>
      </c>
      <c r="C1932" s="2">
        <v>200</v>
      </c>
      <c r="D1932" s="2" t="str">
        <f>"人民币"</f>
        <v>人民币</v>
      </c>
      <c r="E1932" s="2">
        <v>24.605</v>
      </c>
      <c r="F1932" s="2">
        <v>-394.99</v>
      </c>
      <c r="G1932" s="2">
        <v>-8.03</v>
      </c>
      <c r="H1932" s="2"/>
      <c r="I1932" s="2">
        <v>4526</v>
      </c>
      <c r="J1932" s="2">
        <v>22.63</v>
      </c>
      <c r="K1932" s="2">
        <v>0</v>
      </c>
      <c r="L1932" s="2">
        <v>0</v>
      </c>
      <c r="M1932" s="2" t="str">
        <f>"600266"</f>
        <v>600266</v>
      </c>
      <c r="N1932" s="2" t="str">
        <f t="shared" ref="N1932:N1934" si="580">"A453612732"</f>
        <v>A453612732</v>
      </c>
      <c r="O1932" s="2" t="str">
        <f>"4920.99"</f>
        <v>4920.99</v>
      </c>
      <c r="P1932" s="2">
        <v>28</v>
      </c>
      <c r="Q1932" s="2">
        <f>P1932*B1932</f>
        <v>5600</v>
      </c>
      <c r="R1932" s="2">
        <f>(Q1932-O1932)/O1932*100</f>
        <v>13.7982397850839</v>
      </c>
    </row>
    <row r="1933" spans="1:18">
      <c r="A1933" s="2" t="str">
        <f>"上汽集团"</f>
        <v>上汽集团</v>
      </c>
      <c r="B1933" s="2">
        <v>200</v>
      </c>
      <c r="C1933" s="2">
        <v>200</v>
      </c>
      <c r="D1933" s="2" t="str">
        <f>"人民币"</f>
        <v>人民币</v>
      </c>
      <c r="E1933" s="2">
        <v>24.736</v>
      </c>
      <c r="F1933" s="2">
        <v>-449.12</v>
      </c>
      <c r="G1933" s="2">
        <v>-9.08</v>
      </c>
      <c r="H1933" s="2"/>
      <c r="I1933" s="2">
        <v>4498</v>
      </c>
      <c r="J1933" s="2">
        <v>22.49</v>
      </c>
      <c r="K1933" s="2">
        <v>0</v>
      </c>
      <c r="L1933" s="2">
        <v>0</v>
      </c>
      <c r="M1933" s="2" t="str">
        <f>"600104"</f>
        <v>600104</v>
      </c>
      <c r="N1933" s="2" t="str">
        <f>"A453612732"</f>
        <v>A453612732</v>
      </c>
      <c r="O1933" s="2" t="str">
        <f>"4947.12"</f>
        <v>4947.12</v>
      </c>
      <c r="P1933" s="2">
        <v>35</v>
      </c>
      <c r="Q1933" s="2">
        <f>P1933*B1933</f>
        <v>7000</v>
      </c>
      <c r="R1933" s="2">
        <f>(Q1933-O1933)/O1933*100</f>
        <v>41.4964666310904</v>
      </c>
    </row>
    <row r="1934" spans="1:18">
      <c r="A1934" s="2" t="str">
        <f>"中海集运"</f>
        <v>中海集运</v>
      </c>
      <c r="B1934" s="2">
        <v>400</v>
      </c>
      <c r="C1934" s="2">
        <v>400</v>
      </c>
      <c r="D1934" s="2" t="str">
        <f>"人民币"</f>
        <v>人民币</v>
      </c>
      <c r="E1934" s="2">
        <v>9.099</v>
      </c>
      <c r="F1934" s="2">
        <v>-167.68</v>
      </c>
      <c r="G1934" s="2">
        <v>-4.6</v>
      </c>
      <c r="H1934" s="2"/>
      <c r="I1934" s="2">
        <v>3472</v>
      </c>
      <c r="J1934" s="2">
        <v>8.68</v>
      </c>
      <c r="K1934" s="2">
        <v>0</v>
      </c>
      <c r="L1934" s="2">
        <v>0</v>
      </c>
      <c r="M1934" s="2" t="str">
        <f>"601866"</f>
        <v>601866</v>
      </c>
      <c r="N1934" s="2" t="str">
        <f>"A453612732"</f>
        <v>A453612732</v>
      </c>
      <c r="O1934" s="2" t="str">
        <f>"3639.68"</f>
        <v>3639.68</v>
      </c>
      <c r="P1934" s="2">
        <v>12</v>
      </c>
      <c r="Q1934" s="2">
        <f>P1934*B1934</f>
        <v>4800</v>
      </c>
      <c r="R1934" s="2">
        <f>(Q1934-O1934)/O1934*100</f>
        <v>31.8797256901706</v>
      </c>
    </row>
    <row r="1935" spans="1:18">
      <c r="A1935" s="2" t="str">
        <f>"中航军B"</f>
        <v>中航军B</v>
      </c>
      <c r="B1935" s="2">
        <v>3000</v>
      </c>
      <c r="C1935" s="2">
        <v>3000</v>
      </c>
      <c r="D1935" s="2" t="str">
        <f>"人民币"</f>
        <v>人民币</v>
      </c>
      <c r="E1935" s="2">
        <v>0.972</v>
      </c>
      <c r="F1935" s="2">
        <v>-62</v>
      </c>
      <c r="G1935" s="2">
        <v>-2.16</v>
      </c>
      <c r="H1935" s="2"/>
      <c r="I1935" s="2">
        <v>2853</v>
      </c>
      <c r="J1935" s="2">
        <v>0.951</v>
      </c>
      <c r="K1935" s="2">
        <v>0</v>
      </c>
      <c r="L1935" s="2">
        <v>0</v>
      </c>
      <c r="M1935" s="2" t="str">
        <f>"150222"</f>
        <v>150222</v>
      </c>
      <c r="N1935" s="2" t="str">
        <f>"0157472516"</f>
        <v>0157472516</v>
      </c>
      <c r="O1935" s="2" t="str">
        <f>"2915.00"</f>
        <v>2915.00</v>
      </c>
      <c r="P1935" s="2">
        <v>1.1</v>
      </c>
      <c r="Q1935" s="2">
        <f>P1935*B1935</f>
        <v>3300</v>
      </c>
      <c r="R1935" s="2">
        <f>(Q1935-O1935)/O1935*100</f>
        <v>13.2075471698113</v>
      </c>
    </row>
    <row r="1936" spans="1:18">
      <c r="A1936" s="2" t="str">
        <f>"华贸物流"</f>
        <v>华贸物流</v>
      </c>
      <c r="B1936" s="2">
        <v>200</v>
      </c>
      <c r="C1936" s="2">
        <v>200</v>
      </c>
      <c r="D1936" s="2" t="str">
        <f>"人民币"</f>
        <v>人民币</v>
      </c>
      <c r="E1936" s="2">
        <v>16.576</v>
      </c>
      <c r="F1936" s="2">
        <v>-473.12</v>
      </c>
      <c r="G1936" s="2">
        <v>-14.27</v>
      </c>
      <c r="H1936" s="2"/>
      <c r="I1936" s="2">
        <v>2842</v>
      </c>
      <c r="J1936" s="2">
        <v>14.21</v>
      </c>
      <c r="K1936" s="2">
        <v>0</v>
      </c>
      <c r="L1936" s="2">
        <v>0</v>
      </c>
      <c r="M1936" s="2" t="str">
        <f>"603128"</f>
        <v>603128</v>
      </c>
      <c r="N1936" s="2" t="str">
        <f t="shared" ref="N1936:N1939" si="581">"A453612732"</f>
        <v>A453612732</v>
      </c>
      <c r="O1936" s="2" t="str">
        <f>"3315.12"</f>
        <v>3315.12</v>
      </c>
      <c r="P1936" s="2">
        <v>20</v>
      </c>
      <c r="Q1936" s="2">
        <f>P1936*B1936</f>
        <v>4000</v>
      </c>
      <c r="R1936" s="2">
        <f>(Q1936-O1936)/O1936*100</f>
        <v>20.6592823185888</v>
      </c>
    </row>
    <row r="1937" spans="1:18">
      <c r="A1937" s="2" t="str">
        <f>"盛达矿业"</f>
        <v>盛达矿业</v>
      </c>
      <c r="B1937" s="2">
        <v>100</v>
      </c>
      <c r="C1937" s="2">
        <v>100</v>
      </c>
      <c r="D1937" s="2" t="str">
        <f>"人民币"</f>
        <v>人民币</v>
      </c>
      <c r="E1937" s="2">
        <v>38.308</v>
      </c>
      <c r="F1937" s="2">
        <v>-1175.77</v>
      </c>
      <c r="G1937" s="2">
        <v>-30.69</v>
      </c>
      <c r="H1937" s="2"/>
      <c r="I1937" s="2">
        <v>2655</v>
      </c>
      <c r="J1937" s="2">
        <v>26.55</v>
      </c>
      <c r="K1937" s="2">
        <v>0</v>
      </c>
      <c r="L1937" s="2">
        <v>100</v>
      </c>
      <c r="M1937" s="2" t="str">
        <f>"000603"</f>
        <v>000603</v>
      </c>
      <c r="N1937" s="2" t="str">
        <f>"0157472516"</f>
        <v>0157472516</v>
      </c>
      <c r="O1937" s="2" t="str">
        <f>"3830.77"</f>
        <v>3830.77</v>
      </c>
      <c r="P1937" s="2">
        <v>40</v>
      </c>
      <c r="Q1937" s="2">
        <f>P1937*B1937</f>
        <v>4000</v>
      </c>
      <c r="R1937" s="2">
        <f>(Q1937-O1937)/O1937*100</f>
        <v>4.41764971533138</v>
      </c>
    </row>
    <row r="1938" spans="1:18">
      <c r="A1938" s="2" t="str">
        <f>"大众交通"</f>
        <v>大众交通</v>
      </c>
      <c r="B1938" s="2">
        <v>100</v>
      </c>
      <c r="C1938" s="2">
        <v>100</v>
      </c>
      <c r="D1938" s="2" t="str">
        <f>"人民币"</f>
        <v>人民币</v>
      </c>
      <c r="E1938" s="2">
        <v>30.941</v>
      </c>
      <c r="F1938" s="2">
        <v>-1037.13</v>
      </c>
      <c r="G1938" s="2">
        <v>-33.52</v>
      </c>
      <c r="H1938" s="2"/>
      <c r="I1938" s="2">
        <v>2057</v>
      </c>
      <c r="J1938" s="2">
        <v>20.57</v>
      </c>
      <c r="K1938" s="2">
        <v>0</v>
      </c>
      <c r="L1938" s="2">
        <v>0</v>
      </c>
      <c r="M1938" s="2" t="str">
        <f>"600611"</f>
        <v>600611</v>
      </c>
      <c r="N1938" s="2" t="str">
        <f>"A453612732"</f>
        <v>A453612732</v>
      </c>
      <c r="O1938" s="2" t="str">
        <f>"3094.13"</f>
        <v>3094.13</v>
      </c>
      <c r="P1938" s="2">
        <v>28</v>
      </c>
      <c r="Q1938" s="2">
        <f>P1938*B1938</f>
        <v>2800</v>
      </c>
      <c r="R1938" s="2">
        <f>(Q1938-O1938)/O1938*100</f>
        <v>-9.50606470962759</v>
      </c>
    </row>
    <row r="1939" spans="1:18">
      <c r="A1939" s="2" t="str">
        <f>"中国中车"</f>
        <v>中国中车</v>
      </c>
      <c r="B1939" s="2">
        <v>100</v>
      </c>
      <c r="C1939" s="2">
        <v>100</v>
      </c>
      <c r="D1939" s="2" t="str">
        <f>"人民币"</f>
        <v>人民币</v>
      </c>
      <c r="E1939" s="2">
        <v>26.395</v>
      </c>
      <c r="F1939" s="2">
        <v>-631.5</v>
      </c>
      <c r="G1939" s="2">
        <v>-23.92</v>
      </c>
      <c r="H1939" s="2"/>
      <c r="I1939" s="2">
        <v>2008</v>
      </c>
      <c r="J1939" s="2">
        <v>20.08</v>
      </c>
      <c r="K1939" s="2">
        <v>0</v>
      </c>
      <c r="L1939" s="2">
        <v>100</v>
      </c>
      <c r="M1939" s="2" t="str">
        <f>"601766"</f>
        <v>601766</v>
      </c>
      <c r="N1939" s="2" t="str">
        <f>"A453612732"</f>
        <v>A453612732</v>
      </c>
      <c r="O1939" s="2" t="str">
        <f>"2639.50"</f>
        <v>2639.50</v>
      </c>
      <c r="P1939" s="2">
        <v>30</v>
      </c>
      <c r="Q1939" s="2">
        <f>P1939*B1939</f>
        <v>3000</v>
      </c>
      <c r="R1939" s="2">
        <f>(Q1939-O1939)/O1939*100</f>
        <v>13.6578897518469</v>
      </c>
    </row>
    <row r="1940" spans="1:18">
      <c r="A1940" s="2" t="s">
        <v>8</v>
      </c>
      <c r="B1940" s="2" t="s">
        <v>9</v>
      </c>
      <c r="C1940" s="4" t="s">
        <v>10</v>
      </c>
      <c r="D1940" s="4"/>
      <c r="E1940" s="4"/>
      <c r="F1940" s="2"/>
      <c r="G1940" s="2">
        <f>SUM(G1924:G1939)</f>
        <v>-178.38</v>
      </c>
      <c r="H1940" s="2"/>
      <c r="I1940" s="2"/>
      <c r="J1940" s="2"/>
      <c r="K1940" s="2"/>
      <c r="L1940" s="2"/>
      <c r="M1940" s="2"/>
      <c r="N1940" s="2"/>
      <c r="O1940" s="2"/>
      <c r="P1940" s="2"/>
      <c r="Q1940" s="2">
        <f>SUM(Q1924:Q1939)</f>
        <v>134800</v>
      </c>
      <c r="R1940" s="2"/>
    </row>
    <row r="1941" customFormat="1" spans="3:8">
      <c r="C1941" s="5"/>
      <c r="D1941" s="5"/>
      <c r="E1941" s="5"/>
      <c r="H1941" s="6">
        <v>42257</v>
      </c>
    </row>
    <row r="1942" customFormat="1" spans="10:10">
      <c r="J1942" s="6">
        <f>H1941+1</f>
        <v>42258</v>
      </c>
    </row>
    <row r="1943" customFormat="1" spans="2:11">
      <c r="B1943" t="s">
        <v>11</v>
      </c>
      <c r="K1943" s="7">
        <f ca="1">NOW()</f>
        <v>42259.9654398148</v>
      </c>
    </row>
    <row r="1944" customFormat="1" spans="9:9">
      <c r="I1944" t="e">
        <f>D1936+1</f>
        <v>#VALUE!</v>
      </c>
    </row>
    <row r="1945" spans="2:18">
      <c r="B1945" s="2" t="str">
        <f>"币种"</f>
        <v>币种</v>
      </c>
      <c r="C1945" s="2" t="str">
        <f>"余额"</f>
        <v>余额</v>
      </c>
      <c r="D1945" s="2" t="str">
        <f>"可用"</f>
        <v>可用</v>
      </c>
      <c r="E1945" s="2" t="str">
        <f>"可取"</f>
        <v>可取</v>
      </c>
      <c r="F1945" s="2" t="str">
        <f>"参考市值"</f>
        <v>参考市值</v>
      </c>
      <c r="G1945" s="2" t="str">
        <f>"资产"</f>
        <v>资产</v>
      </c>
      <c r="H1945" s="2" t="str">
        <f>"盈亏"</f>
        <v>盈亏</v>
      </c>
      <c r="I1945" s="2"/>
      <c r="J1945" s="2"/>
      <c r="K1945" s="2"/>
      <c r="L1945" s="2"/>
      <c r="M1945" s="2"/>
      <c r="N1945" s="2"/>
      <c r="O1945" s="2"/>
      <c r="P1945" s="2"/>
      <c r="Q1945" s="2"/>
      <c r="R1945" s="2"/>
    </row>
    <row r="1946" spans="2:18">
      <c r="B1946" s="2" t="str">
        <f>"人民币"</f>
        <v>人民币</v>
      </c>
      <c r="C1946" s="2" t="str">
        <f>"5508.71"</f>
        <v>5508.71</v>
      </c>
      <c r="D1946" s="2" t="str">
        <f>"138.54"</f>
        <v>138.54</v>
      </c>
      <c r="E1946" s="2" t="str">
        <f>"138.54"</f>
        <v>138.54</v>
      </c>
      <c r="F1946" s="2" t="str">
        <f>"91616.00"</f>
        <v>91616.00</v>
      </c>
      <c r="G1946" s="2" t="str">
        <f>"91754.54"</f>
        <v>91754.54</v>
      </c>
      <c r="H1946" s="2" t="str">
        <f>"-9194.42"</f>
        <v>-9194.42</v>
      </c>
      <c r="I1946" s="2"/>
      <c r="J1946" s="2"/>
      <c r="K1946" s="2"/>
      <c r="L1946" s="2"/>
      <c r="M1946" s="2"/>
      <c r="N1946" s="2"/>
      <c r="O1946" s="2"/>
      <c r="P1946" s="2"/>
      <c r="Q1946" s="2"/>
      <c r="R1946" s="2"/>
    </row>
    <row r="1947" spans="2:18"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8"/>
    </row>
    <row r="1948" spans="2:18">
      <c r="B1948" s="2" t="s">
        <v>0</v>
      </c>
      <c r="C1948" s="2" t="str">
        <f>"证券数量"</f>
        <v>证券数量</v>
      </c>
      <c r="D1948" s="2" t="s">
        <v>1</v>
      </c>
      <c r="E1948" s="2" t="str">
        <f>"价格币种"</f>
        <v>价格币种</v>
      </c>
      <c r="F1948" s="2" t="str">
        <f>"成本价"</f>
        <v>成本价</v>
      </c>
      <c r="G1948" s="2" t="str">
        <f>"浮动盈亏"</f>
        <v>浮动盈亏</v>
      </c>
      <c r="H1948" s="2" t="str">
        <f>"盈亏比例(%)"</f>
        <v>盈亏比例(%)</v>
      </c>
      <c r="I1948" s="2" t="str">
        <f>"折算汇率"</f>
        <v>折算汇率</v>
      </c>
      <c r="J1948" s="2" t="str">
        <f>"最新市值"</f>
        <v>最新市值</v>
      </c>
      <c r="K1948" s="2" t="str">
        <f>"当前价"</f>
        <v>当前价</v>
      </c>
      <c r="L1948" s="2" t="str">
        <f>"今买数量"</f>
        <v>今买数量</v>
      </c>
      <c r="M1948" s="2" t="str">
        <f>"今卖数量"</f>
        <v>今卖数量</v>
      </c>
      <c r="N1948" s="2" t="str">
        <f>"证券代码"</f>
        <v>证券代码</v>
      </c>
      <c r="O1948" s="2" t="str">
        <f>"股东代码"</f>
        <v>股东代码</v>
      </c>
      <c r="P1948" s="2" t="str">
        <f>"成本金额"</f>
        <v>成本金额</v>
      </c>
      <c r="Q1948" s="2" t="s">
        <v>2</v>
      </c>
      <c r="R1948" s="2"/>
    </row>
    <row r="1949" spans="2:18">
      <c r="B1949" s="2" t="s">
        <v>4</v>
      </c>
      <c r="C1949" s="9" t="s">
        <v>5</v>
      </c>
      <c r="D1949" s="9" t="s">
        <v>5</v>
      </c>
      <c r="E1949" s="2" t="str">
        <f t="shared" ref="E1949:E1964" si="582">"人民币"</f>
        <v>人民币</v>
      </c>
      <c r="F1949" s="2">
        <v>19.758</v>
      </c>
      <c r="G1949" s="2">
        <v>-1294.53</v>
      </c>
      <c r="H1949" s="2">
        <v>-8.19</v>
      </c>
      <c r="I1949" s="9" t="s">
        <v>6</v>
      </c>
      <c r="J1949" s="2">
        <v>14512</v>
      </c>
      <c r="K1949" s="2">
        <v>18.14</v>
      </c>
      <c r="L1949" s="2">
        <v>0</v>
      </c>
      <c r="M1949" s="2">
        <v>0</v>
      </c>
      <c r="N1949" s="2" t="str">
        <f>"000936"</f>
        <v>000936</v>
      </c>
      <c r="O1949" s="2" t="str">
        <f t="shared" ref="O1949:O1952" si="583">"0157472516"</f>
        <v>0157472516</v>
      </c>
      <c r="P1949" s="2" t="str">
        <f>"15806.53"</f>
        <v>15806.53</v>
      </c>
      <c r="Q1949" s="2">
        <v>30</v>
      </c>
      <c r="R1949" s="2">
        <f t="shared" ref="R1949:R1964" si="584">Q1949*C1949</f>
        <v>24000</v>
      </c>
    </row>
    <row r="1950" spans="2:18">
      <c r="B1950" s="2" t="str">
        <f>"创业板B"</f>
        <v>创业板B</v>
      </c>
      <c r="C1950" s="2">
        <v>10000</v>
      </c>
      <c r="D1950" s="2">
        <v>10000</v>
      </c>
      <c r="E1950" s="2" t="str">
        <f>"人民币"</f>
        <v>人民币</v>
      </c>
      <c r="F1950" s="2">
        <v>1.116</v>
      </c>
      <c r="G1950" s="2">
        <v>-927.5</v>
      </c>
      <c r="H1950" s="2">
        <v>-8.33</v>
      </c>
      <c r="I1950" s="2"/>
      <c r="J1950" s="2">
        <v>10230</v>
      </c>
      <c r="K1950" s="2">
        <v>1.023</v>
      </c>
      <c r="L1950" s="2">
        <v>0</v>
      </c>
      <c r="M1950" s="2">
        <v>0</v>
      </c>
      <c r="N1950" s="2" t="str">
        <f>"150153"</f>
        <v>150153</v>
      </c>
      <c r="O1950" s="2" t="str">
        <f>"0157472516"</f>
        <v>0157472516</v>
      </c>
      <c r="P1950" s="2" t="str">
        <f>"11157.50"</f>
        <v>11157.50</v>
      </c>
      <c r="Q1950" s="2">
        <v>1.3</v>
      </c>
      <c r="R1950" s="2">
        <f>Q1950*C1950</f>
        <v>13000</v>
      </c>
    </row>
    <row r="1951" spans="2:18">
      <c r="B1951" s="2" t="s">
        <v>7</v>
      </c>
      <c r="C1951" s="2">
        <v>600</v>
      </c>
      <c r="D1951" s="2">
        <v>600</v>
      </c>
      <c r="E1951" s="2" t="str">
        <f>"人民币"</f>
        <v>人民币</v>
      </c>
      <c r="F1951" s="2">
        <v>17.548</v>
      </c>
      <c r="G1951" s="2">
        <v>-310.88</v>
      </c>
      <c r="H1951" s="2">
        <v>-2.95</v>
      </c>
      <c r="I1951" s="2"/>
      <c r="J1951" s="2">
        <v>10218</v>
      </c>
      <c r="K1951" s="2">
        <v>17.03</v>
      </c>
      <c r="L1951" s="2">
        <v>0</v>
      </c>
      <c r="M1951" s="2">
        <v>0</v>
      </c>
      <c r="N1951" s="2" t="str">
        <f>"600008"</f>
        <v>600008</v>
      </c>
      <c r="O1951" s="2" t="str">
        <f t="shared" ref="O1951:O1954" si="585">"A453612732"</f>
        <v>A453612732</v>
      </c>
      <c r="P1951" s="2" t="str">
        <f>"10528.88"</f>
        <v>10528.88</v>
      </c>
      <c r="Q1951" s="2">
        <v>25</v>
      </c>
      <c r="R1951" s="2">
        <f>Q1951*C1951</f>
        <v>15000</v>
      </c>
    </row>
    <row r="1952" spans="2:18">
      <c r="B1952" s="2" t="str">
        <f>"华英农业"</f>
        <v>华英农业</v>
      </c>
      <c r="C1952" s="2">
        <v>600</v>
      </c>
      <c r="D1952" s="2">
        <v>300</v>
      </c>
      <c r="E1952" s="2" t="str">
        <f>"人民币"</f>
        <v>人民币</v>
      </c>
      <c r="F1952" s="2">
        <v>14.948</v>
      </c>
      <c r="G1952" s="2">
        <v>-418.66</v>
      </c>
      <c r="H1952" s="2">
        <v>-4.67</v>
      </c>
      <c r="I1952" s="2"/>
      <c r="J1952" s="2">
        <v>8550</v>
      </c>
      <c r="K1952" s="2">
        <v>14.25</v>
      </c>
      <c r="L1952" s="2">
        <v>300</v>
      </c>
      <c r="M1952" s="2">
        <v>0</v>
      </c>
      <c r="N1952" s="2" t="str">
        <f>"002321"</f>
        <v>002321</v>
      </c>
      <c r="O1952" s="2" t="str">
        <f>"0157472516"</f>
        <v>0157472516</v>
      </c>
      <c r="P1952" s="2" t="str">
        <f>"8968.66"</f>
        <v>8968.66</v>
      </c>
      <c r="Q1952" s="2">
        <v>25</v>
      </c>
      <c r="R1952" s="2">
        <f>Q1952*C1952</f>
        <v>15000</v>
      </c>
    </row>
    <row r="1953" spans="2:18">
      <c r="B1953" s="2" t="str">
        <f>"*ST阳化"</f>
        <v>*ST阳化</v>
      </c>
      <c r="C1953" s="2">
        <v>900</v>
      </c>
      <c r="D1953" s="2">
        <v>600</v>
      </c>
      <c r="E1953" s="2" t="str">
        <f>"人民币"</f>
        <v>人民币</v>
      </c>
      <c r="F1953" s="2">
        <v>7.599</v>
      </c>
      <c r="G1953" s="2">
        <v>-80.2</v>
      </c>
      <c r="H1953" s="2">
        <v>-1.17</v>
      </c>
      <c r="I1953" s="2"/>
      <c r="J1953" s="2">
        <v>6759</v>
      </c>
      <c r="K1953" s="2">
        <v>7.51</v>
      </c>
      <c r="L1953" s="2">
        <v>300</v>
      </c>
      <c r="M1953" s="2">
        <v>0</v>
      </c>
      <c r="N1953" s="2" t="str">
        <f>"600691"</f>
        <v>600691</v>
      </c>
      <c r="O1953" s="2" t="str">
        <f>"A453612732"</f>
        <v>A453612732</v>
      </c>
      <c r="P1953" s="2" t="str">
        <f>"6839.20"</f>
        <v>6839.20</v>
      </c>
      <c r="Q1953" s="2">
        <v>11</v>
      </c>
      <c r="R1953" s="2">
        <f>Q1953*C1953</f>
        <v>9900</v>
      </c>
    </row>
    <row r="1954" spans="2:18">
      <c r="B1954" s="2" t="str">
        <f>"雪峰科技"</f>
        <v>雪峰科技</v>
      </c>
      <c r="C1954" s="2">
        <v>200</v>
      </c>
      <c r="D1954" s="2">
        <v>100</v>
      </c>
      <c r="E1954" s="2" t="str">
        <f>"人民币"</f>
        <v>人民币</v>
      </c>
      <c r="F1954" s="2">
        <v>37.898</v>
      </c>
      <c r="G1954" s="2">
        <v>-1239.59</v>
      </c>
      <c r="H1954" s="2">
        <v>-16.35</v>
      </c>
      <c r="I1954" s="2"/>
      <c r="J1954" s="2">
        <v>6340</v>
      </c>
      <c r="K1954" s="2">
        <v>31.7</v>
      </c>
      <c r="L1954" s="2">
        <v>100</v>
      </c>
      <c r="M1954" s="2">
        <v>0</v>
      </c>
      <c r="N1954" s="2" t="str">
        <f>"603227"</f>
        <v>603227</v>
      </c>
      <c r="O1954" s="2" t="str">
        <f>"A453612732"</f>
        <v>A453612732</v>
      </c>
      <c r="P1954" s="2" t="str">
        <f>"7579.59"</f>
        <v>7579.59</v>
      </c>
      <c r="Q1954" s="2">
        <v>42</v>
      </c>
      <c r="R1954" s="2">
        <f>Q1954*C1954</f>
        <v>8400</v>
      </c>
    </row>
    <row r="1955" spans="2:18">
      <c r="B1955" s="2" t="str">
        <f>"三花股份"</f>
        <v>三花股份</v>
      </c>
      <c r="C1955" s="2">
        <v>400</v>
      </c>
      <c r="D1955" s="2">
        <v>400</v>
      </c>
      <c r="E1955" s="2" t="str">
        <f>"人民币"</f>
        <v>人民币</v>
      </c>
      <c r="F1955" s="2">
        <v>13.737</v>
      </c>
      <c r="G1955" s="2">
        <v>69.25</v>
      </c>
      <c r="H1955" s="2">
        <v>1.26</v>
      </c>
      <c r="I1955" s="2"/>
      <c r="J1955" s="2">
        <v>5564</v>
      </c>
      <c r="K1955" s="2">
        <v>13.91</v>
      </c>
      <c r="L1955" s="2">
        <v>0</v>
      </c>
      <c r="M1955" s="2">
        <v>0</v>
      </c>
      <c r="N1955" s="2" t="str">
        <f>"002050"</f>
        <v>002050</v>
      </c>
      <c r="O1955" s="2" t="str">
        <f t="shared" ref="O1955:O1960" si="586">"0157472516"</f>
        <v>0157472516</v>
      </c>
      <c r="P1955" s="2" t="str">
        <f>"5494.75"</f>
        <v>5494.75</v>
      </c>
      <c r="Q1955" s="2">
        <v>20</v>
      </c>
      <c r="R1955" s="2">
        <f>Q1955*C1955</f>
        <v>8000</v>
      </c>
    </row>
    <row r="1956" spans="2:18">
      <c r="B1956" s="2" t="str">
        <f>"农 产 品"</f>
        <v>农 产 品</v>
      </c>
      <c r="C1956" s="2">
        <v>200</v>
      </c>
      <c r="D1956" s="2">
        <v>200</v>
      </c>
      <c r="E1956" s="2" t="str">
        <f>"人民币"</f>
        <v>人民币</v>
      </c>
      <c r="F1956" s="2">
        <v>25.665</v>
      </c>
      <c r="G1956" s="2">
        <v>-601</v>
      </c>
      <c r="H1956" s="2">
        <v>-11.71</v>
      </c>
      <c r="I1956" s="2"/>
      <c r="J1956" s="2">
        <v>4532</v>
      </c>
      <c r="K1956" s="2">
        <v>22.66</v>
      </c>
      <c r="L1956" s="2">
        <v>0</v>
      </c>
      <c r="M1956" s="2">
        <v>0</v>
      </c>
      <c r="N1956" s="2" t="str">
        <f>"000061"</f>
        <v>000061</v>
      </c>
      <c r="O1956" s="2" t="str">
        <f>"0157472516"</f>
        <v>0157472516</v>
      </c>
      <c r="P1956" s="2" t="str">
        <f>"5133.00"</f>
        <v>5133.00</v>
      </c>
      <c r="Q1956" s="2">
        <v>35</v>
      </c>
      <c r="R1956" s="2">
        <f>Q1956*C1956</f>
        <v>7000</v>
      </c>
    </row>
    <row r="1957" spans="2:18">
      <c r="B1957" s="2" t="str">
        <f>"北京城建"</f>
        <v>北京城建</v>
      </c>
      <c r="C1957" s="2">
        <v>200</v>
      </c>
      <c r="D1957" s="2">
        <v>200</v>
      </c>
      <c r="E1957" s="2" t="str">
        <f>"人民币"</f>
        <v>人民币</v>
      </c>
      <c r="F1957" s="2">
        <v>24.605</v>
      </c>
      <c r="G1957" s="2">
        <v>-394.99</v>
      </c>
      <c r="H1957" s="2">
        <v>-8.03</v>
      </c>
      <c r="I1957" s="2"/>
      <c r="J1957" s="2">
        <v>4526</v>
      </c>
      <c r="K1957" s="2">
        <v>22.63</v>
      </c>
      <c r="L1957" s="2">
        <v>0</v>
      </c>
      <c r="M1957" s="2">
        <v>0</v>
      </c>
      <c r="N1957" s="2" t="str">
        <f>"600266"</f>
        <v>600266</v>
      </c>
      <c r="O1957" s="2" t="str">
        <f t="shared" ref="O1957:O1959" si="587">"A453612732"</f>
        <v>A453612732</v>
      </c>
      <c r="P1957" s="2" t="str">
        <f>"4920.99"</f>
        <v>4920.99</v>
      </c>
      <c r="Q1957" s="2">
        <v>28</v>
      </c>
      <c r="R1957" s="2">
        <f>Q1957*C1957</f>
        <v>5600</v>
      </c>
    </row>
    <row r="1958" spans="2:18">
      <c r="B1958" s="2" t="str">
        <f>"上汽集团"</f>
        <v>上汽集团</v>
      </c>
      <c r="C1958" s="2">
        <v>200</v>
      </c>
      <c r="D1958" s="2">
        <v>200</v>
      </c>
      <c r="E1958" s="2" t="str">
        <f>"人民币"</f>
        <v>人民币</v>
      </c>
      <c r="F1958" s="2">
        <v>24.736</v>
      </c>
      <c r="G1958" s="2">
        <v>-449.12</v>
      </c>
      <c r="H1958" s="2">
        <v>-9.08</v>
      </c>
      <c r="I1958" s="2"/>
      <c r="J1958" s="2">
        <v>4498</v>
      </c>
      <c r="K1958" s="2">
        <v>22.49</v>
      </c>
      <c r="L1958" s="2">
        <v>0</v>
      </c>
      <c r="M1958" s="2">
        <v>0</v>
      </c>
      <c r="N1958" s="2" t="str">
        <f>"600104"</f>
        <v>600104</v>
      </c>
      <c r="O1958" s="2" t="str">
        <f>"A453612732"</f>
        <v>A453612732</v>
      </c>
      <c r="P1958" s="2" t="str">
        <f>"4947.12"</f>
        <v>4947.12</v>
      </c>
      <c r="Q1958" s="2">
        <v>35</v>
      </c>
      <c r="R1958" s="2">
        <f>Q1958*C1958</f>
        <v>7000</v>
      </c>
    </row>
    <row r="1959" spans="2:18">
      <c r="B1959" s="2" t="str">
        <f>"中海集运"</f>
        <v>中海集运</v>
      </c>
      <c r="C1959" s="2">
        <v>400</v>
      </c>
      <c r="D1959" s="2">
        <v>400</v>
      </c>
      <c r="E1959" s="2" t="str">
        <f>"人民币"</f>
        <v>人民币</v>
      </c>
      <c r="F1959" s="2">
        <v>9.099</v>
      </c>
      <c r="G1959" s="2">
        <v>-167.68</v>
      </c>
      <c r="H1959" s="2">
        <v>-4.6</v>
      </c>
      <c r="I1959" s="2"/>
      <c r="J1959" s="2">
        <v>3472</v>
      </c>
      <c r="K1959" s="2">
        <v>8.68</v>
      </c>
      <c r="L1959" s="2">
        <v>0</v>
      </c>
      <c r="M1959" s="2">
        <v>0</v>
      </c>
      <c r="N1959" s="2" t="str">
        <f>"601866"</f>
        <v>601866</v>
      </c>
      <c r="O1959" s="2" t="str">
        <f>"A453612732"</f>
        <v>A453612732</v>
      </c>
      <c r="P1959" s="2" t="str">
        <f>"3639.68"</f>
        <v>3639.68</v>
      </c>
      <c r="Q1959" s="2">
        <v>12</v>
      </c>
      <c r="R1959" s="2">
        <f>Q1959*C1959</f>
        <v>4800</v>
      </c>
    </row>
    <row r="1960" spans="2:18">
      <c r="B1960" s="2" t="str">
        <f>"中航军B"</f>
        <v>中航军B</v>
      </c>
      <c r="C1960" s="2">
        <v>3000</v>
      </c>
      <c r="D1960" s="2">
        <v>3000</v>
      </c>
      <c r="E1960" s="2" t="str">
        <f>"人民币"</f>
        <v>人民币</v>
      </c>
      <c r="F1960" s="2">
        <v>0.972</v>
      </c>
      <c r="G1960" s="2">
        <v>-62</v>
      </c>
      <c r="H1960" s="2">
        <v>-2.16</v>
      </c>
      <c r="I1960" s="2"/>
      <c r="J1960" s="2">
        <v>2853</v>
      </c>
      <c r="K1960" s="2">
        <v>0.951</v>
      </c>
      <c r="L1960" s="2">
        <v>0</v>
      </c>
      <c r="M1960" s="2">
        <v>0</v>
      </c>
      <c r="N1960" s="2" t="str">
        <f>"150222"</f>
        <v>150222</v>
      </c>
      <c r="O1960" s="2" t="str">
        <f>"0157472516"</f>
        <v>0157472516</v>
      </c>
      <c r="P1960" s="2" t="str">
        <f>"2915.00"</f>
        <v>2915.00</v>
      </c>
      <c r="Q1960" s="2">
        <v>1.1</v>
      </c>
      <c r="R1960" s="2">
        <f>Q1960*C1960</f>
        <v>3300</v>
      </c>
    </row>
    <row r="1961" spans="2:18">
      <c r="B1961" s="2" t="str">
        <f>"华贸物流"</f>
        <v>华贸物流</v>
      </c>
      <c r="C1961" s="2">
        <v>200</v>
      </c>
      <c r="D1961" s="2">
        <v>200</v>
      </c>
      <c r="E1961" s="2" t="str">
        <f>"人民币"</f>
        <v>人民币</v>
      </c>
      <c r="F1961" s="2">
        <v>16.576</v>
      </c>
      <c r="G1961" s="2">
        <v>-473.12</v>
      </c>
      <c r="H1961" s="2">
        <v>-14.27</v>
      </c>
      <c r="I1961" s="2"/>
      <c r="J1961" s="2">
        <v>2842</v>
      </c>
      <c r="K1961" s="2">
        <v>14.21</v>
      </c>
      <c r="L1961" s="2">
        <v>0</v>
      </c>
      <c r="M1961" s="2">
        <v>0</v>
      </c>
      <c r="N1961" s="2" t="str">
        <f>"603128"</f>
        <v>603128</v>
      </c>
      <c r="O1961" s="2" t="str">
        <f t="shared" ref="O1961:O1964" si="588">"A453612732"</f>
        <v>A453612732</v>
      </c>
      <c r="P1961" s="2" t="str">
        <f>"3315.12"</f>
        <v>3315.12</v>
      </c>
      <c r="Q1961" s="2">
        <v>20</v>
      </c>
      <c r="R1961" s="2">
        <f>Q1961*C1961</f>
        <v>4000</v>
      </c>
    </row>
    <row r="1962" spans="2:18">
      <c r="B1962" s="2" t="str">
        <f>"盛达矿业"</f>
        <v>盛达矿业</v>
      </c>
      <c r="C1962" s="2">
        <v>100</v>
      </c>
      <c r="D1962" s="2">
        <v>100</v>
      </c>
      <c r="E1962" s="2" t="str">
        <f>"人民币"</f>
        <v>人民币</v>
      </c>
      <c r="F1962" s="2">
        <v>38.308</v>
      </c>
      <c r="G1962" s="2">
        <v>-1175.77</v>
      </c>
      <c r="H1962" s="2">
        <v>-30.69</v>
      </c>
      <c r="I1962" s="2"/>
      <c r="J1962" s="2">
        <v>2655</v>
      </c>
      <c r="K1962" s="2">
        <v>26.55</v>
      </c>
      <c r="L1962" s="2">
        <v>0</v>
      </c>
      <c r="M1962" s="2">
        <v>100</v>
      </c>
      <c r="N1962" s="2" t="str">
        <f>"000603"</f>
        <v>000603</v>
      </c>
      <c r="O1962" s="2" t="str">
        <f>"0157472516"</f>
        <v>0157472516</v>
      </c>
      <c r="P1962" s="2" t="str">
        <f>"3830.77"</f>
        <v>3830.77</v>
      </c>
      <c r="Q1962" s="2">
        <v>40</v>
      </c>
      <c r="R1962" s="2">
        <f>Q1962*C1962</f>
        <v>4000</v>
      </c>
    </row>
    <row r="1963" spans="2:18">
      <c r="B1963" s="2" t="str">
        <f>"大众交通"</f>
        <v>大众交通</v>
      </c>
      <c r="C1963" s="2">
        <v>100</v>
      </c>
      <c r="D1963" s="2">
        <v>100</v>
      </c>
      <c r="E1963" s="2" t="str">
        <f>"人民币"</f>
        <v>人民币</v>
      </c>
      <c r="F1963" s="2">
        <v>30.941</v>
      </c>
      <c r="G1963" s="2">
        <v>-1037.13</v>
      </c>
      <c r="H1963" s="2">
        <v>-33.52</v>
      </c>
      <c r="I1963" s="2"/>
      <c r="J1963" s="2">
        <v>2057</v>
      </c>
      <c r="K1963" s="2">
        <v>20.57</v>
      </c>
      <c r="L1963" s="2">
        <v>0</v>
      </c>
      <c r="M1963" s="2">
        <v>0</v>
      </c>
      <c r="N1963" s="2" t="str">
        <f>"600611"</f>
        <v>600611</v>
      </c>
      <c r="O1963" s="2" t="str">
        <f>"A453612732"</f>
        <v>A453612732</v>
      </c>
      <c r="P1963" s="2" t="str">
        <f>"3094.13"</f>
        <v>3094.13</v>
      </c>
      <c r="Q1963" s="2">
        <v>28</v>
      </c>
      <c r="R1963" s="2">
        <f>Q1963*C1963</f>
        <v>2800</v>
      </c>
    </row>
    <row r="1964" spans="2:18">
      <c r="B1964" s="2" t="str">
        <f>"中国中车"</f>
        <v>中国中车</v>
      </c>
      <c r="C1964" s="2">
        <v>100</v>
      </c>
      <c r="D1964" s="2">
        <v>100</v>
      </c>
      <c r="E1964" s="2" t="str">
        <f>"人民币"</f>
        <v>人民币</v>
      </c>
      <c r="F1964" s="2">
        <v>26.395</v>
      </c>
      <c r="G1964" s="2">
        <v>-631.5</v>
      </c>
      <c r="H1964" s="2">
        <v>-23.92</v>
      </c>
      <c r="I1964" s="2"/>
      <c r="J1964" s="2">
        <v>2008</v>
      </c>
      <c r="K1964" s="2">
        <v>20.08</v>
      </c>
      <c r="L1964" s="2">
        <v>0</v>
      </c>
      <c r="M1964" s="2">
        <v>100</v>
      </c>
      <c r="N1964" s="2" t="str">
        <f>"601766"</f>
        <v>601766</v>
      </c>
      <c r="O1964" s="2" t="str">
        <f>"A453612732"</f>
        <v>A453612732</v>
      </c>
      <c r="P1964" s="2" t="str">
        <f>"2639.50"</f>
        <v>2639.50</v>
      </c>
      <c r="Q1964" s="2">
        <v>30</v>
      </c>
      <c r="R1964" s="2">
        <f>Q1964*C1964</f>
        <v>3000</v>
      </c>
    </row>
    <row r="1965" spans="2:18">
      <c r="B1965" s="2" t="s">
        <v>8</v>
      </c>
      <c r="C1965" s="2" t="s">
        <v>9</v>
      </c>
      <c r="D1965" s="4" t="s">
        <v>10</v>
      </c>
      <c r="E1965" s="4"/>
      <c r="F1965" s="4"/>
      <c r="G1965" s="2"/>
      <c r="H1965" s="2">
        <f>SUM(H1949:H1964)</f>
        <v>-178.38</v>
      </c>
      <c r="I1965" s="2"/>
      <c r="J1965" s="2"/>
      <c r="K1965" s="2"/>
      <c r="L1965" s="2"/>
      <c r="M1965" s="2"/>
      <c r="N1965" s="2"/>
      <c r="O1965" s="2"/>
      <c r="P1965" s="2"/>
      <c r="Q1965" s="2"/>
      <c r="R1965" s="2">
        <f>SUM(R1949:R1964)</f>
        <v>134800</v>
      </c>
    </row>
    <row r="1966" customFormat="1" spans="4:9">
      <c r="D1966" s="5"/>
      <c r="E1966" s="5"/>
      <c r="F1966" s="5"/>
      <c r="I1966" s="6">
        <v>42257</v>
      </c>
    </row>
    <row r="1967" customFormat="1" spans="11:11">
      <c r="K1967" s="6">
        <f>I1966+1</f>
        <v>42258</v>
      </c>
    </row>
    <row r="1968" customFormat="1" spans="3:12">
      <c r="C1968" t="s">
        <v>11</v>
      </c>
      <c r="L1968" s="7">
        <f ca="1">NOW()</f>
        <v>42259.9654398148</v>
      </c>
    </row>
    <row r="1969" customFormat="1" spans="10:10">
      <c r="J1969" t="e">
        <f>E1961+1</f>
        <v>#VALUE!</v>
      </c>
    </row>
    <row r="1970" customFormat="1" spans="7:7">
      <c r="G1970" t="s">
        <v>12</v>
      </c>
    </row>
    <row r="1971" customFormat="1" spans="6:6">
      <c r="F1971" t="s">
        <v>13</v>
      </c>
    </row>
    <row r="1972" spans="1:17">
      <c r="A1972" s="2" t="str">
        <f>"币种"</f>
        <v>币种</v>
      </c>
      <c r="B1972" s="2" t="str">
        <f>"余额"</f>
        <v>余额</v>
      </c>
      <c r="C1972" s="2" t="str">
        <f>"可用"</f>
        <v>可用</v>
      </c>
      <c r="D1972" s="2" t="str">
        <f>"可取"</f>
        <v>可取</v>
      </c>
      <c r="E1972" s="2" t="str">
        <f>"参考市值"</f>
        <v>参考市值</v>
      </c>
      <c r="F1972" s="2" t="str">
        <f>"资产"</f>
        <v>资产</v>
      </c>
      <c r="G1972" s="2" t="str">
        <f>"盈亏"</f>
        <v>盈亏</v>
      </c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spans="1:17">
      <c r="A1973" s="2" t="str">
        <f>"人民币"</f>
        <v>人民币</v>
      </c>
      <c r="B1973" s="2" t="str">
        <f>"5508.71"</f>
        <v>5508.71</v>
      </c>
      <c r="C1973" s="2" t="str">
        <f>"138.54"</f>
        <v>138.54</v>
      </c>
      <c r="D1973" s="2" t="str">
        <f>"138.54"</f>
        <v>138.54</v>
      </c>
      <c r="E1973" s="2" t="str">
        <f>"91616.00"</f>
        <v>91616.00</v>
      </c>
      <c r="F1973" s="2" t="str">
        <f>"91754.54"</f>
        <v>91754.54</v>
      </c>
      <c r="G1973" s="2" t="str">
        <f>"-9194.42"</f>
        <v>-9194.42</v>
      </c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spans="1:17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8"/>
    </row>
    <row r="1975" spans="1:18">
      <c r="A1975" s="2" t="s">
        <v>0</v>
      </c>
      <c r="B1975" s="2" t="str">
        <f>"证券数量"</f>
        <v>证券数量</v>
      </c>
      <c r="C1975" s="2" t="s">
        <v>1</v>
      </c>
      <c r="D1975" s="2" t="str">
        <f>"价格币种"</f>
        <v>价格币种</v>
      </c>
      <c r="E1975" s="2" t="str">
        <f>"成本价"</f>
        <v>成本价</v>
      </c>
      <c r="F1975" s="2" t="str">
        <f>"浮动盈亏"</f>
        <v>浮动盈亏</v>
      </c>
      <c r="G1975" s="2" t="str">
        <f>"盈亏比例(%)"</f>
        <v>盈亏比例(%)</v>
      </c>
      <c r="H1975" s="2" t="str">
        <f>"折算汇率"</f>
        <v>折算汇率</v>
      </c>
      <c r="I1975" s="2" t="str">
        <f>"最新市值"</f>
        <v>最新市值</v>
      </c>
      <c r="J1975" s="2" t="str">
        <f>"当前价"</f>
        <v>当前价</v>
      </c>
      <c r="K1975" s="2" t="str">
        <f>"今买数量"</f>
        <v>今买数量</v>
      </c>
      <c r="L1975" s="2" t="str">
        <f>"今卖数量"</f>
        <v>今卖数量</v>
      </c>
      <c r="M1975" s="2" t="str">
        <f>"证券代码"</f>
        <v>证券代码</v>
      </c>
      <c r="N1975" s="2" t="str">
        <f>"股东代码"</f>
        <v>股东代码</v>
      </c>
      <c r="O1975" s="2" t="str">
        <f>"成本金额"</f>
        <v>成本金额</v>
      </c>
      <c r="P1975" s="2" t="s">
        <v>2</v>
      </c>
      <c r="Q1975" s="2"/>
      <c r="R1975" s="2" t="s">
        <v>3</v>
      </c>
    </row>
    <row r="1976" spans="1:18">
      <c r="A1976" s="2" t="s">
        <v>4</v>
      </c>
      <c r="B1976" s="9" t="s">
        <v>5</v>
      </c>
      <c r="C1976" s="9" t="s">
        <v>5</v>
      </c>
      <c r="D1976" s="2" t="str">
        <f t="shared" ref="D1976:D1991" si="589">"人民币"</f>
        <v>人民币</v>
      </c>
      <c r="E1976" s="2">
        <v>19.758</v>
      </c>
      <c r="F1976" s="2">
        <v>-1294.53</v>
      </c>
      <c r="G1976" s="2">
        <v>-8.19</v>
      </c>
      <c r="H1976" s="9" t="s">
        <v>6</v>
      </c>
      <c r="I1976" s="2">
        <v>14512</v>
      </c>
      <c r="J1976" s="2">
        <v>18.14</v>
      </c>
      <c r="K1976" s="2">
        <v>0</v>
      </c>
      <c r="L1976" s="2">
        <v>0</v>
      </c>
      <c r="M1976" s="2" t="str">
        <f>"000936"</f>
        <v>000936</v>
      </c>
      <c r="N1976" s="2" t="str">
        <f t="shared" ref="N1976:N1979" si="590">"0157472516"</f>
        <v>0157472516</v>
      </c>
      <c r="O1976" s="2" t="str">
        <f>"15806.53"</f>
        <v>15806.53</v>
      </c>
      <c r="P1976" s="2">
        <v>30</v>
      </c>
      <c r="Q1976" s="2">
        <f t="shared" ref="Q1976:Q1991" si="591">P1976*B1976</f>
        <v>24000</v>
      </c>
      <c r="R1976" s="2">
        <f t="shared" ref="R1976:R1991" si="592">(Q1976-O1976)/O1976*100</f>
        <v>51.835981711356</v>
      </c>
    </row>
    <row r="1977" spans="1:18">
      <c r="A1977" s="2" t="str">
        <f>"创业板B"</f>
        <v>创业板B</v>
      </c>
      <c r="B1977" s="2">
        <v>10000</v>
      </c>
      <c r="C1977" s="2">
        <v>10000</v>
      </c>
      <c r="D1977" s="2" t="str">
        <f>"人民币"</f>
        <v>人民币</v>
      </c>
      <c r="E1977" s="2">
        <v>1.116</v>
      </c>
      <c r="F1977" s="2">
        <v>-927.5</v>
      </c>
      <c r="G1977" s="2">
        <v>-8.33</v>
      </c>
      <c r="H1977" s="2"/>
      <c r="I1977" s="2">
        <v>10230</v>
      </c>
      <c r="J1977" s="2">
        <v>1.023</v>
      </c>
      <c r="K1977" s="2">
        <v>0</v>
      </c>
      <c r="L1977" s="2">
        <v>0</v>
      </c>
      <c r="M1977" s="2" t="str">
        <f>"150153"</f>
        <v>150153</v>
      </c>
      <c r="N1977" s="2" t="str">
        <f>"0157472516"</f>
        <v>0157472516</v>
      </c>
      <c r="O1977" s="2" t="str">
        <f>"11157.50"</f>
        <v>11157.50</v>
      </c>
      <c r="P1977" s="2">
        <v>1.3</v>
      </c>
      <c r="Q1977" s="2">
        <f>P1977*B1977</f>
        <v>13000</v>
      </c>
      <c r="R1977" s="2">
        <f>(Q1977-O1977)/O1977*100</f>
        <v>16.5135559041004</v>
      </c>
    </row>
    <row r="1978" spans="1:18">
      <c r="A1978" s="2" t="s">
        <v>7</v>
      </c>
      <c r="B1978" s="2">
        <v>600</v>
      </c>
      <c r="C1978" s="2">
        <v>600</v>
      </c>
      <c r="D1978" s="2" t="str">
        <f>"人民币"</f>
        <v>人民币</v>
      </c>
      <c r="E1978" s="2">
        <v>17.548</v>
      </c>
      <c r="F1978" s="2">
        <v>-310.88</v>
      </c>
      <c r="G1978" s="2">
        <v>-2.95</v>
      </c>
      <c r="H1978" s="2"/>
      <c r="I1978" s="2">
        <v>10218</v>
      </c>
      <c r="J1978" s="2">
        <v>17.03</v>
      </c>
      <c r="K1978" s="2">
        <v>0</v>
      </c>
      <c r="L1978" s="2">
        <v>0</v>
      </c>
      <c r="M1978" s="2" t="str">
        <f>"600008"</f>
        <v>600008</v>
      </c>
      <c r="N1978" s="2" t="str">
        <f t="shared" ref="N1978:N1981" si="593">"A453612732"</f>
        <v>A453612732</v>
      </c>
      <c r="O1978" s="2" t="str">
        <f>"10528.88"</f>
        <v>10528.88</v>
      </c>
      <c r="P1978" s="2">
        <v>25</v>
      </c>
      <c r="Q1978" s="2">
        <f>P1978*B1978</f>
        <v>15000</v>
      </c>
      <c r="R1978" s="2">
        <f>(Q1978-O1978)/O1978*100</f>
        <v>42.4652954540274</v>
      </c>
    </row>
    <row r="1979" spans="1:18">
      <c r="A1979" s="2" t="str">
        <f>"华英农业"</f>
        <v>华英农业</v>
      </c>
      <c r="B1979" s="2">
        <v>600</v>
      </c>
      <c r="C1979" s="2">
        <v>300</v>
      </c>
      <c r="D1979" s="2" t="str">
        <f>"人民币"</f>
        <v>人民币</v>
      </c>
      <c r="E1979" s="2">
        <v>14.948</v>
      </c>
      <c r="F1979" s="2">
        <v>-418.66</v>
      </c>
      <c r="G1979" s="2">
        <v>-4.67</v>
      </c>
      <c r="H1979" s="2"/>
      <c r="I1979" s="2">
        <v>8550</v>
      </c>
      <c r="J1979" s="2">
        <v>14.25</v>
      </c>
      <c r="K1979" s="2">
        <v>300</v>
      </c>
      <c r="L1979" s="2">
        <v>0</v>
      </c>
      <c r="M1979" s="2" t="str">
        <f>"002321"</f>
        <v>002321</v>
      </c>
      <c r="N1979" s="2" t="str">
        <f>"0157472516"</f>
        <v>0157472516</v>
      </c>
      <c r="O1979" s="2" t="str">
        <f>"8968.66"</f>
        <v>8968.66</v>
      </c>
      <c r="P1979" s="2">
        <v>25</v>
      </c>
      <c r="Q1979" s="2">
        <f>P1979*B1979</f>
        <v>15000</v>
      </c>
      <c r="R1979" s="2">
        <f>(Q1979-O1979)/O1979*100</f>
        <v>67.2490650777262</v>
      </c>
    </row>
    <row r="1980" spans="1:18">
      <c r="A1980" s="2" t="str">
        <f>"*ST阳化"</f>
        <v>*ST阳化</v>
      </c>
      <c r="B1980" s="2">
        <v>900</v>
      </c>
      <c r="C1980" s="2">
        <v>600</v>
      </c>
      <c r="D1980" s="2" t="str">
        <f>"人民币"</f>
        <v>人民币</v>
      </c>
      <c r="E1980" s="2">
        <v>7.599</v>
      </c>
      <c r="F1980" s="2">
        <v>-80.2</v>
      </c>
      <c r="G1980" s="2">
        <v>-1.17</v>
      </c>
      <c r="H1980" s="2"/>
      <c r="I1980" s="2">
        <v>6759</v>
      </c>
      <c r="J1980" s="2">
        <v>7.51</v>
      </c>
      <c r="K1980" s="2">
        <v>300</v>
      </c>
      <c r="L1980" s="2">
        <v>0</v>
      </c>
      <c r="M1980" s="2" t="str">
        <f>"600691"</f>
        <v>600691</v>
      </c>
      <c r="N1980" s="2" t="str">
        <f>"A453612732"</f>
        <v>A453612732</v>
      </c>
      <c r="O1980" s="2" t="str">
        <f>"6839.20"</f>
        <v>6839.20</v>
      </c>
      <c r="P1980" s="2">
        <v>11</v>
      </c>
      <c r="Q1980" s="2">
        <f>P1980*B1980</f>
        <v>9900</v>
      </c>
      <c r="R1980" s="2">
        <f>(Q1980-O1980)/O1980*100</f>
        <v>44.7537723710376</v>
      </c>
    </row>
    <row r="1981" spans="1:18">
      <c r="A1981" s="2" t="str">
        <f>"雪峰科技"</f>
        <v>雪峰科技</v>
      </c>
      <c r="B1981" s="2">
        <v>200</v>
      </c>
      <c r="C1981" s="2">
        <v>100</v>
      </c>
      <c r="D1981" s="2" t="str">
        <f>"人民币"</f>
        <v>人民币</v>
      </c>
      <c r="E1981" s="2">
        <v>37.898</v>
      </c>
      <c r="F1981" s="2">
        <v>-1239.59</v>
      </c>
      <c r="G1981" s="2">
        <v>-16.35</v>
      </c>
      <c r="H1981" s="2"/>
      <c r="I1981" s="2">
        <v>6340</v>
      </c>
      <c r="J1981" s="2">
        <v>31.7</v>
      </c>
      <c r="K1981" s="2">
        <v>100</v>
      </c>
      <c r="L1981" s="2">
        <v>0</v>
      </c>
      <c r="M1981" s="2" t="str">
        <f>"603227"</f>
        <v>603227</v>
      </c>
      <c r="N1981" s="2" t="str">
        <f>"A453612732"</f>
        <v>A453612732</v>
      </c>
      <c r="O1981" s="2" t="str">
        <f>"7579.59"</f>
        <v>7579.59</v>
      </c>
      <c r="P1981" s="2">
        <v>42</v>
      </c>
      <c r="Q1981" s="2">
        <f>P1981*B1981</f>
        <v>8400</v>
      </c>
      <c r="R1981" s="2">
        <f>(Q1981-O1981)/O1981*100</f>
        <v>10.8239363870605</v>
      </c>
    </row>
    <row r="1982" spans="1:18">
      <c r="A1982" s="2" t="str">
        <f>"三花股份"</f>
        <v>三花股份</v>
      </c>
      <c r="B1982" s="2">
        <v>400</v>
      </c>
      <c r="C1982" s="2">
        <v>400</v>
      </c>
      <c r="D1982" s="2" t="str">
        <f>"人民币"</f>
        <v>人民币</v>
      </c>
      <c r="E1982" s="2">
        <v>13.737</v>
      </c>
      <c r="F1982" s="2">
        <v>69.25</v>
      </c>
      <c r="G1982" s="2">
        <v>1.26</v>
      </c>
      <c r="H1982" s="2"/>
      <c r="I1982" s="2">
        <v>5564</v>
      </c>
      <c r="J1982" s="2">
        <v>13.91</v>
      </c>
      <c r="K1982" s="2">
        <v>0</v>
      </c>
      <c r="L1982" s="2">
        <v>0</v>
      </c>
      <c r="M1982" s="2" t="str">
        <f>"002050"</f>
        <v>002050</v>
      </c>
      <c r="N1982" s="2" t="str">
        <f t="shared" ref="N1982:N1987" si="594">"0157472516"</f>
        <v>0157472516</v>
      </c>
      <c r="O1982" s="2" t="str">
        <f>"5494.75"</f>
        <v>5494.75</v>
      </c>
      <c r="P1982" s="2">
        <v>20</v>
      </c>
      <c r="Q1982" s="2">
        <f>P1982*B1982</f>
        <v>8000</v>
      </c>
      <c r="R1982" s="2">
        <f>(Q1982-O1982)/O1982*100</f>
        <v>45.5935210883116</v>
      </c>
    </row>
    <row r="1983" spans="1:18">
      <c r="A1983" s="2" t="str">
        <f>"农 产 品"</f>
        <v>农 产 品</v>
      </c>
      <c r="B1983" s="2">
        <v>200</v>
      </c>
      <c r="C1983" s="2">
        <v>200</v>
      </c>
      <c r="D1983" s="2" t="str">
        <f>"人民币"</f>
        <v>人民币</v>
      </c>
      <c r="E1983" s="2">
        <v>25.665</v>
      </c>
      <c r="F1983" s="2">
        <v>-601</v>
      </c>
      <c r="G1983" s="2">
        <v>-11.71</v>
      </c>
      <c r="H1983" s="2"/>
      <c r="I1983" s="2">
        <v>4532</v>
      </c>
      <c r="J1983" s="2">
        <v>22.66</v>
      </c>
      <c r="K1983" s="2">
        <v>0</v>
      </c>
      <c r="L1983" s="2">
        <v>0</v>
      </c>
      <c r="M1983" s="2" t="str">
        <f>"000061"</f>
        <v>000061</v>
      </c>
      <c r="N1983" s="2" t="str">
        <f>"0157472516"</f>
        <v>0157472516</v>
      </c>
      <c r="O1983" s="2" t="str">
        <f>"5133.00"</f>
        <v>5133.00</v>
      </c>
      <c r="P1983" s="2">
        <v>35</v>
      </c>
      <c r="Q1983" s="2">
        <f>P1983*B1983</f>
        <v>7000</v>
      </c>
      <c r="R1983" s="2">
        <f>(Q1983-O1983)/O1983*100</f>
        <v>36.3724917202416</v>
      </c>
    </row>
    <row r="1984" spans="1:18">
      <c r="A1984" s="2" t="str">
        <f>"北京城建"</f>
        <v>北京城建</v>
      </c>
      <c r="B1984" s="2">
        <v>200</v>
      </c>
      <c r="C1984" s="2">
        <v>200</v>
      </c>
      <c r="D1984" s="2" t="str">
        <f>"人民币"</f>
        <v>人民币</v>
      </c>
      <c r="E1984" s="2">
        <v>24.605</v>
      </c>
      <c r="F1984" s="2">
        <v>-394.99</v>
      </c>
      <c r="G1984" s="2">
        <v>-8.03</v>
      </c>
      <c r="H1984" s="2"/>
      <c r="I1984" s="2">
        <v>4526</v>
      </c>
      <c r="J1984" s="2">
        <v>22.63</v>
      </c>
      <c r="K1984" s="2">
        <v>0</v>
      </c>
      <c r="L1984" s="2">
        <v>0</v>
      </c>
      <c r="M1984" s="2" t="str">
        <f>"600266"</f>
        <v>600266</v>
      </c>
      <c r="N1984" s="2" t="str">
        <f t="shared" ref="N1984:N1986" si="595">"A453612732"</f>
        <v>A453612732</v>
      </c>
      <c r="O1984" s="2" t="str">
        <f>"4920.99"</f>
        <v>4920.99</v>
      </c>
      <c r="P1984" s="2">
        <v>28</v>
      </c>
      <c r="Q1984" s="2">
        <f>P1984*B1984</f>
        <v>5600</v>
      </c>
      <c r="R1984" s="2">
        <f>(Q1984-O1984)/O1984*100</f>
        <v>13.7982397850839</v>
      </c>
    </row>
    <row r="1985" spans="1:18">
      <c r="A1985" s="2" t="str">
        <f>"上汽集团"</f>
        <v>上汽集团</v>
      </c>
      <c r="B1985" s="2">
        <v>200</v>
      </c>
      <c r="C1985" s="2">
        <v>200</v>
      </c>
      <c r="D1985" s="2" t="str">
        <f>"人民币"</f>
        <v>人民币</v>
      </c>
      <c r="E1985" s="2">
        <v>24.736</v>
      </c>
      <c r="F1985" s="2">
        <v>-449.12</v>
      </c>
      <c r="G1985" s="2">
        <v>-9.08</v>
      </c>
      <c r="H1985" s="2"/>
      <c r="I1985" s="2">
        <v>4498</v>
      </c>
      <c r="J1985" s="2">
        <v>22.49</v>
      </c>
      <c r="K1985" s="2">
        <v>0</v>
      </c>
      <c r="L1985" s="2">
        <v>0</v>
      </c>
      <c r="M1985" s="2" t="str">
        <f>"600104"</f>
        <v>600104</v>
      </c>
      <c r="N1985" s="2" t="str">
        <f>"A453612732"</f>
        <v>A453612732</v>
      </c>
      <c r="O1985" s="2" t="str">
        <f>"4947.12"</f>
        <v>4947.12</v>
      </c>
      <c r="P1985" s="2">
        <v>35</v>
      </c>
      <c r="Q1985" s="2">
        <f>P1985*B1985</f>
        <v>7000</v>
      </c>
      <c r="R1985" s="2">
        <f>(Q1985-O1985)/O1985*100</f>
        <v>41.4964666310904</v>
      </c>
    </row>
    <row r="1986" spans="1:18">
      <c r="A1986" s="2" t="str">
        <f>"中海集运"</f>
        <v>中海集运</v>
      </c>
      <c r="B1986" s="2">
        <v>400</v>
      </c>
      <c r="C1986" s="2">
        <v>400</v>
      </c>
      <c r="D1986" s="2" t="str">
        <f>"人民币"</f>
        <v>人民币</v>
      </c>
      <c r="E1986" s="2">
        <v>9.099</v>
      </c>
      <c r="F1986" s="2">
        <v>-167.68</v>
      </c>
      <c r="G1986" s="2">
        <v>-4.6</v>
      </c>
      <c r="H1986" s="2"/>
      <c r="I1986" s="2">
        <v>3472</v>
      </c>
      <c r="J1986" s="2">
        <v>8.68</v>
      </c>
      <c r="K1986" s="2">
        <v>0</v>
      </c>
      <c r="L1986" s="2">
        <v>0</v>
      </c>
      <c r="M1986" s="2" t="str">
        <f>"601866"</f>
        <v>601866</v>
      </c>
      <c r="N1986" s="2" t="str">
        <f>"A453612732"</f>
        <v>A453612732</v>
      </c>
      <c r="O1986" s="2" t="str">
        <f>"3639.68"</f>
        <v>3639.68</v>
      </c>
      <c r="P1986" s="2">
        <v>12</v>
      </c>
      <c r="Q1986" s="2">
        <f>P1986*B1986</f>
        <v>4800</v>
      </c>
      <c r="R1986" s="2">
        <f>(Q1986-O1986)/O1986*100</f>
        <v>31.8797256901706</v>
      </c>
    </row>
    <row r="1987" spans="1:18">
      <c r="A1987" s="2" t="str">
        <f>"中航军B"</f>
        <v>中航军B</v>
      </c>
      <c r="B1987" s="2">
        <v>3000</v>
      </c>
      <c r="C1987" s="2">
        <v>3000</v>
      </c>
      <c r="D1987" s="2" t="str">
        <f>"人民币"</f>
        <v>人民币</v>
      </c>
      <c r="E1987" s="2">
        <v>0.972</v>
      </c>
      <c r="F1987" s="2">
        <v>-62</v>
      </c>
      <c r="G1987" s="2">
        <v>-2.16</v>
      </c>
      <c r="H1987" s="2"/>
      <c r="I1987" s="2">
        <v>2853</v>
      </c>
      <c r="J1987" s="2">
        <v>0.951</v>
      </c>
      <c r="K1987" s="2">
        <v>0</v>
      </c>
      <c r="L1987" s="2">
        <v>0</v>
      </c>
      <c r="M1987" s="2" t="str">
        <f>"150222"</f>
        <v>150222</v>
      </c>
      <c r="N1987" s="2" t="str">
        <f>"0157472516"</f>
        <v>0157472516</v>
      </c>
      <c r="O1987" s="2" t="str">
        <f>"2915.00"</f>
        <v>2915.00</v>
      </c>
      <c r="P1987" s="2">
        <v>1.1</v>
      </c>
      <c r="Q1987" s="2">
        <f>P1987*B1987</f>
        <v>3300</v>
      </c>
      <c r="R1987" s="2">
        <f>(Q1987-O1987)/O1987*100</f>
        <v>13.2075471698113</v>
      </c>
    </row>
    <row r="1988" spans="1:18">
      <c r="A1988" s="2" t="str">
        <f>"华贸物流"</f>
        <v>华贸物流</v>
      </c>
      <c r="B1988" s="2">
        <v>200</v>
      </c>
      <c r="C1988" s="2">
        <v>200</v>
      </c>
      <c r="D1988" s="2" t="str">
        <f>"人民币"</f>
        <v>人民币</v>
      </c>
      <c r="E1988" s="2">
        <v>16.576</v>
      </c>
      <c r="F1988" s="2">
        <v>-473.12</v>
      </c>
      <c r="G1988" s="2">
        <v>-14.27</v>
      </c>
      <c r="H1988" s="2"/>
      <c r="I1988" s="2">
        <v>2842</v>
      </c>
      <c r="J1988" s="2">
        <v>14.21</v>
      </c>
      <c r="K1988" s="2">
        <v>0</v>
      </c>
      <c r="L1988" s="2">
        <v>0</v>
      </c>
      <c r="M1988" s="2" t="str">
        <f>"603128"</f>
        <v>603128</v>
      </c>
      <c r="N1988" s="2" t="str">
        <f t="shared" ref="N1988:N1991" si="596">"A453612732"</f>
        <v>A453612732</v>
      </c>
      <c r="O1988" s="2" t="str">
        <f>"3315.12"</f>
        <v>3315.12</v>
      </c>
      <c r="P1988" s="2">
        <v>20</v>
      </c>
      <c r="Q1988" s="2">
        <f>P1988*B1988</f>
        <v>4000</v>
      </c>
      <c r="R1988" s="2">
        <f>(Q1988-O1988)/O1988*100</f>
        <v>20.6592823185888</v>
      </c>
    </row>
    <row r="1989" spans="1:18">
      <c r="A1989" s="2" t="str">
        <f>"盛达矿业"</f>
        <v>盛达矿业</v>
      </c>
      <c r="B1989" s="2">
        <v>100</v>
      </c>
      <c r="C1989" s="2">
        <v>100</v>
      </c>
      <c r="D1989" s="2" t="str">
        <f>"人民币"</f>
        <v>人民币</v>
      </c>
      <c r="E1989" s="2">
        <v>38.308</v>
      </c>
      <c r="F1989" s="2">
        <v>-1175.77</v>
      </c>
      <c r="G1989" s="2">
        <v>-30.69</v>
      </c>
      <c r="H1989" s="2"/>
      <c r="I1989" s="2">
        <v>2655</v>
      </c>
      <c r="J1989" s="2">
        <v>26.55</v>
      </c>
      <c r="K1989" s="2">
        <v>0</v>
      </c>
      <c r="L1989" s="2">
        <v>100</v>
      </c>
      <c r="M1989" s="2" t="str">
        <f>"000603"</f>
        <v>000603</v>
      </c>
      <c r="N1989" s="2" t="str">
        <f>"0157472516"</f>
        <v>0157472516</v>
      </c>
      <c r="O1989" s="2" t="str">
        <f>"3830.77"</f>
        <v>3830.77</v>
      </c>
      <c r="P1989" s="2">
        <v>40</v>
      </c>
      <c r="Q1989" s="2">
        <f>P1989*B1989</f>
        <v>4000</v>
      </c>
      <c r="R1989" s="2">
        <f>(Q1989-O1989)/O1989*100</f>
        <v>4.41764971533138</v>
      </c>
    </row>
    <row r="1990" spans="1:18">
      <c r="A1990" s="2" t="str">
        <f>"大众交通"</f>
        <v>大众交通</v>
      </c>
      <c r="B1990" s="2">
        <v>100</v>
      </c>
      <c r="C1990" s="2">
        <v>100</v>
      </c>
      <c r="D1990" s="2" t="str">
        <f>"人民币"</f>
        <v>人民币</v>
      </c>
      <c r="E1990" s="2">
        <v>30.941</v>
      </c>
      <c r="F1990" s="2">
        <v>-1037.13</v>
      </c>
      <c r="G1990" s="2">
        <v>-33.52</v>
      </c>
      <c r="H1990" s="2"/>
      <c r="I1990" s="2">
        <v>2057</v>
      </c>
      <c r="J1990" s="2">
        <v>20.57</v>
      </c>
      <c r="K1990" s="2">
        <v>0</v>
      </c>
      <c r="L1990" s="2">
        <v>0</v>
      </c>
      <c r="M1990" s="2" t="str">
        <f>"600611"</f>
        <v>600611</v>
      </c>
      <c r="N1990" s="2" t="str">
        <f>"A453612732"</f>
        <v>A453612732</v>
      </c>
      <c r="O1990" s="2" t="str">
        <f>"3094.13"</f>
        <v>3094.13</v>
      </c>
      <c r="P1990" s="2">
        <v>28</v>
      </c>
      <c r="Q1990" s="2">
        <f>P1990*B1990</f>
        <v>2800</v>
      </c>
      <c r="R1990" s="2">
        <f>(Q1990-O1990)/O1990*100</f>
        <v>-9.50606470962759</v>
      </c>
    </row>
    <row r="1991" spans="1:18">
      <c r="A1991" s="2" t="str">
        <f>"中国中车"</f>
        <v>中国中车</v>
      </c>
      <c r="B1991" s="2">
        <v>100</v>
      </c>
      <c r="C1991" s="2">
        <v>100</v>
      </c>
      <c r="D1991" s="2" t="str">
        <f>"人民币"</f>
        <v>人民币</v>
      </c>
      <c r="E1991" s="2">
        <v>26.395</v>
      </c>
      <c r="F1991" s="2">
        <v>-631.5</v>
      </c>
      <c r="G1991" s="2">
        <v>-23.92</v>
      </c>
      <c r="H1991" s="2"/>
      <c r="I1991" s="2">
        <v>2008</v>
      </c>
      <c r="J1991" s="2">
        <v>20.08</v>
      </c>
      <c r="K1991" s="2">
        <v>0</v>
      </c>
      <c r="L1991" s="2">
        <v>100</v>
      </c>
      <c r="M1991" s="2" t="str">
        <f>"601766"</f>
        <v>601766</v>
      </c>
      <c r="N1991" s="2" t="str">
        <f>"A453612732"</f>
        <v>A453612732</v>
      </c>
      <c r="O1991" s="2" t="str">
        <f>"2639.50"</f>
        <v>2639.50</v>
      </c>
      <c r="P1991" s="2">
        <v>30</v>
      </c>
      <c r="Q1991" s="2">
        <f>P1991*B1991</f>
        <v>3000</v>
      </c>
      <c r="R1991" s="2">
        <f>(Q1991-O1991)/O1991*100</f>
        <v>13.6578897518469</v>
      </c>
    </row>
    <row r="1992" spans="1:18">
      <c r="A1992" s="2" t="s">
        <v>8</v>
      </c>
      <c r="B1992" s="2" t="s">
        <v>9</v>
      </c>
      <c r="C1992" s="4" t="s">
        <v>10</v>
      </c>
      <c r="D1992" s="4"/>
      <c r="E1992" s="4"/>
      <c r="F1992" s="2"/>
      <c r="G1992" s="2">
        <f>SUM(G1976:G1991)</f>
        <v>-178.38</v>
      </c>
      <c r="H1992" s="2"/>
      <c r="I1992" s="2"/>
      <c r="J1992" s="2"/>
      <c r="K1992" s="2"/>
      <c r="L1992" s="2"/>
      <c r="M1992" s="2"/>
      <c r="N1992" s="2"/>
      <c r="O1992" s="2"/>
      <c r="P1992" s="2"/>
      <c r="Q1992" s="2">
        <f>SUM(Q1976:Q1991)</f>
        <v>134800</v>
      </c>
      <c r="R1992" s="2"/>
    </row>
    <row r="1993" customFormat="1" spans="3:8">
      <c r="C1993" s="5"/>
      <c r="D1993" s="5"/>
      <c r="E1993" s="5"/>
      <c r="H1993" s="6">
        <v>42257</v>
      </c>
    </row>
    <row r="1994" customFormat="1" spans="10:10">
      <c r="J1994" s="6">
        <f>H1993+1</f>
        <v>42258</v>
      </c>
    </row>
    <row r="1995" customFormat="1" spans="2:11">
      <c r="B1995" t="s">
        <v>11</v>
      </c>
      <c r="K1995" s="7">
        <f ca="1">NOW()</f>
        <v>42259.9654398148</v>
      </c>
    </row>
    <row r="1996" customFormat="1" spans="9:9">
      <c r="I1996" t="e">
        <f>D1988+1</f>
        <v>#VALUE!</v>
      </c>
    </row>
    <row r="1997" customFormat="1"/>
    <row r="1998" spans="1:18">
      <c r="A1998" s="2" t="s">
        <v>0</v>
      </c>
      <c r="B1998" s="2" t="str">
        <f>"证券数量"</f>
        <v>证券数量</v>
      </c>
      <c r="C1998" s="2" t="s">
        <v>1</v>
      </c>
      <c r="D1998" s="2" t="str">
        <f>"价格币种"</f>
        <v>价格币种</v>
      </c>
      <c r="E1998" s="2" t="str">
        <f>"成本价"</f>
        <v>成本价</v>
      </c>
      <c r="F1998" s="2" t="str">
        <f>"浮动盈亏"</f>
        <v>浮动盈亏</v>
      </c>
      <c r="G1998" s="2" t="str">
        <f>"盈亏比例(%)"</f>
        <v>盈亏比例(%)</v>
      </c>
      <c r="H1998" s="2" t="str">
        <f>"折算汇率"</f>
        <v>折算汇率</v>
      </c>
      <c r="I1998" s="2" t="str">
        <f>"最新市值"</f>
        <v>最新市值</v>
      </c>
      <c r="J1998" s="2" t="str">
        <f>"当前价"</f>
        <v>当前价</v>
      </c>
      <c r="K1998" s="2" t="str">
        <f>"今买数量"</f>
        <v>今买数量</v>
      </c>
      <c r="L1998" s="2" t="str">
        <f>"今卖数量"</f>
        <v>今卖数量</v>
      </c>
      <c r="M1998" s="2" t="str">
        <f>"证券代码"</f>
        <v>证券代码</v>
      </c>
      <c r="N1998" s="2" t="str">
        <f>"股东代码"</f>
        <v>股东代码</v>
      </c>
      <c r="O1998" s="2" t="str">
        <f>"成本金额"</f>
        <v>成本金额</v>
      </c>
      <c r="P1998" s="2" t="s">
        <v>2</v>
      </c>
      <c r="Q1998" s="2"/>
      <c r="R1998" s="2" t="s">
        <v>3</v>
      </c>
    </row>
    <row r="1999" spans="1:18">
      <c r="A1999" s="2" t="s">
        <v>4</v>
      </c>
      <c r="B1999" s="9" t="s">
        <v>5</v>
      </c>
      <c r="C1999" s="9" t="s">
        <v>5</v>
      </c>
      <c r="D1999" s="2" t="str">
        <f t="shared" ref="D1999:D2014" si="597">"人民币"</f>
        <v>人民币</v>
      </c>
      <c r="E1999" s="2">
        <v>19.758</v>
      </c>
      <c r="F1999" s="2">
        <v>-1294.53</v>
      </c>
      <c r="G1999" s="2">
        <v>-8.19</v>
      </c>
      <c r="H1999" s="9" t="s">
        <v>6</v>
      </c>
      <c r="I1999" s="2">
        <v>14512</v>
      </c>
      <c r="J1999" s="2">
        <v>18.14</v>
      </c>
      <c r="K1999" s="2">
        <v>0</v>
      </c>
      <c r="L1999" s="2">
        <v>0</v>
      </c>
      <c r="M1999" s="2" t="str">
        <f>"000936"</f>
        <v>000936</v>
      </c>
      <c r="N1999" s="2" t="str">
        <f t="shared" ref="N1999:N2002" si="598">"0157472516"</f>
        <v>0157472516</v>
      </c>
      <c r="O1999" s="2" t="str">
        <f>"15806.53"</f>
        <v>15806.53</v>
      </c>
      <c r="P1999" s="2">
        <v>30</v>
      </c>
      <c r="Q1999" s="2">
        <f t="shared" ref="Q1999:Q2014" si="599">P1999*B1999</f>
        <v>24000</v>
      </c>
      <c r="R1999" s="2">
        <f t="shared" ref="R1999:R2014" si="600">(Q1999-O1999)/O1999*100</f>
        <v>51.835981711356</v>
      </c>
    </row>
    <row r="2000" spans="1:18">
      <c r="A2000" s="2" t="str">
        <f>"创业板B"</f>
        <v>创业板B</v>
      </c>
      <c r="B2000" s="2">
        <v>10000</v>
      </c>
      <c r="C2000" s="2">
        <v>10000</v>
      </c>
      <c r="D2000" s="2" t="str">
        <f>"人民币"</f>
        <v>人民币</v>
      </c>
      <c r="E2000" s="2">
        <v>1.116</v>
      </c>
      <c r="F2000" s="2">
        <v>-927.5</v>
      </c>
      <c r="G2000" s="2">
        <v>-8.33</v>
      </c>
      <c r="H2000" s="2"/>
      <c r="I2000" s="2">
        <v>10230</v>
      </c>
      <c r="J2000" s="2">
        <v>1.023</v>
      </c>
      <c r="K2000" s="2">
        <v>0</v>
      </c>
      <c r="L2000" s="2">
        <v>0</v>
      </c>
      <c r="M2000" s="2" t="str">
        <f>"150153"</f>
        <v>150153</v>
      </c>
      <c r="N2000" s="2" t="str">
        <f>"0157472516"</f>
        <v>0157472516</v>
      </c>
      <c r="O2000" s="2" t="str">
        <f>"11157.50"</f>
        <v>11157.50</v>
      </c>
      <c r="P2000" s="2">
        <v>1.3</v>
      </c>
      <c r="Q2000" s="2">
        <f>P2000*B2000</f>
        <v>13000</v>
      </c>
      <c r="R2000" s="2">
        <f>(Q2000-O2000)/O2000*100</f>
        <v>16.5135559041004</v>
      </c>
    </row>
    <row r="2001" spans="1:18">
      <c r="A2001" s="2" t="s">
        <v>7</v>
      </c>
      <c r="B2001" s="2">
        <v>600</v>
      </c>
      <c r="C2001" s="2">
        <v>600</v>
      </c>
      <c r="D2001" s="2" t="str">
        <f>"人民币"</f>
        <v>人民币</v>
      </c>
      <c r="E2001" s="2">
        <v>17.548</v>
      </c>
      <c r="F2001" s="2">
        <v>-310.88</v>
      </c>
      <c r="G2001" s="2">
        <v>-2.95</v>
      </c>
      <c r="H2001" s="2"/>
      <c r="I2001" s="2">
        <v>10218</v>
      </c>
      <c r="J2001" s="2">
        <v>17.03</v>
      </c>
      <c r="K2001" s="2">
        <v>0</v>
      </c>
      <c r="L2001" s="2">
        <v>0</v>
      </c>
      <c r="M2001" s="2" t="str">
        <f>"600008"</f>
        <v>600008</v>
      </c>
      <c r="N2001" s="2" t="str">
        <f t="shared" ref="N2001:N2004" si="601">"A453612732"</f>
        <v>A453612732</v>
      </c>
      <c r="O2001" s="2" t="str">
        <f>"10528.88"</f>
        <v>10528.88</v>
      </c>
      <c r="P2001" s="2">
        <v>25</v>
      </c>
      <c r="Q2001" s="2">
        <f>P2001*B2001</f>
        <v>15000</v>
      </c>
      <c r="R2001" s="2">
        <f>(Q2001-O2001)/O2001*100</f>
        <v>42.4652954540274</v>
      </c>
    </row>
    <row r="2002" spans="1:18">
      <c r="A2002" s="2" t="str">
        <f>"华英农业"</f>
        <v>华英农业</v>
      </c>
      <c r="B2002" s="2">
        <v>600</v>
      </c>
      <c r="C2002" s="2">
        <v>300</v>
      </c>
      <c r="D2002" s="2" t="str">
        <f>"人民币"</f>
        <v>人民币</v>
      </c>
      <c r="E2002" s="2">
        <v>14.948</v>
      </c>
      <c r="F2002" s="2">
        <v>-418.66</v>
      </c>
      <c r="G2002" s="2">
        <v>-4.67</v>
      </c>
      <c r="H2002" s="2"/>
      <c r="I2002" s="2">
        <v>8550</v>
      </c>
      <c r="J2002" s="2">
        <v>14.25</v>
      </c>
      <c r="K2002" s="2">
        <v>300</v>
      </c>
      <c r="L2002" s="2">
        <v>0</v>
      </c>
      <c r="M2002" s="2" t="str">
        <f>"002321"</f>
        <v>002321</v>
      </c>
      <c r="N2002" s="2" t="str">
        <f>"0157472516"</f>
        <v>0157472516</v>
      </c>
      <c r="O2002" s="2" t="str">
        <f>"8968.66"</f>
        <v>8968.66</v>
      </c>
      <c r="P2002" s="2">
        <v>25</v>
      </c>
      <c r="Q2002" s="2">
        <f>P2002*B2002</f>
        <v>15000</v>
      </c>
      <c r="R2002" s="2">
        <f>(Q2002-O2002)/O2002*100</f>
        <v>67.2490650777262</v>
      </c>
    </row>
    <row r="2003" spans="1:18">
      <c r="A2003" s="2" t="str">
        <f>"*ST阳化"</f>
        <v>*ST阳化</v>
      </c>
      <c r="B2003" s="2">
        <v>900</v>
      </c>
      <c r="C2003" s="2">
        <v>600</v>
      </c>
      <c r="D2003" s="2" t="str">
        <f>"人民币"</f>
        <v>人民币</v>
      </c>
      <c r="E2003" s="2">
        <v>7.599</v>
      </c>
      <c r="F2003" s="2">
        <v>-80.2</v>
      </c>
      <c r="G2003" s="2">
        <v>-1.17</v>
      </c>
      <c r="H2003" s="2"/>
      <c r="I2003" s="2">
        <v>6759</v>
      </c>
      <c r="J2003" s="2">
        <v>7.51</v>
      </c>
      <c r="K2003" s="2">
        <v>300</v>
      </c>
      <c r="L2003" s="2">
        <v>0</v>
      </c>
      <c r="M2003" s="2" t="str">
        <f>"600691"</f>
        <v>600691</v>
      </c>
      <c r="N2003" s="2" t="str">
        <f>"A453612732"</f>
        <v>A453612732</v>
      </c>
      <c r="O2003" s="2" t="str">
        <f>"6839.20"</f>
        <v>6839.20</v>
      </c>
      <c r="P2003" s="2">
        <v>11</v>
      </c>
      <c r="Q2003" s="2">
        <f>P2003*B2003</f>
        <v>9900</v>
      </c>
      <c r="R2003" s="2">
        <f>(Q2003-O2003)/O2003*100</f>
        <v>44.7537723710376</v>
      </c>
    </row>
    <row r="2004" spans="1:18">
      <c r="A2004" s="2" t="str">
        <f>"雪峰科技"</f>
        <v>雪峰科技</v>
      </c>
      <c r="B2004" s="2">
        <v>200</v>
      </c>
      <c r="C2004" s="2">
        <v>100</v>
      </c>
      <c r="D2004" s="2" t="str">
        <f>"人民币"</f>
        <v>人民币</v>
      </c>
      <c r="E2004" s="2">
        <v>37.898</v>
      </c>
      <c r="F2004" s="2">
        <v>-1239.59</v>
      </c>
      <c r="G2004" s="2">
        <v>-16.35</v>
      </c>
      <c r="H2004" s="2"/>
      <c r="I2004" s="2">
        <v>6340</v>
      </c>
      <c r="J2004" s="2">
        <v>31.7</v>
      </c>
      <c r="K2004" s="2">
        <v>100</v>
      </c>
      <c r="L2004" s="2">
        <v>0</v>
      </c>
      <c r="M2004" s="2" t="str">
        <f>"603227"</f>
        <v>603227</v>
      </c>
      <c r="N2004" s="2" t="str">
        <f>"A453612732"</f>
        <v>A453612732</v>
      </c>
      <c r="O2004" s="2" t="str">
        <f>"7579.59"</f>
        <v>7579.59</v>
      </c>
      <c r="P2004" s="2">
        <v>42</v>
      </c>
      <c r="Q2004" s="2">
        <f>P2004*B2004</f>
        <v>8400</v>
      </c>
      <c r="R2004" s="2">
        <f>(Q2004-O2004)/O2004*100</f>
        <v>10.8239363870605</v>
      </c>
    </row>
    <row r="2005" spans="1:18">
      <c r="A2005" s="2" t="str">
        <f>"三花股份"</f>
        <v>三花股份</v>
      </c>
      <c r="B2005" s="2">
        <v>400</v>
      </c>
      <c r="C2005" s="2">
        <v>400</v>
      </c>
      <c r="D2005" s="2" t="str">
        <f>"人民币"</f>
        <v>人民币</v>
      </c>
      <c r="E2005" s="2">
        <v>13.737</v>
      </c>
      <c r="F2005" s="2">
        <v>69.25</v>
      </c>
      <c r="G2005" s="2">
        <v>1.26</v>
      </c>
      <c r="H2005" s="2"/>
      <c r="I2005" s="2">
        <v>5564</v>
      </c>
      <c r="J2005" s="2">
        <v>13.91</v>
      </c>
      <c r="K2005" s="2">
        <v>0</v>
      </c>
      <c r="L2005" s="2">
        <v>0</v>
      </c>
      <c r="M2005" s="2" t="str">
        <f>"002050"</f>
        <v>002050</v>
      </c>
      <c r="N2005" s="2" t="str">
        <f t="shared" ref="N2005:N2010" si="602">"0157472516"</f>
        <v>0157472516</v>
      </c>
      <c r="O2005" s="2" t="str">
        <f>"5494.75"</f>
        <v>5494.75</v>
      </c>
      <c r="P2005" s="2">
        <v>20</v>
      </c>
      <c r="Q2005" s="2">
        <f>P2005*B2005</f>
        <v>8000</v>
      </c>
      <c r="R2005" s="2">
        <f>(Q2005-O2005)/O2005*100</f>
        <v>45.5935210883116</v>
      </c>
    </row>
    <row r="2006" spans="1:18">
      <c r="A2006" s="2" t="str">
        <f>"农 产 品"</f>
        <v>农 产 品</v>
      </c>
      <c r="B2006" s="2">
        <v>200</v>
      </c>
      <c r="C2006" s="2">
        <v>200</v>
      </c>
      <c r="D2006" s="2" t="str">
        <f>"人民币"</f>
        <v>人民币</v>
      </c>
      <c r="E2006" s="2">
        <v>25.665</v>
      </c>
      <c r="F2006" s="2">
        <v>-601</v>
      </c>
      <c r="G2006" s="2">
        <v>-11.71</v>
      </c>
      <c r="H2006" s="2"/>
      <c r="I2006" s="2">
        <v>4532</v>
      </c>
      <c r="J2006" s="2">
        <v>22.66</v>
      </c>
      <c r="K2006" s="2">
        <v>0</v>
      </c>
      <c r="L2006" s="2">
        <v>0</v>
      </c>
      <c r="M2006" s="2" t="str">
        <f>"000061"</f>
        <v>000061</v>
      </c>
      <c r="N2006" s="2" t="str">
        <f>"0157472516"</f>
        <v>0157472516</v>
      </c>
      <c r="O2006" s="2" t="str">
        <f>"5133.00"</f>
        <v>5133.00</v>
      </c>
      <c r="P2006" s="2">
        <v>35</v>
      </c>
      <c r="Q2006" s="2">
        <f>P2006*B2006</f>
        <v>7000</v>
      </c>
      <c r="R2006" s="2">
        <f>(Q2006-O2006)/O2006*100</f>
        <v>36.3724917202416</v>
      </c>
    </row>
    <row r="2007" spans="1:18">
      <c r="A2007" s="2" t="str">
        <f>"北京城建"</f>
        <v>北京城建</v>
      </c>
      <c r="B2007" s="2">
        <v>200</v>
      </c>
      <c r="C2007" s="2">
        <v>200</v>
      </c>
      <c r="D2007" s="2" t="str">
        <f>"人民币"</f>
        <v>人民币</v>
      </c>
      <c r="E2007" s="2">
        <v>24.605</v>
      </c>
      <c r="F2007" s="2">
        <v>-394.99</v>
      </c>
      <c r="G2007" s="2">
        <v>-8.03</v>
      </c>
      <c r="H2007" s="2"/>
      <c r="I2007" s="2">
        <v>4526</v>
      </c>
      <c r="J2007" s="2">
        <v>22.63</v>
      </c>
      <c r="K2007" s="2">
        <v>0</v>
      </c>
      <c r="L2007" s="2">
        <v>0</v>
      </c>
      <c r="M2007" s="2" t="str">
        <f>"600266"</f>
        <v>600266</v>
      </c>
      <c r="N2007" s="2" t="str">
        <f t="shared" ref="N2007:N2009" si="603">"A453612732"</f>
        <v>A453612732</v>
      </c>
      <c r="O2007" s="2" t="str">
        <f>"4920.99"</f>
        <v>4920.99</v>
      </c>
      <c r="P2007" s="2">
        <v>28</v>
      </c>
      <c r="Q2007" s="2">
        <f>P2007*B2007</f>
        <v>5600</v>
      </c>
      <c r="R2007" s="2">
        <f>(Q2007-O2007)/O2007*100</f>
        <v>13.7982397850839</v>
      </c>
    </row>
    <row r="2008" spans="1:18">
      <c r="A2008" s="2" t="str">
        <f>"上汽集团"</f>
        <v>上汽集团</v>
      </c>
      <c r="B2008" s="2">
        <v>200</v>
      </c>
      <c r="C2008" s="2">
        <v>200</v>
      </c>
      <c r="D2008" s="2" t="str">
        <f>"人民币"</f>
        <v>人民币</v>
      </c>
      <c r="E2008" s="2">
        <v>24.736</v>
      </c>
      <c r="F2008" s="2">
        <v>-449.12</v>
      </c>
      <c r="G2008" s="2">
        <v>-9.08</v>
      </c>
      <c r="H2008" s="2"/>
      <c r="I2008" s="2">
        <v>4498</v>
      </c>
      <c r="J2008" s="2">
        <v>22.49</v>
      </c>
      <c r="K2008" s="2">
        <v>0</v>
      </c>
      <c r="L2008" s="2">
        <v>0</v>
      </c>
      <c r="M2008" s="2" t="str">
        <f>"600104"</f>
        <v>600104</v>
      </c>
      <c r="N2008" s="2" t="str">
        <f>"A453612732"</f>
        <v>A453612732</v>
      </c>
      <c r="O2008" s="2" t="str">
        <f>"4947.12"</f>
        <v>4947.12</v>
      </c>
      <c r="P2008" s="2">
        <v>35</v>
      </c>
      <c r="Q2008" s="2">
        <f>P2008*B2008</f>
        <v>7000</v>
      </c>
      <c r="R2008" s="2">
        <f>(Q2008-O2008)/O2008*100</f>
        <v>41.4964666310904</v>
      </c>
    </row>
    <row r="2009" spans="1:18">
      <c r="A2009" s="2" t="str">
        <f>"中海集运"</f>
        <v>中海集运</v>
      </c>
      <c r="B2009" s="2">
        <v>400</v>
      </c>
      <c r="C2009" s="2">
        <v>400</v>
      </c>
      <c r="D2009" s="2" t="str">
        <f>"人民币"</f>
        <v>人民币</v>
      </c>
      <c r="E2009" s="2">
        <v>9.099</v>
      </c>
      <c r="F2009" s="2">
        <v>-167.68</v>
      </c>
      <c r="G2009" s="2">
        <v>-4.6</v>
      </c>
      <c r="H2009" s="2"/>
      <c r="I2009" s="2">
        <v>3472</v>
      </c>
      <c r="J2009" s="2">
        <v>8.68</v>
      </c>
      <c r="K2009" s="2">
        <v>0</v>
      </c>
      <c r="L2009" s="2">
        <v>0</v>
      </c>
      <c r="M2009" s="2" t="str">
        <f>"601866"</f>
        <v>601866</v>
      </c>
      <c r="N2009" s="2" t="str">
        <f>"A453612732"</f>
        <v>A453612732</v>
      </c>
      <c r="O2009" s="2" t="str">
        <f>"3639.68"</f>
        <v>3639.68</v>
      </c>
      <c r="P2009" s="2">
        <v>12</v>
      </c>
      <c r="Q2009" s="2">
        <f>P2009*B2009</f>
        <v>4800</v>
      </c>
      <c r="R2009" s="2">
        <f>(Q2009-O2009)/O2009*100</f>
        <v>31.8797256901706</v>
      </c>
    </row>
    <row r="2010" spans="1:18">
      <c r="A2010" s="2" t="str">
        <f>"中航军B"</f>
        <v>中航军B</v>
      </c>
      <c r="B2010" s="2">
        <v>3000</v>
      </c>
      <c r="C2010" s="2">
        <v>3000</v>
      </c>
      <c r="D2010" s="2" t="str">
        <f>"人民币"</f>
        <v>人民币</v>
      </c>
      <c r="E2010" s="2">
        <v>0.972</v>
      </c>
      <c r="F2010" s="2">
        <v>-62</v>
      </c>
      <c r="G2010" s="2">
        <v>-2.16</v>
      </c>
      <c r="H2010" s="2"/>
      <c r="I2010" s="2">
        <v>2853</v>
      </c>
      <c r="J2010" s="2">
        <v>0.951</v>
      </c>
      <c r="K2010" s="2">
        <v>0</v>
      </c>
      <c r="L2010" s="2">
        <v>0</v>
      </c>
      <c r="M2010" s="2" t="str">
        <f>"150222"</f>
        <v>150222</v>
      </c>
      <c r="N2010" s="2" t="str">
        <f>"0157472516"</f>
        <v>0157472516</v>
      </c>
      <c r="O2010" s="2" t="str">
        <f>"2915.00"</f>
        <v>2915.00</v>
      </c>
      <c r="P2010" s="2">
        <v>1.1</v>
      </c>
      <c r="Q2010" s="2">
        <f>P2010*B2010</f>
        <v>3300</v>
      </c>
      <c r="R2010" s="2">
        <f>(Q2010-O2010)/O2010*100</f>
        <v>13.2075471698113</v>
      </c>
    </row>
    <row r="2011" spans="1:18">
      <c r="A2011" s="2" t="str">
        <f>"华贸物流"</f>
        <v>华贸物流</v>
      </c>
      <c r="B2011" s="2">
        <v>200</v>
      </c>
      <c r="C2011" s="2">
        <v>200</v>
      </c>
      <c r="D2011" s="2" t="str">
        <f>"人民币"</f>
        <v>人民币</v>
      </c>
      <c r="E2011" s="2">
        <v>16.576</v>
      </c>
      <c r="F2011" s="2">
        <v>-473.12</v>
      </c>
      <c r="G2011" s="2">
        <v>-14.27</v>
      </c>
      <c r="H2011" s="2"/>
      <c r="I2011" s="2">
        <v>2842</v>
      </c>
      <c r="J2011" s="2">
        <v>14.21</v>
      </c>
      <c r="K2011" s="2">
        <v>0</v>
      </c>
      <c r="L2011" s="2">
        <v>0</v>
      </c>
      <c r="M2011" s="2" t="str">
        <f>"603128"</f>
        <v>603128</v>
      </c>
      <c r="N2011" s="2" t="str">
        <f t="shared" ref="N2011:N2014" si="604">"A453612732"</f>
        <v>A453612732</v>
      </c>
      <c r="O2011" s="2" t="str">
        <f>"3315.12"</f>
        <v>3315.12</v>
      </c>
      <c r="P2011" s="2">
        <v>20</v>
      </c>
      <c r="Q2011" s="2">
        <f>P2011*B2011</f>
        <v>4000</v>
      </c>
      <c r="R2011" s="2">
        <f>(Q2011-O2011)/O2011*100</f>
        <v>20.6592823185888</v>
      </c>
    </row>
    <row r="2012" spans="1:18">
      <c r="A2012" s="2" t="str">
        <f>"盛达矿业"</f>
        <v>盛达矿业</v>
      </c>
      <c r="B2012" s="2">
        <v>100</v>
      </c>
      <c r="C2012" s="2">
        <v>100</v>
      </c>
      <c r="D2012" s="2" t="str">
        <f>"人民币"</f>
        <v>人民币</v>
      </c>
      <c r="E2012" s="2">
        <v>38.308</v>
      </c>
      <c r="F2012" s="2">
        <v>-1175.77</v>
      </c>
      <c r="G2012" s="2">
        <v>-30.69</v>
      </c>
      <c r="H2012" s="2"/>
      <c r="I2012" s="2">
        <v>2655</v>
      </c>
      <c r="J2012" s="2">
        <v>26.55</v>
      </c>
      <c r="K2012" s="2">
        <v>0</v>
      </c>
      <c r="L2012" s="2">
        <v>100</v>
      </c>
      <c r="M2012" s="2" t="str">
        <f>"000603"</f>
        <v>000603</v>
      </c>
      <c r="N2012" s="2" t="str">
        <f>"0157472516"</f>
        <v>0157472516</v>
      </c>
      <c r="O2012" s="2" t="str">
        <f>"3830.77"</f>
        <v>3830.77</v>
      </c>
      <c r="P2012" s="2">
        <v>40</v>
      </c>
      <c r="Q2012" s="2">
        <f>P2012*B2012</f>
        <v>4000</v>
      </c>
      <c r="R2012" s="2">
        <f>(Q2012-O2012)/O2012*100</f>
        <v>4.41764971533138</v>
      </c>
    </row>
    <row r="2013" spans="1:18">
      <c r="A2013" s="2" t="str">
        <f>"大众交通"</f>
        <v>大众交通</v>
      </c>
      <c r="B2013" s="2">
        <v>100</v>
      </c>
      <c r="C2013" s="2">
        <v>100</v>
      </c>
      <c r="D2013" s="2" t="str">
        <f>"人民币"</f>
        <v>人民币</v>
      </c>
      <c r="E2013" s="2">
        <v>30.941</v>
      </c>
      <c r="F2013" s="2">
        <v>-1037.13</v>
      </c>
      <c r="G2013" s="2">
        <v>-33.52</v>
      </c>
      <c r="H2013" s="2"/>
      <c r="I2013" s="2">
        <v>2057</v>
      </c>
      <c r="J2013" s="2">
        <v>20.57</v>
      </c>
      <c r="K2013" s="2">
        <v>0</v>
      </c>
      <c r="L2013" s="2">
        <v>0</v>
      </c>
      <c r="M2013" s="2" t="str">
        <f>"600611"</f>
        <v>600611</v>
      </c>
      <c r="N2013" s="2" t="str">
        <f>"A453612732"</f>
        <v>A453612732</v>
      </c>
      <c r="O2013" s="2" t="str">
        <f>"3094.13"</f>
        <v>3094.13</v>
      </c>
      <c r="P2013" s="2">
        <v>28</v>
      </c>
      <c r="Q2013" s="2">
        <f>P2013*B2013</f>
        <v>2800</v>
      </c>
      <c r="R2013" s="2">
        <f>(Q2013-O2013)/O2013*100</f>
        <v>-9.50606470962759</v>
      </c>
    </row>
    <row r="2014" spans="1:18">
      <c r="A2014" s="2" t="str">
        <f>"中国中车"</f>
        <v>中国中车</v>
      </c>
      <c r="B2014" s="2">
        <v>100</v>
      </c>
      <c r="C2014" s="2">
        <v>100</v>
      </c>
      <c r="D2014" s="2" t="str">
        <f>"人民币"</f>
        <v>人民币</v>
      </c>
      <c r="E2014" s="2">
        <v>26.395</v>
      </c>
      <c r="F2014" s="2">
        <v>-631.5</v>
      </c>
      <c r="G2014" s="2">
        <v>-23.92</v>
      </c>
      <c r="H2014" s="2"/>
      <c r="I2014" s="2">
        <v>2008</v>
      </c>
      <c r="J2014" s="2">
        <v>20.08</v>
      </c>
      <c r="K2014" s="2">
        <v>0</v>
      </c>
      <c r="L2014" s="2">
        <v>100</v>
      </c>
      <c r="M2014" s="2" t="str">
        <f>"601766"</f>
        <v>601766</v>
      </c>
      <c r="N2014" s="2" t="str">
        <f>"A453612732"</f>
        <v>A453612732</v>
      </c>
      <c r="O2014" s="2" t="str">
        <f>"2639.50"</f>
        <v>2639.50</v>
      </c>
      <c r="P2014" s="2">
        <v>30</v>
      </c>
      <c r="Q2014" s="2">
        <f>P2014*B2014</f>
        <v>3000</v>
      </c>
      <c r="R2014" s="2">
        <f>(Q2014-O2014)/O2014*100</f>
        <v>13.6578897518469</v>
      </c>
    </row>
    <row r="2015" spans="1:18">
      <c r="A2015" s="2" t="s">
        <v>8</v>
      </c>
      <c r="B2015" s="2" t="s">
        <v>9</v>
      </c>
      <c r="C2015" s="4" t="s">
        <v>10</v>
      </c>
      <c r="D2015" s="4"/>
      <c r="E2015" s="4"/>
      <c r="F2015" s="2"/>
      <c r="G2015" s="2">
        <f>SUM(G1999:G2014)</f>
        <v>-178.38</v>
      </c>
      <c r="H2015" s="2"/>
      <c r="I2015" s="2"/>
      <c r="J2015" s="2"/>
      <c r="K2015" s="2"/>
      <c r="L2015" s="2"/>
      <c r="M2015" s="2"/>
      <c r="N2015" s="2"/>
      <c r="O2015" s="2"/>
      <c r="P2015" s="2"/>
      <c r="Q2015" s="2">
        <f>SUM(Q1999:Q2014)</f>
        <v>134800</v>
      </c>
      <c r="R2015" s="2"/>
    </row>
    <row r="2016" customFormat="1" spans="3:8">
      <c r="C2016" s="5"/>
      <c r="D2016" s="5"/>
      <c r="E2016" s="5"/>
      <c r="H2016" s="6">
        <v>42257</v>
      </c>
    </row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spans="2:18">
      <c r="B2026" s="2" t="str">
        <f>"币种"</f>
        <v>币种</v>
      </c>
      <c r="C2026" s="2" t="str">
        <f>"余额"</f>
        <v>余额</v>
      </c>
      <c r="D2026" s="2" t="str">
        <f>"可用"</f>
        <v>可用</v>
      </c>
      <c r="E2026" s="2" t="str">
        <f>"可取"</f>
        <v>可取</v>
      </c>
      <c r="F2026" s="2" t="str">
        <f>"参考市值"</f>
        <v>参考市值</v>
      </c>
      <c r="G2026" s="2" t="str">
        <f>"资产"</f>
        <v>资产</v>
      </c>
      <c r="H2026" s="2" t="str">
        <f>"盈亏"</f>
        <v>盈亏</v>
      </c>
      <c r="I2026" s="2"/>
      <c r="J2026" s="2"/>
      <c r="K2026" s="2"/>
      <c r="L2026" s="2"/>
      <c r="M2026" s="2"/>
      <c r="N2026" s="2"/>
      <c r="O2026" s="2"/>
      <c r="P2026" s="2"/>
      <c r="Q2026" s="2"/>
      <c r="R2026" s="2"/>
    </row>
    <row r="2027" spans="2:18">
      <c r="B2027" s="2" t="str">
        <f>"人民币"</f>
        <v>人民币</v>
      </c>
      <c r="C2027" s="2" t="str">
        <f>"5508.71"</f>
        <v>5508.71</v>
      </c>
      <c r="D2027" s="2" t="str">
        <f>"138.54"</f>
        <v>138.54</v>
      </c>
      <c r="E2027" s="2" t="str">
        <f>"138.54"</f>
        <v>138.54</v>
      </c>
      <c r="F2027" s="2" t="str">
        <f>"91616.00"</f>
        <v>91616.00</v>
      </c>
      <c r="G2027" s="2" t="str">
        <f>"91754.54"</f>
        <v>91754.54</v>
      </c>
      <c r="H2027" s="2" t="str">
        <f>"-9194.42"</f>
        <v>-9194.42</v>
      </c>
      <c r="I2027" s="2"/>
      <c r="J2027" s="2"/>
      <c r="K2027" s="2"/>
      <c r="L2027" s="2"/>
      <c r="M2027" s="2"/>
      <c r="N2027" s="2"/>
      <c r="O2027" s="2"/>
      <c r="P2027" s="2"/>
      <c r="Q2027" s="2"/>
      <c r="R2027" s="2"/>
    </row>
    <row r="2028" spans="2:18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8"/>
    </row>
    <row r="2029" spans="2:18">
      <c r="B2029" s="2" t="s">
        <v>0</v>
      </c>
      <c r="C2029" s="2" t="str">
        <f>"证券数量"</f>
        <v>证券数量</v>
      </c>
      <c r="D2029" s="2" t="s">
        <v>1</v>
      </c>
      <c r="E2029" s="2" t="str">
        <f>"价格币种"</f>
        <v>价格币种</v>
      </c>
      <c r="F2029" s="2" t="str">
        <f>"成本价"</f>
        <v>成本价</v>
      </c>
      <c r="G2029" s="2" t="str">
        <f>"浮动盈亏"</f>
        <v>浮动盈亏</v>
      </c>
      <c r="H2029" s="2" t="str">
        <f>"盈亏比例(%)"</f>
        <v>盈亏比例(%)</v>
      </c>
      <c r="I2029" s="2" t="str">
        <f>"折算汇率"</f>
        <v>折算汇率</v>
      </c>
      <c r="J2029" s="2" t="str">
        <f>"最新市值"</f>
        <v>最新市值</v>
      </c>
      <c r="K2029" s="2" t="str">
        <f>"当前价"</f>
        <v>当前价</v>
      </c>
      <c r="L2029" s="2" t="str">
        <f>"今买数量"</f>
        <v>今买数量</v>
      </c>
      <c r="M2029" s="2" t="str">
        <f>"今卖数量"</f>
        <v>今卖数量</v>
      </c>
      <c r="N2029" s="2" t="str">
        <f>"证券代码"</f>
        <v>证券代码</v>
      </c>
      <c r="O2029" s="2" t="str">
        <f>"股东代码"</f>
        <v>股东代码</v>
      </c>
      <c r="P2029" s="2" t="str">
        <f>"成本金额"</f>
        <v>成本金额</v>
      </c>
      <c r="Q2029" s="2" t="s">
        <v>2</v>
      </c>
      <c r="R2029" s="2"/>
    </row>
    <row r="2030" spans="2:18">
      <c r="B2030" s="2" t="s">
        <v>4</v>
      </c>
      <c r="C2030" s="9" t="s">
        <v>5</v>
      </c>
      <c r="D2030" s="9" t="s">
        <v>5</v>
      </c>
      <c r="E2030" s="2" t="str">
        <f t="shared" ref="E2030:E2045" si="605">"人民币"</f>
        <v>人民币</v>
      </c>
      <c r="F2030" s="2">
        <v>19.758</v>
      </c>
      <c r="G2030" s="2">
        <v>-1294.53</v>
      </c>
      <c r="H2030" s="2">
        <v>-8.19</v>
      </c>
      <c r="I2030" s="9" t="s">
        <v>6</v>
      </c>
      <c r="J2030" s="2">
        <v>14512</v>
      </c>
      <c r="K2030" s="2">
        <v>18.14</v>
      </c>
      <c r="L2030" s="2">
        <v>0</v>
      </c>
      <c r="M2030" s="2">
        <v>0</v>
      </c>
      <c r="N2030" s="2" t="str">
        <f>"000936"</f>
        <v>000936</v>
      </c>
      <c r="O2030" s="2" t="str">
        <f t="shared" ref="O2030:O2033" si="606">"0157472516"</f>
        <v>0157472516</v>
      </c>
      <c r="P2030" s="2" t="str">
        <f>"15806.53"</f>
        <v>15806.53</v>
      </c>
      <c r="Q2030" s="2">
        <v>30</v>
      </c>
      <c r="R2030" s="2">
        <f t="shared" ref="R2030:R2045" si="607">Q2030*C2030</f>
        <v>24000</v>
      </c>
    </row>
    <row r="2031" spans="2:18">
      <c r="B2031" s="2" t="str">
        <f>"创业板B"</f>
        <v>创业板B</v>
      </c>
      <c r="C2031" s="2">
        <v>10000</v>
      </c>
      <c r="D2031" s="2">
        <v>10000</v>
      </c>
      <c r="E2031" s="2" t="str">
        <f>"人民币"</f>
        <v>人民币</v>
      </c>
      <c r="F2031" s="2">
        <v>1.116</v>
      </c>
      <c r="G2031" s="2">
        <v>-927.5</v>
      </c>
      <c r="H2031" s="2">
        <v>-8.33</v>
      </c>
      <c r="I2031" s="2"/>
      <c r="J2031" s="2">
        <v>10230</v>
      </c>
      <c r="K2031" s="2">
        <v>1.023</v>
      </c>
      <c r="L2031" s="2">
        <v>0</v>
      </c>
      <c r="M2031" s="2">
        <v>0</v>
      </c>
      <c r="N2031" s="2" t="str">
        <f>"150153"</f>
        <v>150153</v>
      </c>
      <c r="O2031" s="2" t="str">
        <f>"0157472516"</f>
        <v>0157472516</v>
      </c>
      <c r="P2031" s="2" t="str">
        <f>"11157.50"</f>
        <v>11157.50</v>
      </c>
      <c r="Q2031" s="2">
        <v>1.3</v>
      </c>
      <c r="R2031" s="2">
        <f>Q2031*C2031</f>
        <v>13000</v>
      </c>
    </row>
    <row r="2032" spans="2:18">
      <c r="B2032" s="2" t="s">
        <v>7</v>
      </c>
      <c r="C2032" s="2">
        <v>600</v>
      </c>
      <c r="D2032" s="2">
        <v>600</v>
      </c>
      <c r="E2032" s="2" t="str">
        <f>"人民币"</f>
        <v>人民币</v>
      </c>
      <c r="F2032" s="2">
        <v>17.548</v>
      </c>
      <c r="G2032" s="2">
        <v>-310.88</v>
      </c>
      <c r="H2032" s="2">
        <v>-2.95</v>
      </c>
      <c r="I2032" s="2"/>
      <c r="J2032" s="2">
        <v>10218</v>
      </c>
      <c r="K2032" s="2">
        <v>17.03</v>
      </c>
      <c r="L2032" s="2">
        <v>0</v>
      </c>
      <c r="M2032" s="2">
        <v>0</v>
      </c>
      <c r="N2032" s="2" t="str">
        <f>"600008"</f>
        <v>600008</v>
      </c>
      <c r="O2032" s="2" t="str">
        <f t="shared" ref="O2032:O2035" si="608">"A453612732"</f>
        <v>A453612732</v>
      </c>
      <c r="P2032" s="2" t="str">
        <f>"10528.88"</f>
        <v>10528.88</v>
      </c>
      <c r="Q2032" s="2">
        <v>25</v>
      </c>
      <c r="R2032" s="2">
        <f>Q2032*C2032</f>
        <v>15000</v>
      </c>
    </row>
    <row r="2033" spans="2:18">
      <c r="B2033" s="2" t="str">
        <f>"华英农业"</f>
        <v>华英农业</v>
      </c>
      <c r="C2033" s="2">
        <v>600</v>
      </c>
      <c r="D2033" s="2">
        <v>300</v>
      </c>
      <c r="E2033" s="2" t="str">
        <f>"人民币"</f>
        <v>人民币</v>
      </c>
      <c r="F2033" s="2">
        <v>14.948</v>
      </c>
      <c r="G2033" s="2">
        <v>-418.66</v>
      </c>
      <c r="H2033" s="2">
        <v>-4.67</v>
      </c>
      <c r="I2033" s="2"/>
      <c r="J2033" s="2">
        <v>8550</v>
      </c>
      <c r="K2033" s="2">
        <v>14.25</v>
      </c>
      <c r="L2033" s="2">
        <v>300</v>
      </c>
      <c r="M2033" s="2">
        <v>0</v>
      </c>
      <c r="N2033" s="2" t="str">
        <f>"002321"</f>
        <v>002321</v>
      </c>
      <c r="O2033" s="2" t="str">
        <f>"0157472516"</f>
        <v>0157472516</v>
      </c>
      <c r="P2033" s="2" t="str">
        <f>"8968.66"</f>
        <v>8968.66</v>
      </c>
      <c r="Q2033" s="2">
        <v>25</v>
      </c>
      <c r="R2033" s="2">
        <f>Q2033*C2033</f>
        <v>15000</v>
      </c>
    </row>
    <row r="2034" spans="2:18">
      <c r="B2034" s="2" t="str">
        <f>"*ST阳化"</f>
        <v>*ST阳化</v>
      </c>
      <c r="C2034" s="2">
        <v>900</v>
      </c>
      <c r="D2034" s="2">
        <v>600</v>
      </c>
      <c r="E2034" s="2" t="str">
        <f>"人民币"</f>
        <v>人民币</v>
      </c>
      <c r="F2034" s="2">
        <v>7.599</v>
      </c>
      <c r="G2034" s="2">
        <v>-80.2</v>
      </c>
      <c r="H2034" s="2">
        <v>-1.17</v>
      </c>
      <c r="I2034" s="2"/>
      <c r="J2034" s="2">
        <v>6759</v>
      </c>
      <c r="K2034" s="2">
        <v>7.51</v>
      </c>
      <c r="L2034" s="2">
        <v>300</v>
      </c>
      <c r="M2034" s="2">
        <v>0</v>
      </c>
      <c r="N2034" s="2" t="str">
        <f>"600691"</f>
        <v>600691</v>
      </c>
      <c r="O2034" s="2" t="str">
        <f>"A453612732"</f>
        <v>A453612732</v>
      </c>
      <c r="P2034" s="2" t="str">
        <f>"6839.20"</f>
        <v>6839.20</v>
      </c>
      <c r="Q2034" s="2">
        <v>11</v>
      </c>
      <c r="R2034" s="2">
        <f>Q2034*C2034</f>
        <v>9900</v>
      </c>
    </row>
    <row r="2035" spans="2:18">
      <c r="B2035" s="2" t="str">
        <f>"雪峰科技"</f>
        <v>雪峰科技</v>
      </c>
      <c r="C2035" s="2">
        <v>200</v>
      </c>
      <c r="D2035" s="2">
        <v>100</v>
      </c>
      <c r="E2035" s="2" t="str">
        <f>"人民币"</f>
        <v>人民币</v>
      </c>
      <c r="F2035" s="2">
        <v>37.898</v>
      </c>
      <c r="G2035" s="2">
        <v>-1239.59</v>
      </c>
      <c r="H2035" s="2">
        <v>-16.35</v>
      </c>
      <c r="I2035" s="2"/>
      <c r="J2035" s="2">
        <v>6340</v>
      </c>
      <c r="K2035" s="2">
        <v>31.7</v>
      </c>
      <c r="L2035" s="2">
        <v>100</v>
      </c>
      <c r="M2035" s="2">
        <v>0</v>
      </c>
      <c r="N2035" s="2" t="str">
        <f>"603227"</f>
        <v>603227</v>
      </c>
      <c r="O2035" s="2" t="str">
        <f>"A453612732"</f>
        <v>A453612732</v>
      </c>
      <c r="P2035" s="2" t="str">
        <f>"7579.59"</f>
        <v>7579.59</v>
      </c>
      <c r="Q2035" s="2">
        <v>42</v>
      </c>
      <c r="R2035" s="2">
        <f>Q2035*C2035</f>
        <v>8400</v>
      </c>
    </row>
    <row r="2036" spans="2:18">
      <c r="B2036" s="2" t="str">
        <f>"三花股份"</f>
        <v>三花股份</v>
      </c>
      <c r="C2036" s="2">
        <v>400</v>
      </c>
      <c r="D2036" s="2">
        <v>400</v>
      </c>
      <c r="E2036" s="2" t="str">
        <f>"人民币"</f>
        <v>人民币</v>
      </c>
      <c r="F2036" s="2">
        <v>13.737</v>
      </c>
      <c r="G2036" s="2">
        <v>69.25</v>
      </c>
      <c r="H2036" s="2">
        <v>1.26</v>
      </c>
      <c r="I2036" s="2"/>
      <c r="J2036" s="2">
        <v>5564</v>
      </c>
      <c r="K2036" s="2">
        <v>13.91</v>
      </c>
      <c r="L2036" s="2">
        <v>0</v>
      </c>
      <c r="M2036" s="2">
        <v>0</v>
      </c>
      <c r="N2036" s="2" t="str">
        <f>"002050"</f>
        <v>002050</v>
      </c>
      <c r="O2036" s="2" t="str">
        <f t="shared" ref="O2036:O2041" si="609">"0157472516"</f>
        <v>0157472516</v>
      </c>
      <c r="P2036" s="2" t="str">
        <f>"5494.75"</f>
        <v>5494.75</v>
      </c>
      <c r="Q2036" s="2">
        <v>20</v>
      </c>
      <c r="R2036" s="2">
        <f>Q2036*C2036</f>
        <v>8000</v>
      </c>
    </row>
    <row r="2037" spans="2:18">
      <c r="B2037" s="2" t="str">
        <f>"农 产 品"</f>
        <v>农 产 品</v>
      </c>
      <c r="C2037" s="2">
        <v>200</v>
      </c>
      <c r="D2037" s="2">
        <v>200</v>
      </c>
      <c r="E2037" s="2" t="str">
        <f>"人民币"</f>
        <v>人民币</v>
      </c>
      <c r="F2037" s="2">
        <v>25.665</v>
      </c>
      <c r="G2037" s="2">
        <v>-601</v>
      </c>
      <c r="H2037" s="2">
        <v>-11.71</v>
      </c>
      <c r="I2037" s="2"/>
      <c r="J2037" s="2">
        <v>4532</v>
      </c>
      <c r="K2037" s="2">
        <v>22.66</v>
      </c>
      <c r="L2037" s="2">
        <v>0</v>
      </c>
      <c r="M2037" s="2">
        <v>0</v>
      </c>
      <c r="N2037" s="2" t="str">
        <f>"000061"</f>
        <v>000061</v>
      </c>
      <c r="O2037" s="2" t="str">
        <f>"0157472516"</f>
        <v>0157472516</v>
      </c>
      <c r="P2037" s="2" t="str">
        <f>"5133.00"</f>
        <v>5133.00</v>
      </c>
      <c r="Q2037" s="2">
        <v>35</v>
      </c>
      <c r="R2037" s="2">
        <f>Q2037*C2037</f>
        <v>7000</v>
      </c>
    </row>
    <row r="2038" spans="2:18">
      <c r="B2038" s="2" t="str">
        <f>"北京城建"</f>
        <v>北京城建</v>
      </c>
      <c r="C2038" s="2">
        <v>200</v>
      </c>
      <c r="D2038" s="2">
        <v>200</v>
      </c>
      <c r="E2038" s="2" t="str">
        <f>"人民币"</f>
        <v>人民币</v>
      </c>
      <c r="F2038" s="2">
        <v>24.605</v>
      </c>
      <c r="G2038" s="2">
        <v>-394.99</v>
      </c>
      <c r="H2038" s="2">
        <v>-8.03</v>
      </c>
      <c r="I2038" s="2"/>
      <c r="J2038" s="2">
        <v>4526</v>
      </c>
      <c r="K2038" s="2">
        <v>22.63</v>
      </c>
      <c r="L2038" s="2">
        <v>0</v>
      </c>
      <c r="M2038" s="2">
        <v>0</v>
      </c>
      <c r="N2038" s="2" t="str">
        <f>"600266"</f>
        <v>600266</v>
      </c>
      <c r="O2038" s="2" t="str">
        <f t="shared" ref="O2038:O2040" si="610">"A453612732"</f>
        <v>A453612732</v>
      </c>
      <c r="P2038" s="2" t="str">
        <f>"4920.99"</f>
        <v>4920.99</v>
      </c>
      <c r="Q2038" s="2">
        <v>28</v>
      </c>
      <c r="R2038" s="2">
        <f>Q2038*C2038</f>
        <v>5600</v>
      </c>
    </row>
    <row r="2039" spans="2:18">
      <c r="B2039" s="2" t="str">
        <f>"上汽集团"</f>
        <v>上汽集团</v>
      </c>
      <c r="C2039" s="2">
        <v>200</v>
      </c>
      <c r="D2039" s="2">
        <v>200</v>
      </c>
      <c r="E2039" s="2" t="str">
        <f>"人民币"</f>
        <v>人民币</v>
      </c>
      <c r="F2039" s="2">
        <v>24.736</v>
      </c>
      <c r="G2039" s="2">
        <v>-449.12</v>
      </c>
      <c r="H2039" s="2">
        <v>-9.08</v>
      </c>
      <c r="I2039" s="2"/>
      <c r="J2039" s="2">
        <v>4498</v>
      </c>
      <c r="K2039" s="2">
        <v>22.49</v>
      </c>
      <c r="L2039" s="2">
        <v>0</v>
      </c>
      <c r="M2039" s="2">
        <v>0</v>
      </c>
      <c r="N2039" s="2" t="str">
        <f>"600104"</f>
        <v>600104</v>
      </c>
      <c r="O2039" s="2" t="str">
        <f>"A453612732"</f>
        <v>A453612732</v>
      </c>
      <c r="P2039" s="2" t="str">
        <f>"4947.12"</f>
        <v>4947.12</v>
      </c>
      <c r="Q2039" s="2">
        <v>35</v>
      </c>
      <c r="R2039" s="2">
        <f>Q2039*C2039</f>
        <v>7000</v>
      </c>
    </row>
    <row r="2040" spans="2:18">
      <c r="B2040" s="2" t="str">
        <f>"中海集运"</f>
        <v>中海集运</v>
      </c>
      <c r="C2040" s="2">
        <v>400</v>
      </c>
      <c r="D2040" s="2">
        <v>400</v>
      </c>
      <c r="E2040" s="2" t="str">
        <f>"人民币"</f>
        <v>人民币</v>
      </c>
      <c r="F2040" s="2">
        <v>9.099</v>
      </c>
      <c r="G2040" s="2">
        <v>-167.68</v>
      </c>
      <c r="H2040" s="2">
        <v>-4.6</v>
      </c>
      <c r="I2040" s="2"/>
      <c r="J2040" s="2">
        <v>3472</v>
      </c>
      <c r="K2040" s="2">
        <v>8.68</v>
      </c>
      <c r="L2040" s="2">
        <v>0</v>
      </c>
      <c r="M2040" s="2">
        <v>0</v>
      </c>
      <c r="N2040" s="2" t="str">
        <f>"601866"</f>
        <v>601866</v>
      </c>
      <c r="O2040" s="2" t="str">
        <f>"A453612732"</f>
        <v>A453612732</v>
      </c>
      <c r="P2040" s="2" t="str">
        <f>"3639.68"</f>
        <v>3639.68</v>
      </c>
      <c r="Q2040" s="2">
        <v>12</v>
      </c>
      <c r="R2040" s="2">
        <f>Q2040*C2040</f>
        <v>4800</v>
      </c>
    </row>
    <row r="2041" spans="2:18">
      <c r="B2041" s="2" t="str">
        <f>"中航军B"</f>
        <v>中航军B</v>
      </c>
      <c r="C2041" s="2">
        <v>3000</v>
      </c>
      <c r="D2041" s="2">
        <v>3000</v>
      </c>
      <c r="E2041" s="2" t="str">
        <f>"人民币"</f>
        <v>人民币</v>
      </c>
      <c r="F2041" s="2">
        <v>0.972</v>
      </c>
      <c r="G2041" s="2">
        <v>-62</v>
      </c>
      <c r="H2041" s="2">
        <v>-2.16</v>
      </c>
      <c r="I2041" s="2"/>
      <c r="J2041" s="2">
        <v>2853</v>
      </c>
      <c r="K2041" s="2">
        <v>0.951</v>
      </c>
      <c r="L2041" s="2">
        <v>0</v>
      </c>
      <c r="M2041" s="2">
        <v>0</v>
      </c>
      <c r="N2041" s="2" t="str">
        <f>"150222"</f>
        <v>150222</v>
      </c>
      <c r="O2041" s="2" t="str">
        <f>"0157472516"</f>
        <v>0157472516</v>
      </c>
      <c r="P2041" s="2" t="str">
        <f>"2915.00"</f>
        <v>2915.00</v>
      </c>
      <c r="Q2041" s="2">
        <v>1.1</v>
      </c>
      <c r="R2041" s="2">
        <f>Q2041*C2041</f>
        <v>3300</v>
      </c>
    </row>
    <row r="2042" spans="2:18">
      <c r="B2042" s="2" t="str">
        <f>"华贸物流"</f>
        <v>华贸物流</v>
      </c>
      <c r="C2042" s="2">
        <v>200</v>
      </c>
      <c r="D2042" s="2">
        <v>200</v>
      </c>
      <c r="E2042" s="2" t="str">
        <f>"人民币"</f>
        <v>人民币</v>
      </c>
      <c r="F2042" s="2">
        <v>16.576</v>
      </c>
      <c r="G2042" s="2">
        <v>-473.12</v>
      </c>
      <c r="H2042" s="2">
        <v>-14.27</v>
      </c>
      <c r="I2042" s="2"/>
      <c r="J2042" s="2">
        <v>2842</v>
      </c>
      <c r="K2042" s="2">
        <v>14.21</v>
      </c>
      <c r="L2042" s="2">
        <v>0</v>
      </c>
      <c r="M2042" s="2">
        <v>0</v>
      </c>
      <c r="N2042" s="2" t="str">
        <f>"603128"</f>
        <v>603128</v>
      </c>
      <c r="O2042" s="2" t="str">
        <f t="shared" ref="O2042:O2045" si="611">"A453612732"</f>
        <v>A453612732</v>
      </c>
      <c r="P2042" s="2" t="str">
        <f>"3315.12"</f>
        <v>3315.12</v>
      </c>
      <c r="Q2042" s="2">
        <v>20</v>
      </c>
      <c r="R2042" s="2">
        <f>Q2042*C2042</f>
        <v>4000</v>
      </c>
    </row>
    <row r="2043" spans="2:18">
      <c r="B2043" s="2" t="str">
        <f>"盛达矿业"</f>
        <v>盛达矿业</v>
      </c>
      <c r="C2043" s="2">
        <v>100</v>
      </c>
      <c r="D2043" s="2">
        <v>100</v>
      </c>
      <c r="E2043" s="2" t="str">
        <f>"人民币"</f>
        <v>人民币</v>
      </c>
      <c r="F2043" s="2">
        <v>38.308</v>
      </c>
      <c r="G2043" s="2">
        <v>-1175.77</v>
      </c>
      <c r="H2043" s="2">
        <v>-30.69</v>
      </c>
      <c r="I2043" s="2"/>
      <c r="J2043" s="2">
        <v>2655</v>
      </c>
      <c r="K2043" s="2">
        <v>26.55</v>
      </c>
      <c r="L2043" s="2">
        <v>0</v>
      </c>
      <c r="M2043" s="2">
        <v>100</v>
      </c>
      <c r="N2043" s="2" t="str">
        <f>"000603"</f>
        <v>000603</v>
      </c>
      <c r="O2043" s="2" t="str">
        <f>"0157472516"</f>
        <v>0157472516</v>
      </c>
      <c r="P2043" s="2" t="str">
        <f>"3830.77"</f>
        <v>3830.77</v>
      </c>
      <c r="Q2043" s="2">
        <v>40</v>
      </c>
      <c r="R2043" s="2">
        <f>Q2043*C2043</f>
        <v>4000</v>
      </c>
    </row>
    <row r="2044" spans="2:18">
      <c r="B2044" s="2" t="str">
        <f>"大众交通"</f>
        <v>大众交通</v>
      </c>
      <c r="C2044" s="2">
        <v>100</v>
      </c>
      <c r="D2044" s="2">
        <v>100</v>
      </c>
      <c r="E2044" s="2" t="str">
        <f>"人民币"</f>
        <v>人民币</v>
      </c>
      <c r="F2044" s="2">
        <v>30.941</v>
      </c>
      <c r="G2044" s="2">
        <v>-1037.13</v>
      </c>
      <c r="H2044" s="2">
        <v>-33.52</v>
      </c>
      <c r="I2044" s="2"/>
      <c r="J2044" s="2">
        <v>2057</v>
      </c>
      <c r="K2044" s="2">
        <v>20.57</v>
      </c>
      <c r="L2044" s="2">
        <v>0</v>
      </c>
      <c r="M2044" s="2">
        <v>0</v>
      </c>
      <c r="N2044" s="2" t="str">
        <f>"600611"</f>
        <v>600611</v>
      </c>
      <c r="O2044" s="2" t="str">
        <f>"A453612732"</f>
        <v>A453612732</v>
      </c>
      <c r="P2044" s="2" t="str">
        <f>"3094.13"</f>
        <v>3094.13</v>
      </c>
      <c r="Q2044" s="2">
        <v>28</v>
      </c>
      <c r="R2044" s="2">
        <f>Q2044*C2044</f>
        <v>2800</v>
      </c>
    </row>
    <row r="2045" spans="2:18">
      <c r="B2045" s="2" t="str">
        <f>"中国中车"</f>
        <v>中国中车</v>
      </c>
      <c r="C2045" s="2">
        <v>100</v>
      </c>
      <c r="D2045" s="2">
        <v>100</v>
      </c>
      <c r="E2045" s="2" t="str">
        <f>"人民币"</f>
        <v>人民币</v>
      </c>
      <c r="F2045" s="2">
        <v>26.395</v>
      </c>
      <c r="G2045" s="2">
        <v>-631.5</v>
      </c>
      <c r="H2045" s="2">
        <v>-23.92</v>
      </c>
      <c r="I2045" s="2"/>
      <c r="J2045" s="2">
        <v>2008</v>
      </c>
      <c r="K2045" s="2">
        <v>20.08</v>
      </c>
      <c r="L2045" s="2">
        <v>0</v>
      </c>
      <c r="M2045" s="2">
        <v>100</v>
      </c>
      <c r="N2045" s="2" t="str">
        <f>"601766"</f>
        <v>601766</v>
      </c>
      <c r="O2045" s="2" t="str">
        <f>"A453612732"</f>
        <v>A453612732</v>
      </c>
      <c r="P2045" s="2" t="str">
        <f>"2639.50"</f>
        <v>2639.50</v>
      </c>
      <c r="Q2045" s="2">
        <v>30</v>
      </c>
      <c r="R2045" s="2">
        <f>Q2045*C2045</f>
        <v>3000</v>
      </c>
    </row>
    <row r="2046" spans="2:18">
      <c r="B2046" s="2" t="s">
        <v>8</v>
      </c>
      <c r="C2046" s="2" t="s">
        <v>9</v>
      </c>
      <c r="D2046" s="4" t="s">
        <v>10</v>
      </c>
      <c r="E2046" s="4"/>
      <c r="F2046" s="4"/>
      <c r="G2046" s="2"/>
      <c r="H2046" s="2">
        <f>SUM(H2030:H2045)</f>
        <v>-178.38</v>
      </c>
      <c r="I2046" s="2"/>
      <c r="J2046" s="2"/>
      <c r="K2046" s="2"/>
      <c r="L2046" s="2"/>
      <c r="M2046" s="2"/>
      <c r="N2046" s="2"/>
      <c r="O2046" s="2"/>
      <c r="P2046" s="2"/>
      <c r="Q2046" s="2"/>
      <c r="R2046" s="2">
        <f>SUM(R2030:R2045)</f>
        <v>134800</v>
      </c>
    </row>
    <row r="2047" customFormat="1" spans="4:9">
      <c r="D2047" s="5"/>
      <c r="E2047" s="5"/>
      <c r="F2047" s="5"/>
      <c r="I2047" s="6">
        <v>42257</v>
      </c>
    </row>
    <row r="2048" customFormat="1" spans="11:11">
      <c r="K2048" s="6">
        <f>I2047+1</f>
        <v>42258</v>
      </c>
    </row>
    <row r="2049" customFormat="1" spans="3:12">
      <c r="C2049" t="s">
        <v>11</v>
      </c>
      <c r="L2049" s="7">
        <f ca="1">NOW()</f>
        <v>42259.9654398148</v>
      </c>
    </row>
    <row r="2050" customFormat="1" spans="10:10">
      <c r="J2050" t="e">
        <f>E2042+1</f>
        <v>#VALUE!</v>
      </c>
    </row>
    <row r="2051" customFormat="1" spans="7:7">
      <c r="G2051" t="s">
        <v>12</v>
      </c>
    </row>
    <row r="2052" customFormat="1" spans="6:6">
      <c r="F2052" t="s">
        <v>13</v>
      </c>
    </row>
    <row r="2053" spans="1:17">
      <c r="A2053" s="2" t="str">
        <f>"币种"</f>
        <v>币种</v>
      </c>
      <c r="B2053" s="2" t="str">
        <f>"余额"</f>
        <v>余额</v>
      </c>
      <c r="C2053" s="2" t="str">
        <f>"可用"</f>
        <v>可用</v>
      </c>
      <c r="D2053" s="2" t="str">
        <f>"可取"</f>
        <v>可取</v>
      </c>
      <c r="E2053" s="2" t="str">
        <f>"参考市值"</f>
        <v>参考市值</v>
      </c>
      <c r="F2053" s="2" t="str">
        <f>"资产"</f>
        <v>资产</v>
      </c>
      <c r="G2053" s="2" t="str">
        <f>"盈亏"</f>
        <v>盈亏</v>
      </c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spans="1:17">
      <c r="A2054" s="2" t="str">
        <f>"人民币"</f>
        <v>人民币</v>
      </c>
      <c r="B2054" s="2" t="str">
        <f>"5508.71"</f>
        <v>5508.71</v>
      </c>
      <c r="C2054" s="2" t="str">
        <f>"138.54"</f>
        <v>138.54</v>
      </c>
      <c r="D2054" s="2" t="str">
        <f>"138.54"</f>
        <v>138.54</v>
      </c>
      <c r="E2054" s="2" t="str">
        <f>"91616.00"</f>
        <v>91616.00</v>
      </c>
      <c r="F2054" s="2" t="str">
        <f>"91754.54"</f>
        <v>91754.54</v>
      </c>
      <c r="G2054" s="2" t="str">
        <f>"-9194.42"</f>
        <v>-9194.42</v>
      </c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spans="1:17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8"/>
    </row>
    <row r="2056" spans="1:18">
      <c r="A2056" s="2" t="s">
        <v>0</v>
      </c>
      <c r="B2056" s="2" t="str">
        <f>"证券数量"</f>
        <v>证券数量</v>
      </c>
      <c r="C2056" s="2" t="s">
        <v>1</v>
      </c>
      <c r="D2056" s="2" t="str">
        <f>"价格币种"</f>
        <v>价格币种</v>
      </c>
      <c r="E2056" s="2" t="str">
        <f>"成本价"</f>
        <v>成本价</v>
      </c>
      <c r="F2056" s="2" t="str">
        <f>"浮动盈亏"</f>
        <v>浮动盈亏</v>
      </c>
      <c r="G2056" s="2" t="str">
        <f>"盈亏比例(%)"</f>
        <v>盈亏比例(%)</v>
      </c>
      <c r="H2056" s="2" t="str">
        <f>"折算汇率"</f>
        <v>折算汇率</v>
      </c>
      <c r="I2056" s="2" t="str">
        <f>"最新市值"</f>
        <v>最新市值</v>
      </c>
      <c r="J2056" s="2" t="str">
        <f>"当前价"</f>
        <v>当前价</v>
      </c>
      <c r="K2056" s="2" t="str">
        <f>"今买数量"</f>
        <v>今买数量</v>
      </c>
      <c r="L2056" s="2" t="str">
        <f>"今卖数量"</f>
        <v>今卖数量</v>
      </c>
      <c r="M2056" s="2" t="str">
        <f>"证券代码"</f>
        <v>证券代码</v>
      </c>
      <c r="N2056" s="2" t="str">
        <f>"股东代码"</f>
        <v>股东代码</v>
      </c>
      <c r="O2056" s="2" t="str">
        <f>"成本金额"</f>
        <v>成本金额</v>
      </c>
      <c r="P2056" s="2" t="s">
        <v>2</v>
      </c>
      <c r="Q2056" s="2"/>
      <c r="R2056" s="2" t="s">
        <v>3</v>
      </c>
    </row>
    <row r="2057" spans="1:18">
      <c r="A2057" s="2" t="s">
        <v>4</v>
      </c>
      <c r="B2057" s="9" t="s">
        <v>5</v>
      </c>
      <c r="C2057" s="9" t="s">
        <v>5</v>
      </c>
      <c r="D2057" s="2" t="str">
        <f t="shared" ref="D2057:D2072" si="612">"人民币"</f>
        <v>人民币</v>
      </c>
      <c r="E2057" s="2">
        <v>19.758</v>
      </c>
      <c r="F2057" s="2">
        <v>-1294.53</v>
      </c>
      <c r="G2057" s="2">
        <v>-8.19</v>
      </c>
      <c r="H2057" s="9" t="s">
        <v>6</v>
      </c>
      <c r="I2057" s="2">
        <v>14512</v>
      </c>
      <c r="J2057" s="2">
        <v>18.14</v>
      </c>
      <c r="K2057" s="2">
        <v>0</v>
      </c>
      <c r="L2057" s="2">
        <v>0</v>
      </c>
      <c r="M2057" s="2" t="str">
        <f>"000936"</f>
        <v>000936</v>
      </c>
      <c r="N2057" s="2" t="str">
        <f t="shared" ref="N2057:N2060" si="613">"0157472516"</f>
        <v>0157472516</v>
      </c>
      <c r="O2057" s="2" t="str">
        <f>"15806.53"</f>
        <v>15806.53</v>
      </c>
      <c r="P2057" s="2">
        <v>30</v>
      </c>
      <c r="Q2057" s="2">
        <f t="shared" ref="Q2057:Q2072" si="614">P2057*B2057</f>
        <v>24000</v>
      </c>
      <c r="R2057" s="2">
        <f t="shared" ref="R2057:R2072" si="615">(Q2057-O2057)/O2057*100</f>
        <v>51.835981711356</v>
      </c>
    </row>
    <row r="2058" spans="1:18">
      <c r="A2058" s="2" t="str">
        <f>"创业板B"</f>
        <v>创业板B</v>
      </c>
      <c r="B2058" s="2">
        <v>10000</v>
      </c>
      <c r="C2058" s="2">
        <v>10000</v>
      </c>
      <c r="D2058" s="2" t="str">
        <f>"人民币"</f>
        <v>人民币</v>
      </c>
      <c r="E2058" s="2">
        <v>1.116</v>
      </c>
      <c r="F2058" s="2">
        <v>-927.5</v>
      </c>
      <c r="G2058" s="2">
        <v>-8.33</v>
      </c>
      <c r="H2058" s="2"/>
      <c r="I2058" s="2">
        <v>10230</v>
      </c>
      <c r="J2058" s="2">
        <v>1.023</v>
      </c>
      <c r="K2058" s="2">
        <v>0</v>
      </c>
      <c r="L2058" s="2">
        <v>0</v>
      </c>
      <c r="M2058" s="2" t="str">
        <f>"150153"</f>
        <v>150153</v>
      </c>
      <c r="N2058" s="2" t="str">
        <f>"0157472516"</f>
        <v>0157472516</v>
      </c>
      <c r="O2058" s="2" t="str">
        <f>"11157.50"</f>
        <v>11157.50</v>
      </c>
      <c r="P2058" s="2">
        <v>1.3</v>
      </c>
      <c r="Q2058" s="2">
        <f>P2058*B2058</f>
        <v>13000</v>
      </c>
      <c r="R2058" s="2">
        <f>(Q2058-O2058)/O2058*100</f>
        <v>16.5135559041004</v>
      </c>
    </row>
    <row r="2059" spans="1:18">
      <c r="A2059" s="2" t="s">
        <v>7</v>
      </c>
      <c r="B2059" s="2">
        <v>600</v>
      </c>
      <c r="C2059" s="2">
        <v>600</v>
      </c>
      <c r="D2059" s="2" t="str">
        <f>"人民币"</f>
        <v>人民币</v>
      </c>
      <c r="E2059" s="2">
        <v>17.548</v>
      </c>
      <c r="F2059" s="2">
        <v>-310.88</v>
      </c>
      <c r="G2059" s="2">
        <v>-2.95</v>
      </c>
      <c r="H2059" s="2"/>
      <c r="I2059" s="2">
        <v>10218</v>
      </c>
      <c r="J2059" s="2">
        <v>17.03</v>
      </c>
      <c r="K2059" s="2">
        <v>0</v>
      </c>
      <c r="L2059" s="2">
        <v>0</v>
      </c>
      <c r="M2059" s="2" t="str">
        <f>"600008"</f>
        <v>600008</v>
      </c>
      <c r="N2059" s="2" t="str">
        <f t="shared" ref="N2059:N2062" si="616">"A453612732"</f>
        <v>A453612732</v>
      </c>
      <c r="O2059" s="2" t="str">
        <f>"10528.88"</f>
        <v>10528.88</v>
      </c>
      <c r="P2059" s="2">
        <v>25</v>
      </c>
      <c r="Q2059" s="2">
        <f>P2059*B2059</f>
        <v>15000</v>
      </c>
      <c r="R2059" s="2">
        <f>(Q2059-O2059)/O2059*100</f>
        <v>42.4652954540274</v>
      </c>
    </row>
    <row r="2060" spans="1:18">
      <c r="A2060" s="2" t="str">
        <f>"华英农业"</f>
        <v>华英农业</v>
      </c>
      <c r="B2060" s="2">
        <v>600</v>
      </c>
      <c r="C2060" s="2">
        <v>300</v>
      </c>
      <c r="D2060" s="2" t="str">
        <f>"人民币"</f>
        <v>人民币</v>
      </c>
      <c r="E2060" s="2">
        <v>14.948</v>
      </c>
      <c r="F2060" s="2">
        <v>-418.66</v>
      </c>
      <c r="G2060" s="2">
        <v>-4.67</v>
      </c>
      <c r="H2060" s="2"/>
      <c r="I2060" s="2">
        <v>8550</v>
      </c>
      <c r="J2060" s="2">
        <v>14.25</v>
      </c>
      <c r="K2060" s="2">
        <v>300</v>
      </c>
      <c r="L2060" s="2">
        <v>0</v>
      </c>
      <c r="M2060" s="2" t="str">
        <f>"002321"</f>
        <v>002321</v>
      </c>
      <c r="N2060" s="2" t="str">
        <f>"0157472516"</f>
        <v>0157472516</v>
      </c>
      <c r="O2060" s="2" t="str">
        <f>"8968.66"</f>
        <v>8968.66</v>
      </c>
      <c r="P2060" s="2">
        <v>25</v>
      </c>
      <c r="Q2060" s="2">
        <f>P2060*B2060</f>
        <v>15000</v>
      </c>
      <c r="R2060" s="2">
        <f>(Q2060-O2060)/O2060*100</f>
        <v>67.2490650777262</v>
      </c>
    </row>
    <row r="2061" spans="1:18">
      <c r="A2061" s="2" t="str">
        <f>"*ST阳化"</f>
        <v>*ST阳化</v>
      </c>
      <c r="B2061" s="2">
        <v>900</v>
      </c>
      <c r="C2061" s="2">
        <v>600</v>
      </c>
      <c r="D2061" s="2" t="str">
        <f>"人民币"</f>
        <v>人民币</v>
      </c>
      <c r="E2061" s="2">
        <v>7.599</v>
      </c>
      <c r="F2061" s="2">
        <v>-80.2</v>
      </c>
      <c r="G2061" s="2">
        <v>-1.17</v>
      </c>
      <c r="H2061" s="2"/>
      <c r="I2061" s="2">
        <v>6759</v>
      </c>
      <c r="J2061" s="2">
        <v>7.51</v>
      </c>
      <c r="K2061" s="2">
        <v>300</v>
      </c>
      <c r="L2061" s="2">
        <v>0</v>
      </c>
      <c r="M2061" s="2" t="str">
        <f>"600691"</f>
        <v>600691</v>
      </c>
      <c r="N2061" s="2" t="str">
        <f>"A453612732"</f>
        <v>A453612732</v>
      </c>
      <c r="O2061" s="2" t="str">
        <f>"6839.20"</f>
        <v>6839.20</v>
      </c>
      <c r="P2061" s="2">
        <v>11</v>
      </c>
      <c r="Q2061" s="2">
        <f>P2061*B2061</f>
        <v>9900</v>
      </c>
      <c r="R2061" s="2">
        <f>(Q2061-O2061)/O2061*100</f>
        <v>44.7537723710376</v>
      </c>
    </row>
    <row r="2062" spans="1:18">
      <c r="A2062" s="2" t="str">
        <f>"雪峰科技"</f>
        <v>雪峰科技</v>
      </c>
      <c r="B2062" s="2">
        <v>200</v>
      </c>
      <c r="C2062" s="2">
        <v>100</v>
      </c>
      <c r="D2062" s="2" t="str">
        <f>"人民币"</f>
        <v>人民币</v>
      </c>
      <c r="E2062" s="2">
        <v>37.898</v>
      </c>
      <c r="F2062" s="2">
        <v>-1239.59</v>
      </c>
      <c r="G2062" s="2">
        <v>-16.35</v>
      </c>
      <c r="H2062" s="2"/>
      <c r="I2062" s="2">
        <v>6340</v>
      </c>
      <c r="J2062" s="2">
        <v>31.7</v>
      </c>
      <c r="K2062" s="2">
        <v>100</v>
      </c>
      <c r="L2062" s="2">
        <v>0</v>
      </c>
      <c r="M2062" s="2" t="str">
        <f>"603227"</f>
        <v>603227</v>
      </c>
      <c r="N2062" s="2" t="str">
        <f>"A453612732"</f>
        <v>A453612732</v>
      </c>
      <c r="O2062" s="2" t="str">
        <f>"7579.59"</f>
        <v>7579.59</v>
      </c>
      <c r="P2062" s="2">
        <v>42</v>
      </c>
      <c r="Q2062" s="2">
        <f>P2062*B2062</f>
        <v>8400</v>
      </c>
      <c r="R2062" s="2">
        <f>(Q2062-O2062)/O2062*100</f>
        <v>10.8239363870605</v>
      </c>
    </row>
    <row r="2063" spans="1:18">
      <c r="A2063" s="2" t="str">
        <f>"三花股份"</f>
        <v>三花股份</v>
      </c>
      <c r="B2063" s="2">
        <v>400</v>
      </c>
      <c r="C2063" s="2">
        <v>400</v>
      </c>
      <c r="D2063" s="2" t="str">
        <f>"人民币"</f>
        <v>人民币</v>
      </c>
      <c r="E2063" s="2">
        <v>13.737</v>
      </c>
      <c r="F2063" s="2">
        <v>69.25</v>
      </c>
      <c r="G2063" s="2">
        <v>1.26</v>
      </c>
      <c r="H2063" s="2"/>
      <c r="I2063" s="2">
        <v>5564</v>
      </c>
      <c r="J2063" s="2">
        <v>13.91</v>
      </c>
      <c r="K2063" s="2">
        <v>0</v>
      </c>
      <c r="L2063" s="2">
        <v>0</v>
      </c>
      <c r="M2063" s="2" t="str">
        <f>"002050"</f>
        <v>002050</v>
      </c>
      <c r="N2063" s="2" t="str">
        <f t="shared" ref="N2063:N2068" si="617">"0157472516"</f>
        <v>0157472516</v>
      </c>
      <c r="O2063" s="2" t="str">
        <f>"5494.75"</f>
        <v>5494.75</v>
      </c>
      <c r="P2063" s="2">
        <v>20</v>
      </c>
      <c r="Q2063" s="2">
        <f>P2063*B2063</f>
        <v>8000</v>
      </c>
      <c r="R2063" s="2">
        <f>(Q2063-O2063)/O2063*100</f>
        <v>45.5935210883116</v>
      </c>
    </row>
    <row r="2064" spans="1:18">
      <c r="A2064" s="2" t="str">
        <f>"农 产 品"</f>
        <v>农 产 品</v>
      </c>
      <c r="B2064" s="2">
        <v>200</v>
      </c>
      <c r="C2064" s="2">
        <v>200</v>
      </c>
      <c r="D2064" s="2" t="str">
        <f>"人民币"</f>
        <v>人民币</v>
      </c>
      <c r="E2064" s="2">
        <v>25.665</v>
      </c>
      <c r="F2064" s="2">
        <v>-601</v>
      </c>
      <c r="G2064" s="2">
        <v>-11.71</v>
      </c>
      <c r="H2064" s="2"/>
      <c r="I2064" s="2">
        <v>4532</v>
      </c>
      <c r="J2064" s="2">
        <v>22.66</v>
      </c>
      <c r="K2064" s="2">
        <v>0</v>
      </c>
      <c r="L2064" s="2">
        <v>0</v>
      </c>
      <c r="M2064" s="2" t="str">
        <f>"000061"</f>
        <v>000061</v>
      </c>
      <c r="N2064" s="2" t="str">
        <f>"0157472516"</f>
        <v>0157472516</v>
      </c>
      <c r="O2064" s="2" t="str">
        <f>"5133.00"</f>
        <v>5133.00</v>
      </c>
      <c r="P2064" s="2">
        <v>35</v>
      </c>
      <c r="Q2064" s="2">
        <f>P2064*B2064</f>
        <v>7000</v>
      </c>
      <c r="R2064" s="2">
        <f>(Q2064-O2064)/O2064*100</f>
        <v>36.3724917202416</v>
      </c>
    </row>
    <row r="2065" spans="1:18">
      <c r="A2065" s="2" t="str">
        <f>"北京城建"</f>
        <v>北京城建</v>
      </c>
      <c r="B2065" s="2">
        <v>200</v>
      </c>
      <c r="C2065" s="2">
        <v>200</v>
      </c>
      <c r="D2065" s="2" t="str">
        <f>"人民币"</f>
        <v>人民币</v>
      </c>
      <c r="E2065" s="2">
        <v>24.605</v>
      </c>
      <c r="F2065" s="2">
        <v>-394.99</v>
      </c>
      <c r="G2065" s="2">
        <v>-8.03</v>
      </c>
      <c r="H2065" s="2"/>
      <c r="I2065" s="2">
        <v>4526</v>
      </c>
      <c r="J2065" s="2">
        <v>22.63</v>
      </c>
      <c r="K2065" s="2">
        <v>0</v>
      </c>
      <c r="L2065" s="2">
        <v>0</v>
      </c>
      <c r="M2065" s="2" t="str">
        <f>"600266"</f>
        <v>600266</v>
      </c>
      <c r="N2065" s="2" t="str">
        <f t="shared" ref="N2065:N2067" si="618">"A453612732"</f>
        <v>A453612732</v>
      </c>
      <c r="O2065" s="2" t="str">
        <f>"4920.99"</f>
        <v>4920.99</v>
      </c>
      <c r="P2065" s="2">
        <v>28</v>
      </c>
      <c r="Q2065" s="2">
        <f>P2065*B2065</f>
        <v>5600</v>
      </c>
      <c r="R2065" s="2">
        <f>(Q2065-O2065)/O2065*100</f>
        <v>13.7982397850839</v>
      </c>
    </row>
    <row r="2066" spans="1:18">
      <c r="A2066" s="2" t="str">
        <f>"上汽集团"</f>
        <v>上汽集团</v>
      </c>
      <c r="B2066" s="2">
        <v>200</v>
      </c>
      <c r="C2066" s="2">
        <v>200</v>
      </c>
      <c r="D2066" s="2" t="str">
        <f>"人民币"</f>
        <v>人民币</v>
      </c>
      <c r="E2066" s="2">
        <v>24.736</v>
      </c>
      <c r="F2066" s="2">
        <v>-449.12</v>
      </c>
      <c r="G2066" s="2">
        <v>-9.08</v>
      </c>
      <c r="H2066" s="2"/>
      <c r="I2066" s="2">
        <v>4498</v>
      </c>
      <c r="J2066" s="2">
        <v>22.49</v>
      </c>
      <c r="K2066" s="2">
        <v>0</v>
      </c>
      <c r="L2066" s="2">
        <v>0</v>
      </c>
      <c r="M2066" s="2" t="str">
        <f>"600104"</f>
        <v>600104</v>
      </c>
      <c r="N2066" s="2" t="str">
        <f>"A453612732"</f>
        <v>A453612732</v>
      </c>
      <c r="O2066" s="2" t="str">
        <f>"4947.12"</f>
        <v>4947.12</v>
      </c>
      <c r="P2066" s="2">
        <v>35</v>
      </c>
      <c r="Q2066" s="2">
        <f>P2066*B2066</f>
        <v>7000</v>
      </c>
      <c r="R2066" s="2">
        <f>(Q2066-O2066)/O2066*100</f>
        <v>41.4964666310904</v>
      </c>
    </row>
    <row r="2067" spans="1:18">
      <c r="A2067" s="2" t="str">
        <f>"中海集运"</f>
        <v>中海集运</v>
      </c>
      <c r="B2067" s="2">
        <v>400</v>
      </c>
      <c r="C2067" s="2">
        <v>400</v>
      </c>
      <c r="D2067" s="2" t="str">
        <f>"人民币"</f>
        <v>人民币</v>
      </c>
      <c r="E2067" s="2">
        <v>9.099</v>
      </c>
      <c r="F2067" s="2">
        <v>-167.68</v>
      </c>
      <c r="G2067" s="2">
        <v>-4.6</v>
      </c>
      <c r="H2067" s="2"/>
      <c r="I2067" s="2">
        <v>3472</v>
      </c>
      <c r="J2067" s="2">
        <v>8.68</v>
      </c>
      <c r="K2067" s="2">
        <v>0</v>
      </c>
      <c r="L2067" s="2">
        <v>0</v>
      </c>
      <c r="M2067" s="2" t="str">
        <f>"601866"</f>
        <v>601866</v>
      </c>
      <c r="N2067" s="2" t="str">
        <f>"A453612732"</f>
        <v>A453612732</v>
      </c>
      <c r="O2067" s="2" t="str">
        <f>"3639.68"</f>
        <v>3639.68</v>
      </c>
      <c r="P2067" s="2">
        <v>12</v>
      </c>
      <c r="Q2067" s="2">
        <f>P2067*B2067</f>
        <v>4800</v>
      </c>
      <c r="R2067" s="2">
        <f>(Q2067-O2067)/O2067*100</f>
        <v>31.8797256901706</v>
      </c>
    </row>
    <row r="2068" spans="1:18">
      <c r="A2068" s="2" t="str">
        <f>"中航军B"</f>
        <v>中航军B</v>
      </c>
      <c r="B2068" s="2">
        <v>3000</v>
      </c>
      <c r="C2068" s="2">
        <v>3000</v>
      </c>
      <c r="D2068" s="2" t="str">
        <f>"人民币"</f>
        <v>人民币</v>
      </c>
      <c r="E2068" s="2">
        <v>0.972</v>
      </c>
      <c r="F2068" s="2">
        <v>-62</v>
      </c>
      <c r="G2068" s="2">
        <v>-2.16</v>
      </c>
      <c r="H2068" s="2"/>
      <c r="I2068" s="2">
        <v>2853</v>
      </c>
      <c r="J2068" s="2">
        <v>0.951</v>
      </c>
      <c r="K2068" s="2">
        <v>0</v>
      </c>
      <c r="L2068" s="2">
        <v>0</v>
      </c>
      <c r="M2068" s="2" t="str">
        <f>"150222"</f>
        <v>150222</v>
      </c>
      <c r="N2068" s="2" t="str">
        <f>"0157472516"</f>
        <v>0157472516</v>
      </c>
      <c r="O2068" s="2" t="str">
        <f>"2915.00"</f>
        <v>2915.00</v>
      </c>
      <c r="P2068" s="2">
        <v>1.1</v>
      </c>
      <c r="Q2068" s="2">
        <f>P2068*B2068</f>
        <v>3300</v>
      </c>
      <c r="R2068" s="2">
        <f>(Q2068-O2068)/O2068*100</f>
        <v>13.2075471698113</v>
      </c>
    </row>
    <row r="2069" spans="1:18">
      <c r="A2069" s="2" t="str">
        <f>"华贸物流"</f>
        <v>华贸物流</v>
      </c>
      <c r="B2069" s="2">
        <v>200</v>
      </c>
      <c r="C2069" s="2">
        <v>200</v>
      </c>
      <c r="D2069" s="2" t="str">
        <f>"人民币"</f>
        <v>人民币</v>
      </c>
      <c r="E2069" s="2">
        <v>16.576</v>
      </c>
      <c r="F2069" s="2">
        <v>-473.12</v>
      </c>
      <c r="G2069" s="2">
        <v>-14.27</v>
      </c>
      <c r="H2069" s="2"/>
      <c r="I2069" s="2">
        <v>2842</v>
      </c>
      <c r="J2069" s="2">
        <v>14.21</v>
      </c>
      <c r="K2069" s="2">
        <v>0</v>
      </c>
      <c r="L2069" s="2">
        <v>0</v>
      </c>
      <c r="M2069" s="2" t="str">
        <f>"603128"</f>
        <v>603128</v>
      </c>
      <c r="N2069" s="2" t="str">
        <f t="shared" ref="N2069:N2072" si="619">"A453612732"</f>
        <v>A453612732</v>
      </c>
      <c r="O2069" s="2" t="str">
        <f>"3315.12"</f>
        <v>3315.12</v>
      </c>
      <c r="P2069" s="2">
        <v>20</v>
      </c>
      <c r="Q2069" s="2">
        <f>P2069*B2069</f>
        <v>4000</v>
      </c>
      <c r="R2069" s="2">
        <f>(Q2069-O2069)/O2069*100</f>
        <v>20.6592823185888</v>
      </c>
    </row>
    <row r="2070" spans="1:18">
      <c r="A2070" s="2" t="str">
        <f>"盛达矿业"</f>
        <v>盛达矿业</v>
      </c>
      <c r="B2070" s="2">
        <v>100</v>
      </c>
      <c r="C2070" s="2">
        <v>100</v>
      </c>
      <c r="D2070" s="2" t="str">
        <f>"人民币"</f>
        <v>人民币</v>
      </c>
      <c r="E2070" s="2">
        <v>38.308</v>
      </c>
      <c r="F2070" s="2">
        <v>-1175.77</v>
      </c>
      <c r="G2070" s="2">
        <v>-30.69</v>
      </c>
      <c r="H2070" s="2"/>
      <c r="I2070" s="2">
        <v>2655</v>
      </c>
      <c r="J2070" s="2">
        <v>26.55</v>
      </c>
      <c r="K2070" s="2">
        <v>0</v>
      </c>
      <c r="L2070" s="2">
        <v>100</v>
      </c>
      <c r="M2070" s="2" t="str">
        <f>"000603"</f>
        <v>000603</v>
      </c>
      <c r="N2070" s="2" t="str">
        <f>"0157472516"</f>
        <v>0157472516</v>
      </c>
      <c r="O2070" s="2" t="str">
        <f>"3830.77"</f>
        <v>3830.77</v>
      </c>
      <c r="P2070" s="2">
        <v>40</v>
      </c>
      <c r="Q2070" s="2">
        <f>P2070*B2070</f>
        <v>4000</v>
      </c>
      <c r="R2070" s="2">
        <f>(Q2070-O2070)/O2070*100</f>
        <v>4.41764971533138</v>
      </c>
    </row>
    <row r="2071" spans="1:18">
      <c r="A2071" s="2" t="str">
        <f>"大众交通"</f>
        <v>大众交通</v>
      </c>
      <c r="B2071" s="2">
        <v>100</v>
      </c>
      <c r="C2071" s="2">
        <v>100</v>
      </c>
      <c r="D2071" s="2" t="str">
        <f>"人民币"</f>
        <v>人民币</v>
      </c>
      <c r="E2071" s="2">
        <v>30.941</v>
      </c>
      <c r="F2071" s="2">
        <v>-1037.13</v>
      </c>
      <c r="G2071" s="2">
        <v>-33.52</v>
      </c>
      <c r="H2071" s="2"/>
      <c r="I2071" s="2">
        <v>2057</v>
      </c>
      <c r="J2071" s="2">
        <v>20.57</v>
      </c>
      <c r="K2071" s="2">
        <v>0</v>
      </c>
      <c r="L2071" s="2">
        <v>0</v>
      </c>
      <c r="M2071" s="2" t="str">
        <f>"600611"</f>
        <v>600611</v>
      </c>
      <c r="N2071" s="2" t="str">
        <f>"A453612732"</f>
        <v>A453612732</v>
      </c>
      <c r="O2071" s="2" t="str">
        <f>"3094.13"</f>
        <v>3094.13</v>
      </c>
      <c r="P2071" s="2">
        <v>28</v>
      </c>
      <c r="Q2071" s="2">
        <f>P2071*B2071</f>
        <v>2800</v>
      </c>
      <c r="R2071" s="2">
        <f>(Q2071-O2071)/O2071*100</f>
        <v>-9.50606470962759</v>
      </c>
    </row>
    <row r="2072" spans="1:18">
      <c r="A2072" s="2" t="str">
        <f>"中国中车"</f>
        <v>中国中车</v>
      </c>
      <c r="B2072" s="2">
        <v>100</v>
      </c>
      <c r="C2072" s="2">
        <v>100</v>
      </c>
      <c r="D2072" s="2" t="str">
        <f>"人民币"</f>
        <v>人民币</v>
      </c>
      <c r="E2072" s="2">
        <v>26.395</v>
      </c>
      <c r="F2072" s="2">
        <v>-631.5</v>
      </c>
      <c r="G2072" s="2">
        <v>-23.92</v>
      </c>
      <c r="H2072" s="2"/>
      <c r="I2072" s="2">
        <v>2008</v>
      </c>
      <c r="J2072" s="2">
        <v>20.08</v>
      </c>
      <c r="K2072" s="2">
        <v>0</v>
      </c>
      <c r="L2072" s="2">
        <v>100</v>
      </c>
      <c r="M2072" s="2" t="str">
        <f>"601766"</f>
        <v>601766</v>
      </c>
      <c r="N2072" s="2" t="str">
        <f>"A453612732"</f>
        <v>A453612732</v>
      </c>
      <c r="O2072" s="2" t="str">
        <f>"2639.50"</f>
        <v>2639.50</v>
      </c>
      <c r="P2072" s="2">
        <v>30</v>
      </c>
      <c r="Q2072" s="2">
        <f>P2072*B2072</f>
        <v>3000</v>
      </c>
      <c r="R2072" s="2">
        <f>(Q2072-O2072)/O2072*100</f>
        <v>13.6578897518469</v>
      </c>
    </row>
    <row r="2073" spans="1:18">
      <c r="A2073" s="2" t="s">
        <v>8</v>
      </c>
      <c r="B2073" s="2" t="s">
        <v>9</v>
      </c>
      <c r="C2073" s="4" t="s">
        <v>10</v>
      </c>
      <c r="D2073" s="4"/>
      <c r="E2073" s="4"/>
      <c r="F2073" s="2"/>
      <c r="G2073" s="2">
        <f>SUM(G2057:G2072)</f>
        <v>-178.38</v>
      </c>
      <c r="H2073" s="2"/>
      <c r="I2073" s="2"/>
      <c r="J2073" s="2"/>
      <c r="K2073" s="2"/>
      <c r="L2073" s="2"/>
      <c r="M2073" s="2"/>
      <c r="N2073" s="2"/>
      <c r="O2073" s="2"/>
      <c r="P2073" s="2"/>
      <c r="Q2073" s="2">
        <f>SUM(Q2057:Q2072)</f>
        <v>134800</v>
      </c>
      <c r="R2073" s="2"/>
    </row>
    <row r="2074" customFormat="1" spans="3:8">
      <c r="C2074" s="5"/>
      <c r="D2074" s="5"/>
      <c r="E2074" s="5"/>
      <c r="H2074" s="6">
        <v>42257</v>
      </c>
    </row>
    <row r="2075" customFormat="1" spans="10:10">
      <c r="J2075" s="6">
        <f>H2074+1</f>
        <v>42258</v>
      </c>
    </row>
    <row r="2076" customFormat="1" spans="2:11">
      <c r="B2076" t="s">
        <v>11</v>
      </c>
      <c r="K2076" s="7">
        <f ca="1">NOW()</f>
        <v>42259.9654398148</v>
      </c>
    </row>
    <row r="2077" customFormat="1" spans="9:9">
      <c r="I2077" t="e">
        <f>D2069+1</f>
        <v>#VALUE!</v>
      </c>
    </row>
    <row r="2078" customFormat="1"/>
    <row r="2079" spans="1:18">
      <c r="A2079" s="2" t="s">
        <v>0</v>
      </c>
      <c r="B2079" s="2" t="str">
        <f>"证券数量"</f>
        <v>证券数量</v>
      </c>
      <c r="C2079" s="2" t="s">
        <v>1</v>
      </c>
      <c r="D2079" s="2" t="str">
        <f>"价格币种"</f>
        <v>价格币种</v>
      </c>
      <c r="E2079" s="2" t="str">
        <f>"成本价"</f>
        <v>成本价</v>
      </c>
      <c r="F2079" s="2" t="str">
        <f>"浮动盈亏"</f>
        <v>浮动盈亏</v>
      </c>
      <c r="G2079" s="2" t="str">
        <f>"盈亏比例(%)"</f>
        <v>盈亏比例(%)</v>
      </c>
      <c r="H2079" s="2" t="str">
        <f>"折算汇率"</f>
        <v>折算汇率</v>
      </c>
      <c r="I2079" s="2" t="str">
        <f>"最新市值"</f>
        <v>最新市值</v>
      </c>
      <c r="J2079" s="2" t="str">
        <f>"当前价"</f>
        <v>当前价</v>
      </c>
      <c r="K2079" s="2" t="str">
        <f>"今买数量"</f>
        <v>今买数量</v>
      </c>
      <c r="L2079" s="2" t="str">
        <f>"今卖数量"</f>
        <v>今卖数量</v>
      </c>
      <c r="M2079" s="2" t="str">
        <f>"证券代码"</f>
        <v>证券代码</v>
      </c>
      <c r="N2079" s="2" t="str">
        <f>"股东代码"</f>
        <v>股东代码</v>
      </c>
      <c r="O2079" s="2" t="str">
        <f>"成本金额"</f>
        <v>成本金额</v>
      </c>
      <c r="P2079" s="2" t="s">
        <v>2</v>
      </c>
      <c r="Q2079" s="2"/>
      <c r="R2079" s="2" t="s">
        <v>3</v>
      </c>
    </row>
    <row r="2080" spans="1:18">
      <c r="A2080" s="2" t="s">
        <v>4</v>
      </c>
      <c r="B2080" s="9" t="s">
        <v>5</v>
      </c>
      <c r="C2080" s="9" t="s">
        <v>5</v>
      </c>
      <c r="D2080" s="2" t="str">
        <f t="shared" ref="D2080:D2095" si="620">"人民币"</f>
        <v>人民币</v>
      </c>
      <c r="E2080" s="2">
        <v>19.758</v>
      </c>
      <c r="F2080" s="2">
        <v>-1294.53</v>
      </c>
      <c r="G2080" s="2">
        <v>-8.19</v>
      </c>
      <c r="H2080" s="9" t="s">
        <v>6</v>
      </c>
      <c r="I2080" s="2">
        <v>14512</v>
      </c>
      <c r="J2080" s="2">
        <v>18.14</v>
      </c>
      <c r="K2080" s="2">
        <v>0</v>
      </c>
      <c r="L2080" s="2">
        <v>0</v>
      </c>
      <c r="M2080" s="2" t="str">
        <f>"000936"</f>
        <v>000936</v>
      </c>
      <c r="N2080" s="2" t="str">
        <f t="shared" ref="N2080:N2083" si="621">"0157472516"</f>
        <v>0157472516</v>
      </c>
      <c r="O2080" s="2" t="str">
        <f>"15806.53"</f>
        <v>15806.53</v>
      </c>
      <c r="P2080" s="2">
        <v>30</v>
      </c>
      <c r="Q2080" s="2">
        <f t="shared" ref="Q2080:Q2095" si="622">P2080*B2080</f>
        <v>24000</v>
      </c>
      <c r="R2080" s="2">
        <f t="shared" ref="R2080:R2095" si="623">(Q2080-O2080)/O2080*100</f>
        <v>51.835981711356</v>
      </c>
    </row>
    <row r="2081" spans="1:18">
      <c r="A2081" s="2" t="str">
        <f>"创业板B"</f>
        <v>创业板B</v>
      </c>
      <c r="B2081" s="2">
        <v>10000</v>
      </c>
      <c r="C2081" s="2">
        <v>10000</v>
      </c>
      <c r="D2081" s="2" t="str">
        <f>"人民币"</f>
        <v>人民币</v>
      </c>
      <c r="E2081" s="2">
        <v>1.116</v>
      </c>
      <c r="F2081" s="2">
        <v>-927.5</v>
      </c>
      <c r="G2081" s="2">
        <v>-8.33</v>
      </c>
      <c r="H2081" s="2"/>
      <c r="I2081" s="2">
        <v>10230</v>
      </c>
      <c r="J2081" s="2">
        <v>1.023</v>
      </c>
      <c r="K2081" s="2">
        <v>0</v>
      </c>
      <c r="L2081" s="2">
        <v>0</v>
      </c>
      <c r="M2081" s="2" t="str">
        <f>"150153"</f>
        <v>150153</v>
      </c>
      <c r="N2081" s="2" t="str">
        <f>"0157472516"</f>
        <v>0157472516</v>
      </c>
      <c r="O2081" s="2" t="str">
        <f>"11157.50"</f>
        <v>11157.50</v>
      </c>
      <c r="P2081" s="2">
        <v>1.3</v>
      </c>
      <c r="Q2081" s="2">
        <f>P2081*B2081</f>
        <v>13000</v>
      </c>
      <c r="R2081" s="2">
        <f>(Q2081-O2081)/O2081*100</f>
        <v>16.5135559041004</v>
      </c>
    </row>
    <row r="2082" spans="1:18">
      <c r="A2082" s="2" t="s">
        <v>7</v>
      </c>
      <c r="B2082" s="2">
        <v>600</v>
      </c>
      <c r="C2082" s="2">
        <v>600</v>
      </c>
      <c r="D2082" s="2" t="str">
        <f>"人民币"</f>
        <v>人民币</v>
      </c>
      <c r="E2082" s="2">
        <v>17.548</v>
      </c>
      <c r="F2082" s="2">
        <v>-310.88</v>
      </c>
      <c r="G2082" s="2">
        <v>-2.95</v>
      </c>
      <c r="H2082" s="2"/>
      <c r="I2082" s="2">
        <v>10218</v>
      </c>
      <c r="J2082" s="2">
        <v>17.03</v>
      </c>
      <c r="K2082" s="2">
        <v>0</v>
      </c>
      <c r="L2082" s="2">
        <v>0</v>
      </c>
      <c r="M2082" s="2" t="str">
        <f>"600008"</f>
        <v>600008</v>
      </c>
      <c r="N2082" s="2" t="str">
        <f t="shared" ref="N2082:N2085" si="624">"A453612732"</f>
        <v>A453612732</v>
      </c>
      <c r="O2082" s="2" t="str">
        <f>"10528.88"</f>
        <v>10528.88</v>
      </c>
      <c r="P2082" s="2">
        <v>25</v>
      </c>
      <c r="Q2082" s="2">
        <f>P2082*B2082</f>
        <v>15000</v>
      </c>
      <c r="R2082" s="2">
        <f>(Q2082-O2082)/O2082*100</f>
        <v>42.4652954540274</v>
      </c>
    </row>
    <row r="2083" spans="1:18">
      <c r="A2083" s="2" t="str">
        <f>"华英农业"</f>
        <v>华英农业</v>
      </c>
      <c r="B2083" s="2">
        <v>600</v>
      </c>
      <c r="C2083" s="2">
        <v>300</v>
      </c>
      <c r="D2083" s="2" t="str">
        <f>"人民币"</f>
        <v>人民币</v>
      </c>
      <c r="E2083" s="2">
        <v>14.948</v>
      </c>
      <c r="F2083" s="2">
        <v>-418.66</v>
      </c>
      <c r="G2083" s="2">
        <v>-4.67</v>
      </c>
      <c r="H2083" s="2"/>
      <c r="I2083" s="2">
        <v>8550</v>
      </c>
      <c r="J2083" s="2">
        <v>14.25</v>
      </c>
      <c r="K2083" s="2">
        <v>300</v>
      </c>
      <c r="L2083" s="2">
        <v>0</v>
      </c>
      <c r="M2083" s="2" t="str">
        <f>"002321"</f>
        <v>002321</v>
      </c>
      <c r="N2083" s="2" t="str">
        <f>"0157472516"</f>
        <v>0157472516</v>
      </c>
      <c r="O2083" s="2" t="str">
        <f>"8968.66"</f>
        <v>8968.66</v>
      </c>
      <c r="P2083" s="2">
        <v>25</v>
      </c>
      <c r="Q2083" s="2">
        <f>P2083*B2083</f>
        <v>15000</v>
      </c>
      <c r="R2083" s="2">
        <f>(Q2083-O2083)/O2083*100</f>
        <v>67.2490650777262</v>
      </c>
    </row>
    <row r="2084" spans="1:18">
      <c r="A2084" s="2" t="str">
        <f>"*ST阳化"</f>
        <v>*ST阳化</v>
      </c>
      <c r="B2084" s="2">
        <v>900</v>
      </c>
      <c r="C2084" s="2">
        <v>600</v>
      </c>
      <c r="D2084" s="2" t="str">
        <f>"人民币"</f>
        <v>人民币</v>
      </c>
      <c r="E2084" s="2">
        <v>7.599</v>
      </c>
      <c r="F2084" s="2">
        <v>-80.2</v>
      </c>
      <c r="G2084" s="2">
        <v>-1.17</v>
      </c>
      <c r="H2084" s="2"/>
      <c r="I2084" s="2">
        <v>6759</v>
      </c>
      <c r="J2084" s="2">
        <v>7.51</v>
      </c>
      <c r="K2084" s="2">
        <v>300</v>
      </c>
      <c r="L2084" s="2">
        <v>0</v>
      </c>
      <c r="M2084" s="2" t="str">
        <f>"600691"</f>
        <v>600691</v>
      </c>
      <c r="N2084" s="2" t="str">
        <f>"A453612732"</f>
        <v>A453612732</v>
      </c>
      <c r="O2084" s="2" t="str">
        <f>"6839.20"</f>
        <v>6839.20</v>
      </c>
      <c r="P2084" s="2">
        <v>11</v>
      </c>
      <c r="Q2084" s="2">
        <f>P2084*B2084</f>
        <v>9900</v>
      </c>
      <c r="R2084" s="2">
        <f>(Q2084-O2084)/O2084*100</f>
        <v>44.7537723710376</v>
      </c>
    </row>
    <row r="2085" spans="1:18">
      <c r="A2085" s="2" t="str">
        <f>"雪峰科技"</f>
        <v>雪峰科技</v>
      </c>
      <c r="B2085" s="2">
        <v>200</v>
      </c>
      <c r="C2085" s="2">
        <v>100</v>
      </c>
      <c r="D2085" s="2" t="str">
        <f>"人民币"</f>
        <v>人民币</v>
      </c>
      <c r="E2085" s="2">
        <v>37.898</v>
      </c>
      <c r="F2085" s="2">
        <v>-1239.59</v>
      </c>
      <c r="G2085" s="2">
        <v>-16.35</v>
      </c>
      <c r="H2085" s="2"/>
      <c r="I2085" s="2">
        <v>6340</v>
      </c>
      <c r="J2085" s="2">
        <v>31.7</v>
      </c>
      <c r="K2085" s="2">
        <v>100</v>
      </c>
      <c r="L2085" s="2">
        <v>0</v>
      </c>
      <c r="M2085" s="2" t="str">
        <f>"603227"</f>
        <v>603227</v>
      </c>
      <c r="N2085" s="2" t="str">
        <f>"A453612732"</f>
        <v>A453612732</v>
      </c>
      <c r="O2085" s="2" t="str">
        <f>"7579.59"</f>
        <v>7579.59</v>
      </c>
      <c r="P2085" s="2">
        <v>42</v>
      </c>
      <c r="Q2085" s="2">
        <f>P2085*B2085</f>
        <v>8400</v>
      </c>
      <c r="R2085" s="2">
        <f>(Q2085-O2085)/O2085*100</f>
        <v>10.8239363870605</v>
      </c>
    </row>
    <row r="2086" spans="1:18">
      <c r="A2086" s="2" t="str">
        <f>"三花股份"</f>
        <v>三花股份</v>
      </c>
      <c r="B2086" s="2">
        <v>400</v>
      </c>
      <c r="C2086" s="2">
        <v>400</v>
      </c>
      <c r="D2086" s="2" t="str">
        <f>"人民币"</f>
        <v>人民币</v>
      </c>
      <c r="E2086" s="2">
        <v>13.737</v>
      </c>
      <c r="F2086" s="2">
        <v>69.25</v>
      </c>
      <c r="G2086" s="2">
        <v>1.26</v>
      </c>
      <c r="H2086" s="2"/>
      <c r="I2086" s="2">
        <v>5564</v>
      </c>
      <c r="J2086" s="2">
        <v>13.91</v>
      </c>
      <c r="K2086" s="2">
        <v>0</v>
      </c>
      <c r="L2086" s="2">
        <v>0</v>
      </c>
      <c r="M2086" s="2" t="str">
        <f>"002050"</f>
        <v>002050</v>
      </c>
      <c r="N2086" s="2" t="str">
        <f t="shared" ref="N2086:N2091" si="625">"0157472516"</f>
        <v>0157472516</v>
      </c>
      <c r="O2086" s="2" t="str">
        <f>"5494.75"</f>
        <v>5494.75</v>
      </c>
      <c r="P2086" s="2">
        <v>20</v>
      </c>
      <c r="Q2086" s="2">
        <f>P2086*B2086</f>
        <v>8000</v>
      </c>
      <c r="R2086" s="2">
        <f>(Q2086-O2086)/O2086*100</f>
        <v>45.5935210883116</v>
      </c>
    </row>
    <row r="2087" spans="1:18">
      <c r="A2087" s="2" t="str">
        <f>"农 产 品"</f>
        <v>农 产 品</v>
      </c>
      <c r="B2087" s="2">
        <v>200</v>
      </c>
      <c r="C2087" s="2">
        <v>200</v>
      </c>
      <c r="D2087" s="2" t="str">
        <f>"人民币"</f>
        <v>人民币</v>
      </c>
      <c r="E2087" s="2">
        <v>25.665</v>
      </c>
      <c r="F2087" s="2">
        <v>-601</v>
      </c>
      <c r="G2087" s="2">
        <v>-11.71</v>
      </c>
      <c r="H2087" s="2"/>
      <c r="I2087" s="2">
        <v>4532</v>
      </c>
      <c r="J2087" s="2">
        <v>22.66</v>
      </c>
      <c r="K2087" s="2">
        <v>0</v>
      </c>
      <c r="L2087" s="2">
        <v>0</v>
      </c>
      <c r="M2087" s="2" t="str">
        <f>"000061"</f>
        <v>000061</v>
      </c>
      <c r="N2087" s="2" t="str">
        <f>"0157472516"</f>
        <v>0157472516</v>
      </c>
      <c r="O2087" s="2" t="str">
        <f>"5133.00"</f>
        <v>5133.00</v>
      </c>
      <c r="P2087" s="2">
        <v>35</v>
      </c>
      <c r="Q2087" s="2">
        <f>P2087*B2087</f>
        <v>7000</v>
      </c>
      <c r="R2087" s="2">
        <f>(Q2087-O2087)/O2087*100</f>
        <v>36.3724917202416</v>
      </c>
    </row>
    <row r="2088" spans="1:18">
      <c r="A2088" s="2" t="str">
        <f>"北京城建"</f>
        <v>北京城建</v>
      </c>
      <c r="B2088" s="2">
        <v>200</v>
      </c>
      <c r="C2088" s="2">
        <v>200</v>
      </c>
      <c r="D2088" s="2" t="str">
        <f>"人民币"</f>
        <v>人民币</v>
      </c>
      <c r="E2088" s="2">
        <v>24.605</v>
      </c>
      <c r="F2088" s="2">
        <v>-394.99</v>
      </c>
      <c r="G2088" s="2">
        <v>-8.03</v>
      </c>
      <c r="H2088" s="2"/>
      <c r="I2088" s="2">
        <v>4526</v>
      </c>
      <c r="J2088" s="2">
        <v>22.63</v>
      </c>
      <c r="K2088" s="2">
        <v>0</v>
      </c>
      <c r="L2088" s="2">
        <v>0</v>
      </c>
      <c r="M2088" s="2" t="str">
        <f>"600266"</f>
        <v>600266</v>
      </c>
      <c r="N2088" s="2" t="str">
        <f t="shared" ref="N2088:N2090" si="626">"A453612732"</f>
        <v>A453612732</v>
      </c>
      <c r="O2088" s="2" t="str">
        <f>"4920.99"</f>
        <v>4920.99</v>
      </c>
      <c r="P2088" s="2">
        <v>28</v>
      </c>
      <c r="Q2088" s="2">
        <f>P2088*B2088</f>
        <v>5600</v>
      </c>
      <c r="R2088" s="2">
        <f>(Q2088-O2088)/O2088*100</f>
        <v>13.7982397850839</v>
      </c>
    </row>
    <row r="2089" spans="1:18">
      <c r="A2089" s="2" t="str">
        <f>"上汽集团"</f>
        <v>上汽集团</v>
      </c>
      <c r="B2089" s="2">
        <v>200</v>
      </c>
      <c r="C2089" s="2">
        <v>200</v>
      </c>
      <c r="D2089" s="2" t="str">
        <f>"人民币"</f>
        <v>人民币</v>
      </c>
      <c r="E2089" s="2">
        <v>24.736</v>
      </c>
      <c r="F2089" s="2">
        <v>-449.12</v>
      </c>
      <c r="G2089" s="2">
        <v>-9.08</v>
      </c>
      <c r="H2089" s="2"/>
      <c r="I2089" s="2">
        <v>4498</v>
      </c>
      <c r="J2089" s="2">
        <v>22.49</v>
      </c>
      <c r="K2089" s="2">
        <v>0</v>
      </c>
      <c r="L2089" s="2">
        <v>0</v>
      </c>
      <c r="M2089" s="2" t="str">
        <f>"600104"</f>
        <v>600104</v>
      </c>
      <c r="N2089" s="2" t="str">
        <f>"A453612732"</f>
        <v>A453612732</v>
      </c>
      <c r="O2089" s="2" t="str">
        <f>"4947.12"</f>
        <v>4947.12</v>
      </c>
      <c r="P2089" s="2">
        <v>35</v>
      </c>
      <c r="Q2089" s="2">
        <f>P2089*B2089</f>
        <v>7000</v>
      </c>
      <c r="R2089" s="2">
        <f>(Q2089-O2089)/O2089*100</f>
        <v>41.4964666310904</v>
      </c>
    </row>
    <row r="2090" spans="1:18">
      <c r="A2090" s="2" t="str">
        <f>"中海集运"</f>
        <v>中海集运</v>
      </c>
      <c r="B2090" s="2">
        <v>400</v>
      </c>
      <c r="C2090" s="2">
        <v>400</v>
      </c>
      <c r="D2090" s="2" t="str">
        <f>"人民币"</f>
        <v>人民币</v>
      </c>
      <c r="E2090" s="2">
        <v>9.099</v>
      </c>
      <c r="F2090" s="2">
        <v>-167.68</v>
      </c>
      <c r="G2090" s="2">
        <v>-4.6</v>
      </c>
      <c r="H2090" s="2"/>
      <c r="I2090" s="2">
        <v>3472</v>
      </c>
      <c r="J2090" s="2">
        <v>8.68</v>
      </c>
      <c r="K2090" s="2">
        <v>0</v>
      </c>
      <c r="L2090" s="2">
        <v>0</v>
      </c>
      <c r="M2090" s="2" t="str">
        <f>"601866"</f>
        <v>601866</v>
      </c>
      <c r="N2090" s="2" t="str">
        <f>"A453612732"</f>
        <v>A453612732</v>
      </c>
      <c r="O2090" s="2" t="str">
        <f>"3639.68"</f>
        <v>3639.68</v>
      </c>
      <c r="P2090" s="2">
        <v>12</v>
      </c>
      <c r="Q2090" s="2">
        <f>P2090*B2090</f>
        <v>4800</v>
      </c>
      <c r="R2090" s="2">
        <f>(Q2090-O2090)/O2090*100</f>
        <v>31.8797256901706</v>
      </c>
    </row>
    <row r="2091" spans="1:18">
      <c r="A2091" s="2" t="str">
        <f>"中航军B"</f>
        <v>中航军B</v>
      </c>
      <c r="B2091" s="2">
        <v>3000</v>
      </c>
      <c r="C2091" s="2">
        <v>3000</v>
      </c>
      <c r="D2091" s="2" t="str">
        <f>"人民币"</f>
        <v>人民币</v>
      </c>
      <c r="E2091" s="2">
        <v>0.972</v>
      </c>
      <c r="F2091" s="2">
        <v>-62</v>
      </c>
      <c r="G2091" s="2">
        <v>-2.16</v>
      </c>
      <c r="H2091" s="2"/>
      <c r="I2091" s="2">
        <v>2853</v>
      </c>
      <c r="J2091" s="2">
        <v>0.951</v>
      </c>
      <c r="K2091" s="2">
        <v>0</v>
      </c>
      <c r="L2091" s="2">
        <v>0</v>
      </c>
      <c r="M2091" s="2" t="str">
        <f>"150222"</f>
        <v>150222</v>
      </c>
      <c r="N2091" s="2" t="str">
        <f>"0157472516"</f>
        <v>0157472516</v>
      </c>
      <c r="O2091" s="2" t="str">
        <f>"2915.00"</f>
        <v>2915.00</v>
      </c>
      <c r="P2091" s="2">
        <v>1.1</v>
      </c>
      <c r="Q2091" s="2">
        <f>P2091*B2091</f>
        <v>3300</v>
      </c>
      <c r="R2091" s="2">
        <f>(Q2091-O2091)/O2091*100</f>
        <v>13.2075471698113</v>
      </c>
    </row>
    <row r="2092" spans="1:18">
      <c r="A2092" s="2" t="str">
        <f>"华贸物流"</f>
        <v>华贸物流</v>
      </c>
      <c r="B2092" s="2">
        <v>200</v>
      </c>
      <c r="C2092" s="2">
        <v>200</v>
      </c>
      <c r="D2092" s="2" t="str">
        <f>"人民币"</f>
        <v>人民币</v>
      </c>
      <c r="E2092" s="2">
        <v>16.576</v>
      </c>
      <c r="F2092" s="2">
        <v>-473.12</v>
      </c>
      <c r="G2092" s="2">
        <v>-14.27</v>
      </c>
      <c r="H2092" s="2"/>
      <c r="I2092" s="2">
        <v>2842</v>
      </c>
      <c r="J2092" s="2">
        <v>14.21</v>
      </c>
      <c r="K2092" s="2">
        <v>0</v>
      </c>
      <c r="L2092" s="2">
        <v>0</v>
      </c>
      <c r="M2092" s="2" t="str">
        <f>"603128"</f>
        <v>603128</v>
      </c>
      <c r="N2092" s="2" t="str">
        <f t="shared" ref="N2092:N2095" si="627">"A453612732"</f>
        <v>A453612732</v>
      </c>
      <c r="O2092" s="2" t="str">
        <f>"3315.12"</f>
        <v>3315.12</v>
      </c>
      <c r="P2092" s="2">
        <v>20</v>
      </c>
      <c r="Q2092" s="2">
        <f>P2092*B2092</f>
        <v>4000</v>
      </c>
      <c r="R2092" s="2">
        <f>(Q2092-O2092)/O2092*100</f>
        <v>20.6592823185888</v>
      </c>
    </row>
    <row r="2093" spans="1:18">
      <c r="A2093" s="2" t="str">
        <f>"盛达矿业"</f>
        <v>盛达矿业</v>
      </c>
      <c r="B2093" s="2">
        <v>100</v>
      </c>
      <c r="C2093" s="2">
        <v>100</v>
      </c>
      <c r="D2093" s="2" t="str">
        <f>"人民币"</f>
        <v>人民币</v>
      </c>
      <c r="E2093" s="2">
        <v>38.308</v>
      </c>
      <c r="F2093" s="2">
        <v>-1175.77</v>
      </c>
      <c r="G2093" s="2">
        <v>-30.69</v>
      </c>
      <c r="H2093" s="2"/>
      <c r="I2093" s="2">
        <v>2655</v>
      </c>
      <c r="J2093" s="2">
        <v>26.55</v>
      </c>
      <c r="K2093" s="2">
        <v>0</v>
      </c>
      <c r="L2093" s="2">
        <v>100</v>
      </c>
      <c r="M2093" s="2" t="str">
        <f>"000603"</f>
        <v>000603</v>
      </c>
      <c r="N2093" s="2" t="str">
        <f>"0157472516"</f>
        <v>0157472516</v>
      </c>
      <c r="O2093" s="2" t="str">
        <f>"3830.77"</f>
        <v>3830.77</v>
      </c>
      <c r="P2093" s="2">
        <v>40</v>
      </c>
      <c r="Q2093" s="2">
        <f>P2093*B2093</f>
        <v>4000</v>
      </c>
      <c r="R2093" s="2">
        <f>(Q2093-O2093)/O2093*100</f>
        <v>4.41764971533138</v>
      </c>
    </row>
    <row r="2094" spans="1:18">
      <c r="A2094" s="2" t="str">
        <f>"大众交通"</f>
        <v>大众交通</v>
      </c>
      <c r="B2094" s="2">
        <v>100</v>
      </c>
      <c r="C2094" s="2">
        <v>100</v>
      </c>
      <c r="D2094" s="2" t="str">
        <f>"人民币"</f>
        <v>人民币</v>
      </c>
      <c r="E2094" s="2">
        <v>30.941</v>
      </c>
      <c r="F2094" s="2">
        <v>-1037.13</v>
      </c>
      <c r="G2094" s="2">
        <v>-33.52</v>
      </c>
      <c r="H2094" s="2"/>
      <c r="I2094" s="2">
        <v>2057</v>
      </c>
      <c r="J2094" s="2">
        <v>20.57</v>
      </c>
      <c r="K2094" s="2">
        <v>0</v>
      </c>
      <c r="L2094" s="2">
        <v>0</v>
      </c>
      <c r="M2094" s="2" t="str">
        <f>"600611"</f>
        <v>600611</v>
      </c>
      <c r="N2094" s="2" t="str">
        <f>"A453612732"</f>
        <v>A453612732</v>
      </c>
      <c r="O2094" s="2" t="str">
        <f>"3094.13"</f>
        <v>3094.13</v>
      </c>
      <c r="P2094" s="2">
        <v>28</v>
      </c>
      <c r="Q2094" s="2">
        <f>P2094*B2094</f>
        <v>2800</v>
      </c>
      <c r="R2094" s="2">
        <f>(Q2094-O2094)/O2094*100</f>
        <v>-9.50606470962759</v>
      </c>
    </row>
    <row r="2095" spans="1:18">
      <c r="A2095" s="2" t="str">
        <f>"中国中车"</f>
        <v>中国中车</v>
      </c>
      <c r="B2095" s="2">
        <v>100</v>
      </c>
      <c r="C2095" s="2">
        <v>100</v>
      </c>
      <c r="D2095" s="2" t="str">
        <f>"人民币"</f>
        <v>人民币</v>
      </c>
      <c r="E2095" s="2">
        <v>26.395</v>
      </c>
      <c r="F2095" s="2">
        <v>-631.5</v>
      </c>
      <c r="G2095" s="2">
        <v>-23.92</v>
      </c>
      <c r="H2095" s="2"/>
      <c r="I2095" s="2">
        <v>2008</v>
      </c>
      <c r="J2095" s="2">
        <v>20.08</v>
      </c>
      <c r="K2095" s="2">
        <v>0</v>
      </c>
      <c r="L2095" s="2">
        <v>100</v>
      </c>
      <c r="M2095" s="2" t="str">
        <f>"601766"</f>
        <v>601766</v>
      </c>
      <c r="N2095" s="2" t="str">
        <f>"A453612732"</f>
        <v>A453612732</v>
      </c>
      <c r="O2095" s="2" t="str">
        <f>"2639.50"</f>
        <v>2639.50</v>
      </c>
      <c r="P2095" s="2">
        <v>30</v>
      </c>
      <c r="Q2095" s="2">
        <f>P2095*B2095</f>
        <v>3000</v>
      </c>
      <c r="R2095" s="2">
        <f>(Q2095-O2095)/O2095*100</f>
        <v>13.6578897518469</v>
      </c>
    </row>
    <row r="2096" spans="1:18">
      <c r="A2096" s="2" t="s">
        <v>8</v>
      </c>
      <c r="B2096" s="2" t="s">
        <v>9</v>
      </c>
      <c r="C2096" s="4" t="s">
        <v>10</v>
      </c>
      <c r="D2096" s="4"/>
      <c r="E2096" s="4"/>
      <c r="F2096" s="2"/>
      <c r="G2096" s="2">
        <f>SUM(G2080:G2095)</f>
        <v>-178.38</v>
      </c>
      <c r="H2096" s="2"/>
      <c r="I2096" s="2"/>
      <c r="J2096" s="2"/>
      <c r="K2096" s="2"/>
      <c r="L2096" s="2"/>
      <c r="M2096" s="2"/>
      <c r="N2096" s="2"/>
      <c r="O2096" s="2"/>
      <c r="P2096" s="2"/>
      <c r="Q2096" s="2">
        <f>SUM(Q2080:Q2095)</f>
        <v>134800</v>
      </c>
      <c r="R2096" s="2"/>
    </row>
    <row r="2097" customFormat="1" spans="3:8">
      <c r="C2097" s="5"/>
      <c r="D2097" s="5"/>
      <c r="E2097" s="5"/>
      <c r="H2097" s="6">
        <v>42257</v>
      </c>
    </row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spans="2:18">
      <c r="B2109" s="2" t="str">
        <f>"币种"</f>
        <v>币种</v>
      </c>
      <c r="C2109" s="2" t="str">
        <f>"余额"</f>
        <v>余额</v>
      </c>
      <c r="D2109" s="2" t="str">
        <f>"可用"</f>
        <v>可用</v>
      </c>
      <c r="E2109" s="2" t="str">
        <f>"可取"</f>
        <v>可取</v>
      </c>
      <c r="F2109" s="2" t="str">
        <f>"参考市值"</f>
        <v>参考市值</v>
      </c>
      <c r="G2109" s="2" t="str">
        <f>"资产"</f>
        <v>资产</v>
      </c>
      <c r="H2109" s="2" t="str">
        <f>"盈亏"</f>
        <v>盈亏</v>
      </c>
      <c r="I2109" s="2"/>
      <c r="J2109" s="2"/>
      <c r="K2109" s="2"/>
      <c r="L2109" s="2"/>
      <c r="M2109" s="2"/>
      <c r="N2109" s="2"/>
      <c r="O2109" s="2"/>
      <c r="P2109" s="2"/>
      <c r="Q2109" s="2"/>
      <c r="R2109" s="2"/>
    </row>
    <row r="2110" spans="2:18">
      <c r="B2110" s="2" t="str">
        <f>"人民币"</f>
        <v>人民币</v>
      </c>
      <c r="C2110" s="2" t="str">
        <f>"5508.71"</f>
        <v>5508.71</v>
      </c>
      <c r="D2110" s="2" t="str">
        <f>"138.54"</f>
        <v>138.54</v>
      </c>
      <c r="E2110" s="2" t="str">
        <f>"138.54"</f>
        <v>138.54</v>
      </c>
      <c r="F2110" s="2" t="str">
        <f>"91616.00"</f>
        <v>91616.00</v>
      </c>
      <c r="G2110" s="2" t="str">
        <f>"91754.54"</f>
        <v>91754.54</v>
      </c>
      <c r="H2110" s="2" t="str">
        <f>"-9194.42"</f>
        <v>-9194.42</v>
      </c>
      <c r="I2110" s="2"/>
      <c r="J2110" s="2"/>
      <c r="K2110" s="2"/>
      <c r="L2110" s="2"/>
      <c r="M2110" s="2"/>
      <c r="N2110" s="2"/>
      <c r="O2110" s="2"/>
      <c r="P2110" s="2"/>
      <c r="Q2110" s="2"/>
      <c r="R2110" s="2"/>
    </row>
    <row r="2111" spans="2:18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8"/>
    </row>
    <row r="2112" spans="2:18">
      <c r="B2112" s="2" t="s">
        <v>0</v>
      </c>
      <c r="C2112" s="2" t="str">
        <f>"证券数量"</f>
        <v>证券数量</v>
      </c>
      <c r="D2112" s="2" t="s">
        <v>1</v>
      </c>
      <c r="E2112" s="2" t="str">
        <f>"价格币种"</f>
        <v>价格币种</v>
      </c>
      <c r="F2112" s="2" t="str">
        <f>"成本价"</f>
        <v>成本价</v>
      </c>
      <c r="G2112" s="2" t="str">
        <f>"浮动盈亏"</f>
        <v>浮动盈亏</v>
      </c>
      <c r="H2112" s="2" t="str">
        <f>"盈亏比例(%)"</f>
        <v>盈亏比例(%)</v>
      </c>
      <c r="I2112" s="2" t="str">
        <f>"折算汇率"</f>
        <v>折算汇率</v>
      </c>
      <c r="J2112" s="2" t="str">
        <f>"最新市值"</f>
        <v>最新市值</v>
      </c>
      <c r="K2112" s="2" t="str">
        <f>"当前价"</f>
        <v>当前价</v>
      </c>
      <c r="L2112" s="2" t="str">
        <f>"今买数量"</f>
        <v>今买数量</v>
      </c>
      <c r="M2112" s="2" t="str">
        <f>"今卖数量"</f>
        <v>今卖数量</v>
      </c>
      <c r="N2112" s="2" t="str">
        <f>"证券代码"</f>
        <v>证券代码</v>
      </c>
      <c r="O2112" s="2" t="str">
        <f>"股东代码"</f>
        <v>股东代码</v>
      </c>
      <c r="P2112" s="2" t="str">
        <f>"成本金额"</f>
        <v>成本金额</v>
      </c>
      <c r="Q2112" s="2" t="s">
        <v>2</v>
      </c>
      <c r="R2112" s="2"/>
    </row>
    <row r="2113" spans="2:18">
      <c r="B2113" s="2" t="s">
        <v>4</v>
      </c>
      <c r="C2113" s="9" t="s">
        <v>5</v>
      </c>
      <c r="D2113" s="9" t="s">
        <v>5</v>
      </c>
      <c r="E2113" s="2" t="str">
        <f t="shared" ref="E2113:E2128" si="628">"人民币"</f>
        <v>人民币</v>
      </c>
      <c r="F2113" s="2">
        <v>19.758</v>
      </c>
      <c r="G2113" s="2">
        <v>-1294.53</v>
      </c>
      <c r="H2113" s="2">
        <v>-8.19</v>
      </c>
      <c r="I2113" s="9" t="s">
        <v>6</v>
      </c>
      <c r="J2113" s="2">
        <v>14512</v>
      </c>
      <c r="K2113" s="2">
        <v>18.14</v>
      </c>
      <c r="L2113" s="2">
        <v>0</v>
      </c>
      <c r="M2113" s="2">
        <v>0</v>
      </c>
      <c r="N2113" s="2" t="str">
        <f>"000936"</f>
        <v>000936</v>
      </c>
      <c r="O2113" s="2" t="str">
        <f t="shared" ref="O2113:O2116" si="629">"0157472516"</f>
        <v>0157472516</v>
      </c>
      <c r="P2113" s="2" t="str">
        <f>"15806.53"</f>
        <v>15806.53</v>
      </c>
      <c r="Q2113" s="2">
        <v>30</v>
      </c>
      <c r="R2113" s="2">
        <f t="shared" ref="R2113:R2128" si="630">Q2113*C2113</f>
        <v>24000</v>
      </c>
    </row>
    <row r="2114" spans="2:18">
      <c r="B2114" s="2" t="str">
        <f>"创业板B"</f>
        <v>创业板B</v>
      </c>
      <c r="C2114" s="2">
        <v>10000</v>
      </c>
      <c r="D2114" s="2">
        <v>10000</v>
      </c>
      <c r="E2114" s="2" t="str">
        <f>"人民币"</f>
        <v>人民币</v>
      </c>
      <c r="F2114" s="2">
        <v>1.116</v>
      </c>
      <c r="G2114" s="2">
        <v>-927.5</v>
      </c>
      <c r="H2114" s="2">
        <v>-8.33</v>
      </c>
      <c r="I2114" s="2"/>
      <c r="J2114" s="2">
        <v>10230</v>
      </c>
      <c r="K2114" s="2">
        <v>1.023</v>
      </c>
      <c r="L2114" s="2">
        <v>0</v>
      </c>
      <c r="M2114" s="2">
        <v>0</v>
      </c>
      <c r="N2114" s="2" t="str">
        <f>"150153"</f>
        <v>150153</v>
      </c>
      <c r="O2114" s="2" t="str">
        <f>"0157472516"</f>
        <v>0157472516</v>
      </c>
      <c r="P2114" s="2" t="str">
        <f>"11157.50"</f>
        <v>11157.50</v>
      </c>
      <c r="Q2114" s="2">
        <v>1.3</v>
      </c>
      <c r="R2114" s="2">
        <f>Q2114*C2114</f>
        <v>13000</v>
      </c>
    </row>
    <row r="2115" spans="2:18">
      <c r="B2115" s="2" t="s">
        <v>7</v>
      </c>
      <c r="C2115" s="2">
        <v>600</v>
      </c>
      <c r="D2115" s="2">
        <v>600</v>
      </c>
      <c r="E2115" s="2" t="str">
        <f>"人民币"</f>
        <v>人民币</v>
      </c>
      <c r="F2115" s="2">
        <v>17.548</v>
      </c>
      <c r="G2115" s="2">
        <v>-310.88</v>
      </c>
      <c r="H2115" s="2">
        <v>-2.95</v>
      </c>
      <c r="I2115" s="2"/>
      <c r="J2115" s="2">
        <v>10218</v>
      </c>
      <c r="K2115" s="2">
        <v>17.03</v>
      </c>
      <c r="L2115" s="2">
        <v>0</v>
      </c>
      <c r="M2115" s="2">
        <v>0</v>
      </c>
      <c r="N2115" s="2" t="str">
        <f>"600008"</f>
        <v>600008</v>
      </c>
      <c r="O2115" s="2" t="str">
        <f t="shared" ref="O2115:O2118" si="631">"A453612732"</f>
        <v>A453612732</v>
      </c>
      <c r="P2115" s="2" t="str">
        <f>"10528.88"</f>
        <v>10528.88</v>
      </c>
      <c r="Q2115" s="2">
        <v>25</v>
      </c>
      <c r="R2115" s="2">
        <f>Q2115*C2115</f>
        <v>15000</v>
      </c>
    </row>
    <row r="2116" spans="2:18">
      <c r="B2116" s="2" t="str">
        <f>"华英农业"</f>
        <v>华英农业</v>
      </c>
      <c r="C2116" s="2">
        <v>600</v>
      </c>
      <c r="D2116" s="2">
        <v>300</v>
      </c>
      <c r="E2116" s="2" t="str">
        <f>"人民币"</f>
        <v>人民币</v>
      </c>
      <c r="F2116" s="2">
        <v>14.948</v>
      </c>
      <c r="G2116" s="2">
        <v>-418.66</v>
      </c>
      <c r="H2116" s="2">
        <v>-4.67</v>
      </c>
      <c r="I2116" s="2"/>
      <c r="J2116" s="2">
        <v>8550</v>
      </c>
      <c r="K2116" s="2">
        <v>14.25</v>
      </c>
      <c r="L2116" s="2">
        <v>300</v>
      </c>
      <c r="M2116" s="2">
        <v>0</v>
      </c>
      <c r="N2116" s="2" t="str">
        <f>"002321"</f>
        <v>002321</v>
      </c>
      <c r="O2116" s="2" t="str">
        <f>"0157472516"</f>
        <v>0157472516</v>
      </c>
      <c r="P2116" s="2" t="str">
        <f>"8968.66"</f>
        <v>8968.66</v>
      </c>
      <c r="Q2116" s="2">
        <v>25</v>
      </c>
      <c r="R2116" s="2">
        <f>Q2116*C2116</f>
        <v>15000</v>
      </c>
    </row>
    <row r="2117" spans="2:18">
      <c r="B2117" s="2" t="str">
        <f>"*ST阳化"</f>
        <v>*ST阳化</v>
      </c>
      <c r="C2117" s="2">
        <v>900</v>
      </c>
      <c r="D2117" s="2">
        <v>600</v>
      </c>
      <c r="E2117" s="2" t="str">
        <f>"人民币"</f>
        <v>人民币</v>
      </c>
      <c r="F2117" s="2">
        <v>7.599</v>
      </c>
      <c r="G2117" s="2">
        <v>-80.2</v>
      </c>
      <c r="H2117" s="2">
        <v>-1.17</v>
      </c>
      <c r="I2117" s="2"/>
      <c r="J2117" s="2">
        <v>6759</v>
      </c>
      <c r="K2117" s="2">
        <v>7.51</v>
      </c>
      <c r="L2117" s="2">
        <v>300</v>
      </c>
      <c r="M2117" s="2">
        <v>0</v>
      </c>
      <c r="N2117" s="2" t="str">
        <f>"600691"</f>
        <v>600691</v>
      </c>
      <c r="O2117" s="2" t="str">
        <f>"A453612732"</f>
        <v>A453612732</v>
      </c>
      <c r="P2117" s="2" t="str">
        <f>"6839.20"</f>
        <v>6839.20</v>
      </c>
      <c r="Q2117" s="2">
        <v>11</v>
      </c>
      <c r="R2117" s="2">
        <f>Q2117*C2117</f>
        <v>9900</v>
      </c>
    </row>
    <row r="2118" spans="2:18">
      <c r="B2118" s="2" t="str">
        <f>"雪峰科技"</f>
        <v>雪峰科技</v>
      </c>
      <c r="C2118" s="2">
        <v>200</v>
      </c>
      <c r="D2118" s="2">
        <v>100</v>
      </c>
      <c r="E2118" s="2" t="str">
        <f>"人民币"</f>
        <v>人民币</v>
      </c>
      <c r="F2118" s="2">
        <v>37.898</v>
      </c>
      <c r="G2118" s="2">
        <v>-1239.59</v>
      </c>
      <c r="H2118" s="2">
        <v>-16.35</v>
      </c>
      <c r="I2118" s="2"/>
      <c r="J2118" s="2">
        <v>6340</v>
      </c>
      <c r="K2118" s="2">
        <v>31.7</v>
      </c>
      <c r="L2118" s="2">
        <v>100</v>
      </c>
      <c r="M2118" s="2">
        <v>0</v>
      </c>
      <c r="N2118" s="2" t="str">
        <f>"603227"</f>
        <v>603227</v>
      </c>
      <c r="O2118" s="2" t="str">
        <f>"A453612732"</f>
        <v>A453612732</v>
      </c>
      <c r="P2118" s="2" t="str">
        <f>"7579.59"</f>
        <v>7579.59</v>
      </c>
      <c r="Q2118" s="2">
        <v>42</v>
      </c>
      <c r="R2118" s="2">
        <f>Q2118*C2118</f>
        <v>8400</v>
      </c>
    </row>
    <row r="2119" spans="2:18">
      <c r="B2119" s="2" t="str">
        <f>"三花股份"</f>
        <v>三花股份</v>
      </c>
      <c r="C2119" s="2">
        <v>400</v>
      </c>
      <c r="D2119" s="2">
        <v>400</v>
      </c>
      <c r="E2119" s="2" t="str">
        <f>"人民币"</f>
        <v>人民币</v>
      </c>
      <c r="F2119" s="2">
        <v>13.737</v>
      </c>
      <c r="G2119" s="2">
        <v>69.25</v>
      </c>
      <c r="H2119" s="2">
        <v>1.26</v>
      </c>
      <c r="I2119" s="2"/>
      <c r="J2119" s="2">
        <v>5564</v>
      </c>
      <c r="K2119" s="2">
        <v>13.91</v>
      </c>
      <c r="L2119" s="2">
        <v>0</v>
      </c>
      <c r="M2119" s="2">
        <v>0</v>
      </c>
      <c r="N2119" s="2" t="str">
        <f>"002050"</f>
        <v>002050</v>
      </c>
      <c r="O2119" s="2" t="str">
        <f t="shared" ref="O2119:O2124" si="632">"0157472516"</f>
        <v>0157472516</v>
      </c>
      <c r="P2119" s="2" t="str">
        <f>"5494.75"</f>
        <v>5494.75</v>
      </c>
      <c r="Q2119" s="2">
        <v>20</v>
      </c>
      <c r="R2119" s="2">
        <f>Q2119*C2119</f>
        <v>8000</v>
      </c>
    </row>
    <row r="2120" spans="2:18">
      <c r="B2120" s="2" t="str">
        <f>"农 产 品"</f>
        <v>农 产 品</v>
      </c>
      <c r="C2120" s="2">
        <v>200</v>
      </c>
      <c r="D2120" s="2">
        <v>200</v>
      </c>
      <c r="E2120" s="2" t="str">
        <f>"人民币"</f>
        <v>人民币</v>
      </c>
      <c r="F2120" s="2">
        <v>25.665</v>
      </c>
      <c r="G2120" s="2">
        <v>-601</v>
      </c>
      <c r="H2120" s="2">
        <v>-11.71</v>
      </c>
      <c r="I2120" s="2"/>
      <c r="J2120" s="2">
        <v>4532</v>
      </c>
      <c r="K2120" s="2">
        <v>22.66</v>
      </c>
      <c r="L2120" s="2">
        <v>0</v>
      </c>
      <c r="M2120" s="2">
        <v>0</v>
      </c>
      <c r="N2120" s="2" t="str">
        <f>"000061"</f>
        <v>000061</v>
      </c>
      <c r="O2120" s="2" t="str">
        <f>"0157472516"</f>
        <v>0157472516</v>
      </c>
      <c r="P2120" s="2" t="str">
        <f>"5133.00"</f>
        <v>5133.00</v>
      </c>
      <c r="Q2120" s="2">
        <v>35</v>
      </c>
      <c r="R2120" s="2">
        <f>Q2120*C2120</f>
        <v>7000</v>
      </c>
    </row>
    <row r="2121" spans="2:18">
      <c r="B2121" s="2" t="str">
        <f>"北京城建"</f>
        <v>北京城建</v>
      </c>
      <c r="C2121" s="2">
        <v>200</v>
      </c>
      <c r="D2121" s="2">
        <v>200</v>
      </c>
      <c r="E2121" s="2" t="str">
        <f>"人民币"</f>
        <v>人民币</v>
      </c>
      <c r="F2121" s="2">
        <v>24.605</v>
      </c>
      <c r="G2121" s="2">
        <v>-394.99</v>
      </c>
      <c r="H2121" s="2">
        <v>-8.03</v>
      </c>
      <c r="I2121" s="2"/>
      <c r="J2121" s="2">
        <v>4526</v>
      </c>
      <c r="K2121" s="2">
        <v>22.63</v>
      </c>
      <c r="L2121" s="2">
        <v>0</v>
      </c>
      <c r="M2121" s="2">
        <v>0</v>
      </c>
      <c r="N2121" s="2" t="str">
        <f>"600266"</f>
        <v>600266</v>
      </c>
      <c r="O2121" s="2" t="str">
        <f t="shared" ref="O2121:O2123" si="633">"A453612732"</f>
        <v>A453612732</v>
      </c>
      <c r="P2121" s="2" t="str">
        <f>"4920.99"</f>
        <v>4920.99</v>
      </c>
      <c r="Q2121" s="2">
        <v>28</v>
      </c>
      <c r="R2121" s="2">
        <f>Q2121*C2121</f>
        <v>5600</v>
      </c>
    </row>
    <row r="2122" spans="2:18">
      <c r="B2122" s="2" t="str">
        <f>"上汽集团"</f>
        <v>上汽集团</v>
      </c>
      <c r="C2122" s="2">
        <v>200</v>
      </c>
      <c r="D2122" s="2">
        <v>200</v>
      </c>
      <c r="E2122" s="2" t="str">
        <f>"人民币"</f>
        <v>人民币</v>
      </c>
      <c r="F2122" s="2">
        <v>24.736</v>
      </c>
      <c r="G2122" s="2">
        <v>-449.12</v>
      </c>
      <c r="H2122" s="2">
        <v>-9.08</v>
      </c>
      <c r="I2122" s="2"/>
      <c r="J2122" s="2">
        <v>4498</v>
      </c>
      <c r="K2122" s="2">
        <v>22.49</v>
      </c>
      <c r="L2122" s="2">
        <v>0</v>
      </c>
      <c r="M2122" s="2">
        <v>0</v>
      </c>
      <c r="N2122" s="2" t="str">
        <f>"600104"</f>
        <v>600104</v>
      </c>
      <c r="O2122" s="2" t="str">
        <f>"A453612732"</f>
        <v>A453612732</v>
      </c>
      <c r="P2122" s="2" t="str">
        <f>"4947.12"</f>
        <v>4947.12</v>
      </c>
      <c r="Q2122" s="2">
        <v>35</v>
      </c>
      <c r="R2122" s="2">
        <f>Q2122*C2122</f>
        <v>7000</v>
      </c>
    </row>
    <row r="2123" spans="2:18">
      <c r="B2123" s="2" t="str">
        <f>"中海集运"</f>
        <v>中海集运</v>
      </c>
      <c r="C2123" s="2">
        <v>400</v>
      </c>
      <c r="D2123" s="2">
        <v>400</v>
      </c>
      <c r="E2123" s="2" t="str">
        <f>"人民币"</f>
        <v>人民币</v>
      </c>
      <c r="F2123" s="2">
        <v>9.099</v>
      </c>
      <c r="G2123" s="2">
        <v>-167.68</v>
      </c>
      <c r="H2123" s="2">
        <v>-4.6</v>
      </c>
      <c r="I2123" s="2"/>
      <c r="J2123" s="2">
        <v>3472</v>
      </c>
      <c r="K2123" s="2">
        <v>8.68</v>
      </c>
      <c r="L2123" s="2">
        <v>0</v>
      </c>
      <c r="M2123" s="2">
        <v>0</v>
      </c>
      <c r="N2123" s="2" t="str">
        <f>"601866"</f>
        <v>601866</v>
      </c>
      <c r="O2123" s="2" t="str">
        <f>"A453612732"</f>
        <v>A453612732</v>
      </c>
      <c r="P2123" s="2" t="str">
        <f>"3639.68"</f>
        <v>3639.68</v>
      </c>
      <c r="Q2123" s="2">
        <v>12</v>
      </c>
      <c r="R2123" s="2">
        <f>Q2123*C2123</f>
        <v>4800</v>
      </c>
    </row>
    <row r="2124" spans="2:18">
      <c r="B2124" s="2" t="str">
        <f>"中航军B"</f>
        <v>中航军B</v>
      </c>
      <c r="C2124" s="2">
        <v>3000</v>
      </c>
      <c r="D2124" s="2">
        <v>3000</v>
      </c>
      <c r="E2124" s="2" t="str">
        <f>"人民币"</f>
        <v>人民币</v>
      </c>
      <c r="F2124" s="2">
        <v>0.972</v>
      </c>
      <c r="G2124" s="2">
        <v>-62</v>
      </c>
      <c r="H2124" s="2">
        <v>-2.16</v>
      </c>
      <c r="I2124" s="2"/>
      <c r="J2124" s="2">
        <v>2853</v>
      </c>
      <c r="K2124" s="2">
        <v>0.951</v>
      </c>
      <c r="L2124" s="2">
        <v>0</v>
      </c>
      <c r="M2124" s="2">
        <v>0</v>
      </c>
      <c r="N2124" s="2" t="str">
        <f>"150222"</f>
        <v>150222</v>
      </c>
      <c r="O2124" s="2" t="str">
        <f>"0157472516"</f>
        <v>0157472516</v>
      </c>
      <c r="P2124" s="2" t="str">
        <f>"2915.00"</f>
        <v>2915.00</v>
      </c>
      <c r="Q2124" s="2">
        <v>1.1</v>
      </c>
      <c r="R2124" s="2">
        <f>Q2124*C2124</f>
        <v>3300</v>
      </c>
    </row>
    <row r="2125" spans="2:18">
      <c r="B2125" s="2" t="str">
        <f>"华贸物流"</f>
        <v>华贸物流</v>
      </c>
      <c r="C2125" s="2">
        <v>200</v>
      </c>
      <c r="D2125" s="2">
        <v>200</v>
      </c>
      <c r="E2125" s="2" t="str">
        <f>"人民币"</f>
        <v>人民币</v>
      </c>
      <c r="F2125" s="2">
        <v>16.576</v>
      </c>
      <c r="G2125" s="2">
        <v>-473.12</v>
      </c>
      <c r="H2125" s="2">
        <v>-14.27</v>
      </c>
      <c r="I2125" s="2"/>
      <c r="J2125" s="2">
        <v>2842</v>
      </c>
      <c r="K2125" s="2">
        <v>14.21</v>
      </c>
      <c r="L2125" s="2">
        <v>0</v>
      </c>
      <c r="M2125" s="2">
        <v>0</v>
      </c>
      <c r="N2125" s="2" t="str">
        <f>"603128"</f>
        <v>603128</v>
      </c>
      <c r="O2125" s="2" t="str">
        <f t="shared" ref="O2125:O2128" si="634">"A453612732"</f>
        <v>A453612732</v>
      </c>
      <c r="P2125" s="2" t="str">
        <f>"3315.12"</f>
        <v>3315.12</v>
      </c>
      <c r="Q2125" s="2">
        <v>20</v>
      </c>
      <c r="R2125" s="2">
        <f>Q2125*C2125</f>
        <v>4000</v>
      </c>
    </row>
    <row r="2126" spans="2:18">
      <c r="B2126" s="2" t="str">
        <f>"盛达矿业"</f>
        <v>盛达矿业</v>
      </c>
      <c r="C2126" s="2">
        <v>100</v>
      </c>
      <c r="D2126" s="2">
        <v>100</v>
      </c>
      <c r="E2126" s="2" t="str">
        <f>"人民币"</f>
        <v>人民币</v>
      </c>
      <c r="F2126" s="2">
        <v>38.308</v>
      </c>
      <c r="G2126" s="2">
        <v>-1175.77</v>
      </c>
      <c r="H2126" s="2">
        <v>-30.69</v>
      </c>
      <c r="I2126" s="2"/>
      <c r="J2126" s="2">
        <v>2655</v>
      </c>
      <c r="K2126" s="2">
        <v>26.55</v>
      </c>
      <c r="L2126" s="2">
        <v>0</v>
      </c>
      <c r="M2126" s="2">
        <v>100</v>
      </c>
      <c r="N2126" s="2" t="str">
        <f>"000603"</f>
        <v>000603</v>
      </c>
      <c r="O2126" s="2" t="str">
        <f>"0157472516"</f>
        <v>0157472516</v>
      </c>
      <c r="P2126" s="2" t="str">
        <f>"3830.77"</f>
        <v>3830.77</v>
      </c>
      <c r="Q2126" s="2">
        <v>40</v>
      </c>
      <c r="R2126" s="2">
        <f>Q2126*C2126</f>
        <v>4000</v>
      </c>
    </row>
    <row r="2127" spans="2:18">
      <c r="B2127" s="2" t="str">
        <f>"大众交通"</f>
        <v>大众交通</v>
      </c>
      <c r="C2127" s="2">
        <v>100</v>
      </c>
      <c r="D2127" s="2">
        <v>100</v>
      </c>
      <c r="E2127" s="2" t="str">
        <f>"人民币"</f>
        <v>人民币</v>
      </c>
      <c r="F2127" s="2">
        <v>30.941</v>
      </c>
      <c r="G2127" s="2">
        <v>-1037.13</v>
      </c>
      <c r="H2127" s="2">
        <v>-33.52</v>
      </c>
      <c r="I2127" s="2"/>
      <c r="J2127" s="2">
        <v>2057</v>
      </c>
      <c r="K2127" s="2">
        <v>20.57</v>
      </c>
      <c r="L2127" s="2">
        <v>0</v>
      </c>
      <c r="M2127" s="2">
        <v>0</v>
      </c>
      <c r="N2127" s="2" t="str">
        <f>"600611"</f>
        <v>600611</v>
      </c>
      <c r="O2127" s="2" t="str">
        <f>"A453612732"</f>
        <v>A453612732</v>
      </c>
      <c r="P2127" s="2" t="str">
        <f>"3094.13"</f>
        <v>3094.13</v>
      </c>
      <c r="Q2127" s="2">
        <v>28</v>
      </c>
      <c r="R2127" s="2">
        <f>Q2127*C2127</f>
        <v>2800</v>
      </c>
    </row>
    <row r="2128" spans="2:18">
      <c r="B2128" s="2" t="str">
        <f>"中国中车"</f>
        <v>中国中车</v>
      </c>
      <c r="C2128" s="2">
        <v>100</v>
      </c>
      <c r="D2128" s="2">
        <v>100</v>
      </c>
      <c r="E2128" s="2" t="str">
        <f>"人民币"</f>
        <v>人民币</v>
      </c>
      <c r="F2128" s="2">
        <v>26.395</v>
      </c>
      <c r="G2128" s="2">
        <v>-631.5</v>
      </c>
      <c r="H2128" s="2">
        <v>-23.92</v>
      </c>
      <c r="I2128" s="2"/>
      <c r="J2128" s="2">
        <v>2008</v>
      </c>
      <c r="K2128" s="2">
        <v>20.08</v>
      </c>
      <c r="L2128" s="2">
        <v>0</v>
      </c>
      <c r="M2128" s="2">
        <v>100</v>
      </c>
      <c r="N2128" s="2" t="str">
        <f>"601766"</f>
        <v>601766</v>
      </c>
      <c r="O2128" s="2" t="str">
        <f>"A453612732"</f>
        <v>A453612732</v>
      </c>
      <c r="P2128" s="2" t="str">
        <f>"2639.50"</f>
        <v>2639.50</v>
      </c>
      <c r="Q2128" s="2">
        <v>30</v>
      </c>
      <c r="R2128" s="2">
        <f>Q2128*C2128</f>
        <v>3000</v>
      </c>
    </row>
    <row r="2129" spans="2:18">
      <c r="B2129" s="2" t="s">
        <v>8</v>
      </c>
      <c r="C2129" s="2" t="s">
        <v>9</v>
      </c>
      <c r="D2129" s="4" t="s">
        <v>10</v>
      </c>
      <c r="E2129" s="4"/>
      <c r="F2129" s="4"/>
      <c r="G2129" s="2"/>
      <c r="H2129" s="2">
        <f>SUM(H2113:H2128)</f>
        <v>-178.38</v>
      </c>
      <c r="I2129" s="2"/>
      <c r="J2129" s="2"/>
      <c r="K2129" s="2"/>
      <c r="L2129" s="2"/>
      <c r="M2129" s="2"/>
      <c r="N2129" s="2"/>
      <c r="O2129" s="2"/>
      <c r="P2129" s="2"/>
      <c r="Q2129" s="2"/>
      <c r="R2129" s="2">
        <f>SUM(R2113:R2128)</f>
        <v>134800</v>
      </c>
    </row>
    <row r="2130" customFormat="1" spans="4:9">
      <c r="D2130" s="5"/>
      <c r="E2130" s="5"/>
      <c r="F2130" s="5"/>
      <c r="I2130" s="6">
        <v>42257</v>
      </c>
    </row>
    <row r="2131" customFormat="1" spans="11:11">
      <c r="K2131" s="6">
        <f>I2130+1</f>
        <v>42258</v>
      </c>
    </row>
    <row r="2132" customFormat="1" spans="3:12">
      <c r="C2132" t="s">
        <v>11</v>
      </c>
      <c r="L2132" s="7">
        <f ca="1">NOW()</f>
        <v>42259.9654398148</v>
      </c>
    </row>
    <row r="2133" customFormat="1" spans="10:10">
      <c r="J2133" t="e">
        <f>E2125+1</f>
        <v>#VALUE!</v>
      </c>
    </row>
    <row r="2134" customFormat="1" spans="7:7">
      <c r="G2134" t="s">
        <v>12</v>
      </c>
    </row>
    <row r="2135" customFormat="1" spans="6:6">
      <c r="F2135" t="s">
        <v>13</v>
      </c>
    </row>
    <row r="2136" spans="1:17">
      <c r="A2136" s="2" t="str">
        <f>"币种"</f>
        <v>币种</v>
      </c>
      <c r="B2136" s="2" t="str">
        <f>"余额"</f>
        <v>余额</v>
      </c>
      <c r="C2136" s="2" t="str">
        <f>"可用"</f>
        <v>可用</v>
      </c>
      <c r="D2136" s="2" t="str">
        <f>"可取"</f>
        <v>可取</v>
      </c>
      <c r="E2136" s="2" t="str">
        <f>"参考市值"</f>
        <v>参考市值</v>
      </c>
      <c r="F2136" s="2" t="str">
        <f>"资产"</f>
        <v>资产</v>
      </c>
      <c r="G2136" s="2" t="str">
        <f>"盈亏"</f>
        <v>盈亏</v>
      </c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spans="1:17">
      <c r="A2137" s="2" t="str">
        <f>"人民币"</f>
        <v>人民币</v>
      </c>
      <c r="B2137" s="2" t="str">
        <f>"5508.71"</f>
        <v>5508.71</v>
      </c>
      <c r="C2137" s="2" t="str">
        <f>"138.54"</f>
        <v>138.54</v>
      </c>
      <c r="D2137" s="2" t="str">
        <f>"138.54"</f>
        <v>138.54</v>
      </c>
      <c r="E2137" s="2" t="str">
        <f>"91616.00"</f>
        <v>91616.00</v>
      </c>
      <c r="F2137" s="2" t="str">
        <f>"91754.54"</f>
        <v>91754.54</v>
      </c>
      <c r="G2137" s="2" t="str">
        <f>"-9194.42"</f>
        <v>-9194.42</v>
      </c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spans="1:17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8"/>
    </row>
    <row r="2139" spans="1:18">
      <c r="A2139" s="2" t="s">
        <v>0</v>
      </c>
      <c r="B2139" s="2" t="str">
        <f>"证券数量"</f>
        <v>证券数量</v>
      </c>
      <c r="C2139" s="2" t="s">
        <v>1</v>
      </c>
      <c r="D2139" s="2" t="str">
        <f>"价格币种"</f>
        <v>价格币种</v>
      </c>
      <c r="E2139" s="2" t="str">
        <f>"成本价"</f>
        <v>成本价</v>
      </c>
      <c r="F2139" s="2" t="str">
        <f>"浮动盈亏"</f>
        <v>浮动盈亏</v>
      </c>
      <c r="G2139" s="2" t="str">
        <f>"盈亏比例(%)"</f>
        <v>盈亏比例(%)</v>
      </c>
      <c r="H2139" s="2" t="str">
        <f>"折算汇率"</f>
        <v>折算汇率</v>
      </c>
      <c r="I2139" s="2" t="str">
        <f>"最新市值"</f>
        <v>最新市值</v>
      </c>
      <c r="J2139" s="2" t="str">
        <f>"当前价"</f>
        <v>当前价</v>
      </c>
      <c r="K2139" s="2" t="str">
        <f>"今买数量"</f>
        <v>今买数量</v>
      </c>
      <c r="L2139" s="2" t="str">
        <f>"今卖数量"</f>
        <v>今卖数量</v>
      </c>
      <c r="M2139" s="2" t="str">
        <f>"证券代码"</f>
        <v>证券代码</v>
      </c>
      <c r="N2139" s="2" t="str">
        <f>"股东代码"</f>
        <v>股东代码</v>
      </c>
      <c r="O2139" s="2" t="str">
        <f>"成本金额"</f>
        <v>成本金额</v>
      </c>
      <c r="P2139" s="2" t="s">
        <v>2</v>
      </c>
      <c r="Q2139" s="2"/>
      <c r="R2139" s="2" t="s">
        <v>3</v>
      </c>
    </row>
    <row r="2140" spans="1:18">
      <c r="A2140" s="2" t="s">
        <v>4</v>
      </c>
      <c r="B2140" s="9" t="s">
        <v>5</v>
      </c>
      <c r="C2140" s="9" t="s">
        <v>5</v>
      </c>
      <c r="D2140" s="2" t="str">
        <f t="shared" ref="D2140:D2155" si="635">"人民币"</f>
        <v>人民币</v>
      </c>
      <c r="E2140" s="2">
        <v>19.758</v>
      </c>
      <c r="F2140" s="2">
        <v>-1294.53</v>
      </c>
      <c r="G2140" s="2">
        <v>-8.19</v>
      </c>
      <c r="H2140" s="9" t="s">
        <v>6</v>
      </c>
      <c r="I2140" s="2">
        <v>14512</v>
      </c>
      <c r="J2140" s="2">
        <v>18.14</v>
      </c>
      <c r="K2140" s="2">
        <v>0</v>
      </c>
      <c r="L2140" s="2">
        <v>0</v>
      </c>
      <c r="M2140" s="2" t="str">
        <f>"000936"</f>
        <v>000936</v>
      </c>
      <c r="N2140" s="2" t="str">
        <f t="shared" ref="N2140:N2143" si="636">"0157472516"</f>
        <v>0157472516</v>
      </c>
      <c r="O2140" s="2" t="str">
        <f>"15806.53"</f>
        <v>15806.53</v>
      </c>
      <c r="P2140" s="2">
        <v>30</v>
      </c>
      <c r="Q2140" s="2">
        <f t="shared" ref="Q2140:Q2155" si="637">P2140*B2140</f>
        <v>24000</v>
      </c>
      <c r="R2140" s="2">
        <f t="shared" ref="R2140:R2155" si="638">(Q2140-O2140)/O2140*100</f>
        <v>51.835981711356</v>
      </c>
    </row>
    <row r="2141" spans="1:18">
      <c r="A2141" s="2" t="str">
        <f>"创业板B"</f>
        <v>创业板B</v>
      </c>
      <c r="B2141" s="2">
        <v>10000</v>
      </c>
      <c r="C2141" s="2">
        <v>10000</v>
      </c>
      <c r="D2141" s="2" t="str">
        <f>"人民币"</f>
        <v>人民币</v>
      </c>
      <c r="E2141" s="2">
        <v>1.116</v>
      </c>
      <c r="F2141" s="2">
        <v>-927.5</v>
      </c>
      <c r="G2141" s="2">
        <v>-8.33</v>
      </c>
      <c r="H2141" s="2"/>
      <c r="I2141" s="2">
        <v>10230</v>
      </c>
      <c r="J2141" s="2">
        <v>1.023</v>
      </c>
      <c r="K2141" s="2">
        <v>0</v>
      </c>
      <c r="L2141" s="2">
        <v>0</v>
      </c>
      <c r="M2141" s="2" t="str">
        <f>"150153"</f>
        <v>150153</v>
      </c>
      <c r="N2141" s="2" t="str">
        <f>"0157472516"</f>
        <v>0157472516</v>
      </c>
      <c r="O2141" s="2" t="str">
        <f>"11157.50"</f>
        <v>11157.50</v>
      </c>
      <c r="P2141" s="2">
        <v>1.3</v>
      </c>
      <c r="Q2141" s="2">
        <f>P2141*B2141</f>
        <v>13000</v>
      </c>
      <c r="R2141" s="2">
        <f>(Q2141-O2141)/O2141*100</f>
        <v>16.5135559041004</v>
      </c>
    </row>
    <row r="2142" spans="1:18">
      <c r="A2142" s="2" t="s">
        <v>7</v>
      </c>
      <c r="B2142" s="2">
        <v>600</v>
      </c>
      <c r="C2142" s="2">
        <v>600</v>
      </c>
      <c r="D2142" s="2" t="str">
        <f>"人民币"</f>
        <v>人民币</v>
      </c>
      <c r="E2142" s="2">
        <v>17.548</v>
      </c>
      <c r="F2142" s="2">
        <v>-310.88</v>
      </c>
      <c r="G2142" s="2">
        <v>-2.95</v>
      </c>
      <c r="H2142" s="2"/>
      <c r="I2142" s="2">
        <v>10218</v>
      </c>
      <c r="J2142" s="2">
        <v>17.03</v>
      </c>
      <c r="K2142" s="2">
        <v>0</v>
      </c>
      <c r="L2142" s="2">
        <v>0</v>
      </c>
      <c r="M2142" s="2" t="str">
        <f>"600008"</f>
        <v>600008</v>
      </c>
      <c r="N2142" s="2" t="str">
        <f t="shared" ref="N2142:N2145" si="639">"A453612732"</f>
        <v>A453612732</v>
      </c>
      <c r="O2142" s="2" t="str">
        <f>"10528.88"</f>
        <v>10528.88</v>
      </c>
      <c r="P2142" s="2">
        <v>25</v>
      </c>
      <c r="Q2142" s="2">
        <f>P2142*B2142</f>
        <v>15000</v>
      </c>
      <c r="R2142" s="2">
        <f>(Q2142-O2142)/O2142*100</f>
        <v>42.4652954540274</v>
      </c>
    </row>
    <row r="2143" spans="1:18">
      <c r="A2143" s="2" t="str">
        <f>"华英农业"</f>
        <v>华英农业</v>
      </c>
      <c r="B2143" s="2">
        <v>600</v>
      </c>
      <c r="C2143" s="2">
        <v>300</v>
      </c>
      <c r="D2143" s="2" t="str">
        <f>"人民币"</f>
        <v>人民币</v>
      </c>
      <c r="E2143" s="2">
        <v>14.948</v>
      </c>
      <c r="F2143" s="2">
        <v>-418.66</v>
      </c>
      <c r="G2143" s="2">
        <v>-4.67</v>
      </c>
      <c r="H2143" s="2"/>
      <c r="I2143" s="2">
        <v>8550</v>
      </c>
      <c r="J2143" s="2">
        <v>14.25</v>
      </c>
      <c r="K2143" s="2">
        <v>300</v>
      </c>
      <c r="L2143" s="2">
        <v>0</v>
      </c>
      <c r="M2143" s="2" t="str">
        <f>"002321"</f>
        <v>002321</v>
      </c>
      <c r="N2143" s="2" t="str">
        <f>"0157472516"</f>
        <v>0157472516</v>
      </c>
      <c r="O2143" s="2" t="str">
        <f>"8968.66"</f>
        <v>8968.66</v>
      </c>
      <c r="P2143" s="2">
        <v>25</v>
      </c>
      <c r="Q2143" s="2">
        <f>P2143*B2143</f>
        <v>15000</v>
      </c>
      <c r="R2143" s="2">
        <f>(Q2143-O2143)/O2143*100</f>
        <v>67.2490650777262</v>
      </c>
    </row>
    <row r="2144" spans="1:18">
      <c r="A2144" s="2" t="str">
        <f>"*ST阳化"</f>
        <v>*ST阳化</v>
      </c>
      <c r="B2144" s="2">
        <v>900</v>
      </c>
      <c r="C2144" s="2">
        <v>600</v>
      </c>
      <c r="D2144" s="2" t="str">
        <f>"人民币"</f>
        <v>人民币</v>
      </c>
      <c r="E2144" s="2">
        <v>7.599</v>
      </c>
      <c r="F2144" s="2">
        <v>-80.2</v>
      </c>
      <c r="G2144" s="2">
        <v>-1.17</v>
      </c>
      <c r="H2144" s="2"/>
      <c r="I2144" s="2">
        <v>6759</v>
      </c>
      <c r="J2144" s="2">
        <v>7.51</v>
      </c>
      <c r="K2144" s="2">
        <v>300</v>
      </c>
      <c r="L2144" s="2">
        <v>0</v>
      </c>
      <c r="M2144" s="2" t="str">
        <f>"600691"</f>
        <v>600691</v>
      </c>
      <c r="N2144" s="2" t="str">
        <f>"A453612732"</f>
        <v>A453612732</v>
      </c>
      <c r="O2144" s="2" t="str">
        <f>"6839.20"</f>
        <v>6839.20</v>
      </c>
      <c r="P2144" s="2">
        <v>11</v>
      </c>
      <c r="Q2144" s="2">
        <f>P2144*B2144</f>
        <v>9900</v>
      </c>
      <c r="R2144" s="2">
        <f>(Q2144-O2144)/O2144*100</f>
        <v>44.7537723710376</v>
      </c>
    </row>
    <row r="2145" spans="1:18">
      <c r="A2145" s="2" t="str">
        <f>"雪峰科技"</f>
        <v>雪峰科技</v>
      </c>
      <c r="B2145" s="2">
        <v>200</v>
      </c>
      <c r="C2145" s="2">
        <v>100</v>
      </c>
      <c r="D2145" s="2" t="str">
        <f>"人民币"</f>
        <v>人民币</v>
      </c>
      <c r="E2145" s="2">
        <v>37.898</v>
      </c>
      <c r="F2145" s="2">
        <v>-1239.59</v>
      </c>
      <c r="G2145" s="2">
        <v>-16.35</v>
      </c>
      <c r="H2145" s="2"/>
      <c r="I2145" s="2">
        <v>6340</v>
      </c>
      <c r="J2145" s="2">
        <v>31.7</v>
      </c>
      <c r="K2145" s="2">
        <v>100</v>
      </c>
      <c r="L2145" s="2">
        <v>0</v>
      </c>
      <c r="M2145" s="2" t="str">
        <f>"603227"</f>
        <v>603227</v>
      </c>
      <c r="N2145" s="2" t="str">
        <f>"A453612732"</f>
        <v>A453612732</v>
      </c>
      <c r="O2145" s="2" t="str">
        <f>"7579.59"</f>
        <v>7579.59</v>
      </c>
      <c r="P2145" s="2">
        <v>42</v>
      </c>
      <c r="Q2145" s="2">
        <f>P2145*B2145</f>
        <v>8400</v>
      </c>
      <c r="R2145" s="2">
        <f>(Q2145-O2145)/O2145*100</f>
        <v>10.8239363870605</v>
      </c>
    </row>
    <row r="2146" spans="1:18">
      <c r="A2146" s="2" t="str">
        <f>"三花股份"</f>
        <v>三花股份</v>
      </c>
      <c r="B2146" s="2">
        <v>400</v>
      </c>
      <c r="C2146" s="2">
        <v>400</v>
      </c>
      <c r="D2146" s="2" t="str">
        <f>"人民币"</f>
        <v>人民币</v>
      </c>
      <c r="E2146" s="2">
        <v>13.737</v>
      </c>
      <c r="F2146" s="2">
        <v>69.25</v>
      </c>
      <c r="G2146" s="2">
        <v>1.26</v>
      </c>
      <c r="H2146" s="2"/>
      <c r="I2146" s="2">
        <v>5564</v>
      </c>
      <c r="J2146" s="2">
        <v>13.91</v>
      </c>
      <c r="K2146" s="2">
        <v>0</v>
      </c>
      <c r="L2146" s="2">
        <v>0</v>
      </c>
      <c r="M2146" s="2" t="str">
        <f>"002050"</f>
        <v>002050</v>
      </c>
      <c r="N2146" s="2" t="str">
        <f t="shared" ref="N2146:N2151" si="640">"0157472516"</f>
        <v>0157472516</v>
      </c>
      <c r="O2146" s="2" t="str">
        <f>"5494.75"</f>
        <v>5494.75</v>
      </c>
      <c r="P2146" s="2">
        <v>20</v>
      </c>
      <c r="Q2146" s="2">
        <f>P2146*B2146</f>
        <v>8000</v>
      </c>
      <c r="R2146" s="2">
        <f>(Q2146-O2146)/O2146*100</f>
        <v>45.5935210883116</v>
      </c>
    </row>
    <row r="2147" spans="1:18">
      <c r="A2147" s="2" t="str">
        <f>"农 产 品"</f>
        <v>农 产 品</v>
      </c>
      <c r="B2147" s="2">
        <v>200</v>
      </c>
      <c r="C2147" s="2">
        <v>200</v>
      </c>
      <c r="D2147" s="2" t="str">
        <f>"人民币"</f>
        <v>人民币</v>
      </c>
      <c r="E2147" s="2">
        <v>25.665</v>
      </c>
      <c r="F2147" s="2">
        <v>-601</v>
      </c>
      <c r="G2147" s="2">
        <v>-11.71</v>
      </c>
      <c r="H2147" s="2"/>
      <c r="I2147" s="2">
        <v>4532</v>
      </c>
      <c r="J2147" s="2">
        <v>22.66</v>
      </c>
      <c r="K2147" s="2">
        <v>0</v>
      </c>
      <c r="L2147" s="2">
        <v>0</v>
      </c>
      <c r="M2147" s="2" t="str">
        <f>"000061"</f>
        <v>000061</v>
      </c>
      <c r="N2147" s="2" t="str">
        <f>"0157472516"</f>
        <v>0157472516</v>
      </c>
      <c r="O2147" s="2" t="str">
        <f>"5133.00"</f>
        <v>5133.00</v>
      </c>
      <c r="P2147" s="2">
        <v>35</v>
      </c>
      <c r="Q2147" s="2">
        <f>P2147*B2147</f>
        <v>7000</v>
      </c>
      <c r="R2147" s="2">
        <f>(Q2147-O2147)/O2147*100</f>
        <v>36.3724917202416</v>
      </c>
    </row>
    <row r="2148" spans="1:18">
      <c r="A2148" s="2" t="str">
        <f>"北京城建"</f>
        <v>北京城建</v>
      </c>
      <c r="B2148" s="2">
        <v>200</v>
      </c>
      <c r="C2148" s="2">
        <v>200</v>
      </c>
      <c r="D2148" s="2" t="str">
        <f>"人民币"</f>
        <v>人民币</v>
      </c>
      <c r="E2148" s="2">
        <v>24.605</v>
      </c>
      <c r="F2148" s="2">
        <v>-394.99</v>
      </c>
      <c r="G2148" s="2">
        <v>-8.03</v>
      </c>
      <c r="H2148" s="2"/>
      <c r="I2148" s="2">
        <v>4526</v>
      </c>
      <c r="J2148" s="2">
        <v>22.63</v>
      </c>
      <c r="K2148" s="2">
        <v>0</v>
      </c>
      <c r="L2148" s="2">
        <v>0</v>
      </c>
      <c r="M2148" s="2" t="str">
        <f>"600266"</f>
        <v>600266</v>
      </c>
      <c r="N2148" s="2" t="str">
        <f t="shared" ref="N2148:N2150" si="641">"A453612732"</f>
        <v>A453612732</v>
      </c>
      <c r="O2148" s="2" t="str">
        <f>"4920.99"</f>
        <v>4920.99</v>
      </c>
      <c r="P2148" s="2">
        <v>28</v>
      </c>
      <c r="Q2148" s="2">
        <f>P2148*B2148</f>
        <v>5600</v>
      </c>
      <c r="R2148" s="2">
        <f>(Q2148-O2148)/O2148*100</f>
        <v>13.7982397850839</v>
      </c>
    </row>
    <row r="2149" spans="1:18">
      <c r="A2149" s="2" t="str">
        <f>"上汽集团"</f>
        <v>上汽集团</v>
      </c>
      <c r="B2149" s="2">
        <v>200</v>
      </c>
      <c r="C2149" s="2">
        <v>200</v>
      </c>
      <c r="D2149" s="2" t="str">
        <f>"人民币"</f>
        <v>人民币</v>
      </c>
      <c r="E2149" s="2">
        <v>24.736</v>
      </c>
      <c r="F2149" s="2">
        <v>-449.12</v>
      </c>
      <c r="G2149" s="2">
        <v>-9.08</v>
      </c>
      <c r="H2149" s="2"/>
      <c r="I2149" s="2">
        <v>4498</v>
      </c>
      <c r="J2149" s="2">
        <v>22.49</v>
      </c>
      <c r="K2149" s="2">
        <v>0</v>
      </c>
      <c r="L2149" s="2">
        <v>0</v>
      </c>
      <c r="M2149" s="2" t="str">
        <f>"600104"</f>
        <v>600104</v>
      </c>
      <c r="N2149" s="2" t="str">
        <f>"A453612732"</f>
        <v>A453612732</v>
      </c>
      <c r="O2149" s="2" t="str">
        <f>"4947.12"</f>
        <v>4947.12</v>
      </c>
      <c r="P2149" s="2">
        <v>35</v>
      </c>
      <c r="Q2149" s="2">
        <f>P2149*B2149</f>
        <v>7000</v>
      </c>
      <c r="R2149" s="2">
        <f>(Q2149-O2149)/O2149*100</f>
        <v>41.4964666310904</v>
      </c>
    </row>
    <row r="2150" spans="1:18">
      <c r="A2150" s="2" t="str">
        <f>"中海集运"</f>
        <v>中海集运</v>
      </c>
      <c r="B2150" s="2">
        <v>400</v>
      </c>
      <c r="C2150" s="2">
        <v>400</v>
      </c>
      <c r="D2150" s="2" t="str">
        <f>"人民币"</f>
        <v>人民币</v>
      </c>
      <c r="E2150" s="2">
        <v>9.099</v>
      </c>
      <c r="F2150" s="2">
        <v>-167.68</v>
      </c>
      <c r="G2150" s="2">
        <v>-4.6</v>
      </c>
      <c r="H2150" s="2"/>
      <c r="I2150" s="2">
        <v>3472</v>
      </c>
      <c r="J2150" s="2">
        <v>8.68</v>
      </c>
      <c r="K2150" s="2">
        <v>0</v>
      </c>
      <c r="L2150" s="2">
        <v>0</v>
      </c>
      <c r="M2150" s="2" t="str">
        <f>"601866"</f>
        <v>601866</v>
      </c>
      <c r="N2150" s="2" t="str">
        <f>"A453612732"</f>
        <v>A453612732</v>
      </c>
      <c r="O2150" s="2" t="str">
        <f>"3639.68"</f>
        <v>3639.68</v>
      </c>
      <c r="P2150" s="2">
        <v>12</v>
      </c>
      <c r="Q2150" s="2">
        <f>P2150*B2150</f>
        <v>4800</v>
      </c>
      <c r="R2150" s="2">
        <f>(Q2150-O2150)/O2150*100</f>
        <v>31.8797256901706</v>
      </c>
    </row>
    <row r="2151" spans="1:18">
      <c r="A2151" s="2" t="str">
        <f>"中航军B"</f>
        <v>中航军B</v>
      </c>
      <c r="B2151" s="2">
        <v>3000</v>
      </c>
      <c r="C2151" s="2">
        <v>3000</v>
      </c>
      <c r="D2151" s="2" t="str">
        <f>"人民币"</f>
        <v>人民币</v>
      </c>
      <c r="E2151" s="2">
        <v>0.972</v>
      </c>
      <c r="F2151" s="2">
        <v>-62</v>
      </c>
      <c r="G2151" s="2">
        <v>-2.16</v>
      </c>
      <c r="H2151" s="2"/>
      <c r="I2151" s="2">
        <v>2853</v>
      </c>
      <c r="J2151" s="2">
        <v>0.951</v>
      </c>
      <c r="K2151" s="2">
        <v>0</v>
      </c>
      <c r="L2151" s="2">
        <v>0</v>
      </c>
      <c r="M2151" s="2" t="str">
        <f>"150222"</f>
        <v>150222</v>
      </c>
      <c r="N2151" s="2" t="str">
        <f>"0157472516"</f>
        <v>0157472516</v>
      </c>
      <c r="O2151" s="2" t="str">
        <f>"2915.00"</f>
        <v>2915.00</v>
      </c>
      <c r="P2151" s="2">
        <v>1.1</v>
      </c>
      <c r="Q2151" s="2">
        <f>P2151*B2151</f>
        <v>3300</v>
      </c>
      <c r="R2151" s="2">
        <f>(Q2151-O2151)/O2151*100</f>
        <v>13.2075471698113</v>
      </c>
    </row>
    <row r="2152" spans="1:18">
      <c r="A2152" s="2" t="str">
        <f>"华贸物流"</f>
        <v>华贸物流</v>
      </c>
      <c r="B2152" s="2">
        <v>200</v>
      </c>
      <c r="C2152" s="2">
        <v>200</v>
      </c>
      <c r="D2152" s="2" t="str">
        <f>"人民币"</f>
        <v>人民币</v>
      </c>
      <c r="E2152" s="2">
        <v>16.576</v>
      </c>
      <c r="F2152" s="2">
        <v>-473.12</v>
      </c>
      <c r="G2152" s="2">
        <v>-14.27</v>
      </c>
      <c r="H2152" s="2"/>
      <c r="I2152" s="2">
        <v>2842</v>
      </c>
      <c r="J2152" s="2">
        <v>14.21</v>
      </c>
      <c r="K2152" s="2">
        <v>0</v>
      </c>
      <c r="L2152" s="2">
        <v>0</v>
      </c>
      <c r="M2152" s="2" t="str">
        <f>"603128"</f>
        <v>603128</v>
      </c>
      <c r="N2152" s="2" t="str">
        <f t="shared" ref="N2152:N2155" si="642">"A453612732"</f>
        <v>A453612732</v>
      </c>
      <c r="O2152" s="2" t="str">
        <f>"3315.12"</f>
        <v>3315.12</v>
      </c>
      <c r="P2152" s="2">
        <v>20</v>
      </c>
      <c r="Q2152" s="2">
        <f>P2152*B2152</f>
        <v>4000</v>
      </c>
      <c r="R2152" s="2">
        <f>(Q2152-O2152)/O2152*100</f>
        <v>20.6592823185888</v>
      </c>
    </row>
    <row r="2153" spans="1:18">
      <c r="A2153" s="2" t="str">
        <f>"盛达矿业"</f>
        <v>盛达矿业</v>
      </c>
      <c r="B2153" s="2">
        <v>100</v>
      </c>
      <c r="C2153" s="2">
        <v>100</v>
      </c>
      <c r="D2153" s="2" t="str">
        <f>"人民币"</f>
        <v>人民币</v>
      </c>
      <c r="E2153" s="2">
        <v>38.308</v>
      </c>
      <c r="F2153" s="2">
        <v>-1175.77</v>
      </c>
      <c r="G2153" s="2">
        <v>-30.69</v>
      </c>
      <c r="H2153" s="2"/>
      <c r="I2153" s="2">
        <v>2655</v>
      </c>
      <c r="J2153" s="2">
        <v>26.55</v>
      </c>
      <c r="K2153" s="2">
        <v>0</v>
      </c>
      <c r="L2153" s="2">
        <v>100</v>
      </c>
      <c r="M2153" s="2" t="str">
        <f>"000603"</f>
        <v>000603</v>
      </c>
      <c r="N2153" s="2" t="str">
        <f>"0157472516"</f>
        <v>0157472516</v>
      </c>
      <c r="O2153" s="2" t="str">
        <f>"3830.77"</f>
        <v>3830.77</v>
      </c>
      <c r="P2153" s="2">
        <v>40</v>
      </c>
      <c r="Q2153" s="2">
        <f>P2153*B2153</f>
        <v>4000</v>
      </c>
      <c r="R2153" s="2">
        <f>(Q2153-O2153)/O2153*100</f>
        <v>4.41764971533138</v>
      </c>
    </row>
    <row r="2154" spans="1:18">
      <c r="A2154" s="2" t="str">
        <f>"大众交通"</f>
        <v>大众交通</v>
      </c>
      <c r="B2154" s="2">
        <v>100</v>
      </c>
      <c r="C2154" s="2">
        <v>100</v>
      </c>
      <c r="D2154" s="2" t="str">
        <f>"人民币"</f>
        <v>人民币</v>
      </c>
      <c r="E2154" s="2">
        <v>30.941</v>
      </c>
      <c r="F2154" s="2">
        <v>-1037.13</v>
      </c>
      <c r="G2154" s="2">
        <v>-33.52</v>
      </c>
      <c r="H2154" s="2"/>
      <c r="I2154" s="2">
        <v>2057</v>
      </c>
      <c r="J2154" s="2">
        <v>20.57</v>
      </c>
      <c r="K2154" s="2">
        <v>0</v>
      </c>
      <c r="L2154" s="2">
        <v>0</v>
      </c>
      <c r="M2154" s="2" t="str">
        <f>"600611"</f>
        <v>600611</v>
      </c>
      <c r="N2154" s="2" t="str">
        <f>"A453612732"</f>
        <v>A453612732</v>
      </c>
      <c r="O2154" s="2" t="str">
        <f>"3094.13"</f>
        <v>3094.13</v>
      </c>
      <c r="P2154" s="2">
        <v>28</v>
      </c>
      <c r="Q2154" s="2">
        <f>P2154*B2154</f>
        <v>2800</v>
      </c>
      <c r="R2154" s="2">
        <f>(Q2154-O2154)/O2154*100</f>
        <v>-9.50606470962759</v>
      </c>
    </row>
    <row r="2155" spans="1:18">
      <c r="A2155" s="2" t="str">
        <f>"中国中车"</f>
        <v>中国中车</v>
      </c>
      <c r="B2155" s="2">
        <v>100</v>
      </c>
      <c r="C2155" s="2">
        <v>100</v>
      </c>
      <c r="D2155" s="2" t="str">
        <f>"人民币"</f>
        <v>人民币</v>
      </c>
      <c r="E2155" s="2">
        <v>26.395</v>
      </c>
      <c r="F2155" s="2">
        <v>-631.5</v>
      </c>
      <c r="G2155" s="2">
        <v>-23.92</v>
      </c>
      <c r="H2155" s="2"/>
      <c r="I2155" s="2">
        <v>2008</v>
      </c>
      <c r="J2155" s="2">
        <v>20.08</v>
      </c>
      <c r="K2155" s="2">
        <v>0</v>
      </c>
      <c r="L2155" s="2">
        <v>100</v>
      </c>
      <c r="M2155" s="2" t="str">
        <f>"601766"</f>
        <v>601766</v>
      </c>
      <c r="N2155" s="2" t="str">
        <f>"A453612732"</f>
        <v>A453612732</v>
      </c>
      <c r="O2155" s="2" t="str">
        <f>"2639.50"</f>
        <v>2639.50</v>
      </c>
      <c r="P2155" s="2">
        <v>30</v>
      </c>
      <c r="Q2155" s="2">
        <f>P2155*B2155</f>
        <v>3000</v>
      </c>
      <c r="R2155" s="2">
        <f>(Q2155-O2155)/O2155*100</f>
        <v>13.6578897518469</v>
      </c>
    </row>
    <row r="2156" spans="1:18">
      <c r="A2156" s="2" t="s">
        <v>8</v>
      </c>
      <c r="B2156" s="2" t="s">
        <v>9</v>
      </c>
      <c r="C2156" s="4" t="s">
        <v>10</v>
      </c>
      <c r="D2156" s="4"/>
      <c r="E2156" s="4"/>
      <c r="F2156" s="2"/>
      <c r="G2156" s="2">
        <f>SUM(G2140:G2155)</f>
        <v>-178.38</v>
      </c>
      <c r="H2156" s="2"/>
      <c r="I2156" s="2"/>
      <c r="J2156" s="2"/>
      <c r="K2156" s="2"/>
      <c r="L2156" s="2"/>
      <c r="M2156" s="2"/>
      <c r="N2156" s="2"/>
      <c r="O2156" s="2"/>
      <c r="P2156" s="2"/>
      <c r="Q2156" s="2">
        <f>SUM(Q2140:Q2155)</f>
        <v>134800</v>
      </c>
      <c r="R2156" s="2"/>
    </row>
    <row r="2157" customFormat="1" spans="3:8">
      <c r="C2157" s="5"/>
      <c r="D2157" s="5"/>
      <c r="E2157" s="5"/>
      <c r="H2157" s="6">
        <v>42257</v>
      </c>
    </row>
    <row r="2158" customFormat="1" spans="10:10">
      <c r="J2158" s="6">
        <f>H2157+1</f>
        <v>42258</v>
      </c>
    </row>
    <row r="2159" customFormat="1" spans="2:11">
      <c r="B2159" t="s">
        <v>11</v>
      </c>
      <c r="K2159" s="7">
        <f ca="1">NOW()</f>
        <v>42259.9654398148</v>
      </c>
    </row>
    <row r="2160" customFormat="1" spans="9:9">
      <c r="I2160" t="e">
        <f>D2152+1</f>
        <v>#VALUE!</v>
      </c>
    </row>
    <row r="2161" customFormat="1"/>
    <row r="2162" spans="1:18">
      <c r="A2162" s="2" t="s">
        <v>0</v>
      </c>
      <c r="B2162" s="2" t="str">
        <f>"证券数量"</f>
        <v>证券数量</v>
      </c>
      <c r="C2162" s="2" t="s">
        <v>1</v>
      </c>
      <c r="D2162" s="2" t="str">
        <f>"价格币种"</f>
        <v>价格币种</v>
      </c>
      <c r="E2162" s="2" t="str">
        <f>"成本价"</f>
        <v>成本价</v>
      </c>
      <c r="F2162" s="2" t="str">
        <f>"浮动盈亏"</f>
        <v>浮动盈亏</v>
      </c>
      <c r="G2162" s="2" t="str">
        <f>"盈亏比例(%)"</f>
        <v>盈亏比例(%)</v>
      </c>
      <c r="H2162" s="2" t="str">
        <f>"折算汇率"</f>
        <v>折算汇率</v>
      </c>
      <c r="I2162" s="2" t="str">
        <f>"最新市值"</f>
        <v>最新市值</v>
      </c>
      <c r="J2162" s="2" t="str">
        <f>"当前价"</f>
        <v>当前价</v>
      </c>
      <c r="K2162" s="2" t="str">
        <f>"今买数量"</f>
        <v>今买数量</v>
      </c>
      <c r="L2162" s="2" t="str">
        <f>"今卖数量"</f>
        <v>今卖数量</v>
      </c>
      <c r="M2162" s="2" t="str">
        <f>"证券代码"</f>
        <v>证券代码</v>
      </c>
      <c r="N2162" s="2" t="str">
        <f>"股东代码"</f>
        <v>股东代码</v>
      </c>
      <c r="O2162" s="2" t="str">
        <f>"成本金额"</f>
        <v>成本金额</v>
      </c>
      <c r="P2162" s="2" t="s">
        <v>2</v>
      </c>
      <c r="Q2162" s="2"/>
      <c r="R2162" s="2" t="s">
        <v>3</v>
      </c>
    </row>
    <row r="2163" spans="1:18">
      <c r="A2163" s="2" t="s">
        <v>4</v>
      </c>
      <c r="B2163" s="9" t="s">
        <v>5</v>
      </c>
      <c r="C2163" s="9" t="s">
        <v>5</v>
      </c>
      <c r="D2163" s="2" t="str">
        <f t="shared" ref="D2163:D2178" si="643">"人民币"</f>
        <v>人民币</v>
      </c>
      <c r="E2163" s="2">
        <v>19.758</v>
      </c>
      <c r="F2163" s="2">
        <v>-1294.53</v>
      </c>
      <c r="G2163" s="2">
        <v>-8.19</v>
      </c>
      <c r="H2163" s="9" t="s">
        <v>6</v>
      </c>
      <c r="I2163" s="2">
        <v>14512</v>
      </c>
      <c r="J2163" s="2">
        <v>18.14</v>
      </c>
      <c r="K2163" s="2">
        <v>0</v>
      </c>
      <c r="L2163" s="2">
        <v>0</v>
      </c>
      <c r="M2163" s="2" t="str">
        <f>"000936"</f>
        <v>000936</v>
      </c>
      <c r="N2163" s="2" t="str">
        <f t="shared" ref="N2163:N2166" si="644">"0157472516"</f>
        <v>0157472516</v>
      </c>
      <c r="O2163" s="2" t="str">
        <f>"15806.53"</f>
        <v>15806.53</v>
      </c>
      <c r="P2163" s="2">
        <v>30</v>
      </c>
      <c r="Q2163" s="2">
        <f t="shared" ref="Q2163:Q2178" si="645">P2163*B2163</f>
        <v>24000</v>
      </c>
      <c r="R2163" s="2">
        <f t="shared" ref="R2163:R2178" si="646">(Q2163-O2163)/O2163*100</f>
        <v>51.835981711356</v>
      </c>
    </row>
    <row r="2164" spans="1:18">
      <c r="A2164" s="2" t="str">
        <f>"创业板B"</f>
        <v>创业板B</v>
      </c>
      <c r="B2164" s="2">
        <v>10000</v>
      </c>
      <c r="C2164" s="2">
        <v>10000</v>
      </c>
      <c r="D2164" s="2" t="str">
        <f>"人民币"</f>
        <v>人民币</v>
      </c>
      <c r="E2164" s="2">
        <v>1.116</v>
      </c>
      <c r="F2164" s="2">
        <v>-927.5</v>
      </c>
      <c r="G2164" s="2">
        <v>-8.33</v>
      </c>
      <c r="H2164" s="2"/>
      <c r="I2164" s="2">
        <v>10230</v>
      </c>
      <c r="J2164" s="2">
        <v>1.023</v>
      </c>
      <c r="K2164" s="2">
        <v>0</v>
      </c>
      <c r="L2164" s="2">
        <v>0</v>
      </c>
      <c r="M2164" s="2" t="str">
        <f>"150153"</f>
        <v>150153</v>
      </c>
      <c r="N2164" s="2" t="str">
        <f>"0157472516"</f>
        <v>0157472516</v>
      </c>
      <c r="O2164" s="2" t="str">
        <f>"11157.50"</f>
        <v>11157.50</v>
      </c>
      <c r="P2164" s="2">
        <v>1.3</v>
      </c>
      <c r="Q2164" s="2">
        <f>P2164*B2164</f>
        <v>13000</v>
      </c>
      <c r="R2164" s="2">
        <f>(Q2164-O2164)/O2164*100</f>
        <v>16.5135559041004</v>
      </c>
    </row>
    <row r="2165" spans="1:18">
      <c r="A2165" s="2" t="s">
        <v>7</v>
      </c>
      <c r="B2165" s="2">
        <v>600</v>
      </c>
      <c r="C2165" s="2">
        <v>600</v>
      </c>
      <c r="D2165" s="2" t="str">
        <f>"人民币"</f>
        <v>人民币</v>
      </c>
      <c r="E2165" s="2">
        <v>17.548</v>
      </c>
      <c r="F2165" s="2">
        <v>-310.88</v>
      </c>
      <c r="G2165" s="2">
        <v>-2.95</v>
      </c>
      <c r="H2165" s="2"/>
      <c r="I2165" s="2">
        <v>10218</v>
      </c>
      <c r="J2165" s="2">
        <v>17.03</v>
      </c>
      <c r="K2165" s="2">
        <v>0</v>
      </c>
      <c r="L2165" s="2">
        <v>0</v>
      </c>
      <c r="M2165" s="2" t="str">
        <f>"600008"</f>
        <v>600008</v>
      </c>
      <c r="N2165" s="2" t="str">
        <f t="shared" ref="N2165:N2168" si="647">"A453612732"</f>
        <v>A453612732</v>
      </c>
      <c r="O2165" s="2" t="str">
        <f>"10528.88"</f>
        <v>10528.88</v>
      </c>
      <c r="P2165" s="2">
        <v>25</v>
      </c>
      <c r="Q2165" s="2">
        <f>P2165*B2165</f>
        <v>15000</v>
      </c>
      <c r="R2165" s="2">
        <f>(Q2165-O2165)/O2165*100</f>
        <v>42.4652954540274</v>
      </c>
    </row>
    <row r="2166" spans="1:18">
      <c r="A2166" s="2" t="str">
        <f>"华英农业"</f>
        <v>华英农业</v>
      </c>
      <c r="B2166" s="2">
        <v>600</v>
      </c>
      <c r="C2166" s="2">
        <v>300</v>
      </c>
      <c r="D2166" s="2" t="str">
        <f>"人民币"</f>
        <v>人民币</v>
      </c>
      <c r="E2166" s="2">
        <v>14.948</v>
      </c>
      <c r="F2166" s="2">
        <v>-418.66</v>
      </c>
      <c r="G2166" s="2">
        <v>-4.67</v>
      </c>
      <c r="H2166" s="2"/>
      <c r="I2166" s="2">
        <v>8550</v>
      </c>
      <c r="J2166" s="2">
        <v>14.25</v>
      </c>
      <c r="K2166" s="2">
        <v>300</v>
      </c>
      <c r="L2166" s="2">
        <v>0</v>
      </c>
      <c r="M2166" s="2" t="str">
        <f>"002321"</f>
        <v>002321</v>
      </c>
      <c r="N2166" s="2" t="str">
        <f>"0157472516"</f>
        <v>0157472516</v>
      </c>
      <c r="O2166" s="2" t="str">
        <f>"8968.66"</f>
        <v>8968.66</v>
      </c>
      <c r="P2166" s="2">
        <v>25</v>
      </c>
      <c r="Q2166" s="2">
        <f>P2166*B2166</f>
        <v>15000</v>
      </c>
      <c r="R2166" s="2">
        <f>(Q2166-O2166)/O2166*100</f>
        <v>67.2490650777262</v>
      </c>
    </row>
    <row r="2167" spans="1:18">
      <c r="A2167" s="2" t="str">
        <f>"*ST阳化"</f>
        <v>*ST阳化</v>
      </c>
      <c r="B2167" s="2">
        <v>900</v>
      </c>
      <c r="C2167" s="2">
        <v>600</v>
      </c>
      <c r="D2167" s="2" t="str">
        <f>"人民币"</f>
        <v>人民币</v>
      </c>
      <c r="E2167" s="2">
        <v>7.599</v>
      </c>
      <c r="F2167" s="2">
        <v>-80.2</v>
      </c>
      <c r="G2167" s="2">
        <v>-1.17</v>
      </c>
      <c r="H2167" s="2"/>
      <c r="I2167" s="2">
        <v>6759</v>
      </c>
      <c r="J2167" s="2">
        <v>7.51</v>
      </c>
      <c r="K2167" s="2">
        <v>300</v>
      </c>
      <c r="L2167" s="2">
        <v>0</v>
      </c>
      <c r="M2167" s="2" t="str">
        <f>"600691"</f>
        <v>600691</v>
      </c>
      <c r="N2167" s="2" t="str">
        <f>"A453612732"</f>
        <v>A453612732</v>
      </c>
      <c r="O2167" s="2" t="str">
        <f>"6839.20"</f>
        <v>6839.20</v>
      </c>
      <c r="P2167" s="2">
        <v>11</v>
      </c>
      <c r="Q2167" s="2">
        <f>P2167*B2167</f>
        <v>9900</v>
      </c>
      <c r="R2167" s="2">
        <f>(Q2167-O2167)/O2167*100</f>
        <v>44.7537723710376</v>
      </c>
    </row>
    <row r="2168" spans="1:18">
      <c r="A2168" s="2" t="str">
        <f>"雪峰科技"</f>
        <v>雪峰科技</v>
      </c>
      <c r="B2168" s="2">
        <v>200</v>
      </c>
      <c r="C2168" s="2">
        <v>100</v>
      </c>
      <c r="D2168" s="2" t="str">
        <f>"人民币"</f>
        <v>人民币</v>
      </c>
      <c r="E2168" s="2">
        <v>37.898</v>
      </c>
      <c r="F2168" s="2">
        <v>-1239.59</v>
      </c>
      <c r="G2168" s="2">
        <v>-16.35</v>
      </c>
      <c r="H2168" s="2"/>
      <c r="I2168" s="2">
        <v>6340</v>
      </c>
      <c r="J2168" s="2">
        <v>31.7</v>
      </c>
      <c r="K2168" s="2">
        <v>100</v>
      </c>
      <c r="L2168" s="2">
        <v>0</v>
      </c>
      <c r="M2168" s="2" t="str">
        <f>"603227"</f>
        <v>603227</v>
      </c>
      <c r="N2168" s="2" t="str">
        <f>"A453612732"</f>
        <v>A453612732</v>
      </c>
      <c r="O2168" s="2" t="str">
        <f>"7579.59"</f>
        <v>7579.59</v>
      </c>
      <c r="P2168" s="2">
        <v>42</v>
      </c>
      <c r="Q2168" s="2">
        <f>P2168*B2168</f>
        <v>8400</v>
      </c>
      <c r="R2168" s="2">
        <f>(Q2168-O2168)/O2168*100</f>
        <v>10.8239363870605</v>
      </c>
    </row>
    <row r="2169" spans="1:18">
      <c r="A2169" s="2" t="str">
        <f>"三花股份"</f>
        <v>三花股份</v>
      </c>
      <c r="B2169" s="2">
        <v>400</v>
      </c>
      <c r="C2169" s="2">
        <v>400</v>
      </c>
      <c r="D2169" s="2" t="str">
        <f>"人民币"</f>
        <v>人民币</v>
      </c>
      <c r="E2169" s="2">
        <v>13.737</v>
      </c>
      <c r="F2169" s="2">
        <v>69.25</v>
      </c>
      <c r="G2169" s="2">
        <v>1.26</v>
      </c>
      <c r="H2169" s="2"/>
      <c r="I2169" s="2">
        <v>5564</v>
      </c>
      <c r="J2169" s="2">
        <v>13.91</v>
      </c>
      <c r="K2169" s="2">
        <v>0</v>
      </c>
      <c r="L2169" s="2">
        <v>0</v>
      </c>
      <c r="M2169" s="2" t="str">
        <f>"002050"</f>
        <v>002050</v>
      </c>
      <c r="N2169" s="2" t="str">
        <f t="shared" ref="N2169:N2174" si="648">"0157472516"</f>
        <v>0157472516</v>
      </c>
      <c r="O2169" s="2" t="str">
        <f>"5494.75"</f>
        <v>5494.75</v>
      </c>
      <c r="P2169" s="2">
        <v>20</v>
      </c>
      <c r="Q2169" s="2">
        <f>P2169*B2169</f>
        <v>8000</v>
      </c>
      <c r="R2169" s="2">
        <f>(Q2169-O2169)/O2169*100</f>
        <v>45.5935210883116</v>
      </c>
    </row>
    <row r="2170" spans="1:18">
      <c r="A2170" s="2" t="str">
        <f>"农 产 品"</f>
        <v>农 产 品</v>
      </c>
      <c r="B2170" s="2">
        <v>200</v>
      </c>
      <c r="C2170" s="2">
        <v>200</v>
      </c>
      <c r="D2170" s="2" t="str">
        <f>"人民币"</f>
        <v>人民币</v>
      </c>
      <c r="E2170" s="2">
        <v>25.665</v>
      </c>
      <c r="F2170" s="2">
        <v>-601</v>
      </c>
      <c r="G2170" s="2">
        <v>-11.71</v>
      </c>
      <c r="H2170" s="2"/>
      <c r="I2170" s="2">
        <v>4532</v>
      </c>
      <c r="J2170" s="2">
        <v>22.66</v>
      </c>
      <c r="K2170" s="2">
        <v>0</v>
      </c>
      <c r="L2170" s="2">
        <v>0</v>
      </c>
      <c r="M2170" s="2" t="str">
        <f>"000061"</f>
        <v>000061</v>
      </c>
      <c r="N2170" s="2" t="str">
        <f>"0157472516"</f>
        <v>0157472516</v>
      </c>
      <c r="O2170" s="2" t="str">
        <f>"5133.00"</f>
        <v>5133.00</v>
      </c>
      <c r="P2170" s="2">
        <v>35</v>
      </c>
      <c r="Q2170" s="2">
        <f>P2170*B2170</f>
        <v>7000</v>
      </c>
      <c r="R2170" s="2">
        <f>(Q2170-O2170)/O2170*100</f>
        <v>36.3724917202416</v>
      </c>
    </row>
    <row r="2171" spans="1:18">
      <c r="A2171" s="2" t="str">
        <f>"北京城建"</f>
        <v>北京城建</v>
      </c>
      <c r="B2171" s="2">
        <v>200</v>
      </c>
      <c r="C2171" s="2">
        <v>200</v>
      </c>
      <c r="D2171" s="2" t="str">
        <f>"人民币"</f>
        <v>人民币</v>
      </c>
      <c r="E2171" s="2">
        <v>24.605</v>
      </c>
      <c r="F2171" s="2">
        <v>-394.99</v>
      </c>
      <c r="G2171" s="2">
        <v>-8.03</v>
      </c>
      <c r="H2171" s="2"/>
      <c r="I2171" s="2">
        <v>4526</v>
      </c>
      <c r="J2171" s="2">
        <v>22.63</v>
      </c>
      <c r="K2171" s="2">
        <v>0</v>
      </c>
      <c r="L2171" s="2">
        <v>0</v>
      </c>
      <c r="M2171" s="2" t="str">
        <f>"600266"</f>
        <v>600266</v>
      </c>
      <c r="N2171" s="2" t="str">
        <f t="shared" ref="N2171:N2173" si="649">"A453612732"</f>
        <v>A453612732</v>
      </c>
      <c r="O2171" s="2" t="str">
        <f>"4920.99"</f>
        <v>4920.99</v>
      </c>
      <c r="P2171" s="2">
        <v>28</v>
      </c>
      <c r="Q2171" s="2">
        <f>P2171*B2171</f>
        <v>5600</v>
      </c>
      <c r="R2171" s="2">
        <f>(Q2171-O2171)/O2171*100</f>
        <v>13.7982397850839</v>
      </c>
    </row>
    <row r="2172" spans="1:18">
      <c r="A2172" s="2" t="str">
        <f>"上汽集团"</f>
        <v>上汽集团</v>
      </c>
      <c r="B2172" s="2">
        <v>200</v>
      </c>
      <c r="C2172" s="2">
        <v>200</v>
      </c>
      <c r="D2172" s="2" t="str">
        <f>"人民币"</f>
        <v>人民币</v>
      </c>
      <c r="E2172" s="2">
        <v>24.736</v>
      </c>
      <c r="F2172" s="2">
        <v>-449.12</v>
      </c>
      <c r="G2172" s="2">
        <v>-9.08</v>
      </c>
      <c r="H2172" s="2"/>
      <c r="I2172" s="2">
        <v>4498</v>
      </c>
      <c r="J2172" s="2">
        <v>22.49</v>
      </c>
      <c r="K2172" s="2">
        <v>0</v>
      </c>
      <c r="L2172" s="2">
        <v>0</v>
      </c>
      <c r="M2172" s="2" t="str">
        <f>"600104"</f>
        <v>600104</v>
      </c>
      <c r="N2172" s="2" t="str">
        <f>"A453612732"</f>
        <v>A453612732</v>
      </c>
      <c r="O2172" s="2" t="str">
        <f>"4947.12"</f>
        <v>4947.12</v>
      </c>
      <c r="P2172" s="2">
        <v>35</v>
      </c>
      <c r="Q2172" s="2">
        <f>P2172*B2172</f>
        <v>7000</v>
      </c>
      <c r="R2172" s="2">
        <f>(Q2172-O2172)/O2172*100</f>
        <v>41.4964666310904</v>
      </c>
    </row>
    <row r="2173" spans="1:18">
      <c r="A2173" s="2" t="str">
        <f>"中海集运"</f>
        <v>中海集运</v>
      </c>
      <c r="B2173" s="2">
        <v>400</v>
      </c>
      <c r="C2173" s="2">
        <v>400</v>
      </c>
      <c r="D2173" s="2" t="str">
        <f>"人民币"</f>
        <v>人民币</v>
      </c>
      <c r="E2173" s="2">
        <v>9.099</v>
      </c>
      <c r="F2173" s="2">
        <v>-167.68</v>
      </c>
      <c r="G2173" s="2">
        <v>-4.6</v>
      </c>
      <c r="H2173" s="2"/>
      <c r="I2173" s="2">
        <v>3472</v>
      </c>
      <c r="J2173" s="2">
        <v>8.68</v>
      </c>
      <c r="K2173" s="2">
        <v>0</v>
      </c>
      <c r="L2173" s="2">
        <v>0</v>
      </c>
      <c r="M2173" s="2" t="str">
        <f>"601866"</f>
        <v>601866</v>
      </c>
      <c r="N2173" s="2" t="str">
        <f>"A453612732"</f>
        <v>A453612732</v>
      </c>
      <c r="O2173" s="2" t="str">
        <f>"3639.68"</f>
        <v>3639.68</v>
      </c>
      <c r="P2173" s="2">
        <v>12</v>
      </c>
      <c r="Q2173" s="2">
        <f>P2173*B2173</f>
        <v>4800</v>
      </c>
      <c r="R2173" s="2">
        <f>(Q2173-O2173)/O2173*100</f>
        <v>31.8797256901706</v>
      </c>
    </row>
    <row r="2174" spans="1:18">
      <c r="A2174" s="2" t="str">
        <f>"中航军B"</f>
        <v>中航军B</v>
      </c>
      <c r="B2174" s="2">
        <v>3000</v>
      </c>
      <c r="C2174" s="2">
        <v>3000</v>
      </c>
      <c r="D2174" s="2" t="str">
        <f>"人民币"</f>
        <v>人民币</v>
      </c>
      <c r="E2174" s="2">
        <v>0.972</v>
      </c>
      <c r="F2174" s="2">
        <v>-62</v>
      </c>
      <c r="G2174" s="2">
        <v>-2.16</v>
      </c>
      <c r="H2174" s="2"/>
      <c r="I2174" s="2">
        <v>2853</v>
      </c>
      <c r="J2174" s="2">
        <v>0.951</v>
      </c>
      <c r="K2174" s="2">
        <v>0</v>
      </c>
      <c r="L2174" s="2">
        <v>0</v>
      </c>
      <c r="M2174" s="2" t="str">
        <f>"150222"</f>
        <v>150222</v>
      </c>
      <c r="N2174" s="2" t="str">
        <f>"0157472516"</f>
        <v>0157472516</v>
      </c>
      <c r="O2174" s="2" t="str">
        <f>"2915.00"</f>
        <v>2915.00</v>
      </c>
      <c r="P2174" s="2">
        <v>1.1</v>
      </c>
      <c r="Q2174" s="2">
        <f>P2174*B2174</f>
        <v>3300</v>
      </c>
      <c r="R2174" s="2">
        <f>(Q2174-O2174)/O2174*100</f>
        <v>13.2075471698113</v>
      </c>
    </row>
    <row r="2175" spans="1:18">
      <c r="A2175" s="2" t="str">
        <f>"华贸物流"</f>
        <v>华贸物流</v>
      </c>
      <c r="B2175" s="2">
        <v>200</v>
      </c>
      <c r="C2175" s="2">
        <v>200</v>
      </c>
      <c r="D2175" s="2" t="str">
        <f>"人民币"</f>
        <v>人民币</v>
      </c>
      <c r="E2175" s="2">
        <v>16.576</v>
      </c>
      <c r="F2175" s="2">
        <v>-473.12</v>
      </c>
      <c r="G2175" s="2">
        <v>-14.27</v>
      </c>
      <c r="H2175" s="2"/>
      <c r="I2175" s="2">
        <v>2842</v>
      </c>
      <c r="J2175" s="2">
        <v>14.21</v>
      </c>
      <c r="K2175" s="2">
        <v>0</v>
      </c>
      <c r="L2175" s="2">
        <v>0</v>
      </c>
      <c r="M2175" s="2" t="str">
        <f>"603128"</f>
        <v>603128</v>
      </c>
      <c r="N2175" s="2" t="str">
        <f t="shared" ref="N2175:N2178" si="650">"A453612732"</f>
        <v>A453612732</v>
      </c>
      <c r="O2175" s="2" t="str">
        <f>"3315.12"</f>
        <v>3315.12</v>
      </c>
      <c r="P2175" s="2">
        <v>20</v>
      </c>
      <c r="Q2175" s="2">
        <f>P2175*B2175</f>
        <v>4000</v>
      </c>
      <c r="R2175" s="2">
        <f>(Q2175-O2175)/O2175*100</f>
        <v>20.6592823185888</v>
      </c>
    </row>
    <row r="2176" spans="1:18">
      <c r="A2176" s="2" t="str">
        <f>"盛达矿业"</f>
        <v>盛达矿业</v>
      </c>
      <c r="B2176" s="2">
        <v>100</v>
      </c>
      <c r="C2176" s="2">
        <v>100</v>
      </c>
      <c r="D2176" s="2" t="str">
        <f>"人民币"</f>
        <v>人民币</v>
      </c>
      <c r="E2176" s="2">
        <v>38.308</v>
      </c>
      <c r="F2176" s="2">
        <v>-1175.77</v>
      </c>
      <c r="G2176" s="2">
        <v>-30.69</v>
      </c>
      <c r="H2176" s="2"/>
      <c r="I2176" s="2">
        <v>2655</v>
      </c>
      <c r="J2176" s="2">
        <v>26.55</v>
      </c>
      <c r="K2176" s="2">
        <v>0</v>
      </c>
      <c r="L2176" s="2">
        <v>100</v>
      </c>
      <c r="M2176" s="2" t="str">
        <f>"000603"</f>
        <v>000603</v>
      </c>
      <c r="N2176" s="2" t="str">
        <f>"0157472516"</f>
        <v>0157472516</v>
      </c>
      <c r="O2176" s="2" t="str">
        <f>"3830.77"</f>
        <v>3830.77</v>
      </c>
      <c r="P2176" s="2">
        <v>40</v>
      </c>
      <c r="Q2176" s="2">
        <f>P2176*B2176</f>
        <v>4000</v>
      </c>
      <c r="R2176" s="2">
        <f>(Q2176-O2176)/O2176*100</f>
        <v>4.41764971533138</v>
      </c>
    </row>
    <row r="2177" spans="1:18">
      <c r="A2177" s="2" t="str">
        <f>"大众交通"</f>
        <v>大众交通</v>
      </c>
      <c r="B2177" s="2">
        <v>100</v>
      </c>
      <c r="C2177" s="2">
        <v>100</v>
      </c>
      <c r="D2177" s="2" t="str">
        <f>"人民币"</f>
        <v>人民币</v>
      </c>
      <c r="E2177" s="2">
        <v>30.941</v>
      </c>
      <c r="F2177" s="2">
        <v>-1037.13</v>
      </c>
      <c r="G2177" s="2">
        <v>-33.52</v>
      </c>
      <c r="H2177" s="2"/>
      <c r="I2177" s="2">
        <v>2057</v>
      </c>
      <c r="J2177" s="2">
        <v>20.57</v>
      </c>
      <c r="K2177" s="2">
        <v>0</v>
      </c>
      <c r="L2177" s="2">
        <v>0</v>
      </c>
      <c r="M2177" s="2" t="str">
        <f>"600611"</f>
        <v>600611</v>
      </c>
      <c r="N2177" s="2" t="str">
        <f>"A453612732"</f>
        <v>A453612732</v>
      </c>
      <c r="O2177" s="2" t="str">
        <f>"3094.13"</f>
        <v>3094.13</v>
      </c>
      <c r="P2177" s="2">
        <v>28</v>
      </c>
      <c r="Q2177" s="2">
        <f>P2177*B2177</f>
        <v>2800</v>
      </c>
      <c r="R2177" s="2">
        <f>(Q2177-O2177)/O2177*100</f>
        <v>-9.50606470962759</v>
      </c>
    </row>
    <row r="2178" spans="1:18">
      <c r="A2178" s="2" t="str">
        <f>"中国中车"</f>
        <v>中国中车</v>
      </c>
      <c r="B2178" s="2">
        <v>100</v>
      </c>
      <c r="C2178" s="2">
        <v>100</v>
      </c>
      <c r="D2178" s="2" t="str">
        <f>"人民币"</f>
        <v>人民币</v>
      </c>
      <c r="E2178" s="2">
        <v>26.395</v>
      </c>
      <c r="F2178" s="2">
        <v>-631.5</v>
      </c>
      <c r="G2178" s="2">
        <v>-23.92</v>
      </c>
      <c r="H2178" s="2"/>
      <c r="I2178" s="2">
        <v>2008</v>
      </c>
      <c r="J2178" s="2">
        <v>20.08</v>
      </c>
      <c r="K2178" s="2">
        <v>0</v>
      </c>
      <c r="L2178" s="2">
        <v>100</v>
      </c>
      <c r="M2178" s="2" t="str">
        <f>"601766"</f>
        <v>601766</v>
      </c>
      <c r="N2178" s="2" t="str">
        <f>"A453612732"</f>
        <v>A453612732</v>
      </c>
      <c r="O2178" s="2" t="str">
        <f>"2639.50"</f>
        <v>2639.50</v>
      </c>
      <c r="P2178" s="2">
        <v>30</v>
      </c>
      <c r="Q2178" s="2">
        <f>P2178*B2178</f>
        <v>3000</v>
      </c>
      <c r="R2178" s="2">
        <f>(Q2178-O2178)/O2178*100</f>
        <v>13.6578897518469</v>
      </c>
    </row>
    <row r="2179" spans="1:18">
      <c r="A2179" s="2" t="s">
        <v>8</v>
      </c>
      <c r="B2179" s="2" t="s">
        <v>9</v>
      </c>
      <c r="C2179" s="4" t="s">
        <v>10</v>
      </c>
      <c r="D2179" s="4"/>
      <c r="E2179" s="4"/>
      <c r="F2179" s="2"/>
      <c r="G2179" s="2">
        <f>SUM(G2163:G2178)</f>
        <v>-178.38</v>
      </c>
      <c r="H2179" s="2"/>
      <c r="I2179" s="2"/>
      <c r="J2179" s="2"/>
      <c r="K2179" s="2"/>
      <c r="L2179" s="2"/>
      <c r="M2179" s="2"/>
      <c r="N2179" s="2"/>
      <c r="O2179" s="2"/>
      <c r="P2179" s="2"/>
      <c r="Q2179" s="2">
        <f>SUM(Q2163:Q2178)</f>
        <v>134800</v>
      </c>
      <c r="R2179" s="2"/>
    </row>
    <row r="2180" customFormat="1" spans="3:8">
      <c r="C2180" s="5"/>
      <c r="D2180" s="5"/>
      <c r="E2180" s="5"/>
      <c r="H2180" s="6">
        <v>42257</v>
      </c>
    </row>
    <row r="2181" spans="2:18">
      <c r="B2181" s="2" t="str">
        <f>"币种"</f>
        <v>币种</v>
      </c>
      <c r="C2181" s="2" t="str">
        <f>"余额"</f>
        <v>余额</v>
      </c>
      <c r="D2181" s="2" t="str">
        <f>"可用"</f>
        <v>可用</v>
      </c>
      <c r="E2181" s="2" t="str">
        <f>"可取"</f>
        <v>可取</v>
      </c>
      <c r="F2181" s="2" t="str">
        <f>"参考市值"</f>
        <v>参考市值</v>
      </c>
      <c r="G2181" s="2" t="str">
        <f>"资产"</f>
        <v>资产</v>
      </c>
      <c r="H2181" s="2" t="str">
        <f>"盈亏"</f>
        <v>盈亏</v>
      </c>
      <c r="I2181" s="2"/>
      <c r="J2181" s="2"/>
      <c r="K2181" s="2"/>
      <c r="L2181" s="2"/>
      <c r="M2181" s="2"/>
      <c r="N2181" s="2"/>
      <c r="O2181" s="2"/>
      <c r="P2181" s="2"/>
      <c r="Q2181" s="2"/>
      <c r="R2181" s="2"/>
    </row>
    <row r="2182" spans="2:18">
      <c r="B2182" s="2" t="str">
        <f>"人民币"</f>
        <v>人民币</v>
      </c>
      <c r="C2182" s="2" t="str">
        <f>"5508.71"</f>
        <v>5508.71</v>
      </c>
      <c r="D2182" s="2" t="str">
        <f>"138.54"</f>
        <v>138.54</v>
      </c>
      <c r="E2182" s="2" t="str">
        <f>"138.54"</f>
        <v>138.54</v>
      </c>
      <c r="F2182" s="2" t="str">
        <f>"91616.00"</f>
        <v>91616.00</v>
      </c>
      <c r="G2182" s="2" t="str">
        <f>"91754.54"</f>
        <v>91754.54</v>
      </c>
      <c r="H2182" s="2" t="str">
        <f>"-9194.42"</f>
        <v>-9194.42</v>
      </c>
      <c r="I2182" s="2"/>
      <c r="J2182" s="2"/>
      <c r="K2182" s="2"/>
      <c r="L2182" s="2"/>
      <c r="M2182" s="2"/>
      <c r="N2182" s="2"/>
      <c r="O2182" s="2"/>
      <c r="P2182" s="2"/>
      <c r="Q2182" s="2"/>
      <c r="R2182" s="2"/>
    </row>
    <row r="2183" spans="2:18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8"/>
    </row>
    <row r="2184" spans="2:19">
      <c r="B2184" s="2" t="s">
        <v>0</v>
      </c>
      <c r="C2184" s="2" t="str">
        <f>"证券数量"</f>
        <v>证券数量</v>
      </c>
      <c r="D2184" s="2" t="s">
        <v>1</v>
      </c>
      <c r="E2184" s="2" t="str">
        <f>"价格币种"</f>
        <v>价格币种</v>
      </c>
      <c r="F2184" s="2" t="str">
        <f>"成本价"</f>
        <v>成本价</v>
      </c>
      <c r="G2184" s="2" t="str">
        <f>"浮动盈亏"</f>
        <v>浮动盈亏</v>
      </c>
      <c r="H2184" s="2" t="str">
        <f>"盈亏比例(%)"</f>
        <v>盈亏比例(%)</v>
      </c>
      <c r="I2184" s="2" t="str">
        <f>"折算汇率"</f>
        <v>折算汇率</v>
      </c>
      <c r="J2184" s="2" t="str">
        <f>"最新市值"</f>
        <v>最新市值</v>
      </c>
      <c r="K2184" s="2" t="str">
        <f>"当前价"</f>
        <v>当前价</v>
      </c>
      <c r="L2184" s="2" t="str">
        <f>"今买数量"</f>
        <v>今买数量</v>
      </c>
      <c r="M2184" s="2" t="str">
        <f>"今卖数量"</f>
        <v>今卖数量</v>
      </c>
      <c r="N2184" s="2" t="str">
        <f>"证券代码"</f>
        <v>证券代码</v>
      </c>
      <c r="O2184" s="2" t="str">
        <f>"股东代码"</f>
        <v>股东代码</v>
      </c>
      <c r="P2184" s="2" t="str">
        <f>"成本金额"</f>
        <v>成本金额</v>
      </c>
      <c r="Q2184" s="2" t="s">
        <v>2</v>
      </c>
      <c r="R2184" s="2"/>
      <c r="S2184" s="2" t="s">
        <v>3</v>
      </c>
    </row>
    <row r="2185" spans="2:19">
      <c r="B2185" s="2" t="s">
        <v>4</v>
      </c>
      <c r="C2185" s="9" t="s">
        <v>5</v>
      </c>
      <c r="D2185" s="9" t="s">
        <v>5</v>
      </c>
      <c r="E2185" s="2" t="str">
        <f t="shared" ref="E2185:E2200" si="651">"人民币"</f>
        <v>人民币</v>
      </c>
      <c r="F2185" s="2">
        <v>19.758</v>
      </c>
      <c r="G2185" s="2">
        <v>-1294.53</v>
      </c>
      <c r="H2185" s="2">
        <v>-8.19</v>
      </c>
      <c r="I2185" s="9" t="s">
        <v>6</v>
      </c>
      <c r="J2185" s="2">
        <v>14512</v>
      </c>
      <c r="K2185" s="2">
        <v>18.14</v>
      </c>
      <c r="L2185" s="2">
        <v>0</v>
      </c>
      <c r="M2185" s="2">
        <v>0</v>
      </c>
      <c r="N2185" s="2" t="str">
        <f>"000936"</f>
        <v>000936</v>
      </c>
      <c r="O2185" s="2" t="str">
        <f t="shared" ref="O2185:O2188" si="652">"0157472516"</f>
        <v>0157472516</v>
      </c>
      <c r="P2185" s="2" t="str">
        <f>"15806.53"</f>
        <v>15806.53</v>
      </c>
      <c r="Q2185" s="2">
        <v>30</v>
      </c>
      <c r="R2185" s="2">
        <f t="shared" ref="R2185:R2200" si="653">Q2185*C2185</f>
        <v>24000</v>
      </c>
      <c r="S2185" s="2">
        <f t="shared" ref="S2185:S2200" si="654">(R2185-P2185)/P2185*100</f>
        <v>51.835981711356</v>
      </c>
    </row>
    <row r="2186" spans="2:19">
      <c r="B2186" s="2" t="str">
        <f>"创业板B"</f>
        <v>创业板B</v>
      </c>
      <c r="C2186" s="2">
        <v>10000</v>
      </c>
      <c r="D2186" s="2">
        <v>10000</v>
      </c>
      <c r="E2186" s="2" t="str">
        <f>"人民币"</f>
        <v>人民币</v>
      </c>
      <c r="F2186" s="2">
        <v>1.116</v>
      </c>
      <c r="G2186" s="2">
        <v>-927.5</v>
      </c>
      <c r="H2186" s="2">
        <v>-8.33</v>
      </c>
      <c r="I2186" s="2"/>
      <c r="J2186" s="2">
        <v>10230</v>
      </c>
      <c r="K2186" s="2">
        <v>1.023</v>
      </c>
      <c r="L2186" s="2">
        <v>0</v>
      </c>
      <c r="M2186" s="2">
        <v>0</v>
      </c>
      <c r="N2186" s="2" t="str">
        <f>"150153"</f>
        <v>150153</v>
      </c>
      <c r="O2186" s="2" t="str">
        <f>"0157472516"</f>
        <v>0157472516</v>
      </c>
      <c r="P2186" s="2" t="str">
        <f>"11157.50"</f>
        <v>11157.50</v>
      </c>
      <c r="Q2186" s="2">
        <v>1.3</v>
      </c>
      <c r="R2186" s="2">
        <f>Q2186*C2186</f>
        <v>13000</v>
      </c>
      <c r="S2186" s="2">
        <f>(R2186-P2186)/P2186*100</f>
        <v>16.5135559041004</v>
      </c>
    </row>
    <row r="2187" spans="2:19">
      <c r="B2187" s="2" t="s">
        <v>7</v>
      </c>
      <c r="C2187" s="2">
        <v>600</v>
      </c>
      <c r="D2187" s="2">
        <v>600</v>
      </c>
      <c r="E2187" s="2" t="str">
        <f>"人民币"</f>
        <v>人民币</v>
      </c>
      <c r="F2187" s="2">
        <v>17.548</v>
      </c>
      <c r="G2187" s="2">
        <v>-310.88</v>
      </c>
      <c r="H2187" s="2">
        <v>-2.95</v>
      </c>
      <c r="I2187" s="2"/>
      <c r="J2187" s="2">
        <v>10218</v>
      </c>
      <c r="K2187" s="2">
        <v>17.03</v>
      </c>
      <c r="L2187" s="2">
        <v>0</v>
      </c>
      <c r="M2187" s="2">
        <v>0</v>
      </c>
      <c r="N2187" s="2" t="str">
        <f>"600008"</f>
        <v>600008</v>
      </c>
      <c r="O2187" s="2" t="str">
        <f t="shared" ref="O2187:O2190" si="655">"A453612732"</f>
        <v>A453612732</v>
      </c>
      <c r="P2187" s="2" t="str">
        <f>"10528.88"</f>
        <v>10528.88</v>
      </c>
      <c r="Q2187" s="2">
        <v>25</v>
      </c>
      <c r="R2187" s="2">
        <f>Q2187*C2187</f>
        <v>15000</v>
      </c>
      <c r="S2187" s="2">
        <f>(R2187-P2187)/P2187*100</f>
        <v>42.4652954540274</v>
      </c>
    </row>
    <row r="2188" spans="2:19">
      <c r="B2188" s="2" t="str">
        <f>"华英农业"</f>
        <v>华英农业</v>
      </c>
      <c r="C2188" s="2">
        <v>600</v>
      </c>
      <c r="D2188" s="2">
        <v>300</v>
      </c>
      <c r="E2188" s="2" t="str">
        <f>"人民币"</f>
        <v>人民币</v>
      </c>
      <c r="F2188" s="2">
        <v>14.948</v>
      </c>
      <c r="G2188" s="2">
        <v>-418.66</v>
      </c>
      <c r="H2188" s="2">
        <v>-4.67</v>
      </c>
      <c r="I2188" s="2"/>
      <c r="J2188" s="2">
        <v>8550</v>
      </c>
      <c r="K2188" s="2">
        <v>14.25</v>
      </c>
      <c r="L2188" s="2">
        <v>300</v>
      </c>
      <c r="M2188" s="2">
        <v>0</v>
      </c>
      <c r="N2188" s="2" t="str">
        <f>"002321"</f>
        <v>002321</v>
      </c>
      <c r="O2188" s="2" t="str">
        <f>"0157472516"</f>
        <v>0157472516</v>
      </c>
      <c r="P2188" s="2" t="str">
        <f>"8968.66"</f>
        <v>8968.66</v>
      </c>
      <c r="Q2188" s="2">
        <v>25</v>
      </c>
      <c r="R2188" s="2">
        <f>Q2188*C2188</f>
        <v>15000</v>
      </c>
      <c r="S2188" s="2">
        <f>(R2188-P2188)/P2188*100</f>
        <v>67.2490650777262</v>
      </c>
    </row>
    <row r="2189" spans="2:19">
      <c r="B2189" s="2" t="str">
        <f>"*ST阳化"</f>
        <v>*ST阳化</v>
      </c>
      <c r="C2189" s="2">
        <v>900</v>
      </c>
      <c r="D2189" s="2">
        <v>600</v>
      </c>
      <c r="E2189" s="2" t="str">
        <f>"人民币"</f>
        <v>人民币</v>
      </c>
      <c r="F2189" s="2">
        <v>7.599</v>
      </c>
      <c r="G2189" s="2">
        <v>-80.2</v>
      </c>
      <c r="H2189" s="2">
        <v>-1.17</v>
      </c>
      <c r="I2189" s="2"/>
      <c r="J2189" s="2">
        <v>6759</v>
      </c>
      <c r="K2189" s="2">
        <v>7.51</v>
      </c>
      <c r="L2189" s="2">
        <v>300</v>
      </c>
      <c r="M2189" s="2">
        <v>0</v>
      </c>
      <c r="N2189" s="2" t="str">
        <f>"600691"</f>
        <v>600691</v>
      </c>
      <c r="O2189" s="2" t="str">
        <f>"A453612732"</f>
        <v>A453612732</v>
      </c>
      <c r="P2189" s="2" t="str">
        <f>"6839.20"</f>
        <v>6839.20</v>
      </c>
      <c r="Q2189" s="2">
        <v>11</v>
      </c>
      <c r="R2189" s="2">
        <f>Q2189*C2189</f>
        <v>9900</v>
      </c>
      <c r="S2189" s="2">
        <f>(R2189-P2189)/P2189*100</f>
        <v>44.7537723710376</v>
      </c>
    </row>
    <row r="2190" spans="2:19">
      <c r="B2190" s="2" t="str">
        <f>"雪峰科技"</f>
        <v>雪峰科技</v>
      </c>
      <c r="C2190" s="2">
        <v>200</v>
      </c>
      <c r="D2190" s="2">
        <v>100</v>
      </c>
      <c r="E2190" s="2" t="str">
        <f>"人民币"</f>
        <v>人民币</v>
      </c>
      <c r="F2190" s="2">
        <v>37.898</v>
      </c>
      <c r="G2190" s="2">
        <v>-1239.59</v>
      </c>
      <c r="H2190" s="2">
        <v>-16.35</v>
      </c>
      <c r="I2190" s="2"/>
      <c r="J2190" s="2">
        <v>6340</v>
      </c>
      <c r="K2190" s="2">
        <v>31.7</v>
      </c>
      <c r="L2190" s="2">
        <v>100</v>
      </c>
      <c r="M2190" s="2">
        <v>0</v>
      </c>
      <c r="N2190" s="2" t="str">
        <f>"603227"</f>
        <v>603227</v>
      </c>
      <c r="O2190" s="2" t="str">
        <f>"A453612732"</f>
        <v>A453612732</v>
      </c>
      <c r="P2190" s="2" t="str">
        <f>"7579.59"</f>
        <v>7579.59</v>
      </c>
      <c r="Q2190" s="2">
        <v>42</v>
      </c>
      <c r="R2190" s="2">
        <f>Q2190*C2190</f>
        <v>8400</v>
      </c>
      <c r="S2190" s="2">
        <f>(R2190-P2190)/P2190*100</f>
        <v>10.8239363870605</v>
      </c>
    </row>
    <row r="2191" spans="2:19">
      <c r="B2191" s="2" t="str">
        <f>"三花股份"</f>
        <v>三花股份</v>
      </c>
      <c r="C2191" s="2">
        <v>400</v>
      </c>
      <c r="D2191" s="2">
        <v>400</v>
      </c>
      <c r="E2191" s="2" t="str">
        <f>"人民币"</f>
        <v>人民币</v>
      </c>
      <c r="F2191" s="2">
        <v>13.737</v>
      </c>
      <c r="G2191" s="2">
        <v>69.25</v>
      </c>
      <c r="H2191" s="2">
        <v>1.26</v>
      </c>
      <c r="I2191" s="2"/>
      <c r="J2191" s="2">
        <v>5564</v>
      </c>
      <c r="K2191" s="2">
        <v>13.91</v>
      </c>
      <c r="L2191" s="2">
        <v>0</v>
      </c>
      <c r="M2191" s="2">
        <v>0</v>
      </c>
      <c r="N2191" s="2" t="str">
        <f>"002050"</f>
        <v>002050</v>
      </c>
      <c r="O2191" s="2" t="str">
        <f t="shared" ref="O2191:O2196" si="656">"0157472516"</f>
        <v>0157472516</v>
      </c>
      <c r="P2191" s="2" t="str">
        <f>"5494.75"</f>
        <v>5494.75</v>
      </c>
      <c r="Q2191" s="2">
        <v>20</v>
      </c>
      <c r="R2191" s="2">
        <f>Q2191*C2191</f>
        <v>8000</v>
      </c>
      <c r="S2191" s="2">
        <f>(R2191-P2191)/P2191*100</f>
        <v>45.5935210883116</v>
      </c>
    </row>
    <row r="2192" spans="2:19">
      <c r="B2192" s="2" t="str">
        <f>"农 产 品"</f>
        <v>农 产 品</v>
      </c>
      <c r="C2192" s="2">
        <v>200</v>
      </c>
      <c r="D2192" s="2">
        <v>200</v>
      </c>
      <c r="E2192" s="2" t="str">
        <f>"人民币"</f>
        <v>人民币</v>
      </c>
      <c r="F2192" s="2">
        <v>25.665</v>
      </c>
      <c r="G2192" s="2">
        <v>-601</v>
      </c>
      <c r="H2192" s="2">
        <v>-11.71</v>
      </c>
      <c r="I2192" s="2"/>
      <c r="J2192" s="2">
        <v>4532</v>
      </c>
      <c r="K2192" s="2">
        <v>22.66</v>
      </c>
      <c r="L2192" s="2">
        <v>0</v>
      </c>
      <c r="M2192" s="2">
        <v>0</v>
      </c>
      <c r="N2192" s="2" t="str">
        <f>"000061"</f>
        <v>000061</v>
      </c>
      <c r="O2192" s="2" t="str">
        <f>"0157472516"</f>
        <v>0157472516</v>
      </c>
      <c r="P2192" s="2" t="str">
        <f>"5133.00"</f>
        <v>5133.00</v>
      </c>
      <c r="Q2192" s="2">
        <v>35</v>
      </c>
      <c r="R2192" s="2">
        <f>Q2192*C2192</f>
        <v>7000</v>
      </c>
      <c r="S2192" s="2">
        <f>(R2192-P2192)/P2192*100</f>
        <v>36.3724917202416</v>
      </c>
    </row>
    <row r="2193" spans="2:19">
      <c r="B2193" s="2" t="str">
        <f>"北京城建"</f>
        <v>北京城建</v>
      </c>
      <c r="C2193" s="2">
        <v>200</v>
      </c>
      <c r="D2193" s="2">
        <v>200</v>
      </c>
      <c r="E2193" s="2" t="str">
        <f>"人民币"</f>
        <v>人民币</v>
      </c>
      <c r="F2193" s="2">
        <v>24.605</v>
      </c>
      <c r="G2193" s="2">
        <v>-394.99</v>
      </c>
      <c r="H2193" s="2">
        <v>-8.03</v>
      </c>
      <c r="I2193" s="2"/>
      <c r="J2193" s="2">
        <v>4526</v>
      </c>
      <c r="K2193" s="2">
        <v>22.63</v>
      </c>
      <c r="L2193" s="2">
        <v>0</v>
      </c>
      <c r="M2193" s="2">
        <v>0</v>
      </c>
      <c r="N2193" s="2" t="str">
        <f>"600266"</f>
        <v>600266</v>
      </c>
      <c r="O2193" s="2" t="str">
        <f t="shared" ref="O2193:O2195" si="657">"A453612732"</f>
        <v>A453612732</v>
      </c>
      <c r="P2193" s="2" t="str">
        <f>"4920.99"</f>
        <v>4920.99</v>
      </c>
      <c r="Q2193" s="2">
        <v>28</v>
      </c>
      <c r="R2193" s="2">
        <f>Q2193*C2193</f>
        <v>5600</v>
      </c>
      <c r="S2193" s="2">
        <f>(R2193-P2193)/P2193*100</f>
        <v>13.7982397850839</v>
      </c>
    </row>
    <row r="2194" spans="2:19">
      <c r="B2194" s="2" t="str">
        <f>"上汽集团"</f>
        <v>上汽集团</v>
      </c>
      <c r="C2194" s="2">
        <v>200</v>
      </c>
      <c r="D2194" s="2">
        <v>200</v>
      </c>
      <c r="E2194" s="2" t="str">
        <f>"人民币"</f>
        <v>人民币</v>
      </c>
      <c r="F2194" s="2">
        <v>24.736</v>
      </c>
      <c r="G2194" s="2">
        <v>-449.12</v>
      </c>
      <c r="H2194" s="2">
        <v>-9.08</v>
      </c>
      <c r="I2194" s="2"/>
      <c r="J2194" s="2">
        <v>4498</v>
      </c>
      <c r="K2194" s="2">
        <v>22.49</v>
      </c>
      <c r="L2194" s="2">
        <v>0</v>
      </c>
      <c r="M2194" s="2">
        <v>0</v>
      </c>
      <c r="N2194" s="2" t="str">
        <f>"600104"</f>
        <v>600104</v>
      </c>
      <c r="O2194" s="2" t="str">
        <f>"A453612732"</f>
        <v>A453612732</v>
      </c>
      <c r="P2194" s="2" t="str">
        <f>"4947.12"</f>
        <v>4947.12</v>
      </c>
      <c r="Q2194" s="2">
        <v>35</v>
      </c>
      <c r="R2194" s="2">
        <f>Q2194*C2194</f>
        <v>7000</v>
      </c>
      <c r="S2194" s="2">
        <f>(R2194-P2194)/P2194*100</f>
        <v>41.4964666310904</v>
      </c>
    </row>
    <row r="2195" spans="2:19">
      <c r="B2195" s="2" t="str">
        <f>"中海集运"</f>
        <v>中海集运</v>
      </c>
      <c r="C2195" s="2">
        <v>400</v>
      </c>
      <c r="D2195" s="2">
        <v>400</v>
      </c>
      <c r="E2195" s="2" t="str">
        <f>"人民币"</f>
        <v>人民币</v>
      </c>
      <c r="F2195" s="2">
        <v>9.099</v>
      </c>
      <c r="G2195" s="2">
        <v>-167.68</v>
      </c>
      <c r="H2195" s="2">
        <v>-4.6</v>
      </c>
      <c r="I2195" s="2"/>
      <c r="J2195" s="2">
        <v>3472</v>
      </c>
      <c r="K2195" s="2">
        <v>8.68</v>
      </c>
      <c r="L2195" s="2">
        <v>0</v>
      </c>
      <c r="M2195" s="2">
        <v>0</v>
      </c>
      <c r="N2195" s="2" t="str">
        <f>"601866"</f>
        <v>601866</v>
      </c>
      <c r="O2195" s="2" t="str">
        <f>"A453612732"</f>
        <v>A453612732</v>
      </c>
      <c r="P2195" s="2" t="str">
        <f>"3639.68"</f>
        <v>3639.68</v>
      </c>
      <c r="Q2195" s="2">
        <v>12</v>
      </c>
      <c r="R2195" s="2">
        <f>Q2195*C2195</f>
        <v>4800</v>
      </c>
      <c r="S2195" s="2">
        <f>(R2195-P2195)/P2195*100</f>
        <v>31.8797256901706</v>
      </c>
    </row>
    <row r="2196" spans="2:19">
      <c r="B2196" s="2" t="str">
        <f>"中航军B"</f>
        <v>中航军B</v>
      </c>
      <c r="C2196" s="2">
        <v>3000</v>
      </c>
      <c r="D2196" s="2">
        <v>3000</v>
      </c>
      <c r="E2196" s="2" t="str">
        <f>"人民币"</f>
        <v>人民币</v>
      </c>
      <c r="F2196" s="2">
        <v>0.972</v>
      </c>
      <c r="G2196" s="2">
        <v>-62</v>
      </c>
      <c r="H2196" s="2">
        <v>-2.16</v>
      </c>
      <c r="I2196" s="2"/>
      <c r="J2196" s="2">
        <v>2853</v>
      </c>
      <c r="K2196" s="2">
        <v>0.951</v>
      </c>
      <c r="L2196" s="2">
        <v>0</v>
      </c>
      <c r="M2196" s="2">
        <v>0</v>
      </c>
      <c r="N2196" s="2" t="str">
        <f>"150222"</f>
        <v>150222</v>
      </c>
      <c r="O2196" s="2" t="str">
        <f>"0157472516"</f>
        <v>0157472516</v>
      </c>
      <c r="P2196" s="2" t="str">
        <f>"2915.00"</f>
        <v>2915.00</v>
      </c>
      <c r="Q2196" s="2">
        <v>1.1</v>
      </c>
      <c r="R2196" s="2">
        <f>Q2196*C2196</f>
        <v>3300</v>
      </c>
      <c r="S2196" s="2">
        <f>(R2196-P2196)/P2196*100</f>
        <v>13.2075471698113</v>
      </c>
    </row>
    <row r="2197" spans="2:19">
      <c r="B2197" s="2" t="str">
        <f>"华贸物流"</f>
        <v>华贸物流</v>
      </c>
      <c r="C2197" s="2">
        <v>200</v>
      </c>
      <c r="D2197" s="2">
        <v>200</v>
      </c>
      <c r="E2197" s="2" t="str">
        <f>"人民币"</f>
        <v>人民币</v>
      </c>
      <c r="F2197" s="2">
        <v>16.576</v>
      </c>
      <c r="G2197" s="2">
        <v>-473.12</v>
      </c>
      <c r="H2197" s="2">
        <v>-14.27</v>
      </c>
      <c r="I2197" s="2"/>
      <c r="J2197" s="2">
        <v>2842</v>
      </c>
      <c r="K2197" s="2">
        <v>14.21</v>
      </c>
      <c r="L2197" s="2">
        <v>0</v>
      </c>
      <c r="M2197" s="2">
        <v>0</v>
      </c>
      <c r="N2197" s="2" t="str">
        <f>"603128"</f>
        <v>603128</v>
      </c>
      <c r="O2197" s="2" t="str">
        <f t="shared" ref="O2197:O2200" si="658">"A453612732"</f>
        <v>A453612732</v>
      </c>
      <c r="P2197" s="2" t="str">
        <f>"3315.12"</f>
        <v>3315.12</v>
      </c>
      <c r="Q2197" s="2">
        <v>20</v>
      </c>
      <c r="R2197" s="2">
        <f>Q2197*C2197</f>
        <v>4000</v>
      </c>
      <c r="S2197" s="2">
        <f>(R2197-P2197)/P2197*100</f>
        <v>20.6592823185888</v>
      </c>
    </row>
    <row r="2198" spans="2:19">
      <c r="B2198" s="2" t="str">
        <f>"盛达矿业"</f>
        <v>盛达矿业</v>
      </c>
      <c r="C2198" s="2">
        <v>100</v>
      </c>
      <c r="D2198" s="2">
        <v>100</v>
      </c>
      <c r="E2198" s="2" t="str">
        <f>"人民币"</f>
        <v>人民币</v>
      </c>
      <c r="F2198" s="2">
        <v>38.308</v>
      </c>
      <c r="G2198" s="2">
        <v>-1175.77</v>
      </c>
      <c r="H2198" s="2">
        <v>-30.69</v>
      </c>
      <c r="I2198" s="2"/>
      <c r="J2198" s="2">
        <v>2655</v>
      </c>
      <c r="K2198" s="2">
        <v>26.55</v>
      </c>
      <c r="L2198" s="2">
        <v>0</v>
      </c>
      <c r="M2198" s="2">
        <v>100</v>
      </c>
      <c r="N2198" s="2" t="str">
        <f>"000603"</f>
        <v>000603</v>
      </c>
      <c r="O2198" s="2" t="str">
        <f>"0157472516"</f>
        <v>0157472516</v>
      </c>
      <c r="P2198" s="2" t="str">
        <f>"3830.77"</f>
        <v>3830.77</v>
      </c>
      <c r="Q2198" s="2">
        <v>40</v>
      </c>
      <c r="R2198" s="2">
        <f>Q2198*C2198</f>
        <v>4000</v>
      </c>
      <c r="S2198" s="2">
        <f>(R2198-P2198)/P2198*100</f>
        <v>4.41764971533138</v>
      </c>
    </row>
    <row r="2199" spans="2:19">
      <c r="B2199" s="2" t="str">
        <f>"大众交通"</f>
        <v>大众交通</v>
      </c>
      <c r="C2199" s="2">
        <v>100</v>
      </c>
      <c r="D2199" s="2">
        <v>100</v>
      </c>
      <c r="E2199" s="2" t="str">
        <f>"人民币"</f>
        <v>人民币</v>
      </c>
      <c r="F2199" s="2">
        <v>30.941</v>
      </c>
      <c r="G2199" s="2">
        <v>-1037.13</v>
      </c>
      <c r="H2199" s="2">
        <v>-33.52</v>
      </c>
      <c r="I2199" s="2"/>
      <c r="J2199" s="2">
        <v>2057</v>
      </c>
      <c r="K2199" s="2">
        <v>20.57</v>
      </c>
      <c r="L2199" s="2">
        <v>0</v>
      </c>
      <c r="M2199" s="2">
        <v>0</v>
      </c>
      <c r="N2199" s="2" t="str">
        <f>"600611"</f>
        <v>600611</v>
      </c>
      <c r="O2199" s="2" t="str">
        <f>"A453612732"</f>
        <v>A453612732</v>
      </c>
      <c r="P2199" s="2" t="str">
        <f>"3094.13"</f>
        <v>3094.13</v>
      </c>
      <c r="Q2199" s="2">
        <v>28</v>
      </c>
      <c r="R2199" s="2">
        <f>Q2199*C2199</f>
        <v>2800</v>
      </c>
      <c r="S2199" s="2">
        <f>(R2199-P2199)/P2199*100</f>
        <v>-9.50606470962759</v>
      </c>
    </row>
    <row r="2200" spans="2:19">
      <c r="B2200" s="2" t="str">
        <f>"中国中车"</f>
        <v>中国中车</v>
      </c>
      <c r="C2200" s="2">
        <v>100</v>
      </c>
      <c r="D2200" s="2">
        <v>100</v>
      </c>
      <c r="E2200" s="2" t="str">
        <f>"人民币"</f>
        <v>人民币</v>
      </c>
      <c r="F2200" s="2">
        <v>26.395</v>
      </c>
      <c r="G2200" s="2">
        <v>-631.5</v>
      </c>
      <c r="H2200" s="2">
        <v>-23.92</v>
      </c>
      <c r="I2200" s="2"/>
      <c r="J2200" s="2">
        <v>2008</v>
      </c>
      <c r="K2200" s="2">
        <v>20.08</v>
      </c>
      <c r="L2200" s="2">
        <v>0</v>
      </c>
      <c r="M2200" s="2">
        <v>100</v>
      </c>
      <c r="N2200" s="2" t="str">
        <f>"601766"</f>
        <v>601766</v>
      </c>
      <c r="O2200" s="2" t="str">
        <f>"A453612732"</f>
        <v>A453612732</v>
      </c>
      <c r="P2200" s="2" t="str">
        <f>"2639.50"</f>
        <v>2639.50</v>
      </c>
      <c r="Q2200" s="2">
        <v>30</v>
      </c>
      <c r="R2200" s="2">
        <f>Q2200*C2200</f>
        <v>3000</v>
      </c>
      <c r="S2200" s="2">
        <f>(R2200-P2200)/P2200*100</f>
        <v>13.6578897518469</v>
      </c>
    </row>
    <row r="2201" spans="2:19">
      <c r="B2201" s="2" t="s">
        <v>8</v>
      </c>
      <c r="C2201" s="2" t="s">
        <v>9</v>
      </c>
      <c r="D2201" s="4" t="s">
        <v>10</v>
      </c>
      <c r="E2201" s="4"/>
      <c r="F2201" s="4"/>
      <c r="G2201" s="2"/>
      <c r="H2201" s="2">
        <f>SUM(H2185:H2200)</f>
        <v>-178.38</v>
      </c>
      <c r="I2201" s="2"/>
      <c r="J2201" s="2"/>
      <c r="K2201" s="2"/>
      <c r="L2201" s="2"/>
      <c r="M2201" s="2"/>
      <c r="N2201" s="2"/>
      <c r="O2201" s="2"/>
      <c r="P2201" s="2"/>
      <c r="Q2201" s="2"/>
      <c r="R2201" s="2">
        <f>SUM(R2185:R2200)</f>
        <v>134800</v>
      </c>
      <c r="S2201" s="2"/>
    </row>
    <row r="2202" customFormat="1" spans="4:9">
      <c r="D2202" s="5"/>
      <c r="E2202" s="5"/>
      <c r="F2202" s="5"/>
      <c r="I2202" s="6">
        <v>42257</v>
      </c>
    </row>
    <row r="2203" customFormat="1" spans="11:11">
      <c r="K2203" s="6">
        <f>I2202+1</f>
        <v>42258</v>
      </c>
    </row>
    <row r="2204" customFormat="1" spans="3:12">
      <c r="C2204" t="s">
        <v>11</v>
      </c>
      <c r="L2204" s="7">
        <f ca="1">NOW()</f>
        <v>42259.9654398148</v>
      </c>
    </row>
    <row r="2205" customFormat="1" spans="10:10">
      <c r="J2205" t="e">
        <f>E2197+1</f>
        <v>#VALUE!</v>
      </c>
    </row>
    <row r="2206" customFormat="1" spans="7:7">
      <c r="G2206" t="s">
        <v>12</v>
      </c>
    </row>
    <row r="2207" customFormat="1" spans="6:6">
      <c r="F2207" t="s">
        <v>13</v>
      </c>
    </row>
    <row r="2208" spans="1:17">
      <c r="A2208" s="2" t="str">
        <f>"币种"</f>
        <v>币种</v>
      </c>
      <c r="B2208" s="2" t="str">
        <f>"余额"</f>
        <v>余额</v>
      </c>
      <c r="C2208" s="2" t="str">
        <f>"可用"</f>
        <v>可用</v>
      </c>
      <c r="D2208" s="2" t="str">
        <f>"可取"</f>
        <v>可取</v>
      </c>
      <c r="E2208" s="2" t="str">
        <f>"参考市值"</f>
        <v>参考市值</v>
      </c>
      <c r="F2208" s="2" t="str">
        <f>"资产"</f>
        <v>资产</v>
      </c>
      <c r="G2208" s="2" t="str">
        <f>"盈亏"</f>
        <v>盈亏</v>
      </c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spans="1:17">
      <c r="A2209" s="2" t="str">
        <f>"人民币"</f>
        <v>人民币</v>
      </c>
      <c r="B2209" s="2" t="str">
        <f>"5508.71"</f>
        <v>5508.71</v>
      </c>
      <c r="C2209" s="2" t="str">
        <f>"138.54"</f>
        <v>138.54</v>
      </c>
      <c r="D2209" s="2" t="str">
        <f>"138.54"</f>
        <v>138.54</v>
      </c>
      <c r="E2209" s="2" t="str">
        <f>"91616.00"</f>
        <v>91616.00</v>
      </c>
      <c r="F2209" s="2" t="str">
        <f>"91754.54"</f>
        <v>91754.54</v>
      </c>
      <c r="G2209" s="2" t="str">
        <f>"-9194.42"</f>
        <v>-9194.42</v>
      </c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spans="1:17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8"/>
    </row>
    <row r="2211" spans="1:18">
      <c r="A2211" s="2" t="s">
        <v>0</v>
      </c>
      <c r="B2211" s="2" t="str">
        <f>"证券数量"</f>
        <v>证券数量</v>
      </c>
      <c r="C2211" s="2" t="s">
        <v>1</v>
      </c>
      <c r="D2211" s="2" t="str">
        <f>"价格币种"</f>
        <v>价格币种</v>
      </c>
      <c r="E2211" s="2" t="str">
        <f>"成本价"</f>
        <v>成本价</v>
      </c>
      <c r="F2211" s="2" t="str">
        <f>"浮动盈亏"</f>
        <v>浮动盈亏</v>
      </c>
      <c r="G2211" s="2" t="str">
        <f>"盈亏比例(%)"</f>
        <v>盈亏比例(%)</v>
      </c>
      <c r="H2211" s="2" t="str">
        <f>"折算汇率"</f>
        <v>折算汇率</v>
      </c>
      <c r="I2211" s="2" t="str">
        <f>"最新市值"</f>
        <v>最新市值</v>
      </c>
      <c r="J2211" s="2" t="str">
        <f>"当前价"</f>
        <v>当前价</v>
      </c>
      <c r="K2211" s="2" t="str">
        <f>"今买数量"</f>
        <v>今买数量</v>
      </c>
      <c r="L2211" s="2" t="str">
        <f>"今卖数量"</f>
        <v>今卖数量</v>
      </c>
      <c r="M2211" s="2" t="str">
        <f>"证券代码"</f>
        <v>证券代码</v>
      </c>
      <c r="N2211" s="2" t="str">
        <f>"股东代码"</f>
        <v>股东代码</v>
      </c>
      <c r="O2211" s="2" t="str">
        <f>"成本金额"</f>
        <v>成本金额</v>
      </c>
      <c r="P2211" s="2" t="s">
        <v>2</v>
      </c>
      <c r="Q2211" s="2"/>
      <c r="R2211" s="2" t="s">
        <v>3</v>
      </c>
    </row>
    <row r="2212" spans="1:18">
      <c r="A2212" s="2" t="s">
        <v>4</v>
      </c>
      <c r="B2212" s="9" t="s">
        <v>5</v>
      </c>
      <c r="C2212" s="9" t="s">
        <v>5</v>
      </c>
      <c r="D2212" s="2" t="str">
        <f t="shared" ref="D2212:D2227" si="659">"人民币"</f>
        <v>人民币</v>
      </c>
      <c r="E2212" s="2">
        <v>19.758</v>
      </c>
      <c r="F2212" s="2">
        <v>-1294.53</v>
      </c>
      <c r="G2212" s="2">
        <v>-8.19</v>
      </c>
      <c r="H2212" s="9" t="s">
        <v>6</v>
      </c>
      <c r="I2212" s="2">
        <v>14512</v>
      </c>
      <c r="J2212" s="2">
        <v>18.14</v>
      </c>
      <c r="K2212" s="2">
        <v>0</v>
      </c>
      <c r="L2212" s="2">
        <v>0</v>
      </c>
      <c r="M2212" s="2" t="str">
        <f>"000936"</f>
        <v>000936</v>
      </c>
      <c r="N2212" s="2" t="str">
        <f t="shared" ref="N2212:N2215" si="660">"0157472516"</f>
        <v>0157472516</v>
      </c>
      <c r="O2212" s="2" t="str">
        <f>"15806.53"</f>
        <v>15806.53</v>
      </c>
      <c r="P2212" s="2">
        <v>30</v>
      </c>
      <c r="Q2212" s="2">
        <f t="shared" ref="Q2212:Q2227" si="661">P2212*B2212</f>
        <v>24000</v>
      </c>
      <c r="R2212" s="2">
        <f t="shared" ref="R2212:R2227" si="662">(Q2212-O2212)/O2212*100</f>
        <v>51.835981711356</v>
      </c>
    </row>
    <row r="2213" spans="1:18">
      <c r="A2213" s="2" t="str">
        <f>"创业板B"</f>
        <v>创业板B</v>
      </c>
      <c r="B2213" s="2">
        <v>10000</v>
      </c>
      <c r="C2213" s="2">
        <v>10000</v>
      </c>
      <c r="D2213" s="2" t="str">
        <f>"人民币"</f>
        <v>人民币</v>
      </c>
      <c r="E2213" s="2">
        <v>1.116</v>
      </c>
      <c r="F2213" s="2">
        <v>-927.5</v>
      </c>
      <c r="G2213" s="2">
        <v>-8.33</v>
      </c>
      <c r="H2213" s="2"/>
      <c r="I2213" s="2">
        <v>10230</v>
      </c>
      <c r="J2213" s="2">
        <v>1.023</v>
      </c>
      <c r="K2213" s="2">
        <v>0</v>
      </c>
      <c r="L2213" s="2">
        <v>0</v>
      </c>
      <c r="M2213" s="2" t="str">
        <f>"150153"</f>
        <v>150153</v>
      </c>
      <c r="N2213" s="2" t="str">
        <f>"0157472516"</f>
        <v>0157472516</v>
      </c>
      <c r="O2213" s="2" t="str">
        <f>"11157.50"</f>
        <v>11157.50</v>
      </c>
      <c r="P2213" s="2">
        <v>1.3</v>
      </c>
      <c r="Q2213" s="2">
        <f>P2213*B2213</f>
        <v>13000</v>
      </c>
      <c r="R2213" s="2">
        <f>(Q2213-O2213)/O2213*100</f>
        <v>16.5135559041004</v>
      </c>
    </row>
    <row r="2214" spans="1:18">
      <c r="A2214" s="2" t="s">
        <v>7</v>
      </c>
      <c r="B2214" s="2">
        <v>600</v>
      </c>
      <c r="C2214" s="2">
        <v>600</v>
      </c>
      <c r="D2214" s="2" t="str">
        <f>"人民币"</f>
        <v>人民币</v>
      </c>
      <c r="E2214" s="2">
        <v>17.548</v>
      </c>
      <c r="F2214" s="2">
        <v>-310.88</v>
      </c>
      <c r="G2214" s="2">
        <v>-2.95</v>
      </c>
      <c r="H2214" s="2"/>
      <c r="I2214" s="2">
        <v>10218</v>
      </c>
      <c r="J2214" s="2">
        <v>17.03</v>
      </c>
      <c r="K2214" s="2">
        <v>0</v>
      </c>
      <c r="L2214" s="2">
        <v>0</v>
      </c>
      <c r="M2214" s="2" t="str">
        <f>"600008"</f>
        <v>600008</v>
      </c>
      <c r="N2214" s="2" t="str">
        <f t="shared" ref="N2214:N2217" si="663">"A453612732"</f>
        <v>A453612732</v>
      </c>
      <c r="O2214" s="2" t="str">
        <f>"10528.88"</f>
        <v>10528.88</v>
      </c>
      <c r="P2214" s="2">
        <v>25</v>
      </c>
      <c r="Q2214" s="2">
        <f>P2214*B2214</f>
        <v>15000</v>
      </c>
      <c r="R2214" s="2">
        <f>(Q2214-O2214)/O2214*100</f>
        <v>42.4652954540274</v>
      </c>
    </row>
    <row r="2215" spans="1:18">
      <c r="A2215" s="2" t="str">
        <f>"华英农业"</f>
        <v>华英农业</v>
      </c>
      <c r="B2215" s="2">
        <v>600</v>
      </c>
      <c r="C2215" s="2">
        <v>300</v>
      </c>
      <c r="D2215" s="2" t="str">
        <f>"人民币"</f>
        <v>人民币</v>
      </c>
      <c r="E2215" s="2">
        <v>14.948</v>
      </c>
      <c r="F2215" s="2">
        <v>-418.66</v>
      </c>
      <c r="G2215" s="2">
        <v>-4.67</v>
      </c>
      <c r="H2215" s="2"/>
      <c r="I2215" s="2">
        <v>8550</v>
      </c>
      <c r="J2215" s="2">
        <v>14.25</v>
      </c>
      <c r="K2215" s="2">
        <v>300</v>
      </c>
      <c r="L2215" s="2">
        <v>0</v>
      </c>
      <c r="M2215" s="2" t="str">
        <f>"002321"</f>
        <v>002321</v>
      </c>
      <c r="N2215" s="2" t="str">
        <f>"0157472516"</f>
        <v>0157472516</v>
      </c>
      <c r="O2215" s="2" t="str">
        <f>"8968.66"</f>
        <v>8968.66</v>
      </c>
      <c r="P2215" s="2">
        <v>25</v>
      </c>
      <c r="Q2215" s="2">
        <f>P2215*B2215</f>
        <v>15000</v>
      </c>
      <c r="R2215" s="2">
        <f>(Q2215-O2215)/O2215*100</f>
        <v>67.2490650777262</v>
      </c>
    </row>
    <row r="2216" spans="1:18">
      <c r="A2216" s="2" t="str">
        <f>"*ST阳化"</f>
        <v>*ST阳化</v>
      </c>
      <c r="B2216" s="2">
        <v>900</v>
      </c>
      <c r="C2216" s="2">
        <v>600</v>
      </c>
      <c r="D2216" s="2" t="str">
        <f>"人民币"</f>
        <v>人民币</v>
      </c>
      <c r="E2216" s="2">
        <v>7.599</v>
      </c>
      <c r="F2216" s="2">
        <v>-80.2</v>
      </c>
      <c r="G2216" s="2">
        <v>-1.17</v>
      </c>
      <c r="H2216" s="2"/>
      <c r="I2216" s="2">
        <v>6759</v>
      </c>
      <c r="J2216" s="2">
        <v>7.51</v>
      </c>
      <c r="K2216" s="2">
        <v>300</v>
      </c>
      <c r="L2216" s="2">
        <v>0</v>
      </c>
      <c r="M2216" s="2" t="str">
        <f>"600691"</f>
        <v>600691</v>
      </c>
      <c r="N2216" s="2" t="str">
        <f>"A453612732"</f>
        <v>A453612732</v>
      </c>
      <c r="O2216" s="2" t="str">
        <f>"6839.20"</f>
        <v>6839.20</v>
      </c>
      <c r="P2216" s="2">
        <v>11</v>
      </c>
      <c r="Q2216" s="2">
        <f>P2216*B2216</f>
        <v>9900</v>
      </c>
      <c r="R2216" s="2">
        <f>(Q2216-O2216)/O2216*100</f>
        <v>44.7537723710376</v>
      </c>
    </row>
    <row r="2217" spans="1:18">
      <c r="A2217" s="2" t="str">
        <f>"雪峰科技"</f>
        <v>雪峰科技</v>
      </c>
      <c r="B2217" s="2">
        <v>200</v>
      </c>
      <c r="C2217" s="2">
        <v>100</v>
      </c>
      <c r="D2217" s="2" t="str">
        <f>"人民币"</f>
        <v>人民币</v>
      </c>
      <c r="E2217" s="2">
        <v>37.898</v>
      </c>
      <c r="F2217" s="2">
        <v>-1239.59</v>
      </c>
      <c r="G2217" s="2">
        <v>-16.35</v>
      </c>
      <c r="H2217" s="2"/>
      <c r="I2217" s="2">
        <v>6340</v>
      </c>
      <c r="J2217" s="2">
        <v>31.7</v>
      </c>
      <c r="K2217" s="2">
        <v>100</v>
      </c>
      <c r="L2217" s="2">
        <v>0</v>
      </c>
      <c r="M2217" s="2" t="str">
        <f>"603227"</f>
        <v>603227</v>
      </c>
      <c r="N2217" s="2" t="str">
        <f>"A453612732"</f>
        <v>A453612732</v>
      </c>
      <c r="O2217" s="2" t="str">
        <f>"7579.59"</f>
        <v>7579.59</v>
      </c>
      <c r="P2217" s="2">
        <v>42</v>
      </c>
      <c r="Q2217" s="2">
        <f>P2217*B2217</f>
        <v>8400</v>
      </c>
      <c r="R2217" s="2">
        <f>(Q2217-O2217)/O2217*100</f>
        <v>10.8239363870605</v>
      </c>
    </row>
    <row r="2218" spans="1:18">
      <c r="A2218" s="2" t="str">
        <f>"三花股份"</f>
        <v>三花股份</v>
      </c>
      <c r="B2218" s="2">
        <v>400</v>
      </c>
      <c r="C2218" s="2">
        <v>400</v>
      </c>
      <c r="D2218" s="2" t="str">
        <f>"人民币"</f>
        <v>人民币</v>
      </c>
      <c r="E2218" s="2">
        <v>13.737</v>
      </c>
      <c r="F2218" s="2">
        <v>69.25</v>
      </c>
      <c r="G2218" s="2">
        <v>1.26</v>
      </c>
      <c r="H2218" s="2"/>
      <c r="I2218" s="2">
        <v>5564</v>
      </c>
      <c r="J2218" s="2">
        <v>13.91</v>
      </c>
      <c r="K2218" s="2">
        <v>0</v>
      </c>
      <c r="L2218" s="2">
        <v>0</v>
      </c>
      <c r="M2218" s="2" t="str">
        <f>"002050"</f>
        <v>002050</v>
      </c>
      <c r="N2218" s="2" t="str">
        <f t="shared" ref="N2218:N2223" si="664">"0157472516"</f>
        <v>0157472516</v>
      </c>
      <c r="O2218" s="2" t="str">
        <f>"5494.75"</f>
        <v>5494.75</v>
      </c>
      <c r="P2218" s="2">
        <v>20</v>
      </c>
      <c r="Q2218" s="2">
        <f>P2218*B2218</f>
        <v>8000</v>
      </c>
      <c r="R2218" s="2">
        <f>(Q2218-O2218)/O2218*100</f>
        <v>45.5935210883116</v>
      </c>
    </row>
    <row r="2219" spans="1:18">
      <c r="A2219" s="2" t="str">
        <f>"农 产 品"</f>
        <v>农 产 品</v>
      </c>
      <c r="B2219" s="2">
        <v>200</v>
      </c>
      <c r="C2219" s="2">
        <v>200</v>
      </c>
      <c r="D2219" s="2" t="str">
        <f>"人民币"</f>
        <v>人民币</v>
      </c>
      <c r="E2219" s="2">
        <v>25.665</v>
      </c>
      <c r="F2219" s="2">
        <v>-601</v>
      </c>
      <c r="G2219" s="2">
        <v>-11.71</v>
      </c>
      <c r="H2219" s="2"/>
      <c r="I2219" s="2">
        <v>4532</v>
      </c>
      <c r="J2219" s="2">
        <v>22.66</v>
      </c>
      <c r="K2219" s="2">
        <v>0</v>
      </c>
      <c r="L2219" s="2">
        <v>0</v>
      </c>
      <c r="M2219" s="2" t="str">
        <f>"000061"</f>
        <v>000061</v>
      </c>
      <c r="N2219" s="2" t="str">
        <f>"0157472516"</f>
        <v>0157472516</v>
      </c>
      <c r="O2219" s="2" t="str">
        <f>"5133.00"</f>
        <v>5133.00</v>
      </c>
      <c r="P2219" s="2">
        <v>35</v>
      </c>
      <c r="Q2219" s="2">
        <f>P2219*B2219</f>
        <v>7000</v>
      </c>
      <c r="R2219" s="2">
        <f>(Q2219-O2219)/O2219*100</f>
        <v>36.3724917202416</v>
      </c>
    </row>
    <row r="2220" spans="1:18">
      <c r="A2220" s="2" t="str">
        <f>"北京城建"</f>
        <v>北京城建</v>
      </c>
      <c r="B2220" s="2">
        <v>200</v>
      </c>
      <c r="C2220" s="2">
        <v>200</v>
      </c>
      <c r="D2220" s="2" t="str">
        <f>"人民币"</f>
        <v>人民币</v>
      </c>
      <c r="E2220" s="2">
        <v>24.605</v>
      </c>
      <c r="F2220" s="2">
        <v>-394.99</v>
      </c>
      <c r="G2220" s="2">
        <v>-8.03</v>
      </c>
      <c r="H2220" s="2"/>
      <c r="I2220" s="2">
        <v>4526</v>
      </c>
      <c r="J2220" s="2">
        <v>22.63</v>
      </c>
      <c r="K2220" s="2">
        <v>0</v>
      </c>
      <c r="L2220" s="2">
        <v>0</v>
      </c>
      <c r="M2220" s="2" t="str">
        <f>"600266"</f>
        <v>600266</v>
      </c>
      <c r="N2220" s="2" t="str">
        <f t="shared" ref="N2220:N2222" si="665">"A453612732"</f>
        <v>A453612732</v>
      </c>
      <c r="O2220" s="2" t="str">
        <f>"4920.99"</f>
        <v>4920.99</v>
      </c>
      <c r="P2220" s="2">
        <v>28</v>
      </c>
      <c r="Q2220" s="2">
        <f>P2220*B2220</f>
        <v>5600</v>
      </c>
      <c r="R2220" s="2">
        <f>(Q2220-O2220)/O2220*100</f>
        <v>13.7982397850839</v>
      </c>
    </row>
    <row r="2221" spans="1:18">
      <c r="A2221" s="2" t="str">
        <f>"上汽集团"</f>
        <v>上汽集团</v>
      </c>
      <c r="B2221" s="2">
        <v>200</v>
      </c>
      <c r="C2221" s="2">
        <v>200</v>
      </c>
      <c r="D2221" s="2" t="str">
        <f>"人民币"</f>
        <v>人民币</v>
      </c>
      <c r="E2221" s="2">
        <v>24.736</v>
      </c>
      <c r="F2221" s="2">
        <v>-449.12</v>
      </c>
      <c r="G2221" s="2">
        <v>-9.08</v>
      </c>
      <c r="H2221" s="2"/>
      <c r="I2221" s="2">
        <v>4498</v>
      </c>
      <c r="J2221" s="2">
        <v>22.49</v>
      </c>
      <c r="K2221" s="2">
        <v>0</v>
      </c>
      <c r="L2221" s="2">
        <v>0</v>
      </c>
      <c r="M2221" s="2" t="str">
        <f>"600104"</f>
        <v>600104</v>
      </c>
      <c r="N2221" s="2" t="str">
        <f>"A453612732"</f>
        <v>A453612732</v>
      </c>
      <c r="O2221" s="2" t="str">
        <f>"4947.12"</f>
        <v>4947.12</v>
      </c>
      <c r="P2221" s="2">
        <v>35</v>
      </c>
      <c r="Q2221" s="2">
        <f>P2221*B2221</f>
        <v>7000</v>
      </c>
      <c r="R2221" s="2">
        <f>(Q2221-O2221)/O2221*100</f>
        <v>41.4964666310904</v>
      </c>
    </row>
    <row r="2222" spans="1:18">
      <c r="A2222" s="2" t="str">
        <f>"中海集运"</f>
        <v>中海集运</v>
      </c>
      <c r="B2222" s="2">
        <v>400</v>
      </c>
      <c r="C2222" s="2">
        <v>400</v>
      </c>
      <c r="D2222" s="2" t="str">
        <f>"人民币"</f>
        <v>人民币</v>
      </c>
      <c r="E2222" s="2">
        <v>9.099</v>
      </c>
      <c r="F2222" s="2">
        <v>-167.68</v>
      </c>
      <c r="G2222" s="2">
        <v>-4.6</v>
      </c>
      <c r="H2222" s="2"/>
      <c r="I2222" s="2">
        <v>3472</v>
      </c>
      <c r="J2222" s="2">
        <v>8.68</v>
      </c>
      <c r="K2222" s="2">
        <v>0</v>
      </c>
      <c r="L2222" s="2">
        <v>0</v>
      </c>
      <c r="M2222" s="2" t="str">
        <f>"601866"</f>
        <v>601866</v>
      </c>
      <c r="N2222" s="2" t="str">
        <f>"A453612732"</f>
        <v>A453612732</v>
      </c>
      <c r="O2222" s="2" t="str">
        <f>"3639.68"</f>
        <v>3639.68</v>
      </c>
      <c r="P2222" s="2">
        <v>12</v>
      </c>
      <c r="Q2222" s="2">
        <f>P2222*B2222</f>
        <v>4800</v>
      </c>
      <c r="R2222" s="2">
        <f>(Q2222-O2222)/O2222*100</f>
        <v>31.8797256901706</v>
      </c>
    </row>
    <row r="2223" spans="1:18">
      <c r="A2223" s="2" t="str">
        <f>"中航军B"</f>
        <v>中航军B</v>
      </c>
      <c r="B2223" s="2">
        <v>3000</v>
      </c>
      <c r="C2223" s="2">
        <v>3000</v>
      </c>
      <c r="D2223" s="2" t="str">
        <f>"人民币"</f>
        <v>人民币</v>
      </c>
      <c r="E2223" s="2">
        <v>0.972</v>
      </c>
      <c r="F2223" s="2">
        <v>-62</v>
      </c>
      <c r="G2223" s="2">
        <v>-2.16</v>
      </c>
      <c r="H2223" s="2"/>
      <c r="I2223" s="2">
        <v>2853</v>
      </c>
      <c r="J2223" s="2">
        <v>0.951</v>
      </c>
      <c r="K2223" s="2">
        <v>0</v>
      </c>
      <c r="L2223" s="2">
        <v>0</v>
      </c>
      <c r="M2223" s="2" t="str">
        <f>"150222"</f>
        <v>150222</v>
      </c>
      <c r="N2223" s="2" t="str">
        <f>"0157472516"</f>
        <v>0157472516</v>
      </c>
      <c r="O2223" s="2" t="str">
        <f>"2915.00"</f>
        <v>2915.00</v>
      </c>
      <c r="P2223" s="2">
        <v>1.1</v>
      </c>
      <c r="Q2223" s="2">
        <f>P2223*B2223</f>
        <v>3300</v>
      </c>
      <c r="R2223" s="2">
        <f>(Q2223-O2223)/O2223*100</f>
        <v>13.2075471698113</v>
      </c>
    </row>
    <row r="2224" spans="1:18">
      <c r="A2224" s="2" t="str">
        <f>"华贸物流"</f>
        <v>华贸物流</v>
      </c>
      <c r="B2224" s="2">
        <v>200</v>
      </c>
      <c r="C2224" s="2">
        <v>200</v>
      </c>
      <c r="D2224" s="2" t="str">
        <f>"人民币"</f>
        <v>人民币</v>
      </c>
      <c r="E2224" s="2">
        <v>16.576</v>
      </c>
      <c r="F2224" s="2">
        <v>-473.12</v>
      </c>
      <c r="G2224" s="2">
        <v>-14.27</v>
      </c>
      <c r="H2224" s="2"/>
      <c r="I2224" s="2">
        <v>2842</v>
      </c>
      <c r="J2224" s="2">
        <v>14.21</v>
      </c>
      <c r="K2224" s="2">
        <v>0</v>
      </c>
      <c r="L2224" s="2">
        <v>0</v>
      </c>
      <c r="M2224" s="2" t="str">
        <f>"603128"</f>
        <v>603128</v>
      </c>
      <c r="N2224" s="2" t="str">
        <f t="shared" ref="N2224:N2227" si="666">"A453612732"</f>
        <v>A453612732</v>
      </c>
      <c r="O2224" s="2" t="str">
        <f>"3315.12"</f>
        <v>3315.12</v>
      </c>
      <c r="P2224" s="2">
        <v>20</v>
      </c>
      <c r="Q2224" s="2">
        <f>P2224*B2224</f>
        <v>4000</v>
      </c>
      <c r="R2224" s="2">
        <f>(Q2224-O2224)/O2224*100</f>
        <v>20.6592823185888</v>
      </c>
    </row>
    <row r="2225" spans="1:18">
      <c r="A2225" s="2" t="str">
        <f>"盛达矿业"</f>
        <v>盛达矿业</v>
      </c>
      <c r="B2225" s="2">
        <v>100</v>
      </c>
      <c r="C2225" s="2">
        <v>100</v>
      </c>
      <c r="D2225" s="2" t="str">
        <f>"人民币"</f>
        <v>人民币</v>
      </c>
      <c r="E2225" s="2">
        <v>38.308</v>
      </c>
      <c r="F2225" s="2">
        <v>-1175.77</v>
      </c>
      <c r="G2225" s="2">
        <v>-30.69</v>
      </c>
      <c r="H2225" s="2"/>
      <c r="I2225" s="2">
        <v>2655</v>
      </c>
      <c r="J2225" s="2">
        <v>26.55</v>
      </c>
      <c r="K2225" s="2">
        <v>0</v>
      </c>
      <c r="L2225" s="2">
        <v>100</v>
      </c>
      <c r="M2225" s="2" t="str">
        <f>"000603"</f>
        <v>000603</v>
      </c>
      <c r="N2225" s="2" t="str">
        <f>"0157472516"</f>
        <v>0157472516</v>
      </c>
      <c r="O2225" s="2" t="str">
        <f>"3830.77"</f>
        <v>3830.77</v>
      </c>
      <c r="P2225" s="2">
        <v>40</v>
      </c>
      <c r="Q2225" s="2">
        <f>P2225*B2225</f>
        <v>4000</v>
      </c>
      <c r="R2225" s="2">
        <f>(Q2225-O2225)/O2225*100</f>
        <v>4.41764971533138</v>
      </c>
    </row>
    <row r="2226" spans="1:18">
      <c r="A2226" s="2" t="str">
        <f>"大众交通"</f>
        <v>大众交通</v>
      </c>
      <c r="B2226" s="2">
        <v>100</v>
      </c>
      <c r="C2226" s="2">
        <v>100</v>
      </c>
      <c r="D2226" s="2" t="str">
        <f>"人民币"</f>
        <v>人民币</v>
      </c>
      <c r="E2226" s="2">
        <v>30.941</v>
      </c>
      <c r="F2226" s="2">
        <v>-1037.13</v>
      </c>
      <c r="G2226" s="2">
        <v>-33.52</v>
      </c>
      <c r="H2226" s="2"/>
      <c r="I2226" s="2">
        <v>2057</v>
      </c>
      <c r="J2226" s="2">
        <v>20.57</v>
      </c>
      <c r="K2226" s="2">
        <v>0</v>
      </c>
      <c r="L2226" s="2">
        <v>0</v>
      </c>
      <c r="M2226" s="2" t="str">
        <f>"600611"</f>
        <v>600611</v>
      </c>
      <c r="N2226" s="2" t="str">
        <f>"A453612732"</f>
        <v>A453612732</v>
      </c>
      <c r="O2226" s="2" t="str">
        <f>"3094.13"</f>
        <v>3094.13</v>
      </c>
      <c r="P2226" s="2">
        <v>28</v>
      </c>
      <c r="Q2226" s="2">
        <f>P2226*B2226</f>
        <v>2800</v>
      </c>
      <c r="R2226" s="2">
        <f>(Q2226-O2226)/O2226*100</f>
        <v>-9.50606470962759</v>
      </c>
    </row>
    <row r="2227" spans="1:18">
      <c r="A2227" s="2" t="str">
        <f>"中国中车"</f>
        <v>中国中车</v>
      </c>
      <c r="B2227" s="2">
        <v>100</v>
      </c>
      <c r="C2227" s="2">
        <v>100</v>
      </c>
      <c r="D2227" s="2" t="str">
        <f>"人民币"</f>
        <v>人民币</v>
      </c>
      <c r="E2227" s="2">
        <v>26.395</v>
      </c>
      <c r="F2227" s="2">
        <v>-631.5</v>
      </c>
      <c r="G2227" s="2">
        <v>-23.92</v>
      </c>
      <c r="H2227" s="2"/>
      <c r="I2227" s="2">
        <v>2008</v>
      </c>
      <c r="J2227" s="2">
        <v>20.08</v>
      </c>
      <c r="K2227" s="2">
        <v>0</v>
      </c>
      <c r="L2227" s="2">
        <v>100</v>
      </c>
      <c r="M2227" s="2" t="str">
        <f>"601766"</f>
        <v>601766</v>
      </c>
      <c r="N2227" s="2" t="str">
        <f>"A453612732"</f>
        <v>A453612732</v>
      </c>
      <c r="O2227" s="2" t="str">
        <f>"2639.50"</f>
        <v>2639.50</v>
      </c>
      <c r="P2227" s="2">
        <v>30</v>
      </c>
      <c r="Q2227" s="2">
        <f>P2227*B2227</f>
        <v>3000</v>
      </c>
      <c r="R2227" s="2">
        <f>(Q2227-O2227)/O2227*100</f>
        <v>13.6578897518469</v>
      </c>
    </row>
    <row r="2228" spans="1:18">
      <c r="A2228" s="2" t="s">
        <v>8</v>
      </c>
      <c r="B2228" s="2" t="s">
        <v>9</v>
      </c>
      <c r="C2228" s="4" t="s">
        <v>10</v>
      </c>
      <c r="D2228" s="4"/>
      <c r="E2228" s="4"/>
      <c r="F2228" s="2"/>
      <c r="G2228" s="2">
        <f>SUM(G2212:G2227)</f>
        <v>-178.38</v>
      </c>
      <c r="H2228" s="2"/>
      <c r="I2228" s="2"/>
      <c r="J2228" s="2"/>
      <c r="K2228" s="2"/>
      <c r="L2228" s="2"/>
      <c r="M2228" s="2"/>
      <c r="N2228" s="2"/>
      <c r="O2228" s="2"/>
      <c r="P2228" s="2"/>
      <c r="Q2228" s="2">
        <f>SUM(Q2212:Q2227)</f>
        <v>134800</v>
      </c>
      <c r="R2228" s="2"/>
    </row>
    <row r="2229" customFormat="1" spans="3:8">
      <c r="C2229" s="5"/>
      <c r="D2229" s="5"/>
      <c r="E2229" s="5"/>
      <c r="H2229" s="6">
        <v>42257</v>
      </c>
    </row>
    <row r="2230" customFormat="1" spans="10:10">
      <c r="J2230" s="6">
        <f>H2229+1</f>
        <v>42258</v>
      </c>
    </row>
    <row r="2231" customFormat="1" spans="2:11">
      <c r="B2231" t="s">
        <v>11</v>
      </c>
      <c r="K2231" s="7">
        <f ca="1">NOW()</f>
        <v>42259.9654398148</v>
      </c>
    </row>
    <row r="2232" customFormat="1" spans="9:9">
      <c r="I2232" t="e">
        <f>D2224+1</f>
        <v>#VALUE!</v>
      </c>
    </row>
    <row r="2233" customFormat="1"/>
    <row r="2234" spans="1:18">
      <c r="A2234" s="2" t="s">
        <v>0</v>
      </c>
      <c r="B2234" s="2" t="str">
        <f>"证券数量"</f>
        <v>证券数量</v>
      </c>
      <c r="C2234" s="2" t="s">
        <v>1</v>
      </c>
      <c r="D2234" s="2" t="str">
        <f>"价格币种"</f>
        <v>价格币种</v>
      </c>
      <c r="E2234" s="2" t="str">
        <f>"成本价"</f>
        <v>成本价</v>
      </c>
      <c r="F2234" s="2" t="str">
        <f>"浮动盈亏"</f>
        <v>浮动盈亏</v>
      </c>
      <c r="G2234" s="2" t="str">
        <f>"盈亏比例(%)"</f>
        <v>盈亏比例(%)</v>
      </c>
      <c r="H2234" s="2" t="str">
        <f>"折算汇率"</f>
        <v>折算汇率</v>
      </c>
      <c r="I2234" s="2" t="str">
        <f>"最新市值"</f>
        <v>最新市值</v>
      </c>
      <c r="J2234" s="2" t="str">
        <f>"当前价"</f>
        <v>当前价</v>
      </c>
      <c r="K2234" s="2" t="str">
        <f>"今买数量"</f>
        <v>今买数量</v>
      </c>
      <c r="L2234" s="2" t="str">
        <f>"今卖数量"</f>
        <v>今卖数量</v>
      </c>
      <c r="M2234" s="2" t="str">
        <f>"证券代码"</f>
        <v>证券代码</v>
      </c>
      <c r="N2234" s="2" t="str">
        <f>"股东代码"</f>
        <v>股东代码</v>
      </c>
      <c r="O2234" s="2" t="str">
        <f>"成本金额"</f>
        <v>成本金额</v>
      </c>
      <c r="P2234" s="2" t="s">
        <v>2</v>
      </c>
      <c r="Q2234" s="2"/>
      <c r="R2234" s="2" t="s">
        <v>3</v>
      </c>
    </row>
    <row r="2235" spans="1:18">
      <c r="A2235" s="2" t="s">
        <v>4</v>
      </c>
      <c r="B2235" s="9" t="s">
        <v>5</v>
      </c>
      <c r="C2235" s="9" t="s">
        <v>5</v>
      </c>
      <c r="D2235" s="2" t="str">
        <f t="shared" ref="D2235:D2250" si="667">"人民币"</f>
        <v>人民币</v>
      </c>
      <c r="E2235" s="2">
        <v>19.758</v>
      </c>
      <c r="F2235" s="2">
        <v>-1294.53</v>
      </c>
      <c r="G2235" s="2">
        <v>-8.19</v>
      </c>
      <c r="H2235" s="9" t="s">
        <v>6</v>
      </c>
      <c r="I2235" s="2">
        <v>14512</v>
      </c>
      <c r="J2235" s="2">
        <v>18.14</v>
      </c>
      <c r="K2235" s="2">
        <v>0</v>
      </c>
      <c r="L2235" s="2">
        <v>0</v>
      </c>
      <c r="M2235" s="2" t="str">
        <f>"000936"</f>
        <v>000936</v>
      </c>
      <c r="N2235" s="2" t="str">
        <f t="shared" ref="N2235:N2238" si="668">"0157472516"</f>
        <v>0157472516</v>
      </c>
      <c r="O2235" s="2" t="str">
        <f>"15806.53"</f>
        <v>15806.53</v>
      </c>
      <c r="P2235" s="2">
        <v>30</v>
      </c>
      <c r="Q2235" s="2">
        <f t="shared" ref="Q2235:Q2250" si="669">P2235*B2235</f>
        <v>24000</v>
      </c>
      <c r="R2235" s="2">
        <f t="shared" ref="R2235:R2250" si="670">(Q2235-O2235)/O2235*100</f>
        <v>51.835981711356</v>
      </c>
    </row>
    <row r="2236" spans="1:18">
      <c r="A2236" s="2" t="str">
        <f>"创业板B"</f>
        <v>创业板B</v>
      </c>
      <c r="B2236" s="2">
        <v>10000</v>
      </c>
      <c r="C2236" s="2">
        <v>10000</v>
      </c>
      <c r="D2236" s="2" t="str">
        <f>"人民币"</f>
        <v>人民币</v>
      </c>
      <c r="E2236" s="2">
        <v>1.116</v>
      </c>
      <c r="F2236" s="2">
        <v>-927.5</v>
      </c>
      <c r="G2236" s="2">
        <v>-8.33</v>
      </c>
      <c r="H2236" s="2"/>
      <c r="I2236" s="2">
        <v>10230</v>
      </c>
      <c r="J2236" s="2">
        <v>1.023</v>
      </c>
      <c r="K2236" s="2">
        <v>0</v>
      </c>
      <c r="L2236" s="2">
        <v>0</v>
      </c>
      <c r="M2236" s="2" t="str">
        <f>"150153"</f>
        <v>150153</v>
      </c>
      <c r="N2236" s="2" t="str">
        <f>"0157472516"</f>
        <v>0157472516</v>
      </c>
      <c r="O2236" s="2" t="str">
        <f>"11157.50"</f>
        <v>11157.50</v>
      </c>
      <c r="P2236" s="2">
        <v>1.3</v>
      </c>
      <c r="Q2236" s="2">
        <f>P2236*B2236</f>
        <v>13000</v>
      </c>
      <c r="R2236" s="2">
        <f>(Q2236-O2236)/O2236*100</f>
        <v>16.5135559041004</v>
      </c>
    </row>
    <row r="2237" spans="1:18">
      <c r="A2237" s="2" t="s">
        <v>7</v>
      </c>
      <c r="B2237" s="2">
        <v>600</v>
      </c>
      <c r="C2237" s="2">
        <v>600</v>
      </c>
      <c r="D2237" s="2" t="str">
        <f>"人民币"</f>
        <v>人民币</v>
      </c>
      <c r="E2237" s="2">
        <v>17.548</v>
      </c>
      <c r="F2237" s="2">
        <v>-310.88</v>
      </c>
      <c r="G2237" s="2">
        <v>-2.95</v>
      </c>
      <c r="H2237" s="2"/>
      <c r="I2237" s="2">
        <v>10218</v>
      </c>
      <c r="J2237" s="2">
        <v>17.03</v>
      </c>
      <c r="K2237" s="2">
        <v>0</v>
      </c>
      <c r="L2237" s="2">
        <v>0</v>
      </c>
      <c r="M2237" s="2" t="str">
        <f>"600008"</f>
        <v>600008</v>
      </c>
      <c r="N2237" s="2" t="str">
        <f t="shared" ref="N2237:N2240" si="671">"A453612732"</f>
        <v>A453612732</v>
      </c>
      <c r="O2237" s="2" t="str">
        <f>"10528.88"</f>
        <v>10528.88</v>
      </c>
      <c r="P2237" s="2">
        <v>25</v>
      </c>
      <c r="Q2237" s="2">
        <f>P2237*B2237</f>
        <v>15000</v>
      </c>
      <c r="R2237" s="2">
        <f>(Q2237-O2237)/O2237*100</f>
        <v>42.4652954540274</v>
      </c>
    </row>
    <row r="2238" spans="1:18">
      <c r="A2238" s="2" t="str">
        <f>"华英农业"</f>
        <v>华英农业</v>
      </c>
      <c r="B2238" s="2">
        <v>600</v>
      </c>
      <c r="C2238" s="2">
        <v>300</v>
      </c>
      <c r="D2238" s="2" t="str">
        <f>"人民币"</f>
        <v>人民币</v>
      </c>
      <c r="E2238" s="2">
        <v>14.948</v>
      </c>
      <c r="F2238" s="2">
        <v>-418.66</v>
      </c>
      <c r="G2238" s="2">
        <v>-4.67</v>
      </c>
      <c r="H2238" s="2"/>
      <c r="I2238" s="2">
        <v>8550</v>
      </c>
      <c r="J2238" s="2">
        <v>14.25</v>
      </c>
      <c r="K2238" s="2">
        <v>300</v>
      </c>
      <c r="L2238" s="2">
        <v>0</v>
      </c>
      <c r="M2238" s="2" t="str">
        <f>"002321"</f>
        <v>002321</v>
      </c>
      <c r="N2238" s="2" t="str">
        <f>"0157472516"</f>
        <v>0157472516</v>
      </c>
      <c r="O2238" s="2" t="str">
        <f>"8968.66"</f>
        <v>8968.66</v>
      </c>
      <c r="P2238" s="2">
        <v>25</v>
      </c>
      <c r="Q2238" s="2">
        <f>P2238*B2238</f>
        <v>15000</v>
      </c>
      <c r="R2238" s="2">
        <f>(Q2238-O2238)/O2238*100</f>
        <v>67.2490650777262</v>
      </c>
    </row>
    <row r="2239" spans="1:18">
      <c r="A2239" s="2" t="str">
        <f>"*ST阳化"</f>
        <v>*ST阳化</v>
      </c>
      <c r="B2239" s="2">
        <v>900</v>
      </c>
      <c r="C2239" s="2">
        <v>600</v>
      </c>
      <c r="D2239" s="2" t="str">
        <f>"人民币"</f>
        <v>人民币</v>
      </c>
      <c r="E2239" s="2">
        <v>7.599</v>
      </c>
      <c r="F2239" s="2">
        <v>-80.2</v>
      </c>
      <c r="G2239" s="2">
        <v>-1.17</v>
      </c>
      <c r="H2239" s="2"/>
      <c r="I2239" s="2">
        <v>6759</v>
      </c>
      <c r="J2239" s="2">
        <v>7.51</v>
      </c>
      <c r="K2239" s="2">
        <v>300</v>
      </c>
      <c r="L2239" s="2">
        <v>0</v>
      </c>
      <c r="M2239" s="2" t="str">
        <f>"600691"</f>
        <v>600691</v>
      </c>
      <c r="N2239" s="2" t="str">
        <f>"A453612732"</f>
        <v>A453612732</v>
      </c>
      <c r="O2239" s="2" t="str">
        <f>"6839.20"</f>
        <v>6839.20</v>
      </c>
      <c r="P2239" s="2">
        <v>11</v>
      </c>
      <c r="Q2239" s="2">
        <f>P2239*B2239</f>
        <v>9900</v>
      </c>
      <c r="R2239" s="2">
        <f>(Q2239-O2239)/O2239*100</f>
        <v>44.7537723710376</v>
      </c>
    </row>
    <row r="2240" spans="1:18">
      <c r="A2240" s="2" t="str">
        <f>"雪峰科技"</f>
        <v>雪峰科技</v>
      </c>
      <c r="B2240" s="2">
        <v>200</v>
      </c>
      <c r="C2240" s="2">
        <v>100</v>
      </c>
      <c r="D2240" s="2" t="str">
        <f>"人民币"</f>
        <v>人民币</v>
      </c>
      <c r="E2240" s="2">
        <v>37.898</v>
      </c>
      <c r="F2240" s="2">
        <v>-1239.59</v>
      </c>
      <c r="G2240" s="2">
        <v>-16.35</v>
      </c>
      <c r="H2240" s="2"/>
      <c r="I2240" s="2">
        <v>6340</v>
      </c>
      <c r="J2240" s="2">
        <v>31.7</v>
      </c>
      <c r="K2240" s="2">
        <v>100</v>
      </c>
      <c r="L2240" s="2">
        <v>0</v>
      </c>
      <c r="M2240" s="2" t="str">
        <f>"603227"</f>
        <v>603227</v>
      </c>
      <c r="N2240" s="2" t="str">
        <f>"A453612732"</f>
        <v>A453612732</v>
      </c>
      <c r="O2240" s="2" t="str">
        <f>"7579.59"</f>
        <v>7579.59</v>
      </c>
      <c r="P2240" s="2">
        <v>42</v>
      </c>
      <c r="Q2240" s="2">
        <f>P2240*B2240</f>
        <v>8400</v>
      </c>
      <c r="R2240" s="2">
        <f>(Q2240-O2240)/O2240*100</f>
        <v>10.8239363870605</v>
      </c>
    </row>
    <row r="2241" spans="1:18">
      <c r="A2241" s="2" t="str">
        <f>"三花股份"</f>
        <v>三花股份</v>
      </c>
      <c r="B2241" s="2">
        <v>400</v>
      </c>
      <c r="C2241" s="2">
        <v>400</v>
      </c>
      <c r="D2241" s="2" t="str">
        <f>"人民币"</f>
        <v>人民币</v>
      </c>
      <c r="E2241" s="2">
        <v>13.737</v>
      </c>
      <c r="F2241" s="2">
        <v>69.25</v>
      </c>
      <c r="G2241" s="2">
        <v>1.26</v>
      </c>
      <c r="H2241" s="2"/>
      <c r="I2241" s="2">
        <v>5564</v>
      </c>
      <c r="J2241" s="2">
        <v>13.91</v>
      </c>
      <c r="K2241" s="2">
        <v>0</v>
      </c>
      <c r="L2241" s="2">
        <v>0</v>
      </c>
      <c r="M2241" s="2" t="str">
        <f>"002050"</f>
        <v>002050</v>
      </c>
      <c r="N2241" s="2" t="str">
        <f t="shared" ref="N2241:N2246" si="672">"0157472516"</f>
        <v>0157472516</v>
      </c>
      <c r="O2241" s="2" t="str">
        <f>"5494.75"</f>
        <v>5494.75</v>
      </c>
      <c r="P2241" s="2">
        <v>20</v>
      </c>
      <c r="Q2241" s="2">
        <f>P2241*B2241</f>
        <v>8000</v>
      </c>
      <c r="R2241" s="2">
        <f>(Q2241-O2241)/O2241*100</f>
        <v>45.5935210883116</v>
      </c>
    </row>
    <row r="2242" spans="1:18">
      <c r="A2242" s="2" t="str">
        <f>"农 产 品"</f>
        <v>农 产 品</v>
      </c>
      <c r="B2242" s="2">
        <v>200</v>
      </c>
      <c r="C2242" s="2">
        <v>200</v>
      </c>
      <c r="D2242" s="2" t="str">
        <f>"人民币"</f>
        <v>人民币</v>
      </c>
      <c r="E2242" s="2">
        <v>25.665</v>
      </c>
      <c r="F2242" s="2">
        <v>-601</v>
      </c>
      <c r="G2242" s="2">
        <v>-11.71</v>
      </c>
      <c r="H2242" s="2"/>
      <c r="I2242" s="2">
        <v>4532</v>
      </c>
      <c r="J2242" s="2">
        <v>22.66</v>
      </c>
      <c r="K2242" s="2">
        <v>0</v>
      </c>
      <c r="L2242" s="2">
        <v>0</v>
      </c>
      <c r="M2242" s="2" t="str">
        <f>"000061"</f>
        <v>000061</v>
      </c>
      <c r="N2242" s="2" t="str">
        <f>"0157472516"</f>
        <v>0157472516</v>
      </c>
      <c r="O2242" s="2" t="str">
        <f>"5133.00"</f>
        <v>5133.00</v>
      </c>
      <c r="P2242" s="2">
        <v>35</v>
      </c>
      <c r="Q2242" s="2">
        <f>P2242*B2242</f>
        <v>7000</v>
      </c>
      <c r="R2242" s="2">
        <f>(Q2242-O2242)/O2242*100</f>
        <v>36.3724917202416</v>
      </c>
    </row>
    <row r="2243" spans="1:18">
      <c r="A2243" s="2" t="str">
        <f>"北京城建"</f>
        <v>北京城建</v>
      </c>
      <c r="B2243" s="2">
        <v>200</v>
      </c>
      <c r="C2243" s="2">
        <v>200</v>
      </c>
      <c r="D2243" s="2" t="str">
        <f>"人民币"</f>
        <v>人民币</v>
      </c>
      <c r="E2243" s="2">
        <v>24.605</v>
      </c>
      <c r="F2243" s="2">
        <v>-394.99</v>
      </c>
      <c r="G2243" s="2">
        <v>-8.03</v>
      </c>
      <c r="H2243" s="2"/>
      <c r="I2243" s="2">
        <v>4526</v>
      </c>
      <c r="J2243" s="2">
        <v>22.63</v>
      </c>
      <c r="K2243" s="2">
        <v>0</v>
      </c>
      <c r="L2243" s="2">
        <v>0</v>
      </c>
      <c r="M2243" s="2" t="str">
        <f>"600266"</f>
        <v>600266</v>
      </c>
      <c r="N2243" s="2" t="str">
        <f t="shared" ref="N2243:N2245" si="673">"A453612732"</f>
        <v>A453612732</v>
      </c>
      <c r="O2243" s="2" t="str">
        <f>"4920.99"</f>
        <v>4920.99</v>
      </c>
      <c r="P2243" s="2">
        <v>28</v>
      </c>
      <c r="Q2243" s="2">
        <f>P2243*B2243</f>
        <v>5600</v>
      </c>
      <c r="R2243" s="2">
        <f>(Q2243-O2243)/O2243*100</f>
        <v>13.7982397850839</v>
      </c>
    </row>
    <row r="2244" spans="1:18">
      <c r="A2244" s="2" t="str">
        <f>"上汽集团"</f>
        <v>上汽集团</v>
      </c>
      <c r="B2244" s="2">
        <v>200</v>
      </c>
      <c r="C2244" s="2">
        <v>200</v>
      </c>
      <c r="D2244" s="2" t="str">
        <f>"人民币"</f>
        <v>人民币</v>
      </c>
      <c r="E2244" s="2">
        <v>24.736</v>
      </c>
      <c r="F2244" s="2">
        <v>-449.12</v>
      </c>
      <c r="G2244" s="2">
        <v>-9.08</v>
      </c>
      <c r="H2244" s="2"/>
      <c r="I2244" s="2">
        <v>4498</v>
      </c>
      <c r="J2244" s="2">
        <v>22.49</v>
      </c>
      <c r="K2244" s="2">
        <v>0</v>
      </c>
      <c r="L2244" s="2">
        <v>0</v>
      </c>
      <c r="M2244" s="2" t="str">
        <f>"600104"</f>
        <v>600104</v>
      </c>
      <c r="N2244" s="2" t="str">
        <f>"A453612732"</f>
        <v>A453612732</v>
      </c>
      <c r="O2244" s="2" t="str">
        <f>"4947.12"</f>
        <v>4947.12</v>
      </c>
      <c r="P2244" s="2">
        <v>35</v>
      </c>
      <c r="Q2244" s="2">
        <f>P2244*B2244</f>
        <v>7000</v>
      </c>
      <c r="R2244" s="2">
        <f>(Q2244-O2244)/O2244*100</f>
        <v>41.4964666310904</v>
      </c>
    </row>
    <row r="2245" spans="1:18">
      <c r="A2245" s="2" t="str">
        <f>"中海集运"</f>
        <v>中海集运</v>
      </c>
      <c r="B2245" s="2">
        <v>400</v>
      </c>
      <c r="C2245" s="2">
        <v>400</v>
      </c>
      <c r="D2245" s="2" t="str">
        <f>"人民币"</f>
        <v>人民币</v>
      </c>
      <c r="E2245" s="2">
        <v>9.099</v>
      </c>
      <c r="F2245" s="2">
        <v>-167.68</v>
      </c>
      <c r="G2245" s="2">
        <v>-4.6</v>
      </c>
      <c r="H2245" s="2"/>
      <c r="I2245" s="2">
        <v>3472</v>
      </c>
      <c r="J2245" s="2">
        <v>8.68</v>
      </c>
      <c r="K2245" s="2">
        <v>0</v>
      </c>
      <c r="L2245" s="2">
        <v>0</v>
      </c>
      <c r="M2245" s="2" t="str">
        <f>"601866"</f>
        <v>601866</v>
      </c>
      <c r="N2245" s="2" t="str">
        <f>"A453612732"</f>
        <v>A453612732</v>
      </c>
      <c r="O2245" s="2" t="str">
        <f>"3639.68"</f>
        <v>3639.68</v>
      </c>
      <c r="P2245" s="2">
        <v>12</v>
      </c>
      <c r="Q2245" s="2">
        <f>P2245*B2245</f>
        <v>4800</v>
      </c>
      <c r="R2245" s="2">
        <f>(Q2245-O2245)/O2245*100</f>
        <v>31.8797256901706</v>
      </c>
    </row>
    <row r="2246" spans="1:18">
      <c r="A2246" s="2" t="str">
        <f>"中航军B"</f>
        <v>中航军B</v>
      </c>
      <c r="B2246" s="2">
        <v>3000</v>
      </c>
      <c r="C2246" s="2">
        <v>3000</v>
      </c>
      <c r="D2246" s="2" t="str">
        <f>"人民币"</f>
        <v>人民币</v>
      </c>
      <c r="E2246" s="2">
        <v>0.972</v>
      </c>
      <c r="F2246" s="2">
        <v>-62</v>
      </c>
      <c r="G2246" s="2">
        <v>-2.16</v>
      </c>
      <c r="H2246" s="2"/>
      <c r="I2246" s="2">
        <v>2853</v>
      </c>
      <c r="J2246" s="2">
        <v>0.951</v>
      </c>
      <c r="K2246" s="2">
        <v>0</v>
      </c>
      <c r="L2246" s="2">
        <v>0</v>
      </c>
      <c r="M2246" s="2" t="str">
        <f>"150222"</f>
        <v>150222</v>
      </c>
      <c r="N2246" s="2" t="str">
        <f>"0157472516"</f>
        <v>0157472516</v>
      </c>
      <c r="O2246" s="2" t="str">
        <f>"2915.00"</f>
        <v>2915.00</v>
      </c>
      <c r="P2246" s="2">
        <v>1.1</v>
      </c>
      <c r="Q2246" s="2">
        <f>P2246*B2246</f>
        <v>3300</v>
      </c>
      <c r="R2246" s="2">
        <f>(Q2246-O2246)/O2246*100</f>
        <v>13.2075471698113</v>
      </c>
    </row>
    <row r="2247" spans="1:18">
      <c r="A2247" s="2" t="str">
        <f>"华贸物流"</f>
        <v>华贸物流</v>
      </c>
      <c r="B2247" s="2">
        <v>200</v>
      </c>
      <c r="C2247" s="2">
        <v>200</v>
      </c>
      <c r="D2247" s="2" t="str">
        <f>"人民币"</f>
        <v>人民币</v>
      </c>
      <c r="E2247" s="2">
        <v>16.576</v>
      </c>
      <c r="F2247" s="2">
        <v>-473.12</v>
      </c>
      <c r="G2247" s="2">
        <v>-14.27</v>
      </c>
      <c r="H2247" s="2"/>
      <c r="I2247" s="2">
        <v>2842</v>
      </c>
      <c r="J2247" s="2">
        <v>14.21</v>
      </c>
      <c r="K2247" s="2">
        <v>0</v>
      </c>
      <c r="L2247" s="2">
        <v>0</v>
      </c>
      <c r="M2247" s="2" t="str">
        <f>"603128"</f>
        <v>603128</v>
      </c>
      <c r="N2247" s="2" t="str">
        <f t="shared" ref="N2247:N2250" si="674">"A453612732"</f>
        <v>A453612732</v>
      </c>
      <c r="O2247" s="2" t="str">
        <f>"3315.12"</f>
        <v>3315.12</v>
      </c>
      <c r="P2247" s="2">
        <v>20</v>
      </c>
      <c r="Q2247" s="2">
        <f>P2247*B2247</f>
        <v>4000</v>
      </c>
      <c r="R2247" s="2">
        <f>(Q2247-O2247)/O2247*100</f>
        <v>20.6592823185888</v>
      </c>
    </row>
    <row r="2248" spans="1:18">
      <c r="A2248" s="2" t="str">
        <f>"盛达矿业"</f>
        <v>盛达矿业</v>
      </c>
      <c r="B2248" s="2">
        <v>100</v>
      </c>
      <c r="C2248" s="2">
        <v>100</v>
      </c>
      <c r="D2248" s="2" t="str">
        <f>"人民币"</f>
        <v>人民币</v>
      </c>
      <c r="E2248" s="2">
        <v>38.308</v>
      </c>
      <c r="F2248" s="2">
        <v>-1175.77</v>
      </c>
      <c r="G2248" s="2">
        <v>-30.69</v>
      </c>
      <c r="H2248" s="2"/>
      <c r="I2248" s="2">
        <v>2655</v>
      </c>
      <c r="J2248" s="2">
        <v>26.55</v>
      </c>
      <c r="K2248" s="2">
        <v>0</v>
      </c>
      <c r="L2248" s="2">
        <v>100</v>
      </c>
      <c r="M2248" s="2" t="str">
        <f>"000603"</f>
        <v>000603</v>
      </c>
      <c r="N2248" s="2" t="str">
        <f>"0157472516"</f>
        <v>0157472516</v>
      </c>
      <c r="O2248" s="2" t="str">
        <f>"3830.77"</f>
        <v>3830.77</v>
      </c>
      <c r="P2248" s="2">
        <v>40</v>
      </c>
      <c r="Q2248" s="2">
        <f>P2248*B2248</f>
        <v>4000</v>
      </c>
      <c r="R2248" s="2">
        <f>(Q2248-O2248)/O2248*100</f>
        <v>4.41764971533138</v>
      </c>
    </row>
    <row r="2249" spans="1:18">
      <c r="A2249" s="2" t="str">
        <f>"大众交通"</f>
        <v>大众交通</v>
      </c>
      <c r="B2249" s="2">
        <v>100</v>
      </c>
      <c r="C2249" s="2">
        <v>100</v>
      </c>
      <c r="D2249" s="2" t="str">
        <f>"人民币"</f>
        <v>人民币</v>
      </c>
      <c r="E2249" s="2">
        <v>30.941</v>
      </c>
      <c r="F2249" s="2">
        <v>-1037.13</v>
      </c>
      <c r="G2249" s="2">
        <v>-33.52</v>
      </c>
      <c r="H2249" s="2"/>
      <c r="I2249" s="2">
        <v>2057</v>
      </c>
      <c r="J2249" s="2">
        <v>20.57</v>
      </c>
      <c r="K2249" s="2">
        <v>0</v>
      </c>
      <c r="L2249" s="2">
        <v>0</v>
      </c>
      <c r="M2249" s="2" t="str">
        <f>"600611"</f>
        <v>600611</v>
      </c>
      <c r="N2249" s="2" t="str">
        <f>"A453612732"</f>
        <v>A453612732</v>
      </c>
      <c r="O2249" s="2" t="str">
        <f>"3094.13"</f>
        <v>3094.13</v>
      </c>
      <c r="P2249" s="2">
        <v>28</v>
      </c>
      <c r="Q2249" s="2">
        <f>P2249*B2249</f>
        <v>2800</v>
      </c>
      <c r="R2249" s="2">
        <f>(Q2249-O2249)/O2249*100</f>
        <v>-9.50606470962759</v>
      </c>
    </row>
    <row r="2250" spans="1:18">
      <c r="A2250" s="2" t="str">
        <f>"中国中车"</f>
        <v>中国中车</v>
      </c>
      <c r="B2250" s="2">
        <v>100</v>
      </c>
      <c r="C2250" s="2">
        <v>100</v>
      </c>
      <c r="D2250" s="2" t="str">
        <f>"人民币"</f>
        <v>人民币</v>
      </c>
      <c r="E2250" s="2">
        <v>26.395</v>
      </c>
      <c r="F2250" s="2">
        <v>-631.5</v>
      </c>
      <c r="G2250" s="2">
        <v>-23.92</v>
      </c>
      <c r="H2250" s="2"/>
      <c r="I2250" s="2">
        <v>2008</v>
      </c>
      <c r="J2250" s="2">
        <v>20.08</v>
      </c>
      <c r="K2250" s="2">
        <v>0</v>
      </c>
      <c r="L2250" s="2">
        <v>100</v>
      </c>
      <c r="M2250" s="2" t="str">
        <f>"601766"</f>
        <v>601766</v>
      </c>
      <c r="N2250" s="2" t="str">
        <f>"A453612732"</f>
        <v>A453612732</v>
      </c>
      <c r="O2250" s="2" t="str">
        <f>"2639.50"</f>
        <v>2639.50</v>
      </c>
      <c r="P2250" s="2">
        <v>30</v>
      </c>
      <c r="Q2250" s="2">
        <f>P2250*B2250</f>
        <v>3000</v>
      </c>
      <c r="R2250" s="2">
        <f>(Q2250-O2250)/O2250*100</f>
        <v>13.6578897518469</v>
      </c>
    </row>
    <row r="2251" spans="1:18">
      <c r="A2251" s="2" t="s">
        <v>8</v>
      </c>
      <c r="B2251" s="2" t="s">
        <v>9</v>
      </c>
      <c r="C2251" s="4" t="s">
        <v>10</v>
      </c>
      <c r="D2251" s="4"/>
      <c r="E2251" s="4"/>
      <c r="F2251" s="2"/>
      <c r="G2251" s="2">
        <f>SUM(G2235:G2250)</f>
        <v>-178.38</v>
      </c>
      <c r="H2251" s="2"/>
      <c r="I2251" s="2"/>
      <c r="J2251" s="2"/>
      <c r="K2251" s="2"/>
      <c r="L2251" s="2"/>
      <c r="M2251" s="2"/>
      <c r="N2251" s="2"/>
      <c r="O2251" s="2"/>
      <c r="P2251" s="2"/>
      <c r="Q2251" s="2">
        <f>SUM(Q2235:Q2250)</f>
        <v>134800</v>
      </c>
      <c r="R2251" s="2"/>
    </row>
    <row r="2252" customFormat="1" spans="3:8">
      <c r="C2252" s="5"/>
      <c r="D2252" s="5"/>
      <c r="E2252" s="5"/>
      <c r="H2252" s="6">
        <v>42257</v>
      </c>
    </row>
    <row r="2253" customFormat="1" spans="10:10">
      <c r="J2253" s="6">
        <f>H2252+1</f>
        <v>42258</v>
      </c>
    </row>
    <row r="2254" customFormat="1" spans="2:11">
      <c r="B2254" t="s">
        <v>11</v>
      </c>
      <c r="K2254" s="7">
        <f ca="1">NOW()</f>
        <v>42259.9654398148</v>
      </c>
    </row>
    <row r="2255" customFormat="1" spans="9:9">
      <c r="I2255" t="e">
        <f>D2247+1</f>
        <v>#VALUE!</v>
      </c>
    </row>
    <row r="2256" spans="2:18">
      <c r="B2256" s="2" t="str">
        <f>"币种"</f>
        <v>币种</v>
      </c>
      <c r="C2256" s="2" t="str">
        <f>"余额"</f>
        <v>余额</v>
      </c>
      <c r="D2256" s="2" t="str">
        <f>"可用"</f>
        <v>可用</v>
      </c>
      <c r="E2256" s="2" t="str">
        <f>"可取"</f>
        <v>可取</v>
      </c>
      <c r="F2256" s="2" t="str">
        <f>"参考市值"</f>
        <v>参考市值</v>
      </c>
      <c r="G2256" s="2" t="str">
        <f>"资产"</f>
        <v>资产</v>
      </c>
      <c r="H2256" s="2" t="str">
        <f>"盈亏"</f>
        <v>盈亏</v>
      </c>
      <c r="I2256" s="2"/>
      <c r="J2256" s="2"/>
      <c r="K2256" s="2"/>
      <c r="L2256" s="2"/>
      <c r="M2256" s="2"/>
      <c r="N2256" s="2"/>
      <c r="O2256" s="2"/>
      <c r="P2256" s="2"/>
      <c r="Q2256" s="2"/>
      <c r="R2256" s="2"/>
    </row>
    <row r="2257" spans="2:18">
      <c r="B2257" s="2" t="str">
        <f>"人民币"</f>
        <v>人民币</v>
      </c>
      <c r="C2257" s="2" t="str">
        <f>"5508.71"</f>
        <v>5508.71</v>
      </c>
      <c r="D2257" s="2" t="str">
        <f>"138.54"</f>
        <v>138.54</v>
      </c>
      <c r="E2257" s="2" t="str">
        <f>"138.54"</f>
        <v>138.54</v>
      </c>
      <c r="F2257" s="2" t="str">
        <f>"91616.00"</f>
        <v>91616.00</v>
      </c>
      <c r="G2257" s="2" t="str">
        <f>"91754.54"</f>
        <v>91754.54</v>
      </c>
      <c r="H2257" s="2" t="str">
        <f>"-9194.42"</f>
        <v>-9194.42</v>
      </c>
      <c r="I2257" s="2"/>
      <c r="J2257" s="2"/>
      <c r="K2257" s="2"/>
      <c r="L2257" s="2"/>
      <c r="M2257" s="2"/>
      <c r="N2257" s="2"/>
      <c r="O2257" s="2"/>
      <c r="P2257" s="2"/>
      <c r="Q2257" s="2"/>
      <c r="R2257" s="2"/>
    </row>
    <row r="2258" spans="2:18"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8"/>
    </row>
    <row r="2259" spans="2:18">
      <c r="B2259" s="2" t="s">
        <v>0</v>
      </c>
      <c r="C2259" s="2" t="str">
        <f>"证券数量"</f>
        <v>证券数量</v>
      </c>
      <c r="D2259" s="2" t="s">
        <v>1</v>
      </c>
      <c r="E2259" s="2" t="str">
        <f>"价格币种"</f>
        <v>价格币种</v>
      </c>
      <c r="F2259" s="2" t="str">
        <f>"成本价"</f>
        <v>成本价</v>
      </c>
      <c r="G2259" s="2" t="str">
        <f>"浮动盈亏"</f>
        <v>浮动盈亏</v>
      </c>
      <c r="H2259" s="2" t="str">
        <f>"盈亏比例(%)"</f>
        <v>盈亏比例(%)</v>
      </c>
      <c r="I2259" s="2" t="str">
        <f>"折算汇率"</f>
        <v>折算汇率</v>
      </c>
      <c r="J2259" s="2" t="str">
        <f>"最新市值"</f>
        <v>最新市值</v>
      </c>
      <c r="K2259" s="2" t="str">
        <f>"当前价"</f>
        <v>当前价</v>
      </c>
      <c r="L2259" s="2" t="str">
        <f>"今买数量"</f>
        <v>今买数量</v>
      </c>
      <c r="M2259" s="2" t="str">
        <f>"今卖数量"</f>
        <v>今卖数量</v>
      </c>
      <c r="N2259" s="2" t="str">
        <f>"证券代码"</f>
        <v>证券代码</v>
      </c>
      <c r="O2259" s="2" t="str">
        <f>"股东代码"</f>
        <v>股东代码</v>
      </c>
      <c r="P2259" s="2" t="str">
        <f>"成本金额"</f>
        <v>成本金额</v>
      </c>
      <c r="Q2259" s="2" t="s">
        <v>2</v>
      </c>
      <c r="R2259" s="2"/>
    </row>
    <row r="2260" spans="2:18">
      <c r="B2260" s="2" t="s">
        <v>4</v>
      </c>
      <c r="C2260" s="9" t="s">
        <v>5</v>
      </c>
      <c r="D2260" s="9" t="s">
        <v>5</v>
      </c>
      <c r="E2260" s="2" t="str">
        <f t="shared" ref="E2260:E2275" si="675">"人民币"</f>
        <v>人民币</v>
      </c>
      <c r="F2260" s="2">
        <v>19.758</v>
      </c>
      <c r="G2260" s="2">
        <v>-1294.53</v>
      </c>
      <c r="H2260" s="2">
        <v>-8.19</v>
      </c>
      <c r="I2260" s="9" t="s">
        <v>6</v>
      </c>
      <c r="J2260" s="2">
        <v>14512</v>
      </c>
      <c r="K2260" s="2">
        <v>18.14</v>
      </c>
      <c r="L2260" s="2">
        <v>0</v>
      </c>
      <c r="M2260" s="2">
        <v>0</v>
      </c>
      <c r="N2260" s="2" t="str">
        <f>"000936"</f>
        <v>000936</v>
      </c>
      <c r="O2260" s="2" t="str">
        <f t="shared" ref="O2260:O2263" si="676">"0157472516"</f>
        <v>0157472516</v>
      </c>
      <c r="P2260" s="2" t="str">
        <f>"15806.53"</f>
        <v>15806.53</v>
      </c>
      <c r="Q2260" s="2">
        <v>30</v>
      </c>
      <c r="R2260" s="2">
        <f t="shared" ref="R2260:R2275" si="677">Q2260*C2260</f>
        <v>24000</v>
      </c>
    </row>
    <row r="2261" spans="2:18">
      <c r="B2261" s="2" t="str">
        <f>"创业板B"</f>
        <v>创业板B</v>
      </c>
      <c r="C2261" s="2">
        <v>10000</v>
      </c>
      <c r="D2261" s="2">
        <v>10000</v>
      </c>
      <c r="E2261" s="2" t="str">
        <f>"人民币"</f>
        <v>人民币</v>
      </c>
      <c r="F2261" s="2">
        <v>1.116</v>
      </c>
      <c r="G2261" s="2">
        <v>-927.5</v>
      </c>
      <c r="H2261" s="2">
        <v>-8.33</v>
      </c>
      <c r="I2261" s="2"/>
      <c r="J2261" s="2">
        <v>10230</v>
      </c>
      <c r="K2261" s="2">
        <v>1.023</v>
      </c>
      <c r="L2261" s="2">
        <v>0</v>
      </c>
      <c r="M2261" s="2">
        <v>0</v>
      </c>
      <c r="N2261" s="2" t="str">
        <f>"150153"</f>
        <v>150153</v>
      </c>
      <c r="O2261" s="2" t="str">
        <f>"0157472516"</f>
        <v>0157472516</v>
      </c>
      <c r="P2261" s="2" t="str">
        <f>"11157.50"</f>
        <v>11157.50</v>
      </c>
      <c r="Q2261" s="2">
        <v>1.3</v>
      </c>
      <c r="R2261" s="2">
        <f>Q2261*C2261</f>
        <v>13000</v>
      </c>
    </row>
    <row r="2262" spans="2:18">
      <c r="B2262" s="2" t="s">
        <v>7</v>
      </c>
      <c r="C2262" s="2">
        <v>600</v>
      </c>
      <c r="D2262" s="2">
        <v>600</v>
      </c>
      <c r="E2262" s="2" t="str">
        <f>"人民币"</f>
        <v>人民币</v>
      </c>
      <c r="F2262" s="2">
        <v>17.548</v>
      </c>
      <c r="G2262" s="2">
        <v>-310.88</v>
      </c>
      <c r="H2262" s="2">
        <v>-2.95</v>
      </c>
      <c r="I2262" s="2"/>
      <c r="J2262" s="2">
        <v>10218</v>
      </c>
      <c r="K2262" s="2">
        <v>17.03</v>
      </c>
      <c r="L2262" s="2">
        <v>0</v>
      </c>
      <c r="M2262" s="2">
        <v>0</v>
      </c>
      <c r="N2262" s="2" t="str">
        <f>"600008"</f>
        <v>600008</v>
      </c>
      <c r="O2262" s="2" t="str">
        <f t="shared" ref="O2262:O2265" si="678">"A453612732"</f>
        <v>A453612732</v>
      </c>
      <c r="P2262" s="2" t="str">
        <f>"10528.88"</f>
        <v>10528.88</v>
      </c>
      <c r="Q2262" s="2">
        <v>25</v>
      </c>
      <c r="R2262" s="2">
        <f>Q2262*C2262</f>
        <v>15000</v>
      </c>
    </row>
    <row r="2263" spans="2:18">
      <c r="B2263" s="2" t="str">
        <f>"华英农业"</f>
        <v>华英农业</v>
      </c>
      <c r="C2263" s="2">
        <v>600</v>
      </c>
      <c r="D2263" s="2">
        <v>300</v>
      </c>
      <c r="E2263" s="2" t="str">
        <f>"人民币"</f>
        <v>人民币</v>
      </c>
      <c r="F2263" s="2">
        <v>14.948</v>
      </c>
      <c r="G2263" s="2">
        <v>-418.66</v>
      </c>
      <c r="H2263" s="2">
        <v>-4.67</v>
      </c>
      <c r="I2263" s="2"/>
      <c r="J2263" s="2">
        <v>8550</v>
      </c>
      <c r="K2263" s="2">
        <v>14.25</v>
      </c>
      <c r="L2263" s="2">
        <v>300</v>
      </c>
      <c r="M2263" s="2">
        <v>0</v>
      </c>
      <c r="N2263" s="2" t="str">
        <f>"002321"</f>
        <v>002321</v>
      </c>
      <c r="O2263" s="2" t="str">
        <f>"0157472516"</f>
        <v>0157472516</v>
      </c>
      <c r="P2263" s="2" t="str">
        <f>"8968.66"</f>
        <v>8968.66</v>
      </c>
      <c r="Q2263" s="2">
        <v>25</v>
      </c>
      <c r="R2263" s="2">
        <f>Q2263*C2263</f>
        <v>15000</v>
      </c>
    </row>
    <row r="2264" spans="2:18">
      <c r="B2264" s="2" t="str">
        <f>"*ST阳化"</f>
        <v>*ST阳化</v>
      </c>
      <c r="C2264" s="2">
        <v>900</v>
      </c>
      <c r="D2264" s="2">
        <v>600</v>
      </c>
      <c r="E2264" s="2" t="str">
        <f>"人民币"</f>
        <v>人民币</v>
      </c>
      <c r="F2264" s="2">
        <v>7.599</v>
      </c>
      <c r="G2264" s="2">
        <v>-80.2</v>
      </c>
      <c r="H2264" s="2">
        <v>-1.17</v>
      </c>
      <c r="I2264" s="2"/>
      <c r="J2264" s="2">
        <v>6759</v>
      </c>
      <c r="K2264" s="2">
        <v>7.51</v>
      </c>
      <c r="L2264" s="2">
        <v>300</v>
      </c>
      <c r="M2264" s="2">
        <v>0</v>
      </c>
      <c r="N2264" s="2" t="str">
        <f>"600691"</f>
        <v>600691</v>
      </c>
      <c r="O2264" s="2" t="str">
        <f>"A453612732"</f>
        <v>A453612732</v>
      </c>
      <c r="P2264" s="2" t="str">
        <f>"6839.20"</f>
        <v>6839.20</v>
      </c>
      <c r="Q2264" s="2">
        <v>11</v>
      </c>
      <c r="R2264" s="2">
        <f>Q2264*C2264</f>
        <v>9900</v>
      </c>
    </row>
    <row r="2265" spans="2:18">
      <c r="B2265" s="2" t="str">
        <f>"雪峰科技"</f>
        <v>雪峰科技</v>
      </c>
      <c r="C2265" s="2">
        <v>200</v>
      </c>
      <c r="D2265" s="2">
        <v>100</v>
      </c>
      <c r="E2265" s="2" t="str">
        <f>"人民币"</f>
        <v>人民币</v>
      </c>
      <c r="F2265" s="2">
        <v>37.898</v>
      </c>
      <c r="G2265" s="2">
        <v>-1239.59</v>
      </c>
      <c r="H2265" s="2">
        <v>-16.35</v>
      </c>
      <c r="I2265" s="2"/>
      <c r="J2265" s="2">
        <v>6340</v>
      </c>
      <c r="K2265" s="2">
        <v>31.7</v>
      </c>
      <c r="L2265" s="2">
        <v>100</v>
      </c>
      <c r="M2265" s="2">
        <v>0</v>
      </c>
      <c r="N2265" s="2" t="str">
        <f>"603227"</f>
        <v>603227</v>
      </c>
      <c r="O2265" s="2" t="str">
        <f>"A453612732"</f>
        <v>A453612732</v>
      </c>
      <c r="P2265" s="2" t="str">
        <f>"7579.59"</f>
        <v>7579.59</v>
      </c>
      <c r="Q2265" s="2">
        <v>42</v>
      </c>
      <c r="R2265" s="2">
        <f>Q2265*C2265</f>
        <v>8400</v>
      </c>
    </row>
    <row r="2266" spans="2:18">
      <c r="B2266" s="2" t="str">
        <f>"三花股份"</f>
        <v>三花股份</v>
      </c>
      <c r="C2266" s="2">
        <v>400</v>
      </c>
      <c r="D2266" s="2">
        <v>400</v>
      </c>
      <c r="E2266" s="2" t="str">
        <f>"人民币"</f>
        <v>人民币</v>
      </c>
      <c r="F2266" s="2">
        <v>13.737</v>
      </c>
      <c r="G2266" s="2">
        <v>69.25</v>
      </c>
      <c r="H2266" s="2">
        <v>1.26</v>
      </c>
      <c r="I2266" s="2"/>
      <c r="J2266" s="2">
        <v>5564</v>
      </c>
      <c r="K2266" s="2">
        <v>13.91</v>
      </c>
      <c r="L2266" s="2">
        <v>0</v>
      </c>
      <c r="M2266" s="2">
        <v>0</v>
      </c>
      <c r="N2266" s="2" t="str">
        <f>"002050"</f>
        <v>002050</v>
      </c>
      <c r="O2266" s="2" t="str">
        <f t="shared" ref="O2266:O2271" si="679">"0157472516"</f>
        <v>0157472516</v>
      </c>
      <c r="P2266" s="2" t="str">
        <f>"5494.75"</f>
        <v>5494.75</v>
      </c>
      <c r="Q2266" s="2">
        <v>20</v>
      </c>
      <c r="R2266" s="2">
        <f>Q2266*C2266</f>
        <v>8000</v>
      </c>
    </row>
    <row r="2267" spans="2:18">
      <c r="B2267" s="2" t="str">
        <f>"农 产 品"</f>
        <v>农 产 品</v>
      </c>
      <c r="C2267" s="2">
        <v>200</v>
      </c>
      <c r="D2267" s="2">
        <v>200</v>
      </c>
      <c r="E2267" s="2" t="str">
        <f>"人民币"</f>
        <v>人民币</v>
      </c>
      <c r="F2267" s="2">
        <v>25.665</v>
      </c>
      <c r="G2267" s="2">
        <v>-601</v>
      </c>
      <c r="H2267" s="2">
        <v>-11.71</v>
      </c>
      <c r="I2267" s="2"/>
      <c r="J2267" s="2">
        <v>4532</v>
      </c>
      <c r="K2267" s="2">
        <v>22.66</v>
      </c>
      <c r="L2267" s="2">
        <v>0</v>
      </c>
      <c r="M2267" s="2">
        <v>0</v>
      </c>
      <c r="N2267" s="2" t="str">
        <f>"000061"</f>
        <v>000061</v>
      </c>
      <c r="O2267" s="2" t="str">
        <f>"0157472516"</f>
        <v>0157472516</v>
      </c>
      <c r="P2267" s="2" t="str">
        <f>"5133.00"</f>
        <v>5133.00</v>
      </c>
      <c r="Q2267" s="2">
        <v>35</v>
      </c>
      <c r="R2267" s="2">
        <f>Q2267*C2267</f>
        <v>7000</v>
      </c>
    </row>
    <row r="2268" spans="2:18">
      <c r="B2268" s="2" t="str">
        <f>"北京城建"</f>
        <v>北京城建</v>
      </c>
      <c r="C2268" s="2">
        <v>200</v>
      </c>
      <c r="D2268" s="2">
        <v>200</v>
      </c>
      <c r="E2268" s="2" t="str">
        <f>"人民币"</f>
        <v>人民币</v>
      </c>
      <c r="F2268" s="2">
        <v>24.605</v>
      </c>
      <c r="G2268" s="2">
        <v>-394.99</v>
      </c>
      <c r="H2268" s="2">
        <v>-8.03</v>
      </c>
      <c r="I2268" s="2"/>
      <c r="J2268" s="2">
        <v>4526</v>
      </c>
      <c r="K2268" s="2">
        <v>22.63</v>
      </c>
      <c r="L2268" s="2">
        <v>0</v>
      </c>
      <c r="M2268" s="2">
        <v>0</v>
      </c>
      <c r="N2268" s="2" t="str">
        <f>"600266"</f>
        <v>600266</v>
      </c>
      <c r="O2268" s="2" t="str">
        <f t="shared" ref="O2268:O2270" si="680">"A453612732"</f>
        <v>A453612732</v>
      </c>
      <c r="P2268" s="2" t="str">
        <f>"4920.99"</f>
        <v>4920.99</v>
      </c>
      <c r="Q2268" s="2">
        <v>28</v>
      </c>
      <c r="R2268" s="2">
        <f>Q2268*C2268</f>
        <v>5600</v>
      </c>
    </row>
    <row r="2269" spans="2:18">
      <c r="B2269" s="2" t="str">
        <f>"上汽集团"</f>
        <v>上汽集团</v>
      </c>
      <c r="C2269" s="2">
        <v>200</v>
      </c>
      <c r="D2269" s="2">
        <v>200</v>
      </c>
      <c r="E2269" s="2" t="str">
        <f>"人民币"</f>
        <v>人民币</v>
      </c>
      <c r="F2269" s="2">
        <v>24.736</v>
      </c>
      <c r="G2269" s="2">
        <v>-449.12</v>
      </c>
      <c r="H2269" s="2">
        <v>-9.08</v>
      </c>
      <c r="I2269" s="2"/>
      <c r="J2269" s="2">
        <v>4498</v>
      </c>
      <c r="K2269" s="2">
        <v>22.49</v>
      </c>
      <c r="L2269" s="2">
        <v>0</v>
      </c>
      <c r="M2269" s="2">
        <v>0</v>
      </c>
      <c r="N2269" s="2" t="str">
        <f>"600104"</f>
        <v>600104</v>
      </c>
      <c r="O2269" s="2" t="str">
        <f>"A453612732"</f>
        <v>A453612732</v>
      </c>
      <c r="P2269" s="2" t="str">
        <f>"4947.12"</f>
        <v>4947.12</v>
      </c>
      <c r="Q2269" s="2">
        <v>35</v>
      </c>
      <c r="R2269" s="2">
        <f>Q2269*C2269</f>
        <v>7000</v>
      </c>
    </row>
    <row r="2270" spans="2:18">
      <c r="B2270" s="2" t="str">
        <f>"中海集运"</f>
        <v>中海集运</v>
      </c>
      <c r="C2270" s="2">
        <v>400</v>
      </c>
      <c r="D2270" s="2">
        <v>400</v>
      </c>
      <c r="E2270" s="2" t="str">
        <f>"人民币"</f>
        <v>人民币</v>
      </c>
      <c r="F2270" s="2">
        <v>9.099</v>
      </c>
      <c r="G2270" s="2">
        <v>-167.68</v>
      </c>
      <c r="H2270" s="2">
        <v>-4.6</v>
      </c>
      <c r="I2270" s="2"/>
      <c r="J2270" s="2">
        <v>3472</v>
      </c>
      <c r="K2270" s="2">
        <v>8.68</v>
      </c>
      <c r="L2270" s="2">
        <v>0</v>
      </c>
      <c r="M2270" s="2">
        <v>0</v>
      </c>
      <c r="N2270" s="2" t="str">
        <f>"601866"</f>
        <v>601866</v>
      </c>
      <c r="O2270" s="2" t="str">
        <f>"A453612732"</f>
        <v>A453612732</v>
      </c>
      <c r="P2270" s="2" t="str">
        <f>"3639.68"</f>
        <v>3639.68</v>
      </c>
      <c r="Q2270" s="2">
        <v>12</v>
      </c>
      <c r="R2270" s="2">
        <f>Q2270*C2270</f>
        <v>4800</v>
      </c>
    </row>
    <row r="2271" spans="2:18">
      <c r="B2271" s="2" t="str">
        <f>"中航军B"</f>
        <v>中航军B</v>
      </c>
      <c r="C2271" s="2">
        <v>3000</v>
      </c>
      <c r="D2271" s="2">
        <v>3000</v>
      </c>
      <c r="E2271" s="2" t="str">
        <f>"人民币"</f>
        <v>人民币</v>
      </c>
      <c r="F2271" s="2">
        <v>0.972</v>
      </c>
      <c r="G2271" s="2">
        <v>-62</v>
      </c>
      <c r="H2271" s="2">
        <v>-2.16</v>
      </c>
      <c r="I2271" s="2"/>
      <c r="J2271" s="2">
        <v>2853</v>
      </c>
      <c r="K2271" s="2">
        <v>0.951</v>
      </c>
      <c r="L2271" s="2">
        <v>0</v>
      </c>
      <c r="M2271" s="2">
        <v>0</v>
      </c>
      <c r="N2271" s="2" t="str">
        <f>"150222"</f>
        <v>150222</v>
      </c>
      <c r="O2271" s="2" t="str">
        <f>"0157472516"</f>
        <v>0157472516</v>
      </c>
      <c r="P2271" s="2" t="str">
        <f>"2915.00"</f>
        <v>2915.00</v>
      </c>
      <c r="Q2271" s="2">
        <v>1.1</v>
      </c>
      <c r="R2271" s="2">
        <f>Q2271*C2271</f>
        <v>3300</v>
      </c>
    </row>
    <row r="2272" spans="2:18">
      <c r="B2272" s="2" t="str">
        <f>"华贸物流"</f>
        <v>华贸物流</v>
      </c>
      <c r="C2272" s="2">
        <v>200</v>
      </c>
      <c r="D2272" s="2">
        <v>200</v>
      </c>
      <c r="E2272" s="2" t="str">
        <f>"人民币"</f>
        <v>人民币</v>
      </c>
      <c r="F2272" s="2">
        <v>16.576</v>
      </c>
      <c r="G2272" s="2">
        <v>-473.12</v>
      </c>
      <c r="H2272" s="2">
        <v>-14.27</v>
      </c>
      <c r="I2272" s="2"/>
      <c r="J2272" s="2">
        <v>2842</v>
      </c>
      <c r="K2272" s="2">
        <v>14.21</v>
      </c>
      <c r="L2272" s="2">
        <v>0</v>
      </c>
      <c r="M2272" s="2">
        <v>0</v>
      </c>
      <c r="N2272" s="2" t="str">
        <f>"603128"</f>
        <v>603128</v>
      </c>
      <c r="O2272" s="2" t="str">
        <f t="shared" ref="O2272:O2275" si="681">"A453612732"</f>
        <v>A453612732</v>
      </c>
      <c r="P2272" s="2" t="str">
        <f>"3315.12"</f>
        <v>3315.12</v>
      </c>
      <c r="Q2272" s="2">
        <v>20</v>
      </c>
      <c r="R2272" s="2">
        <f>Q2272*C2272</f>
        <v>4000</v>
      </c>
    </row>
    <row r="2273" spans="2:18">
      <c r="B2273" s="2" t="str">
        <f>"盛达矿业"</f>
        <v>盛达矿业</v>
      </c>
      <c r="C2273" s="2">
        <v>100</v>
      </c>
      <c r="D2273" s="2">
        <v>100</v>
      </c>
      <c r="E2273" s="2" t="str">
        <f>"人民币"</f>
        <v>人民币</v>
      </c>
      <c r="F2273" s="2">
        <v>38.308</v>
      </c>
      <c r="G2273" s="2">
        <v>-1175.77</v>
      </c>
      <c r="H2273" s="2">
        <v>-30.69</v>
      </c>
      <c r="I2273" s="2"/>
      <c r="J2273" s="2">
        <v>2655</v>
      </c>
      <c r="K2273" s="2">
        <v>26.55</v>
      </c>
      <c r="L2273" s="2">
        <v>0</v>
      </c>
      <c r="M2273" s="2">
        <v>100</v>
      </c>
      <c r="N2273" s="2" t="str">
        <f>"000603"</f>
        <v>000603</v>
      </c>
      <c r="O2273" s="2" t="str">
        <f>"0157472516"</f>
        <v>0157472516</v>
      </c>
      <c r="P2273" s="2" t="str">
        <f>"3830.77"</f>
        <v>3830.77</v>
      </c>
      <c r="Q2273" s="2">
        <v>40</v>
      </c>
      <c r="R2273" s="2">
        <f>Q2273*C2273</f>
        <v>4000</v>
      </c>
    </row>
    <row r="2274" spans="2:18">
      <c r="B2274" s="2" t="str">
        <f>"大众交通"</f>
        <v>大众交通</v>
      </c>
      <c r="C2274" s="2">
        <v>100</v>
      </c>
      <c r="D2274" s="2">
        <v>100</v>
      </c>
      <c r="E2274" s="2" t="str">
        <f>"人民币"</f>
        <v>人民币</v>
      </c>
      <c r="F2274" s="2">
        <v>30.941</v>
      </c>
      <c r="G2274" s="2">
        <v>-1037.13</v>
      </c>
      <c r="H2274" s="2">
        <v>-33.52</v>
      </c>
      <c r="I2274" s="2"/>
      <c r="J2274" s="2">
        <v>2057</v>
      </c>
      <c r="K2274" s="2">
        <v>20.57</v>
      </c>
      <c r="L2274" s="2">
        <v>0</v>
      </c>
      <c r="M2274" s="2">
        <v>0</v>
      </c>
      <c r="N2274" s="2" t="str">
        <f>"600611"</f>
        <v>600611</v>
      </c>
      <c r="O2274" s="2" t="str">
        <f>"A453612732"</f>
        <v>A453612732</v>
      </c>
      <c r="P2274" s="2" t="str">
        <f>"3094.13"</f>
        <v>3094.13</v>
      </c>
      <c r="Q2274" s="2">
        <v>28</v>
      </c>
      <c r="R2274" s="2">
        <f>Q2274*C2274</f>
        <v>2800</v>
      </c>
    </row>
    <row r="2275" spans="2:18">
      <c r="B2275" s="2" t="str">
        <f>"中国中车"</f>
        <v>中国中车</v>
      </c>
      <c r="C2275" s="2">
        <v>100</v>
      </c>
      <c r="D2275" s="2">
        <v>100</v>
      </c>
      <c r="E2275" s="2" t="str">
        <f>"人民币"</f>
        <v>人民币</v>
      </c>
      <c r="F2275" s="2">
        <v>26.395</v>
      </c>
      <c r="G2275" s="2">
        <v>-631.5</v>
      </c>
      <c r="H2275" s="2">
        <v>-23.92</v>
      </c>
      <c r="I2275" s="2"/>
      <c r="J2275" s="2">
        <v>2008</v>
      </c>
      <c r="K2275" s="2">
        <v>20.08</v>
      </c>
      <c r="L2275" s="2">
        <v>0</v>
      </c>
      <c r="M2275" s="2">
        <v>100</v>
      </c>
      <c r="N2275" s="2" t="str">
        <f>"601766"</f>
        <v>601766</v>
      </c>
      <c r="O2275" s="2" t="str">
        <f>"A453612732"</f>
        <v>A453612732</v>
      </c>
      <c r="P2275" s="2" t="str">
        <f>"2639.50"</f>
        <v>2639.50</v>
      </c>
      <c r="Q2275" s="2">
        <v>30</v>
      </c>
      <c r="R2275" s="2">
        <f>Q2275*C2275</f>
        <v>3000</v>
      </c>
    </row>
    <row r="2276" spans="2:18">
      <c r="B2276" s="2" t="s">
        <v>8</v>
      </c>
      <c r="C2276" s="2" t="s">
        <v>9</v>
      </c>
      <c r="D2276" s="4" t="s">
        <v>10</v>
      </c>
      <c r="E2276" s="4"/>
      <c r="F2276" s="4"/>
      <c r="G2276" s="2"/>
      <c r="H2276" s="2">
        <f>SUM(H2260:H2275)</f>
        <v>-178.38</v>
      </c>
      <c r="I2276" s="2"/>
      <c r="J2276" s="2"/>
      <c r="K2276" s="2"/>
      <c r="L2276" s="2"/>
      <c r="M2276" s="2"/>
      <c r="N2276" s="2"/>
      <c r="O2276" s="2"/>
      <c r="P2276" s="2"/>
      <c r="Q2276" s="2"/>
      <c r="R2276" s="2">
        <f>SUM(R2260:R2275)</f>
        <v>134800</v>
      </c>
    </row>
    <row r="2277" customFormat="1" spans="4:9">
      <c r="D2277" s="5"/>
      <c r="E2277" s="5"/>
      <c r="F2277" s="5"/>
      <c r="I2277" s="6">
        <v>42257</v>
      </c>
    </row>
    <row r="2278" customFormat="1" spans="11:11">
      <c r="K2278" s="6">
        <f>I2277+1</f>
        <v>42258</v>
      </c>
    </row>
    <row r="2279" customFormat="1" spans="3:12">
      <c r="C2279" t="s">
        <v>11</v>
      </c>
      <c r="L2279" s="7">
        <f ca="1">NOW()</f>
        <v>42259.9654398148</v>
      </c>
    </row>
    <row r="2280" customFormat="1" spans="10:10">
      <c r="J2280" t="e">
        <f>E2272+1</f>
        <v>#VALUE!</v>
      </c>
    </row>
    <row r="2281" customFormat="1" spans="7:7">
      <c r="G2281" t="s">
        <v>12</v>
      </c>
    </row>
    <row r="2282" customFormat="1" spans="6:6">
      <c r="F2282" t="s">
        <v>13</v>
      </c>
    </row>
    <row r="2283" spans="1:17">
      <c r="A2283" s="2" t="str">
        <f>"币种"</f>
        <v>币种</v>
      </c>
      <c r="B2283" s="2" t="str">
        <f>"余额"</f>
        <v>余额</v>
      </c>
      <c r="C2283" s="2" t="str">
        <f>"可用"</f>
        <v>可用</v>
      </c>
      <c r="D2283" s="2" t="str">
        <f>"可取"</f>
        <v>可取</v>
      </c>
      <c r="E2283" s="2" t="str">
        <f>"参考市值"</f>
        <v>参考市值</v>
      </c>
      <c r="F2283" s="2" t="str">
        <f>"资产"</f>
        <v>资产</v>
      </c>
      <c r="G2283" s="2" t="str">
        <f>"盈亏"</f>
        <v>盈亏</v>
      </c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spans="1:17">
      <c r="A2284" s="2" t="str">
        <f>"人民币"</f>
        <v>人民币</v>
      </c>
      <c r="B2284" s="2" t="str">
        <f>"5508.71"</f>
        <v>5508.71</v>
      </c>
      <c r="C2284" s="2" t="str">
        <f>"138.54"</f>
        <v>138.54</v>
      </c>
      <c r="D2284" s="2" t="str">
        <f>"138.54"</f>
        <v>138.54</v>
      </c>
      <c r="E2284" s="2" t="str">
        <f>"91616.00"</f>
        <v>91616.00</v>
      </c>
      <c r="F2284" s="2" t="str">
        <f>"91754.54"</f>
        <v>91754.54</v>
      </c>
      <c r="G2284" s="2" t="str">
        <f>"-9194.42"</f>
        <v>-9194.42</v>
      </c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spans="1:17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8"/>
    </row>
    <row r="2286" spans="1:18">
      <c r="A2286" s="2" t="s">
        <v>0</v>
      </c>
      <c r="B2286" s="2" t="str">
        <f>"证券数量"</f>
        <v>证券数量</v>
      </c>
      <c r="C2286" s="2" t="s">
        <v>1</v>
      </c>
      <c r="D2286" s="2" t="str">
        <f>"价格币种"</f>
        <v>价格币种</v>
      </c>
      <c r="E2286" s="2" t="str">
        <f>"成本价"</f>
        <v>成本价</v>
      </c>
      <c r="F2286" s="2" t="str">
        <f>"浮动盈亏"</f>
        <v>浮动盈亏</v>
      </c>
      <c r="G2286" s="2" t="str">
        <f>"盈亏比例(%)"</f>
        <v>盈亏比例(%)</v>
      </c>
      <c r="H2286" s="2" t="str">
        <f>"折算汇率"</f>
        <v>折算汇率</v>
      </c>
      <c r="I2286" s="2" t="str">
        <f>"最新市值"</f>
        <v>最新市值</v>
      </c>
      <c r="J2286" s="2" t="str">
        <f>"当前价"</f>
        <v>当前价</v>
      </c>
      <c r="K2286" s="2" t="str">
        <f>"今买数量"</f>
        <v>今买数量</v>
      </c>
      <c r="L2286" s="2" t="str">
        <f>"今卖数量"</f>
        <v>今卖数量</v>
      </c>
      <c r="M2286" s="2" t="str">
        <f>"证券代码"</f>
        <v>证券代码</v>
      </c>
      <c r="N2286" s="2" t="str">
        <f>"股东代码"</f>
        <v>股东代码</v>
      </c>
      <c r="O2286" s="2" t="str">
        <f>"成本金额"</f>
        <v>成本金额</v>
      </c>
      <c r="P2286" s="2" t="s">
        <v>2</v>
      </c>
      <c r="Q2286" s="2"/>
      <c r="R2286" s="2" t="s">
        <v>3</v>
      </c>
    </row>
    <row r="2287" spans="1:18">
      <c r="A2287" s="2" t="s">
        <v>4</v>
      </c>
      <c r="B2287" s="9" t="s">
        <v>5</v>
      </c>
      <c r="C2287" s="9" t="s">
        <v>5</v>
      </c>
      <c r="D2287" s="2" t="str">
        <f t="shared" ref="D2287:D2302" si="682">"人民币"</f>
        <v>人民币</v>
      </c>
      <c r="E2287" s="2">
        <v>19.758</v>
      </c>
      <c r="F2287" s="2">
        <v>-1294.53</v>
      </c>
      <c r="G2287" s="2">
        <v>-8.19</v>
      </c>
      <c r="H2287" s="9" t="s">
        <v>6</v>
      </c>
      <c r="I2287" s="2">
        <v>14512</v>
      </c>
      <c r="J2287" s="2">
        <v>18.14</v>
      </c>
      <c r="K2287" s="2">
        <v>0</v>
      </c>
      <c r="L2287" s="2">
        <v>0</v>
      </c>
      <c r="M2287" s="2" t="str">
        <f>"000936"</f>
        <v>000936</v>
      </c>
      <c r="N2287" s="2" t="str">
        <f t="shared" ref="N2287:N2290" si="683">"0157472516"</f>
        <v>0157472516</v>
      </c>
      <c r="O2287" s="2" t="str">
        <f>"15806.53"</f>
        <v>15806.53</v>
      </c>
      <c r="P2287" s="2">
        <v>30</v>
      </c>
      <c r="Q2287" s="2">
        <f t="shared" ref="Q2287:Q2302" si="684">P2287*B2287</f>
        <v>24000</v>
      </c>
      <c r="R2287" s="2">
        <f t="shared" ref="R2287:R2302" si="685">(Q2287-O2287)/O2287*100</f>
        <v>51.835981711356</v>
      </c>
    </row>
    <row r="2288" spans="1:18">
      <c r="A2288" s="2" t="str">
        <f>"创业板B"</f>
        <v>创业板B</v>
      </c>
      <c r="B2288" s="2">
        <v>10000</v>
      </c>
      <c r="C2288" s="2">
        <v>10000</v>
      </c>
      <c r="D2288" s="2" t="str">
        <f>"人民币"</f>
        <v>人民币</v>
      </c>
      <c r="E2288" s="2">
        <v>1.116</v>
      </c>
      <c r="F2288" s="2">
        <v>-927.5</v>
      </c>
      <c r="G2288" s="2">
        <v>-8.33</v>
      </c>
      <c r="H2288" s="2"/>
      <c r="I2288" s="2">
        <v>10230</v>
      </c>
      <c r="J2288" s="2">
        <v>1.023</v>
      </c>
      <c r="K2288" s="2">
        <v>0</v>
      </c>
      <c r="L2288" s="2">
        <v>0</v>
      </c>
      <c r="M2288" s="2" t="str">
        <f>"150153"</f>
        <v>150153</v>
      </c>
      <c r="N2288" s="2" t="str">
        <f>"0157472516"</f>
        <v>0157472516</v>
      </c>
      <c r="O2288" s="2" t="str">
        <f>"11157.50"</f>
        <v>11157.50</v>
      </c>
      <c r="P2288" s="2">
        <v>1.3</v>
      </c>
      <c r="Q2288" s="2">
        <f>P2288*B2288</f>
        <v>13000</v>
      </c>
      <c r="R2288" s="2">
        <f>(Q2288-O2288)/O2288*100</f>
        <v>16.5135559041004</v>
      </c>
    </row>
    <row r="2289" spans="1:18">
      <c r="A2289" s="2" t="s">
        <v>7</v>
      </c>
      <c r="B2289" s="2">
        <v>600</v>
      </c>
      <c r="C2289" s="2">
        <v>600</v>
      </c>
      <c r="D2289" s="2" t="str">
        <f>"人民币"</f>
        <v>人民币</v>
      </c>
      <c r="E2289" s="2">
        <v>17.548</v>
      </c>
      <c r="F2289" s="2">
        <v>-310.88</v>
      </c>
      <c r="G2289" s="2">
        <v>-2.95</v>
      </c>
      <c r="H2289" s="2"/>
      <c r="I2289" s="2">
        <v>10218</v>
      </c>
      <c r="J2289" s="2">
        <v>17.03</v>
      </c>
      <c r="K2289" s="2">
        <v>0</v>
      </c>
      <c r="L2289" s="2">
        <v>0</v>
      </c>
      <c r="M2289" s="2" t="str">
        <f>"600008"</f>
        <v>600008</v>
      </c>
      <c r="N2289" s="2" t="str">
        <f t="shared" ref="N2289:N2292" si="686">"A453612732"</f>
        <v>A453612732</v>
      </c>
      <c r="O2289" s="2" t="str">
        <f>"10528.88"</f>
        <v>10528.88</v>
      </c>
      <c r="P2289" s="2">
        <v>25</v>
      </c>
      <c r="Q2289" s="2">
        <f>P2289*B2289</f>
        <v>15000</v>
      </c>
      <c r="R2289" s="2">
        <f>(Q2289-O2289)/O2289*100</f>
        <v>42.4652954540274</v>
      </c>
    </row>
    <row r="2290" spans="1:18">
      <c r="A2290" s="2" t="str">
        <f>"华英农业"</f>
        <v>华英农业</v>
      </c>
      <c r="B2290" s="2">
        <v>600</v>
      </c>
      <c r="C2290" s="2">
        <v>300</v>
      </c>
      <c r="D2290" s="2" t="str">
        <f>"人民币"</f>
        <v>人民币</v>
      </c>
      <c r="E2290" s="2">
        <v>14.948</v>
      </c>
      <c r="F2290" s="2">
        <v>-418.66</v>
      </c>
      <c r="G2290" s="2">
        <v>-4.67</v>
      </c>
      <c r="H2290" s="2"/>
      <c r="I2290" s="2">
        <v>8550</v>
      </c>
      <c r="J2290" s="2">
        <v>14.25</v>
      </c>
      <c r="K2290" s="2">
        <v>300</v>
      </c>
      <c r="L2290" s="2">
        <v>0</v>
      </c>
      <c r="M2290" s="2" t="str">
        <f>"002321"</f>
        <v>002321</v>
      </c>
      <c r="N2290" s="2" t="str">
        <f>"0157472516"</f>
        <v>0157472516</v>
      </c>
      <c r="O2290" s="2" t="str">
        <f>"8968.66"</f>
        <v>8968.66</v>
      </c>
      <c r="P2290" s="2">
        <v>25</v>
      </c>
      <c r="Q2290" s="2">
        <f>P2290*B2290</f>
        <v>15000</v>
      </c>
      <c r="R2290" s="2">
        <f>(Q2290-O2290)/O2290*100</f>
        <v>67.2490650777262</v>
      </c>
    </row>
    <row r="2291" spans="1:18">
      <c r="A2291" s="2" t="str">
        <f>"*ST阳化"</f>
        <v>*ST阳化</v>
      </c>
      <c r="B2291" s="2">
        <v>900</v>
      </c>
      <c r="C2291" s="2">
        <v>600</v>
      </c>
      <c r="D2291" s="2" t="str">
        <f>"人民币"</f>
        <v>人民币</v>
      </c>
      <c r="E2291" s="2">
        <v>7.599</v>
      </c>
      <c r="F2291" s="2">
        <v>-80.2</v>
      </c>
      <c r="G2291" s="2">
        <v>-1.17</v>
      </c>
      <c r="H2291" s="2"/>
      <c r="I2291" s="2">
        <v>6759</v>
      </c>
      <c r="J2291" s="2">
        <v>7.51</v>
      </c>
      <c r="K2291" s="2">
        <v>300</v>
      </c>
      <c r="L2291" s="2">
        <v>0</v>
      </c>
      <c r="M2291" s="2" t="str">
        <f>"600691"</f>
        <v>600691</v>
      </c>
      <c r="N2291" s="2" t="str">
        <f>"A453612732"</f>
        <v>A453612732</v>
      </c>
      <c r="O2291" s="2" t="str">
        <f>"6839.20"</f>
        <v>6839.20</v>
      </c>
      <c r="P2291" s="2">
        <v>11</v>
      </c>
      <c r="Q2291" s="2">
        <f>P2291*B2291</f>
        <v>9900</v>
      </c>
      <c r="R2291" s="2">
        <f>(Q2291-O2291)/O2291*100</f>
        <v>44.7537723710376</v>
      </c>
    </row>
    <row r="2292" spans="1:18">
      <c r="A2292" s="2" t="str">
        <f>"雪峰科技"</f>
        <v>雪峰科技</v>
      </c>
      <c r="B2292" s="2">
        <v>200</v>
      </c>
      <c r="C2292" s="2">
        <v>100</v>
      </c>
      <c r="D2292" s="2" t="str">
        <f>"人民币"</f>
        <v>人民币</v>
      </c>
      <c r="E2292" s="2">
        <v>37.898</v>
      </c>
      <c r="F2292" s="2">
        <v>-1239.59</v>
      </c>
      <c r="G2292" s="2">
        <v>-16.35</v>
      </c>
      <c r="H2292" s="2"/>
      <c r="I2292" s="2">
        <v>6340</v>
      </c>
      <c r="J2292" s="2">
        <v>31.7</v>
      </c>
      <c r="K2292" s="2">
        <v>100</v>
      </c>
      <c r="L2292" s="2">
        <v>0</v>
      </c>
      <c r="M2292" s="2" t="str">
        <f>"603227"</f>
        <v>603227</v>
      </c>
      <c r="N2292" s="2" t="str">
        <f>"A453612732"</f>
        <v>A453612732</v>
      </c>
      <c r="O2292" s="2" t="str">
        <f>"7579.59"</f>
        <v>7579.59</v>
      </c>
      <c r="P2292" s="2">
        <v>42</v>
      </c>
      <c r="Q2292" s="2">
        <f>P2292*B2292</f>
        <v>8400</v>
      </c>
      <c r="R2292" s="2">
        <f>(Q2292-O2292)/O2292*100</f>
        <v>10.8239363870605</v>
      </c>
    </row>
    <row r="2293" spans="1:18">
      <c r="A2293" s="2" t="str">
        <f>"三花股份"</f>
        <v>三花股份</v>
      </c>
      <c r="B2293" s="2">
        <v>400</v>
      </c>
      <c r="C2293" s="2">
        <v>400</v>
      </c>
      <c r="D2293" s="2" t="str">
        <f>"人民币"</f>
        <v>人民币</v>
      </c>
      <c r="E2293" s="2">
        <v>13.737</v>
      </c>
      <c r="F2293" s="2">
        <v>69.25</v>
      </c>
      <c r="G2293" s="2">
        <v>1.26</v>
      </c>
      <c r="H2293" s="2"/>
      <c r="I2293" s="2">
        <v>5564</v>
      </c>
      <c r="J2293" s="2">
        <v>13.91</v>
      </c>
      <c r="K2293" s="2">
        <v>0</v>
      </c>
      <c r="L2293" s="2">
        <v>0</v>
      </c>
      <c r="M2293" s="2" t="str">
        <f>"002050"</f>
        <v>002050</v>
      </c>
      <c r="N2293" s="2" t="str">
        <f t="shared" ref="N2293:N2298" si="687">"0157472516"</f>
        <v>0157472516</v>
      </c>
      <c r="O2293" s="2" t="str">
        <f>"5494.75"</f>
        <v>5494.75</v>
      </c>
      <c r="P2293" s="2">
        <v>20</v>
      </c>
      <c r="Q2293" s="2">
        <f>P2293*B2293</f>
        <v>8000</v>
      </c>
      <c r="R2293" s="2">
        <f>(Q2293-O2293)/O2293*100</f>
        <v>45.5935210883116</v>
      </c>
    </row>
    <row r="2294" spans="1:18">
      <c r="A2294" s="2" t="str">
        <f>"农 产 品"</f>
        <v>农 产 品</v>
      </c>
      <c r="B2294" s="2">
        <v>200</v>
      </c>
      <c r="C2294" s="2">
        <v>200</v>
      </c>
      <c r="D2294" s="2" t="str">
        <f>"人民币"</f>
        <v>人民币</v>
      </c>
      <c r="E2294" s="2">
        <v>25.665</v>
      </c>
      <c r="F2294" s="2">
        <v>-601</v>
      </c>
      <c r="G2294" s="2">
        <v>-11.71</v>
      </c>
      <c r="H2294" s="2"/>
      <c r="I2294" s="2">
        <v>4532</v>
      </c>
      <c r="J2294" s="2">
        <v>22.66</v>
      </c>
      <c r="K2294" s="2">
        <v>0</v>
      </c>
      <c r="L2294" s="2">
        <v>0</v>
      </c>
      <c r="M2294" s="2" t="str">
        <f>"000061"</f>
        <v>000061</v>
      </c>
      <c r="N2294" s="2" t="str">
        <f>"0157472516"</f>
        <v>0157472516</v>
      </c>
      <c r="O2294" s="2" t="str">
        <f>"5133.00"</f>
        <v>5133.00</v>
      </c>
      <c r="P2294" s="2">
        <v>35</v>
      </c>
      <c r="Q2294" s="2">
        <f>P2294*B2294</f>
        <v>7000</v>
      </c>
      <c r="R2294" s="2">
        <f>(Q2294-O2294)/O2294*100</f>
        <v>36.3724917202416</v>
      </c>
    </row>
    <row r="2295" spans="1:18">
      <c r="A2295" s="2" t="str">
        <f>"北京城建"</f>
        <v>北京城建</v>
      </c>
      <c r="B2295" s="2">
        <v>200</v>
      </c>
      <c r="C2295" s="2">
        <v>200</v>
      </c>
      <c r="D2295" s="2" t="str">
        <f>"人民币"</f>
        <v>人民币</v>
      </c>
      <c r="E2295" s="2">
        <v>24.605</v>
      </c>
      <c r="F2295" s="2">
        <v>-394.99</v>
      </c>
      <c r="G2295" s="2">
        <v>-8.03</v>
      </c>
      <c r="H2295" s="2"/>
      <c r="I2295" s="2">
        <v>4526</v>
      </c>
      <c r="J2295" s="2">
        <v>22.63</v>
      </c>
      <c r="K2295" s="2">
        <v>0</v>
      </c>
      <c r="L2295" s="2">
        <v>0</v>
      </c>
      <c r="M2295" s="2" t="str">
        <f>"600266"</f>
        <v>600266</v>
      </c>
      <c r="N2295" s="2" t="str">
        <f t="shared" ref="N2295:N2297" si="688">"A453612732"</f>
        <v>A453612732</v>
      </c>
      <c r="O2295" s="2" t="str">
        <f>"4920.99"</f>
        <v>4920.99</v>
      </c>
      <c r="P2295" s="2">
        <v>28</v>
      </c>
      <c r="Q2295" s="2">
        <f>P2295*B2295</f>
        <v>5600</v>
      </c>
      <c r="R2295" s="2">
        <f>(Q2295-O2295)/O2295*100</f>
        <v>13.7982397850839</v>
      </c>
    </row>
    <row r="2296" spans="1:18">
      <c r="A2296" s="2" t="str">
        <f>"上汽集团"</f>
        <v>上汽集团</v>
      </c>
      <c r="B2296" s="2">
        <v>200</v>
      </c>
      <c r="C2296" s="2">
        <v>200</v>
      </c>
      <c r="D2296" s="2" t="str">
        <f>"人民币"</f>
        <v>人民币</v>
      </c>
      <c r="E2296" s="2">
        <v>24.736</v>
      </c>
      <c r="F2296" s="2">
        <v>-449.12</v>
      </c>
      <c r="G2296" s="2">
        <v>-9.08</v>
      </c>
      <c r="H2296" s="2"/>
      <c r="I2296" s="2">
        <v>4498</v>
      </c>
      <c r="J2296" s="2">
        <v>22.49</v>
      </c>
      <c r="K2296" s="2">
        <v>0</v>
      </c>
      <c r="L2296" s="2">
        <v>0</v>
      </c>
      <c r="M2296" s="2" t="str">
        <f>"600104"</f>
        <v>600104</v>
      </c>
      <c r="N2296" s="2" t="str">
        <f>"A453612732"</f>
        <v>A453612732</v>
      </c>
      <c r="O2296" s="2" t="str">
        <f>"4947.12"</f>
        <v>4947.12</v>
      </c>
      <c r="P2296" s="2">
        <v>35</v>
      </c>
      <c r="Q2296" s="2">
        <f>P2296*B2296</f>
        <v>7000</v>
      </c>
      <c r="R2296" s="2">
        <f>(Q2296-O2296)/O2296*100</f>
        <v>41.4964666310904</v>
      </c>
    </row>
    <row r="2297" spans="1:18">
      <c r="A2297" s="2" t="str">
        <f>"中海集运"</f>
        <v>中海集运</v>
      </c>
      <c r="B2297" s="2">
        <v>400</v>
      </c>
      <c r="C2297" s="2">
        <v>400</v>
      </c>
      <c r="D2297" s="2" t="str">
        <f>"人民币"</f>
        <v>人民币</v>
      </c>
      <c r="E2297" s="2">
        <v>9.099</v>
      </c>
      <c r="F2297" s="2">
        <v>-167.68</v>
      </c>
      <c r="G2297" s="2">
        <v>-4.6</v>
      </c>
      <c r="H2297" s="2"/>
      <c r="I2297" s="2">
        <v>3472</v>
      </c>
      <c r="J2297" s="2">
        <v>8.68</v>
      </c>
      <c r="K2297" s="2">
        <v>0</v>
      </c>
      <c r="L2297" s="2">
        <v>0</v>
      </c>
      <c r="M2297" s="2" t="str">
        <f>"601866"</f>
        <v>601866</v>
      </c>
      <c r="N2297" s="2" t="str">
        <f>"A453612732"</f>
        <v>A453612732</v>
      </c>
      <c r="O2297" s="2" t="str">
        <f>"3639.68"</f>
        <v>3639.68</v>
      </c>
      <c r="P2297" s="2">
        <v>12</v>
      </c>
      <c r="Q2297" s="2">
        <f>P2297*B2297</f>
        <v>4800</v>
      </c>
      <c r="R2297" s="2">
        <f>(Q2297-O2297)/O2297*100</f>
        <v>31.8797256901706</v>
      </c>
    </row>
    <row r="2298" spans="1:18">
      <c r="A2298" s="2" t="str">
        <f>"中航军B"</f>
        <v>中航军B</v>
      </c>
      <c r="B2298" s="2">
        <v>3000</v>
      </c>
      <c r="C2298" s="2">
        <v>3000</v>
      </c>
      <c r="D2298" s="2" t="str">
        <f>"人民币"</f>
        <v>人民币</v>
      </c>
      <c r="E2298" s="2">
        <v>0.972</v>
      </c>
      <c r="F2298" s="2">
        <v>-62</v>
      </c>
      <c r="G2298" s="2">
        <v>-2.16</v>
      </c>
      <c r="H2298" s="2"/>
      <c r="I2298" s="2">
        <v>2853</v>
      </c>
      <c r="J2298" s="2">
        <v>0.951</v>
      </c>
      <c r="K2298" s="2">
        <v>0</v>
      </c>
      <c r="L2298" s="2">
        <v>0</v>
      </c>
      <c r="M2298" s="2" t="str">
        <f>"150222"</f>
        <v>150222</v>
      </c>
      <c r="N2298" s="2" t="str">
        <f>"0157472516"</f>
        <v>0157472516</v>
      </c>
      <c r="O2298" s="2" t="str">
        <f>"2915.00"</f>
        <v>2915.00</v>
      </c>
      <c r="P2298" s="2">
        <v>1.1</v>
      </c>
      <c r="Q2298" s="2">
        <f>P2298*B2298</f>
        <v>3300</v>
      </c>
      <c r="R2298" s="2">
        <f>(Q2298-O2298)/O2298*100</f>
        <v>13.2075471698113</v>
      </c>
    </row>
    <row r="2299" spans="1:18">
      <c r="A2299" s="2" t="str">
        <f>"华贸物流"</f>
        <v>华贸物流</v>
      </c>
      <c r="B2299" s="2">
        <v>200</v>
      </c>
      <c r="C2299" s="2">
        <v>200</v>
      </c>
      <c r="D2299" s="2" t="str">
        <f>"人民币"</f>
        <v>人民币</v>
      </c>
      <c r="E2299" s="2">
        <v>16.576</v>
      </c>
      <c r="F2299" s="2">
        <v>-473.12</v>
      </c>
      <c r="G2299" s="2">
        <v>-14.27</v>
      </c>
      <c r="H2299" s="2"/>
      <c r="I2299" s="2">
        <v>2842</v>
      </c>
      <c r="J2299" s="2">
        <v>14.21</v>
      </c>
      <c r="K2299" s="2">
        <v>0</v>
      </c>
      <c r="L2299" s="2">
        <v>0</v>
      </c>
      <c r="M2299" s="2" t="str">
        <f>"603128"</f>
        <v>603128</v>
      </c>
      <c r="N2299" s="2" t="str">
        <f t="shared" ref="N2299:N2302" si="689">"A453612732"</f>
        <v>A453612732</v>
      </c>
      <c r="O2299" s="2" t="str">
        <f>"3315.12"</f>
        <v>3315.12</v>
      </c>
      <c r="P2299" s="2">
        <v>20</v>
      </c>
      <c r="Q2299" s="2">
        <f>P2299*B2299</f>
        <v>4000</v>
      </c>
      <c r="R2299" s="2">
        <f>(Q2299-O2299)/O2299*100</f>
        <v>20.6592823185888</v>
      </c>
    </row>
    <row r="2300" spans="1:18">
      <c r="A2300" s="2" t="str">
        <f>"盛达矿业"</f>
        <v>盛达矿业</v>
      </c>
      <c r="B2300" s="2">
        <v>100</v>
      </c>
      <c r="C2300" s="2">
        <v>100</v>
      </c>
      <c r="D2300" s="2" t="str">
        <f>"人民币"</f>
        <v>人民币</v>
      </c>
      <c r="E2300" s="2">
        <v>38.308</v>
      </c>
      <c r="F2300" s="2">
        <v>-1175.77</v>
      </c>
      <c r="G2300" s="2">
        <v>-30.69</v>
      </c>
      <c r="H2300" s="2"/>
      <c r="I2300" s="2">
        <v>2655</v>
      </c>
      <c r="J2300" s="2">
        <v>26.55</v>
      </c>
      <c r="K2300" s="2">
        <v>0</v>
      </c>
      <c r="L2300" s="2">
        <v>100</v>
      </c>
      <c r="M2300" s="2" t="str">
        <f>"000603"</f>
        <v>000603</v>
      </c>
      <c r="N2300" s="2" t="str">
        <f>"0157472516"</f>
        <v>0157472516</v>
      </c>
      <c r="O2300" s="2" t="str">
        <f>"3830.77"</f>
        <v>3830.77</v>
      </c>
      <c r="P2300" s="2">
        <v>40</v>
      </c>
      <c r="Q2300" s="2">
        <f>P2300*B2300</f>
        <v>4000</v>
      </c>
      <c r="R2300" s="2">
        <f>(Q2300-O2300)/O2300*100</f>
        <v>4.41764971533138</v>
      </c>
    </row>
    <row r="2301" spans="1:18">
      <c r="A2301" s="2" t="str">
        <f>"大众交通"</f>
        <v>大众交通</v>
      </c>
      <c r="B2301" s="2">
        <v>100</v>
      </c>
      <c r="C2301" s="2">
        <v>100</v>
      </c>
      <c r="D2301" s="2" t="str">
        <f>"人民币"</f>
        <v>人民币</v>
      </c>
      <c r="E2301" s="2">
        <v>30.941</v>
      </c>
      <c r="F2301" s="2">
        <v>-1037.13</v>
      </c>
      <c r="G2301" s="2">
        <v>-33.52</v>
      </c>
      <c r="H2301" s="2"/>
      <c r="I2301" s="2">
        <v>2057</v>
      </c>
      <c r="J2301" s="2">
        <v>20.57</v>
      </c>
      <c r="K2301" s="2">
        <v>0</v>
      </c>
      <c r="L2301" s="2">
        <v>0</v>
      </c>
      <c r="M2301" s="2" t="str">
        <f>"600611"</f>
        <v>600611</v>
      </c>
      <c r="N2301" s="2" t="str">
        <f>"A453612732"</f>
        <v>A453612732</v>
      </c>
      <c r="O2301" s="2" t="str">
        <f>"3094.13"</f>
        <v>3094.13</v>
      </c>
      <c r="P2301" s="2">
        <v>28</v>
      </c>
      <c r="Q2301" s="2">
        <f>P2301*B2301</f>
        <v>2800</v>
      </c>
      <c r="R2301" s="2">
        <f>(Q2301-O2301)/O2301*100</f>
        <v>-9.50606470962759</v>
      </c>
    </row>
    <row r="2302" spans="1:18">
      <c r="A2302" s="2" t="str">
        <f>"中国中车"</f>
        <v>中国中车</v>
      </c>
      <c r="B2302" s="2">
        <v>100</v>
      </c>
      <c r="C2302" s="2">
        <v>100</v>
      </c>
      <c r="D2302" s="2" t="str">
        <f>"人民币"</f>
        <v>人民币</v>
      </c>
      <c r="E2302" s="2">
        <v>26.395</v>
      </c>
      <c r="F2302" s="2">
        <v>-631.5</v>
      </c>
      <c r="G2302" s="2">
        <v>-23.92</v>
      </c>
      <c r="H2302" s="2"/>
      <c r="I2302" s="2">
        <v>2008</v>
      </c>
      <c r="J2302" s="2">
        <v>20.08</v>
      </c>
      <c r="K2302" s="2">
        <v>0</v>
      </c>
      <c r="L2302" s="2">
        <v>100</v>
      </c>
      <c r="M2302" s="2" t="str">
        <f>"601766"</f>
        <v>601766</v>
      </c>
      <c r="N2302" s="2" t="str">
        <f>"A453612732"</f>
        <v>A453612732</v>
      </c>
      <c r="O2302" s="2" t="str">
        <f>"2639.50"</f>
        <v>2639.50</v>
      </c>
      <c r="P2302" s="2">
        <v>30</v>
      </c>
      <c r="Q2302" s="2">
        <f>P2302*B2302</f>
        <v>3000</v>
      </c>
      <c r="R2302" s="2">
        <f>(Q2302-O2302)/O2302*100</f>
        <v>13.6578897518469</v>
      </c>
    </row>
    <row r="2303" spans="1:18">
      <c r="A2303" s="2" t="s">
        <v>8</v>
      </c>
      <c r="B2303" s="2" t="s">
        <v>9</v>
      </c>
      <c r="C2303" s="4" t="s">
        <v>10</v>
      </c>
      <c r="D2303" s="4"/>
      <c r="E2303" s="4"/>
      <c r="F2303" s="2"/>
      <c r="G2303" s="2">
        <f>SUM(G2287:G2302)</f>
        <v>-178.38</v>
      </c>
      <c r="H2303" s="2"/>
      <c r="I2303" s="2"/>
      <c r="J2303" s="2"/>
      <c r="K2303" s="2"/>
      <c r="L2303" s="2"/>
      <c r="M2303" s="2"/>
      <c r="N2303" s="2"/>
      <c r="O2303" s="2"/>
      <c r="P2303" s="2"/>
      <c r="Q2303" s="2">
        <f>SUM(Q2287:Q2302)</f>
        <v>134800</v>
      </c>
      <c r="R2303" s="2"/>
    </row>
    <row r="2304" customFormat="1" spans="3:8">
      <c r="C2304" s="5"/>
      <c r="D2304" s="5"/>
      <c r="E2304" s="5"/>
      <c r="H2304" s="6">
        <v>42257</v>
      </c>
    </row>
    <row r="2305" customFormat="1" spans="10:10">
      <c r="J2305" s="6">
        <f>H2304+1</f>
        <v>42258</v>
      </c>
    </row>
    <row r="2306" customFormat="1" spans="2:11">
      <c r="B2306" t="s">
        <v>11</v>
      </c>
      <c r="K2306" s="7">
        <f ca="1">NOW()</f>
        <v>42259.9654398148</v>
      </c>
    </row>
    <row r="2307" customFormat="1" spans="9:9">
      <c r="I2307" t="e">
        <f>D2299+1</f>
        <v>#VALUE!</v>
      </c>
    </row>
    <row r="2308" customFormat="1"/>
    <row r="2309" spans="1:18">
      <c r="A2309" s="2" t="s">
        <v>0</v>
      </c>
      <c r="B2309" s="2" t="str">
        <f>"证券数量"</f>
        <v>证券数量</v>
      </c>
      <c r="C2309" s="2" t="s">
        <v>1</v>
      </c>
      <c r="D2309" s="2" t="str">
        <f>"价格币种"</f>
        <v>价格币种</v>
      </c>
      <c r="E2309" s="2" t="str">
        <f>"成本价"</f>
        <v>成本价</v>
      </c>
      <c r="F2309" s="2" t="str">
        <f>"浮动盈亏"</f>
        <v>浮动盈亏</v>
      </c>
      <c r="G2309" s="2" t="str">
        <f>"盈亏比例(%)"</f>
        <v>盈亏比例(%)</v>
      </c>
      <c r="H2309" s="2" t="str">
        <f>"折算汇率"</f>
        <v>折算汇率</v>
      </c>
      <c r="I2309" s="2" t="str">
        <f>"最新市值"</f>
        <v>最新市值</v>
      </c>
      <c r="J2309" s="2" t="str">
        <f>"当前价"</f>
        <v>当前价</v>
      </c>
      <c r="K2309" s="2" t="str">
        <f>"今买数量"</f>
        <v>今买数量</v>
      </c>
      <c r="L2309" s="2" t="str">
        <f>"今卖数量"</f>
        <v>今卖数量</v>
      </c>
      <c r="M2309" s="2" t="str">
        <f>"证券代码"</f>
        <v>证券代码</v>
      </c>
      <c r="N2309" s="2" t="str">
        <f>"股东代码"</f>
        <v>股东代码</v>
      </c>
      <c r="O2309" s="2" t="str">
        <f>"成本金额"</f>
        <v>成本金额</v>
      </c>
      <c r="P2309" s="2" t="s">
        <v>2</v>
      </c>
      <c r="Q2309" s="2"/>
      <c r="R2309" s="2" t="s">
        <v>3</v>
      </c>
    </row>
    <row r="2310" spans="1:18">
      <c r="A2310" s="2" t="s">
        <v>4</v>
      </c>
      <c r="B2310" s="9" t="s">
        <v>5</v>
      </c>
      <c r="C2310" s="9" t="s">
        <v>5</v>
      </c>
      <c r="D2310" s="2" t="str">
        <f t="shared" ref="D2310:D2325" si="690">"人民币"</f>
        <v>人民币</v>
      </c>
      <c r="E2310" s="2">
        <v>19.758</v>
      </c>
      <c r="F2310" s="2">
        <v>-1294.53</v>
      </c>
      <c r="G2310" s="2">
        <v>-8.19</v>
      </c>
      <c r="H2310" s="9" t="s">
        <v>6</v>
      </c>
      <c r="I2310" s="2">
        <v>14512</v>
      </c>
      <c r="J2310" s="2">
        <v>18.14</v>
      </c>
      <c r="K2310" s="2">
        <v>0</v>
      </c>
      <c r="L2310" s="2">
        <v>0</v>
      </c>
      <c r="M2310" s="2" t="str">
        <f>"000936"</f>
        <v>000936</v>
      </c>
      <c r="N2310" s="2" t="str">
        <f t="shared" ref="N2310:N2313" si="691">"0157472516"</f>
        <v>0157472516</v>
      </c>
      <c r="O2310" s="2" t="str">
        <f>"15806.53"</f>
        <v>15806.53</v>
      </c>
      <c r="P2310" s="2">
        <v>30</v>
      </c>
      <c r="Q2310" s="2">
        <f t="shared" ref="Q2310:Q2325" si="692">P2310*B2310</f>
        <v>24000</v>
      </c>
      <c r="R2310" s="2">
        <f t="shared" ref="R2310:R2325" si="693">(Q2310-O2310)/O2310*100</f>
        <v>51.835981711356</v>
      </c>
    </row>
    <row r="2311" spans="1:18">
      <c r="A2311" s="2" t="str">
        <f>"创业板B"</f>
        <v>创业板B</v>
      </c>
      <c r="B2311" s="2">
        <v>10000</v>
      </c>
      <c r="C2311" s="2">
        <v>10000</v>
      </c>
      <c r="D2311" s="2" t="str">
        <f>"人民币"</f>
        <v>人民币</v>
      </c>
      <c r="E2311" s="2">
        <v>1.116</v>
      </c>
      <c r="F2311" s="2">
        <v>-927.5</v>
      </c>
      <c r="G2311" s="2">
        <v>-8.33</v>
      </c>
      <c r="H2311" s="2"/>
      <c r="I2311" s="2">
        <v>10230</v>
      </c>
      <c r="J2311" s="2">
        <v>1.023</v>
      </c>
      <c r="K2311" s="2">
        <v>0</v>
      </c>
      <c r="L2311" s="2">
        <v>0</v>
      </c>
      <c r="M2311" s="2" t="str">
        <f>"150153"</f>
        <v>150153</v>
      </c>
      <c r="N2311" s="2" t="str">
        <f>"0157472516"</f>
        <v>0157472516</v>
      </c>
      <c r="O2311" s="2" t="str">
        <f>"11157.50"</f>
        <v>11157.50</v>
      </c>
      <c r="P2311" s="2">
        <v>1.3</v>
      </c>
      <c r="Q2311" s="2">
        <f>P2311*B2311</f>
        <v>13000</v>
      </c>
      <c r="R2311" s="2">
        <f>(Q2311-O2311)/O2311*100</f>
        <v>16.5135559041004</v>
      </c>
    </row>
    <row r="2312" spans="1:18">
      <c r="A2312" s="2" t="s">
        <v>7</v>
      </c>
      <c r="B2312" s="2">
        <v>600</v>
      </c>
      <c r="C2312" s="2">
        <v>600</v>
      </c>
      <c r="D2312" s="2" t="str">
        <f>"人民币"</f>
        <v>人民币</v>
      </c>
      <c r="E2312" s="2">
        <v>17.548</v>
      </c>
      <c r="F2312" s="2">
        <v>-310.88</v>
      </c>
      <c r="G2312" s="2">
        <v>-2.95</v>
      </c>
      <c r="H2312" s="2"/>
      <c r="I2312" s="2">
        <v>10218</v>
      </c>
      <c r="J2312" s="2">
        <v>17.03</v>
      </c>
      <c r="K2312" s="2">
        <v>0</v>
      </c>
      <c r="L2312" s="2">
        <v>0</v>
      </c>
      <c r="M2312" s="2" t="str">
        <f>"600008"</f>
        <v>600008</v>
      </c>
      <c r="N2312" s="2" t="str">
        <f t="shared" ref="N2312:N2315" si="694">"A453612732"</f>
        <v>A453612732</v>
      </c>
      <c r="O2312" s="2" t="str">
        <f>"10528.88"</f>
        <v>10528.88</v>
      </c>
      <c r="P2312" s="2">
        <v>25</v>
      </c>
      <c r="Q2312" s="2">
        <f>P2312*B2312</f>
        <v>15000</v>
      </c>
      <c r="R2312" s="2">
        <f>(Q2312-O2312)/O2312*100</f>
        <v>42.4652954540274</v>
      </c>
    </row>
    <row r="2313" spans="1:18">
      <c r="A2313" s="2" t="str">
        <f>"华英农业"</f>
        <v>华英农业</v>
      </c>
      <c r="B2313" s="2">
        <v>600</v>
      </c>
      <c r="C2313" s="2">
        <v>300</v>
      </c>
      <c r="D2313" s="2" t="str">
        <f>"人民币"</f>
        <v>人民币</v>
      </c>
      <c r="E2313" s="2">
        <v>14.948</v>
      </c>
      <c r="F2313" s="2">
        <v>-418.66</v>
      </c>
      <c r="G2313" s="2">
        <v>-4.67</v>
      </c>
      <c r="H2313" s="2"/>
      <c r="I2313" s="2">
        <v>8550</v>
      </c>
      <c r="J2313" s="2">
        <v>14.25</v>
      </c>
      <c r="K2313" s="2">
        <v>300</v>
      </c>
      <c r="L2313" s="2">
        <v>0</v>
      </c>
      <c r="M2313" s="2" t="str">
        <f>"002321"</f>
        <v>002321</v>
      </c>
      <c r="N2313" s="2" t="str">
        <f>"0157472516"</f>
        <v>0157472516</v>
      </c>
      <c r="O2313" s="2" t="str">
        <f>"8968.66"</f>
        <v>8968.66</v>
      </c>
      <c r="P2313" s="2">
        <v>25</v>
      </c>
      <c r="Q2313" s="2">
        <f>P2313*B2313</f>
        <v>15000</v>
      </c>
      <c r="R2313" s="2">
        <f>(Q2313-O2313)/O2313*100</f>
        <v>67.2490650777262</v>
      </c>
    </row>
    <row r="2314" spans="1:18">
      <c r="A2314" s="2" t="str">
        <f>"*ST阳化"</f>
        <v>*ST阳化</v>
      </c>
      <c r="B2314" s="2">
        <v>900</v>
      </c>
      <c r="C2314" s="2">
        <v>600</v>
      </c>
      <c r="D2314" s="2" t="str">
        <f>"人民币"</f>
        <v>人民币</v>
      </c>
      <c r="E2314" s="2">
        <v>7.599</v>
      </c>
      <c r="F2314" s="2">
        <v>-80.2</v>
      </c>
      <c r="G2314" s="2">
        <v>-1.17</v>
      </c>
      <c r="H2314" s="2"/>
      <c r="I2314" s="2">
        <v>6759</v>
      </c>
      <c r="J2314" s="2">
        <v>7.51</v>
      </c>
      <c r="K2314" s="2">
        <v>300</v>
      </c>
      <c r="L2314" s="2">
        <v>0</v>
      </c>
      <c r="M2314" s="2" t="str">
        <f>"600691"</f>
        <v>600691</v>
      </c>
      <c r="N2314" s="2" t="str">
        <f>"A453612732"</f>
        <v>A453612732</v>
      </c>
      <c r="O2314" s="2" t="str">
        <f>"6839.20"</f>
        <v>6839.20</v>
      </c>
      <c r="P2314" s="2">
        <v>11</v>
      </c>
      <c r="Q2314" s="2">
        <f>P2314*B2314</f>
        <v>9900</v>
      </c>
      <c r="R2314" s="2">
        <f>(Q2314-O2314)/O2314*100</f>
        <v>44.7537723710376</v>
      </c>
    </row>
    <row r="2315" spans="1:18">
      <c r="A2315" s="2" t="str">
        <f>"雪峰科技"</f>
        <v>雪峰科技</v>
      </c>
      <c r="B2315" s="2">
        <v>200</v>
      </c>
      <c r="C2315" s="2">
        <v>100</v>
      </c>
      <c r="D2315" s="2" t="str">
        <f>"人民币"</f>
        <v>人民币</v>
      </c>
      <c r="E2315" s="2">
        <v>37.898</v>
      </c>
      <c r="F2315" s="2">
        <v>-1239.59</v>
      </c>
      <c r="G2315" s="2">
        <v>-16.35</v>
      </c>
      <c r="H2315" s="2"/>
      <c r="I2315" s="2">
        <v>6340</v>
      </c>
      <c r="J2315" s="2">
        <v>31.7</v>
      </c>
      <c r="K2315" s="2">
        <v>100</v>
      </c>
      <c r="L2315" s="2">
        <v>0</v>
      </c>
      <c r="M2315" s="2" t="str">
        <f>"603227"</f>
        <v>603227</v>
      </c>
      <c r="N2315" s="2" t="str">
        <f>"A453612732"</f>
        <v>A453612732</v>
      </c>
      <c r="O2315" s="2" t="str">
        <f>"7579.59"</f>
        <v>7579.59</v>
      </c>
      <c r="P2315" s="2">
        <v>42</v>
      </c>
      <c r="Q2315" s="2">
        <f>P2315*B2315</f>
        <v>8400</v>
      </c>
      <c r="R2315" s="2">
        <f>(Q2315-O2315)/O2315*100</f>
        <v>10.8239363870605</v>
      </c>
    </row>
    <row r="2316" spans="1:18">
      <c r="A2316" s="2" t="str">
        <f>"三花股份"</f>
        <v>三花股份</v>
      </c>
      <c r="B2316" s="2">
        <v>400</v>
      </c>
      <c r="C2316" s="2">
        <v>400</v>
      </c>
      <c r="D2316" s="2" t="str">
        <f>"人民币"</f>
        <v>人民币</v>
      </c>
      <c r="E2316" s="2">
        <v>13.737</v>
      </c>
      <c r="F2316" s="2">
        <v>69.25</v>
      </c>
      <c r="G2316" s="2">
        <v>1.26</v>
      </c>
      <c r="H2316" s="2"/>
      <c r="I2316" s="2">
        <v>5564</v>
      </c>
      <c r="J2316" s="2">
        <v>13.91</v>
      </c>
      <c r="K2316" s="2">
        <v>0</v>
      </c>
      <c r="L2316" s="2">
        <v>0</v>
      </c>
      <c r="M2316" s="2" t="str">
        <f>"002050"</f>
        <v>002050</v>
      </c>
      <c r="N2316" s="2" t="str">
        <f t="shared" ref="N2316:N2321" si="695">"0157472516"</f>
        <v>0157472516</v>
      </c>
      <c r="O2316" s="2" t="str">
        <f>"5494.75"</f>
        <v>5494.75</v>
      </c>
      <c r="P2316" s="2">
        <v>20</v>
      </c>
      <c r="Q2316" s="2">
        <f>P2316*B2316</f>
        <v>8000</v>
      </c>
      <c r="R2316" s="2">
        <f>(Q2316-O2316)/O2316*100</f>
        <v>45.5935210883116</v>
      </c>
    </row>
    <row r="2317" spans="1:18">
      <c r="A2317" s="2" t="str">
        <f>"农 产 品"</f>
        <v>农 产 品</v>
      </c>
      <c r="B2317" s="2">
        <v>200</v>
      </c>
      <c r="C2317" s="2">
        <v>200</v>
      </c>
      <c r="D2317" s="2" t="str">
        <f>"人民币"</f>
        <v>人民币</v>
      </c>
      <c r="E2317" s="2">
        <v>25.665</v>
      </c>
      <c r="F2317" s="2">
        <v>-601</v>
      </c>
      <c r="G2317" s="2">
        <v>-11.71</v>
      </c>
      <c r="H2317" s="2"/>
      <c r="I2317" s="2">
        <v>4532</v>
      </c>
      <c r="J2317" s="2">
        <v>22.66</v>
      </c>
      <c r="K2317" s="2">
        <v>0</v>
      </c>
      <c r="L2317" s="2">
        <v>0</v>
      </c>
      <c r="M2317" s="2" t="str">
        <f>"000061"</f>
        <v>000061</v>
      </c>
      <c r="N2317" s="2" t="str">
        <f>"0157472516"</f>
        <v>0157472516</v>
      </c>
      <c r="O2317" s="2" t="str">
        <f>"5133.00"</f>
        <v>5133.00</v>
      </c>
      <c r="P2317" s="2">
        <v>35</v>
      </c>
      <c r="Q2317" s="2">
        <f>P2317*B2317</f>
        <v>7000</v>
      </c>
      <c r="R2317" s="2">
        <f>(Q2317-O2317)/O2317*100</f>
        <v>36.3724917202416</v>
      </c>
    </row>
    <row r="2318" spans="1:18">
      <c r="A2318" s="2" t="str">
        <f>"北京城建"</f>
        <v>北京城建</v>
      </c>
      <c r="B2318" s="2">
        <v>200</v>
      </c>
      <c r="C2318" s="2">
        <v>200</v>
      </c>
      <c r="D2318" s="2" t="str">
        <f>"人民币"</f>
        <v>人民币</v>
      </c>
      <c r="E2318" s="2">
        <v>24.605</v>
      </c>
      <c r="F2318" s="2">
        <v>-394.99</v>
      </c>
      <c r="G2318" s="2">
        <v>-8.03</v>
      </c>
      <c r="H2318" s="2"/>
      <c r="I2318" s="2">
        <v>4526</v>
      </c>
      <c r="J2318" s="2">
        <v>22.63</v>
      </c>
      <c r="K2318" s="2">
        <v>0</v>
      </c>
      <c r="L2318" s="2">
        <v>0</v>
      </c>
      <c r="M2318" s="2" t="str">
        <f>"600266"</f>
        <v>600266</v>
      </c>
      <c r="N2318" s="2" t="str">
        <f t="shared" ref="N2318:N2320" si="696">"A453612732"</f>
        <v>A453612732</v>
      </c>
      <c r="O2318" s="2" t="str">
        <f>"4920.99"</f>
        <v>4920.99</v>
      </c>
      <c r="P2318" s="2">
        <v>28</v>
      </c>
      <c r="Q2318" s="2">
        <f>P2318*B2318</f>
        <v>5600</v>
      </c>
      <c r="R2318" s="2">
        <f>(Q2318-O2318)/O2318*100</f>
        <v>13.7982397850839</v>
      </c>
    </row>
    <row r="2319" spans="1:18">
      <c r="A2319" s="2" t="str">
        <f>"上汽集团"</f>
        <v>上汽集团</v>
      </c>
      <c r="B2319" s="2">
        <v>200</v>
      </c>
      <c r="C2319" s="2">
        <v>200</v>
      </c>
      <c r="D2319" s="2" t="str">
        <f>"人民币"</f>
        <v>人民币</v>
      </c>
      <c r="E2319" s="2">
        <v>24.736</v>
      </c>
      <c r="F2319" s="2">
        <v>-449.12</v>
      </c>
      <c r="G2319" s="2">
        <v>-9.08</v>
      </c>
      <c r="H2319" s="2"/>
      <c r="I2319" s="2">
        <v>4498</v>
      </c>
      <c r="J2319" s="2">
        <v>22.49</v>
      </c>
      <c r="K2319" s="2">
        <v>0</v>
      </c>
      <c r="L2319" s="2">
        <v>0</v>
      </c>
      <c r="M2319" s="2" t="str">
        <f>"600104"</f>
        <v>600104</v>
      </c>
      <c r="N2319" s="2" t="str">
        <f>"A453612732"</f>
        <v>A453612732</v>
      </c>
      <c r="O2319" s="2" t="str">
        <f>"4947.12"</f>
        <v>4947.12</v>
      </c>
      <c r="P2319" s="2">
        <v>35</v>
      </c>
      <c r="Q2319" s="2">
        <f>P2319*B2319</f>
        <v>7000</v>
      </c>
      <c r="R2319" s="2">
        <f>(Q2319-O2319)/O2319*100</f>
        <v>41.4964666310904</v>
      </c>
    </row>
    <row r="2320" spans="1:18">
      <c r="A2320" s="2" t="str">
        <f>"中海集运"</f>
        <v>中海集运</v>
      </c>
      <c r="B2320" s="2">
        <v>400</v>
      </c>
      <c r="C2320" s="2">
        <v>400</v>
      </c>
      <c r="D2320" s="2" t="str">
        <f>"人民币"</f>
        <v>人民币</v>
      </c>
      <c r="E2320" s="2">
        <v>9.099</v>
      </c>
      <c r="F2320" s="2">
        <v>-167.68</v>
      </c>
      <c r="G2320" s="2">
        <v>-4.6</v>
      </c>
      <c r="H2320" s="2"/>
      <c r="I2320" s="2">
        <v>3472</v>
      </c>
      <c r="J2320" s="2">
        <v>8.68</v>
      </c>
      <c r="K2320" s="2">
        <v>0</v>
      </c>
      <c r="L2320" s="2">
        <v>0</v>
      </c>
      <c r="M2320" s="2" t="str">
        <f>"601866"</f>
        <v>601866</v>
      </c>
      <c r="N2320" s="2" t="str">
        <f>"A453612732"</f>
        <v>A453612732</v>
      </c>
      <c r="O2320" s="2" t="str">
        <f>"3639.68"</f>
        <v>3639.68</v>
      </c>
      <c r="P2320" s="2">
        <v>12</v>
      </c>
      <c r="Q2320" s="2">
        <f>P2320*B2320</f>
        <v>4800</v>
      </c>
      <c r="R2320" s="2">
        <f>(Q2320-O2320)/O2320*100</f>
        <v>31.8797256901706</v>
      </c>
    </row>
    <row r="2321" spans="1:18">
      <c r="A2321" s="2" t="str">
        <f>"中航军B"</f>
        <v>中航军B</v>
      </c>
      <c r="B2321" s="2">
        <v>3000</v>
      </c>
      <c r="C2321" s="2">
        <v>3000</v>
      </c>
      <c r="D2321" s="2" t="str">
        <f>"人民币"</f>
        <v>人民币</v>
      </c>
      <c r="E2321" s="2">
        <v>0.972</v>
      </c>
      <c r="F2321" s="2">
        <v>-62</v>
      </c>
      <c r="G2321" s="2">
        <v>-2.16</v>
      </c>
      <c r="H2321" s="2"/>
      <c r="I2321" s="2">
        <v>2853</v>
      </c>
      <c r="J2321" s="2">
        <v>0.951</v>
      </c>
      <c r="K2321" s="2">
        <v>0</v>
      </c>
      <c r="L2321" s="2">
        <v>0</v>
      </c>
      <c r="M2321" s="2" t="str">
        <f>"150222"</f>
        <v>150222</v>
      </c>
      <c r="N2321" s="2" t="str">
        <f>"0157472516"</f>
        <v>0157472516</v>
      </c>
      <c r="O2321" s="2" t="str">
        <f>"2915.00"</f>
        <v>2915.00</v>
      </c>
      <c r="P2321" s="2">
        <v>1.1</v>
      </c>
      <c r="Q2321" s="2">
        <f>P2321*B2321</f>
        <v>3300</v>
      </c>
      <c r="R2321" s="2">
        <f>(Q2321-O2321)/O2321*100</f>
        <v>13.2075471698113</v>
      </c>
    </row>
    <row r="2322" spans="1:18">
      <c r="A2322" s="2" t="str">
        <f>"华贸物流"</f>
        <v>华贸物流</v>
      </c>
      <c r="B2322" s="2">
        <v>200</v>
      </c>
      <c r="C2322" s="2">
        <v>200</v>
      </c>
      <c r="D2322" s="2" t="str">
        <f>"人民币"</f>
        <v>人民币</v>
      </c>
      <c r="E2322" s="2">
        <v>16.576</v>
      </c>
      <c r="F2322" s="2">
        <v>-473.12</v>
      </c>
      <c r="G2322" s="2">
        <v>-14.27</v>
      </c>
      <c r="H2322" s="2"/>
      <c r="I2322" s="2">
        <v>2842</v>
      </c>
      <c r="J2322" s="2">
        <v>14.21</v>
      </c>
      <c r="K2322" s="2">
        <v>0</v>
      </c>
      <c r="L2322" s="2">
        <v>0</v>
      </c>
      <c r="M2322" s="2" t="str">
        <f>"603128"</f>
        <v>603128</v>
      </c>
      <c r="N2322" s="2" t="str">
        <f t="shared" ref="N2322:N2325" si="697">"A453612732"</f>
        <v>A453612732</v>
      </c>
      <c r="O2322" s="2" t="str">
        <f>"3315.12"</f>
        <v>3315.12</v>
      </c>
      <c r="P2322" s="2">
        <v>20</v>
      </c>
      <c r="Q2322" s="2">
        <f>P2322*B2322</f>
        <v>4000</v>
      </c>
      <c r="R2322" s="2">
        <f>(Q2322-O2322)/O2322*100</f>
        <v>20.6592823185888</v>
      </c>
    </row>
    <row r="2323" spans="1:18">
      <c r="A2323" s="2" t="str">
        <f>"盛达矿业"</f>
        <v>盛达矿业</v>
      </c>
      <c r="B2323" s="2">
        <v>100</v>
      </c>
      <c r="C2323" s="2">
        <v>100</v>
      </c>
      <c r="D2323" s="2" t="str">
        <f>"人民币"</f>
        <v>人民币</v>
      </c>
      <c r="E2323" s="2">
        <v>38.308</v>
      </c>
      <c r="F2323" s="2">
        <v>-1175.77</v>
      </c>
      <c r="G2323" s="2">
        <v>-30.69</v>
      </c>
      <c r="H2323" s="2"/>
      <c r="I2323" s="2">
        <v>2655</v>
      </c>
      <c r="J2323" s="2">
        <v>26.55</v>
      </c>
      <c r="K2323" s="2">
        <v>0</v>
      </c>
      <c r="L2323" s="2">
        <v>100</v>
      </c>
      <c r="M2323" s="2" t="str">
        <f>"000603"</f>
        <v>000603</v>
      </c>
      <c r="N2323" s="2" t="str">
        <f>"0157472516"</f>
        <v>0157472516</v>
      </c>
      <c r="O2323" s="2" t="str">
        <f>"3830.77"</f>
        <v>3830.77</v>
      </c>
      <c r="P2323" s="2">
        <v>40</v>
      </c>
      <c r="Q2323" s="2">
        <f>P2323*B2323</f>
        <v>4000</v>
      </c>
      <c r="R2323" s="2">
        <f>(Q2323-O2323)/O2323*100</f>
        <v>4.41764971533138</v>
      </c>
    </row>
    <row r="2324" spans="1:18">
      <c r="A2324" s="2" t="str">
        <f>"大众交通"</f>
        <v>大众交通</v>
      </c>
      <c r="B2324" s="2">
        <v>100</v>
      </c>
      <c r="C2324" s="2">
        <v>100</v>
      </c>
      <c r="D2324" s="2" t="str">
        <f>"人民币"</f>
        <v>人民币</v>
      </c>
      <c r="E2324" s="2">
        <v>30.941</v>
      </c>
      <c r="F2324" s="2">
        <v>-1037.13</v>
      </c>
      <c r="G2324" s="2">
        <v>-33.52</v>
      </c>
      <c r="H2324" s="2"/>
      <c r="I2324" s="2">
        <v>2057</v>
      </c>
      <c r="J2324" s="2">
        <v>20.57</v>
      </c>
      <c r="K2324" s="2">
        <v>0</v>
      </c>
      <c r="L2324" s="2">
        <v>0</v>
      </c>
      <c r="M2324" s="2" t="str">
        <f>"600611"</f>
        <v>600611</v>
      </c>
      <c r="N2324" s="2" t="str">
        <f>"A453612732"</f>
        <v>A453612732</v>
      </c>
      <c r="O2324" s="2" t="str">
        <f>"3094.13"</f>
        <v>3094.13</v>
      </c>
      <c r="P2324" s="2">
        <v>28</v>
      </c>
      <c r="Q2324" s="2">
        <f>P2324*B2324</f>
        <v>2800</v>
      </c>
      <c r="R2324" s="2">
        <f>(Q2324-O2324)/O2324*100</f>
        <v>-9.50606470962759</v>
      </c>
    </row>
    <row r="2325" spans="1:18">
      <c r="A2325" s="2" t="str">
        <f>"中国中车"</f>
        <v>中国中车</v>
      </c>
      <c r="B2325" s="2">
        <v>100</v>
      </c>
      <c r="C2325" s="2">
        <v>100</v>
      </c>
      <c r="D2325" s="2" t="str">
        <f>"人民币"</f>
        <v>人民币</v>
      </c>
      <c r="E2325" s="2">
        <v>26.395</v>
      </c>
      <c r="F2325" s="2">
        <v>-631.5</v>
      </c>
      <c r="G2325" s="2">
        <v>-23.92</v>
      </c>
      <c r="H2325" s="2"/>
      <c r="I2325" s="2">
        <v>2008</v>
      </c>
      <c r="J2325" s="2">
        <v>20.08</v>
      </c>
      <c r="K2325" s="2">
        <v>0</v>
      </c>
      <c r="L2325" s="2">
        <v>100</v>
      </c>
      <c r="M2325" s="2" t="str">
        <f>"601766"</f>
        <v>601766</v>
      </c>
      <c r="N2325" s="2" t="str">
        <f>"A453612732"</f>
        <v>A453612732</v>
      </c>
      <c r="O2325" s="2" t="str">
        <f>"2639.50"</f>
        <v>2639.50</v>
      </c>
      <c r="P2325" s="2">
        <v>30</v>
      </c>
      <c r="Q2325" s="2">
        <f>P2325*B2325</f>
        <v>3000</v>
      </c>
      <c r="R2325" s="2">
        <f>(Q2325-O2325)/O2325*100</f>
        <v>13.6578897518469</v>
      </c>
    </row>
    <row r="2326" spans="1:18">
      <c r="A2326" s="2" t="s">
        <v>8</v>
      </c>
      <c r="B2326" s="2" t="s">
        <v>9</v>
      </c>
      <c r="C2326" s="4" t="s">
        <v>10</v>
      </c>
      <c r="D2326" s="4"/>
      <c r="E2326" s="4"/>
      <c r="F2326" s="2"/>
      <c r="G2326" s="2">
        <f>SUM(G2310:G2325)</f>
        <v>-178.38</v>
      </c>
      <c r="H2326" s="2"/>
      <c r="I2326" s="2"/>
      <c r="J2326" s="2"/>
      <c r="K2326" s="2"/>
      <c r="L2326" s="2"/>
      <c r="M2326" s="2"/>
      <c r="N2326" s="2"/>
      <c r="O2326" s="2"/>
      <c r="P2326" s="2"/>
      <c r="Q2326" s="2">
        <f>SUM(Q2310:Q2325)</f>
        <v>134800</v>
      </c>
      <c r="R2326" s="2"/>
    </row>
    <row r="2327" customFormat="1" spans="3:8">
      <c r="C2327" s="5"/>
      <c r="D2327" s="5"/>
      <c r="E2327" s="5"/>
      <c r="H2327" s="6">
        <v>42257</v>
      </c>
    </row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spans="2:18">
      <c r="B2337" s="2" t="str">
        <f>"币种"</f>
        <v>币种</v>
      </c>
      <c r="C2337" s="2" t="str">
        <f>"余额"</f>
        <v>余额</v>
      </c>
      <c r="D2337" s="2" t="str">
        <f>"可用"</f>
        <v>可用</v>
      </c>
      <c r="E2337" s="2" t="str">
        <f>"可取"</f>
        <v>可取</v>
      </c>
      <c r="F2337" s="2" t="str">
        <f>"参考市值"</f>
        <v>参考市值</v>
      </c>
      <c r="G2337" s="2" t="str">
        <f>"资产"</f>
        <v>资产</v>
      </c>
      <c r="H2337" s="2" t="str">
        <f>"盈亏"</f>
        <v>盈亏</v>
      </c>
      <c r="I2337" s="2"/>
      <c r="J2337" s="2"/>
      <c r="K2337" s="2"/>
      <c r="L2337" s="2"/>
      <c r="M2337" s="2"/>
      <c r="N2337" s="2"/>
      <c r="O2337" s="2"/>
      <c r="P2337" s="2"/>
      <c r="Q2337" s="2"/>
      <c r="R2337" s="2"/>
    </row>
    <row r="2338" spans="2:18">
      <c r="B2338" s="2" t="str">
        <f>"人民币"</f>
        <v>人民币</v>
      </c>
      <c r="C2338" s="2" t="str">
        <f>"5508.71"</f>
        <v>5508.71</v>
      </c>
      <c r="D2338" s="2" t="str">
        <f>"138.54"</f>
        <v>138.54</v>
      </c>
      <c r="E2338" s="2" t="str">
        <f>"138.54"</f>
        <v>138.54</v>
      </c>
      <c r="F2338" s="2" t="str">
        <f>"91616.00"</f>
        <v>91616.00</v>
      </c>
      <c r="G2338" s="2" t="str">
        <f>"91754.54"</f>
        <v>91754.54</v>
      </c>
      <c r="H2338" s="2" t="str">
        <f>"-9194.42"</f>
        <v>-9194.42</v>
      </c>
      <c r="I2338" s="2"/>
      <c r="J2338" s="2"/>
      <c r="K2338" s="2"/>
      <c r="L2338" s="2"/>
      <c r="M2338" s="2"/>
      <c r="N2338" s="2"/>
      <c r="O2338" s="2"/>
      <c r="P2338" s="2"/>
      <c r="Q2338" s="2"/>
      <c r="R2338" s="2"/>
    </row>
    <row r="2339" spans="2:18"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8"/>
    </row>
    <row r="2340" spans="2:18">
      <c r="B2340" s="2" t="s">
        <v>0</v>
      </c>
      <c r="C2340" s="2" t="str">
        <f>"证券数量"</f>
        <v>证券数量</v>
      </c>
      <c r="D2340" s="2" t="s">
        <v>1</v>
      </c>
      <c r="E2340" s="2" t="str">
        <f>"价格币种"</f>
        <v>价格币种</v>
      </c>
      <c r="F2340" s="2" t="str">
        <f>"成本价"</f>
        <v>成本价</v>
      </c>
      <c r="G2340" s="2" t="str">
        <f>"浮动盈亏"</f>
        <v>浮动盈亏</v>
      </c>
      <c r="H2340" s="2" t="str">
        <f>"盈亏比例(%)"</f>
        <v>盈亏比例(%)</v>
      </c>
      <c r="I2340" s="2" t="str">
        <f>"折算汇率"</f>
        <v>折算汇率</v>
      </c>
      <c r="J2340" s="2" t="str">
        <f>"最新市值"</f>
        <v>最新市值</v>
      </c>
      <c r="K2340" s="2" t="str">
        <f>"当前价"</f>
        <v>当前价</v>
      </c>
      <c r="L2340" s="2" t="str">
        <f>"今买数量"</f>
        <v>今买数量</v>
      </c>
      <c r="M2340" s="2" t="str">
        <f>"今卖数量"</f>
        <v>今卖数量</v>
      </c>
      <c r="N2340" s="2" t="str">
        <f>"证券代码"</f>
        <v>证券代码</v>
      </c>
      <c r="O2340" s="2" t="str">
        <f>"股东代码"</f>
        <v>股东代码</v>
      </c>
      <c r="P2340" s="2" t="str">
        <f>"成本金额"</f>
        <v>成本金额</v>
      </c>
      <c r="Q2340" s="2" t="s">
        <v>2</v>
      </c>
      <c r="R2340" s="2"/>
    </row>
    <row r="2341" spans="2:18">
      <c r="B2341" s="2" t="s">
        <v>4</v>
      </c>
      <c r="C2341" s="9" t="s">
        <v>5</v>
      </c>
      <c r="D2341" s="9" t="s">
        <v>5</v>
      </c>
      <c r="E2341" s="2" t="str">
        <f t="shared" ref="E2341:E2356" si="698">"人民币"</f>
        <v>人民币</v>
      </c>
      <c r="F2341" s="2">
        <v>19.758</v>
      </c>
      <c r="G2341" s="2">
        <v>-1294.53</v>
      </c>
      <c r="H2341" s="2">
        <v>-8.19</v>
      </c>
      <c r="I2341" s="9" t="s">
        <v>6</v>
      </c>
      <c r="J2341" s="2">
        <v>14512</v>
      </c>
      <c r="K2341" s="2">
        <v>18.14</v>
      </c>
      <c r="L2341" s="2">
        <v>0</v>
      </c>
      <c r="M2341" s="2">
        <v>0</v>
      </c>
      <c r="N2341" s="2" t="str">
        <f>"000936"</f>
        <v>000936</v>
      </c>
      <c r="O2341" s="2" t="str">
        <f t="shared" ref="O2341:O2344" si="699">"0157472516"</f>
        <v>0157472516</v>
      </c>
      <c r="P2341" s="2" t="str">
        <f>"15806.53"</f>
        <v>15806.53</v>
      </c>
      <c r="Q2341" s="2">
        <v>30</v>
      </c>
      <c r="R2341" s="2">
        <f t="shared" ref="R2341:R2356" si="700">Q2341*C2341</f>
        <v>24000</v>
      </c>
    </row>
    <row r="2342" spans="2:18">
      <c r="B2342" s="2" t="str">
        <f>"创业板B"</f>
        <v>创业板B</v>
      </c>
      <c r="C2342" s="2">
        <v>10000</v>
      </c>
      <c r="D2342" s="2">
        <v>10000</v>
      </c>
      <c r="E2342" s="2" t="str">
        <f>"人民币"</f>
        <v>人民币</v>
      </c>
      <c r="F2342" s="2">
        <v>1.116</v>
      </c>
      <c r="G2342" s="2">
        <v>-927.5</v>
      </c>
      <c r="H2342" s="2">
        <v>-8.33</v>
      </c>
      <c r="I2342" s="2"/>
      <c r="J2342" s="2">
        <v>10230</v>
      </c>
      <c r="K2342" s="2">
        <v>1.023</v>
      </c>
      <c r="L2342" s="2">
        <v>0</v>
      </c>
      <c r="M2342" s="2">
        <v>0</v>
      </c>
      <c r="N2342" s="2" t="str">
        <f>"150153"</f>
        <v>150153</v>
      </c>
      <c r="O2342" s="2" t="str">
        <f>"0157472516"</f>
        <v>0157472516</v>
      </c>
      <c r="P2342" s="2" t="str">
        <f>"11157.50"</f>
        <v>11157.50</v>
      </c>
      <c r="Q2342" s="2">
        <v>1.3</v>
      </c>
      <c r="R2342" s="2">
        <f>Q2342*C2342</f>
        <v>13000</v>
      </c>
    </row>
    <row r="2343" spans="2:18">
      <c r="B2343" s="2" t="s">
        <v>7</v>
      </c>
      <c r="C2343" s="2">
        <v>600</v>
      </c>
      <c r="D2343" s="2">
        <v>600</v>
      </c>
      <c r="E2343" s="2" t="str">
        <f>"人民币"</f>
        <v>人民币</v>
      </c>
      <c r="F2343" s="2">
        <v>17.548</v>
      </c>
      <c r="G2343" s="2">
        <v>-310.88</v>
      </c>
      <c r="H2343" s="2">
        <v>-2.95</v>
      </c>
      <c r="I2343" s="2"/>
      <c r="J2343" s="2">
        <v>10218</v>
      </c>
      <c r="K2343" s="2">
        <v>17.03</v>
      </c>
      <c r="L2343" s="2">
        <v>0</v>
      </c>
      <c r="M2343" s="2">
        <v>0</v>
      </c>
      <c r="N2343" s="2" t="str">
        <f>"600008"</f>
        <v>600008</v>
      </c>
      <c r="O2343" s="2" t="str">
        <f t="shared" ref="O2343:O2346" si="701">"A453612732"</f>
        <v>A453612732</v>
      </c>
      <c r="P2343" s="2" t="str">
        <f>"10528.88"</f>
        <v>10528.88</v>
      </c>
      <c r="Q2343" s="2">
        <v>25</v>
      </c>
      <c r="R2343" s="2">
        <f>Q2343*C2343</f>
        <v>15000</v>
      </c>
    </row>
    <row r="2344" spans="2:18">
      <c r="B2344" s="2" t="str">
        <f>"华英农业"</f>
        <v>华英农业</v>
      </c>
      <c r="C2344" s="2">
        <v>600</v>
      </c>
      <c r="D2344" s="2">
        <v>300</v>
      </c>
      <c r="E2344" s="2" t="str">
        <f>"人民币"</f>
        <v>人民币</v>
      </c>
      <c r="F2344" s="2">
        <v>14.948</v>
      </c>
      <c r="G2344" s="2">
        <v>-418.66</v>
      </c>
      <c r="H2344" s="2">
        <v>-4.67</v>
      </c>
      <c r="I2344" s="2"/>
      <c r="J2344" s="2">
        <v>8550</v>
      </c>
      <c r="K2344" s="2">
        <v>14.25</v>
      </c>
      <c r="L2344" s="2">
        <v>300</v>
      </c>
      <c r="M2344" s="2">
        <v>0</v>
      </c>
      <c r="N2344" s="2" t="str">
        <f>"002321"</f>
        <v>002321</v>
      </c>
      <c r="O2344" s="2" t="str">
        <f>"0157472516"</f>
        <v>0157472516</v>
      </c>
      <c r="P2344" s="2" t="str">
        <f>"8968.66"</f>
        <v>8968.66</v>
      </c>
      <c r="Q2344" s="2">
        <v>25</v>
      </c>
      <c r="R2344" s="2">
        <f>Q2344*C2344</f>
        <v>15000</v>
      </c>
    </row>
    <row r="2345" spans="2:18">
      <c r="B2345" s="2" t="str">
        <f>"*ST阳化"</f>
        <v>*ST阳化</v>
      </c>
      <c r="C2345" s="2">
        <v>900</v>
      </c>
      <c r="D2345" s="2">
        <v>600</v>
      </c>
      <c r="E2345" s="2" t="str">
        <f>"人民币"</f>
        <v>人民币</v>
      </c>
      <c r="F2345" s="2">
        <v>7.599</v>
      </c>
      <c r="G2345" s="2">
        <v>-80.2</v>
      </c>
      <c r="H2345" s="2">
        <v>-1.17</v>
      </c>
      <c r="I2345" s="2"/>
      <c r="J2345" s="2">
        <v>6759</v>
      </c>
      <c r="K2345" s="2">
        <v>7.51</v>
      </c>
      <c r="L2345" s="2">
        <v>300</v>
      </c>
      <c r="M2345" s="2">
        <v>0</v>
      </c>
      <c r="N2345" s="2" t="str">
        <f>"600691"</f>
        <v>600691</v>
      </c>
      <c r="O2345" s="2" t="str">
        <f>"A453612732"</f>
        <v>A453612732</v>
      </c>
      <c r="P2345" s="2" t="str">
        <f>"6839.20"</f>
        <v>6839.20</v>
      </c>
      <c r="Q2345" s="2">
        <v>11</v>
      </c>
      <c r="R2345" s="2">
        <f>Q2345*C2345</f>
        <v>9900</v>
      </c>
    </row>
    <row r="2346" spans="2:18">
      <c r="B2346" s="2" t="str">
        <f>"雪峰科技"</f>
        <v>雪峰科技</v>
      </c>
      <c r="C2346" s="2">
        <v>200</v>
      </c>
      <c r="D2346" s="2">
        <v>100</v>
      </c>
      <c r="E2346" s="2" t="str">
        <f>"人民币"</f>
        <v>人民币</v>
      </c>
      <c r="F2346" s="2">
        <v>37.898</v>
      </c>
      <c r="G2346" s="2">
        <v>-1239.59</v>
      </c>
      <c r="H2346" s="2">
        <v>-16.35</v>
      </c>
      <c r="I2346" s="2"/>
      <c r="J2346" s="2">
        <v>6340</v>
      </c>
      <c r="K2346" s="2">
        <v>31.7</v>
      </c>
      <c r="L2346" s="2">
        <v>100</v>
      </c>
      <c r="M2346" s="2">
        <v>0</v>
      </c>
      <c r="N2346" s="2" t="str">
        <f>"603227"</f>
        <v>603227</v>
      </c>
      <c r="O2346" s="2" t="str">
        <f>"A453612732"</f>
        <v>A453612732</v>
      </c>
      <c r="P2346" s="2" t="str">
        <f>"7579.59"</f>
        <v>7579.59</v>
      </c>
      <c r="Q2346" s="2">
        <v>42</v>
      </c>
      <c r="R2346" s="2">
        <f>Q2346*C2346</f>
        <v>8400</v>
      </c>
    </row>
    <row r="2347" spans="2:18">
      <c r="B2347" s="2" t="str">
        <f>"三花股份"</f>
        <v>三花股份</v>
      </c>
      <c r="C2347" s="2">
        <v>400</v>
      </c>
      <c r="D2347" s="2">
        <v>400</v>
      </c>
      <c r="E2347" s="2" t="str">
        <f>"人民币"</f>
        <v>人民币</v>
      </c>
      <c r="F2347" s="2">
        <v>13.737</v>
      </c>
      <c r="G2347" s="2">
        <v>69.25</v>
      </c>
      <c r="H2347" s="2">
        <v>1.26</v>
      </c>
      <c r="I2347" s="2"/>
      <c r="J2347" s="2">
        <v>5564</v>
      </c>
      <c r="K2347" s="2">
        <v>13.91</v>
      </c>
      <c r="L2347" s="2">
        <v>0</v>
      </c>
      <c r="M2347" s="2">
        <v>0</v>
      </c>
      <c r="N2347" s="2" t="str">
        <f>"002050"</f>
        <v>002050</v>
      </c>
      <c r="O2347" s="2" t="str">
        <f t="shared" ref="O2347:O2352" si="702">"0157472516"</f>
        <v>0157472516</v>
      </c>
      <c r="P2347" s="2" t="str">
        <f>"5494.75"</f>
        <v>5494.75</v>
      </c>
      <c r="Q2347" s="2">
        <v>20</v>
      </c>
      <c r="R2347" s="2">
        <f>Q2347*C2347</f>
        <v>8000</v>
      </c>
    </row>
    <row r="2348" spans="2:18">
      <c r="B2348" s="2" t="str">
        <f>"农 产 品"</f>
        <v>农 产 品</v>
      </c>
      <c r="C2348" s="2">
        <v>200</v>
      </c>
      <c r="D2348" s="2">
        <v>200</v>
      </c>
      <c r="E2348" s="2" t="str">
        <f>"人民币"</f>
        <v>人民币</v>
      </c>
      <c r="F2348" s="2">
        <v>25.665</v>
      </c>
      <c r="G2348" s="2">
        <v>-601</v>
      </c>
      <c r="H2348" s="2">
        <v>-11.71</v>
      </c>
      <c r="I2348" s="2"/>
      <c r="J2348" s="2">
        <v>4532</v>
      </c>
      <c r="K2348" s="2">
        <v>22.66</v>
      </c>
      <c r="L2348" s="2">
        <v>0</v>
      </c>
      <c r="M2348" s="2">
        <v>0</v>
      </c>
      <c r="N2348" s="2" t="str">
        <f>"000061"</f>
        <v>000061</v>
      </c>
      <c r="O2348" s="2" t="str">
        <f>"0157472516"</f>
        <v>0157472516</v>
      </c>
      <c r="P2348" s="2" t="str">
        <f>"5133.00"</f>
        <v>5133.00</v>
      </c>
      <c r="Q2348" s="2">
        <v>35</v>
      </c>
      <c r="R2348" s="2">
        <f>Q2348*C2348</f>
        <v>7000</v>
      </c>
    </row>
    <row r="2349" spans="2:18">
      <c r="B2349" s="2" t="str">
        <f>"北京城建"</f>
        <v>北京城建</v>
      </c>
      <c r="C2349" s="2">
        <v>200</v>
      </c>
      <c r="D2349" s="2">
        <v>200</v>
      </c>
      <c r="E2349" s="2" t="str">
        <f>"人民币"</f>
        <v>人民币</v>
      </c>
      <c r="F2349" s="2">
        <v>24.605</v>
      </c>
      <c r="G2349" s="2">
        <v>-394.99</v>
      </c>
      <c r="H2349" s="2">
        <v>-8.03</v>
      </c>
      <c r="I2349" s="2"/>
      <c r="J2349" s="2">
        <v>4526</v>
      </c>
      <c r="K2349" s="2">
        <v>22.63</v>
      </c>
      <c r="L2349" s="2">
        <v>0</v>
      </c>
      <c r="M2349" s="2">
        <v>0</v>
      </c>
      <c r="N2349" s="2" t="str">
        <f>"600266"</f>
        <v>600266</v>
      </c>
      <c r="O2349" s="2" t="str">
        <f t="shared" ref="O2349:O2351" si="703">"A453612732"</f>
        <v>A453612732</v>
      </c>
      <c r="P2349" s="2" t="str">
        <f>"4920.99"</f>
        <v>4920.99</v>
      </c>
      <c r="Q2349" s="2">
        <v>28</v>
      </c>
      <c r="R2349" s="2">
        <f>Q2349*C2349</f>
        <v>5600</v>
      </c>
    </row>
    <row r="2350" spans="2:18">
      <c r="B2350" s="2" t="str">
        <f>"上汽集团"</f>
        <v>上汽集团</v>
      </c>
      <c r="C2350" s="2">
        <v>200</v>
      </c>
      <c r="D2350" s="2">
        <v>200</v>
      </c>
      <c r="E2350" s="2" t="str">
        <f>"人民币"</f>
        <v>人民币</v>
      </c>
      <c r="F2350" s="2">
        <v>24.736</v>
      </c>
      <c r="G2350" s="2">
        <v>-449.12</v>
      </c>
      <c r="H2350" s="2">
        <v>-9.08</v>
      </c>
      <c r="I2350" s="2"/>
      <c r="J2350" s="2">
        <v>4498</v>
      </c>
      <c r="K2350" s="2">
        <v>22.49</v>
      </c>
      <c r="L2350" s="2">
        <v>0</v>
      </c>
      <c r="M2350" s="2">
        <v>0</v>
      </c>
      <c r="N2350" s="2" t="str">
        <f>"600104"</f>
        <v>600104</v>
      </c>
      <c r="O2350" s="2" t="str">
        <f>"A453612732"</f>
        <v>A453612732</v>
      </c>
      <c r="P2350" s="2" t="str">
        <f>"4947.12"</f>
        <v>4947.12</v>
      </c>
      <c r="Q2350" s="2">
        <v>35</v>
      </c>
      <c r="R2350" s="2">
        <f>Q2350*C2350</f>
        <v>7000</v>
      </c>
    </row>
    <row r="2351" spans="2:18">
      <c r="B2351" s="2" t="str">
        <f>"中海集运"</f>
        <v>中海集运</v>
      </c>
      <c r="C2351" s="2">
        <v>400</v>
      </c>
      <c r="D2351" s="2">
        <v>400</v>
      </c>
      <c r="E2351" s="2" t="str">
        <f>"人民币"</f>
        <v>人民币</v>
      </c>
      <c r="F2351" s="2">
        <v>9.099</v>
      </c>
      <c r="G2351" s="2">
        <v>-167.68</v>
      </c>
      <c r="H2351" s="2">
        <v>-4.6</v>
      </c>
      <c r="I2351" s="2"/>
      <c r="J2351" s="2">
        <v>3472</v>
      </c>
      <c r="K2351" s="2">
        <v>8.68</v>
      </c>
      <c r="L2351" s="2">
        <v>0</v>
      </c>
      <c r="M2351" s="2">
        <v>0</v>
      </c>
      <c r="N2351" s="2" t="str">
        <f>"601866"</f>
        <v>601866</v>
      </c>
      <c r="O2351" s="2" t="str">
        <f>"A453612732"</f>
        <v>A453612732</v>
      </c>
      <c r="P2351" s="2" t="str">
        <f>"3639.68"</f>
        <v>3639.68</v>
      </c>
      <c r="Q2351" s="2">
        <v>12</v>
      </c>
      <c r="R2351" s="2">
        <f>Q2351*C2351</f>
        <v>4800</v>
      </c>
    </row>
    <row r="2352" spans="2:18">
      <c r="B2352" s="2" t="str">
        <f>"中航军B"</f>
        <v>中航军B</v>
      </c>
      <c r="C2352" s="2">
        <v>3000</v>
      </c>
      <c r="D2352" s="2">
        <v>3000</v>
      </c>
      <c r="E2352" s="2" t="str">
        <f>"人民币"</f>
        <v>人民币</v>
      </c>
      <c r="F2352" s="2">
        <v>0.972</v>
      </c>
      <c r="G2352" s="2">
        <v>-62</v>
      </c>
      <c r="H2352" s="2">
        <v>-2.16</v>
      </c>
      <c r="I2352" s="2"/>
      <c r="J2352" s="2">
        <v>2853</v>
      </c>
      <c r="K2352" s="2">
        <v>0.951</v>
      </c>
      <c r="L2352" s="2">
        <v>0</v>
      </c>
      <c r="M2352" s="2">
        <v>0</v>
      </c>
      <c r="N2352" s="2" t="str">
        <f>"150222"</f>
        <v>150222</v>
      </c>
      <c r="O2352" s="2" t="str">
        <f>"0157472516"</f>
        <v>0157472516</v>
      </c>
      <c r="P2352" s="2" t="str">
        <f>"2915.00"</f>
        <v>2915.00</v>
      </c>
      <c r="Q2352" s="2">
        <v>1.1</v>
      </c>
      <c r="R2352" s="2">
        <f>Q2352*C2352</f>
        <v>3300</v>
      </c>
    </row>
    <row r="2353" spans="2:18">
      <c r="B2353" s="2" t="str">
        <f>"华贸物流"</f>
        <v>华贸物流</v>
      </c>
      <c r="C2353" s="2">
        <v>200</v>
      </c>
      <c r="D2353" s="2">
        <v>200</v>
      </c>
      <c r="E2353" s="2" t="str">
        <f>"人民币"</f>
        <v>人民币</v>
      </c>
      <c r="F2353" s="2">
        <v>16.576</v>
      </c>
      <c r="G2353" s="2">
        <v>-473.12</v>
      </c>
      <c r="H2353" s="2">
        <v>-14.27</v>
      </c>
      <c r="I2353" s="2"/>
      <c r="J2353" s="2">
        <v>2842</v>
      </c>
      <c r="K2353" s="2">
        <v>14.21</v>
      </c>
      <c r="L2353" s="2">
        <v>0</v>
      </c>
      <c r="M2353" s="2">
        <v>0</v>
      </c>
      <c r="N2353" s="2" t="str">
        <f>"603128"</f>
        <v>603128</v>
      </c>
      <c r="O2353" s="2" t="str">
        <f t="shared" ref="O2353:O2356" si="704">"A453612732"</f>
        <v>A453612732</v>
      </c>
      <c r="P2353" s="2" t="str">
        <f>"3315.12"</f>
        <v>3315.12</v>
      </c>
      <c r="Q2353" s="2">
        <v>20</v>
      </c>
      <c r="R2353" s="2">
        <f>Q2353*C2353</f>
        <v>4000</v>
      </c>
    </row>
    <row r="2354" spans="2:18">
      <c r="B2354" s="2" t="str">
        <f>"盛达矿业"</f>
        <v>盛达矿业</v>
      </c>
      <c r="C2354" s="2">
        <v>100</v>
      </c>
      <c r="D2354" s="2">
        <v>100</v>
      </c>
      <c r="E2354" s="2" t="str">
        <f>"人民币"</f>
        <v>人民币</v>
      </c>
      <c r="F2354" s="2">
        <v>38.308</v>
      </c>
      <c r="G2354" s="2">
        <v>-1175.77</v>
      </c>
      <c r="H2354" s="2">
        <v>-30.69</v>
      </c>
      <c r="I2354" s="2"/>
      <c r="J2354" s="2">
        <v>2655</v>
      </c>
      <c r="K2354" s="2">
        <v>26.55</v>
      </c>
      <c r="L2354" s="2">
        <v>0</v>
      </c>
      <c r="M2354" s="2">
        <v>100</v>
      </c>
      <c r="N2354" s="2" t="str">
        <f>"000603"</f>
        <v>000603</v>
      </c>
      <c r="O2354" s="2" t="str">
        <f>"0157472516"</f>
        <v>0157472516</v>
      </c>
      <c r="P2354" s="2" t="str">
        <f>"3830.77"</f>
        <v>3830.77</v>
      </c>
      <c r="Q2354" s="2">
        <v>40</v>
      </c>
      <c r="R2354" s="2">
        <f>Q2354*C2354</f>
        <v>4000</v>
      </c>
    </row>
    <row r="2355" spans="2:18">
      <c r="B2355" s="2" t="str">
        <f>"大众交通"</f>
        <v>大众交通</v>
      </c>
      <c r="C2355" s="2">
        <v>100</v>
      </c>
      <c r="D2355" s="2">
        <v>100</v>
      </c>
      <c r="E2355" s="2" t="str">
        <f>"人民币"</f>
        <v>人民币</v>
      </c>
      <c r="F2355" s="2">
        <v>30.941</v>
      </c>
      <c r="G2355" s="2">
        <v>-1037.13</v>
      </c>
      <c r="H2355" s="2">
        <v>-33.52</v>
      </c>
      <c r="I2355" s="2"/>
      <c r="J2355" s="2">
        <v>2057</v>
      </c>
      <c r="K2355" s="2">
        <v>20.57</v>
      </c>
      <c r="L2355" s="2">
        <v>0</v>
      </c>
      <c r="M2355" s="2">
        <v>0</v>
      </c>
      <c r="N2355" s="2" t="str">
        <f>"600611"</f>
        <v>600611</v>
      </c>
      <c r="O2355" s="2" t="str">
        <f>"A453612732"</f>
        <v>A453612732</v>
      </c>
      <c r="P2355" s="2" t="str">
        <f>"3094.13"</f>
        <v>3094.13</v>
      </c>
      <c r="Q2355" s="2">
        <v>28</v>
      </c>
      <c r="R2355" s="2">
        <f>Q2355*C2355</f>
        <v>2800</v>
      </c>
    </row>
    <row r="2356" spans="2:18">
      <c r="B2356" s="2" t="str">
        <f>"中国中车"</f>
        <v>中国中车</v>
      </c>
      <c r="C2356" s="2">
        <v>100</v>
      </c>
      <c r="D2356" s="2">
        <v>100</v>
      </c>
      <c r="E2356" s="2" t="str">
        <f>"人民币"</f>
        <v>人民币</v>
      </c>
      <c r="F2356" s="2">
        <v>26.395</v>
      </c>
      <c r="G2356" s="2">
        <v>-631.5</v>
      </c>
      <c r="H2356" s="2">
        <v>-23.92</v>
      </c>
      <c r="I2356" s="2"/>
      <c r="J2356" s="2">
        <v>2008</v>
      </c>
      <c r="K2356" s="2">
        <v>20.08</v>
      </c>
      <c r="L2356" s="2">
        <v>0</v>
      </c>
      <c r="M2356" s="2">
        <v>100</v>
      </c>
      <c r="N2356" s="2" t="str">
        <f>"601766"</f>
        <v>601766</v>
      </c>
      <c r="O2356" s="2" t="str">
        <f>"A453612732"</f>
        <v>A453612732</v>
      </c>
      <c r="P2356" s="2" t="str">
        <f>"2639.50"</f>
        <v>2639.50</v>
      </c>
      <c r="Q2356" s="2">
        <v>30</v>
      </c>
      <c r="R2356" s="2">
        <f>Q2356*C2356</f>
        <v>3000</v>
      </c>
    </row>
    <row r="2357" spans="2:18">
      <c r="B2357" s="2" t="s">
        <v>8</v>
      </c>
      <c r="C2357" s="2" t="s">
        <v>9</v>
      </c>
      <c r="D2357" s="4" t="s">
        <v>10</v>
      </c>
      <c r="E2357" s="4"/>
      <c r="F2357" s="4"/>
      <c r="G2357" s="2"/>
      <c r="H2357" s="2">
        <f>SUM(H2341:H2356)</f>
        <v>-178.38</v>
      </c>
      <c r="I2357" s="2"/>
      <c r="J2357" s="2"/>
      <c r="K2357" s="2"/>
      <c r="L2357" s="2"/>
      <c r="M2357" s="2"/>
      <c r="N2357" s="2"/>
      <c r="O2357" s="2"/>
      <c r="P2357" s="2"/>
      <c r="Q2357" s="2"/>
      <c r="R2357" s="2">
        <f>SUM(R2341:R2356)</f>
        <v>134800</v>
      </c>
    </row>
    <row r="2358" customFormat="1" spans="4:9">
      <c r="D2358" s="5"/>
      <c r="E2358" s="5"/>
      <c r="F2358" s="5"/>
      <c r="I2358" s="6">
        <v>42257</v>
      </c>
    </row>
    <row r="2359" customFormat="1" spans="11:11">
      <c r="K2359" s="6">
        <f>I2358+1</f>
        <v>42258</v>
      </c>
    </row>
    <row r="2360" customFormat="1" spans="3:12">
      <c r="C2360" t="s">
        <v>11</v>
      </c>
      <c r="L2360" s="7">
        <f ca="1">NOW()</f>
        <v>42259.9654398148</v>
      </c>
    </row>
    <row r="2361" customFormat="1" spans="10:10">
      <c r="J2361" t="e">
        <f>E2353+1</f>
        <v>#VALUE!</v>
      </c>
    </row>
    <row r="2362" customFormat="1" spans="7:7">
      <c r="G2362" t="s">
        <v>12</v>
      </c>
    </row>
    <row r="2363" customFormat="1" spans="6:6">
      <c r="F2363" t="s">
        <v>13</v>
      </c>
    </row>
    <row r="2364" spans="1:17">
      <c r="A2364" s="2" t="str">
        <f>"币种"</f>
        <v>币种</v>
      </c>
      <c r="B2364" s="2" t="str">
        <f>"余额"</f>
        <v>余额</v>
      </c>
      <c r="C2364" s="2" t="str">
        <f>"可用"</f>
        <v>可用</v>
      </c>
      <c r="D2364" s="2" t="str">
        <f>"可取"</f>
        <v>可取</v>
      </c>
      <c r="E2364" s="2" t="str">
        <f>"参考市值"</f>
        <v>参考市值</v>
      </c>
      <c r="F2364" s="2" t="str">
        <f>"资产"</f>
        <v>资产</v>
      </c>
      <c r="G2364" s="2" t="str">
        <f>"盈亏"</f>
        <v>盈亏</v>
      </c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spans="1:17">
      <c r="A2365" s="2" t="str">
        <f>"人民币"</f>
        <v>人民币</v>
      </c>
      <c r="B2365" s="2" t="str">
        <f>"5508.71"</f>
        <v>5508.71</v>
      </c>
      <c r="C2365" s="2" t="str">
        <f>"138.54"</f>
        <v>138.54</v>
      </c>
      <c r="D2365" s="2" t="str">
        <f>"138.54"</f>
        <v>138.54</v>
      </c>
      <c r="E2365" s="2" t="str">
        <f>"91616.00"</f>
        <v>91616.00</v>
      </c>
      <c r="F2365" s="2" t="str">
        <f>"91754.54"</f>
        <v>91754.54</v>
      </c>
      <c r="G2365" s="2" t="str">
        <f>"-9194.42"</f>
        <v>-9194.42</v>
      </c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spans="1:17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8"/>
    </row>
    <row r="2367" spans="1:18">
      <c r="A2367" s="2" t="s">
        <v>0</v>
      </c>
      <c r="B2367" s="2" t="str">
        <f>"证券数量"</f>
        <v>证券数量</v>
      </c>
      <c r="C2367" s="2" t="s">
        <v>1</v>
      </c>
      <c r="D2367" s="2" t="str">
        <f>"价格币种"</f>
        <v>价格币种</v>
      </c>
      <c r="E2367" s="2" t="str">
        <f>"成本价"</f>
        <v>成本价</v>
      </c>
      <c r="F2367" s="2" t="str">
        <f>"浮动盈亏"</f>
        <v>浮动盈亏</v>
      </c>
      <c r="G2367" s="2" t="str">
        <f>"盈亏比例(%)"</f>
        <v>盈亏比例(%)</v>
      </c>
      <c r="H2367" s="2" t="str">
        <f>"折算汇率"</f>
        <v>折算汇率</v>
      </c>
      <c r="I2367" s="2" t="str">
        <f>"最新市值"</f>
        <v>最新市值</v>
      </c>
      <c r="J2367" s="2" t="str">
        <f>"当前价"</f>
        <v>当前价</v>
      </c>
      <c r="K2367" s="2" t="str">
        <f>"今买数量"</f>
        <v>今买数量</v>
      </c>
      <c r="L2367" s="2" t="str">
        <f>"今卖数量"</f>
        <v>今卖数量</v>
      </c>
      <c r="M2367" s="2" t="str">
        <f>"证券代码"</f>
        <v>证券代码</v>
      </c>
      <c r="N2367" s="2" t="str">
        <f>"股东代码"</f>
        <v>股东代码</v>
      </c>
      <c r="O2367" s="2" t="str">
        <f>"成本金额"</f>
        <v>成本金额</v>
      </c>
      <c r="P2367" s="2" t="s">
        <v>2</v>
      </c>
      <c r="Q2367" s="2"/>
      <c r="R2367" s="2" t="s">
        <v>3</v>
      </c>
    </row>
    <row r="2368" spans="1:18">
      <c r="A2368" s="2" t="s">
        <v>4</v>
      </c>
      <c r="B2368" s="9" t="s">
        <v>5</v>
      </c>
      <c r="C2368" s="9" t="s">
        <v>5</v>
      </c>
      <c r="D2368" s="2" t="str">
        <f t="shared" ref="D2368:D2383" si="705">"人民币"</f>
        <v>人民币</v>
      </c>
      <c r="E2368" s="2">
        <v>19.758</v>
      </c>
      <c r="F2368" s="2">
        <v>-1294.53</v>
      </c>
      <c r="G2368" s="2">
        <v>-8.19</v>
      </c>
      <c r="H2368" s="9" t="s">
        <v>6</v>
      </c>
      <c r="I2368" s="2">
        <v>14512</v>
      </c>
      <c r="J2368" s="2">
        <v>18.14</v>
      </c>
      <c r="K2368" s="2">
        <v>0</v>
      </c>
      <c r="L2368" s="2">
        <v>0</v>
      </c>
      <c r="M2368" s="2" t="str">
        <f>"000936"</f>
        <v>000936</v>
      </c>
      <c r="N2368" s="2" t="str">
        <f t="shared" ref="N2368:N2371" si="706">"0157472516"</f>
        <v>0157472516</v>
      </c>
      <c r="O2368" s="2" t="str">
        <f>"15806.53"</f>
        <v>15806.53</v>
      </c>
      <c r="P2368" s="2">
        <v>30</v>
      </c>
      <c r="Q2368" s="2">
        <f t="shared" ref="Q2368:Q2383" si="707">P2368*B2368</f>
        <v>24000</v>
      </c>
      <c r="R2368" s="2">
        <f t="shared" ref="R2368:R2383" si="708">(Q2368-O2368)/O2368*100</f>
        <v>51.835981711356</v>
      </c>
    </row>
    <row r="2369" spans="1:18">
      <c r="A2369" s="2" t="str">
        <f>"创业板B"</f>
        <v>创业板B</v>
      </c>
      <c r="B2369" s="2">
        <v>10000</v>
      </c>
      <c r="C2369" s="2">
        <v>10000</v>
      </c>
      <c r="D2369" s="2" t="str">
        <f>"人民币"</f>
        <v>人民币</v>
      </c>
      <c r="E2369" s="2">
        <v>1.116</v>
      </c>
      <c r="F2369" s="2">
        <v>-927.5</v>
      </c>
      <c r="G2369" s="2">
        <v>-8.33</v>
      </c>
      <c r="H2369" s="2"/>
      <c r="I2369" s="2">
        <v>10230</v>
      </c>
      <c r="J2369" s="2">
        <v>1.023</v>
      </c>
      <c r="K2369" s="2">
        <v>0</v>
      </c>
      <c r="L2369" s="2">
        <v>0</v>
      </c>
      <c r="M2369" s="2" t="str">
        <f>"150153"</f>
        <v>150153</v>
      </c>
      <c r="N2369" s="2" t="str">
        <f>"0157472516"</f>
        <v>0157472516</v>
      </c>
      <c r="O2369" s="2" t="str">
        <f>"11157.50"</f>
        <v>11157.50</v>
      </c>
      <c r="P2369" s="2">
        <v>1.3</v>
      </c>
      <c r="Q2369" s="2">
        <f>P2369*B2369</f>
        <v>13000</v>
      </c>
      <c r="R2369" s="2">
        <f>(Q2369-O2369)/O2369*100</f>
        <v>16.5135559041004</v>
      </c>
    </row>
    <row r="2370" spans="1:18">
      <c r="A2370" s="2" t="s">
        <v>7</v>
      </c>
      <c r="B2370" s="2">
        <v>600</v>
      </c>
      <c r="C2370" s="2">
        <v>600</v>
      </c>
      <c r="D2370" s="2" t="str">
        <f>"人民币"</f>
        <v>人民币</v>
      </c>
      <c r="E2370" s="2">
        <v>17.548</v>
      </c>
      <c r="F2370" s="2">
        <v>-310.88</v>
      </c>
      <c r="G2370" s="2">
        <v>-2.95</v>
      </c>
      <c r="H2370" s="2"/>
      <c r="I2370" s="2">
        <v>10218</v>
      </c>
      <c r="J2370" s="2">
        <v>17.03</v>
      </c>
      <c r="K2370" s="2">
        <v>0</v>
      </c>
      <c r="L2370" s="2">
        <v>0</v>
      </c>
      <c r="M2370" s="2" t="str">
        <f>"600008"</f>
        <v>600008</v>
      </c>
      <c r="N2370" s="2" t="str">
        <f t="shared" ref="N2370:N2373" si="709">"A453612732"</f>
        <v>A453612732</v>
      </c>
      <c r="O2370" s="2" t="str">
        <f>"10528.88"</f>
        <v>10528.88</v>
      </c>
      <c r="P2370" s="2">
        <v>25</v>
      </c>
      <c r="Q2370" s="2">
        <f>P2370*B2370</f>
        <v>15000</v>
      </c>
      <c r="R2370" s="2">
        <f>(Q2370-O2370)/O2370*100</f>
        <v>42.4652954540274</v>
      </c>
    </row>
    <row r="2371" spans="1:18">
      <c r="A2371" s="2" t="str">
        <f>"华英农业"</f>
        <v>华英农业</v>
      </c>
      <c r="B2371" s="2">
        <v>600</v>
      </c>
      <c r="C2371" s="2">
        <v>300</v>
      </c>
      <c r="D2371" s="2" t="str">
        <f>"人民币"</f>
        <v>人民币</v>
      </c>
      <c r="E2371" s="2">
        <v>14.948</v>
      </c>
      <c r="F2371" s="2">
        <v>-418.66</v>
      </c>
      <c r="G2371" s="2">
        <v>-4.67</v>
      </c>
      <c r="H2371" s="2"/>
      <c r="I2371" s="2">
        <v>8550</v>
      </c>
      <c r="J2371" s="2">
        <v>14.25</v>
      </c>
      <c r="K2371" s="2">
        <v>300</v>
      </c>
      <c r="L2371" s="2">
        <v>0</v>
      </c>
      <c r="M2371" s="2" t="str">
        <f>"002321"</f>
        <v>002321</v>
      </c>
      <c r="N2371" s="2" t="str">
        <f>"0157472516"</f>
        <v>0157472516</v>
      </c>
      <c r="O2371" s="2" t="str">
        <f>"8968.66"</f>
        <v>8968.66</v>
      </c>
      <c r="P2371" s="2">
        <v>25</v>
      </c>
      <c r="Q2371" s="2">
        <f>P2371*B2371</f>
        <v>15000</v>
      </c>
      <c r="R2371" s="2">
        <f>(Q2371-O2371)/O2371*100</f>
        <v>67.2490650777262</v>
      </c>
    </row>
    <row r="2372" spans="1:18">
      <c r="A2372" s="2" t="str">
        <f>"*ST阳化"</f>
        <v>*ST阳化</v>
      </c>
      <c r="B2372" s="2">
        <v>900</v>
      </c>
      <c r="C2372" s="2">
        <v>600</v>
      </c>
      <c r="D2372" s="2" t="str">
        <f>"人民币"</f>
        <v>人民币</v>
      </c>
      <c r="E2372" s="2">
        <v>7.599</v>
      </c>
      <c r="F2372" s="2">
        <v>-80.2</v>
      </c>
      <c r="G2372" s="2">
        <v>-1.17</v>
      </c>
      <c r="H2372" s="2"/>
      <c r="I2372" s="2">
        <v>6759</v>
      </c>
      <c r="J2372" s="2">
        <v>7.51</v>
      </c>
      <c r="K2372" s="2">
        <v>300</v>
      </c>
      <c r="L2372" s="2">
        <v>0</v>
      </c>
      <c r="M2372" s="2" t="str">
        <f>"600691"</f>
        <v>600691</v>
      </c>
      <c r="N2372" s="2" t="str">
        <f>"A453612732"</f>
        <v>A453612732</v>
      </c>
      <c r="O2372" s="2" t="str">
        <f>"6839.20"</f>
        <v>6839.20</v>
      </c>
      <c r="P2372" s="2">
        <v>11</v>
      </c>
      <c r="Q2372" s="2">
        <f>P2372*B2372</f>
        <v>9900</v>
      </c>
      <c r="R2372" s="2">
        <f>(Q2372-O2372)/O2372*100</f>
        <v>44.7537723710376</v>
      </c>
    </row>
    <row r="2373" spans="1:18">
      <c r="A2373" s="2" t="str">
        <f>"雪峰科技"</f>
        <v>雪峰科技</v>
      </c>
      <c r="B2373" s="2">
        <v>200</v>
      </c>
      <c r="C2373" s="2">
        <v>100</v>
      </c>
      <c r="D2373" s="2" t="str">
        <f>"人民币"</f>
        <v>人民币</v>
      </c>
      <c r="E2373" s="2">
        <v>37.898</v>
      </c>
      <c r="F2373" s="2">
        <v>-1239.59</v>
      </c>
      <c r="G2373" s="2">
        <v>-16.35</v>
      </c>
      <c r="H2373" s="2"/>
      <c r="I2373" s="2">
        <v>6340</v>
      </c>
      <c r="J2373" s="2">
        <v>31.7</v>
      </c>
      <c r="K2373" s="2">
        <v>100</v>
      </c>
      <c r="L2373" s="2">
        <v>0</v>
      </c>
      <c r="M2373" s="2" t="str">
        <f>"603227"</f>
        <v>603227</v>
      </c>
      <c r="N2373" s="2" t="str">
        <f>"A453612732"</f>
        <v>A453612732</v>
      </c>
      <c r="O2373" s="2" t="str">
        <f>"7579.59"</f>
        <v>7579.59</v>
      </c>
      <c r="P2373" s="2">
        <v>42</v>
      </c>
      <c r="Q2373" s="2">
        <f>P2373*B2373</f>
        <v>8400</v>
      </c>
      <c r="R2373" s="2">
        <f>(Q2373-O2373)/O2373*100</f>
        <v>10.8239363870605</v>
      </c>
    </row>
    <row r="2374" spans="1:18">
      <c r="A2374" s="2" t="str">
        <f>"三花股份"</f>
        <v>三花股份</v>
      </c>
      <c r="B2374" s="2">
        <v>400</v>
      </c>
      <c r="C2374" s="2">
        <v>400</v>
      </c>
      <c r="D2374" s="2" t="str">
        <f>"人民币"</f>
        <v>人民币</v>
      </c>
      <c r="E2374" s="2">
        <v>13.737</v>
      </c>
      <c r="F2374" s="2">
        <v>69.25</v>
      </c>
      <c r="G2374" s="2">
        <v>1.26</v>
      </c>
      <c r="H2374" s="2"/>
      <c r="I2374" s="2">
        <v>5564</v>
      </c>
      <c r="J2374" s="2">
        <v>13.91</v>
      </c>
      <c r="K2374" s="2">
        <v>0</v>
      </c>
      <c r="L2374" s="2">
        <v>0</v>
      </c>
      <c r="M2374" s="2" t="str">
        <f>"002050"</f>
        <v>002050</v>
      </c>
      <c r="N2374" s="2" t="str">
        <f t="shared" ref="N2374:N2379" si="710">"0157472516"</f>
        <v>0157472516</v>
      </c>
      <c r="O2374" s="2" t="str">
        <f>"5494.75"</f>
        <v>5494.75</v>
      </c>
      <c r="P2374" s="2">
        <v>20</v>
      </c>
      <c r="Q2374" s="2">
        <f>P2374*B2374</f>
        <v>8000</v>
      </c>
      <c r="R2374" s="2">
        <f>(Q2374-O2374)/O2374*100</f>
        <v>45.5935210883116</v>
      </c>
    </row>
    <row r="2375" spans="1:18">
      <c r="A2375" s="2" t="str">
        <f>"农 产 品"</f>
        <v>农 产 品</v>
      </c>
      <c r="B2375" s="2">
        <v>200</v>
      </c>
      <c r="C2375" s="2">
        <v>200</v>
      </c>
      <c r="D2375" s="2" t="str">
        <f>"人民币"</f>
        <v>人民币</v>
      </c>
      <c r="E2375" s="2">
        <v>25.665</v>
      </c>
      <c r="F2375" s="2">
        <v>-601</v>
      </c>
      <c r="G2375" s="2">
        <v>-11.71</v>
      </c>
      <c r="H2375" s="2"/>
      <c r="I2375" s="2">
        <v>4532</v>
      </c>
      <c r="J2375" s="2">
        <v>22.66</v>
      </c>
      <c r="K2375" s="2">
        <v>0</v>
      </c>
      <c r="L2375" s="2">
        <v>0</v>
      </c>
      <c r="M2375" s="2" t="str">
        <f>"000061"</f>
        <v>000061</v>
      </c>
      <c r="N2375" s="2" t="str">
        <f>"0157472516"</f>
        <v>0157472516</v>
      </c>
      <c r="O2375" s="2" t="str">
        <f>"5133.00"</f>
        <v>5133.00</v>
      </c>
      <c r="P2375" s="2">
        <v>35</v>
      </c>
      <c r="Q2375" s="2">
        <f>P2375*B2375</f>
        <v>7000</v>
      </c>
      <c r="R2375" s="2">
        <f>(Q2375-O2375)/O2375*100</f>
        <v>36.3724917202416</v>
      </c>
    </row>
    <row r="2376" spans="1:18">
      <c r="A2376" s="2" t="str">
        <f>"北京城建"</f>
        <v>北京城建</v>
      </c>
      <c r="B2376" s="2">
        <v>200</v>
      </c>
      <c r="C2376" s="2">
        <v>200</v>
      </c>
      <c r="D2376" s="2" t="str">
        <f>"人民币"</f>
        <v>人民币</v>
      </c>
      <c r="E2376" s="2">
        <v>24.605</v>
      </c>
      <c r="F2376" s="2">
        <v>-394.99</v>
      </c>
      <c r="G2376" s="2">
        <v>-8.03</v>
      </c>
      <c r="H2376" s="2"/>
      <c r="I2376" s="2">
        <v>4526</v>
      </c>
      <c r="J2376" s="2">
        <v>22.63</v>
      </c>
      <c r="K2376" s="2">
        <v>0</v>
      </c>
      <c r="L2376" s="2">
        <v>0</v>
      </c>
      <c r="M2376" s="2" t="str">
        <f>"600266"</f>
        <v>600266</v>
      </c>
      <c r="N2376" s="2" t="str">
        <f t="shared" ref="N2376:N2378" si="711">"A453612732"</f>
        <v>A453612732</v>
      </c>
      <c r="O2376" s="2" t="str">
        <f>"4920.99"</f>
        <v>4920.99</v>
      </c>
      <c r="P2376" s="2">
        <v>28</v>
      </c>
      <c r="Q2376" s="2">
        <f>P2376*B2376</f>
        <v>5600</v>
      </c>
      <c r="R2376" s="2">
        <f>(Q2376-O2376)/O2376*100</f>
        <v>13.7982397850839</v>
      </c>
    </row>
    <row r="2377" spans="1:18">
      <c r="A2377" s="2" t="str">
        <f>"上汽集团"</f>
        <v>上汽集团</v>
      </c>
      <c r="B2377" s="2">
        <v>200</v>
      </c>
      <c r="C2377" s="2">
        <v>200</v>
      </c>
      <c r="D2377" s="2" t="str">
        <f>"人民币"</f>
        <v>人民币</v>
      </c>
      <c r="E2377" s="2">
        <v>24.736</v>
      </c>
      <c r="F2377" s="2">
        <v>-449.12</v>
      </c>
      <c r="G2377" s="2">
        <v>-9.08</v>
      </c>
      <c r="H2377" s="2"/>
      <c r="I2377" s="2">
        <v>4498</v>
      </c>
      <c r="J2377" s="2">
        <v>22.49</v>
      </c>
      <c r="K2377" s="2">
        <v>0</v>
      </c>
      <c r="L2377" s="2">
        <v>0</v>
      </c>
      <c r="M2377" s="2" t="str">
        <f>"600104"</f>
        <v>600104</v>
      </c>
      <c r="N2377" s="2" t="str">
        <f>"A453612732"</f>
        <v>A453612732</v>
      </c>
      <c r="O2377" s="2" t="str">
        <f>"4947.12"</f>
        <v>4947.12</v>
      </c>
      <c r="P2377" s="2">
        <v>35</v>
      </c>
      <c r="Q2377" s="2">
        <f>P2377*B2377</f>
        <v>7000</v>
      </c>
      <c r="R2377" s="2">
        <f>(Q2377-O2377)/O2377*100</f>
        <v>41.4964666310904</v>
      </c>
    </row>
    <row r="2378" spans="1:18">
      <c r="A2378" s="2" t="str">
        <f>"中海集运"</f>
        <v>中海集运</v>
      </c>
      <c r="B2378" s="2">
        <v>400</v>
      </c>
      <c r="C2378" s="2">
        <v>400</v>
      </c>
      <c r="D2378" s="2" t="str">
        <f>"人民币"</f>
        <v>人民币</v>
      </c>
      <c r="E2378" s="2">
        <v>9.099</v>
      </c>
      <c r="F2378" s="2">
        <v>-167.68</v>
      </c>
      <c r="G2378" s="2">
        <v>-4.6</v>
      </c>
      <c r="H2378" s="2"/>
      <c r="I2378" s="2">
        <v>3472</v>
      </c>
      <c r="J2378" s="2">
        <v>8.68</v>
      </c>
      <c r="K2378" s="2">
        <v>0</v>
      </c>
      <c r="L2378" s="2">
        <v>0</v>
      </c>
      <c r="M2378" s="2" t="str">
        <f>"601866"</f>
        <v>601866</v>
      </c>
      <c r="N2378" s="2" t="str">
        <f>"A453612732"</f>
        <v>A453612732</v>
      </c>
      <c r="O2378" s="2" t="str">
        <f>"3639.68"</f>
        <v>3639.68</v>
      </c>
      <c r="P2378" s="2">
        <v>12</v>
      </c>
      <c r="Q2378" s="2">
        <f>P2378*B2378</f>
        <v>4800</v>
      </c>
      <c r="R2378" s="2">
        <f>(Q2378-O2378)/O2378*100</f>
        <v>31.8797256901706</v>
      </c>
    </row>
    <row r="2379" spans="1:18">
      <c r="A2379" s="2" t="str">
        <f>"中航军B"</f>
        <v>中航军B</v>
      </c>
      <c r="B2379" s="2">
        <v>3000</v>
      </c>
      <c r="C2379" s="2">
        <v>3000</v>
      </c>
      <c r="D2379" s="2" t="str">
        <f>"人民币"</f>
        <v>人民币</v>
      </c>
      <c r="E2379" s="2">
        <v>0.972</v>
      </c>
      <c r="F2379" s="2">
        <v>-62</v>
      </c>
      <c r="G2379" s="2">
        <v>-2.16</v>
      </c>
      <c r="H2379" s="2"/>
      <c r="I2379" s="2">
        <v>2853</v>
      </c>
      <c r="J2379" s="2">
        <v>0.951</v>
      </c>
      <c r="K2379" s="2">
        <v>0</v>
      </c>
      <c r="L2379" s="2">
        <v>0</v>
      </c>
      <c r="M2379" s="2" t="str">
        <f>"150222"</f>
        <v>150222</v>
      </c>
      <c r="N2379" s="2" t="str">
        <f>"0157472516"</f>
        <v>0157472516</v>
      </c>
      <c r="O2379" s="2" t="str">
        <f>"2915.00"</f>
        <v>2915.00</v>
      </c>
      <c r="P2379" s="2">
        <v>1.1</v>
      </c>
      <c r="Q2379" s="2">
        <f>P2379*B2379</f>
        <v>3300</v>
      </c>
      <c r="R2379" s="2">
        <f>(Q2379-O2379)/O2379*100</f>
        <v>13.2075471698113</v>
      </c>
    </row>
    <row r="2380" spans="1:18">
      <c r="A2380" s="2" t="str">
        <f>"华贸物流"</f>
        <v>华贸物流</v>
      </c>
      <c r="B2380" s="2">
        <v>200</v>
      </c>
      <c r="C2380" s="2">
        <v>200</v>
      </c>
      <c r="D2380" s="2" t="str">
        <f>"人民币"</f>
        <v>人民币</v>
      </c>
      <c r="E2380" s="2">
        <v>16.576</v>
      </c>
      <c r="F2380" s="2">
        <v>-473.12</v>
      </c>
      <c r="G2380" s="2">
        <v>-14.27</v>
      </c>
      <c r="H2380" s="2"/>
      <c r="I2380" s="2">
        <v>2842</v>
      </c>
      <c r="J2380" s="2">
        <v>14.21</v>
      </c>
      <c r="K2380" s="2">
        <v>0</v>
      </c>
      <c r="L2380" s="2">
        <v>0</v>
      </c>
      <c r="M2380" s="2" t="str">
        <f>"603128"</f>
        <v>603128</v>
      </c>
      <c r="N2380" s="2" t="str">
        <f t="shared" ref="N2380:N2383" si="712">"A453612732"</f>
        <v>A453612732</v>
      </c>
      <c r="O2380" s="2" t="str">
        <f>"3315.12"</f>
        <v>3315.12</v>
      </c>
      <c r="P2380" s="2">
        <v>20</v>
      </c>
      <c r="Q2380" s="2">
        <f>P2380*B2380</f>
        <v>4000</v>
      </c>
      <c r="R2380" s="2">
        <f>(Q2380-O2380)/O2380*100</f>
        <v>20.6592823185888</v>
      </c>
    </row>
    <row r="2381" spans="1:18">
      <c r="A2381" s="2" t="str">
        <f>"盛达矿业"</f>
        <v>盛达矿业</v>
      </c>
      <c r="B2381" s="2">
        <v>100</v>
      </c>
      <c r="C2381" s="2">
        <v>100</v>
      </c>
      <c r="D2381" s="2" t="str">
        <f>"人民币"</f>
        <v>人民币</v>
      </c>
      <c r="E2381" s="2">
        <v>38.308</v>
      </c>
      <c r="F2381" s="2">
        <v>-1175.77</v>
      </c>
      <c r="G2381" s="2">
        <v>-30.69</v>
      </c>
      <c r="H2381" s="2"/>
      <c r="I2381" s="2">
        <v>2655</v>
      </c>
      <c r="J2381" s="2">
        <v>26.55</v>
      </c>
      <c r="K2381" s="2">
        <v>0</v>
      </c>
      <c r="L2381" s="2">
        <v>100</v>
      </c>
      <c r="M2381" s="2" t="str">
        <f>"000603"</f>
        <v>000603</v>
      </c>
      <c r="N2381" s="2" t="str">
        <f>"0157472516"</f>
        <v>0157472516</v>
      </c>
      <c r="O2381" s="2" t="str">
        <f>"3830.77"</f>
        <v>3830.77</v>
      </c>
      <c r="P2381" s="2">
        <v>40</v>
      </c>
      <c r="Q2381" s="2">
        <f>P2381*B2381</f>
        <v>4000</v>
      </c>
      <c r="R2381" s="2">
        <f>(Q2381-O2381)/O2381*100</f>
        <v>4.41764971533138</v>
      </c>
    </row>
    <row r="2382" spans="1:18">
      <c r="A2382" s="2" t="str">
        <f>"大众交通"</f>
        <v>大众交通</v>
      </c>
      <c r="B2382" s="2">
        <v>100</v>
      </c>
      <c r="C2382" s="2">
        <v>100</v>
      </c>
      <c r="D2382" s="2" t="str">
        <f>"人民币"</f>
        <v>人民币</v>
      </c>
      <c r="E2382" s="2">
        <v>30.941</v>
      </c>
      <c r="F2382" s="2">
        <v>-1037.13</v>
      </c>
      <c r="G2382" s="2">
        <v>-33.52</v>
      </c>
      <c r="H2382" s="2"/>
      <c r="I2382" s="2">
        <v>2057</v>
      </c>
      <c r="J2382" s="2">
        <v>20.57</v>
      </c>
      <c r="K2382" s="2">
        <v>0</v>
      </c>
      <c r="L2382" s="2">
        <v>0</v>
      </c>
      <c r="M2382" s="2" t="str">
        <f>"600611"</f>
        <v>600611</v>
      </c>
      <c r="N2382" s="2" t="str">
        <f>"A453612732"</f>
        <v>A453612732</v>
      </c>
      <c r="O2382" s="2" t="str">
        <f>"3094.13"</f>
        <v>3094.13</v>
      </c>
      <c r="P2382" s="2">
        <v>28</v>
      </c>
      <c r="Q2382" s="2">
        <f>P2382*B2382</f>
        <v>2800</v>
      </c>
      <c r="R2382" s="2">
        <f>(Q2382-O2382)/O2382*100</f>
        <v>-9.50606470962759</v>
      </c>
    </row>
    <row r="2383" spans="1:18">
      <c r="A2383" s="2" t="str">
        <f>"中国中车"</f>
        <v>中国中车</v>
      </c>
      <c r="B2383" s="2">
        <v>100</v>
      </c>
      <c r="C2383" s="2">
        <v>100</v>
      </c>
      <c r="D2383" s="2" t="str">
        <f>"人民币"</f>
        <v>人民币</v>
      </c>
      <c r="E2383" s="2">
        <v>26.395</v>
      </c>
      <c r="F2383" s="2">
        <v>-631.5</v>
      </c>
      <c r="G2383" s="2">
        <v>-23.92</v>
      </c>
      <c r="H2383" s="2"/>
      <c r="I2383" s="2">
        <v>2008</v>
      </c>
      <c r="J2383" s="2">
        <v>20.08</v>
      </c>
      <c r="K2383" s="2">
        <v>0</v>
      </c>
      <c r="L2383" s="2">
        <v>100</v>
      </c>
      <c r="M2383" s="2" t="str">
        <f>"601766"</f>
        <v>601766</v>
      </c>
      <c r="N2383" s="2" t="str">
        <f>"A453612732"</f>
        <v>A453612732</v>
      </c>
      <c r="O2383" s="2" t="str">
        <f>"2639.50"</f>
        <v>2639.50</v>
      </c>
      <c r="P2383" s="2">
        <v>30</v>
      </c>
      <c r="Q2383" s="2">
        <f>P2383*B2383</f>
        <v>3000</v>
      </c>
      <c r="R2383" s="2">
        <f>(Q2383-O2383)/O2383*100</f>
        <v>13.6578897518469</v>
      </c>
    </row>
    <row r="2384" spans="1:18">
      <c r="A2384" s="2" t="s">
        <v>8</v>
      </c>
      <c r="B2384" s="2" t="s">
        <v>9</v>
      </c>
      <c r="C2384" s="4" t="s">
        <v>10</v>
      </c>
      <c r="D2384" s="4"/>
      <c r="E2384" s="4"/>
      <c r="F2384" s="2"/>
      <c r="G2384" s="2">
        <f>SUM(G2368:G2383)</f>
        <v>-178.38</v>
      </c>
      <c r="H2384" s="2"/>
      <c r="I2384" s="2"/>
      <c r="J2384" s="2"/>
      <c r="K2384" s="2"/>
      <c r="L2384" s="2"/>
      <c r="M2384" s="2"/>
      <c r="N2384" s="2"/>
      <c r="O2384" s="2"/>
      <c r="P2384" s="2"/>
      <c r="Q2384" s="2">
        <f>SUM(Q2368:Q2383)</f>
        <v>134800</v>
      </c>
      <c r="R2384" s="2"/>
    </row>
    <row r="2385" customFormat="1" spans="3:8">
      <c r="C2385" s="5"/>
      <c r="D2385" s="5"/>
      <c r="E2385" s="5"/>
      <c r="H2385" s="6">
        <v>42257</v>
      </c>
    </row>
    <row r="2386" customFormat="1" spans="10:10">
      <c r="J2386" s="6">
        <f>H2385+1</f>
        <v>42258</v>
      </c>
    </row>
    <row r="2387" customFormat="1" spans="2:11">
      <c r="B2387" t="s">
        <v>11</v>
      </c>
      <c r="K2387" s="7">
        <f ca="1">NOW()</f>
        <v>42259.9654398148</v>
      </c>
    </row>
    <row r="2388" customFormat="1" spans="9:9">
      <c r="I2388" t="e">
        <f>D2380+1</f>
        <v>#VALUE!</v>
      </c>
    </row>
    <row r="2389" customFormat="1"/>
    <row r="2390" spans="1:18">
      <c r="A2390" s="2" t="s">
        <v>0</v>
      </c>
      <c r="B2390" s="2" t="str">
        <f>"证券数量"</f>
        <v>证券数量</v>
      </c>
      <c r="C2390" s="2" t="s">
        <v>1</v>
      </c>
      <c r="D2390" s="2" t="str">
        <f>"价格币种"</f>
        <v>价格币种</v>
      </c>
      <c r="E2390" s="2" t="str">
        <f>"成本价"</f>
        <v>成本价</v>
      </c>
      <c r="F2390" s="2" t="str">
        <f>"浮动盈亏"</f>
        <v>浮动盈亏</v>
      </c>
      <c r="G2390" s="2" t="str">
        <f>"盈亏比例(%)"</f>
        <v>盈亏比例(%)</v>
      </c>
      <c r="H2390" s="2" t="str">
        <f>"折算汇率"</f>
        <v>折算汇率</v>
      </c>
      <c r="I2390" s="2" t="str">
        <f>"最新市值"</f>
        <v>最新市值</v>
      </c>
      <c r="J2390" s="2" t="str">
        <f>"当前价"</f>
        <v>当前价</v>
      </c>
      <c r="K2390" s="2" t="str">
        <f>"今买数量"</f>
        <v>今买数量</v>
      </c>
      <c r="L2390" s="2" t="str">
        <f>"今卖数量"</f>
        <v>今卖数量</v>
      </c>
      <c r="M2390" s="2" t="str">
        <f>"证券代码"</f>
        <v>证券代码</v>
      </c>
      <c r="N2390" s="2" t="str">
        <f>"股东代码"</f>
        <v>股东代码</v>
      </c>
      <c r="O2390" s="2" t="str">
        <f>"成本金额"</f>
        <v>成本金额</v>
      </c>
      <c r="P2390" s="2" t="s">
        <v>2</v>
      </c>
      <c r="Q2390" s="2"/>
      <c r="R2390" s="2" t="s">
        <v>3</v>
      </c>
    </row>
    <row r="2391" spans="1:18">
      <c r="A2391" s="2" t="s">
        <v>4</v>
      </c>
      <c r="B2391" s="9" t="s">
        <v>5</v>
      </c>
      <c r="C2391" s="9" t="s">
        <v>5</v>
      </c>
      <c r="D2391" s="2" t="str">
        <f t="shared" ref="D2391:D2406" si="713">"人民币"</f>
        <v>人民币</v>
      </c>
      <c r="E2391" s="2">
        <v>19.758</v>
      </c>
      <c r="F2391" s="2">
        <v>-1294.53</v>
      </c>
      <c r="G2391" s="2">
        <v>-8.19</v>
      </c>
      <c r="H2391" s="9" t="s">
        <v>6</v>
      </c>
      <c r="I2391" s="2">
        <v>14512</v>
      </c>
      <c r="J2391" s="2">
        <v>18.14</v>
      </c>
      <c r="K2391" s="2">
        <v>0</v>
      </c>
      <c r="L2391" s="2">
        <v>0</v>
      </c>
      <c r="M2391" s="2" t="str">
        <f>"000936"</f>
        <v>000936</v>
      </c>
      <c r="N2391" s="2" t="str">
        <f t="shared" ref="N2391:N2394" si="714">"0157472516"</f>
        <v>0157472516</v>
      </c>
      <c r="O2391" s="2" t="str">
        <f>"15806.53"</f>
        <v>15806.53</v>
      </c>
      <c r="P2391" s="2">
        <v>30</v>
      </c>
      <c r="Q2391" s="2">
        <f t="shared" ref="Q2391:Q2406" si="715">P2391*B2391</f>
        <v>24000</v>
      </c>
      <c r="R2391" s="2">
        <f t="shared" ref="R2391:R2406" si="716">(Q2391-O2391)/O2391*100</f>
        <v>51.835981711356</v>
      </c>
    </row>
    <row r="2392" spans="1:18">
      <c r="A2392" s="2" t="str">
        <f>"创业板B"</f>
        <v>创业板B</v>
      </c>
      <c r="B2392" s="2">
        <v>10000</v>
      </c>
      <c r="C2392" s="2">
        <v>10000</v>
      </c>
      <c r="D2392" s="2" t="str">
        <f>"人民币"</f>
        <v>人民币</v>
      </c>
      <c r="E2392" s="2">
        <v>1.116</v>
      </c>
      <c r="F2392" s="2">
        <v>-927.5</v>
      </c>
      <c r="G2392" s="2">
        <v>-8.33</v>
      </c>
      <c r="H2392" s="2"/>
      <c r="I2392" s="2">
        <v>10230</v>
      </c>
      <c r="J2392" s="2">
        <v>1.023</v>
      </c>
      <c r="K2392" s="2">
        <v>0</v>
      </c>
      <c r="L2392" s="2">
        <v>0</v>
      </c>
      <c r="M2392" s="2" t="str">
        <f>"150153"</f>
        <v>150153</v>
      </c>
      <c r="N2392" s="2" t="str">
        <f>"0157472516"</f>
        <v>0157472516</v>
      </c>
      <c r="O2392" s="2" t="str">
        <f>"11157.50"</f>
        <v>11157.50</v>
      </c>
      <c r="P2392" s="2">
        <v>1.3</v>
      </c>
      <c r="Q2392" s="2">
        <f>P2392*B2392</f>
        <v>13000</v>
      </c>
      <c r="R2392" s="2">
        <f>(Q2392-O2392)/O2392*100</f>
        <v>16.5135559041004</v>
      </c>
    </row>
    <row r="2393" spans="1:18">
      <c r="A2393" s="2" t="s">
        <v>7</v>
      </c>
      <c r="B2393" s="2">
        <v>600</v>
      </c>
      <c r="C2393" s="2">
        <v>600</v>
      </c>
      <c r="D2393" s="2" t="str">
        <f>"人民币"</f>
        <v>人民币</v>
      </c>
      <c r="E2393" s="2">
        <v>17.548</v>
      </c>
      <c r="F2393" s="2">
        <v>-310.88</v>
      </c>
      <c r="G2393" s="2">
        <v>-2.95</v>
      </c>
      <c r="H2393" s="2"/>
      <c r="I2393" s="2">
        <v>10218</v>
      </c>
      <c r="J2393" s="2">
        <v>17.03</v>
      </c>
      <c r="K2393" s="2">
        <v>0</v>
      </c>
      <c r="L2393" s="2">
        <v>0</v>
      </c>
      <c r="M2393" s="2" t="str">
        <f>"600008"</f>
        <v>600008</v>
      </c>
      <c r="N2393" s="2" t="str">
        <f t="shared" ref="N2393:N2396" si="717">"A453612732"</f>
        <v>A453612732</v>
      </c>
      <c r="O2393" s="2" t="str">
        <f>"10528.88"</f>
        <v>10528.88</v>
      </c>
      <c r="P2393" s="2">
        <v>25</v>
      </c>
      <c r="Q2393" s="2">
        <f>P2393*B2393</f>
        <v>15000</v>
      </c>
      <c r="R2393" s="2">
        <f>(Q2393-O2393)/O2393*100</f>
        <v>42.4652954540274</v>
      </c>
    </row>
    <row r="2394" spans="1:18">
      <c r="A2394" s="2" t="str">
        <f>"华英农业"</f>
        <v>华英农业</v>
      </c>
      <c r="B2394" s="2">
        <v>600</v>
      </c>
      <c r="C2394" s="2">
        <v>300</v>
      </c>
      <c r="D2394" s="2" t="str">
        <f>"人民币"</f>
        <v>人民币</v>
      </c>
      <c r="E2394" s="2">
        <v>14.948</v>
      </c>
      <c r="F2394" s="2">
        <v>-418.66</v>
      </c>
      <c r="G2394" s="2">
        <v>-4.67</v>
      </c>
      <c r="H2394" s="2"/>
      <c r="I2394" s="2">
        <v>8550</v>
      </c>
      <c r="J2394" s="2">
        <v>14.25</v>
      </c>
      <c r="K2394" s="2">
        <v>300</v>
      </c>
      <c r="L2394" s="2">
        <v>0</v>
      </c>
      <c r="M2394" s="2" t="str">
        <f>"002321"</f>
        <v>002321</v>
      </c>
      <c r="N2394" s="2" t="str">
        <f>"0157472516"</f>
        <v>0157472516</v>
      </c>
      <c r="O2394" s="2" t="str">
        <f>"8968.66"</f>
        <v>8968.66</v>
      </c>
      <c r="P2394" s="2">
        <v>25</v>
      </c>
      <c r="Q2394" s="2">
        <f>P2394*B2394</f>
        <v>15000</v>
      </c>
      <c r="R2394" s="2">
        <f>(Q2394-O2394)/O2394*100</f>
        <v>67.2490650777262</v>
      </c>
    </row>
    <row r="2395" spans="1:18">
      <c r="A2395" s="2" t="str">
        <f>"*ST阳化"</f>
        <v>*ST阳化</v>
      </c>
      <c r="B2395" s="2">
        <v>900</v>
      </c>
      <c r="C2395" s="2">
        <v>600</v>
      </c>
      <c r="D2395" s="2" t="str">
        <f>"人民币"</f>
        <v>人民币</v>
      </c>
      <c r="E2395" s="2">
        <v>7.599</v>
      </c>
      <c r="F2395" s="2">
        <v>-80.2</v>
      </c>
      <c r="G2395" s="2">
        <v>-1.17</v>
      </c>
      <c r="H2395" s="2"/>
      <c r="I2395" s="2">
        <v>6759</v>
      </c>
      <c r="J2395" s="2">
        <v>7.51</v>
      </c>
      <c r="K2395" s="2">
        <v>300</v>
      </c>
      <c r="L2395" s="2">
        <v>0</v>
      </c>
      <c r="M2395" s="2" t="str">
        <f>"600691"</f>
        <v>600691</v>
      </c>
      <c r="N2395" s="2" t="str">
        <f>"A453612732"</f>
        <v>A453612732</v>
      </c>
      <c r="O2395" s="2" t="str">
        <f>"6839.20"</f>
        <v>6839.20</v>
      </c>
      <c r="P2395" s="2">
        <v>11</v>
      </c>
      <c r="Q2395" s="2">
        <f>P2395*B2395</f>
        <v>9900</v>
      </c>
      <c r="R2395" s="2">
        <f>(Q2395-O2395)/O2395*100</f>
        <v>44.7537723710376</v>
      </c>
    </row>
    <row r="2396" spans="1:18">
      <c r="A2396" s="2" t="str">
        <f>"雪峰科技"</f>
        <v>雪峰科技</v>
      </c>
      <c r="B2396" s="2">
        <v>200</v>
      </c>
      <c r="C2396" s="2">
        <v>100</v>
      </c>
      <c r="D2396" s="2" t="str">
        <f>"人民币"</f>
        <v>人民币</v>
      </c>
      <c r="E2396" s="2">
        <v>37.898</v>
      </c>
      <c r="F2396" s="2">
        <v>-1239.59</v>
      </c>
      <c r="G2396" s="2">
        <v>-16.35</v>
      </c>
      <c r="H2396" s="2"/>
      <c r="I2396" s="2">
        <v>6340</v>
      </c>
      <c r="J2396" s="2">
        <v>31.7</v>
      </c>
      <c r="K2396" s="2">
        <v>100</v>
      </c>
      <c r="L2396" s="2">
        <v>0</v>
      </c>
      <c r="M2396" s="2" t="str">
        <f>"603227"</f>
        <v>603227</v>
      </c>
      <c r="N2396" s="2" t="str">
        <f>"A453612732"</f>
        <v>A453612732</v>
      </c>
      <c r="O2396" s="2" t="str">
        <f>"7579.59"</f>
        <v>7579.59</v>
      </c>
      <c r="P2396" s="2">
        <v>42</v>
      </c>
      <c r="Q2396" s="2">
        <f>P2396*B2396</f>
        <v>8400</v>
      </c>
      <c r="R2396" s="2">
        <f>(Q2396-O2396)/O2396*100</f>
        <v>10.8239363870605</v>
      </c>
    </row>
    <row r="2397" spans="1:18">
      <c r="A2397" s="2" t="str">
        <f>"三花股份"</f>
        <v>三花股份</v>
      </c>
      <c r="B2397" s="2">
        <v>400</v>
      </c>
      <c r="C2397" s="2">
        <v>400</v>
      </c>
      <c r="D2397" s="2" t="str">
        <f>"人民币"</f>
        <v>人民币</v>
      </c>
      <c r="E2397" s="2">
        <v>13.737</v>
      </c>
      <c r="F2397" s="2">
        <v>69.25</v>
      </c>
      <c r="G2397" s="2">
        <v>1.26</v>
      </c>
      <c r="H2397" s="2"/>
      <c r="I2397" s="2">
        <v>5564</v>
      </c>
      <c r="J2397" s="2">
        <v>13.91</v>
      </c>
      <c r="K2397" s="2">
        <v>0</v>
      </c>
      <c r="L2397" s="2">
        <v>0</v>
      </c>
      <c r="M2397" s="2" t="str">
        <f>"002050"</f>
        <v>002050</v>
      </c>
      <c r="N2397" s="2" t="str">
        <f t="shared" ref="N2397:N2402" si="718">"0157472516"</f>
        <v>0157472516</v>
      </c>
      <c r="O2397" s="2" t="str">
        <f>"5494.75"</f>
        <v>5494.75</v>
      </c>
      <c r="P2397" s="2">
        <v>20</v>
      </c>
      <c r="Q2397" s="2">
        <f>P2397*B2397</f>
        <v>8000</v>
      </c>
      <c r="R2397" s="2">
        <f>(Q2397-O2397)/O2397*100</f>
        <v>45.5935210883116</v>
      </c>
    </row>
    <row r="2398" spans="1:18">
      <c r="A2398" s="2" t="str">
        <f>"农 产 品"</f>
        <v>农 产 品</v>
      </c>
      <c r="B2398" s="2">
        <v>200</v>
      </c>
      <c r="C2398" s="2">
        <v>200</v>
      </c>
      <c r="D2398" s="2" t="str">
        <f>"人民币"</f>
        <v>人民币</v>
      </c>
      <c r="E2398" s="2">
        <v>25.665</v>
      </c>
      <c r="F2398" s="2">
        <v>-601</v>
      </c>
      <c r="G2398" s="2">
        <v>-11.71</v>
      </c>
      <c r="H2398" s="2"/>
      <c r="I2398" s="2">
        <v>4532</v>
      </c>
      <c r="J2398" s="2">
        <v>22.66</v>
      </c>
      <c r="K2398" s="2">
        <v>0</v>
      </c>
      <c r="L2398" s="2">
        <v>0</v>
      </c>
      <c r="M2398" s="2" t="str">
        <f>"000061"</f>
        <v>000061</v>
      </c>
      <c r="N2398" s="2" t="str">
        <f>"0157472516"</f>
        <v>0157472516</v>
      </c>
      <c r="O2398" s="2" t="str">
        <f>"5133.00"</f>
        <v>5133.00</v>
      </c>
      <c r="P2398" s="2">
        <v>35</v>
      </c>
      <c r="Q2398" s="2">
        <f>P2398*B2398</f>
        <v>7000</v>
      </c>
      <c r="R2398" s="2">
        <f>(Q2398-O2398)/O2398*100</f>
        <v>36.3724917202416</v>
      </c>
    </row>
    <row r="2399" spans="1:18">
      <c r="A2399" s="2" t="str">
        <f>"北京城建"</f>
        <v>北京城建</v>
      </c>
      <c r="B2399" s="2">
        <v>200</v>
      </c>
      <c r="C2399" s="2">
        <v>200</v>
      </c>
      <c r="D2399" s="2" t="str">
        <f>"人民币"</f>
        <v>人民币</v>
      </c>
      <c r="E2399" s="2">
        <v>24.605</v>
      </c>
      <c r="F2399" s="2">
        <v>-394.99</v>
      </c>
      <c r="G2399" s="2">
        <v>-8.03</v>
      </c>
      <c r="H2399" s="2"/>
      <c r="I2399" s="2">
        <v>4526</v>
      </c>
      <c r="J2399" s="2">
        <v>22.63</v>
      </c>
      <c r="K2399" s="2">
        <v>0</v>
      </c>
      <c r="L2399" s="2">
        <v>0</v>
      </c>
      <c r="M2399" s="2" t="str">
        <f>"600266"</f>
        <v>600266</v>
      </c>
      <c r="N2399" s="2" t="str">
        <f t="shared" ref="N2399:N2401" si="719">"A453612732"</f>
        <v>A453612732</v>
      </c>
      <c r="O2399" s="2" t="str">
        <f>"4920.99"</f>
        <v>4920.99</v>
      </c>
      <c r="P2399" s="2">
        <v>28</v>
      </c>
      <c r="Q2399" s="2">
        <f>P2399*B2399</f>
        <v>5600</v>
      </c>
      <c r="R2399" s="2">
        <f>(Q2399-O2399)/O2399*100</f>
        <v>13.7982397850839</v>
      </c>
    </row>
    <row r="2400" spans="1:18">
      <c r="A2400" s="2" t="str">
        <f>"上汽集团"</f>
        <v>上汽集团</v>
      </c>
      <c r="B2400" s="2">
        <v>200</v>
      </c>
      <c r="C2400" s="2">
        <v>200</v>
      </c>
      <c r="D2400" s="2" t="str">
        <f>"人民币"</f>
        <v>人民币</v>
      </c>
      <c r="E2400" s="2">
        <v>24.736</v>
      </c>
      <c r="F2400" s="2">
        <v>-449.12</v>
      </c>
      <c r="G2400" s="2">
        <v>-9.08</v>
      </c>
      <c r="H2400" s="2"/>
      <c r="I2400" s="2">
        <v>4498</v>
      </c>
      <c r="J2400" s="2">
        <v>22.49</v>
      </c>
      <c r="K2400" s="2">
        <v>0</v>
      </c>
      <c r="L2400" s="2">
        <v>0</v>
      </c>
      <c r="M2400" s="2" t="str">
        <f>"600104"</f>
        <v>600104</v>
      </c>
      <c r="N2400" s="2" t="str">
        <f>"A453612732"</f>
        <v>A453612732</v>
      </c>
      <c r="O2400" s="2" t="str">
        <f>"4947.12"</f>
        <v>4947.12</v>
      </c>
      <c r="P2400" s="2">
        <v>35</v>
      </c>
      <c r="Q2400" s="2">
        <f>P2400*B2400</f>
        <v>7000</v>
      </c>
      <c r="R2400" s="2">
        <f>(Q2400-O2400)/O2400*100</f>
        <v>41.4964666310904</v>
      </c>
    </row>
    <row r="2401" spans="1:18">
      <c r="A2401" s="2" t="str">
        <f>"中海集运"</f>
        <v>中海集运</v>
      </c>
      <c r="B2401" s="2">
        <v>400</v>
      </c>
      <c r="C2401" s="2">
        <v>400</v>
      </c>
      <c r="D2401" s="2" t="str">
        <f>"人民币"</f>
        <v>人民币</v>
      </c>
      <c r="E2401" s="2">
        <v>9.099</v>
      </c>
      <c r="F2401" s="2">
        <v>-167.68</v>
      </c>
      <c r="G2401" s="2">
        <v>-4.6</v>
      </c>
      <c r="H2401" s="2"/>
      <c r="I2401" s="2">
        <v>3472</v>
      </c>
      <c r="J2401" s="2">
        <v>8.68</v>
      </c>
      <c r="K2401" s="2">
        <v>0</v>
      </c>
      <c r="L2401" s="2">
        <v>0</v>
      </c>
      <c r="M2401" s="2" t="str">
        <f>"601866"</f>
        <v>601866</v>
      </c>
      <c r="N2401" s="2" t="str">
        <f>"A453612732"</f>
        <v>A453612732</v>
      </c>
      <c r="O2401" s="2" t="str">
        <f>"3639.68"</f>
        <v>3639.68</v>
      </c>
      <c r="P2401" s="2">
        <v>12</v>
      </c>
      <c r="Q2401" s="2">
        <f>P2401*B2401</f>
        <v>4800</v>
      </c>
      <c r="R2401" s="2">
        <f>(Q2401-O2401)/O2401*100</f>
        <v>31.8797256901706</v>
      </c>
    </row>
    <row r="2402" spans="1:18">
      <c r="A2402" s="2" t="str">
        <f>"中航军B"</f>
        <v>中航军B</v>
      </c>
      <c r="B2402" s="2">
        <v>3000</v>
      </c>
      <c r="C2402" s="2">
        <v>3000</v>
      </c>
      <c r="D2402" s="2" t="str">
        <f>"人民币"</f>
        <v>人民币</v>
      </c>
      <c r="E2402" s="2">
        <v>0.972</v>
      </c>
      <c r="F2402" s="2">
        <v>-62</v>
      </c>
      <c r="G2402" s="2">
        <v>-2.16</v>
      </c>
      <c r="H2402" s="2"/>
      <c r="I2402" s="2">
        <v>2853</v>
      </c>
      <c r="J2402" s="2">
        <v>0.951</v>
      </c>
      <c r="K2402" s="2">
        <v>0</v>
      </c>
      <c r="L2402" s="2">
        <v>0</v>
      </c>
      <c r="M2402" s="2" t="str">
        <f>"150222"</f>
        <v>150222</v>
      </c>
      <c r="N2402" s="2" t="str">
        <f>"0157472516"</f>
        <v>0157472516</v>
      </c>
      <c r="O2402" s="2" t="str">
        <f>"2915.00"</f>
        <v>2915.00</v>
      </c>
      <c r="P2402" s="2">
        <v>1.1</v>
      </c>
      <c r="Q2402" s="2">
        <f>P2402*B2402</f>
        <v>3300</v>
      </c>
      <c r="R2402" s="2">
        <f>(Q2402-O2402)/O2402*100</f>
        <v>13.2075471698113</v>
      </c>
    </row>
    <row r="2403" spans="1:18">
      <c r="A2403" s="2" t="str">
        <f>"华贸物流"</f>
        <v>华贸物流</v>
      </c>
      <c r="B2403" s="2">
        <v>200</v>
      </c>
      <c r="C2403" s="2">
        <v>200</v>
      </c>
      <c r="D2403" s="2" t="str">
        <f>"人民币"</f>
        <v>人民币</v>
      </c>
      <c r="E2403" s="2">
        <v>16.576</v>
      </c>
      <c r="F2403" s="2">
        <v>-473.12</v>
      </c>
      <c r="G2403" s="2">
        <v>-14.27</v>
      </c>
      <c r="H2403" s="2"/>
      <c r="I2403" s="2">
        <v>2842</v>
      </c>
      <c r="J2403" s="2">
        <v>14.21</v>
      </c>
      <c r="K2403" s="2">
        <v>0</v>
      </c>
      <c r="L2403" s="2">
        <v>0</v>
      </c>
      <c r="M2403" s="2" t="str">
        <f>"603128"</f>
        <v>603128</v>
      </c>
      <c r="N2403" s="2" t="str">
        <f t="shared" ref="N2403:N2406" si="720">"A453612732"</f>
        <v>A453612732</v>
      </c>
      <c r="O2403" s="2" t="str">
        <f>"3315.12"</f>
        <v>3315.12</v>
      </c>
      <c r="P2403" s="2">
        <v>20</v>
      </c>
      <c r="Q2403" s="2">
        <f>P2403*B2403</f>
        <v>4000</v>
      </c>
      <c r="R2403" s="2">
        <f>(Q2403-O2403)/O2403*100</f>
        <v>20.6592823185888</v>
      </c>
    </row>
    <row r="2404" spans="1:18">
      <c r="A2404" s="2" t="str">
        <f>"盛达矿业"</f>
        <v>盛达矿业</v>
      </c>
      <c r="B2404" s="2">
        <v>100</v>
      </c>
      <c r="C2404" s="2">
        <v>100</v>
      </c>
      <c r="D2404" s="2" t="str">
        <f>"人民币"</f>
        <v>人民币</v>
      </c>
      <c r="E2404" s="2">
        <v>38.308</v>
      </c>
      <c r="F2404" s="2">
        <v>-1175.77</v>
      </c>
      <c r="G2404" s="2">
        <v>-30.69</v>
      </c>
      <c r="H2404" s="2"/>
      <c r="I2404" s="2">
        <v>2655</v>
      </c>
      <c r="J2404" s="2">
        <v>26.55</v>
      </c>
      <c r="K2404" s="2">
        <v>0</v>
      </c>
      <c r="L2404" s="2">
        <v>100</v>
      </c>
      <c r="M2404" s="2" t="str">
        <f>"000603"</f>
        <v>000603</v>
      </c>
      <c r="N2404" s="2" t="str">
        <f>"0157472516"</f>
        <v>0157472516</v>
      </c>
      <c r="O2404" s="2" t="str">
        <f>"3830.77"</f>
        <v>3830.77</v>
      </c>
      <c r="P2404" s="2">
        <v>40</v>
      </c>
      <c r="Q2404" s="2">
        <f>P2404*B2404</f>
        <v>4000</v>
      </c>
      <c r="R2404" s="2">
        <f>(Q2404-O2404)/O2404*100</f>
        <v>4.41764971533138</v>
      </c>
    </row>
    <row r="2405" spans="1:18">
      <c r="A2405" s="2" t="str">
        <f>"大众交通"</f>
        <v>大众交通</v>
      </c>
      <c r="B2405" s="2">
        <v>100</v>
      </c>
      <c r="C2405" s="2">
        <v>100</v>
      </c>
      <c r="D2405" s="2" t="str">
        <f>"人民币"</f>
        <v>人民币</v>
      </c>
      <c r="E2405" s="2">
        <v>30.941</v>
      </c>
      <c r="F2405" s="2">
        <v>-1037.13</v>
      </c>
      <c r="G2405" s="2">
        <v>-33.52</v>
      </c>
      <c r="H2405" s="2"/>
      <c r="I2405" s="2">
        <v>2057</v>
      </c>
      <c r="J2405" s="2">
        <v>20.57</v>
      </c>
      <c r="K2405" s="2">
        <v>0</v>
      </c>
      <c r="L2405" s="2">
        <v>0</v>
      </c>
      <c r="M2405" s="2" t="str">
        <f>"600611"</f>
        <v>600611</v>
      </c>
      <c r="N2405" s="2" t="str">
        <f>"A453612732"</f>
        <v>A453612732</v>
      </c>
      <c r="O2405" s="2" t="str">
        <f>"3094.13"</f>
        <v>3094.13</v>
      </c>
      <c r="P2405" s="2">
        <v>28</v>
      </c>
      <c r="Q2405" s="2">
        <f>P2405*B2405</f>
        <v>2800</v>
      </c>
      <c r="R2405" s="2">
        <f>(Q2405-O2405)/O2405*100</f>
        <v>-9.50606470962759</v>
      </c>
    </row>
    <row r="2406" spans="1:18">
      <c r="A2406" s="2" t="str">
        <f>"中国中车"</f>
        <v>中国中车</v>
      </c>
      <c r="B2406" s="2">
        <v>100</v>
      </c>
      <c r="C2406" s="2">
        <v>100</v>
      </c>
      <c r="D2406" s="2" t="str">
        <f>"人民币"</f>
        <v>人民币</v>
      </c>
      <c r="E2406" s="2">
        <v>26.395</v>
      </c>
      <c r="F2406" s="2">
        <v>-631.5</v>
      </c>
      <c r="G2406" s="2">
        <v>-23.92</v>
      </c>
      <c r="H2406" s="2"/>
      <c r="I2406" s="2">
        <v>2008</v>
      </c>
      <c r="J2406" s="2">
        <v>20.08</v>
      </c>
      <c r="K2406" s="2">
        <v>0</v>
      </c>
      <c r="L2406" s="2">
        <v>100</v>
      </c>
      <c r="M2406" s="2" t="str">
        <f>"601766"</f>
        <v>601766</v>
      </c>
      <c r="N2406" s="2" t="str">
        <f>"A453612732"</f>
        <v>A453612732</v>
      </c>
      <c r="O2406" s="2" t="str">
        <f>"2639.50"</f>
        <v>2639.50</v>
      </c>
      <c r="P2406" s="2">
        <v>30</v>
      </c>
      <c r="Q2406" s="2">
        <f>P2406*B2406</f>
        <v>3000</v>
      </c>
      <c r="R2406" s="2">
        <f>(Q2406-O2406)/O2406*100</f>
        <v>13.6578897518469</v>
      </c>
    </row>
    <row r="2407" spans="1:18">
      <c r="A2407" s="2" t="s">
        <v>8</v>
      </c>
      <c r="B2407" s="2" t="s">
        <v>9</v>
      </c>
      <c r="C2407" s="4" t="s">
        <v>10</v>
      </c>
      <c r="D2407" s="4"/>
      <c r="E2407" s="4"/>
      <c r="F2407" s="2"/>
      <c r="G2407" s="2">
        <f>SUM(G2391:G2406)</f>
        <v>-178.38</v>
      </c>
      <c r="H2407" s="2"/>
      <c r="I2407" s="2"/>
      <c r="J2407" s="2"/>
      <c r="K2407" s="2"/>
      <c r="L2407" s="2"/>
      <c r="M2407" s="2"/>
      <c r="N2407" s="2"/>
      <c r="O2407" s="2"/>
      <c r="P2407" s="2"/>
      <c r="Q2407" s="2">
        <f>SUM(Q2391:Q2406)</f>
        <v>134800</v>
      </c>
      <c r="R2407" s="2"/>
    </row>
    <row r="2408" customFormat="1" spans="3:8">
      <c r="C2408" s="5"/>
      <c r="D2408" s="5"/>
      <c r="E2408" s="5"/>
      <c r="H2408" s="6">
        <v>42257</v>
      </c>
    </row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spans="2:18">
      <c r="B2420" s="2" t="str">
        <f>"币种"</f>
        <v>币种</v>
      </c>
      <c r="C2420" s="2" t="str">
        <f>"余额"</f>
        <v>余额</v>
      </c>
      <c r="D2420" s="2" t="str">
        <f>"可用"</f>
        <v>可用</v>
      </c>
      <c r="E2420" s="2" t="str">
        <f>"可取"</f>
        <v>可取</v>
      </c>
      <c r="F2420" s="2" t="str">
        <f>"参考市值"</f>
        <v>参考市值</v>
      </c>
      <c r="G2420" s="2" t="str">
        <f>"资产"</f>
        <v>资产</v>
      </c>
      <c r="H2420" s="2" t="str">
        <f>"盈亏"</f>
        <v>盈亏</v>
      </c>
      <c r="I2420" s="2"/>
      <c r="J2420" s="2"/>
      <c r="K2420" s="2"/>
      <c r="L2420" s="2"/>
      <c r="M2420" s="2"/>
      <c r="N2420" s="2"/>
      <c r="O2420" s="2"/>
      <c r="P2420" s="2"/>
      <c r="Q2420" s="2"/>
      <c r="R2420" s="2"/>
    </row>
    <row r="2421" spans="2:18">
      <c r="B2421" s="2" t="str">
        <f>"人民币"</f>
        <v>人民币</v>
      </c>
      <c r="C2421" s="2" t="str">
        <f>"5508.71"</f>
        <v>5508.71</v>
      </c>
      <c r="D2421" s="2" t="str">
        <f>"138.54"</f>
        <v>138.54</v>
      </c>
      <c r="E2421" s="2" t="str">
        <f>"138.54"</f>
        <v>138.54</v>
      </c>
      <c r="F2421" s="2" t="str">
        <f>"91616.00"</f>
        <v>91616.00</v>
      </c>
      <c r="G2421" s="2" t="str">
        <f>"91754.54"</f>
        <v>91754.54</v>
      </c>
      <c r="H2421" s="2" t="str">
        <f>"-9194.42"</f>
        <v>-9194.42</v>
      </c>
      <c r="I2421" s="2"/>
      <c r="J2421" s="2"/>
      <c r="K2421" s="2"/>
      <c r="L2421" s="2"/>
      <c r="M2421" s="2"/>
      <c r="N2421" s="2"/>
      <c r="O2421" s="2"/>
      <c r="P2421" s="2"/>
      <c r="Q2421" s="2"/>
      <c r="R2421" s="2"/>
    </row>
    <row r="2422" spans="2:18"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8"/>
    </row>
    <row r="2423" spans="2:18">
      <c r="B2423" s="2" t="s">
        <v>0</v>
      </c>
      <c r="C2423" s="2" t="str">
        <f>"证券数量"</f>
        <v>证券数量</v>
      </c>
      <c r="D2423" s="2" t="s">
        <v>1</v>
      </c>
      <c r="E2423" s="2" t="str">
        <f>"价格币种"</f>
        <v>价格币种</v>
      </c>
      <c r="F2423" s="2" t="str">
        <f>"成本价"</f>
        <v>成本价</v>
      </c>
      <c r="G2423" s="2" t="str">
        <f>"浮动盈亏"</f>
        <v>浮动盈亏</v>
      </c>
      <c r="H2423" s="2" t="str">
        <f>"盈亏比例(%)"</f>
        <v>盈亏比例(%)</v>
      </c>
      <c r="I2423" s="2" t="str">
        <f>"折算汇率"</f>
        <v>折算汇率</v>
      </c>
      <c r="J2423" s="2" t="str">
        <f>"最新市值"</f>
        <v>最新市值</v>
      </c>
      <c r="K2423" s="2" t="str">
        <f>"当前价"</f>
        <v>当前价</v>
      </c>
      <c r="L2423" s="2" t="str">
        <f>"今买数量"</f>
        <v>今买数量</v>
      </c>
      <c r="M2423" s="2" t="str">
        <f>"今卖数量"</f>
        <v>今卖数量</v>
      </c>
      <c r="N2423" s="2" t="str">
        <f>"证券代码"</f>
        <v>证券代码</v>
      </c>
      <c r="O2423" s="2" t="str">
        <f>"股东代码"</f>
        <v>股东代码</v>
      </c>
      <c r="P2423" s="2" t="str">
        <f>"成本金额"</f>
        <v>成本金额</v>
      </c>
      <c r="Q2423" s="2" t="s">
        <v>2</v>
      </c>
      <c r="R2423" s="2"/>
    </row>
    <row r="2424" spans="2:18">
      <c r="B2424" s="2" t="s">
        <v>4</v>
      </c>
      <c r="C2424" s="9" t="s">
        <v>5</v>
      </c>
      <c r="D2424" s="9" t="s">
        <v>5</v>
      </c>
      <c r="E2424" s="2" t="str">
        <f t="shared" ref="E2424:E2439" si="721">"人民币"</f>
        <v>人民币</v>
      </c>
      <c r="F2424" s="2">
        <v>19.758</v>
      </c>
      <c r="G2424" s="2">
        <v>-1294.53</v>
      </c>
      <c r="H2424" s="2">
        <v>-8.19</v>
      </c>
      <c r="I2424" s="9" t="s">
        <v>6</v>
      </c>
      <c r="J2424" s="2">
        <v>14512</v>
      </c>
      <c r="K2424" s="2">
        <v>18.14</v>
      </c>
      <c r="L2424" s="2">
        <v>0</v>
      </c>
      <c r="M2424" s="2">
        <v>0</v>
      </c>
      <c r="N2424" s="2" t="str">
        <f>"000936"</f>
        <v>000936</v>
      </c>
      <c r="O2424" s="2" t="str">
        <f t="shared" ref="O2424:O2427" si="722">"0157472516"</f>
        <v>0157472516</v>
      </c>
      <c r="P2424" s="2" t="str">
        <f>"15806.53"</f>
        <v>15806.53</v>
      </c>
      <c r="Q2424" s="2">
        <v>30</v>
      </c>
      <c r="R2424" s="2">
        <f t="shared" ref="R2424:R2439" si="723">Q2424*C2424</f>
        <v>24000</v>
      </c>
    </row>
    <row r="2425" spans="2:18">
      <c r="B2425" s="2" t="str">
        <f>"创业板B"</f>
        <v>创业板B</v>
      </c>
      <c r="C2425" s="2">
        <v>10000</v>
      </c>
      <c r="D2425" s="2">
        <v>10000</v>
      </c>
      <c r="E2425" s="2" t="str">
        <f>"人民币"</f>
        <v>人民币</v>
      </c>
      <c r="F2425" s="2">
        <v>1.116</v>
      </c>
      <c r="G2425" s="2">
        <v>-927.5</v>
      </c>
      <c r="H2425" s="2">
        <v>-8.33</v>
      </c>
      <c r="I2425" s="2"/>
      <c r="J2425" s="2">
        <v>10230</v>
      </c>
      <c r="K2425" s="2">
        <v>1.023</v>
      </c>
      <c r="L2425" s="2">
        <v>0</v>
      </c>
      <c r="M2425" s="2">
        <v>0</v>
      </c>
      <c r="N2425" s="2" t="str">
        <f>"150153"</f>
        <v>150153</v>
      </c>
      <c r="O2425" s="2" t="str">
        <f>"0157472516"</f>
        <v>0157472516</v>
      </c>
      <c r="P2425" s="2" t="str">
        <f>"11157.50"</f>
        <v>11157.50</v>
      </c>
      <c r="Q2425" s="2">
        <v>1.3</v>
      </c>
      <c r="R2425" s="2">
        <f>Q2425*C2425</f>
        <v>13000</v>
      </c>
    </row>
    <row r="2426" spans="2:18">
      <c r="B2426" s="2" t="s">
        <v>7</v>
      </c>
      <c r="C2426" s="2">
        <v>600</v>
      </c>
      <c r="D2426" s="2">
        <v>600</v>
      </c>
      <c r="E2426" s="2" t="str">
        <f>"人民币"</f>
        <v>人民币</v>
      </c>
      <c r="F2426" s="2">
        <v>17.548</v>
      </c>
      <c r="G2426" s="2">
        <v>-310.88</v>
      </c>
      <c r="H2426" s="2">
        <v>-2.95</v>
      </c>
      <c r="I2426" s="2"/>
      <c r="J2426" s="2">
        <v>10218</v>
      </c>
      <c r="K2426" s="2">
        <v>17.03</v>
      </c>
      <c r="L2426" s="2">
        <v>0</v>
      </c>
      <c r="M2426" s="2">
        <v>0</v>
      </c>
      <c r="N2426" s="2" t="str">
        <f>"600008"</f>
        <v>600008</v>
      </c>
      <c r="O2426" s="2" t="str">
        <f t="shared" ref="O2426:O2429" si="724">"A453612732"</f>
        <v>A453612732</v>
      </c>
      <c r="P2426" s="2" t="str">
        <f>"10528.88"</f>
        <v>10528.88</v>
      </c>
      <c r="Q2426" s="2">
        <v>25</v>
      </c>
      <c r="R2426" s="2">
        <f>Q2426*C2426</f>
        <v>15000</v>
      </c>
    </row>
    <row r="2427" spans="2:18">
      <c r="B2427" s="2" t="str">
        <f>"华英农业"</f>
        <v>华英农业</v>
      </c>
      <c r="C2427" s="2">
        <v>600</v>
      </c>
      <c r="D2427" s="2">
        <v>300</v>
      </c>
      <c r="E2427" s="2" t="str">
        <f>"人民币"</f>
        <v>人民币</v>
      </c>
      <c r="F2427" s="2">
        <v>14.948</v>
      </c>
      <c r="G2427" s="2">
        <v>-418.66</v>
      </c>
      <c r="H2427" s="2">
        <v>-4.67</v>
      </c>
      <c r="I2427" s="2"/>
      <c r="J2427" s="2">
        <v>8550</v>
      </c>
      <c r="K2427" s="2">
        <v>14.25</v>
      </c>
      <c r="L2427" s="2">
        <v>300</v>
      </c>
      <c r="M2427" s="2">
        <v>0</v>
      </c>
      <c r="N2427" s="2" t="str">
        <f>"002321"</f>
        <v>002321</v>
      </c>
      <c r="O2427" s="2" t="str">
        <f>"0157472516"</f>
        <v>0157472516</v>
      </c>
      <c r="P2427" s="2" t="str">
        <f>"8968.66"</f>
        <v>8968.66</v>
      </c>
      <c r="Q2427" s="2">
        <v>25</v>
      </c>
      <c r="R2427" s="2">
        <f>Q2427*C2427</f>
        <v>15000</v>
      </c>
    </row>
    <row r="2428" spans="2:18">
      <c r="B2428" s="2" t="str">
        <f>"*ST阳化"</f>
        <v>*ST阳化</v>
      </c>
      <c r="C2428" s="2">
        <v>900</v>
      </c>
      <c r="D2428" s="2">
        <v>600</v>
      </c>
      <c r="E2428" s="2" t="str">
        <f>"人民币"</f>
        <v>人民币</v>
      </c>
      <c r="F2428" s="2">
        <v>7.599</v>
      </c>
      <c r="G2428" s="2">
        <v>-80.2</v>
      </c>
      <c r="H2428" s="2">
        <v>-1.17</v>
      </c>
      <c r="I2428" s="2"/>
      <c r="J2428" s="2">
        <v>6759</v>
      </c>
      <c r="K2428" s="2">
        <v>7.51</v>
      </c>
      <c r="L2428" s="2">
        <v>300</v>
      </c>
      <c r="M2428" s="2">
        <v>0</v>
      </c>
      <c r="N2428" s="2" t="str">
        <f>"600691"</f>
        <v>600691</v>
      </c>
      <c r="O2428" s="2" t="str">
        <f>"A453612732"</f>
        <v>A453612732</v>
      </c>
      <c r="P2428" s="2" t="str">
        <f>"6839.20"</f>
        <v>6839.20</v>
      </c>
      <c r="Q2428" s="2">
        <v>11</v>
      </c>
      <c r="R2428" s="2">
        <f>Q2428*C2428</f>
        <v>9900</v>
      </c>
    </row>
    <row r="2429" spans="2:18">
      <c r="B2429" s="2" t="str">
        <f>"雪峰科技"</f>
        <v>雪峰科技</v>
      </c>
      <c r="C2429" s="2">
        <v>200</v>
      </c>
      <c r="D2429" s="2">
        <v>100</v>
      </c>
      <c r="E2429" s="2" t="str">
        <f>"人民币"</f>
        <v>人民币</v>
      </c>
      <c r="F2429" s="2">
        <v>37.898</v>
      </c>
      <c r="G2429" s="2">
        <v>-1239.59</v>
      </c>
      <c r="H2429" s="2">
        <v>-16.35</v>
      </c>
      <c r="I2429" s="2"/>
      <c r="J2429" s="2">
        <v>6340</v>
      </c>
      <c r="K2429" s="2">
        <v>31.7</v>
      </c>
      <c r="L2429" s="2">
        <v>100</v>
      </c>
      <c r="M2429" s="2">
        <v>0</v>
      </c>
      <c r="N2429" s="2" t="str">
        <f>"603227"</f>
        <v>603227</v>
      </c>
      <c r="O2429" s="2" t="str">
        <f>"A453612732"</f>
        <v>A453612732</v>
      </c>
      <c r="P2429" s="2" t="str">
        <f>"7579.59"</f>
        <v>7579.59</v>
      </c>
      <c r="Q2429" s="2">
        <v>42</v>
      </c>
      <c r="R2429" s="2">
        <f>Q2429*C2429</f>
        <v>8400</v>
      </c>
    </row>
    <row r="2430" spans="2:18">
      <c r="B2430" s="2" t="str">
        <f>"三花股份"</f>
        <v>三花股份</v>
      </c>
      <c r="C2430" s="2">
        <v>400</v>
      </c>
      <c r="D2430" s="2">
        <v>400</v>
      </c>
      <c r="E2430" s="2" t="str">
        <f>"人民币"</f>
        <v>人民币</v>
      </c>
      <c r="F2430" s="2">
        <v>13.737</v>
      </c>
      <c r="G2430" s="2">
        <v>69.25</v>
      </c>
      <c r="H2430" s="2">
        <v>1.26</v>
      </c>
      <c r="I2430" s="2"/>
      <c r="J2430" s="2">
        <v>5564</v>
      </c>
      <c r="K2430" s="2">
        <v>13.91</v>
      </c>
      <c r="L2430" s="2">
        <v>0</v>
      </c>
      <c r="M2430" s="2">
        <v>0</v>
      </c>
      <c r="N2430" s="2" t="str">
        <f>"002050"</f>
        <v>002050</v>
      </c>
      <c r="O2430" s="2" t="str">
        <f t="shared" ref="O2430:O2435" si="725">"0157472516"</f>
        <v>0157472516</v>
      </c>
      <c r="P2430" s="2" t="str">
        <f>"5494.75"</f>
        <v>5494.75</v>
      </c>
      <c r="Q2430" s="2">
        <v>20</v>
      </c>
      <c r="R2430" s="2">
        <f>Q2430*C2430</f>
        <v>8000</v>
      </c>
    </row>
    <row r="2431" spans="2:18">
      <c r="B2431" s="2" t="str">
        <f>"农 产 品"</f>
        <v>农 产 品</v>
      </c>
      <c r="C2431" s="2">
        <v>200</v>
      </c>
      <c r="D2431" s="2">
        <v>200</v>
      </c>
      <c r="E2431" s="2" t="str">
        <f>"人民币"</f>
        <v>人民币</v>
      </c>
      <c r="F2431" s="2">
        <v>25.665</v>
      </c>
      <c r="G2431" s="2">
        <v>-601</v>
      </c>
      <c r="H2431" s="2">
        <v>-11.71</v>
      </c>
      <c r="I2431" s="2"/>
      <c r="J2431" s="2">
        <v>4532</v>
      </c>
      <c r="K2431" s="2">
        <v>22.66</v>
      </c>
      <c r="L2431" s="2">
        <v>0</v>
      </c>
      <c r="M2431" s="2">
        <v>0</v>
      </c>
      <c r="N2431" s="2" t="str">
        <f>"000061"</f>
        <v>000061</v>
      </c>
      <c r="O2431" s="2" t="str">
        <f>"0157472516"</f>
        <v>0157472516</v>
      </c>
      <c r="P2431" s="2" t="str">
        <f>"5133.00"</f>
        <v>5133.00</v>
      </c>
      <c r="Q2431" s="2">
        <v>35</v>
      </c>
      <c r="R2431" s="2">
        <f>Q2431*C2431</f>
        <v>7000</v>
      </c>
    </row>
    <row r="2432" spans="2:18">
      <c r="B2432" s="2" t="str">
        <f>"北京城建"</f>
        <v>北京城建</v>
      </c>
      <c r="C2432" s="2">
        <v>200</v>
      </c>
      <c r="D2432" s="2">
        <v>200</v>
      </c>
      <c r="E2432" s="2" t="str">
        <f>"人民币"</f>
        <v>人民币</v>
      </c>
      <c r="F2432" s="2">
        <v>24.605</v>
      </c>
      <c r="G2432" s="2">
        <v>-394.99</v>
      </c>
      <c r="H2432" s="2">
        <v>-8.03</v>
      </c>
      <c r="I2432" s="2"/>
      <c r="J2432" s="2">
        <v>4526</v>
      </c>
      <c r="K2432" s="2">
        <v>22.63</v>
      </c>
      <c r="L2432" s="2">
        <v>0</v>
      </c>
      <c r="M2432" s="2">
        <v>0</v>
      </c>
      <c r="N2432" s="2" t="str">
        <f>"600266"</f>
        <v>600266</v>
      </c>
      <c r="O2432" s="2" t="str">
        <f t="shared" ref="O2432:O2434" si="726">"A453612732"</f>
        <v>A453612732</v>
      </c>
      <c r="P2432" s="2" t="str">
        <f>"4920.99"</f>
        <v>4920.99</v>
      </c>
      <c r="Q2432" s="2">
        <v>28</v>
      </c>
      <c r="R2432" s="2">
        <f>Q2432*C2432</f>
        <v>5600</v>
      </c>
    </row>
    <row r="2433" spans="2:18">
      <c r="B2433" s="2" t="str">
        <f>"上汽集团"</f>
        <v>上汽集团</v>
      </c>
      <c r="C2433" s="2">
        <v>200</v>
      </c>
      <c r="D2433" s="2">
        <v>200</v>
      </c>
      <c r="E2433" s="2" t="str">
        <f>"人民币"</f>
        <v>人民币</v>
      </c>
      <c r="F2433" s="2">
        <v>24.736</v>
      </c>
      <c r="G2433" s="2">
        <v>-449.12</v>
      </c>
      <c r="H2433" s="2">
        <v>-9.08</v>
      </c>
      <c r="I2433" s="2"/>
      <c r="J2433" s="2">
        <v>4498</v>
      </c>
      <c r="K2433" s="2">
        <v>22.49</v>
      </c>
      <c r="L2433" s="2">
        <v>0</v>
      </c>
      <c r="M2433" s="2">
        <v>0</v>
      </c>
      <c r="N2433" s="2" t="str">
        <f>"600104"</f>
        <v>600104</v>
      </c>
      <c r="O2433" s="2" t="str">
        <f>"A453612732"</f>
        <v>A453612732</v>
      </c>
      <c r="P2433" s="2" t="str">
        <f>"4947.12"</f>
        <v>4947.12</v>
      </c>
      <c r="Q2433" s="2">
        <v>35</v>
      </c>
      <c r="R2433" s="2">
        <f>Q2433*C2433</f>
        <v>7000</v>
      </c>
    </row>
    <row r="2434" spans="2:18">
      <c r="B2434" s="2" t="str">
        <f>"中海集运"</f>
        <v>中海集运</v>
      </c>
      <c r="C2434" s="2">
        <v>400</v>
      </c>
      <c r="D2434" s="2">
        <v>400</v>
      </c>
      <c r="E2434" s="2" t="str">
        <f>"人民币"</f>
        <v>人民币</v>
      </c>
      <c r="F2434" s="2">
        <v>9.099</v>
      </c>
      <c r="G2434" s="2">
        <v>-167.68</v>
      </c>
      <c r="H2434" s="2">
        <v>-4.6</v>
      </c>
      <c r="I2434" s="2"/>
      <c r="J2434" s="2">
        <v>3472</v>
      </c>
      <c r="K2434" s="2">
        <v>8.68</v>
      </c>
      <c r="L2434" s="2">
        <v>0</v>
      </c>
      <c r="M2434" s="2">
        <v>0</v>
      </c>
      <c r="N2434" s="2" t="str">
        <f>"601866"</f>
        <v>601866</v>
      </c>
      <c r="O2434" s="2" t="str">
        <f>"A453612732"</f>
        <v>A453612732</v>
      </c>
      <c r="P2434" s="2" t="str">
        <f>"3639.68"</f>
        <v>3639.68</v>
      </c>
      <c r="Q2434" s="2">
        <v>12</v>
      </c>
      <c r="R2434" s="2">
        <f>Q2434*C2434</f>
        <v>4800</v>
      </c>
    </row>
    <row r="2435" spans="2:18">
      <c r="B2435" s="2" t="str">
        <f>"中航军B"</f>
        <v>中航军B</v>
      </c>
      <c r="C2435" s="2">
        <v>3000</v>
      </c>
      <c r="D2435" s="2">
        <v>3000</v>
      </c>
      <c r="E2435" s="2" t="str">
        <f>"人民币"</f>
        <v>人民币</v>
      </c>
      <c r="F2435" s="2">
        <v>0.972</v>
      </c>
      <c r="G2435" s="2">
        <v>-62</v>
      </c>
      <c r="H2435" s="2">
        <v>-2.16</v>
      </c>
      <c r="I2435" s="2"/>
      <c r="J2435" s="2">
        <v>2853</v>
      </c>
      <c r="K2435" s="2">
        <v>0.951</v>
      </c>
      <c r="L2435" s="2">
        <v>0</v>
      </c>
      <c r="M2435" s="2">
        <v>0</v>
      </c>
      <c r="N2435" s="2" t="str">
        <f>"150222"</f>
        <v>150222</v>
      </c>
      <c r="O2435" s="2" t="str">
        <f>"0157472516"</f>
        <v>0157472516</v>
      </c>
      <c r="P2435" s="2" t="str">
        <f>"2915.00"</f>
        <v>2915.00</v>
      </c>
      <c r="Q2435" s="2">
        <v>1.1</v>
      </c>
      <c r="R2435" s="2">
        <f>Q2435*C2435</f>
        <v>3300</v>
      </c>
    </row>
    <row r="2436" spans="2:18">
      <c r="B2436" s="2" t="str">
        <f>"华贸物流"</f>
        <v>华贸物流</v>
      </c>
      <c r="C2436" s="2">
        <v>200</v>
      </c>
      <c r="D2436" s="2">
        <v>200</v>
      </c>
      <c r="E2436" s="2" t="str">
        <f>"人民币"</f>
        <v>人民币</v>
      </c>
      <c r="F2436" s="2">
        <v>16.576</v>
      </c>
      <c r="G2436" s="2">
        <v>-473.12</v>
      </c>
      <c r="H2436" s="2">
        <v>-14.27</v>
      </c>
      <c r="I2436" s="2"/>
      <c r="J2436" s="2">
        <v>2842</v>
      </c>
      <c r="K2436" s="2">
        <v>14.21</v>
      </c>
      <c r="L2436" s="2">
        <v>0</v>
      </c>
      <c r="M2436" s="2">
        <v>0</v>
      </c>
      <c r="N2436" s="2" t="str">
        <f>"603128"</f>
        <v>603128</v>
      </c>
      <c r="O2436" s="2" t="str">
        <f t="shared" ref="O2436:O2439" si="727">"A453612732"</f>
        <v>A453612732</v>
      </c>
      <c r="P2436" s="2" t="str">
        <f>"3315.12"</f>
        <v>3315.12</v>
      </c>
      <c r="Q2436" s="2">
        <v>20</v>
      </c>
      <c r="R2436" s="2">
        <f>Q2436*C2436</f>
        <v>4000</v>
      </c>
    </row>
    <row r="2437" spans="2:18">
      <c r="B2437" s="2" t="str">
        <f>"盛达矿业"</f>
        <v>盛达矿业</v>
      </c>
      <c r="C2437" s="2">
        <v>100</v>
      </c>
      <c r="D2437" s="2">
        <v>100</v>
      </c>
      <c r="E2437" s="2" t="str">
        <f>"人民币"</f>
        <v>人民币</v>
      </c>
      <c r="F2437" s="2">
        <v>38.308</v>
      </c>
      <c r="G2437" s="2">
        <v>-1175.77</v>
      </c>
      <c r="H2437" s="2">
        <v>-30.69</v>
      </c>
      <c r="I2437" s="2"/>
      <c r="J2437" s="2">
        <v>2655</v>
      </c>
      <c r="K2437" s="2">
        <v>26.55</v>
      </c>
      <c r="L2437" s="2">
        <v>0</v>
      </c>
      <c r="M2437" s="2">
        <v>100</v>
      </c>
      <c r="N2437" s="2" t="str">
        <f>"000603"</f>
        <v>000603</v>
      </c>
      <c r="O2437" s="2" t="str">
        <f>"0157472516"</f>
        <v>0157472516</v>
      </c>
      <c r="P2437" s="2" t="str">
        <f>"3830.77"</f>
        <v>3830.77</v>
      </c>
      <c r="Q2437" s="2">
        <v>40</v>
      </c>
      <c r="R2437" s="2">
        <f>Q2437*C2437</f>
        <v>4000</v>
      </c>
    </row>
    <row r="2438" spans="2:18">
      <c r="B2438" s="2" t="str">
        <f>"大众交通"</f>
        <v>大众交通</v>
      </c>
      <c r="C2438" s="2">
        <v>100</v>
      </c>
      <c r="D2438" s="2">
        <v>100</v>
      </c>
      <c r="E2438" s="2" t="str">
        <f>"人民币"</f>
        <v>人民币</v>
      </c>
      <c r="F2438" s="2">
        <v>30.941</v>
      </c>
      <c r="G2438" s="2">
        <v>-1037.13</v>
      </c>
      <c r="H2438" s="2">
        <v>-33.52</v>
      </c>
      <c r="I2438" s="2"/>
      <c r="J2438" s="2">
        <v>2057</v>
      </c>
      <c r="K2438" s="2">
        <v>20.57</v>
      </c>
      <c r="L2438" s="2">
        <v>0</v>
      </c>
      <c r="M2438" s="2">
        <v>0</v>
      </c>
      <c r="N2438" s="2" t="str">
        <f>"600611"</f>
        <v>600611</v>
      </c>
      <c r="O2438" s="2" t="str">
        <f>"A453612732"</f>
        <v>A453612732</v>
      </c>
      <c r="P2438" s="2" t="str">
        <f>"3094.13"</f>
        <v>3094.13</v>
      </c>
      <c r="Q2438" s="2">
        <v>28</v>
      </c>
      <c r="R2438" s="2">
        <f>Q2438*C2438</f>
        <v>2800</v>
      </c>
    </row>
    <row r="2439" spans="2:18">
      <c r="B2439" s="2" t="str">
        <f>"中国中车"</f>
        <v>中国中车</v>
      </c>
      <c r="C2439" s="2">
        <v>100</v>
      </c>
      <c r="D2439" s="2">
        <v>100</v>
      </c>
      <c r="E2439" s="2" t="str">
        <f>"人民币"</f>
        <v>人民币</v>
      </c>
      <c r="F2439" s="2">
        <v>26.395</v>
      </c>
      <c r="G2439" s="2">
        <v>-631.5</v>
      </c>
      <c r="H2439" s="2">
        <v>-23.92</v>
      </c>
      <c r="I2439" s="2"/>
      <c r="J2439" s="2">
        <v>2008</v>
      </c>
      <c r="K2439" s="2">
        <v>20.08</v>
      </c>
      <c r="L2439" s="2">
        <v>0</v>
      </c>
      <c r="M2439" s="2">
        <v>100</v>
      </c>
      <c r="N2439" s="2" t="str">
        <f>"601766"</f>
        <v>601766</v>
      </c>
      <c r="O2439" s="2" t="str">
        <f>"A453612732"</f>
        <v>A453612732</v>
      </c>
      <c r="P2439" s="2" t="str">
        <f>"2639.50"</f>
        <v>2639.50</v>
      </c>
      <c r="Q2439" s="2">
        <v>30</v>
      </c>
      <c r="R2439" s="2">
        <f>Q2439*C2439</f>
        <v>3000</v>
      </c>
    </row>
    <row r="2440" spans="2:18">
      <c r="B2440" s="2" t="s">
        <v>8</v>
      </c>
      <c r="C2440" s="2" t="s">
        <v>9</v>
      </c>
      <c r="D2440" s="4" t="s">
        <v>10</v>
      </c>
      <c r="E2440" s="4"/>
      <c r="F2440" s="4"/>
      <c r="G2440" s="2"/>
      <c r="H2440" s="2">
        <f>SUM(H2424:H2439)</f>
        <v>-178.38</v>
      </c>
      <c r="I2440" s="2"/>
      <c r="J2440" s="2"/>
      <c r="K2440" s="2"/>
      <c r="L2440" s="2"/>
      <c r="M2440" s="2"/>
      <c r="N2440" s="2"/>
      <c r="O2440" s="2"/>
      <c r="P2440" s="2"/>
      <c r="Q2440" s="2"/>
      <c r="R2440" s="2">
        <f>SUM(R2424:R2439)</f>
        <v>134800</v>
      </c>
    </row>
    <row r="2441" customFormat="1" spans="4:9">
      <c r="D2441" s="5"/>
      <c r="E2441" s="5"/>
      <c r="F2441" s="5"/>
      <c r="I2441" s="6">
        <v>42257</v>
      </c>
    </row>
    <row r="2442" customFormat="1" spans="11:11">
      <c r="K2442" s="6">
        <f>I2441+1</f>
        <v>42258</v>
      </c>
    </row>
    <row r="2443" customFormat="1" spans="3:12">
      <c r="C2443" t="s">
        <v>11</v>
      </c>
      <c r="L2443" s="7">
        <f ca="1">NOW()</f>
        <v>42259.9654398148</v>
      </c>
    </row>
    <row r="2444" customFormat="1" spans="10:10">
      <c r="J2444" t="e">
        <f>E2436+1</f>
        <v>#VALUE!</v>
      </c>
    </row>
    <row r="2445" customFormat="1" spans="7:7">
      <c r="G2445" t="s">
        <v>12</v>
      </c>
    </row>
    <row r="2446" customFormat="1" spans="6:6">
      <c r="F2446" t="s">
        <v>13</v>
      </c>
    </row>
    <row r="2447" spans="1:17">
      <c r="A2447" s="2" t="str">
        <f>"币种"</f>
        <v>币种</v>
      </c>
      <c r="B2447" s="2" t="str">
        <f>"余额"</f>
        <v>余额</v>
      </c>
      <c r="C2447" s="2" t="str">
        <f>"可用"</f>
        <v>可用</v>
      </c>
      <c r="D2447" s="2" t="str">
        <f>"可取"</f>
        <v>可取</v>
      </c>
      <c r="E2447" s="2" t="str">
        <f>"参考市值"</f>
        <v>参考市值</v>
      </c>
      <c r="F2447" s="2" t="str">
        <f>"资产"</f>
        <v>资产</v>
      </c>
      <c r="G2447" s="2" t="str">
        <f>"盈亏"</f>
        <v>盈亏</v>
      </c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spans="1:17">
      <c r="A2448" s="2" t="str">
        <f>"人民币"</f>
        <v>人民币</v>
      </c>
      <c r="B2448" s="2" t="str">
        <f>"5508.71"</f>
        <v>5508.71</v>
      </c>
      <c r="C2448" s="2" t="str">
        <f>"138.54"</f>
        <v>138.54</v>
      </c>
      <c r="D2448" s="2" t="str">
        <f>"138.54"</f>
        <v>138.54</v>
      </c>
      <c r="E2448" s="2" t="str">
        <f>"91616.00"</f>
        <v>91616.00</v>
      </c>
      <c r="F2448" s="2" t="str">
        <f>"91754.54"</f>
        <v>91754.54</v>
      </c>
      <c r="G2448" s="2" t="str">
        <f>"-9194.42"</f>
        <v>-9194.42</v>
      </c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spans="1:17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8"/>
    </row>
    <row r="2450" spans="1:18">
      <c r="A2450" s="2" t="s">
        <v>0</v>
      </c>
      <c r="B2450" s="2" t="str">
        <f>"证券数量"</f>
        <v>证券数量</v>
      </c>
      <c r="C2450" s="2" t="s">
        <v>1</v>
      </c>
      <c r="D2450" s="2" t="str">
        <f>"价格币种"</f>
        <v>价格币种</v>
      </c>
      <c r="E2450" s="2" t="str">
        <f>"成本价"</f>
        <v>成本价</v>
      </c>
      <c r="F2450" s="2" t="str">
        <f>"浮动盈亏"</f>
        <v>浮动盈亏</v>
      </c>
      <c r="G2450" s="2" t="str">
        <f>"盈亏比例(%)"</f>
        <v>盈亏比例(%)</v>
      </c>
      <c r="H2450" s="2" t="str">
        <f>"折算汇率"</f>
        <v>折算汇率</v>
      </c>
      <c r="I2450" s="2" t="str">
        <f>"最新市值"</f>
        <v>最新市值</v>
      </c>
      <c r="J2450" s="2" t="str">
        <f>"当前价"</f>
        <v>当前价</v>
      </c>
      <c r="K2450" s="2" t="str">
        <f>"今买数量"</f>
        <v>今买数量</v>
      </c>
      <c r="L2450" s="2" t="str">
        <f>"今卖数量"</f>
        <v>今卖数量</v>
      </c>
      <c r="M2450" s="2" t="str">
        <f>"证券代码"</f>
        <v>证券代码</v>
      </c>
      <c r="N2450" s="2" t="str">
        <f>"股东代码"</f>
        <v>股东代码</v>
      </c>
      <c r="O2450" s="2" t="str">
        <f>"成本金额"</f>
        <v>成本金额</v>
      </c>
      <c r="P2450" s="2" t="s">
        <v>2</v>
      </c>
      <c r="Q2450" s="2"/>
      <c r="R2450" s="2" t="s">
        <v>3</v>
      </c>
    </row>
    <row r="2451" spans="1:18">
      <c r="A2451" s="2" t="s">
        <v>4</v>
      </c>
      <c r="B2451" s="9" t="s">
        <v>5</v>
      </c>
      <c r="C2451" s="9" t="s">
        <v>5</v>
      </c>
      <c r="D2451" s="2" t="str">
        <f t="shared" ref="D2451:D2466" si="728">"人民币"</f>
        <v>人民币</v>
      </c>
      <c r="E2451" s="2">
        <v>19.758</v>
      </c>
      <c r="F2451" s="2">
        <v>-1294.53</v>
      </c>
      <c r="G2451" s="2">
        <v>-8.19</v>
      </c>
      <c r="H2451" s="9" t="s">
        <v>6</v>
      </c>
      <c r="I2451" s="2">
        <v>14512</v>
      </c>
      <c r="J2451" s="2">
        <v>18.14</v>
      </c>
      <c r="K2451" s="2">
        <v>0</v>
      </c>
      <c r="L2451" s="2">
        <v>0</v>
      </c>
      <c r="M2451" s="2" t="str">
        <f>"000936"</f>
        <v>000936</v>
      </c>
      <c r="N2451" s="2" t="str">
        <f t="shared" ref="N2451:N2454" si="729">"0157472516"</f>
        <v>0157472516</v>
      </c>
      <c r="O2451" s="2" t="str">
        <f>"15806.53"</f>
        <v>15806.53</v>
      </c>
      <c r="P2451" s="2">
        <v>30</v>
      </c>
      <c r="Q2451" s="2">
        <f t="shared" ref="Q2451:Q2466" si="730">P2451*B2451</f>
        <v>24000</v>
      </c>
      <c r="R2451" s="2">
        <f t="shared" ref="R2451:R2466" si="731">(Q2451-O2451)/O2451*100</f>
        <v>51.835981711356</v>
      </c>
    </row>
    <row r="2452" spans="1:18">
      <c r="A2452" s="2" t="str">
        <f>"创业板B"</f>
        <v>创业板B</v>
      </c>
      <c r="B2452" s="2">
        <v>10000</v>
      </c>
      <c r="C2452" s="2">
        <v>10000</v>
      </c>
      <c r="D2452" s="2" t="str">
        <f>"人民币"</f>
        <v>人民币</v>
      </c>
      <c r="E2452" s="2">
        <v>1.116</v>
      </c>
      <c r="F2452" s="2">
        <v>-927.5</v>
      </c>
      <c r="G2452" s="2">
        <v>-8.33</v>
      </c>
      <c r="H2452" s="2"/>
      <c r="I2452" s="2">
        <v>10230</v>
      </c>
      <c r="J2452" s="2">
        <v>1.023</v>
      </c>
      <c r="K2452" s="2">
        <v>0</v>
      </c>
      <c r="L2452" s="2">
        <v>0</v>
      </c>
      <c r="M2452" s="2" t="str">
        <f>"150153"</f>
        <v>150153</v>
      </c>
      <c r="N2452" s="2" t="str">
        <f>"0157472516"</f>
        <v>0157472516</v>
      </c>
      <c r="O2452" s="2" t="str">
        <f>"11157.50"</f>
        <v>11157.50</v>
      </c>
      <c r="P2452" s="2">
        <v>1.3</v>
      </c>
      <c r="Q2452" s="2">
        <f>P2452*B2452</f>
        <v>13000</v>
      </c>
      <c r="R2452" s="2">
        <f>(Q2452-O2452)/O2452*100</f>
        <v>16.5135559041004</v>
      </c>
    </row>
    <row r="2453" spans="1:18">
      <c r="A2453" s="2" t="s">
        <v>7</v>
      </c>
      <c r="B2453" s="2">
        <v>600</v>
      </c>
      <c r="C2453" s="2">
        <v>600</v>
      </c>
      <c r="D2453" s="2" t="str">
        <f>"人民币"</f>
        <v>人民币</v>
      </c>
      <c r="E2453" s="2">
        <v>17.548</v>
      </c>
      <c r="F2453" s="2">
        <v>-310.88</v>
      </c>
      <c r="G2453" s="2">
        <v>-2.95</v>
      </c>
      <c r="H2453" s="2"/>
      <c r="I2453" s="2">
        <v>10218</v>
      </c>
      <c r="J2453" s="2">
        <v>17.03</v>
      </c>
      <c r="K2453" s="2">
        <v>0</v>
      </c>
      <c r="L2453" s="2">
        <v>0</v>
      </c>
      <c r="M2453" s="2" t="str">
        <f>"600008"</f>
        <v>600008</v>
      </c>
      <c r="N2453" s="2" t="str">
        <f t="shared" ref="N2453:N2456" si="732">"A453612732"</f>
        <v>A453612732</v>
      </c>
      <c r="O2453" s="2" t="str">
        <f>"10528.88"</f>
        <v>10528.88</v>
      </c>
      <c r="P2453" s="2">
        <v>25</v>
      </c>
      <c r="Q2453" s="2">
        <f>P2453*B2453</f>
        <v>15000</v>
      </c>
      <c r="R2453" s="2">
        <f>(Q2453-O2453)/O2453*100</f>
        <v>42.4652954540274</v>
      </c>
    </row>
    <row r="2454" spans="1:18">
      <c r="A2454" s="2" t="str">
        <f>"华英农业"</f>
        <v>华英农业</v>
      </c>
      <c r="B2454" s="2">
        <v>600</v>
      </c>
      <c r="C2454" s="2">
        <v>300</v>
      </c>
      <c r="D2454" s="2" t="str">
        <f>"人民币"</f>
        <v>人民币</v>
      </c>
      <c r="E2454" s="2">
        <v>14.948</v>
      </c>
      <c r="F2454" s="2">
        <v>-418.66</v>
      </c>
      <c r="G2454" s="2">
        <v>-4.67</v>
      </c>
      <c r="H2454" s="2"/>
      <c r="I2454" s="2">
        <v>8550</v>
      </c>
      <c r="J2454" s="2">
        <v>14.25</v>
      </c>
      <c r="K2454" s="2">
        <v>300</v>
      </c>
      <c r="L2454" s="2">
        <v>0</v>
      </c>
      <c r="M2454" s="2" t="str">
        <f>"002321"</f>
        <v>002321</v>
      </c>
      <c r="N2454" s="2" t="str">
        <f>"0157472516"</f>
        <v>0157472516</v>
      </c>
      <c r="O2454" s="2" t="str">
        <f>"8968.66"</f>
        <v>8968.66</v>
      </c>
      <c r="P2454" s="2">
        <v>25</v>
      </c>
      <c r="Q2454" s="2">
        <f>P2454*B2454</f>
        <v>15000</v>
      </c>
      <c r="R2454" s="2">
        <f>(Q2454-O2454)/O2454*100</f>
        <v>67.2490650777262</v>
      </c>
    </row>
    <row r="2455" spans="1:18">
      <c r="A2455" s="2" t="str">
        <f>"*ST阳化"</f>
        <v>*ST阳化</v>
      </c>
      <c r="B2455" s="2">
        <v>900</v>
      </c>
      <c r="C2455" s="2">
        <v>600</v>
      </c>
      <c r="D2455" s="2" t="str">
        <f>"人民币"</f>
        <v>人民币</v>
      </c>
      <c r="E2455" s="2">
        <v>7.599</v>
      </c>
      <c r="F2455" s="2">
        <v>-80.2</v>
      </c>
      <c r="G2455" s="2">
        <v>-1.17</v>
      </c>
      <c r="H2455" s="2"/>
      <c r="I2455" s="2">
        <v>6759</v>
      </c>
      <c r="J2455" s="2">
        <v>7.51</v>
      </c>
      <c r="K2455" s="2">
        <v>300</v>
      </c>
      <c r="L2455" s="2">
        <v>0</v>
      </c>
      <c r="M2455" s="2" t="str">
        <f>"600691"</f>
        <v>600691</v>
      </c>
      <c r="N2455" s="2" t="str">
        <f>"A453612732"</f>
        <v>A453612732</v>
      </c>
      <c r="O2455" s="2" t="str">
        <f>"6839.20"</f>
        <v>6839.20</v>
      </c>
      <c r="P2455" s="2">
        <v>11</v>
      </c>
      <c r="Q2455" s="2">
        <f>P2455*B2455</f>
        <v>9900</v>
      </c>
      <c r="R2455" s="2">
        <f>(Q2455-O2455)/O2455*100</f>
        <v>44.7537723710376</v>
      </c>
    </row>
    <row r="2456" spans="1:18">
      <c r="A2456" s="2" t="str">
        <f>"雪峰科技"</f>
        <v>雪峰科技</v>
      </c>
      <c r="B2456" s="2">
        <v>200</v>
      </c>
      <c r="C2456" s="2">
        <v>100</v>
      </c>
      <c r="D2456" s="2" t="str">
        <f>"人民币"</f>
        <v>人民币</v>
      </c>
      <c r="E2456" s="2">
        <v>37.898</v>
      </c>
      <c r="F2456" s="2">
        <v>-1239.59</v>
      </c>
      <c r="G2456" s="2">
        <v>-16.35</v>
      </c>
      <c r="H2456" s="2"/>
      <c r="I2456" s="2">
        <v>6340</v>
      </c>
      <c r="J2456" s="2">
        <v>31.7</v>
      </c>
      <c r="K2456" s="2">
        <v>100</v>
      </c>
      <c r="L2456" s="2">
        <v>0</v>
      </c>
      <c r="M2456" s="2" t="str">
        <f>"603227"</f>
        <v>603227</v>
      </c>
      <c r="N2456" s="2" t="str">
        <f>"A453612732"</f>
        <v>A453612732</v>
      </c>
      <c r="O2456" s="2" t="str">
        <f>"7579.59"</f>
        <v>7579.59</v>
      </c>
      <c r="P2456" s="2">
        <v>42</v>
      </c>
      <c r="Q2456" s="2">
        <f>P2456*B2456</f>
        <v>8400</v>
      </c>
      <c r="R2456" s="2">
        <f>(Q2456-O2456)/O2456*100</f>
        <v>10.8239363870605</v>
      </c>
    </row>
    <row r="2457" spans="1:18">
      <c r="A2457" s="2" t="str">
        <f>"三花股份"</f>
        <v>三花股份</v>
      </c>
      <c r="B2457" s="2">
        <v>400</v>
      </c>
      <c r="C2457" s="2">
        <v>400</v>
      </c>
      <c r="D2457" s="2" t="str">
        <f>"人民币"</f>
        <v>人民币</v>
      </c>
      <c r="E2457" s="2">
        <v>13.737</v>
      </c>
      <c r="F2457" s="2">
        <v>69.25</v>
      </c>
      <c r="G2457" s="2">
        <v>1.26</v>
      </c>
      <c r="H2457" s="2"/>
      <c r="I2457" s="2">
        <v>5564</v>
      </c>
      <c r="J2457" s="2">
        <v>13.91</v>
      </c>
      <c r="K2457" s="2">
        <v>0</v>
      </c>
      <c r="L2457" s="2">
        <v>0</v>
      </c>
      <c r="M2457" s="2" t="str">
        <f>"002050"</f>
        <v>002050</v>
      </c>
      <c r="N2457" s="2" t="str">
        <f t="shared" ref="N2457:N2462" si="733">"0157472516"</f>
        <v>0157472516</v>
      </c>
      <c r="O2457" s="2" t="str">
        <f>"5494.75"</f>
        <v>5494.75</v>
      </c>
      <c r="P2457" s="2">
        <v>20</v>
      </c>
      <c r="Q2457" s="2">
        <f>P2457*B2457</f>
        <v>8000</v>
      </c>
      <c r="R2457" s="2">
        <f>(Q2457-O2457)/O2457*100</f>
        <v>45.5935210883116</v>
      </c>
    </row>
    <row r="2458" spans="1:18">
      <c r="A2458" s="2" t="str">
        <f>"农 产 品"</f>
        <v>农 产 品</v>
      </c>
      <c r="B2458" s="2">
        <v>200</v>
      </c>
      <c r="C2458" s="2">
        <v>200</v>
      </c>
      <c r="D2458" s="2" t="str">
        <f>"人民币"</f>
        <v>人民币</v>
      </c>
      <c r="E2458" s="2">
        <v>25.665</v>
      </c>
      <c r="F2458" s="2">
        <v>-601</v>
      </c>
      <c r="G2458" s="2">
        <v>-11.71</v>
      </c>
      <c r="H2458" s="2"/>
      <c r="I2458" s="2">
        <v>4532</v>
      </c>
      <c r="J2458" s="2">
        <v>22.66</v>
      </c>
      <c r="K2458" s="2">
        <v>0</v>
      </c>
      <c r="L2458" s="2">
        <v>0</v>
      </c>
      <c r="M2458" s="2" t="str">
        <f>"000061"</f>
        <v>000061</v>
      </c>
      <c r="N2458" s="2" t="str">
        <f>"0157472516"</f>
        <v>0157472516</v>
      </c>
      <c r="O2458" s="2" t="str">
        <f>"5133.00"</f>
        <v>5133.00</v>
      </c>
      <c r="P2458" s="2">
        <v>35</v>
      </c>
      <c r="Q2458" s="2">
        <f>P2458*B2458</f>
        <v>7000</v>
      </c>
      <c r="R2458" s="2">
        <f>(Q2458-O2458)/O2458*100</f>
        <v>36.3724917202416</v>
      </c>
    </row>
    <row r="2459" spans="1:18">
      <c r="A2459" s="2" t="str">
        <f>"北京城建"</f>
        <v>北京城建</v>
      </c>
      <c r="B2459" s="2">
        <v>200</v>
      </c>
      <c r="C2459" s="2">
        <v>200</v>
      </c>
      <c r="D2459" s="2" t="str">
        <f>"人民币"</f>
        <v>人民币</v>
      </c>
      <c r="E2459" s="2">
        <v>24.605</v>
      </c>
      <c r="F2459" s="2">
        <v>-394.99</v>
      </c>
      <c r="G2459" s="2">
        <v>-8.03</v>
      </c>
      <c r="H2459" s="2"/>
      <c r="I2459" s="2">
        <v>4526</v>
      </c>
      <c r="J2459" s="2">
        <v>22.63</v>
      </c>
      <c r="K2459" s="2">
        <v>0</v>
      </c>
      <c r="L2459" s="2">
        <v>0</v>
      </c>
      <c r="M2459" s="2" t="str">
        <f>"600266"</f>
        <v>600266</v>
      </c>
      <c r="N2459" s="2" t="str">
        <f t="shared" ref="N2459:N2461" si="734">"A453612732"</f>
        <v>A453612732</v>
      </c>
      <c r="O2459" s="2" t="str">
        <f>"4920.99"</f>
        <v>4920.99</v>
      </c>
      <c r="P2459" s="2">
        <v>28</v>
      </c>
      <c r="Q2459" s="2">
        <f>P2459*B2459</f>
        <v>5600</v>
      </c>
      <c r="R2459" s="2">
        <f>(Q2459-O2459)/O2459*100</f>
        <v>13.7982397850839</v>
      </c>
    </row>
    <row r="2460" spans="1:18">
      <c r="A2460" s="2" t="str">
        <f>"上汽集团"</f>
        <v>上汽集团</v>
      </c>
      <c r="B2460" s="2">
        <v>200</v>
      </c>
      <c r="C2460" s="2">
        <v>200</v>
      </c>
      <c r="D2460" s="2" t="str">
        <f>"人民币"</f>
        <v>人民币</v>
      </c>
      <c r="E2460" s="2">
        <v>24.736</v>
      </c>
      <c r="F2460" s="2">
        <v>-449.12</v>
      </c>
      <c r="G2460" s="2">
        <v>-9.08</v>
      </c>
      <c r="H2460" s="2"/>
      <c r="I2460" s="2">
        <v>4498</v>
      </c>
      <c r="J2460" s="2">
        <v>22.49</v>
      </c>
      <c r="K2460" s="2">
        <v>0</v>
      </c>
      <c r="L2460" s="2">
        <v>0</v>
      </c>
      <c r="M2460" s="2" t="str">
        <f>"600104"</f>
        <v>600104</v>
      </c>
      <c r="N2460" s="2" t="str">
        <f>"A453612732"</f>
        <v>A453612732</v>
      </c>
      <c r="O2460" s="2" t="str">
        <f>"4947.12"</f>
        <v>4947.12</v>
      </c>
      <c r="P2460" s="2">
        <v>35</v>
      </c>
      <c r="Q2460" s="2">
        <f>P2460*B2460</f>
        <v>7000</v>
      </c>
      <c r="R2460" s="2">
        <f>(Q2460-O2460)/O2460*100</f>
        <v>41.4964666310904</v>
      </c>
    </row>
    <row r="2461" spans="1:18">
      <c r="A2461" s="2" t="str">
        <f>"中海集运"</f>
        <v>中海集运</v>
      </c>
      <c r="B2461" s="2">
        <v>400</v>
      </c>
      <c r="C2461" s="2">
        <v>400</v>
      </c>
      <c r="D2461" s="2" t="str">
        <f>"人民币"</f>
        <v>人民币</v>
      </c>
      <c r="E2461" s="2">
        <v>9.099</v>
      </c>
      <c r="F2461" s="2">
        <v>-167.68</v>
      </c>
      <c r="G2461" s="2">
        <v>-4.6</v>
      </c>
      <c r="H2461" s="2"/>
      <c r="I2461" s="2">
        <v>3472</v>
      </c>
      <c r="J2461" s="2">
        <v>8.68</v>
      </c>
      <c r="K2461" s="2">
        <v>0</v>
      </c>
      <c r="L2461" s="2">
        <v>0</v>
      </c>
      <c r="M2461" s="2" t="str">
        <f>"601866"</f>
        <v>601866</v>
      </c>
      <c r="N2461" s="2" t="str">
        <f>"A453612732"</f>
        <v>A453612732</v>
      </c>
      <c r="O2461" s="2" t="str">
        <f>"3639.68"</f>
        <v>3639.68</v>
      </c>
      <c r="P2461" s="2">
        <v>12</v>
      </c>
      <c r="Q2461" s="2">
        <f>P2461*B2461</f>
        <v>4800</v>
      </c>
      <c r="R2461" s="2">
        <f>(Q2461-O2461)/O2461*100</f>
        <v>31.8797256901706</v>
      </c>
    </row>
    <row r="2462" spans="1:18">
      <c r="A2462" s="2" t="str">
        <f>"中航军B"</f>
        <v>中航军B</v>
      </c>
      <c r="B2462" s="2">
        <v>3000</v>
      </c>
      <c r="C2462" s="2">
        <v>3000</v>
      </c>
      <c r="D2462" s="2" t="str">
        <f>"人民币"</f>
        <v>人民币</v>
      </c>
      <c r="E2462" s="2">
        <v>0.972</v>
      </c>
      <c r="F2462" s="2">
        <v>-62</v>
      </c>
      <c r="G2462" s="2">
        <v>-2.16</v>
      </c>
      <c r="H2462" s="2"/>
      <c r="I2462" s="2">
        <v>2853</v>
      </c>
      <c r="J2462" s="2">
        <v>0.951</v>
      </c>
      <c r="K2462" s="2">
        <v>0</v>
      </c>
      <c r="L2462" s="2">
        <v>0</v>
      </c>
      <c r="M2462" s="2" t="str">
        <f>"150222"</f>
        <v>150222</v>
      </c>
      <c r="N2462" s="2" t="str">
        <f>"0157472516"</f>
        <v>0157472516</v>
      </c>
      <c r="O2462" s="2" t="str">
        <f>"2915.00"</f>
        <v>2915.00</v>
      </c>
      <c r="P2462" s="2">
        <v>1.1</v>
      </c>
      <c r="Q2462" s="2">
        <f>P2462*B2462</f>
        <v>3300</v>
      </c>
      <c r="R2462" s="2">
        <f>(Q2462-O2462)/O2462*100</f>
        <v>13.2075471698113</v>
      </c>
    </row>
    <row r="2463" spans="1:18">
      <c r="A2463" s="2" t="str">
        <f>"华贸物流"</f>
        <v>华贸物流</v>
      </c>
      <c r="B2463" s="2">
        <v>200</v>
      </c>
      <c r="C2463" s="2">
        <v>200</v>
      </c>
      <c r="D2463" s="2" t="str">
        <f>"人民币"</f>
        <v>人民币</v>
      </c>
      <c r="E2463" s="2">
        <v>16.576</v>
      </c>
      <c r="F2463" s="2">
        <v>-473.12</v>
      </c>
      <c r="G2463" s="2">
        <v>-14.27</v>
      </c>
      <c r="H2463" s="2"/>
      <c r="I2463" s="2">
        <v>2842</v>
      </c>
      <c r="J2463" s="2">
        <v>14.21</v>
      </c>
      <c r="K2463" s="2">
        <v>0</v>
      </c>
      <c r="L2463" s="2">
        <v>0</v>
      </c>
      <c r="M2463" s="2" t="str">
        <f>"603128"</f>
        <v>603128</v>
      </c>
      <c r="N2463" s="2" t="str">
        <f t="shared" ref="N2463:N2466" si="735">"A453612732"</f>
        <v>A453612732</v>
      </c>
      <c r="O2463" s="2" t="str">
        <f>"3315.12"</f>
        <v>3315.12</v>
      </c>
      <c r="P2463" s="2">
        <v>20</v>
      </c>
      <c r="Q2463" s="2">
        <f>P2463*B2463</f>
        <v>4000</v>
      </c>
      <c r="R2463" s="2">
        <f>(Q2463-O2463)/O2463*100</f>
        <v>20.6592823185888</v>
      </c>
    </row>
    <row r="2464" spans="1:18">
      <c r="A2464" s="2" t="str">
        <f>"盛达矿业"</f>
        <v>盛达矿业</v>
      </c>
      <c r="B2464" s="2">
        <v>100</v>
      </c>
      <c r="C2464" s="2">
        <v>100</v>
      </c>
      <c r="D2464" s="2" t="str">
        <f>"人民币"</f>
        <v>人民币</v>
      </c>
      <c r="E2464" s="2">
        <v>38.308</v>
      </c>
      <c r="F2464" s="2">
        <v>-1175.77</v>
      </c>
      <c r="G2464" s="2">
        <v>-30.69</v>
      </c>
      <c r="H2464" s="2"/>
      <c r="I2464" s="2">
        <v>2655</v>
      </c>
      <c r="J2464" s="2">
        <v>26.55</v>
      </c>
      <c r="K2464" s="2">
        <v>0</v>
      </c>
      <c r="L2464" s="2">
        <v>100</v>
      </c>
      <c r="M2464" s="2" t="str">
        <f>"000603"</f>
        <v>000603</v>
      </c>
      <c r="N2464" s="2" t="str">
        <f>"0157472516"</f>
        <v>0157472516</v>
      </c>
      <c r="O2464" s="2" t="str">
        <f>"3830.77"</f>
        <v>3830.77</v>
      </c>
      <c r="P2464" s="2">
        <v>40</v>
      </c>
      <c r="Q2464" s="2">
        <f>P2464*B2464</f>
        <v>4000</v>
      </c>
      <c r="R2464" s="2">
        <f>(Q2464-O2464)/O2464*100</f>
        <v>4.41764971533138</v>
      </c>
    </row>
    <row r="2465" spans="1:18">
      <c r="A2465" s="2" t="str">
        <f>"大众交通"</f>
        <v>大众交通</v>
      </c>
      <c r="B2465" s="2">
        <v>100</v>
      </c>
      <c r="C2465" s="2">
        <v>100</v>
      </c>
      <c r="D2465" s="2" t="str">
        <f>"人民币"</f>
        <v>人民币</v>
      </c>
      <c r="E2465" s="2">
        <v>30.941</v>
      </c>
      <c r="F2465" s="2">
        <v>-1037.13</v>
      </c>
      <c r="G2465" s="2">
        <v>-33.52</v>
      </c>
      <c r="H2465" s="2"/>
      <c r="I2465" s="2">
        <v>2057</v>
      </c>
      <c r="J2465" s="2">
        <v>20.57</v>
      </c>
      <c r="K2465" s="2">
        <v>0</v>
      </c>
      <c r="L2465" s="2">
        <v>0</v>
      </c>
      <c r="M2465" s="2" t="str">
        <f>"600611"</f>
        <v>600611</v>
      </c>
      <c r="N2465" s="2" t="str">
        <f>"A453612732"</f>
        <v>A453612732</v>
      </c>
      <c r="O2465" s="2" t="str">
        <f>"3094.13"</f>
        <v>3094.13</v>
      </c>
      <c r="P2465" s="2">
        <v>28</v>
      </c>
      <c r="Q2465" s="2">
        <f>P2465*B2465</f>
        <v>2800</v>
      </c>
      <c r="R2465" s="2">
        <f>(Q2465-O2465)/O2465*100</f>
        <v>-9.50606470962759</v>
      </c>
    </row>
    <row r="2466" spans="1:18">
      <c r="A2466" s="2" t="str">
        <f>"中国中车"</f>
        <v>中国中车</v>
      </c>
      <c r="B2466" s="2">
        <v>100</v>
      </c>
      <c r="C2466" s="2">
        <v>100</v>
      </c>
      <c r="D2466" s="2" t="str">
        <f>"人民币"</f>
        <v>人民币</v>
      </c>
      <c r="E2466" s="2">
        <v>26.395</v>
      </c>
      <c r="F2466" s="2">
        <v>-631.5</v>
      </c>
      <c r="G2466" s="2">
        <v>-23.92</v>
      </c>
      <c r="H2466" s="2"/>
      <c r="I2466" s="2">
        <v>2008</v>
      </c>
      <c r="J2466" s="2">
        <v>20.08</v>
      </c>
      <c r="K2466" s="2">
        <v>0</v>
      </c>
      <c r="L2466" s="2">
        <v>100</v>
      </c>
      <c r="M2466" s="2" t="str">
        <f>"601766"</f>
        <v>601766</v>
      </c>
      <c r="N2466" s="2" t="str">
        <f>"A453612732"</f>
        <v>A453612732</v>
      </c>
      <c r="O2466" s="2" t="str">
        <f>"2639.50"</f>
        <v>2639.50</v>
      </c>
      <c r="P2466" s="2">
        <v>30</v>
      </c>
      <c r="Q2466" s="2">
        <f>P2466*B2466</f>
        <v>3000</v>
      </c>
      <c r="R2466" s="2">
        <f>(Q2466-O2466)/O2466*100</f>
        <v>13.6578897518469</v>
      </c>
    </row>
    <row r="2467" spans="1:18">
      <c r="A2467" s="2" t="s">
        <v>8</v>
      </c>
      <c r="B2467" s="2" t="s">
        <v>9</v>
      </c>
      <c r="C2467" s="4" t="s">
        <v>10</v>
      </c>
      <c r="D2467" s="4"/>
      <c r="E2467" s="4"/>
      <c r="F2467" s="2"/>
      <c r="G2467" s="2">
        <f>SUM(G2451:G2466)</f>
        <v>-178.38</v>
      </c>
      <c r="H2467" s="2"/>
      <c r="I2467" s="2"/>
      <c r="J2467" s="2"/>
      <c r="K2467" s="2"/>
      <c r="L2467" s="2"/>
      <c r="M2467" s="2"/>
      <c r="N2467" s="2"/>
      <c r="O2467" s="2"/>
      <c r="P2467" s="2"/>
      <c r="Q2467" s="2">
        <f>SUM(Q2451:Q2466)</f>
        <v>134800</v>
      </c>
      <c r="R2467" s="2"/>
    </row>
    <row r="2468" customFormat="1" spans="3:8">
      <c r="C2468" s="5"/>
      <c r="D2468" s="5"/>
      <c r="E2468" s="5"/>
      <c r="H2468" s="6">
        <v>42257</v>
      </c>
    </row>
    <row r="2469" customFormat="1" spans="10:10">
      <c r="J2469" s="6">
        <f>H2468+1</f>
        <v>42258</v>
      </c>
    </row>
    <row r="2470" customFormat="1" spans="2:11">
      <c r="B2470" t="s">
        <v>11</v>
      </c>
      <c r="K2470" s="7">
        <f ca="1">NOW()</f>
        <v>42259.9654398148</v>
      </c>
    </row>
    <row r="2471" customFormat="1" spans="9:9">
      <c r="I2471" t="e">
        <f>D2463+1</f>
        <v>#VALUE!</v>
      </c>
    </row>
    <row r="2472" customFormat="1"/>
    <row r="2473" spans="1:18">
      <c r="A2473" s="2" t="s">
        <v>0</v>
      </c>
      <c r="B2473" s="2" t="str">
        <f>"证券数量"</f>
        <v>证券数量</v>
      </c>
      <c r="C2473" s="2" t="s">
        <v>1</v>
      </c>
      <c r="D2473" s="2" t="str">
        <f>"价格币种"</f>
        <v>价格币种</v>
      </c>
      <c r="E2473" s="2" t="str">
        <f>"成本价"</f>
        <v>成本价</v>
      </c>
      <c r="F2473" s="2" t="str">
        <f>"浮动盈亏"</f>
        <v>浮动盈亏</v>
      </c>
      <c r="G2473" s="2" t="str">
        <f>"盈亏比例(%)"</f>
        <v>盈亏比例(%)</v>
      </c>
      <c r="H2473" s="2" t="str">
        <f>"折算汇率"</f>
        <v>折算汇率</v>
      </c>
      <c r="I2473" s="2" t="str">
        <f>"最新市值"</f>
        <v>最新市值</v>
      </c>
      <c r="J2473" s="2" t="str">
        <f>"当前价"</f>
        <v>当前价</v>
      </c>
      <c r="K2473" s="2" t="str">
        <f>"今买数量"</f>
        <v>今买数量</v>
      </c>
      <c r="L2473" s="2" t="str">
        <f>"今卖数量"</f>
        <v>今卖数量</v>
      </c>
      <c r="M2473" s="2" t="str">
        <f>"证券代码"</f>
        <v>证券代码</v>
      </c>
      <c r="N2473" s="2" t="str">
        <f>"股东代码"</f>
        <v>股东代码</v>
      </c>
      <c r="O2473" s="2" t="str">
        <f>"成本金额"</f>
        <v>成本金额</v>
      </c>
      <c r="P2473" s="2" t="s">
        <v>2</v>
      </c>
      <c r="Q2473" s="2"/>
      <c r="R2473" s="2" t="s">
        <v>3</v>
      </c>
    </row>
    <row r="2474" spans="1:18">
      <c r="A2474" s="2" t="s">
        <v>4</v>
      </c>
      <c r="B2474" s="9" t="s">
        <v>5</v>
      </c>
      <c r="C2474" s="9" t="s">
        <v>5</v>
      </c>
      <c r="D2474" s="2" t="str">
        <f t="shared" ref="D2474:D2489" si="736">"人民币"</f>
        <v>人民币</v>
      </c>
      <c r="E2474" s="2">
        <v>19.758</v>
      </c>
      <c r="F2474" s="2">
        <v>-1294.53</v>
      </c>
      <c r="G2474" s="2">
        <v>-8.19</v>
      </c>
      <c r="H2474" s="9" t="s">
        <v>6</v>
      </c>
      <c r="I2474" s="2">
        <v>14512</v>
      </c>
      <c r="J2474" s="2">
        <v>18.14</v>
      </c>
      <c r="K2474" s="2">
        <v>0</v>
      </c>
      <c r="L2474" s="2">
        <v>0</v>
      </c>
      <c r="M2474" s="2" t="str">
        <f>"000936"</f>
        <v>000936</v>
      </c>
      <c r="N2474" s="2" t="str">
        <f t="shared" ref="N2474:N2477" si="737">"0157472516"</f>
        <v>0157472516</v>
      </c>
      <c r="O2474" s="2" t="str">
        <f>"15806.53"</f>
        <v>15806.53</v>
      </c>
      <c r="P2474" s="2">
        <v>30</v>
      </c>
      <c r="Q2474" s="2">
        <f t="shared" ref="Q2474:Q2489" si="738">P2474*B2474</f>
        <v>24000</v>
      </c>
      <c r="R2474" s="2">
        <f t="shared" ref="R2474:R2489" si="739">(Q2474-O2474)/O2474*100</f>
        <v>51.835981711356</v>
      </c>
    </row>
    <row r="2475" spans="1:18">
      <c r="A2475" s="2" t="str">
        <f>"创业板B"</f>
        <v>创业板B</v>
      </c>
      <c r="B2475" s="2">
        <v>10000</v>
      </c>
      <c r="C2475" s="2">
        <v>10000</v>
      </c>
      <c r="D2475" s="2" t="str">
        <f>"人民币"</f>
        <v>人民币</v>
      </c>
      <c r="E2475" s="2">
        <v>1.116</v>
      </c>
      <c r="F2475" s="2">
        <v>-927.5</v>
      </c>
      <c r="G2475" s="2">
        <v>-8.33</v>
      </c>
      <c r="H2475" s="2"/>
      <c r="I2475" s="2">
        <v>10230</v>
      </c>
      <c r="J2475" s="2">
        <v>1.023</v>
      </c>
      <c r="K2475" s="2">
        <v>0</v>
      </c>
      <c r="L2475" s="2">
        <v>0</v>
      </c>
      <c r="M2475" s="2" t="str">
        <f>"150153"</f>
        <v>150153</v>
      </c>
      <c r="N2475" s="2" t="str">
        <f>"0157472516"</f>
        <v>0157472516</v>
      </c>
      <c r="O2475" s="2" t="str">
        <f>"11157.50"</f>
        <v>11157.50</v>
      </c>
      <c r="P2475" s="2">
        <v>1.3</v>
      </c>
      <c r="Q2475" s="2">
        <f>P2475*B2475</f>
        <v>13000</v>
      </c>
      <c r="R2475" s="2">
        <f>(Q2475-O2475)/O2475*100</f>
        <v>16.5135559041004</v>
      </c>
    </row>
    <row r="2476" spans="1:18">
      <c r="A2476" s="2" t="s">
        <v>7</v>
      </c>
      <c r="B2476" s="2">
        <v>600</v>
      </c>
      <c r="C2476" s="2">
        <v>600</v>
      </c>
      <c r="D2476" s="2" t="str">
        <f>"人民币"</f>
        <v>人民币</v>
      </c>
      <c r="E2476" s="2">
        <v>17.548</v>
      </c>
      <c r="F2476" s="2">
        <v>-310.88</v>
      </c>
      <c r="G2476" s="2">
        <v>-2.95</v>
      </c>
      <c r="H2476" s="2"/>
      <c r="I2476" s="2">
        <v>10218</v>
      </c>
      <c r="J2476" s="2">
        <v>17.03</v>
      </c>
      <c r="K2476" s="2">
        <v>0</v>
      </c>
      <c r="L2476" s="2">
        <v>0</v>
      </c>
      <c r="M2476" s="2" t="str">
        <f>"600008"</f>
        <v>600008</v>
      </c>
      <c r="N2476" s="2" t="str">
        <f t="shared" ref="N2476:N2479" si="740">"A453612732"</f>
        <v>A453612732</v>
      </c>
      <c r="O2476" s="2" t="str">
        <f>"10528.88"</f>
        <v>10528.88</v>
      </c>
      <c r="P2476" s="2">
        <v>25</v>
      </c>
      <c r="Q2476" s="2">
        <f>P2476*B2476</f>
        <v>15000</v>
      </c>
      <c r="R2476" s="2">
        <f>(Q2476-O2476)/O2476*100</f>
        <v>42.4652954540274</v>
      </c>
    </row>
    <row r="2477" spans="1:18">
      <c r="A2477" s="2" t="str">
        <f>"华英农业"</f>
        <v>华英农业</v>
      </c>
      <c r="B2477" s="2">
        <v>600</v>
      </c>
      <c r="C2477" s="2">
        <v>300</v>
      </c>
      <c r="D2477" s="2" t="str">
        <f>"人民币"</f>
        <v>人民币</v>
      </c>
      <c r="E2477" s="2">
        <v>14.948</v>
      </c>
      <c r="F2477" s="2">
        <v>-418.66</v>
      </c>
      <c r="G2477" s="2">
        <v>-4.67</v>
      </c>
      <c r="H2477" s="2"/>
      <c r="I2477" s="2">
        <v>8550</v>
      </c>
      <c r="J2477" s="2">
        <v>14.25</v>
      </c>
      <c r="K2477" s="2">
        <v>300</v>
      </c>
      <c r="L2477" s="2">
        <v>0</v>
      </c>
      <c r="M2477" s="2" t="str">
        <f>"002321"</f>
        <v>002321</v>
      </c>
      <c r="N2477" s="2" t="str">
        <f>"0157472516"</f>
        <v>0157472516</v>
      </c>
      <c r="O2477" s="2" t="str">
        <f>"8968.66"</f>
        <v>8968.66</v>
      </c>
      <c r="P2477" s="2">
        <v>25</v>
      </c>
      <c r="Q2477" s="2">
        <f>P2477*B2477</f>
        <v>15000</v>
      </c>
      <c r="R2477" s="2">
        <f>(Q2477-O2477)/O2477*100</f>
        <v>67.2490650777262</v>
      </c>
    </row>
    <row r="2478" spans="1:18">
      <c r="A2478" s="2" t="str">
        <f>"*ST阳化"</f>
        <v>*ST阳化</v>
      </c>
      <c r="B2478" s="2">
        <v>900</v>
      </c>
      <c r="C2478" s="2">
        <v>600</v>
      </c>
      <c r="D2478" s="2" t="str">
        <f>"人民币"</f>
        <v>人民币</v>
      </c>
      <c r="E2478" s="2">
        <v>7.599</v>
      </c>
      <c r="F2478" s="2">
        <v>-80.2</v>
      </c>
      <c r="G2478" s="2">
        <v>-1.17</v>
      </c>
      <c r="H2478" s="2"/>
      <c r="I2478" s="2">
        <v>6759</v>
      </c>
      <c r="J2478" s="2">
        <v>7.51</v>
      </c>
      <c r="K2478" s="2">
        <v>300</v>
      </c>
      <c r="L2478" s="2">
        <v>0</v>
      </c>
      <c r="M2478" s="2" t="str">
        <f>"600691"</f>
        <v>600691</v>
      </c>
      <c r="N2478" s="2" t="str">
        <f>"A453612732"</f>
        <v>A453612732</v>
      </c>
      <c r="O2478" s="2" t="str">
        <f>"6839.20"</f>
        <v>6839.20</v>
      </c>
      <c r="P2478" s="2">
        <v>11</v>
      </c>
      <c r="Q2478" s="2">
        <f>P2478*B2478</f>
        <v>9900</v>
      </c>
      <c r="R2478" s="2">
        <f>(Q2478-O2478)/O2478*100</f>
        <v>44.7537723710376</v>
      </c>
    </row>
    <row r="2479" spans="1:18">
      <c r="A2479" s="2" t="str">
        <f>"雪峰科技"</f>
        <v>雪峰科技</v>
      </c>
      <c r="B2479" s="2">
        <v>200</v>
      </c>
      <c r="C2479" s="2">
        <v>100</v>
      </c>
      <c r="D2479" s="2" t="str">
        <f>"人民币"</f>
        <v>人民币</v>
      </c>
      <c r="E2479" s="2">
        <v>37.898</v>
      </c>
      <c r="F2479" s="2">
        <v>-1239.59</v>
      </c>
      <c r="G2479" s="2">
        <v>-16.35</v>
      </c>
      <c r="H2479" s="2"/>
      <c r="I2479" s="2">
        <v>6340</v>
      </c>
      <c r="J2479" s="2">
        <v>31.7</v>
      </c>
      <c r="K2479" s="2">
        <v>100</v>
      </c>
      <c r="L2479" s="2">
        <v>0</v>
      </c>
      <c r="M2479" s="2" t="str">
        <f>"603227"</f>
        <v>603227</v>
      </c>
      <c r="N2479" s="2" t="str">
        <f>"A453612732"</f>
        <v>A453612732</v>
      </c>
      <c r="O2479" s="2" t="str">
        <f>"7579.59"</f>
        <v>7579.59</v>
      </c>
      <c r="P2479" s="2">
        <v>42</v>
      </c>
      <c r="Q2479" s="2">
        <f>P2479*B2479</f>
        <v>8400</v>
      </c>
      <c r="R2479" s="2">
        <f>(Q2479-O2479)/O2479*100</f>
        <v>10.8239363870605</v>
      </c>
    </row>
    <row r="2480" spans="1:18">
      <c r="A2480" s="2" t="str">
        <f>"三花股份"</f>
        <v>三花股份</v>
      </c>
      <c r="B2480" s="2">
        <v>400</v>
      </c>
      <c r="C2480" s="2">
        <v>400</v>
      </c>
      <c r="D2480" s="2" t="str">
        <f>"人民币"</f>
        <v>人民币</v>
      </c>
      <c r="E2480" s="2">
        <v>13.737</v>
      </c>
      <c r="F2480" s="2">
        <v>69.25</v>
      </c>
      <c r="G2480" s="2">
        <v>1.26</v>
      </c>
      <c r="H2480" s="2"/>
      <c r="I2480" s="2">
        <v>5564</v>
      </c>
      <c r="J2480" s="2">
        <v>13.91</v>
      </c>
      <c r="K2480" s="2">
        <v>0</v>
      </c>
      <c r="L2480" s="2">
        <v>0</v>
      </c>
      <c r="M2480" s="2" t="str">
        <f>"002050"</f>
        <v>002050</v>
      </c>
      <c r="N2480" s="2" t="str">
        <f t="shared" ref="N2480:N2485" si="741">"0157472516"</f>
        <v>0157472516</v>
      </c>
      <c r="O2480" s="2" t="str">
        <f>"5494.75"</f>
        <v>5494.75</v>
      </c>
      <c r="P2480" s="2">
        <v>20</v>
      </c>
      <c r="Q2480" s="2">
        <f>P2480*B2480</f>
        <v>8000</v>
      </c>
      <c r="R2480" s="2">
        <f>(Q2480-O2480)/O2480*100</f>
        <v>45.5935210883116</v>
      </c>
    </row>
    <row r="2481" spans="1:18">
      <c r="A2481" s="2" t="str">
        <f>"农 产 品"</f>
        <v>农 产 品</v>
      </c>
      <c r="B2481" s="2">
        <v>200</v>
      </c>
      <c r="C2481" s="2">
        <v>200</v>
      </c>
      <c r="D2481" s="2" t="str">
        <f>"人民币"</f>
        <v>人民币</v>
      </c>
      <c r="E2481" s="2">
        <v>25.665</v>
      </c>
      <c r="F2481" s="2">
        <v>-601</v>
      </c>
      <c r="G2481" s="2">
        <v>-11.71</v>
      </c>
      <c r="H2481" s="2"/>
      <c r="I2481" s="2">
        <v>4532</v>
      </c>
      <c r="J2481" s="2">
        <v>22.66</v>
      </c>
      <c r="K2481" s="2">
        <v>0</v>
      </c>
      <c r="L2481" s="2">
        <v>0</v>
      </c>
      <c r="M2481" s="2" t="str">
        <f>"000061"</f>
        <v>000061</v>
      </c>
      <c r="N2481" s="2" t="str">
        <f>"0157472516"</f>
        <v>0157472516</v>
      </c>
      <c r="O2481" s="2" t="str">
        <f>"5133.00"</f>
        <v>5133.00</v>
      </c>
      <c r="P2481" s="2">
        <v>35</v>
      </c>
      <c r="Q2481" s="2">
        <f>P2481*B2481</f>
        <v>7000</v>
      </c>
      <c r="R2481" s="2">
        <f>(Q2481-O2481)/O2481*100</f>
        <v>36.3724917202416</v>
      </c>
    </row>
    <row r="2482" spans="1:18">
      <c r="A2482" s="2" t="str">
        <f>"北京城建"</f>
        <v>北京城建</v>
      </c>
      <c r="B2482" s="2">
        <v>200</v>
      </c>
      <c r="C2482" s="2">
        <v>200</v>
      </c>
      <c r="D2482" s="2" t="str">
        <f>"人民币"</f>
        <v>人民币</v>
      </c>
      <c r="E2482" s="2">
        <v>24.605</v>
      </c>
      <c r="F2482" s="2">
        <v>-394.99</v>
      </c>
      <c r="G2482" s="2">
        <v>-8.03</v>
      </c>
      <c r="H2482" s="2"/>
      <c r="I2482" s="2">
        <v>4526</v>
      </c>
      <c r="J2482" s="2">
        <v>22.63</v>
      </c>
      <c r="K2482" s="2">
        <v>0</v>
      </c>
      <c r="L2482" s="2">
        <v>0</v>
      </c>
      <c r="M2482" s="2" t="str">
        <f>"600266"</f>
        <v>600266</v>
      </c>
      <c r="N2482" s="2" t="str">
        <f t="shared" ref="N2482:N2484" si="742">"A453612732"</f>
        <v>A453612732</v>
      </c>
      <c r="O2482" s="2" t="str">
        <f>"4920.99"</f>
        <v>4920.99</v>
      </c>
      <c r="P2482" s="2">
        <v>28</v>
      </c>
      <c r="Q2482" s="2">
        <f>P2482*B2482</f>
        <v>5600</v>
      </c>
      <c r="R2482" s="2">
        <f>(Q2482-O2482)/O2482*100</f>
        <v>13.7982397850839</v>
      </c>
    </row>
    <row r="2483" spans="1:18">
      <c r="A2483" s="2" t="str">
        <f>"上汽集团"</f>
        <v>上汽集团</v>
      </c>
      <c r="B2483" s="2">
        <v>200</v>
      </c>
      <c r="C2483" s="2">
        <v>200</v>
      </c>
      <c r="D2483" s="2" t="str">
        <f>"人民币"</f>
        <v>人民币</v>
      </c>
      <c r="E2483" s="2">
        <v>24.736</v>
      </c>
      <c r="F2483" s="2">
        <v>-449.12</v>
      </c>
      <c r="G2483" s="2">
        <v>-9.08</v>
      </c>
      <c r="H2483" s="2"/>
      <c r="I2483" s="2">
        <v>4498</v>
      </c>
      <c r="J2483" s="2">
        <v>22.49</v>
      </c>
      <c r="K2483" s="2">
        <v>0</v>
      </c>
      <c r="L2483" s="2">
        <v>0</v>
      </c>
      <c r="M2483" s="2" t="str">
        <f>"600104"</f>
        <v>600104</v>
      </c>
      <c r="N2483" s="2" t="str">
        <f>"A453612732"</f>
        <v>A453612732</v>
      </c>
      <c r="O2483" s="2" t="str">
        <f>"4947.12"</f>
        <v>4947.12</v>
      </c>
      <c r="P2483" s="2">
        <v>35</v>
      </c>
      <c r="Q2483" s="2">
        <f>P2483*B2483</f>
        <v>7000</v>
      </c>
      <c r="R2483" s="2">
        <f>(Q2483-O2483)/O2483*100</f>
        <v>41.4964666310904</v>
      </c>
    </row>
    <row r="2484" spans="1:18">
      <c r="A2484" s="2" t="str">
        <f>"中海集运"</f>
        <v>中海集运</v>
      </c>
      <c r="B2484" s="2">
        <v>400</v>
      </c>
      <c r="C2484" s="2">
        <v>400</v>
      </c>
      <c r="D2484" s="2" t="str">
        <f>"人民币"</f>
        <v>人民币</v>
      </c>
      <c r="E2484" s="2">
        <v>9.099</v>
      </c>
      <c r="F2484" s="2">
        <v>-167.68</v>
      </c>
      <c r="G2484" s="2">
        <v>-4.6</v>
      </c>
      <c r="H2484" s="2"/>
      <c r="I2484" s="2">
        <v>3472</v>
      </c>
      <c r="J2484" s="2">
        <v>8.68</v>
      </c>
      <c r="K2484" s="2">
        <v>0</v>
      </c>
      <c r="L2484" s="2">
        <v>0</v>
      </c>
      <c r="M2484" s="2" t="str">
        <f>"601866"</f>
        <v>601866</v>
      </c>
      <c r="N2484" s="2" t="str">
        <f>"A453612732"</f>
        <v>A453612732</v>
      </c>
      <c r="O2484" s="2" t="str">
        <f>"3639.68"</f>
        <v>3639.68</v>
      </c>
      <c r="P2484" s="2">
        <v>12</v>
      </c>
      <c r="Q2484" s="2">
        <f>P2484*B2484</f>
        <v>4800</v>
      </c>
      <c r="R2484" s="2">
        <f>(Q2484-O2484)/O2484*100</f>
        <v>31.8797256901706</v>
      </c>
    </row>
    <row r="2485" spans="1:18">
      <c r="A2485" s="2" t="str">
        <f>"中航军B"</f>
        <v>中航军B</v>
      </c>
      <c r="B2485" s="2">
        <v>3000</v>
      </c>
      <c r="C2485" s="2">
        <v>3000</v>
      </c>
      <c r="D2485" s="2" t="str">
        <f>"人民币"</f>
        <v>人民币</v>
      </c>
      <c r="E2485" s="2">
        <v>0.972</v>
      </c>
      <c r="F2485" s="2">
        <v>-62</v>
      </c>
      <c r="G2485" s="2">
        <v>-2.16</v>
      </c>
      <c r="H2485" s="2"/>
      <c r="I2485" s="2">
        <v>2853</v>
      </c>
      <c r="J2485" s="2">
        <v>0.951</v>
      </c>
      <c r="K2485" s="2">
        <v>0</v>
      </c>
      <c r="L2485" s="2">
        <v>0</v>
      </c>
      <c r="M2485" s="2" t="str">
        <f>"150222"</f>
        <v>150222</v>
      </c>
      <c r="N2485" s="2" t="str">
        <f>"0157472516"</f>
        <v>0157472516</v>
      </c>
      <c r="O2485" s="2" t="str">
        <f>"2915.00"</f>
        <v>2915.00</v>
      </c>
      <c r="P2485" s="2">
        <v>1.1</v>
      </c>
      <c r="Q2485" s="2">
        <f>P2485*B2485</f>
        <v>3300</v>
      </c>
      <c r="R2485" s="2">
        <f>(Q2485-O2485)/O2485*100</f>
        <v>13.2075471698113</v>
      </c>
    </row>
    <row r="2486" spans="1:18">
      <c r="A2486" s="2" t="str">
        <f>"华贸物流"</f>
        <v>华贸物流</v>
      </c>
      <c r="B2486" s="2">
        <v>200</v>
      </c>
      <c r="C2486" s="2">
        <v>200</v>
      </c>
      <c r="D2486" s="2" t="str">
        <f>"人民币"</f>
        <v>人民币</v>
      </c>
      <c r="E2486" s="2">
        <v>16.576</v>
      </c>
      <c r="F2486" s="2">
        <v>-473.12</v>
      </c>
      <c r="G2486" s="2">
        <v>-14.27</v>
      </c>
      <c r="H2486" s="2"/>
      <c r="I2486" s="2">
        <v>2842</v>
      </c>
      <c r="J2486" s="2">
        <v>14.21</v>
      </c>
      <c r="K2486" s="2">
        <v>0</v>
      </c>
      <c r="L2486" s="2">
        <v>0</v>
      </c>
      <c r="M2486" s="2" t="str">
        <f>"603128"</f>
        <v>603128</v>
      </c>
      <c r="N2486" s="2" t="str">
        <f t="shared" ref="N2486:N2489" si="743">"A453612732"</f>
        <v>A453612732</v>
      </c>
      <c r="O2486" s="2" t="str">
        <f>"3315.12"</f>
        <v>3315.12</v>
      </c>
      <c r="P2486" s="2">
        <v>20</v>
      </c>
      <c r="Q2486" s="2">
        <f>P2486*B2486</f>
        <v>4000</v>
      </c>
      <c r="R2486" s="2">
        <f>(Q2486-O2486)/O2486*100</f>
        <v>20.6592823185888</v>
      </c>
    </row>
    <row r="2487" spans="1:18">
      <c r="A2487" s="2" t="str">
        <f>"盛达矿业"</f>
        <v>盛达矿业</v>
      </c>
      <c r="B2487" s="2">
        <v>100</v>
      </c>
      <c r="C2487" s="2">
        <v>100</v>
      </c>
      <c r="D2487" s="2" t="str">
        <f>"人民币"</f>
        <v>人民币</v>
      </c>
      <c r="E2487" s="2">
        <v>38.308</v>
      </c>
      <c r="F2487" s="2">
        <v>-1175.77</v>
      </c>
      <c r="G2487" s="2">
        <v>-30.69</v>
      </c>
      <c r="H2487" s="2"/>
      <c r="I2487" s="2">
        <v>2655</v>
      </c>
      <c r="J2487" s="2">
        <v>26.55</v>
      </c>
      <c r="K2487" s="2">
        <v>0</v>
      </c>
      <c r="L2487" s="2">
        <v>100</v>
      </c>
      <c r="M2487" s="2" t="str">
        <f>"000603"</f>
        <v>000603</v>
      </c>
      <c r="N2487" s="2" t="str">
        <f>"0157472516"</f>
        <v>0157472516</v>
      </c>
      <c r="O2487" s="2" t="str">
        <f>"3830.77"</f>
        <v>3830.77</v>
      </c>
      <c r="P2487" s="2">
        <v>40</v>
      </c>
      <c r="Q2487" s="2">
        <f>P2487*B2487</f>
        <v>4000</v>
      </c>
      <c r="R2487" s="2">
        <f>(Q2487-O2487)/O2487*100</f>
        <v>4.41764971533138</v>
      </c>
    </row>
    <row r="2488" spans="1:18">
      <c r="A2488" s="2" t="str">
        <f>"大众交通"</f>
        <v>大众交通</v>
      </c>
      <c r="B2488" s="2">
        <v>100</v>
      </c>
      <c r="C2488" s="2">
        <v>100</v>
      </c>
      <c r="D2488" s="2" t="str">
        <f>"人民币"</f>
        <v>人民币</v>
      </c>
      <c r="E2488" s="2">
        <v>30.941</v>
      </c>
      <c r="F2488" s="2">
        <v>-1037.13</v>
      </c>
      <c r="G2488" s="2">
        <v>-33.52</v>
      </c>
      <c r="H2488" s="2"/>
      <c r="I2488" s="2">
        <v>2057</v>
      </c>
      <c r="J2488" s="2">
        <v>20.57</v>
      </c>
      <c r="K2488" s="2">
        <v>0</v>
      </c>
      <c r="L2488" s="2">
        <v>0</v>
      </c>
      <c r="M2488" s="2" t="str">
        <f>"600611"</f>
        <v>600611</v>
      </c>
      <c r="N2488" s="2" t="str">
        <f>"A453612732"</f>
        <v>A453612732</v>
      </c>
      <c r="O2488" s="2" t="str">
        <f>"3094.13"</f>
        <v>3094.13</v>
      </c>
      <c r="P2488" s="2">
        <v>28</v>
      </c>
      <c r="Q2488" s="2">
        <f>P2488*B2488</f>
        <v>2800</v>
      </c>
      <c r="R2488" s="2">
        <f>(Q2488-O2488)/O2488*100</f>
        <v>-9.50606470962759</v>
      </c>
    </row>
    <row r="2489" spans="1:18">
      <c r="A2489" s="2" t="str">
        <f>"中国中车"</f>
        <v>中国中车</v>
      </c>
      <c r="B2489" s="2">
        <v>100</v>
      </c>
      <c r="C2489" s="2">
        <v>100</v>
      </c>
      <c r="D2489" s="2" t="str">
        <f>"人民币"</f>
        <v>人民币</v>
      </c>
      <c r="E2489" s="2">
        <v>26.395</v>
      </c>
      <c r="F2489" s="2">
        <v>-631.5</v>
      </c>
      <c r="G2489" s="2">
        <v>-23.92</v>
      </c>
      <c r="H2489" s="2"/>
      <c r="I2489" s="2">
        <v>2008</v>
      </c>
      <c r="J2489" s="2">
        <v>20.08</v>
      </c>
      <c r="K2489" s="2">
        <v>0</v>
      </c>
      <c r="L2489" s="2">
        <v>100</v>
      </c>
      <c r="M2489" s="2" t="str">
        <f>"601766"</f>
        <v>601766</v>
      </c>
      <c r="N2489" s="2" t="str">
        <f>"A453612732"</f>
        <v>A453612732</v>
      </c>
      <c r="O2489" s="2" t="str">
        <f>"2639.50"</f>
        <v>2639.50</v>
      </c>
      <c r="P2489" s="2">
        <v>30</v>
      </c>
      <c r="Q2489" s="2">
        <f>P2489*B2489</f>
        <v>3000</v>
      </c>
      <c r="R2489" s="2">
        <f>(Q2489-O2489)/O2489*100</f>
        <v>13.6578897518469</v>
      </c>
    </row>
    <row r="2490" spans="1:18">
      <c r="A2490" s="2" t="s">
        <v>8</v>
      </c>
      <c r="B2490" s="2" t="s">
        <v>9</v>
      </c>
      <c r="C2490" s="4" t="s">
        <v>10</v>
      </c>
      <c r="D2490" s="4"/>
      <c r="E2490" s="4"/>
      <c r="F2490" s="2"/>
      <c r="G2490" s="2">
        <f>SUM(G2474:G2489)</f>
        <v>-178.38</v>
      </c>
      <c r="H2490" s="2"/>
      <c r="I2490" s="2"/>
      <c r="J2490" s="2"/>
      <c r="K2490" s="2"/>
      <c r="L2490" s="2"/>
      <c r="M2490" s="2"/>
      <c r="N2490" s="2"/>
      <c r="O2490" s="2"/>
      <c r="P2490" s="2"/>
      <c r="Q2490" s="2">
        <f>SUM(Q2474:Q2489)</f>
        <v>134800</v>
      </c>
      <c r="R2490" s="2"/>
    </row>
    <row r="2499" spans="2:18">
      <c r="B2499" s="2" t="str">
        <f>"币种"</f>
        <v>币种</v>
      </c>
      <c r="C2499" s="2" t="str">
        <f>"余额"</f>
        <v>余额</v>
      </c>
      <c r="D2499" s="2" t="str">
        <f>"可用"</f>
        <v>可用</v>
      </c>
      <c r="E2499" s="2" t="str">
        <f>"可取"</f>
        <v>可取</v>
      </c>
      <c r="F2499" s="2" t="str">
        <f>"参考市值"</f>
        <v>参考市值</v>
      </c>
      <c r="G2499" s="2" t="str">
        <f>"资产"</f>
        <v>资产</v>
      </c>
      <c r="H2499" s="2" t="str">
        <f>"盈亏"</f>
        <v>盈亏</v>
      </c>
      <c r="I2499" s="2"/>
      <c r="J2499" s="2"/>
      <c r="K2499" s="2"/>
      <c r="L2499" s="2"/>
      <c r="M2499" s="2"/>
      <c r="N2499" s="2"/>
      <c r="O2499" s="2"/>
      <c r="P2499" s="2"/>
      <c r="Q2499" s="2"/>
      <c r="R2499" s="2"/>
    </row>
    <row r="2500" spans="2:18">
      <c r="B2500" s="2" t="str">
        <f>"人民币"</f>
        <v>人民币</v>
      </c>
      <c r="C2500" s="2" t="str">
        <f>"5508.71"</f>
        <v>5508.71</v>
      </c>
      <c r="D2500" s="2" t="str">
        <f>"138.54"</f>
        <v>138.54</v>
      </c>
      <c r="E2500" s="2" t="str">
        <f>"138.54"</f>
        <v>138.54</v>
      </c>
      <c r="F2500" s="2" t="str">
        <f>"91616.00"</f>
        <v>91616.00</v>
      </c>
      <c r="G2500" s="2" t="str">
        <f>"91754.54"</f>
        <v>91754.54</v>
      </c>
      <c r="H2500" s="2" t="str">
        <f>"-9194.42"</f>
        <v>-9194.42</v>
      </c>
      <c r="I2500" s="2"/>
      <c r="J2500" s="2"/>
      <c r="K2500" s="2"/>
      <c r="L2500" s="2"/>
      <c r="M2500" s="2"/>
      <c r="N2500" s="2"/>
      <c r="O2500" s="2"/>
      <c r="P2500" s="2"/>
      <c r="Q2500" s="2"/>
      <c r="R2500" s="2"/>
    </row>
    <row r="2501" spans="2:18"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8"/>
    </row>
    <row r="2502" spans="2:19">
      <c r="B2502" s="2" t="s">
        <v>0</v>
      </c>
      <c r="C2502" s="2" t="str">
        <f>"证券数量"</f>
        <v>证券数量</v>
      </c>
      <c r="D2502" s="2" t="s">
        <v>1</v>
      </c>
      <c r="E2502" s="2" t="str">
        <f>"价格币种"</f>
        <v>价格币种</v>
      </c>
      <c r="F2502" s="2" t="str">
        <f>"成本价"</f>
        <v>成本价</v>
      </c>
      <c r="G2502" s="2" t="str">
        <f>"浮动盈亏"</f>
        <v>浮动盈亏</v>
      </c>
      <c r="H2502" s="2" t="str">
        <f>"盈亏比例(%)"</f>
        <v>盈亏比例(%)</v>
      </c>
      <c r="I2502" s="2" t="str">
        <f>"折算汇率"</f>
        <v>折算汇率</v>
      </c>
      <c r="J2502" s="2" t="str">
        <f>"最新市值"</f>
        <v>最新市值</v>
      </c>
      <c r="K2502" s="2" t="str">
        <f>"当前价"</f>
        <v>当前价</v>
      </c>
      <c r="L2502" s="2" t="str">
        <f>"今买数量"</f>
        <v>今买数量</v>
      </c>
      <c r="M2502" s="2" t="str">
        <f>"今卖数量"</f>
        <v>今卖数量</v>
      </c>
      <c r="N2502" s="2" t="str">
        <f>"证券代码"</f>
        <v>证券代码</v>
      </c>
      <c r="O2502" s="2" t="str">
        <f>"股东代码"</f>
        <v>股东代码</v>
      </c>
      <c r="P2502" s="2" t="str">
        <f>"成本金额"</f>
        <v>成本金额</v>
      </c>
      <c r="Q2502" s="2" t="s">
        <v>2</v>
      </c>
      <c r="R2502" s="2"/>
      <c r="S2502" s="2" t="s">
        <v>3</v>
      </c>
    </row>
    <row r="2503" spans="2:19">
      <c r="B2503" s="2" t="s">
        <v>4</v>
      </c>
      <c r="C2503" s="9" t="s">
        <v>5</v>
      </c>
      <c r="D2503" s="9" t="s">
        <v>5</v>
      </c>
      <c r="E2503" s="2" t="str">
        <f t="shared" ref="E2503:E2518" si="744">"人民币"</f>
        <v>人民币</v>
      </c>
      <c r="F2503" s="2">
        <v>19.758</v>
      </c>
      <c r="G2503" s="2">
        <v>-1294.53</v>
      </c>
      <c r="H2503" s="2">
        <v>-8.19</v>
      </c>
      <c r="I2503" s="9" t="s">
        <v>6</v>
      </c>
      <c r="J2503" s="2">
        <v>14512</v>
      </c>
      <c r="K2503" s="2">
        <v>18.14</v>
      </c>
      <c r="L2503" s="2">
        <v>0</v>
      </c>
      <c r="M2503" s="2">
        <v>0</v>
      </c>
      <c r="N2503" s="2" t="str">
        <f>"000936"</f>
        <v>000936</v>
      </c>
      <c r="O2503" s="2" t="str">
        <f t="shared" ref="O2503:O2506" si="745">"0157472516"</f>
        <v>0157472516</v>
      </c>
      <c r="P2503" s="2" t="str">
        <f>"15806.53"</f>
        <v>15806.53</v>
      </c>
      <c r="Q2503" s="2">
        <v>30</v>
      </c>
      <c r="R2503" s="2">
        <f t="shared" ref="R2503:R2518" si="746">Q2503*C2503</f>
        <v>24000</v>
      </c>
      <c r="S2503" s="2">
        <f t="shared" ref="S2503:S2518" si="747">(R2503-P2503)/P2503*100</f>
        <v>51.835981711356</v>
      </c>
    </row>
    <row r="2504" spans="2:19">
      <c r="B2504" s="2" t="str">
        <f>"创业板B"</f>
        <v>创业板B</v>
      </c>
      <c r="C2504" s="2">
        <v>10000</v>
      </c>
      <c r="D2504" s="2">
        <v>10000</v>
      </c>
      <c r="E2504" s="2" t="str">
        <f>"人民币"</f>
        <v>人民币</v>
      </c>
      <c r="F2504" s="2">
        <v>1.116</v>
      </c>
      <c r="G2504" s="2">
        <v>-927.5</v>
      </c>
      <c r="H2504" s="2">
        <v>-8.33</v>
      </c>
      <c r="I2504" s="2"/>
      <c r="J2504" s="2">
        <v>10230</v>
      </c>
      <c r="K2504" s="2">
        <v>1.023</v>
      </c>
      <c r="L2504" s="2">
        <v>0</v>
      </c>
      <c r="M2504" s="2">
        <v>0</v>
      </c>
      <c r="N2504" s="2" t="str">
        <f>"150153"</f>
        <v>150153</v>
      </c>
      <c r="O2504" s="2" t="str">
        <f>"0157472516"</f>
        <v>0157472516</v>
      </c>
      <c r="P2504" s="2" t="str">
        <f>"11157.50"</f>
        <v>11157.50</v>
      </c>
      <c r="Q2504" s="2">
        <v>1.3</v>
      </c>
      <c r="R2504" s="2">
        <f>Q2504*C2504</f>
        <v>13000</v>
      </c>
      <c r="S2504" s="2">
        <f>(R2504-P2504)/P2504*100</f>
        <v>16.5135559041004</v>
      </c>
    </row>
    <row r="2505" spans="2:19">
      <c r="B2505" s="2" t="s">
        <v>7</v>
      </c>
      <c r="C2505" s="2">
        <v>600</v>
      </c>
      <c r="D2505" s="2">
        <v>600</v>
      </c>
      <c r="E2505" s="2" t="str">
        <f>"人民币"</f>
        <v>人民币</v>
      </c>
      <c r="F2505" s="2">
        <v>17.548</v>
      </c>
      <c r="G2505" s="2">
        <v>-310.88</v>
      </c>
      <c r="H2505" s="2">
        <v>-2.95</v>
      </c>
      <c r="I2505" s="2"/>
      <c r="J2505" s="2">
        <v>10218</v>
      </c>
      <c r="K2505" s="2">
        <v>17.03</v>
      </c>
      <c r="L2505" s="2">
        <v>0</v>
      </c>
      <c r="M2505" s="2">
        <v>0</v>
      </c>
      <c r="N2505" s="2" t="str">
        <f>"600008"</f>
        <v>600008</v>
      </c>
      <c r="O2505" s="2" t="str">
        <f t="shared" ref="O2505:O2508" si="748">"A453612732"</f>
        <v>A453612732</v>
      </c>
      <c r="P2505" s="2" t="str">
        <f>"10528.88"</f>
        <v>10528.88</v>
      </c>
      <c r="Q2505" s="2">
        <v>25</v>
      </c>
      <c r="R2505" s="2">
        <f>Q2505*C2505</f>
        <v>15000</v>
      </c>
      <c r="S2505" s="2">
        <f>(R2505-P2505)/P2505*100</f>
        <v>42.4652954540274</v>
      </c>
    </row>
    <row r="2506" spans="2:19">
      <c r="B2506" s="2" t="str">
        <f>"华英农业"</f>
        <v>华英农业</v>
      </c>
      <c r="C2506" s="2">
        <v>600</v>
      </c>
      <c r="D2506" s="2">
        <v>300</v>
      </c>
      <c r="E2506" s="2" t="str">
        <f>"人民币"</f>
        <v>人民币</v>
      </c>
      <c r="F2506" s="2">
        <v>14.948</v>
      </c>
      <c r="G2506" s="2">
        <v>-418.66</v>
      </c>
      <c r="H2506" s="2">
        <v>-4.67</v>
      </c>
      <c r="I2506" s="2"/>
      <c r="J2506" s="2">
        <v>8550</v>
      </c>
      <c r="K2506" s="2">
        <v>14.25</v>
      </c>
      <c r="L2506" s="2">
        <v>300</v>
      </c>
      <c r="M2506" s="2">
        <v>0</v>
      </c>
      <c r="N2506" s="2" t="str">
        <f>"002321"</f>
        <v>002321</v>
      </c>
      <c r="O2506" s="2" t="str">
        <f>"0157472516"</f>
        <v>0157472516</v>
      </c>
      <c r="P2506" s="2" t="str">
        <f>"8968.66"</f>
        <v>8968.66</v>
      </c>
      <c r="Q2506" s="2">
        <v>25</v>
      </c>
      <c r="R2506" s="2">
        <f>Q2506*C2506</f>
        <v>15000</v>
      </c>
      <c r="S2506" s="2">
        <f>(R2506-P2506)/P2506*100</f>
        <v>67.2490650777262</v>
      </c>
    </row>
    <row r="2507" spans="2:19">
      <c r="B2507" s="2" t="str">
        <f>"*ST阳化"</f>
        <v>*ST阳化</v>
      </c>
      <c r="C2507" s="2">
        <v>900</v>
      </c>
      <c r="D2507" s="2">
        <v>600</v>
      </c>
      <c r="E2507" s="2" t="str">
        <f>"人民币"</f>
        <v>人民币</v>
      </c>
      <c r="F2507" s="2">
        <v>7.599</v>
      </c>
      <c r="G2507" s="2">
        <v>-80.2</v>
      </c>
      <c r="H2507" s="2">
        <v>-1.17</v>
      </c>
      <c r="I2507" s="2"/>
      <c r="J2507" s="2">
        <v>6759</v>
      </c>
      <c r="K2507" s="2">
        <v>7.51</v>
      </c>
      <c r="L2507" s="2">
        <v>300</v>
      </c>
      <c r="M2507" s="2">
        <v>0</v>
      </c>
      <c r="N2507" s="2" t="str">
        <f>"600691"</f>
        <v>600691</v>
      </c>
      <c r="O2507" s="2" t="str">
        <f>"A453612732"</f>
        <v>A453612732</v>
      </c>
      <c r="P2507" s="2" t="str">
        <f>"6839.20"</f>
        <v>6839.20</v>
      </c>
      <c r="Q2507" s="2">
        <v>11</v>
      </c>
      <c r="R2507" s="2">
        <f>Q2507*C2507</f>
        <v>9900</v>
      </c>
      <c r="S2507" s="2">
        <f>(R2507-P2507)/P2507*100</f>
        <v>44.7537723710376</v>
      </c>
    </row>
    <row r="2508" spans="2:19">
      <c r="B2508" s="2" t="str">
        <f>"雪峰科技"</f>
        <v>雪峰科技</v>
      </c>
      <c r="C2508" s="2">
        <v>200</v>
      </c>
      <c r="D2508" s="2">
        <v>100</v>
      </c>
      <c r="E2508" s="2" t="str">
        <f>"人民币"</f>
        <v>人民币</v>
      </c>
      <c r="F2508" s="2">
        <v>37.898</v>
      </c>
      <c r="G2508" s="2">
        <v>-1239.59</v>
      </c>
      <c r="H2508" s="2">
        <v>-16.35</v>
      </c>
      <c r="I2508" s="2"/>
      <c r="J2508" s="2">
        <v>6340</v>
      </c>
      <c r="K2508" s="2">
        <v>31.7</v>
      </c>
      <c r="L2508" s="2">
        <v>100</v>
      </c>
      <c r="M2508" s="2">
        <v>0</v>
      </c>
      <c r="N2508" s="2" t="str">
        <f>"603227"</f>
        <v>603227</v>
      </c>
      <c r="O2508" s="2" t="str">
        <f>"A453612732"</f>
        <v>A453612732</v>
      </c>
      <c r="P2508" s="2" t="str">
        <f>"7579.59"</f>
        <v>7579.59</v>
      </c>
      <c r="Q2508" s="2">
        <v>42</v>
      </c>
      <c r="R2508" s="2">
        <f>Q2508*C2508</f>
        <v>8400</v>
      </c>
      <c r="S2508" s="2">
        <f>(R2508-P2508)/P2508*100</f>
        <v>10.8239363870605</v>
      </c>
    </row>
    <row r="2509" spans="2:19">
      <c r="B2509" s="2" t="str">
        <f>"三花股份"</f>
        <v>三花股份</v>
      </c>
      <c r="C2509" s="2">
        <v>400</v>
      </c>
      <c r="D2509" s="2">
        <v>400</v>
      </c>
      <c r="E2509" s="2" t="str">
        <f>"人民币"</f>
        <v>人民币</v>
      </c>
      <c r="F2509" s="2">
        <v>13.737</v>
      </c>
      <c r="G2509" s="2">
        <v>69.25</v>
      </c>
      <c r="H2509" s="2">
        <v>1.26</v>
      </c>
      <c r="I2509" s="2"/>
      <c r="J2509" s="2">
        <v>5564</v>
      </c>
      <c r="K2509" s="2">
        <v>13.91</v>
      </c>
      <c r="L2509" s="2">
        <v>0</v>
      </c>
      <c r="M2509" s="2">
        <v>0</v>
      </c>
      <c r="N2509" s="2" t="str">
        <f>"002050"</f>
        <v>002050</v>
      </c>
      <c r="O2509" s="2" t="str">
        <f t="shared" ref="O2509:O2514" si="749">"0157472516"</f>
        <v>0157472516</v>
      </c>
      <c r="P2509" s="2" t="str">
        <f>"5494.75"</f>
        <v>5494.75</v>
      </c>
      <c r="Q2509" s="2">
        <v>20</v>
      </c>
      <c r="R2509" s="2">
        <f>Q2509*C2509</f>
        <v>8000</v>
      </c>
      <c r="S2509" s="2">
        <f>(R2509-P2509)/P2509*100</f>
        <v>45.5935210883116</v>
      </c>
    </row>
    <row r="2510" spans="2:19">
      <c r="B2510" s="2" t="str">
        <f>"农 产 品"</f>
        <v>农 产 品</v>
      </c>
      <c r="C2510" s="2">
        <v>200</v>
      </c>
      <c r="D2510" s="2">
        <v>200</v>
      </c>
      <c r="E2510" s="2" t="str">
        <f>"人民币"</f>
        <v>人民币</v>
      </c>
      <c r="F2510" s="2">
        <v>25.665</v>
      </c>
      <c r="G2510" s="2">
        <v>-601</v>
      </c>
      <c r="H2510" s="2">
        <v>-11.71</v>
      </c>
      <c r="I2510" s="2"/>
      <c r="J2510" s="2">
        <v>4532</v>
      </c>
      <c r="K2510" s="2">
        <v>22.66</v>
      </c>
      <c r="L2510" s="2">
        <v>0</v>
      </c>
      <c r="M2510" s="2">
        <v>0</v>
      </c>
      <c r="N2510" s="2" t="str">
        <f>"000061"</f>
        <v>000061</v>
      </c>
      <c r="O2510" s="2" t="str">
        <f>"0157472516"</f>
        <v>0157472516</v>
      </c>
      <c r="P2510" s="2" t="str">
        <f>"5133.00"</f>
        <v>5133.00</v>
      </c>
      <c r="Q2510" s="2">
        <v>35</v>
      </c>
      <c r="R2510" s="2">
        <f>Q2510*C2510</f>
        <v>7000</v>
      </c>
      <c r="S2510" s="2">
        <f>(R2510-P2510)/P2510*100</f>
        <v>36.3724917202416</v>
      </c>
    </row>
    <row r="2511" spans="2:19">
      <c r="B2511" s="2" t="str">
        <f>"北京城建"</f>
        <v>北京城建</v>
      </c>
      <c r="C2511" s="2">
        <v>200</v>
      </c>
      <c r="D2511" s="2">
        <v>200</v>
      </c>
      <c r="E2511" s="2" t="str">
        <f>"人民币"</f>
        <v>人民币</v>
      </c>
      <c r="F2511" s="2">
        <v>24.605</v>
      </c>
      <c r="G2511" s="2">
        <v>-394.99</v>
      </c>
      <c r="H2511" s="2">
        <v>-8.03</v>
      </c>
      <c r="I2511" s="2"/>
      <c r="J2511" s="2">
        <v>4526</v>
      </c>
      <c r="K2511" s="2">
        <v>22.63</v>
      </c>
      <c r="L2511" s="2">
        <v>0</v>
      </c>
      <c r="M2511" s="2">
        <v>0</v>
      </c>
      <c r="N2511" s="2" t="str">
        <f>"600266"</f>
        <v>600266</v>
      </c>
      <c r="O2511" s="2" t="str">
        <f t="shared" ref="O2511:O2513" si="750">"A453612732"</f>
        <v>A453612732</v>
      </c>
      <c r="P2511" s="2" t="str">
        <f>"4920.99"</f>
        <v>4920.99</v>
      </c>
      <c r="Q2511" s="2">
        <v>28</v>
      </c>
      <c r="R2511" s="2">
        <f>Q2511*C2511</f>
        <v>5600</v>
      </c>
      <c r="S2511" s="2">
        <f>(R2511-P2511)/P2511*100</f>
        <v>13.7982397850839</v>
      </c>
    </row>
    <row r="2512" spans="2:19">
      <c r="B2512" s="2" t="str">
        <f>"上汽集团"</f>
        <v>上汽集团</v>
      </c>
      <c r="C2512" s="2">
        <v>200</v>
      </c>
      <c r="D2512" s="2">
        <v>200</v>
      </c>
      <c r="E2512" s="2" t="str">
        <f>"人民币"</f>
        <v>人民币</v>
      </c>
      <c r="F2512" s="2">
        <v>24.736</v>
      </c>
      <c r="G2512" s="2">
        <v>-449.12</v>
      </c>
      <c r="H2512" s="2">
        <v>-9.08</v>
      </c>
      <c r="I2512" s="2"/>
      <c r="J2512" s="2">
        <v>4498</v>
      </c>
      <c r="K2512" s="2">
        <v>22.49</v>
      </c>
      <c r="L2512" s="2">
        <v>0</v>
      </c>
      <c r="M2512" s="2">
        <v>0</v>
      </c>
      <c r="N2512" s="2" t="str">
        <f>"600104"</f>
        <v>600104</v>
      </c>
      <c r="O2512" s="2" t="str">
        <f>"A453612732"</f>
        <v>A453612732</v>
      </c>
      <c r="P2512" s="2" t="str">
        <f>"4947.12"</f>
        <v>4947.12</v>
      </c>
      <c r="Q2512" s="2">
        <v>35</v>
      </c>
      <c r="R2512" s="2">
        <f>Q2512*C2512</f>
        <v>7000</v>
      </c>
      <c r="S2512" s="2">
        <f>(R2512-P2512)/P2512*100</f>
        <v>41.4964666310904</v>
      </c>
    </row>
    <row r="2513" spans="2:19">
      <c r="B2513" s="2" t="str">
        <f>"中海集运"</f>
        <v>中海集运</v>
      </c>
      <c r="C2513" s="2">
        <v>400</v>
      </c>
      <c r="D2513" s="2">
        <v>400</v>
      </c>
      <c r="E2513" s="2" t="str">
        <f>"人民币"</f>
        <v>人民币</v>
      </c>
      <c r="F2513" s="2">
        <v>9.099</v>
      </c>
      <c r="G2513" s="2">
        <v>-167.68</v>
      </c>
      <c r="H2513" s="2">
        <v>-4.6</v>
      </c>
      <c r="I2513" s="2"/>
      <c r="J2513" s="2">
        <v>3472</v>
      </c>
      <c r="K2513" s="2">
        <v>8.68</v>
      </c>
      <c r="L2513" s="2">
        <v>0</v>
      </c>
      <c r="M2513" s="2">
        <v>0</v>
      </c>
      <c r="N2513" s="2" t="str">
        <f>"601866"</f>
        <v>601866</v>
      </c>
      <c r="O2513" s="2" t="str">
        <f>"A453612732"</f>
        <v>A453612732</v>
      </c>
      <c r="P2513" s="2" t="str">
        <f>"3639.68"</f>
        <v>3639.68</v>
      </c>
      <c r="Q2513" s="2">
        <v>12</v>
      </c>
      <c r="R2513" s="2">
        <f>Q2513*C2513</f>
        <v>4800</v>
      </c>
      <c r="S2513" s="2">
        <f>(R2513-P2513)/P2513*100</f>
        <v>31.8797256901706</v>
      </c>
    </row>
    <row r="2514" spans="2:19">
      <c r="B2514" s="2" t="str">
        <f>"中航军B"</f>
        <v>中航军B</v>
      </c>
      <c r="C2514" s="2">
        <v>3000</v>
      </c>
      <c r="D2514" s="2">
        <v>3000</v>
      </c>
      <c r="E2514" s="2" t="str">
        <f>"人民币"</f>
        <v>人民币</v>
      </c>
      <c r="F2514" s="2">
        <v>0.972</v>
      </c>
      <c r="G2514" s="2">
        <v>-62</v>
      </c>
      <c r="H2514" s="2">
        <v>-2.16</v>
      </c>
      <c r="I2514" s="2"/>
      <c r="J2514" s="2">
        <v>2853</v>
      </c>
      <c r="K2514" s="2">
        <v>0.951</v>
      </c>
      <c r="L2514" s="2">
        <v>0</v>
      </c>
      <c r="M2514" s="2">
        <v>0</v>
      </c>
      <c r="N2514" s="2" t="str">
        <f>"150222"</f>
        <v>150222</v>
      </c>
      <c r="O2514" s="2" t="str">
        <f>"0157472516"</f>
        <v>0157472516</v>
      </c>
      <c r="P2514" s="2" t="str">
        <f>"2915.00"</f>
        <v>2915.00</v>
      </c>
      <c r="Q2514" s="2">
        <v>1.1</v>
      </c>
      <c r="R2514" s="2">
        <f>Q2514*C2514</f>
        <v>3300</v>
      </c>
      <c r="S2514" s="2">
        <f>(R2514-P2514)/P2514*100</f>
        <v>13.2075471698113</v>
      </c>
    </row>
    <row r="2515" spans="2:19">
      <c r="B2515" s="2" t="str">
        <f>"华贸物流"</f>
        <v>华贸物流</v>
      </c>
      <c r="C2515" s="2">
        <v>200</v>
      </c>
      <c r="D2515" s="2">
        <v>200</v>
      </c>
      <c r="E2515" s="2" t="str">
        <f>"人民币"</f>
        <v>人民币</v>
      </c>
      <c r="F2515" s="2">
        <v>16.576</v>
      </c>
      <c r="G2515" s="2">
        <v>-473.12</v>
      </c>
      <c r="H2515" s="2">
        <v>-14.27</v>
      </c>
      <c r="I2515" s="2"/>
      <c r="J2515" s="2">
        <v>2842</v>
      </c>
      <c r="K2515" s="2">
        <v>14.21</v>
      </c>
      <c r="L2515" s="2">
        <v>0</v>
      </c>
      <c r="M2515" s="2">
        <v>0</v>
      </c>
      <c r="N2515" s="2" t="str">
        <f>"603128"</f>
        <v>603128</v>
      </c>
      <c r="O2515" s="2" t="str">
        <f t="shared" ref="O2515:O2518" si="751">"A453612732"</f>
        <v>A453612732</v>
      </c>
      <c r="P2515" s="2" t="str">
        <f>"3315.12"</f>
        <v>3315.12</v>
      </c>
      <c r="Q2515" s="2">
        <v>20</v>
      </c>
      <c r="R2515" s="2">
        <f>Q2515*C2515</f>
        <v>4000</v>
      </c>
      <c r="S2515" s="2">
        <f>(R2515-P2515)/P2515*100</f>
        <v>20.6592823185888</v>
      </c>
    </row>
    <row r="2516" spans="2:19">
      <c r="B2516" s="2" t="str">
        <f>"盛达矿业"</f>
        <v>盛达矿业</v>
      </c>
      <c r="C2516" s="2">
        <v>100</v>
      </c>
      <c r="D2516" s="2">
        <v>100</v>
      </c>
      <c r="E2516" s="2" t="str">
        <f>"人民币"</f>
        <v>人民币</v>
      </c>
      <c r="F2516" s="2">
        <v>38.308</v>
      </c>
      <c r="G2516" s="2">
        <v>-1175.77</v>
      </c>
      <c r="H2516" s="2">
        <v>-30.69</v>
      </c>
      <c r="I2516" s="2"/>
      <c r="J2516" s="2">
        <v>2655</v>
      </c>
      <c r="K2516" s="2">
        <v>26.55</v>
      </c>
      <c r="L2516" s="2">
        <v>0</v>
      </c>
      <c r="M2516" s="2">
        <v>100</v>
      </c>
      <c r="N2516" s="2" t="str">
        <f>"000603"</f>
        <v>000603</v>
      </c>
      <c r="O2516" s="2" t="str">
        <f>"0157472516"</f>
        <v>0157472516</v>
      </c>
      <c r="P2516" s="2" t="str">
        <f>"3830.77"</f>
        <v>3830.77</v>
      </c>
      <c r="Q2516" s="2">
        <v>40</v>
      </c>
      <c r="R2516" s="2">
        <f>Q2516*C2516</f>
        <v>4000</v>
      </c>
      <c r="S2516" s="2">
        <f>(R2516-P2516)/P2516*100</f>
        <v>4.41764971533138</v>
      </c>
    </row>
    <row r="2517" spans="2:19">
      <c r="B2517" s="2" t="str">
        <f>"大众交通"</f>
        <v>大众交通</v>
      </c>
      <c r="C2517" s="2">
        <v>100</v>
      </c>
      <c r="D2517" s="2">
        <v>100</v>
      </c>
      <c r="E2517" s="2" t="str">
        <f>"人民币"</f>
        <v>人民币</v>
      </c>
      <c r="F2517" s="2">
        <v>30.941</v>
      </c>
      <c r="G2517" s="2">
        <v>-1037.13</v>
      </c>
      <c r="H2517" s="2">
        <v>-33.52</v>
      </c>
      <c r="I2517" s="2"/>
      <c r="J2517" s="2">
        <v>2057</v>
      </c>
      <c r="K2517" s="2">
        <v>20.57</v>
      </c>
      <c r="L2517" s="2">
        <v>0</v>
      </c>
      <c r="M2517" s="2">
        <v>0</v>
      </c>
      <c r="N2517" s="2" t="str">
        <f>"600611"</f>
        <v>600611</v>
      </c>
      <c r="O2517" s="2" t="str">
        <f>"A453612732"</f>
        <v>A453612732</v>
      </c>
      <c r="P2517" s="2" t="str">
        <f>"3094.13"</f>
        <v>3094.13</v>
      </c>
      <c r="Q2517" s="2">
        <v>28</v>
      </c>
      <c r="R2517" s="2">
        <f>Q2517*C2517</f>
        <v>2800</v>
      </c>
      <c r="S2517" s="2">
        <f>(R2517-P2517)/P2517*100</f>
        <v>-9.50606470962759</v>
      </c>
    </row>
    <row r="2518" spans="2:19">
      <c r="B2518" s="2" t="str">
        <f>"中国中车"</f>
        <v>中国中车</v>
      </c>
      <c r="C2518" s="2">
        <v>100</v>
      </c>
      <c r="D2518" s="2">
        <v>100</v>
      </c>
      <c r="E2518" s="2" t="str">
        <f>"人民币"</f>
        <v>人民币</v>
      </c>
      <c r="F2518" s="2">
        <v>26.395</v>
      </c>
      <c r="G2518" s="2">
        <v>-631.5</v>
      </c>
      <c r="H2518" s="2">
        <v>-23.92</v>
      </c>
      <c r="I2518" s="2"/>
      <c r="J2518" s="2">
        <v>2008</v>
      </c>
      <c r="K2518" s="2">
        <v>20.08</v>
      </c>
      <c r="L2518" s="2">
        <v>0</v>
      </c>
      <c r="M2518" s="2">
        <v>100</v>
      </c>
      <c r="N2518" s="2" t="str">
        <f>"601766"</f>
        <v>601766</v>
      </c>
      <c r="O2518" s="2" t="str">
        <f>"A453612732"</f>
        <v>A453612732</v>
      </c>
      <c r="P2518" s="2" t="str">
        <f>"2639.50"</f>
        <v>2639.50</v>
      </c>
      <c r="Q2518" s="2">
        <v>30</v>
      </c>
      <c r="R2518" s="2">
        <f>Q2518*C2518</f>
        <v>3000</v>
      </c>
      <c r="S2518" s="2">
        <f>(R2518-P2518)/P2518*100</f>
        <v>13.6578897518469</v>
      </c>
    </row>
    <row r="2519" spans="2:19">
      <c r="B2519" s="2" t="s">
        <v>8</v>
      </c>
      <c r="C2519" s="2" t="s">
        <v>9</v>
      </c>
      <c r="D2519" s="4" t="s">
        <v>10</v>
      </c>
      <c r="E2519" s="4"/>
      <c r="F2519" s="4"/>
      <c r="G2519" s="2"/>
      <c r="H2519" s="2">
        <f>SUM(H2503:H2518)</f>
        <v>-178.38</v>
      </c>
      <c r="I2519" s="2"/>
      <c r="J2519" s="2"/>
      <c r="K2519" s="2"/>
      <c r="L2519" s="2"/>
      <c r="M2519" s="2"/>
      <c r="N2519" s="2"/>
      <c r="O2519" s="2"/>
      <c r="P2519" s="2"/>
      <c r="Q2519" s="2"/>
      <c r="R2519" s="2">
        <f>SUM(R2503:R2518)</f>
        <v>134800</v>
      </c>
      <c r="S2519" s="2"/>
    </row>
    <row r="2520" customFormat="1" spans="4:9">
      <c r="D2520" s="5"/>
      <c r="E2520" s="5"/>
      <c r="F2520" s="5"/>
      <c r="I2520" s="6">
        <v>42257</v>
      </c>
    </row>
    <row r="2521" customFormat="1" spans="11:11">
      <c r="K2521" s="6">
        <f>I2520+1</f>
        <v>42258</v>
      </c>
    </row>
    <row r="2522" customFormat="1" spans="3:12">
      <c r="C2522" t="s">
        <v>11</v>
      </c>
      <c r="L2522" s="7">
        <f ca="1">NOW()</f>
        <v>42259.9654398148</v>
      </c>
    </row>
    <row r="2523" customFormat="1" spans="10:10">
      <c r="J2523" t="e">
        <f>E2515+1</f>
        <v>#VALUE!</v>
      </c>
    </row>
    <row r="2524" customFormat="1" spans="7:7">
      <c r="G2524" t="s">
        <v>12</v>
      </c>
    </row>
    <row r="2525" customFormat="1" spans="6:6">
      <c r="F2525" t="s">
        <v>13</v>
      </c>
    </row>
    <row r="2526" spans="1:17">
      <c r="A2526" s="2" t="str">
        <f>"币种"</f>
        <v>币种</v>
      </c>
      <c r="B2526" s="2" t="str">
        <f>"余额"</f>
        <v>余额</v>
      </c>
      <c r="C2526" s="2" t="str">
        <f>"可用"</f>
        <v>可用</v>
      </c>
      <c r="D2526" s="2" t="str">
        <f>"可取"</f>
        <v>可取</v>
      </c>
      <c r="E2526" s="2" t="str">
        <f>"参考市值"</f>
        <v>参考市值</v>
      </c>
      <c r="F2526" s="2" t="str">
        <f>"资产"</f>
        <v>资产</v>
      </c>
      <c r="G2526" s="2" t="str">
        <f>"盈亏"</f>
        <v>盈亏</v>
      </c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spans="1:17">
      <c r="A2527" s="2" t="str">
        <f>"人民币"</f>
        <v>人民币</v>
      </c>
      <c r="B2527" s="2" t="str">
        <f>"5508.71"</f>
        <v>5508.71</v>
      </c>
      <c r="C2527" s="2" t="str">
        <f>"138.54"</f>
        <v>138.54</v>
      </c>
      <c r="D2527" s="2" t="str">
        <f>"138.54"</f>
        <v>138.54</v>
      </c>
      <c r="E2527" s="2" t="str">
        <f>"91616.00"</f>
        <v>91616.00</v>
      </c>
      <c r="F2527" s="2" t="str">
        <f>"91754.54"</f>
        <v>91754.54</v>
      </c>
      <c r="G2527" s="2" t="str">
        <f>"-9194.42"</f>
        <v>-9194.42</v>
      </c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spans="1:17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8"/>
    </row>
    <row r="2529" spans="1:18">
      <c r="A2529" s="2" t="s">
        <v>0</v>
      </c>
      <c r="B2529" s="2" t="str">
        <f>"证券数量"</f>
        <v>证券数量</v>
      </c>
      <c r="C2529" s="2" t="s">
        <v>1</v>
      </c>
      <c r="D2529" s="2" t="str">
        <f>"价格币种"</f>
        <v>价格币种</v>
      </c>
      <c r="E2529" s="2" t="str">
        <f>"成本价"</f>
        <v>成本价</v>
      </c>
      <c r="F2529" s="2" t="str">
        <f>"浮动盈亏"</f>
        <v>浮动盈亏</v>
      </c>
      <c r="G2529" s="2" t="str">
        <f>"盈亏比例(%)"</f>
        <v>盈亏比例(%)</v>
      </c>
      <c r="H2529" s="2" t="str">
        <f>"折算汇率"</f>
        <v>折算汇率</v>
      </c>
      <c r="I2529" s="2" t="str">
        <f>"最新市值"</f>
        <v>最新市值</v>
      </c>
      <c r="J2529" s="2" t="str">
        <f>"当前价"</f>
        <v>当前价</v>
      </c>
      <c r="K2529" s="2" t="str">
        <f>"今买数量"</f>
        <v>今买数量</v>
      </c>
      <c r="L2529" s="2" t="str">
        <f>"今卖数量"</f>
        <v>今卖数量</v>
      </c>
      <c r="M2529" s="2" t="str">
        <f>"证券代码"</f>
        <v>证券代码</v>
      </c>
      <c r="N2529" s="2" t="str">
        <f>"股东代码"</f>
        <v>股东代码</v>
      </c>
      <c r="O2529" s="2" t="str">
        <f>"成本金额"</f>
        <v>成本金额</v>
      </c>
      <c r="P2529" s="2" t="s">
        <v>2</v>
      </c>
      <c r="Q2529" s="2"/>
      <c r="R2529" s="2" t="s">
        <v>3</v>
      </c>
    </row>
    <row r="2530" spans="1:18">
      <c r="A2530" s="2" t="s">
        <v>4</v>
      </c>
      <c r="B2530" s="9" t="s">
        <v>5</v>
      </c>
      <c r="C2530" s="9" t="s">
        <v>5</v>
      </c>
      <c r="D2530" s="2" t="str">
        <f t="shared" ref="D2530:D2545" si="752">"人民币"</f>
        <v>人民币</v>
      </c>
      <c r="E2530" s="2">
        <v>19.758</v>
      </c>
      <c r="F2530" s="2">
        <v>-1294.53</v>
      </c>
      <c r="G2530" s="2">
        <v>-8.19</v>
      </c>
      <c r="H2530" s="9" t="s">
        <v>6</v>
      </c>
      <c r="I2530" s="2">
        <v>14512</v>
      </c>
      <c r="J2530" s="2">
        <v>18.14</v>
      </c>
      <c r="K2530" s="2">
        <v>0</v>
      </c>
      <c r="L2530" s="2">
        <v>0</v>
      </c>
      <c r="M2530" s="2" t="str">
        <f>"000936"</f>
        <v>000936</v>
      </c>
      <c r="N2530" s="2" t="str">
        <f t="shared" ref="N2530:N2533" si="753">"0157472516"</f>
        <v>0157472516</v>
      </c>
      <c r="O2530" s="2" t="str">
        <f>"15806.53"</f>
        <v>15806.53</v>
      </c>
      <c r="P2530" s="2">
        <v>30</v>
      </c>
      <c r="Q2530" s="2">
        <f t="shared" ref="Q2530:Q2545" si="754">P2530*B2530</f>
        <v>24000</v>
      </c>
      <c r="R2530" s="2">
        <f t="shared" ref="R2530:R2545" si="755">(Q2530-O2530)/O2530*100</f>
        <v>51.835981711356</v>
      </c>
    </row>
    <row r="2531" spans="1:18">
      <c r="A2531" s="2" t="str">
        <f>"创业板B"</f>
        <v>创业板B</v>
      </c>
      <c r="B2531" s="2">
        <v>10000</v>
      </c>
      <c r="C2531" s="2">
        <v>10000</v>
      </c>
      <c r="D2531" s="2" t="str">
        <f>"人民币"</f>
        <v>人民币</v>
      </c>
      <c r="E2531" s="2">
        <v>1.116</v>
      </c>
      <c r="F2531" s="2">
        <v>-927.5</v>
      </c>
      <c r="G2531" s="2">
        <v>-8.33</v>
      </c>
      <c r="H2531" s="2"/>
      <c r="I2531" s="2">
        <v>10230</v>
      </c>
      <c r="J2531" s="2">
        <v>1.023</v>
      </c>
      <c r="K2531" s="2">
        <v>0</v>
      </c>
      <c r="L2531" s="2">
        <v>0</v>
      </c>
      <c r="M2531" s="2" t="str">
        <f>"150153"</f>
        <v>150153</v>
      </c>
      <c r="N2531" s="2" t="str">
        <f>"0157472516"</f>
        <v>0157472516</v>
      </c>
      <c r="O2531" s="2" t="str">
        <f>"11157.50"</f>
        <v>11157.50</v>
      </c>
      <c r="P2531" s="2">
        <v>1.3</v>
      </c>
      <c r="Q2531" s="2">
        <f>P2531*B2531</f>
        <v>13000</v>
      </c>
      <c r="R2531" s="2">
        <f>(Q2531-O2531)/O2531*100</f>
        <v>16.5135559041004</v>
      </c>
    </row>
    <row r="2532" spans="1:18">
      <c r="A2532" s="2" t="s">
        <v>7</v>
      </c>
      <c r="B2532" s="2">
        <v>600</v>
      </c>
      <c r="C2532" s="2">
        <v>600</v>
      </c>
      <c r="D2532" s="2" t="str">
        <f>"人民币"</f>
        <v>人民币</v>
      </c>
      <c r="E2532" s="2">
        <v>17.548</v>
      </c>
      <c r="F2532" s="2">
        <v>-310.88</v>
      </c>
      <c r="G2532" s="2">
        <v>-2.95</v>
      </c>
      <c r="H2532" s="2"/>
      <c r="I2532" s="2">
        <v>10218</v>
      </c>
      <c r="J2532" s="2">
        <v>17.03</v>
      </c>
      <c r="K2532" s="2">
        <v>0</v>
      </c>
      <c r="L2532" s="2">
        <v>0</v>
      </c>
      <c r="M2532" s="2" t="str">
        <f>"600008"</f>
        <v>600008</v>
      </c>
      <c r="N2532" s="2" t="str">
        <f t="shared" ref="N2532:N2535" si="756">"A453612732"</f>
        <v>A453612732</v>
      </c>
      <c r="O2532" s="2" t="str">
        <f>"10528.88"</f>
        <v>10528.88</v>
      </c>
      <c r="P2532" s="2">
        <v>25</v>
      </c>
      <c r="Q2532" s="2">
        <f>P2532*B2532</f>
        <v>15000</v>
      </c>
      <c r="R2532" s="2">
        <f>(Q2532-O2532)/O2532*100</f>
        <v>42.4652954540274</v>
      </c>
    </row>
    <row r="2533" spans="1:18">
      <c r="A2533" s="2" t="str">
        <f>"华英农业"</f>
        <v>华英农业</v>
      </c>
      <c r="B2533" s="2">
        <v>600</v>
      </c>
      <c r="C2533" s="2">
        <v>300</v>
      </c>
      <c r="D2533" s="2" t="str">
        <f>"人民币"</f>
        <v>人民币</v>
      </c>
      <c r="E2533" s="2">
        <v>14.948</v>
      </c>
      <c r="F2533" s="2">
        <v>-418.66</v>
      </c>
      <c r="G2533" s="2">
        <v>-4.67</v>
      </c>
      <c r="H2533" s="2"/>
      <c r="I2533" s="2">
        <v>8550</v>
      </c>
      <c r="J2533" s="2">
        <v>14.25</v>
      </c>
      <c r="K2533" s="2">
        <v>300</v>
      </c>
      <c r="L2533" s="2">
        <v>0</v>
      </c>
      <c r="M2533" s="2" t="str">
        <f>"002321"</f>
        <v>002321</v>
      </c>
      <c r="N2533" s="2" t="str">
        <f>"0157472516"</f>
        <v>0157472516</v>
      </c>
      <c r="O2533" s="2" t="str">
        <f>"8968.66"</f>
        <v>8968.66</v>
      </c>
      <c r="P2533" s="2">
        <v>25</v>
      </c>
      <c r="Q2533" s="2">
        <f>P2533*B2533</f>
        <v>15000</v>
      </c>
      <c r="R2533" s="2">
        <f>(Q2533-O2533)/O2533*100</f>
        <v>67.2490650777262</v>
      </c>
    </row>
    <row r="2534" spans="1:18">
      <c r="A2534" s="2" t="str">
        <f>"*ST阳化"</f>
        <v>*ST阳化</v>
      </c>
      <c r="B2534" s="2">
        <v>900</v>
      </c>
      <c r="C2534" s="2">
        <v>600</v>
      </c>
      <c r="D2534" s="2" t="str">
        <f>"人民币"</f>
        <v>人民币</v>
      </c>
      <c r="E2534" s="2">
        <v>7.599</v>
      </c>
      <c r="F2534" s="2">
        <v>-80.2</v>
      </c>
      <c r="G2534" s="2">
        <v>-1.17</v>
      </c>
      <c r="H2534" s="2"/>
      <c r="I2534" s="2">
        <v>6759</v>
      </c>
      <c r="J2534" s="2">
        <v>7.51</v>
      </c>
      <c r="K2534" s="2">
        <v>300</v>
      </c>
      <c r="L2534" s="2">
        <v>0</v>
      </c>
      <c r="M2534" s="2" t="str">
        <f>"600691"</f>
        <v>600691</v>
      </c>
      <c r="N2534" s="2" t="str">
        <f>"A453612732"</f>
        <v>A453612732</v>
      </c>
      <c r="O2534" s="2" t="str">
        <f>"6839.20"</f>
        <v>6839.20</v>
      </c>
      <c r="P2534" s="2">
        <v>11</v>
      </c>
      <c r="Q2534" s="2">
        <f>P2534*B2534</f>
        <v>9900</v>
      </c>
      <c r="R2534" s="2">
        <f>(Q2534-O2534)/O2534*100</f>
        <v>44.7537723710376</v>
      </c>
    </row>
    <row r="2535" spans="1:18">
      <c r="A2535" s="2" t="str">
        <f>"雪峰科技"</f>
        <v>雪峰科技</v>
      </c>
      <c r="B2535" s="2">
        <v>200</v>
      </c>
      <c r="C2535" s="2">
        <v>100</v>
      </c>
      <c r="D2535" s="2" t="str">
        <f>"人民币"</f>
        <v>人民币</v>
      </c>
      <c r="E2535" s="2">
        <v>37.898</v>
      </c>
      <c r="F2535" s="2">
        <v>-1239.59</v>
      </c>
      <c r="G2535" s="2">
        <v>-16.35</v>
      </c>
      <c r="H2535" s="2"/>
      <c r="I2535" s="2">
        <v>6340</v>
      </c>
      <c r="J2535" s="2">
        <v>31.7</v>
      </c>
      <c r="K2535" s="2">
        <v>100</v>
      </c>
      <c r="L2535" s="2">
        <v>0</v>
      </c>
      <c r="M2535" s="2" t="str">
        <f>"603227"</f>
        <v>603227</v>
      </c>
      <c r="N2535" s="2" t="str">
        <f>"A453612732"</f>
        <v>A453612732</v>
      </c>
      <c r="O2535" s="2" t="str">
        <f>"7579.59"</f>
        <v>7579.59</v>
      </c>
      <c r="P2535" s="2">
        <v>42</v>
      </c>
      <c r="Q2535" s="2">
        <f>P2535*B2535</f>
        <v>8400</v>
      </c>
      <c r="R2535" s="2">
        <f>(Q2535-O2535)/O2535*100</f>
        <v>10.8239363870605</v>
      </c>
    </row>
    <row r="2536" spans="1:18">
      <c r="A2536" s="2" t="str">
        <f>"三花股份"</f>
        <v>三花股份</v>
      </c>
      <c r="B2536" s="2">
        <v>400</v>
      </c>
      <c r="C2536" s="2">
        <v>400</v>
      </c>
      <c r="D2536" s="2" t="str">
        <f>"人民币"</f>
        <v>人民币</v>
      </c>
      <c r="E2536" s="2">
        <v>13.737</v>
      </c>
      <c r="F2536" s="2">
        <v>69.25</v>
      </c>
      <c r="G2536" s="2">
        <v>1.26</v>
      </c>
      <c r="H2536" s="2"/>
      <c r="I2536" s="2">
        <v>5564</v>
      </c>
      <c r="J2536" s="2">
        <v>13.91</v>
      </c>
      <c r="K2536" s="2">
        <v>0</v>
      </c>
      <c r="L2536" s="2">
        <v>0</v>
      </c>
      <c r="M2536" s="2" t="str">
        <f>"002050"</f>
        <v>002050</v>
      </c>
      <c r="N2536" s="2" t="str">
        <f t="shared" ref="N2536:N2541" si="757">"0157472516"</f>
        <v>0157472516</v>
      </c>
      <c r="O2536" s="2" t="str">
        <f>"5494.75"</f>
        <v>5494.75</v>
      </c>
      <c r="P2536" s="2">
        <v>20</v>
      </c>
      <c r="Q2536" s="2">
        <f>P2536*B2536</f>
        <v>8000</v>
      </c>
      <c r="R2536" s="2">
        <f>(Q2536-O2536)/O2536*100</f>
        <v>45.5935210883116</v>
      </c>
    </row>
    <row r="2537" spans="1:18">
      <c r="A2537" s="2" t="str">
        <f>"农 产 品"</f>
        <v>农 产 品</v>
      </c>
      <c r="B2537" s="2">
        <v>200</v>
      </c>
      <c r="C2537" s="2">
        <v>200</v>
      </c>
      <c r="D2537" s="2" t="str">
        <f>"人民币"</f>
        <v>人民币</v>
      </c>
      <c r="E2537" s="2">
        <v>25.665</v>
      </c>
      <c r="F2537" s="2">
        <v>-601</v>
      </c>
      <c r="G2537" s="2">
        <v>-11.71</v>
      </c>
      <c r="H2537" s="2"/>
      <c r="I2537" s="2">
        <v>4532</v>
      </c>
      <c r="J2537" s="2">
        <v>22.66</v>
      </c>
      <c r="K2537" s="2">
        <v>0</v>
      </c>
      <c r="L2537" s="2">
        <v>0</v>
      </c>
      <c r="M2537" s="2" t="str">
        <f>"000061"</f>
        <v>000061</v>
      </c>
      <c r="N2537" s="2" t="str">
        <f>"0157472516"</f>
        <v>0157472516</v>
      </c>
      <c r="O2537" s="2" t="str">
        <f>"5133.00"</f>
        <v>5133.00</v>
      </c>
      <c r="P2537" s="2">
        <v>35</v>
      </c>
      <c r="Q2537" s="2">
        <f>P2537*B2537</f>
        <v>7000</v>
      </c>
      <c r="R2537" s="2">
        <f>(Q2537-O2537)/O2537*100</f>
        <v>36.3724917202416</v>
      </c>
    </row>
    <row r="2538" spans="1:18">
      <c r="A2538" s="2" t="str">
        <f>"北京城建"</f>
        <v>北京城建</v>
      </c>
      <c r="B2538" s="2">
        <v>200</v>
      </c>
      <c r="C2538" s="2">
        <v>200</v>
      </c>
      <c r="D2538" s="2" t="str">
        <f>"人民币"</f>
        <v>人民币</v>
      </c>
      <c r="E2538" s="2">
        <v>24.605</v>
      </c>
      <c r="F2538" s="2">
        <v>-394.99</v>
      </c>
      <c r="G2538" s="2">
        <v>-8.03</v>
      </c>
      <c r="H2538" s="2"/>
      <c r="I2538" s="2">
        <v>4526</v>
      </c>
      <c r="J2538" s="2">
        <v>22.63</v>
      </c>
      <c r="K2538" s="2">
        <v>0</v>
      </c>
      <c r="L2538" s="2">
        <v>0</v>
      </c>
      <c r="M2538" s="2" t="str">
        <f>"600266"</f>
        <v>600266</v>
      </c>
      <c r="N2538" s="2" t="str">
        <f t="shared" ref="N2538:N2540" si="758">"A453612732"</f>
        <v>A453612732</v>
      </c>
      <c r="O2538" s="2" t="str">
        <f>"4920.99"</f>
        <v>4920.99</v>
      </c>
      <c r="P2538" s="2">
        <v>28</v>
      </c>
      <c r="Q2538" s="2">
        <f>P2538*B2538</f>
        <v>5600</v>
      </c>
      <c r="R2538" s="2">
        <f>(Q2538-O2538)/O2538*100</f>
        <v>13.7982397850839</v>
      </c>
    </row>
    <row r="2539" spans="1:18">
      <c r="A2539" s="2" t="str">
        <f>"上汽集团"</f>
        <v>上汽集团</v>
      </c>
      <c r="B2539" s="2">
        <v>200</v>
      </c>
      <c r="C2539" s="2">
        <v>200</v>
      </c>
      <c r="D2539" s="2" t="str">
        <f>"人民币"</f>
        <v>人民币</v>
      </c>
      <c r="E2539" s="2">
        <v>24.736</v>
      </c>
      <c r="F2539" s="2">
        <v>-449.12</v>
      </c>
      <c r="G2539" s="2">
        <v>-9.08</v>
      </c>
      <c r="H2539" s="2"/>
      <c r="I2539" s="2">
        <v>4498</v>
      </c>
      <c r="J2539" s="2">
        <v>22.49</v>
      </c>
      <c r="K2539" s="2">
        <v>0</v>
      </c>
      <c r="L2539" s="2">
        <v>0</v>
      </c>
      <c r="M2539" s="2" t="str">
        <f>"600104"</f>
        <v>600104</v>
      </c>
      <c r="N2539" s="2" t="str">
        <f>"A453612732"</f>
        <v>A453612732</v>
      </c>
      <c r="O2539" s="2" t="str">
        <f>"4947.12"</f>
        <v>4947.12</v>
      </c>
      <c r="P2539" s="2">
        <v>35</v>
      </c>
      <c r="Q2539" s="2">
        <f>P2539*B2539</f>
        <v>7000</v>
      </c>
      <c r="R2539" s="2">
        <f>(Q2539-O2539)/O2539*100</f>
        <v>41.4964666310904</v>
      </c>
    </row>
    <row r="2540" spans="1:18">
      <c r="A2540" s="2" t="str">
        <f>"中海集运"</f>
        <v>中海集运</v>
      </c>
      <c r="B2540" s="2">
        <v>400</v>
      </c>
      <c r="C2540" s="2">
        <v>400</v>
      </c>
      <c r="D2540" s="2" t="str">
        <f>"人民币"</f>
        <v>人民币</v>
      </c>
      <c r="E2540" s="2">
        <v>9.099</v>
      </c>
      <c r="F2540" s="2">
        <v>-167.68</v>
      </c>
      <c r="G2540" s="2">
        <v>-4.6</v>
      </c>
      <c r="H2540" s="2"/>
      <c r="I2540" s="2">
        <v>3472</v>
      </c>
      <c r="J2540" s="2">
        <v>8.68</v>
      </c>
      <c r="K2540" s="2">
        <v>0</v>
      </c>
      <c r="L2540" s="2">
        <v>0</v>
      </c>
      <c r="M2540" s="2" t="str">
        <f>"601866"</f>
        <v>601866</v>
      </c>
      <c r="N2540" s="2" t="str">
        <f>"A453612732"</f>
        <v>A453612732</v>
      </c>
      <c r="O2540" s="2" t="str">
        <f>"3639.68"</f>
        <v>3639.68</v>
      </c>
      <c r="P2540" s="2">
        <v>12</v>
      </c>
      <c r="Q2540" s="2">
        <f>P2540*B2540</f>
        <v>4800</v>
      </c>
      <c r="R2540" s="2">
        <f>(Q2540-O2540)/O2540*100</f>
        <v>31.8797256901706</v>
      </c>
    </row>
    <row r="2541" spans="1:18">
      <c r="A2541" s="2" t="str">
        <f>"中航军B"</f>
        <v>中航军B</v>
      </c>
      <c r="B2541" s="2">
        <v>3000</v>
      </c>
      <c r="C2541" s="2">
        <v>3000</v>
      </c>
      <c r="D2541" s="2" t="str">
        <f>"人民币"</f>
        <v>人民币</v>
      </c>
      <c r="E2541" s="2">
        <v>0.972</v>
      </c>
      <c r="F2541" s="2">
        <v>-62</v>
      </c>
      <c r="G2541" s="2">
        <v>-2.16</v>
      </c>
      <c r="H2541" s="2"/>
      <c r="I2541" s="2">
        <v>2853</v>
      </c>
      <c r="J2541" s="2">
        <v>0.951</v>
      </c>
      <c r="K2541" s="2">
        <v>0</v>
      </c>
      <c r="L2541" s="2">
        <v>0</v>
      </c>
      <c r="M2541" s="2" t="str">
        <f>"150222"</f>
        <v>150222</v>
      </c>
      <c r="N2541" s="2" t="str">
        <f>"0157472516"</f>
        <v>0157472516</v>
      </c>
      <c r="O2541" s="2" t="str">
        <f>"2915.00"</f>
        <v>2915.00</v>
      </c>
      <c r="P2541" s="2">
        <v>1.1</v>
      </c>
      <c r="Q2541" s="2">
        <f>P2541*B2541</f>
        <v>3300</v>
      </c>
      <c r="R2541" s="2">
        <f>(Q2541-O2541)/O2541*100</f>
        <v>13.2075471698113</v>
      </c>
    </row>
    <row r="2542" spans="1:18">
      <c r="A2542" s="2" t="str">
        <f>"华贸物流"</f>
        <v>华贸物流</v>
      </c>
      <c r="B2542" s="2">
        <v>200</v>
      </c>
      <c r="C2542" s="2">
        <v>200</v>
      </c>
      <c r="D2542" s="2" t="str">
        <f>"人民币"</f>
        <v>人民币</v>
      </c>
      <c r="E2542" s="2">
        <v>16.576</v>
      </c>
      <c r="F2542" s="2">
        <v>-473.12</v>
      </c>
      <c r="G2542" s="2">
        <v>-14.27</v>
      </c>
      <c r="H2542" s="2"/>
      <c r="I2542" s="2">
        <v>2842</v>
      </c>
      <c r="J2542" s="2">
        <v>14.21</v>
      </c>
      <c r="K2542" s="2">
        <v>0</v>
      </c>
      <c r="L2542" s="2">
        <v>0</v>
      </c>
      <c r="M2542" s="2" t="str">
        <f>"603128"</f>
        <v>603128</v>
      </c>
      <c r="N2542" s="2" t="str">
        <f t="shared" ref="N2542:N2545" si="759">"A453612732"</f>
        <v>A453612732</v>
      </c>
      <c r="O2542" s="2" t="str">
        <f>"3315.12"</f>
        <v>3315.12</v>
      </c>
      <c r="P2542" s="2">
        <v>20</v>
      </c>
      <c r="Q2542" s="2">
        <f>P2542*B2542</f>
        <v>4000</v>
      </c>
      <c r="R2542" s="2">
        <f>(Q2542-O2542)/O2542*100</f>
        <v>20.6592823185888</v>
      </c>
    </row>
    <row r="2543" spans="1:18">
      <c r="A2543" s="2" t="str">
        <f>"盛达矿业"</f>
        <v>盛达矿业</v>
      </c>
      <c r="B2543" s="2">
        <v>100</v>
      </c>
      <c r="C2543" s="2">
        <v>100</v>
      </c>
      <c r="D2543" s="2" t="str">
        <f>"人民币"</f>
        <v>人民币</v>
      </c>
      <c r="E2543" s="2">
        <v>38.308</v>
      </c>
      <c r="F2543" s="2">
        <v>-1175.77</v>
      </c>
      <c r="G2543" s="2">
        <v>-30.69</v>
      </c>
      <c r="H2543" s="2"/>
      <c r="I2543" s="2">
        <v>2655</v>
      </c>
      <c r="J2543" s="2">
        <v>26.55</v>
      </c>
      <c r="K2543" s="2">
        <v>0</v>
      </c>
      <c r="L2543" s="2">
        <v>100</v>
      </c>
      <c r="M2543" s="2" t="str">
        <f>"000603"</f>
        <v>000603</v>
      </c>
      <c r="N2543" s="2" t="str">
        <f>"0157472516"</f>
        <v>0157472516</v>
      </c>
      <c r="O2543" s="2" t="str">
        <f>"3830.77"</f>
        <v>3830.77</v>
      </c>
      <c r="P2543" s="2">
        <v>40</v>
      </c>
      <c r="Q2543" s="2">
        <f>P2543*B2543</f>
        <v>4000</v>
      </c>
      <c r="R2543" s="2">
        <f>(Q2543-O2543)/O2543*100</f>
        <v>4.41764971533138</v>
      </c>
    </row>
    <row r="2544" spans="1:18">
      <c r="A2544" s="2" t="str">
        <f>"大众交通"</f>
        <v>大众交通</v>
      </c>
      <c r="B2544" s="2">
        <v>100</v>
      </c>
      <c r="C2544" s="2">
        <v>100</v>
      </c>
      <c r="D2544" s="2" t="str">
        <f>"人民币"</f>
        <v>人民币</v>
      </c>
      <c r="E2544" s="2">
        <v>30.941</v>
      </c>
      <c r="F2544" s="2">
        <v>-1037.13</v>
      </c>
      <c r="G2544" s="2">
        <v>-33.52</v>
      </c>
      <c r="H2544" s="2"/>
      <c r="I2544" s="2">
        <v>2057</v>
      </c>
      <c r="J2544" s="2">
        <v>20.57</v>
      </c>
      <c r="K2544" s="2">
        <v>0</v>
      </c>
      <c r="L2544" s="2">
        <v>0</v>
      </c>
      <c r="M2544" s="2" t="str">
        <f>"600611"</f>
        <v>600611</v>
      </c>
      <c r="N2544" s="2" t="str">
        <f>"A453612732"</f>
        <v>A453612732</v>
      </c>
      <c r="O2544" s="2" t="str">
        <f>"3094.13"</f>
        <v>3094.13</v>
      </c>
      <c r="P2544" s="2">
        <v>28</v>
      </c>
      <c r="Q2544" s="2">
        <f>P2544*B2544</f>
        <v>2800</v>
      </c>
      <c r="R2544" s="2">
        <f>(Q2544-O2544)/O2544*100</f>
        <v>-9.50606470962759</v>
      </c>
    </row>
    <row r="2545" spans="1:18">
      <c r="A2545" s="2" t="str">
        <f>"中国中车"</f>
        <v>中国中车</v>
      </c>
      <c r="B2545" s="2">
        <v>100</v>
      </c>
      <c r="C2545" s="2">
        <v>100</v>
      </c>
      <c r="D2545" s="2" t="str">
        <f>"人民币"</f>
        <v>人民币</v>
      </c>
      <c r="E2545" s="2">
        <v>26.395</v>
      </c>
      <c r="F2545" s="2">
        <v>-631.5</v>
      </c>
      <c r="G2545" s="2">
        <v>-23.92</v>
      </c>
      <c r="H2545" s="2"/>
      <c r="I2545" s="2">
        <v>2008</v>
      </c>
      <c r="J2545" s="2">
        <v>20.08</v>
      </c>
      <c r="K2545" s="2">
        <v>0</v>
      </c>
      <c r="L2545" s="2">
        <v>100</v>
      </c>
      <c r="M2545" s="2" t="str">
        <f>"601766"</f>
        <v>601766</v>
      </c>
      <c r="N2545" s="2" t="str">
        <f>"A453612732"</f>
        <v>A453612732</v>
      </c>
      <c r="O2545" s="2" t="str">
        <f>"2639.50"</f>
        <v>2639.50</v>
      </c>
      <c r="P2545" s="2">
        <v>30</v>
      </c>
      <c r="Q2545" s="2">
        <f>P2545*B2545</f>
        <v>3000</v>
      </c>
      <c r="R2545" s="2">
        <f>(Q2545-O2545)/O2545*100</f>
        <v>13.6578897518469</v>
      </c>
    </row>
    <row r="2546" spans="1:18">
      <c r="A2546" s="2" t="s">
        <v>8</v>
      </c>
      <c r="B2546" s="2" t="s">
        <v>9</v>
      </c>
      <c r="C2546" s="4" t="s">
        <v>10</v>
      </c>
      <c r="D2546" s="4"/>
      <c r="E2546" s="4"/>
      <c r="F2546" s="2"/>
      <c r="G2546" s="2">
        <f>SUM(G2530:G2545)</f>
        <v>-178.38</v>
      </c>
      <c r="H2546" s="2"/>
      <c r="I2546" s="2"/>
      <c r="J2546" s="2"/>
      <c r="K2546" s="2"/>
      <c r="L2546" s="2"/>
      <c r="M2546" s="2"/>
      <c r="N2546" s="2"/>
      <c r="O2546" s="2"/>
      <c r="P2546" s="2"/>
      <c r="Q2546" s="2">
        <f>SUM(Q2530:Q2545)</f>
        <v>134800</v>
      </c>
      <c r="R2546" s="2"/>
    </row>
    <row r="2547" customFormat="1" spans="3:8">
      <c r="C2547" s="5"/>
      <c r="D2547" s="5"/>
      <c r="E2547" s="5"/>
      <c r="H2547" s="6">
        <v>42257</v>
      </c>
    </row>
    <row r="2548" customFormat="1" spans="10:10">
      <c r="J2548" s="6">
        <f>H2547+1</f>
        <v>42258</v>
      </c>
    </row>
    <row r="2549" customFormat="1" spans="2:11">
      <c r="B2549" t="s">
        <v>11</v>
      </c>
      <c r="K2549" s="7">
        <f ca="1">NOW()</f>
        <v>42259.9654398148</v>
      </c>
    </row>
    <row r="2550" customFormat="1" spans="9:9">
      <c r="I2550" t="e">
        <f>D2542+1</f>
        <v>#VALUE!</v>
      </c>
    </row>
    <row r="2551" customFormat="1"/>
    <row r="2552" spans="1:18">
      <c r="A2552" s="2" t="s">
        <v>0</v>
      </c>
      <c r="B2552" s="2" t="str">
        <f>"证券数量"</f>
        <v>证券数量</v>
      </c>
      <c r="C2552" s="2" t="s">
        <v>1</v>
      </c>
      <c r="D2552" s="2" t="str">
        <f>"价格币种"</f>
        <v>价格币种</v>
      </c>
      <c r="E2552" s="2" t="str">
        <f>"成本价"</f>
        <v>成本价</v>
      </c>
      <c r="F2552" s="2" t="str">
        <f>"浮动盈亏"</f>
        <v>浮动盈亏</v>
      </c>
      <c r="G2552" s="2" t="str">
        <f>"盈亏比例(%)"</f>
        <v>盈亏比例(%)</v>
      </c>
      <c r="H2552" s="2" t="str">
        <f>"折算汇率"</f>
        <v>折算汇率</v>
      </c>
      <c r="I2552" s="2" t="str">
        <f>"最新市值"</f>
        <v>最新市值</v>
      </c>
      <c r="J2552" s="2" t="str">
        <f>"当前价"</f>
        <v>当前价</v>
      </c>
      <c r="K2552" s="2" t="str">
        <f>"今买数量"</f>
        <v>今买数量</v>
      </c>
      <c r="L2552" s="2" t="str">
        <f>"今卖数量"</f>
        <v>今卖数量</v>
      </c>
      <c r="M2552" s="2" t="str">
        <f>"证券代码"</f>
        <v>证券代码</v>
      </c>
      <c r="N2552" s="2" t="str">
        <f>"股东代码"</f>
        <v>股东代码</v>
      </c>
      <c r="O2552" s="2" t="str">
        <f>"成本金额"</f>
        <v>成本金额</v>
      </c>
      <c r="P2552" s="2" t="s">
        <v>2</v>
      </c>
      <c r="Q2552" s="2"/>
      <c r="R2552" s="2" t="s">
        <v>3</v>
      </c>
    </row>
    <row r="2553" spans="1:18">
      <c r="A2553" s="2" t="s">
        <v>4</v>
      </c>
      <c r="B2553" s="9" t="s">
        <v>5</v>
      </c>
      <c r="C2553" s="9" t="s">
        <v>5</v>
      </c>
      <c r="D2553" s="2" t="str">
        <f t="shared" ref="D2553:D2568" si="760">"人民币"</f>
        <v>人民币</v>
      </c>
      <c r="E2553" s="2">
        <v>19.758</v>
      </c>
      <c r="F2553" s="2">
        <v>-1294.53</v>
      </c>
      <c r="G2553" s="2">
        <v>-8.19</v>
      </c>
      <c r="H2553" s="9" t="s">
        <v>6</v>
      </c>
      <c r="I2553" s="2">
        <v>14512</v>
      </c>
      <c r="J2553" s="2">
        <v>18.14</v>
      </c>
      <c r="K2553" s="2">
        <v>0</v>
      </c>
      <c r="L2553" s="2">
        <v>0</v>
      </c>
      <c r="M2553" s="2" t="str">
        <f>"000936"</f>
        <v>000936</v>
      </c>
      <c r="N2553" s="2" t="str">
        <f t="shared" ref="N2553:N2556" si="761">"0157472516"</f>
        <v>0157472516</v>
      </c>
      <c r="O2553" s="2" t="str">
        <f>"15806.53"</f>
        <v>15806.53</v>
      </c>
      <c r="P2553" s="2">
        <v>30</v>
      </c>
      <c r="Q2553" s="2">
        <f t="shared" ref="Q2553:Q2568" si="762">P2553*B2553</f>
        <v>24000</v>
      </c>
      <c r="R2553" s="2">
        <f t="shared" ref="R2553:R2568" si="763">(Q2553-O2553)/O2553*100</f>
        <v>51.835981711356</v>
      </c>
    </row>
    <row r="2554" spans="1:18">
      <c r="A2554" s="2" t="str">
        <f>"创业板B"</f>
        <v>创业板B</v>
      </c>
      <c r="B2554" s="2">
        <v>10000</v>
      </c>
      <c r="C2554" s="2">
        <v>10000</v>
      </c>
      <c r="D2554" s="2" t="str">
        <f>"人民币"</f>
        <v>人民币</v>
      </c>
      <c r="E2554" s="2">
        <v>1.116</v>
      </c>
      <c r="F2554" s="2">
        <v>-927.5</v>
      </c>
      <c r="G2554" s="2">
        <v>-8.33</v>
      </c>
      <c r="H2554" s="2"/>
      <c r="I2554" s="2">
        <v>10230</v>
      </c>
      <c r="J2554" s="2">
        <v>1.023</v>
      </c>
      <c r="K2554" s="2">
        <v>0</v>
      </c>
      <c r="L2554" s="2">
        <v>0</v>
      </c>
      <c r="M2554" s="2" t="str">
        <f>"150153"</f>
        <v>150153</v>
      </c>
      <c r="N2554" s="2" t="str">
        <f>"0157472516"</f>
        <v>0157472516</v>
      </c>
      <c r="O2554" s="2" t="str">
        <f>"11157.50"</f>
        <v>11157.50</v>
      </c>
      <c r="P2554" s="2">
        <v>1.3</v>
      </c>
      <c r="Q2554" s="2">
        <f>P2554*B2554</f>
        <v>13000</v>
      </c>
      <c r="R2554" s="2">
        <f>(Q2554-O2554)/O2554*100</f>
        <v>16.5135559041004</v>
      </c>
    </row>
    <row r="2555" spans="1:18">
      <c r="A2555" s="2" t="s">
        <v>7</v>
      </c>
      <c r="B2555" s="2">
        <v>600</v>
      </c>
      <c r="C2555" s="2">
        <v>600</v>
      </c>
      <c r="D2555" s="2" t="str">
        <f>"人民币"</f>
        <v>人民币</v>
      </c>
      <c r="E2555" s="2">
        <v>17.548</v>
      </c>
      <c r="F2555" s="2">
        <v>-310.88</v>
      </c>
      <c r="G2555" s="2">
        <v>-2.95</v>
      </c>
      <c r="H2555" s="2"/>
      <c r="I2555" s="2">
        <v>10218</v>
      </c>
      <c r="J2555" s="2">
        <v>17.03</v>
      </c>
      <c r="K2555" s="2">
        <v>0</v>
      </c>
      <c r="L2555" s="2">
        <v>0</v>
      </c>
      <c r="M2555" s="2" t="str">
        <f>"600008"</f>
        <v>600008</v>
      </c>
      <c r="N2555" s="2" t="str">
        <f t="shared" ref="N2555:N2558" si="764">"A453612732"</f>
        <v>A453612732</v>
      </c>
      <c r="O2555" s="2" t="str">
        <f>"10528.88"</f>
        <v>10528.88</v>
      </c>
      <c r="P2555" s="2">
        <v>25</v>
      </c>
      <c r="Q2555" s="2">
        <f>P2555*B2555</f>
        <v>15000</v>
      </c>
      <c r="R2555" s="2">
        <f>(Q2555-O2555)/O2555*100</f>
        <v>42.4652954540274</v>
      </c>
    </row>
    <row r="2556" spans="1:18">
      <c r="A2556" s="2" t="str">
        <f>"华英农业"</f>
        <v>华英农业</v>
      </c>
      <c r="B2556" s="2">
        <v>600</v>
      </c>
      <c r="C2556" s="2">
        <v>300</v>
      </c>
      <c r="D2556" s="2" t="str">
        <f>"人民币"</f>
        <v>人民币</v>
      </c>
      <c r="E2556" s="2">
        <v>14.948</v>
      </c>
      <c r="F2556" s="2">
        <v>-418.66</v>
      </c>
      <c r="G2556" s="2">
        <v>-4.67</v>
      </c>
      <c r="H2556" s="2"/>
      <c r="I2556" s="2">
        <v>8550</v>
      </c>
      <c r="J2556" s="2">
        <v>14.25</v>
      </c>
      <c r="K2556" s="2">
        <v>300</v>
      </c>
      <c r="L2556" s="2">
        <v>0</v>
      </c>
      <c r="M2556" s="2" t="str">
        <f>"002321"</f>
        <v>002321</v>
      </c>
      <c r="N2556" s="2" t="str">
        <f>"0157472516"</f>
        <v>0157472516</v>
      </c>
      <c r="O2556" s="2" t="str">
        <f>"8968.66"</f>
        <v>8968.66</v>
      </c>
      <c r="P2556" s="2">
        <v>25</v>
      </c>
      <c r="Q2556" s="2">
        <f>P2556*B2556</f>
        <v>15000</v>
      </c>
      <c r="R2556" s="2">
        <f>(Q2556-O2556)/O2556*100</f>
        <v>67.2490650777262</v>
      </c>
    </row>
    <row r="2557" spans="1:18">
      <c r="A2557" s="2" t="str">
        <f>"*ST阳化"</f>
        <v>*ST阳化</v>
      </c>
      <c r="B2557" s="2">
        <v>900</v>
      </c>
      <c r="C2557" s="2">
        <v>600</v>
      </c>
      <c r="D2557" s="2" t="str">
        <f>"人民币"</f>
        <v>人民币</v>
      </c>
      <c r="E2557" s="2">
        <v>7.599</v>
      </c>
      <c r="F2557" s="2">
        <v>-80.2</v>
      </c>
      <c r="G2557" s="2">
        <v>-1.17</v>
      </c>
      <c r="H2557" s="2"/>
      <c r="I2557" s="2">
        <v>6759</v>
      </c>
      <c r="J2557" s="2">
        <v>7.51</v>
      </c>
      <c r="K2557" s="2">
        <v>300</v>
      </c>
      <c r="L2557" s="2">
        <v>0</v>
      </c>
      <c r="M2557" s="2" t="str">
        <f>"600691"</f>
        <v>600691</v>
      </c>
      <c r="N2557" s="2" t="str">
        <f>"A453612732"</f>
        <v>A453612732</v>
      </c>
      <c r="O2557" s="2" t="str">
        <f>"6839.20"</f>
        <v>6839.20</v>
      </c>
      <c r="P2557" s="2">
        <v>11</v>
      </c>
      <c r="Q2557" s="2">
        <f>P2557*B2557</f>
        <v>9900</v>
      </c>
      <c r="R2557" s="2">
        <f>(Q2557-O2557)/O2557*100</f>
        <v>44.7537723710376</v>
      </c>
    </row>
    <row r="2558" spans="1:18">
      <c r="A2558" s="2" t="str">
        <f>"雪峰科技"</f>
        <v>雪峰科技</v>
      </c>
      <c r="B2558" s="2">
        <v>200</v>
      </c>
      <c r="C2558" s="2">
        <v>100</v>
      </c>
      <c r="D2558" s="2" t="str">
        <f>"人民币"</f>
        <v>人民币</v>
      </c>
      <c r="E2558" s="2">
        <v>37.898</v>
      </c>
      <c r="F2558" s="2">
        <v>-1239.59</v>
      </c>
      <c r="G2558" s="2">
        <v>-16.35</v>
      </c>
      <c r="H2558" s="2"/>
      <c r="I2558" s="2">
        <v>6340</v>
      </c>
      <c r="J2558" s="2">
        <v>31.7</v>
      </c>
      <c r="K2558" s="2">
        <v>100</v>
      </c>
      <c r="L2558" s="2">
        <v>0</v>
      </c>
      <c r="M2558" s="2" t="str">
        <f>"603227"</f>
        <v>603227</v>
      </c>
      <c r="N2558" s="2" t="str">
        <f>"A453612732"</f>
        <v>A453612732</v>
      </c>
      <c r="O2558" s="2" t="str">
        <f>"7579.59"</f>
        <v>7579.59</v>
      </c>
      <c r="P2558" s="2">
        <v>42</v>
      </c>
      <c r="Q2558" s="2">
        <f>P2558*B2558</f>
        <v>8400</v>
      </c>
      <c r="R2558" s="2">
        <f>(Q2558-O2558)/O2558*100</f>
        <v>10.8239363870605</v>
      </c>
    </row>
    <row r="2559" spans="1:18">
      <c r="A2559" s="2" t="str">
        <f>"三花股份"</f>
        <v>三花股份</v>
      </c>
      <c r="B2559" s="2">
        <v>400</v>
      </c>
      <c r="C2559" s="2">
        <v>400</v>
      </c>
      <c r="D2559" s="2" t="str">
        <f>"人民币"</f>
        <v>人民币</v>
      </c>
      <c r="E2559" s="2">
        <v>13.737</v>
      </c>
      <c r="F2559" s="2">
        <v>69.25</v>
      </c>
      <c r="G2559" s="2">
        <v>1.26</v>
      </c>
      <c r="H2559" s="2"/>
      <c r="I2559" s="2">
        <v>5564</v>
      </c>
      <c r="J2559" s="2">
        <v>13.91</v>
      </c>
      <c r="K2559" s="2">
        <v>0</v>
      </c>
      <c r="L2559" s="2">
        <v>0</v>
      </c>
      <c r="M2559" s="2" t="str">
        <f>"002050"</f>
        <v>002050</v>
      </c>
      <c r="N2559" s="2" t="str">
        <f t="shared" ref="N2559:N2564" si="765">"0157472516"</f>
        <v>0157472516</v>
      </c>
      <c r="O2559" s="2" t="str">
        <f>"5494.75"</f>
        <v>5494.75</v>
      </c>
      <c r="P2559" s="2">
        <v>20</v>
      </c>
      <c r="Q2559" s="2">
        <f>P2559*B2559</f>
        <v>8000</v>
      </c>
      <c r="R2559" s="2">
        <f>(Q2559-O2559)/O2559*100</f>
        <v>45.5935210883116</v>
      </c>
    </row>
    <row r="2560" spans="1:18">
      <c r="A2560" s="2" t="str">
        <f>"农 产 品"</f>
        <v>农 产 品</v>
      </c>
      <c r="B2560" s="2">
        <v>200</v>
      </c>
      <c r="C2560" s="2">
        <v>200</v>
      </c>
      <c r="D2560" s="2" t="str">
        <f>"人民币"</f>
        <v>人民币</v>
      </c>
      <c r="E2560" s="2">
        <v>25.665</v>
      </c>
      <c r="F2560" s="2">
        <v>-601</v>
      </c>
      <c r="G2560" s="2">
        <v>-11.71</v>
      </c>
      <c r="H2560" s="2"/>
      <c r="I2560" s="2">
        <v>4532</v>
      </c>
      <c r="J2560" s="2">
        <v>22.66</v>
      </c>
      <c r="K2560" s="2">
        <v>0</v>
      </c>
      <c r="L2560" s="2">
        <v>0</v>
      </c>
      <c r="M2560" s="2" t="str">
        <f>"000061"</f>
        <v>000061</v>
      </c>
      <c r="N2560" s="2" t="str">
        <f>"0157472516"</f>
        <v>0157472516</v>
      </c>
      <c r="O2560" s="2" t="str">
        <f>"5133.00"</f>
        <v>5133.00</v>
      </c>
      <c r="P2560" s="2">
        <v>35</v>
      </c>
      <c r="Q2560" s="2">
        <f>P2560*B2560</f>
        <v>7000</v>
      </c>
      <c r="R2560" s="2">
        <f>(Q2560-O2560)/O2560*100</f>
        <v>36.3724917202416</v>
      </c>
    </row>
    <row r="2561" spans="1:18">
      <c r="A2561" s="2" t="str">
        <f>"北京城建"</f>
        <v>北京城建</v>
      </c>
      <c r="B2561" s="2">
        <v>200</v>
      </c>
      <c r="C2561" s="2">
        <v>200</v>
      </c>
      <c r="D2561" s="2" t="str">
        <f>"人民币"</f>
        <v>人民币</v>
      </c>
      <c r="E2561" s="2">
        <v>24.605</v>
      </c>
      <c r="F2561" s="2">
        <v>-394.99</v>
      </c>
      <c r="G2561" s="2">
        <v>-8.03</v>
      </c>
      <c r="H2561" s="2"/>
      <c r="I2561" s="2">
        <v>4526</v>
      </c>
      <c r="J2561" s="2">
        <v>22.63</v>
      </c>
      <c r="K2561" s="2">
        <v>0</v>
      </c>
      <c r="L2561" s="2">
        <v>0</v>
      </c>
      <c r="M2561" s="2" t="str">
        <f>"600266"</f>
        <v>600266</v>
      </c>
      <c r="N2561" s="2" t="str">
        <f t="shared" ref="N2561:N2563" si="766">"A453612732"</f>
        <v>A453612732</v>
      </c>
      <c r="O2561" s="2" t="str">
        <f>"4920.99"</f>
        <v>4920.99</v>
      </c>
      <c r="P2561" s="2">
        <v>28</v>
      </c>
      <c r="Q2561" s="2">
        <f>P2561*B2561</f>
        <v>5600</v>
      </c>
      <c r="R2561" s="2">
        <f>(Q2561-O2561)/O2561*100</f>
        <v>13.7982397850839</v>
      </c>
    </row>
    <row r="2562" spans="1:18">
      <c r="A2562" s="2" t="str">
        <f>"上汽集团"</f>
        <v>上汽集团</v>
      </c>
      <c r="B2562" s="2">
        <v>200</v>
      </c>
      <c r="C2562" s="2">
        <v>200</v>
      </c>
      <c r="D2562" s="2" t="str">
        <f>"人民币"</f>
        <v>人民币</v>
      </c>
      <c r="E2562" s="2">
        <v>24.736</v>
      </c>
      <c r="F2562" s="2">
        <v>-449.12</v>
      </c>
      <c r="G2562" s="2">
        <v>-9.08</v>
      </c>
      <c r="H2562" s="2"/>
      <c r="I2562" s="2">
        <v>4498</v>
      </c>
      <c r="J2562" s="2">
        <v>22.49</v>
      </c>
      <c r="K2562" s="2">
        <v>0</v>
      </c>
      <c r="L2562" s="2">
        <v>0</v>
      </c>
      <c r="M2562" s="2" t="str">
        <f>"600104"</f>
        <v>600104</v>
      </c>
      <c r="N2562" s="2" t="str">
        <f>"A453612732"</f>
        <v>A453612732</v>
      </c>
      <c r="O2562" s="2" t="str">
        <f>"4947.12"</f>
        <v>4947.12</v>
      </c>
      <c r="P2562" s="2">
        <v>35</v>
      </c>
      <c r="Q2562" s="2">
        <f>P2562*B2562</f>
        <v>7000</v>
      </c>
      <c r="R2562" s="2">
        <f>(Q2562-O2562)/O2562*100</f>
        <v>41.4964666310904</v>
      </c>
    </row>
    <row r="2563" spans="1:18">
      <c r="A2563" s="2" t="str">
        <f>"中海集运"</f>
        <v>中海集运</v>
      </c>
      <c r="B2563" s="2">
        <v>400</v>
      </c>
      <c r="C2563" s="2">
        <v>400</v>
      </c>
      <c r="D2563" s="2" t="str">
        <f>"人民币"</f>
        <v>人民币</v>
      </c>
      <c r="E2563" s="2">
        <v>9.099</v>
      </c>
      <c r="F2563" s="2">
        <v>-167.68</v>
      </c>
      <c r="G2563" s="2">
        <v>-4.6</v>
      </c>
      <c r="H2563" s="2"/>
      <c r="I2563" s="2">
        <v>3472</v>
      </c>
      <c r="J2563" s="2">
        <v>8.68</v>
      </c>
      <c r="K2563" s="2">
        <v>0</v>
      </c>
      <c r="L2563" s="2">
        <v>0</v>
      </c>
      <c r="M2563" s="2" t="str">
        <f>"601866"</f>
        <v>601866</v>
      </c>
      <c r="N2563" s="2" t="str">
        <f>"A453612732"</f>
        <v>A453612732</v>
      </c>
      <c r="O2563" s="2" t="str">
        <f>"3639.68"</f>
        <v>3639.68</v>
      </c>
      <c r="P2563" s="2">
        <v>12</v>
      </c>
      <c r="Q2563" s="2">
        <f>P2563*B2563</f>
        <v>4800</v>
      </c>
      <c r="R2563" s="2">
        <f>(Q2563-O2563)/O2563*100</f>
        <v>31.8797256901706</v>
      </c>
    </row>
    <row r="2564" spans="1:18">
      <c r="A2564" s="2" t="str">
        <f>"中航军B"</f>
        <v>中航军B</v>
      </c>
      <c r="B2564" s="2">
        <v>3000</v>
      </c>
      <c r="C2564" s="2">
        <v>3000</v>
      </c>
      <c r="D2564" s="2" t="str">
        <f>"人民币"</f>
        <v>人民币</v>
      </c>
      <c r="E2564" s="2">
        <v>0.972</v>
      </c>
      <c r="F2564" s="2">
        <v>-62</v>
      </c>
      <c r="G2564" s="2">
        <v>-2.16</v>
      </c>
      <c r="H2564" s="2"/>
      <c r="I2564" s="2">
        <v>2853</v>
      </c>
      <c r="J2564" s="2">
        <v>0.951</v>
      </c>
      <c r="K2564" s="2">
        <v>0</v>
      </c>
      <c r="L2564" s="2">
        <v>0</v>
      </c>
      <c r="M2564" s="2" t="str">
        <f>"150222"</f>
        <v>150222</v>
      </c>
      <c r="N2564" s="2" t="str">
        <f>"0157472516"</f>
        <v>0157472516</v>
      </c>
      <c r="O2564" s="2" t="str">
        <f>"2915.00"</f>
        <v>2915.00</v>
      </c>
      <c r="P2564" s="2">
        <v>1.1</v>
      </c>
      <c r="Q2564" s="2">
        <f>P2564*B2564</f>
        <v>3300</v>
      </c>
      <c r="R2564" s="2">
        <f>(Q2564-O2564)/O2564*100</f>
        <v>13.2075471698113</v>
      </c>
    </row>
    <row r="2565" spans="1:18">
      <c r="A2565" s="2" t="str">
        <f>"华贸物流"</f>
        <v>华贸物流</v>
      </c>
      <c r="B2565" s="2">
        <v>200</v>
      </c>
      <c r="C2565" s="2">
        <v>200</v>
      </c>
      <c r="D2565" s="2" t="str">
        <f>"人民币"</f>
        <v>人民币</v>
      </c>
      <c r="E2565" s="2">
        <v>16.576</v>
      </c>
      <c r="F2565" s="2">
        <v>-473.12</v>
      </c>
      <c r="G2565" s="2">
        <v>-14.27</v>
      </c>
      <c r="H2565" s="2"/>
      <c r="I2565" s="2">
        <v>2842</v>
      </c>
      <c r="J2565" s="2">
        <v>14.21</v>
      </c>
      <c r="K2565" s="2">
        <v>0</v>
      </c>
      <c r="L2565" s="2">
        <v>0</v>
      </c>
      <c r="M2565" s="2" t="str">
        <f>"603128"</f>
        <v>603128</v>
      </c>
      <c r="N2565" s="2" t="str">
        <f t="shared" ref="N2565:N2568" si="767">"A453612732"</f>
        <v>A453612732</v>
      </c>
      <c r="O2565" s="2" t="str">
        <f>"3315.12"</f>
        <v>3315.12</v>
      </c>
      <c r="P2565" s="2">
        <v>20</v>
      </c>
      <c r="Q2565" s="2">
        <f>P2565*B2565</f>
        <v>4000</v>
      </c>
      <c r="R2565" s="2">
        <f>(Q2565-O2565)/O2565*100</f>
        <v>20.6592823185888</v>
      </c>
    </row>
    <row r="2566" spans="1:18">
      <c r="A2566" s="2" t="str">
        <f>"盛达矿业"</f>
        <v>盛达矿业</v>
      </c>
      <c r="B2566" s="2">
        <v>100</v>
      </c>
      <c r="C2566" s="2">
        <v>100</v>
      </c>
      <c r="D2566" s="2" t="str">
        <f>"人民币"</f>
        <v>人民币</v>
      </c>
      <c r="E2566" s="2">
        <v>38.308</v>
      </c>
      <c r="F2566" s="2">
        <v>-1175.77</v>
      </c>
      <c r="G2566" s="2">
        <v>-30.69</v>
      </c>
      <c r="H2566" s="2"/>
      <c r="I2566" s="2">
        <v>2655</v>
      </c>
      <c r="J2566" s="2">
        <v>26.55</v>
      </c>
      <c r="K2566" s="2">
        <v>0</v>
      </c>
      <c r="L2566" s="2">
        <v>100</v>
      </c>
      <c r="M2566" s="2" t="str">
        <f>"000603"</f>
        <v>000603</v>
      </c>
      <c r="N2566" s="2" t="str">
        <f>"0157472516"</f>
        <v>0157472516</v>
      </c>
      <c r="O2566" s="2" t="str">
        <f>"3830.77"</f>
        <v>3830.77</v>
      </c>
      <c r="P2566" s="2">
        <v>40</v>
      </c>
      <c r="Q2566" s="2">
        <f>P2566*B2566</f>
        <v>4000</v>
      </c>
      <c r="R2566" s="2">
        <f>(Q2566-O2566)/O2566*100</f>
        <v>4.41764971533138</v>
      </c>
    </row>
    <row r="2567" spans="1:18">
      <c r="A2567" s="2" t="str">
        <f>"大众交通"</f>
        <v>大众交通</v>
      </c>
      <c r="B2567" s="2">
        <v>100</v>
      </c>
      <c r="C2567" s="2">
        <v>100</v>
      </c>
      <c r="D2567" s="2" t="str">
        <f>"人民币"</f>
        <v>人民币</v>
      </c>
      <c r="E2567" s="2">
        <v>30.941</v>
      </c>
      <c r="F2567" s="2">
        <v>-1037.13</v>
      </c>
      <c r="G2567" s="2">
        <v>-33.52</v>
      </c>
      <c r="H2567" s="2"/>
      <c r="I2567" s="2">
        <v>2057</v>
      </c>
      <c r="J2567" s="2">
        <v>20.57</v>
      </c>
      <c r="K2567" s="2">
        <v>0</v>
      </c>
      <c r="L2567" s="2">
        <v>0</v>
      </c>
      <c r="M2567" s="2" t="str">
        <f>"600611"</f>
        <v>600611</v>
      </c>
      <c r="N2567" s="2" t="str">
        <f>"A453612732"</f>
        <v>A453612732</v>
      </c>
      <c r="O2567" s="2" t="str">
        <f>"3094.13"</f>
        <v>3094.13</v>
      </c>
      <c r="P2567" s="2">
        <v>28</v>
      </c>
      <c r="Q2567" s="2">
        <f>P2567*B2567</f>
        <v>2800</v>
      </c>
      <c r="R2567" s="2">
        <f>(Q2567-O2567)/O2567*100</f>
        <v>-9.50606470962759</v>
      </c>
    </row>
    <row r="2568" spans="1:18">
      <c r="A2568" s="2" t="str">
        <f>"中国中车"</f>
        <v>中国中车</v>
      </c>
      <c r="B2568" s="2">
        <v>100</v>
      </c>
      <c r="C2568" s="2">
        <v>100</v>
      </c>
      <c r="D2568" s="2" t="str">
        <f>"人民币"</f>
        <v>人民币</v>
      </c>
      <c r="E2568" s="2">
        <v>26.395</v>
      </c>
      <c r="F2568" s="2">
        <v>-631.5</v>
      </c>
      <c r="G2568" s="2">
        <v>-23.92</v>
      </c>
      <c r="H2568" s="2"/>
      <c r="I2568" s="2">
        <v>2008</v>
      </c>
      <c r="J2568" s="2">
        <v>20.08</v>
      </c>
      <c r="K2568" s="2">
        <v>0</v>
      </c>
      <c r="L2568" s="2">
        <v>100</v>
      </c>
      <c r="M2568" s="2" t="str">
        <f>"601766"</f>
        <v>601766</v>
      </c>
      <c r="N2568" s="2" t="str">
        <f>"A453612732"</f>
        <v>A453612732</v>
      </c>
      <c r="O2568" s="2" t="str">
        <f>"2639.50"</f>
        <v>2639.50</v>
      </c>
      <c r="P2568" s="2">
        <v>30</v>
      </c>
      <c r="Q2568" s="2">
        <f>P2568*B2568</f>
        <v>3000</v>
      </c>
      <c r="R2568" s="2">
        <f>(Q2568-O2568)/O2568*100</f>
        <v>13.6578897518469</v>
      </c>
    </row>
    <row r="2569" spans="1:18">
      <c r="A2569" s="2" t="s">
        <v>8</v>
      </c>
      <c r="B2569" s="2" t="s">
        <v>9</v>
      </c>
      <c r="C2569" s="4" t="s">
        <v>10</v>
      </c>
      <c r="D2569" s="4"/>
      <c r="E2569" s="4"/>
      <c r="F2569" s="2"/>
      <c r="G2569" s="2">
        <f>SUM(G2553:G2568)</f>
        <v>-178.38</v>
      </c>
      <c r="H2569" s="2"/>
      <c r="I2569" s="2"/>
      <c r="J2569" s="2"/>
      <c r="K2569" s="2"/>
      <c r="L2569" s="2"/>
      <c r="M2569" s="2"/>
      <c r="N2569" s="2"/>
      <c r="O2569" s="2"/>
      <c r="P2569" s="2"/>
      <c r="Q2569" s="2">
        <f>SUM(Q2553:Q2568)</f>
        <v>134800</v>
      </c>
      <c r="R2569" s="2"/>
    </row>
    <row r="2570" customFormat="1" spans="3:8">
      <c r="C2570" s="5"/>
      <c r="D2570" s="5"/>
      <c r="E2570" s="5"/>
      <c r="H2570" s="6">
        <v>42257</v>
      </c>
    </row>
    <row r="2571" customFormat="1" spans="10:10">
      <c r="J2571" s="6">
        <f>H2570+1</f>
        <v>42258</v>
      </c>
    </row>
    <row r="2572" customFormat="1" spans="2:11">
      <c r="B2572" t="s">
        <v>11</v>
      </c>
      <c r="K2572" s="7">
        <f ca="1">NOW()</f>
        <v>42259.9654398148</v>
      </c>
    </row>
    <row r="2573" customFormat="1" spans="9:9">
      <c r="I2573" t="e">
        <f>D2565+1</f>
        <v>#VALUE!</v>
      </c>
    </row>
    <row r="2574" spans="2:18">
      <c r="B2574" s="2" t="str">
        <f>"币种"</f>
        <v>币种</v>
      </c>
      <c r="C2574" s="2" t="str">
        <f>"余额"</f>
        <v>余额</v>
      </c>
      <c r="D2574" s="2" t="str">
        <f>"可用"</f>
        <v>可用</v>
      </c>
      <c r="E2574" s="2" t="str">
        <f>"可取"</f>
        <v>可取</v>
      </c>
      <c r="F2574" s="2" t="str">
        <f>"参考市值"</f>
        <v>参考市值</v>
      </c>
      <c r="G2574" s="2" t="str">
        <f>"资产"</f>
        <v>资产</v>
      </c>
      <c r="H2574" s="2" t="str">
        <f>"盈亏"</f>
        <v>盈亏</v>
      </c>
      <c r="I2574" s="2"/>
      <c r="J2574" s="2"/>
      <c r="K2574" s="2"/>
      <c r="L2574" s="2"/>
      <c r="M2574" s="2"/>
      <c r="N2574" s="2"/>
      <c r="O2574" s="2"/>
      <c r="P2574" s="2"/>
      <c r="Q2574" s="2"/>
      <c r="R2574" s="2"/>
    </row>
    <row r="2575" spans="2:18">
      <c r="B2575" s="2" t="str">
        <f>"人民币"</f>
        <v>人民币</v>
      </c>
      <c r="C2575" s="2" t="str">
        <f>"5508.71"</f>
        <v>5508.71</v>
      </c>
      <c r="D2575" s="2" t="str">
        <f>"138.54"</f>
        <v>138.54</v>
      </c>
      <c r="E2575" s="2" t="str">
        <f>"138.54"</f>
        <v>138.54</v>
      </c>
      <c r="F2575" s="2" t="str">
        <f>"91616.00"</f>
        <v>91616.00</v>
      </c>
      <c r="G2575" s="2" t="str">
        <f>"91754.54"</f>
        <v>91754.54</v>
      </c>
      <c r="H2575" s="2" t="str">
        <f>"-9194.42"</f>
        <v>-9194.42</v>
      </c>
      <c r="I2575" s="2"/>
      <c r="J2575" s="2"/>
      <c r="K2575" s="2"/>
      <c r="L2575" s="2"/>
      <c r="M2575" s="2"/>
      <c r="N2575" s="2"/>
      <c r="O2575" s="2"/>
      <c r="P2575" s="2"/>
      <c r="Q2575" s="2"/>
      <c r="R2575" s="2"/>
    </row>
    <row r="2576" spans="2:18"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8"/>
    </row>
    <row r="2577" spans="2:18">
      <c r="B2577" s="2" t="s">
        <v>0</v>
      </c>
      <c r="C2577" s="2" t="str">
        <f>"证券数量"</f>
        <v>证券数量</v>
      </c>
      <c r="D2577" s="2" t="s">
        <v>1</v>
      </c>
      <c r="E2577" s="2" t="str">
        <f>"价格币种"</f>
        <v>价格币种</v>
      </c>
      <c r="F2577" s="2" t="str">
        <f>"成本价"</f>
        <v>成本价</v>
      </c>
      <c r="G2577" s="2" t="str">
        <f>"浮动盈亏"</f>
        <v>浮动盈亏</v>
      </c>
      <c r="H2577" s="2" t="str">
        <f>"盈亏比例(%)"</f>
        <v>盈亏比例(%)</v>
      </c>
      <c r="I2577" s="2" t="str">
        <f>"折算汇率"</f>
        <v>折算汇率</v>
      </c>
      <c r="J2577" s="2" t="str">
        <f>"最新市值"</f>
        <v>最新市值</v>
      </c>
      <c r="K2577" s="2" t="str">
        <f>"当前价"</f>
        <v>当前价</v>
      </c>
      <c r="L2577" s="2" t="str">
        <f>"今买数量"</f>
        <v>今买数量</v>
      </c>
      <c r="M2577" s="2" t="str">
        <f>"今卖数量"</f>
        <v>今卖数量</v>
      </c>
      <c r="N2577" s="2" t="str">
        <f>"证券代码"</f>
        <v>证券代码</v>
      </c>
      <c r="O2577" s="2" t="str">
        <f>"股东代码"</f>
        <v>股东代码</v>
      </c>
      <c r="P2577" s="2" t="str">
        <f>"成本金额"</f>
        <v>成本金额</v>
      </c>
      <c r="Q2577" s="2" t="s">
        <v>2</v>
      </c>
      <c r="R2577" s="2"/>
    </row>
    <row r="2578" spans="2:18">
      <c r="B2578" s="2" t="s">
        <v>4</v>
      </c>
      <c r="C2578" s="9" t="s">
        <v>5</v>
      </c>
      <c r="D2578" s="9" t="s">
        <v>5</v>
      </c>
      <c r="E2578" s="2" t="str">
        <f t="shared" ref="E2578:E2593" si="768">"人民币"</f>
        <v>人民币</v>
      </c>
      <c r="F2578" s="2">
        <v>19.758</v>
      </c>
      <c r="G2578" s="2">
        <v>-1294.53</v>
      </c>
      <c r="H2578" s="2">
        <v>-8.19</v>
      </c>
      <c r="I2578" s="9" t="s">
        <v>6</v>
      </c>
      <c r="J2578" s="2">
        <v>14512</v>
      </c>
      <c r="K2578" s="2">
        <v>18.14</v>
      </c>
      <c r="L2578" s="2">
        <v>0</v>
      </c>
      <c r="M2578" s="2">
        <v>0</v>
      </c>
      <c r="N2578" s="2" t="str">
        <f>"000936"</f>
        <v>000936</v>
      </c>
      <c r="O2578" s="2" t="str">
        <f t="shared" ref="O2578:O2581" si="769">"0157472516"</f>
        <v>0157472516</v>
      </c>
      <c r="P2578" s="2" t="str">
        <f>"15806.53"</f>
        <v>15806.53</v>
      </c>
      <c r="Q2578" s="2">
        <v>30</v>
      </c>
      <c r="R2578" s="2">
        <f t="shared" ref="R2578:R2593" si="770">Q2578*C2578</f>
        <v>24000</v>
      </c>
    </row>
    <row r="2579" spans="2:18">
      <c r="B2579" s="2" t="str">
        <f>"创业板B"</f>
        <v>创业板B</v>
      </c>
      <c r="C2579" s="2">
        <v>10000</v>
      </c>
      <c r="D2579" s="2">
        <v>10000</v>
      </c>
      <c r="E2579" s="2" t="str">
        <f>"人民币"</f>
        <v>人民币</v>
      </c>
      <c r="F2579" s="2">
        <v>1.116</v>
      </c>
      <c r="G2579" s="2">
        <v>-927.5</v>
      </c>
      <c r="H2579" s="2">
        <v>-8.33</v>
      </c>
      <c r="I2579" s="2"/>
      <c r="J2579" s="2">
        <v>10230</v>
      </c>
      <c r="K2579" s="2">
        <v>1.023</v>
      </c>
      <c r="L2579" s="2">
        <v>0</v>
      </c>
      <c r="M2579" s="2">
        <v>0</v>
      </c>
      <c r="N2579" s="2" t="str">
        <f>"150153"</f>
        <v>150153</v>
      </c>
      <c r="O2579" s="2" t="str">
        <f>"0157472516"</f>
        <v>0157472516</v>
      </c>
      <c r="P2579" s="2" t="str">
        <f>"11157.50"</f>
        <v>11157.50</v>
      </c>
      <c r="Q2579" s="2">
        <v>1.3</v>
      </c>
      <c r="R2579" s="2">
        <f>Q2579*C2579</f>
        <v>13000</v>
      </c>
    </row>
    <row r="2580" spans="2:18">
      <c r="B2580" s="2" t="s">
        <v>7</v>
      </c>
      <c r="C2580" s="2">
        <v>600</v>
      </c>
      <c r="D2580" s="2">
        <v>600</v>
      </c>
      <c r="E2580" s="2" t="str">
        <f>"人民币"</f>
        <v>人民币</v>
      </c>
      <c r="F2580" s="2">
        <v>17.548</v>
      </c>
      <c r="G2580" s="2">
        <v>-310.88</v>
      </c>
      <c r="H2580" s="2">
        <v>-2.95</v>
      </c>
      <c r="I2580" s="2"/>
      <c r="J2580" s="2">
        <v>10218</v>
      </c>
      <c r="K2580" s="2">
        <v>17.03</v>
      </c>
      <c r="L2580" s="2">
        <v>0</v>
      </c>
      <c r="M2580" s="2">
        <v>0</v>
      </c>
      <c r="N2580" s="2" t="str">
        <f>"600008"</f>
        <v>600008</v>
      </c>
      <c r="O2580" s="2" t="str">
        <f t="shared" ref="O2580:O2583" si="771">"A453612732"</f>
        <v>A453612732</v>
      </c>
      <c r="P2580" s="2" t="str">
        <f>"10528.88"</f>
        <v>10528.88</v>
      </c>
      <c r="Q2580" s="2">
        <v>25</v>
      </c>
      <c r="R2580" s="2">
        <f>Q2580*C2580</f>
        <v>15000</v>
      </c>
    </row>
    <row r="2581" spans="2:18">
      <c r="B2581" s="2" t="str">
        <f>"华英农业"</f>
        <v>华英农业</v>
      </c>
      <c r="C2581" s="2">
        <v>600</v>
      </c>
      <c r="D2581" s="2">
        <v>300</v>
      </c>
      <c r="E2581" s="2" t="str">
        <f>"人民币"</f>
        <v>人民币</v>
      </c>
      <c r="F2581" s="2">
        <v>14.948</v>
      </c>
      <c r="G2581" s="2">
        <v>-418.66</v>
      </c>
      <c r="H2581" s="2">
        <v>-4.67</v>
      </c>
      <c r="I2581" s="2"/>
      <c r="J2581" s="2">
        <v>8550</v>
      </c>
      <c r="K2581" s="2">
        <v>14.25</v>
      </c>
      <c r="L2581" s="2">
        <v>300</v>
      </c>
      <c r="M2581" s="2">
        <v>0</v>
      </c>
      <c r="N2581" s="2" t="str">
        <f>"002321"</f>
        <v>002321</v>
      </c>
      <c r="O2581" s="2" t="str">
        <f>"0157472516"</f>
        <v>0157472516</v>
      </c>
      <c r="P2581" s="2" t="str">
        <f>"8968.66"</f>
        <v>8968.66</v>
      </c>
      <c r="Q2581" s="2">
        <v>25</v>
      </c>
      <c r="R2581" s="2">
        <f>Q2581*C2581</f>
        <v>15000</v>
      </c>
    </row>
    <row r="2582" spans="2:18">
      <c r="B2582" s="2" t="str">
        <f>"*ST阳化"</f>
        <v>*ST阳化</v>
      </c>
      <c r="C2582" s="2">
        <v>900</v>
      </c>
      <c r="D2582" s="2">
        <v>600</v>
      </c>
      <c r="E2582" s="2" t="str">
        <f>"人民币"</f>
        <v>人民币</v>
      </c>
      <c r="F2582" s="2">
        <v>7.599</v>
      </c>
      <c r="G2582" s="2">
        <v>-80.2</v>
      </c>
      <c r="H2582" s="2">
        <v>-1.17</v>
      </c>
      <c r="I2582" s="2"/>
      <c r="J2582" s="2">
        <v>6759</v>
      </c>
      <c r="K2582" s="2">
        <v>7.51</v>
      </c>
      <c r="L2582" s="2">
        <v>300</v>
      </c>
      <c r="M2582" s="2">
        <v>0</v>
      </c>
      <c r="N2582" s="2" t="str">
        <f>"600691"</f>
        <v>600691</v>
      </c>
      <c r="O2582" s="2" t="str">
        <f>"A453612732"</f>
        <v>A453612732</v>
      </c>
      <c r="P2582" s="2" t="str">
        <f>"6839.20"</f>
        <v>6839.20</v>
      </c>
      <c r="Q2582" s="2">
        <v>11</v>
      </c>
      <c r="R2582" s="2">
        <f>Q2582*C2582</f>
        <v>9900</v>
      </c>
    </row>
    <row r="2583" spans="2:18">
      <c r="B2583" s="2" t="str">
        <f>"雪峰科技"</f>
        <v>雪峰科技</v>
      </c>
      <c r="C2583" s="2">
        <v>200</v>
      </c>
      <c r="D2583" s="2">
        <v>100</v>
      </c>
      <c r="E2583" s="2" t="str">
        <f>"人民币"</f>
        <v>人民币</v>
      </c>
      <c r="F2583" s="2">
        <v>37.898</v>
      </c>
      <c r="G2583" s="2">
        <v>-1239.59</v>
      </c>
      <c r="H2583" s="2">
        <v>-16.35</v>
      </c>
      <c r="I2583" s="2"/>
      <c r="J2583" s="2">
        <v>6340</v>
      </c>
      <c r="K2583" s="2">
        <v>31.7</v>
      </c>
      <c r="L2583" s="2">
        <v>100</v>
      </c>
      <c r="M2583" s="2">
        <v>0</v>
      </c>
      <c r="N2583" s="2" t="str">
        <f>"603227"</f>
        <v>603227</v>
      </c>
      <c r="O2583" s="2" t="str">
        <f>"A453612732"</f>
        <v>A453612732</v>
      </c>
      <c r="P2583" s="2" t="str">
        <f>"7579.59"</f>
        <v>7579.59</v>
      </c>
      <c r="Q2583" s="2">
        <v>42</v>
      </c>
      <c r="R2583" s="2">
        <f>Q2583*C2583</f>
        <v>8400</v>
      </c>
    </row>
    <row r="2584" spans="2:18">
      <c r="B2584" s="2" t="str">
        <f>"三花股份"</f>
        <v>三花股份</v>
      </c>
      <c r="C2584" s="2">
        <v>400</v>
      </c>
      <c r="D2584" s="2">
        <v>400</v>
      </c>
      <c r="E2584" s="2" t="str">
        <f>"人民币"</f>
        <v>人民币</v>
      </c>
      <c r="F2584" s="2">
        <v>13.737</v>
      </c>
      <c r="G2584" s="2">
        <v>69.25</v>
      </c>
      <c r="H2584" s="2">
        <v>1.26</v>
      </c>
      <c r="I2584" s="2"/>
      <c r="J2584" s="2">
        <v>5564</v>
      </c>
      <c r="K2584" s="2">
        <v>13.91</v>
      </c>
      <c r="L2584" s="2">
        <v>0</v>
      </c>
      <c r="M2584" s="2">
        <v>0</v>
      </c>
      <c r="N2584" s="2" t="str">
        <f>"002050"</f>
        <v>002050</v>
      </c>
      <c r="O2584" s="2" t="str">
        <f t="shared" ref="O2584:O2589" si="772">"0157472516"</f>
        <v>0157472516</v>
      </c>
      <c r="P2584" s="2" t="str">
        <f>"5494.75"</f>
        <v>5494.75</v>
      </c>
      <c r="Q2584" s="2">
        <v>20</v>
      </c>
      <c r="R2584" s="2">
        <f>Q2584*C2584</f>
        <v>8000</v>
      </c>
    </row>
    <row r="2585" spans="2:18">
      <c r="B2585" s="2" t="str">
        <f>"农 产 品"</f>
        <v>农 产 品</v>
      </c>
      <c r="C2585" s="2">
        <v>200</v>
      </c>
      <c r="D2585" s="2">
        <v>200</v>
      </c>
      <c r="E2585" s="2" t="str">
        <f>"人民币"</f>
        <v>人民币</v>
      </c>
      <c r="F2585" s="2">
        <v>25.665</v>
      </c>
      <c r="G2585" s="2">
        <v>-601</v>
      </c>
      <c r="H2585" s="2">
        <v>-11.71</v>
      </c>
      <c r="I2585" s="2"/>
      <c r="J2585" s="2">
        <v>4532</v>
      </c>
      <c r="K2585" s="2">
        <v>22.66</v>
      </c>
      <c r="L2585" s="2">
        <v>0</v>
      </c>
      <c r="M2585" s="2">
        <v>0</v>
      </c>
      <c r="N2585" s="2" t="str">
        <f>"000061"</f>
        <v>000061</v>
      </c>
      <c r="O2585" s="2" t="str">
        <f>"0157472516"</f>
        <v>0157472516</v>
      </c>
      <c r="P2585" s="2" t="str">
        <f>"5133.00"</f>
        <v>5133.00</v>
      </c>
      <c r="Q2585" s="2">
        <v>35</v>
      </c>
      <c r="R2585" s="2">
        <f>Q2585*C2585</f>
        <v>7000</v>
      </c>
    </row>
    <row r="2586" spans="2:18">
      <c r="B2586" s="2" t="str">
        <f>"北京城建"</f>
        <v>北京城建</v>
      </c>
      <c r="C2586" s="2">
        <v>200</v>
      </c>
      <c r="D2586" s="2">
        <v>200</v>
      </c>
      <c r="E2586" s="2" t="str">
        <f>"人民币"</f>
        <v>人民币</v>
      </c>
      <c r="F2586" s="2">
        <v>24.605</v>
      </c>
      <c r="G2586" s="2">
        <v>-394.99</v>
      </c>
      <c r="H2586" s="2">
        <v>-8.03</v>
      </c>
      <c r="I2586" s="2"/>
      <c r="J2586" s="2">
        <v>4526</v>
      </c>
      <c r="K2586" s="2">
        <v>22.63</v>
      </c>
      <c r="L2586" s="2">
        <v>0</v>
      </c>
      <c r="M2586" s="2">
        <v>0</v>
      </c>
      <c r="N2586" s="2" t="str">
        <f>"600266"</f>
        <v>600266</v>
      </c>
      <c r="O2586" s="2" t="str">
        <f t="shared" ref="O2586:O2588" si="773">"A453612732"</f>
        <v>A453612732</v>
      </c>
      <c r="P2586" s="2" t="str">
        <f>"4920.99"</f>
        <v>4920.99</v>
      </c>
      <c r="Q2586" s="2">
        <v>28</v>
      </c>
      <c r="R2586" s="2">
        <f>Q2586*C2586</f>
        <v>5600</v>
      </c>
    </row>
    <row r="2587" spans="2:18">
      <c r="B2587" s="2" t="str">
        <f>"上汽集团"</f>
        <v>上汽集团</v>
      </c>
      <c r="C2587" s="2">
        <v>200</v>
      </c>
      <c r="D2587" s="2">
        <v>200</v>
      </c>
      <c r="E2587" s="2" t="str">
        <f>"人民币"</f>
        <v>人民币</v>
      </c>
      <c r="F2587" s="2">
        <v>24.736</v>
      </c>
      <c r="G2587" s="2">
        <v>-449.12</v>
      </c>
      <c r="H2587" s="2">
        <v>-9.08</v>
      </c>
      <c r="I2587" s="2"/>
      <c r="J2587" s="2">
        <v>4498</v>
      </c>
      <c r="K2587" s="2">
        <v>22.49</v>
      </c>
      <c r="L2587" s="2">
        <v>0</v>
      </c>
      <c r="M2587" s="2">
        <v>0</v>
      </c>
      <c r="N2587" s="2" t="str">
        <f>"600104"</f>
        <v>600104</v>
      </c>
      <c r="O2587" s="2" t="str">
        <f>"A453612732"</f>
        <v>A453612732</v>
      </c>
      <c r="P2587" s="2" t="str">
        <f>"4947.12"</f>
        <v>4947.12</v>
      </c>
      <c r="Q2587" s="2">
        <v>35</v>
      </c>
      <c r="R2587" s="2">
        <f>Q2587*C2587</f>
        <v>7000</v>
      </c>
    </row>
    <row r="2588" spans="2:18">
      <c r="B2588" s="2" t="str">
        <f>"中海集运"</f>
        <v>中海集运</v>
      </c>
      <c r="C2588" s="2">
        <v>400</v>
      </c>
      <c r="D2588" s="2">
        <v>400</v>
      </c>
      <c r="E2588" s="2" t="str">
        <f>"人民币"</f>
        <v>人民币</v>
      </c>
      <c r="F2588" s="2">
        <v>9.099</v>
      </c>
      <c r="G2588" s="2">
        <v>-167.68</v>
      </c>
      <c r="H2588" s="2">
        <v>-4.6</v>
      </c>
      <c r="I2588" s="2"/>
      <c r="J2588" s="2">
        <v>3472</v>
      </c>
      <c r="K2588" s="2">
        <v>8.68</v>
      </c>
      <c r="L2588" s="2">
        <v>0</v>
      </c>
      <c r="M2588" s="2">
        <v>0</v>
      </c>
      <c r="N2588" s="2" t="str">
        <f>"601866"</f>
        <v>601866</v>
      </c>
      <c r="O2588" s="2" t="str">
        <f>"A453612732"</f>
        <v>A453612732</v>
      </c>
      <c r="P2588" s="2" t="str">
        <f>"3639.68"</f>
        <v>3639.68</v>
      </c>
      <c r="Q2588" s="2">
        <v>12</v>
      </c>
      <c r="R2588" s="2">
        <f>Q2588*C2588</f>
        <v>4800</v>
      </c>
    </row>
    <row r="2589" spans="2:18">
      <c r="B2589" s="2" t="str">
        <f>"中航军B"</f>
        <v>中航军B</v>
      </c>
      <c r="C2589" s="2">
        <v>3000</v>
      </c>
      <c r="D2589" s="2">
        <v>3000</v>
      </c>
      <c r="E2589" s="2" t="str">
        <f>"人民币"</f>
        <v>人民币</v>
      </c>
      <c r="F2589" s="2">
        <v>0.972</v>
      </c>
      <c r="G2589" s="2">
        <v>-62</v>
      </c>
      <c r="H2589" s="2">
        <v>-2.16</v>
      </c>
      <c r="I2589" s="2"/>
      <c r="J2589" s="2">
        <v>2853</v>
      </c>
      <c r="K2589" s="2">
        <v>0.951</v>
      </c>
      <c r="L2589" s="2">
        <v>0</v>
      </c>
      <c r="M2589" s="2">
        <v>0</v>
      </c>
      <c r="N2589" s="2" t="str">
        <f>"150222"</f>
        <v>150222</v>
      </c>
      <c r="O2589" s="2" t="str">
        <f>"0157472516"</f>
        <v>0157472516</v>
      </c>
      <c r="P2589" s="2" t="str">
        <f>"2915.00"</f>
        <v>2915.00</v>
      </c>
      <c r="Q2589" s="2">
        <v>1.1</v>
      </c>
      <c r="R2589" s="2">
        <f>Q2589*C2589</f>
        <v>3300</v>
      </c>
    </row>
    <row r="2590" spans="2:18">
      <c r="B2590" s="2" t="str">
        <f>"华贸物流"</f>
        <v>华贸物流</v>
      </c>
      <c r="C2590" s="2">
        <v>200</v>
      </c>
      <c r="D2590" s="2">
        <v>200</v>
      </c>
      <c r="E2590" s="2" t="str">
        <f>"人民币"</f>
        <v>人民币</v>
      </c>
      <c r="F2590" s="2">
        <v>16.576</v>
      </c>
      <c r="G2590" s="2">
        <v>-473.12</v>
      </c>
      <c r="H2590" s="2">
        <v>-14.27</v>
      </c>
      <c r="I2590" s="2"/>
      <c r="J2590" s="2">
        <v>2842</v>
      </c>
      <c r="K2590" s="2">
        <v>14.21</v>
      </c>
      <c r="L2590" s="2">
        <v>0</v>
      </c>
      <c r="M2590" s="2">
        <v>0</v>
      </c>
      <c r="N2590" s="2" t="str">
        <f>"603128"</f>
        <v>603128</v>
      </c>
      <c r="O2590" s="2" t="str">
        <f t="shared" ref="O2590:O2593" si="774">"A453612732"</f>
        <v>A453612732</v>
      </c>
      <c r="P2590" s="2" t="str">
        <f>"3315.12"</f>
        <v>3315.12</v>
      </c>
      <c r="Q2590" s="2">
        <v>20</v>
      </c>
      <c r="R2590" s="2">
        <f>Q2590*C2590</f>
        <v>4000</v>
      </c>
    </row>
    <row r="2591" spans="2:18">
      <c r="B2591" s="2" t="str">
        <f>"盛达矿业"</f>
        <v>盛达矿业</v>
      </c>
      <c r="C2591" s="2">
        <v>100</v>
      </c>
      <c r="D2591" s="2">
        <v>100</v>
      </c>
      <c r="E2591" s="2" t="str">
        <f>"人民币"</f>
        <v>人民币</v>
      </c>
      <c r="F2591" s="2">
        <v>38.308</v>
      </c>
      <c r="G2591" s="2">
        <v>-1175.77</v>
      </c>
      <c r="H2591" s="2">
        <v>-30.69</v>
      </c>
      <c r="I2591" s="2"/>
      <c r="J2591" s="2">
        <v>2655</v>
      </c>
      <c r="K2591" s="2">
        <v>26.55</v>
      </c>
      <c r="L2591" s="2">
        <v>0</v>
      </c>
      <c r="M2591" s="2">
        <v>100</v>
      </c>
      <c r="N2591" s="2" t="str">
        <f>"000603"</f>
        <v>000603</v>
      </c>
      <c r="O2591" s="2" t="str">
        <f>"0157472516"</f>
        <v>0157472516</v>
      </c>
      <c r="P2591" s="2" t="str">
        <f>"3830.77"</f>
        <v>3830.77</v>
      </c>
      <c r="Q2591" s="2">
        <v>40</v>
      </c>
      <c r="R2591" s="2">
        <f>Q2591*C2591</f>
        <v>4000</v>
      </c>
    </row>
    <row r="2592" spans="2:18">
      <c r="B2592" s="2" t="str">
        <f>"大众交通"</f>
        <v>大众交通</v>
      </c>
      <c r="C2592" s="2">
        <v>100</v>
      </c>
      <c r="D2592" s="2">
        <v>100</v>
      </c>
      <c r="E2592" s="2" t="str">
        <f>"人民币"</f>
        <v>人民币</v>
      </c>
      <c r="F2592" s="2">
        <v>30.941</v>
      </c>
      <c r="G2592" s="2">
        <v>-1037.13</v>
      </c>
      <c r="H2592" s="2">
        <v>-33.52</v>
      </c>
      <c r="I2592" s="2"/>
      <c r="J2592" s="2">
        <v>2057</v>
      </c>
      <c r="K2592" s="2">
        <v>20.57</v>
      </c>
      <c r="L2592" s="2">
        <v>0</v>
      </c>
      <c r="M2592" s="2">
        <v>0</v>
      </c>
      <c r="N2592" s="2" t="str">
        <f>"600611"</f>
        <v>600611</v>
      </c>
      <c r="O2592" s="2" t="str">
        <f>"A453612732"</f>
        <v>A453612732</v>
      </c>
      <c r="P2592" s="2" t="str">
        <f>"3094.13"</f>
        <v>3094.13</v>
      </c>
      <c r="Q2592" s="2">
        <v>28</v>
      </c>
      <c r="R2592" s="2">
        <f>Q2592*C2592</f>
        <v>2800</v>
      </c>
    </row>
    <row r="2593" spans="2:18">
      <c r="B2593" s="2" t="str">
        <f>"中国中车"</f>
        <v>中国中车</v>
      </c>
      <c r="C2593" s="2">
        <v>100</v>
      </c>
      <c r="D2593" s="2">
        <v>100</v>
      </c>
      <c r="E2593" s="2" t="str">
        <f>"人民币"</f>
        <v>人民币</v>
      </c>
      <c r="F2593" s="2">
        <v>26.395</v>
      </c>
      <c r="G2593" s="2">
        <v>-631.5</v>
      </c>
      <c r="H2593" s="2">
        <v>-23.92</v>
      </c>
      <c r="I2593" s="2"/>
      <c r="J2593" s="2">
        <v>2008</v>
      </c>
      <c r="K2593" s="2">
        <v>20.08</v>
      </c>
      <c r="L2593" s="2">
        <v>0</v>
      </c>
      <c r="M2593" s="2">
        <v>100</v>
      </c>
      <c r="N2593" s="2" t="str">
        <f>"601766"</f>
        <v>601766</v>
      </c>
      <c r="O2593" s="2" t="str">
        <f>"A453612732"</f>
        <v>A453612732</v>
      </c>
      <c r="P2593" s="2" t="str">
        <f>"2639.50"</f>
        <v>2639.50</v>
      </c>
      <c r="Q2593" s="2">
        <v>30</v>
      </c>
      <c r="R2593" s="2">
        <f>Q2593*C2593</f>
        <v>3000</v>
      </c>
    </row>
    <row r="2594" spans="2:18">
      <c r="B2594" s="2" t="s">
        <v>8</v>
      </c>
      <c r="C2594" s="2" t="s">
        <v>9</v>
      </c>
      <c r="D2594" s="4" t="s">
        <v>10</v>
      </c>
      <c r="E2594" s="4"/>
      <c r="F2594" s="4"/>
      <c r="G2594" s="2"/>
      <c r="H2594" s="2">
        <f>SUM(H2578:H2593)</f>
        <v>-178.38</v>
      </c>
      <c r="I2594" s="2"/>
      <c r="J2594" s="2"/>
      <c r="K2594" s="2"/>
      <c r="L2594" s="2"/>
      <c r="M2594" s="2"/>
      <c r="N2594" s="2"/>
      <c r="O2594" s="2"/>
      <c r="P2594" s="2"/>
      <c r="Q2594" s="2"/>
      <c r="R2594" s="2">
        <f>SUM(R2578:R2593)</f>
        <v>134800</v>
      </c>
    </row>
    <row r="2595" customFormat="1" spans="4:9">
      <c r="D2595" s="5"/>
      <c r="E2595" s="5"/>
      <c r="F2595" s="5"/>
      <c r="I2595" s="6">
        <v>42257</v>
      </c>
    </row>
    <row r="2596" customFormat="1" spans="11:11">
      <c r="K2596" s="6">
        <f>I2595+1</f>
        <v>42258</v>
      </c>
    </row>
    <row r="2597" customFormat="1" spans="3:12">
      <c r="C2597" t="s">
        <v>11</v>
      </c>
      <c r="L2597" s="7">
        <f ca="1">NOW()</f>
        <v>42259.9654398148</v>
      </c>
    </row>
    <row r="2598" customFormat="1" spans="10:10">
      <c r="J2598" t="e">
        <f>E2590+1</f>
        <v>#VALUE!</v>
      </c>
    </row>
    <row r="2599" customFormat="1" spans="7:7">
      <c r="G2599" t="s">
        <v>12</v>
      </c>
    </row>
    <row r="2600" customFormat="1" spans="6:6">
      <c r="F2600" t="s">
        <v>13</v>
      </c>
    </row>
    <row r="2601" spans="1:17">
      <c r="A2601" s="2" t="str">
        <f>"币种"</f>
        <v>币种</v>
      </c>
      <c r="B2601" s="2" t="str">
        <f>"余额"</f>
        <v>余额</v>
      </c>
      <c r="C2601" s="2" t="str">
        <f>"可用"</f>
        <v>可用</v>
      </c>
      <c r="D2601" s="2" t="str">
        <f>"可取"</f>
        <v>可取</v>
      </c>
      <c r="E2601" s="2" t="str">
        <f>"参考市值"</f>
        <v>参考市值</v>
      </c>
      <c r="F2601" s="2" t="str">
        <f>"资产"</f>
        <v>资产</v>
      </c>
      <c r="G2601" s="2" t="str">
        <f>"盈亏"</f>
        <v>盈亏</v>
      </c>
      <c r="H2601" s="2"/>
      <c r="I2601" s="2"/>
      <c r="J2601" s="2"/>
      <c r="K2601" s="2"/>
      <c r="L2601" s="2"/>
      <c r="M2601" s="2"/>
      <c r="N2601" s="2"/>
      <c r="O2601" s="2"/>
      <c r="P2601" s="2"/>
      <c r="Q2601" s="2"/>
    </row>
    <row r="2602" spans="1:17">
      <c r="A2602" s="2" t="str">
        <f>"人民币"</f>
        <v>人民币</v>
      </c>
      <c r="B2602" s="2" t="str">
        <f>"5508.71"</f>
        <v>5508.71</v>
      </c>
      <c r="C2602" s="2" t="str">
        <f>"138.54"</f>
        <v>138.54</v>
      </c>
      <c r="D2602" s="2" t="str">
        <f>"138.54"</f>
        <v>138.54</v>
      </c>
      <c r="E2602" s="2" t="str">
        <f>"91616.00"</f>
        <v>91616.00</v>
      </c>
      <c r="F2602" s="2" t="str">
        <f>"91754.54"</f>
        <v>91754.54</v>
      </c>
      <c r="G2602" s="2" t="str">
        <f>"-9194.42"</f>
        <v>-9194.42</v>
      </c>
      <c r="H2602" s="2"/>
      <c r="I2602" s="2"/>
      <c r="J2602" s="2"/>
      <c r="K2602" s="2"/>
      <c r="L2602" s="2"/>
      <c r="M2602" s="2"/>
      <c r="N2602" s="2"/>
      <c r="O2602" s="2"/>
      <c r="P2602" s="2"/>
      <c r="Q2602" s="2"/>
    </row>
    <row r="2603" spans="1:17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8"/>
    </row>
    <row r="2604" spans="1:18">
      <c r="A2604" s="2" t="s">
        <v>0</v>
      </c>
      <c r="B2604" s="2" t="str">
        <f>"证券数量"</f>
        <v>证券数量</v>
      </c>
      <c r="C2604" s="2" t="s">
        <v>1</v>
      </c>
      <c r="D2604" s="2" t="str">
        <f>"价格币种"</f>
        <v>价格币种</v>
      </c>
      <c r="E2604" s="2" t="str">
        <f>"成本价"</f>
        <v>成本价</v>
      </c>
      <c r="F2604" s="2" t="str">
        <f>"浮动盈亏"</f>
        <v>浮动盈亏</v>
      </c>
      <c r="G2604" s="2" t="str">
        <f>"盈亏比例(%)"</f>
        <v>盈亏比例(%)</v>
      </c>
      <c r="H2604" s="2" t="str">
        <f>"折算汇率"</f>
        <v>折算汇率</v>
      </c>
      <c r="I2604" s="2" t="str">
        <f>"最新市值"</f>
        <v>最新市值</v>
      </c>
      <c r="J2604" s="2" t="str">
        <f>"当前价"</f>
        <v>当前价</v>
      </c>
      <c r="K2604" s="2" t="str">
        <f>"今买数量"</f>
        <v>今买数量</v>
      </c>
      <c r="L2604" s="2" t="str">
        <f>"今卖数量"</f>
        <v>今卖数量</v>
      </c>
      <c r="M2604" s="2" t="str">
        <f>"证券代码"</f>
        <v>证券代码</v>
      </c>
      <c r="N2604" s="2" t="str">
        <f>"股东代码"</f>
        <v>股东代码</v>
      </c>
      <c r="O2604" s="2" t="str">
        <f>"成本金额"</f>
        <v>成本金额</v>
      </c>
      <c r="P2604" s="2" t="s">
        <v>2</v>
      </c>
      <c r="Q2604" s="2"/>
      <c r="R2604" s="2" t="s">
        <v>3</v>
      </c>
    </row>
    <row r="2605" spans="1:18">
      <c r="A2605" s="2" t="s">
        <v>4</v>
      </c>
      <c r="B2605" s="9" t="s">
        <v>5</v>
      </c>
      <c r="C2605" s="9" t="s">
        <v>5</v>
      </c>
      <c r="D2605" s="2" t="str">
        <f t="shared" ref="D2605:D2620" si="775">"人民币"</f>
        <v>人民币</v>
      </c>
      <c r="E2605" s="2">
        <v>19.758</v>
      </c>
      <c r="F2605" s="2">
        <v>-1294.53</v>
      </c>
      <c r="G2605" s="2">
        <v>-8.19</v>
      </c>
      <c r="H2605" s="9" t="s">
        <v>6</v>
      </c>
      <c r="I2605" s="2">
        <v>14512</v>
      </c>
      <c r="J2605" s="2">
        <v>18.14</v>
      </c>
      <c r="K2605" s="2">
        <v>0</v>
      </c>
      <c r="L2605" s="2">
        <v>0</v>
      </c>
      <c r="M2605" s="2" t="str">
        <f>"000936"</f>
        <v>000936</v>
      </c>
      <c r="N2605" s="2" t="str">
        <f t="shared" ref="N2605:N2608" si="776">"0157472516"</f>
        <v>0157472516</v>
      </c>
      <c r="O2605" s="2" t="str">
        <f>"15806.53"</f>
        <v>15806.53</v>
      </c>
      <c r="P2605" s="2">
        <v>30</v>
      </c>
      <c r="Q2605" s="2">
        <f t="shared" ref="Q2605:Q2620" si="777">P2605*B2605</f>
        <v>24000</v>
      </c>
      <c r="R2605" s="2">
        <f t="shared" ref="R2605:R2620" si="778">(Q2605-O2605)/O2605*100</f>
        <v>51.835981711356</v>
      </c>
    </row>
    <row r="2606" spans="1:18">
      <c r="A2606" s="2" t="str">
        <f>"创业板B"</f>
        <v>创业板B</v>
      </c>
      <c r="B2606" s="2">
        <v>10000</v>
      </c>
      <c r="C2606" s="2">
        <v>10000</v>
      </c>
      <c r="D2606" s="2" t="str">
        <f>"人民币"</f>
        <v>人民币</v>
      </c>
      <c r="E2606" s="2">
        <v>1.116</v>
      </c>
      <c r="F2606" s="2">
        <v>-927.5</v>
      </c>
      <c r="G2606" s="2">
        <v>-8.33</v>
      </c>
      <c r="H2606" s="2"/>
      <c r="I2606" s="2">
        <v>10230</v>
      </c>
      <c r="J2606" s="2">
        <v>1.023</v>
      </c>
      <c r="K2606" s="2">
        <v>0</v>
      </c>
      <c r="L2606" s="2">
        <v>0</v>
      </c>
      <c r="M2606" s="2" t="str">
        <f>"150153"</f>
        <v>150153</v>
      </c>
      <c r="N2606" s="2" t="str">
        <f>"0157472516"</f>
        <v>0157472516</v>
      </c>
      <c r="O2606" s="2" t="str">
        <f>"11157.50"</f>
        <v>11157.50</v>
      </c>
      <c r="P2606" s="2">
        <v>1.3</v>
      </c>
      <c r="Q2606" s="2">
        <f>P2606*B2606</f>
        <v>13000</v>
      </c>
      <c r="R2606" s="2">
        <f>(Q2606-O2606)/O2606*100</f>
        <v>16.5135559041004</v>
      </c>
    </row>
    <row r="2607" spans="1:18">
      <c r="A2607" s="2" t="s">
        <v>7</v>
      </c>
      <c r="B2607" s="2">
        <v>600</v>
      </c>
      <c r="C2607" s="2">
        <v>600</v>
      </c>
      <c r="D2607" s="2" t="str">
        <f>"人民币"</f>
        <v>人民币</v>
      </c>
      <c r="E2607" s="2">
        <v>17.548</v>
      </c>
      <c r="F2607" s="2">
        <v>-310.88</v>
      </c>
      <c r="G2607" s="2">
        <v>-2.95</v>
      </c>
      <c r="H2607" s="2"/>
      <c r="I2607" s="2">
        <v>10218</v>
      </c>
      <c r="J2607" s="2">
        <v>17.03</v>
      </c>
      <c r="K2607" s="2">
        <v>0</v>
      </c>
      <c r="L2607" s="2">
        <v>0</v>
      </c>
      <c r="M2607" s="2" t="str">
        <f>"600008"</f>
        <v>600008</v>
      </c>
      <c r="N2607" s="2" t="str">
        <f t="shared" ref="N2607:N2610" si="779">"A453612732"</f>
        <v>A453612732</v>
      </c>
      <c r="O2607" s="2" t="str">
        <f>"10528.88"</f>
        <v>10528.88</v>
      </c>
      <c r="P2607" s="2">
        <v>25</v>
      </c>
      <c r="Q2607" s="2">
        <f>P2607*B2607</f>
        <v>15000</v>
      </c>
      <c r="R2607" s="2">
        <f>(Q2607-O2607)/O2607*100</f>
        <v>42.4652954540274</v>
      </c>
    </row>
    <row r="2608" spans="1:18">
      <c r="A2608" s="2" t="str">
        <f>"华英农业"</f>
        <v>华英农业</v>
      </c>
      <c r="B2608" s="2">
        <v>600</v>
      </c>
      <c r="C2608" s="2">
        <v>300</v>
      </c>
      <c r="D2608" s="2" t="str">
        <f>"人民币"</f>
        <v>人民币</v>
      </c>
      <c r="E2608" s="2">
        <v>14.948</v>
      </c>
      <c r="F2608" s="2">
        <v>-418.66</v>
      </c>
      <c r="G2608" s="2">
        <v>-4.67</v>
      </c>
      <c r="H2608" s="2"/>
      <c r="I2608" s="2">
        <v>8550</v>
      </c>
      <c r="J2608" s="2">
        <v>14.25</v>
      </c>
      <c r="K2608" s="2">
        <v>300</v>
      </c>
      <c r="L2608" s="2">
        <v>0</v>
      </c>
      <c r="M2608" s="2" t="str">
        <f>"002321"</f>
        <v>002321</v>
      </c>
      <c r="N2608" s="2" t="str">
        <f>"0157472516"</f>
        <v>0157472516</v>
      </c>
      <c r="O2608" s="2" t="str">
        <f>"8968.66"</f>
        <v>8968.66</v>
      </c>
      <c r="P2608" s="2">
        <v>25</v>
      </c>
      <c r="Q2608" s="2">
        <f>P2608*B2608</f>
        <v>15000</v>
      </c>
      <c r="R2608" s="2">
        <f>(Q2608-O2608)/O2608*100</f>
        <v>67.2490650777262</v>
      </c>
    </row>
    <row r="2609" spans="1:18">
      <c r="A2609" s="2" t="str">
        <f>"*ST阳化"</f>
        <v>*ST阳化</v>
      </c>
      <c r="B2609" s="2">
        <v>900</v>
      </c>
      <c r="C2609" s="2">
        <v>600</v>
      </c>
      <c r="D2609" s="2" t="str">
        <f>"人民币"</f>
        <v>人民币</v>
      </c>
      <c r="E2609" s="2">
        <v>7.599</v>
      </c>
      <c r="F2609" s="2">
        <v>-80.2</v>
      </c>
      <c r="G2609" s="2">
        <v>-1.17</v>
      </c>
      <c r="H2609" s="2"/>
      <c r="I2609" s="2">
        <v>6759</v>
      </c>
      <c r="J2609" s="2">
        <v>7.51</v>
      </c>
      <c r="K2609" s="2">
        <v>300</v>
      </c>
      <c r="L2609" s="2">
        <v>0</v>
      </c>
      <c r="M2609" s="2" t="str">
        <f>"600691"</f>
        <v>600691</v>
      </c>
      <c r="N2609" s="2" t="str">
        <f>"A453612732"</f>
        <v>A453612732</v>
      </c>
      <c r="O2609" s="2" t="str">
        <f>"6839.20"</f>
        <v>6839.20</v>
      </c>
      <c r="P2609" s="2">
        <v>11</v>
      </c>
      <c r="Q2609" s="2">
        <f>P2609*B2609</f>
        <v>9900</v>
      </c>
      <c r="R2609" s="2">
        <f>(Q2609-O2609)/O2609*100</f>
        <v>44.7537723710376</v>
      </c>
    </row>
    <row r="2610" spans="1:18">
      <c r="A2610" s="2" t="str">
        <f>"雪峰科技"</f>
        <v>雪峰科技</v>
      </c>
      <c r="B2610" s="2">
        <v>200</v>
      </c>
      <c r="C2610" s="2">
        <v>100</v>
      </c>
      <c r="D2610" s="2" t="str">
        <f>"人民币"</f>
        <v>人民币</v>
      </c>
      <c r="E2610" s="2">
        <v>37.898</v>
      </c>
      <c r="F2610" s="2">
        <v>-1239.59</v>
      </c>
      <c r="G2610" s="2">
        <v>-16.35</v>
      </c>
      <c r="H2610" s="2"/>
      <c r="I2610" s="2">
        <v>6340</v>
      </c>
      <c r="J2610" s="2">
        <v>31.7</v>
      </c>
      <c r="K2610" s="2">
        <v>100</v>
      </c>
      <c r="L2610" s="2">
        <v>0</v>
      </c>
      <c r="M2610" s="2" t="str">
        <f>"603227"</f>
        <v>603227</v>
      </c>
      <c r="N2610" s="2" t="str">
        <f>"A453612732"</f>
        <v>A453612732</v>
      </c>
      <c r="O2610" s="2" t="str">
        <f>"7579.59"</f>
        <v>7579.59</v>
      </c>
      <c r="P2610" s="2">
        <v>42</v>
      </c>
      <c r="Q2610" s="2">
        <f>P2610*B2610</f>
        <v>8400</v>
      </c>
      <c r="R2610" s="2">
        <f>(Q2610-O2610)/O2610*100</f>
        <v>10.8239363870605</v>
      </c>
    </row>
    <row r="2611" spans="1:18">
      <c r="A2611" s="2" t="str">
        <f>"三花股份"</f>
        <v>三花股份</v>
      </c>
      <c r="B2611" s="2">
        <v>400</v>
      </c>
      <c r="C2611" s="2">
        <v>400</v>
      </c>
      <c r="D2611" s="2" t="str">
        <f>"人民币"</f>
        <v>人民币</v>
      </c>
      <c r="E2611" s="2">
        <v>13.737</v>
      </c>
      <c r="F2611" s="2">
        <v>69.25</v>
      </c>
      <c r="G2611" s="2">
        <v>1.26</v>
      </c>
      <c r="H2611" s="2"/>
      <c r="I2611" s="2">
        <v>5564</v>
      </c>
      <c r="J2611" s="2">
        <v>13.91</v>
      </c>
      <c r="K2611" s="2">
        <v>0</v>
      </c>
      <c r="L2611" s="2">
        <v>0</v>
      </c>
      <c r="M2611" s="2" t="str">
        <f>"002050"</f>
        <v>002050</v>
      </c>
      <c r="N2611" s="2" t="str">
        <f t="shared" ref="N2611:N2616" si="780">"0157472516"</f>
        <v>0157472516</v>
      </c>
      <c r="O2611" s="2" t="str">
        <f>"5494.75"</f>
        <v>5494.75</v>
      </c>
      <c r="P2611" s="2">
        <v>20</v>
      </c>
      <c r="Q2611" s="2">
        <f>P2611*B2611</f>
        <v>8000</v>
      </c>
      <c r="R2611" s="2">
        <f>(Q2611-O2611)/O2611*100</f>
        <v>45.5935210883116</v>
      </c>
    </row>
    <row r="2612" spans="1:18">
      <c r="A2612" s="2" t="str">
        <f>"农 产 品"</f>
        <v>农 产 品</v>
      </c>
      <c r="B2612" s="2">
        <v>200</v>
      </c>
      <c r="C2612" s="2">
        <v>200</v>
      </c>
      <c r="D2612" s="2" t="str">
        <f>"人民币"</f>
        <v>人民币</v>
      </c>
      <c r="E2612" s="2">
        <v>25.665</v>
      </c>
      <c r="F2612" s="2">
        <v>-601</v>
      </c>
      <c r="G2612" s="2">
        <v>-11.71</v>
      </c>
      <c r="H2612" s="2"/>
      <c r="I2612" s="2">
        <v>4532</v>
      </c>
      <c r="J2612" s="2">
        <v>22.66</v>
      </c>
      <c r="K2612" s="2">
        <v>0</v>
      </c>
      <c r="L2612" s="2">
        <v>0</v>
      </c>
      <c r="M2612" s="2" t="str">
        <f>"000061"</f>
        <v>000061</v>
      </c>
      <c r="N2612" s="2" t="str">
        <f>"0157472516"</f>
        <v>0157472516</v>
      </c>
      <c r="O2612" s="2" t="str">
        <f>"5133.00"</f>
        <v>5133.00</v>
      </c>
      <c r="P2612" s="2">
        <v>35</v>
      </c>
      <c r="Q2612" s="2">
        <f>P2612*B2612</f>
        <v>7000</v>
      </c>
      <c r="R2612" s="2">
        <f>(Q2612-O2612)/O2612*100</f>
        <v>36.3724917202416</v>
      </c>
    </row>
    <row r="2613" spans="1:18">
      <c r="A2613" s="2" t="str">
        <f>"北京城建"</f>
        <v>北京城建</v>
      </c>
      <c r="B2613" s="2">
        <v>200</v>
      </c>
      <c r="C2613" s="2">
        <v>200</v>
      </c>
      <c r="D2613" s="2" t="str">
        <f>"人民币"</f>
        <v>人民币</v>
      </c>
      <c r="E2613" s="2">
        <v>24.605</v>
      </c>
      <c r="F2613" s="2">
        <v>-394.99</v>
      </c>
      <c r="G2613" s="2">
        <v>-8.03</v>
      </c>
      <c r="H2613" s="2"/>
      <c r="I2613" s="2">
        <v>4526</v>
      </c>
      <c r="J2613" s="2">
        <v>22.63</v>
      </c>
      <c r="K2613" s="2">
        <v>0</v>
      </c>
      <c r="L2613" s="2">
        <v>0</v>
      </c>
      <c r="M2613" s="2" t="str">
        <f>"600266"</f>
        <v>600266</v>
      </c>
      <c r="N2613" s="2" t="str">
        <f t="shared" ref="N2613:N2615" si="781">"A453612732"</f>
        <v>A453612732</v>
      </c>
      <c r="O2613" s="2" t="str">
        <f>"4920.99"</f>
        <v>4920.99</v>
      </c>
      <c r="P2613" s="2">
        <v>28</v>
      </c>
      <c r="Q2613" s="2">
        <f>P2613*B2613</f>
        <v>5600</v>
      </c>
      <c r="R2613" s="2">
        <f>(Q2613-O2613)/O2613*100</f>
        <v>13.7982397850839</v>
      </c>
    </row>
    <row r="2614" spans="1:18">
      <c r="A2614" s="2" t="str">
        <f>"上汽集团"</f>
        <v>上汽集团</v>
      </c>
      <c r="B2614" s="2">
        <v>200</v>
      </c>
      <c r="C2614" s="2">
        <v>200</v>
      </c>
      <c r="D2614" s="2" t="str">
        <f>"人民币"</f>
        <v>人民币</v>
      </c>
      <c r="E2614" s="2">
        <v>24.736</v>
      </c>
      <c r="F2614" s="2">
        <v>-449.12</v>
      </c>
      <c r="G2614" s="2">
        <v>-9.08</v>
      </c>
      <c r="H2614" s="2"/>
      <c r="I2614" s="2">
        <v>4498</v>
      </c>
      <c r="J2614" s="2">
        <v>22.49</v>
      </c>
      <c r="K2614" s="2">
        <v>0</v>
      </c>
      <c r="L2614" s="2">
        <v>0</v>
      </c>
      <c r="M2614" s="2" t="str">
        <f>"600104"</f>
        <v>600104</v>
      </c>
      <c r="N2614" s="2" t="str">
        <f>"A453612732"</f>
        <v>A453612732</v>
      </c>
      <c r="O2614" s="2" t="str">
        <f>"4947.12"</f>
        <v>4947.12</v>
      </c>
      <c r="P2614" s="2">
        <v>35</v>
      </c>
      <c r="Q2614" s="2">
        <f>P2614*B2614</f>
        <v>7000</v>
      </c>
      <c r="R2614" s="2">
        <f>(Q2614-O2614)/O2614*100</f>
        <v>41.4964666310904</v>
      </c>
    </row>
    <row r="2615" spans="1:18">
      <c r="A2615" s="2" t="str">
        <f>"中海集运"</f>
        <v>中海集运</v>
      </c>
      <c r="B2615" s="2">
        <v>400</v>
      </c>
      <c r="C2615" s="2">
        <v>400</v>
      </c>
      <c r="D2615" s="2" t="str">
        <f>"人民币"</f>
        <v>人民币</v>
      </c>
      <c r="E2615" s="2">
        <v>9.099</v>
      </c>
      <c r="F2615" s="2">
        <v>-167.68</v>
      </c>
      <c r="G2615" s="2">
        <v>-4.6</v>
      </c>
      <c r="H2615" s="2"/>
      <c r="I2615" s="2">
        <v>3472</v>
      </c>
      <c r="J2615" s="2">
        <v>8.68</v>
      </c>
      <c r="K2615" s="2">
        <v>0</v>
      </c>
      <c r="L2615" s="2">
        <v>0</v>
      </c>
      <c r="M2615" s="2" t="str">
        <f>"601866"</f>
        <v>601866</v>
      </c>
      <c r="N2615" s="2" t="str">
        <f>"A453612732"</f>
        <v>A453612732</v>
      </c>
      <c r="O2615" s="2" t="str">
        <f>"3639.68"</f>
        <v>3639.68</v>
      </c>
      <c r="P2615" s="2">
        <v>12</v>
      </c>
      <c r="Q2615" s="2">
        <f>P2615*B2615</f>
        <v>4800</v>
      </c>
      <c r="R2615" s="2">
        <f>(Q2615-O2615)/O2615*100</f>
        <v>31.8797256901706</v>
      </c>
    </row>
    <row r="2616" spans="1:18">
      <c r="A2616" s="2" t="str">
        <f>"中航军B"</f>
        <v>中航军B</v>
      </c>
      <c r="B2616" s="2">
        <v>3000</v>
      </c>
      <c r="C2616" s="2">
        <v>3000</v>
      </c>
      <c r="D2616" s="2" t="str">
        <f>"人民币"</f>
        <v>人民币</v>
      </c>
      <c r="E2616" s="2">
        <v>0.972</v>
      </c>
      <c r="F2616" s="2">
        <v>-62</v>
      </c>
      <c r="G2616" s="2">
        <v>-2.16</v>
      </c>
      <c r="H2616" s="2"/>
      <c r="I2616" s="2">
        <v>2853</v>
      </c>
      <c r="J2616" s="2">
        <v>0.951</v>
      </c>
      <c r="K2616" s="2">
        <v>0</v>
      </c>
      <c r="L2616" s="2">
        <v>0</v>
      </c>
      <c r="M2616" s="2" t="str">
        <f>"150222"</f>
        <v>150222</v>
      </c>
      <c r="N2616" s="2" t="str">
        <f>"0157472516"</f>
        <v>0157472516</v>
      </c>
      <c r="O2616" s="2" t="str">
        <f>"2915.00"</f>
        <v>2915.00</v>
      </c>
      <c r="P2616" s="2">
        <v>1.1</v>
      </c>
      <c r="Q2616" s="2">
        <f>P2616*B2616</f>
        <v>3300</v>
      </c>
      <c r="R2616" s="2">
        <f>(Q2616-O2616)/O2616*100</f>
        <v>13.2075471698113</v>
      </c>
    </row>
    <row r="2617" spans="1:18">
      <c r="A2617" s="2" t="str">
        <f>"华贸物流"</f>
        <v>华贸物流</v>
      </c>
      <c r="B2617" s="2">
        <v>200</v>
      </c>
      <c r="C2617" s="2">
        <v>200</v>
      </c>
      <c r="D2617" s="2" t="str">
        <f>"人民币"</f>
        <v>人民币</v>
      </c>
      <c r="E2617" s="2">
        <v>16.576</v>
      </c>
      <c r="F2617" s="2">
        <v>-473.12</v>
      </c>
      <c r="G2617" s="2">
        <v>-14.27</v>
      </c>
      <c r="H2617" s="2"/>
      <c r="I2617" s="2">
        <v>2842</v>
      </c>
      <c r="J2617" s="2">
        <v>14.21</v>
      </c>
      <c r="K2617" s="2">
        <v>0</v>
      </c>
      <c r="L2617" s="2">
        <v>0</v>
      </c>
      <c r="M2617" s="2" t="str">
        <f>"603128"</f>
        <v>603128</v>
      </c>
      <c r="N2617" s="2" t="str">
        <f t="shared" ref="N2617:N2620" si="782">"A453612732"</f>
        <v>A453612732</v>
      </c>
      <c r="O2617" s="2" t="str">
        <f>"3315.12"</f>
        <v>3315.12</v>
      </c>
      <c r="P2617" s="2">
        <v>20</v>
      </c>
      <c r="Q2617" s="2">
        <f>P2617*B2617</f>
        <v>4000</v>
      </c>
      <c r="R2617" s="2">
        <f>(Q2617-O2617)/O2617*100</f>
        <v>20.6592823185888</v>
      </c>
    </row>
    <row r="2618" spans="1:18">
      <c r="A2618" s="2" t="str">
        <f>"盛达矿业"</f>
        <v>盛达矿业</v>
      </c>
      <c r="B2618" s="2">
        <v>100</v>
      </c>
      <c r="C2618" s="2">
        <v>100</v>
      </c>
      <c r="D2618" s="2" t="str">
        <f>"人民币"</f>
        <v>人民币</v>
      </c>
      <c r="E2618" s="2">
        <v>38.308</v>
      </c>
      <c r="F2618" s="2">
        <v>-1175.77</v>
      </c>
      <c r="G2618" s="2">
        <v>-30.69</v>
      </c>
      <c r="H2618" s="2"/>
      <c r="I2618" s="2">
        <v>2655</v>
      </c>
      <c r="J2618" s="2">
        <v>26.55</v>
      </c>
      <c r="K2618" s="2">
        <v>0</v>
      </c>
      <c r="L2618" s="2">
        <v>100</v>
      </c>
      <c r="M2618" s="2" t="str">
        <f>"000603"</f>
        <v>000603</v>
      </c>
      <c r="N2618" s="2" t="str">
        <f>"0157472516"</f>
        <v>0157472516</v>
      </c>
      <c r="O2618" s="2" t="str">
        <f>"3830.77"</f>
        <v>3830.77</v>
      </c>
      <c r="P2618" s="2">
        <v>40</v>
      </c>
      <c r="Q2618" s="2">
        <f>P2618*B2618</f>
        <v>4000</v>
      </c>
      <c r="R2618" s="2">
        <f>(Q2618-O2618)/O2618*100</f>
        <v>4.41764971533138</v>
      </c>
    </row>
    <row r="2619" spans="1:18">
      <c r="A2619" s="2" t="str">
        <f>"大众交通"</f>
        <v>大众交通</v>
      </c>
      <c r="B2619" s="2">
        <v>100</v>
      </c>
      <c r="C2619" s="2">
        <v>100</v>
      </c>
      <c r="D2619" s="2" t="str">
        <f>"人民币"</f>
        <v>人民币</v>
      </c>
      <c r="E2619" s="2">
        <v>30.941</v>
      </c>
      <c r="F2619" s="2">
        <v>-1037.13</v>
      </c>
      <c r="G2619" s="2">
        <v>-33.52</v>
      </c>
      <c r="H2619" s="2"/>
      <c r="I2619" s="2">
        <v>2057</v>
      </c>
      <c r="J2619" s="2">
        <v>20.57</v>
      </c>
      <c r="K2619" s="2">
        <v>0</v>
      </c>
      <c r="L2619" s="2">
        <v>0</v>
      </c>
      <c r="M2619" s="2" t="str">
        <f>"600611"</f>
        <v>600611</v>
      </c>
      <c r="N2619" s="2" t="str">
        <f>"A453612732"</f>
        <v>A453612732</v>
      </c>
      <c r="O2619" s="2" t="str">
        <f>"3094.13"</f>
        <v>3094.13</v>
      </c>
      <c r="P2619" s="2">
        <v>28</v>
      </c>
      <c r="Q2619" s="2">
        <f>P2619*B2619</f>
        <v>2800</v>
      </c>
      <c r="R2619" s="2">
        <f>(Q2619-O2619)/O2619*100</f>
        <v>-9.50606470962759</v>
      </c>
    </row>
    <row r="2620" spans="1:18">
      <c r="A2620" s="2" t="str">
        <f>"中国中车"</f>
        <v>中国中车</v>
      </c>
      <c r="B2620" s="2">
        <v>100</v>
      </c>
      <c r="C2620" s="2">
        <v>100</v>
      </c>
      <c r="D2620" s="2" t="str">
        <f>"人民币"</f>
        <v>人民币</v>
      </c>
      <c r="E2620" s="2">
        <v>26.395</v>
      </c>
      <c r="F2620" s="2">
        <v>-631.5</v>
      </c>
      <c r="G2620" s="2">
        <v>-23.92</v>
      </c>
      <c r="H2620" s="2"/>
      <c r="I2620" s="2">
        <v>2008</v>
      </c>
      <c r="J2620" s="2">
        <v>20.08</v>
      </c>
      <c r="K2620" s="2">
        <v>0</v>
      </c>
      <c r="L2620" s="2">
        <v>100</v>
      </c>
      <c r="M2620" s="2" t="str">
        <f>"601766"</f>
        <v>601766</v>
      </c>
      <c r="N2620" s="2" t="str">
        <f>"A453612732"</f>
        <v>A453612732</v>
      </c>
      <c r="O2620" s="2" t="str">
        <f>"2639.50"</f>
        <v>2639.50</v>
      </c>
      <c r="P2620" s="2">
        <v>30</v>
      </c>
      <c r="Q2620" s="2">
        <f>P2620*B2620</f>
        <v>3000</v>
      </c>
      <c r="R2620" s="2">
        <f>(Q2620-O2620)/O2620*100</f>
        <v>13.6578897518469</v>
      </c>
    </row>
    <row r="2621" spans="1:18">
      <c r="A2621" s="2" t="s">
        <v>8</v>
      </c>
      <c r="B2621" s="2" t="s">
        <v>9</v>
      </c>
      <c r="C2621" s="4" t="s">
        <v>10</v>
      </c>
      <c r="D2621" s="4"/>
      <c r="E2621" s="4"/>
      <c r="F2621" s="2"/>
      <c r="G2621" s="2">
        <f>SUM(G2605:G2620)</f>
        <v>-178.38</v>
      </c>
      <c r="H2621" s="2"/>
      <c r="I2621" s="2"/>
      <c r="J2621" s="2"/>
      <c r="K2621" s="2"/>
      <c r="L2621" s="2"/>
      <c r="M2621" s="2"/>
      <c r="N2621" s="2"/>
      <c r="O2621" s="2"/>
      <c r="P2621" s="2"/>
      <c r="Q2621" s="2">
        <f>SUM(Q2605:Q2620)</f>
        <v>134800</v>
      </c>
      <c r="R2621" s="2"/>
    </row>
    <row r="2622" customFormat="1" spans="3:8">
      <c r="C2622" s="5"/>
      <c r="D2622" s="5"/>
      <c r="E2622" s="5"/>
      <c r="H2622" s="6">
        <v>42257</v>
      </c>
    </row>
    <row r="2623" customFormat="1" spans="10:10">
      <c r="J2623" s="6">
        <f>H2622+1</f>
        <v>42258</v>
      </c>
    </row>
    <row r="2624" customFormat="1" spans="2:11">
      <c r="B2624" t="s">
        <v>11</v>
      </c>
      <c r="K2624" s="7">
        <f ca="1">NOW()</f>
        <v>42259.9654398148</v>
      </c>
    </row>
    <row r="2625" customFormat="1" spans="9:9">
      <c r="I2625" t="e">
        <f>D2617+1</f>
        <v>#VALUE!</v>
      </c>
    </row>
    <row r="2626" customFormat="1"/>
    <row r="2627" spans="1:18">
      <c r="A2627" s="2" t="s">
        <v>0</v>
      </c>
      <c r="B2627" s="2" t="str">
        <f>"证券数量"</f>
        <v>证券数量</v>
      </c>
      <c r="C2627" s="2" t="s">
        <v>1</v>
      </c>
      <c r="D2627" s="2" t="str">
        <f>"价格币种"</f>
        <v>价格币种</v>
      </c>
      <c r="E2627" s="2" t="str">
        <f>"成本价"</f>
        <v>成本价</v>
      </c>
      <c r="F2627" s="2" t="str">
        <f>"浮动盈亏"</f>
        <v>浮动盈亏</v>
      </c>
      <c r="G2627" s="2" t="str">
        <f>"盈亏比例(%)"</f>
        <v>盈亏比例(%)</v>
      </c>
      <c r="H2627" s="2" t="str">
        <f>"折算汇率"</f>
        <v>折算汇率</v>
      </c>
      <c r="I2627" s="2" t="str">
        <f>"最新市值"</f>
        <v>最新市值</v>
      </c>
      <c r="J2627" s="2" t="str">
        <f>"当前价"</f>
        <v>当前价</v>
      </c>
      <c r="K2627" s="2" t="str">
        <f>"今买数量"</f>
        <v>今买数量</v>
      </c>
      <c r="L2627" s="2" t="str">
        <f>"今卖数量"</f>
        <v>今卖数量</v>
      </c>
      <c r="M2627" s="2" t="str">
        <f>"证券代码"</f>
        <v>证券代码</v>
      </c>
      <c r="N2627" s="2" t="str">
        <f>"股东代码"</f>
        <v>股东代码</v>
      </c>
      <c r="O2627" s="2" t="str">
        <f>"成本金额"</f>
        <v>成本金额</v>
      </c>
      <c r="P2627" s="2" t="s">
        <v>2</v>
      </c>
      <c r="Q2627" s="2"/>
      <c r="R2627" s="2" t="s">
        <v>3</v>
      </c>
    </row>
    <row r="2628" spans="1:18">
      <c r="A2628" s="2" t="s">
        <v>4</v>
      </c>
      <c r="B2628" s="9" t="s">
        <v>5</v>
      </c>
      <c r="C2628" s="9" t="s">
        <v>5</v>
      </c>
      <c r="D2628" s="2" t="str">
        <f t="shared" ref="D2628:D2643" si="783">"人民币"</f>
        <v>人民币</v>
      </c>
      <c r="E2628" s="2">
        <v>19.758</v>
      </c>
      <c r="F2628" s="2">
        <v>-1294.53</v>
      </c>
      <c r="G2628" s="2">
        <v>-8.19</v>
      </c>
      <c r="H2628" s="9" t="s">
        <v>6</v>
      </c>
      <c r="I2628" s="2">
        <v>14512</v>
      </c>
      <c r="J2628" s="2">
        <v>18.14</v>
      </c>
      <c r="K2628" s="2">
        <v>0</v>
      </c>
      <c r="L2628" s="2">
        <v>0</v>
      </c>
      <c r="M2628" s="2" t="str">
        <f>"000936"</f>
        <v>000936</v>
      </c>
      <c r="N2628" s="2" t="str">
        <f t="shared" ref="N2628:N2631" si="784">"0157472516"</f>
        <v>0157472516</v>
      </c>
      <c r="O2628" s="2" t="str">
        <f>"15806.53"</f>
        <v>15806.53</v>
      </c>
      <c r="P2628" s="2">
        <v>30</v>
      </c>
      <c r="Q2628" s="2">
        <f t="shared" ref="Q2628:Q2643" si="785">P2628*B2628</f>
        <v>24000</v>
      </c>
      <c r="R2628" s="2">
        <f t="shared" ref="R2628:R2643" si="786">(Q2628-O2628)/O2628*100</f>
        <v>51.835981711356</v>
      </c>
    </row>
    <row r="2629" spans="1:18">
      <c r="A2629" s="2" t="str">
        <f>"创业板B"</f>
        <v>创业板B</v>
      </c>
      <c r="B2629" s="2">
        <v>10000</v>
      </c>
      <c r="C2629" s="2">
        <v>10000</v>
      </c>
      <c r="D2629" s="2" t="str">
        <f>"人民币"</f>
        <v>人民币</v>
      </c>
      <c r="E2629" s="2">
        <v>1.116</v>
      </c>
      <c r="F2629" s="2">
        <v>-927.5</v>
      </c>
      <c r="G2629" s="2">
        <v>-8.33</v>
      </c>
      <c r="H2629" s="2"/>
      <c r="I2629" s="2">
        <v>10230</v>
      </c>
      <c r="J2629" s="2">
        <v>1.023</v>
      </c>
      <c r="K2629" s="2">
        <v>0</v>
      </c>
      <c r="L2629" s="2">
        <v>0</v>
      </c>
      <c r="M2629" s="2" t="str">
        <f>"150153"</f>
        <v>150153</v>
      </c>
      <c r="N2629" s="2" t="str">
        <f>"0157472516"</f>
        <v>0157472516</v>
      </c>
      <c r="O2629" s="2" t="str">
        <f>"11157.50"</f>
        <v>11157.50</v>
      </c>
      <c r="P2629" s="2">
        <v>1.3</v>
      </c>
      <c r="Q2629" s="2">
        <f>P2629*B2629</f>
        <v>13000</v>
      </c>
      <c r="R2629" s="2">
        <f>(Q2629-O2629)/O2629*100</f>
        <v>16.5135559041004</v>
      </c>
    </row>
    <row r="2630" spans="1:18">
      <c r="A2630" s="2" t="s">
        <v>7</v>
      </c>
      <c r="B2630" s="2">
        <v>600</v>
      </c>
      <c r="C2630" s="2">
        <v>600</v>
      </c>
      <c r="D2630" s="2" t="str">
        <f>"人民币"</f>
        <v>人民币</v>
      </c>
      <c r="E2630" s="2">
        <v>17.548</v>
      </c>
      <c r="F2630" s="2">
        <v>-310.88</v>
      </c>
      <c r="G2630" s="2">
        <v>-2.95</v>
      </c>
      <c r="H2630" s="2"/>
      <c r="I2630" s="2">
        <v>10218</v>
      </c>
      <c r="J2630" s="2">
        <v>17.03</v>
      </c>
      <c r="K2630" s="2">
        <v>0</v>
      </c>
      <c r="L2630" s="2">
        <v>0</v>
      </c>
      <c r="M2630" s="2" t="str">
        <f>"600008"</f>
        <v>600008</v>
      </c>
      <c r="N2630" s="2" t="str">
        <f t="shared" ref="N2630:N2633" si="787">"A453612732"</f>
        <v>A453612732</v>
      </c>
      <c r="O2630" s="2" t="str">
        <f>"10528.88"</f>
        <v>10528.88</v>
      </c>
      <c r="P2630" s="2">
        <v>25</v>
      </c>
      <c r="Q2630" s="2">
        <f>P2630*B2630</f>
        <v>15000</v>
      </c>
      <c r="R2630" s="2">
        <f>(Q2630-O2630)/O2630*100</f>
        <v>42.4652954540274</v>
      </c>
    </row>
    <row r="2631" spans="1:18">
      <c r="A2631" s="2" t="str">
        <f>"华英农业"</f>
        <v>华英农业</v>
      </c>
      <c r="B2631" s="2">
        <v>600</v>
      </c>
      <c r="C2631" s="2">
        <v>300</v>
      </c>
      <c r="D2631" s="2" t="str">
        <f>"人民币"</f>
        <v>人民币</v>
      </c>
      <c r="E2631" s="2">
        <v>14.948</v>
      </c>
      <c r="F2631" s="2">
        <v>-418.66</v>
      </c>
      <c r="G2631" s="2">
        <v>-4.67</v>
      </c>
      <c r="H2631" s="2"/>
      <c r="I2631" s="2">
        <v>8550</v>
      </c>
      <c r="J2631" s="2">
        <v>14.25</v>
      </c>
      <c r="K2631" s="2">
        <v>300</v>
      </c>
      <c r="L2631" s="2">
        <v>0</v>
      </c>
      <c r="M2631" s="2" t="str">
        <f>"002321"</f>
        <v>002321</v>
      </c>
      <c r="N2631" s="2" t="str">
        <f>"0157472516"</f>
        <v>0157472516</v>
      </c>
      <c r="O2631" s="2" t="str">
        <f>"8968.66"</f>
        <v>8968.66</v>
      </c>
      <c r="P2631" s="2">
        <v>25</v>
      </c>
      <c r="Q2631" s="2">
        <f>P2631*B2631</f>
        <v>15000</v>
      </c>
      <c r="R2631" s="2">
        <f>(Q2631-O2631)/O2631*100</f>
        <v>67.2490650777262</v>
      </c>
    </row>
    <row r="2632" spans="1:18">
      <c r="A2632" s="2" t="str">
        <f>"*ST阳化"</f>
        <v>*ST阳化</v>
      </c>
      <c r="B2632" s="2">
        <v>900</v>
      </c>
      <c r="C2632" s="2">
        <v>600</v>
      </c>
      <c r="D2632" s="2" t="str">
        <f>"人民币"</f>
        <v>人民币</v>
      </c>
      <c r="E2632" s="2">
        <v>7.599</v>
      </c>
      <c r="F2632" s="2">
        <v>-80.2</v>
      </c>
      <c r="G2632" s="2">
        <v>-1.17</v>
      </c>
      <c r="H2632" s="2"/>
      <c r="I2632" s="2">
        <v>6759</v>
      </c>
      <c r="J2632" s="2">
        <v>7.51</v>
      </c>
      <c r="K2632" s="2">
        <v>300</v>
      </c>
      <c r="L2632" s="2">
        <v>0</v>
      </c>
      <c r="M2632" s="2" t="str">
        <f>"600691"</f>
        <v>600691</v>
      </c>
      <c r="N2632" s="2" t="str">
        <f>"A453612732"</f>
        <v>A453612732</v>
      </c>
      <c r="O2632" s="2" t="str">
        <f>"6839.20"</f>
        <v>6839.20</v>
      </c>
      <c r="P2632" s="2">
        <v>11</v>
      </c>
      <c r="Q2632" s="2">
        <f>P2632*B2632</f>
        <v>9900</v>
      </c>
      <c r="R2632" s="2">
        <f>(Q2632-O2632)/O2632*100</f>
        <v>44.7537723710376</v>
      </c>
    </row>
    <row r="2633" spans="1:18">
      <c r="A2633" s="2" t="str">
        <f>"雪峰科技"</f>
        <v>雪峰科技</v>
      </c>
      <c r="B2633" s="2">
        <v>200</v>
      </c>
      <c r="C2633" s="2">
        <v>100</v>
      </c>
      <c r="D2633" s="2" t="str">
        <f>"人民币"</f>
        <v>人民币</v>
      </c>
      <c r="E2633" s="2">
        <v>37.898</v>
      </c>
      <c r="F2633" s="2">
        <v>-1239.59</v>
      </c>
      <c r="G2633" s="2">
        <v>-16.35</v>
      </c>
      <c r="H2633" s="2"/>
      <c r="I2633" s="2">
        <v>6340</v>
      </c>
      <c r="J2633" s="2">
        <v>31.7</v>
      </c>
      <c r="K2633" s="2">
        <v>100</v>
      </c>
      <c r="L2633" s="2">
        <v>0</v>
      </c>
      <c r="M2633" s="2" t="str">
        <f>"603227"</f>
        <v>603227</v>
      </c>
      <c r="N2633" s="2" t="str">
        <f>"A453612732"</f>
        <v>A453612732</v>
      </c>
      <c r="O2633" s="2" t="str">
        <f>"7579.59"</f>
        <v>7579.59</v>
      </c>
      <c r="P2633" s="2">
        <v>42</v>
      </c>
      <c r="Q2633" s="2">
        <f>P2633*B2633</f>
        <v>8400</v>
      </c>
      <c r="R2633" s="2">
        <f>(Q2633-O2633)/O2633*100</f>
        <v>10.8239363870605</v>
      </c>
    </row>
    <row r="2634" spans="1:18">
      <c r="A2634" s="2" t="str">
        <f>"三花股份"</f>
        <v>三花股份</v>
      </c>
      <c r="B2634" s="2">
        <v>400</v>
      </c>
      <c r="C2634" s="2">
        <v>400</v>
      </c>
      <c r="D2634" s="2" t="str">
        <f>"人民币"</f>
        <v>人民币</v>
      </c>
      <c r="E2634" s="2">
        <v>13.737</v>
      </c>
      <c r="F2634" s="2">
        <v>69.25</v>
      </c>
      <c r="G2634" s="2">
        <v>1.26</v>
      </c>
      <c r="H2634" s="2"/>
      <c r="I2634" s="2">
        <v>5564</v>
      </c>
      <c r="J2634" s="2">
        <v>13.91</v>
      </c>
      <c r="K2634" s="2">
        <v>0</v>
      </c>
      <c r="L2634" s="2">
        <v>0</v>
      </c>
      <c r="M2634" s="2" t="str">
        <f>"002050"</f>
        <v>002050</v>
      </c>
      <c r="N2634" s="2" t="str">
        <f t="shared" ref="N2634:N2639" si="788">"0157472516"</f>
        <v>0157472516</v>
      </c>
      <c r="O2634" s="2" t="str">
        <f>"5494.75"</f>
        <v>5494.75</v>
      </c>
      <c r="P2634" s="2">
        <v>20</v>
      </c>
      <c r="Q2634" s="2">
        <f>P2634*B2634</f>
        <v>8000</v>
      </c>
      <c r="R2634" s="2">
        <f>(Q2634-O2634)/O2634*100</f>
        <v>45.5935210883116</v>
      </c>
    </row>
    <row r="2635" spans="1:18">
      <c r="A2635" s="2" t="str">
        <f>"农 产 品"</f>
        <v>农 产 品</v>
      </c>
      <c r="B2635" s="2">
        <v>200</v>
      </c>
      <c r="C2635" s="2">
        <v>200</v>
      </c>
      <c r="D2635" s="2" t="str">
        <f>"人民币"</f>
        <v>人民币</v>
      </c>
      <c r="E2635" s="2">
        <v>25.665</v>
      </c>
      <c r="F2635" s="2">
        <v>-601</v>
      </c>
      <c r="G2635" s="2">
        <v>-11.71</v>
      </c>
      <c r="H2635" s="2"/>
      <c r="I2635" s="2">
        <v>4532</v>
      </c>
      <c r="J2635" s="2">
        <v>22.66</v>
      </c>
      <c r="K2635" s="2">
        <v>0</v>
      </c>
      <c r="L2635" s="2">
        <v>0</v>
      </c>
      <c r="M2635" s="2" t="str">
        <f>"000061"</f>
        <v>000061</v>
      </c>
      <c r="N2635" s="2" t="str">
        <f>"0157472516"</f>
        <v>0157472516</v>
      </c>
      <c r="O2635" s="2" t="str">
        <f>"5133.00"</f>
        <v>5133.00</v>
      </c>
      <c r="P2635" s="2">
        <v>35</v>
      </c>
      <c r="Q2635" s="2">
        <f>P2635*B2635</f>
        <v>7000</v>
      </c>
      <c r="R2635" s="2">
        <f>(Q2635-O2635)/O2635*100</f>
        <v>36.3724917202416</v>
      </c>
    </row>
    <row r="2636" spans="1:18">
      <c r="A2636" s="2" t="str">
        <f>"北京城建"</f>
        <v>北京城建</v>
      </c>
      <c r="B2636" s="2">
        <v>200</v>
      </c>
      <c r="C2636" s="2">
        <v>200</v>
      </c>
      <c r="D2636" s="2" t="str">
        <f>"人民币"</f>
        <v>人民币</v>
      </c>
      <c r="E2636" s="2">
        <v>24.605</v>
      </c>
      <c r="F2636" s="2">
        <v>-394.99</v>
      </c>
      <c r="G2636" s="2">
        <v>-8.03</v>
      </c>
      <c r="H2636" s="2"/>
      <c r="I2636" s="2">
        <v>4526</v>
      </c>
      <c r="J2636" s="2">
        <v>22.63</v>
      </c>
      <c r="K2636" s="2">
        <v>0</v>
      </c>
      <c r="L2636" s="2">
        <v>0</v>
      </c>
      <c r="M2636" s="2" t="str">
        <f>"600266"</f>
        <v>600266</v>
      </c>
      <c r="N2636" s="2" t="str">
        <f t="shared" ref="N2636:N2638" si="789">"A453612732"</f>
        <v>A453612732</v>
      </c>
      <c r="O2636" s="2" t="str">
        <f>"4920.99"</f>
        <v>4920.99</v>
      </c>
      <c r="P2636" s="2">
        <v>28</v>
      </c>
      <c r="Q2636" s="2">
        <f>P2636*B2636</f>
        <v>5600</v>
      </c>
      <c r="R2636" s="2">
        <f>(Q2636-O2636)/O2636*100</f>
        <v>13.7982397850839</v>
      </c>
    </row>
    <row r="2637" spans="1:18">
      <c r="A2637" s="2" t="str">
        <f>"上汽集团"</f>
        <v>上汽集团</v>
      </c>
      <c r="B2637" s="2">
        <v>200</v>
      </c>
      <c r="C2637" s="2">
        <v>200</v>
      </c>
      <c r="D2637" s="2" t="str">
        <f>"人民币"</f>
        <v>人民币</v>
      </c>
      <c r="E2637" s="2">
        <v>24.736</v>
      </c>
      <c r="F2637" s="2">
        <v>-449.12</v>
      </c>
      <c r="G2637" s="2">
        <v>-9.08</v>
      </c>
      <c r="H2637" s="2"/>
      <c r="I2637" s="2">
        <v>4498</v>
      </c>
      <c r="J2637" s="2">
        <v>22.49</v>
      </c>
      <c r="K2637" s="2">
        <v>0</v>
      </c>
      <c r="L2637" s="2">
        <v>0</v>
      </c>
      <c r="M2637" s="2" t="str">
        <f>"600104"</f>
        <v>600104</v>
      </c>
      <c r="N2637" s="2" t="str">
        <f>"A453612732"</f>
        <v>A453612732</v>
      </c>
      <c r="O2637" s="2" t="str">
        <f>"4947.12"</f>
        <v>4947.12</v>
      </c>
      <c r="P2637" s="2">
        <v>35</v>
      </c>
      <c r="Q2637" s="2">
        <f>P2637*B2637</f>
        <v>7000</v>
      </c>
      <c r="R2637" s="2">
        <f>(Q2637-O2637)/O2637*100</f>
        <v>41.4964666310904</v>
      </c>
    </row>
    <row r="2638" spans="1:18">
      <c r="A2638" s="2" t="str">
        <f>"中海集运"</f>
        <v>中海集运</v>
      </c>
      <c r="B2638" s="2">
        <v>400</v>
      </c>
      <c r="C2638" s="2">
        <v>400</v>
      </c>
      <c r="D2638" s="2" t="str">
        <f>"人民币"</f>
        <v>人民币</v>
      </c>
      <c r="E2638" s="2">
        <v>9.099</v>
      </c>
      <c r="F2638" s="2">
        <v>-167.68</v>
      </c>
      <c r="G2638" s="2">
        <v>-4.6</v>
      </c>
      <c r="H2638" s="2"/>
      <c r="I2638" s="2">
        <v>3472</v>
      </c>
      <c r="J2638" s="2">
        <v>8.68</v>
      </c>
      <c r="K2638" s="2">
        <v>0</v>
      </c>
      <c r="L2638" s="2">
        <v>0</v>
      </c>
      <c r="M2638" s="2" t="str">
        <f>"601866"</f>
        <v>601866</v>
      </c>
      <c r="N2638" s="2" t="str">
        <f>"A453612732"</f>
        <v>A453612732</v>
      </c>
      <c r="O2638" s="2" t="str">
        <f>"3639.68"</f>
        <v>3639.68</v>
      </c>
      <c r="P2638" s="2">
        <v>12</v>
      </c>
      <c r="Q2638" s="2">
        <f>P2638*B2638</f>
        <v>4800</v>
      </c>
      <c r="R2638" s="2">
        <f>(Q2638-O2638)/O2638*100</f>
        <v>31.8797256901706</v>
      </c>
    </row>
    <row r="2639" spans="1:18">
      <c r="A2639" s="2" t="str">
        <f>"中航军B"</f>
        <v>中航军B</v>
      </c>
      <c r="B2639" s="2">
        <v>3000</v>
      </c>
      <c r="C2639" s="2">
        <v>3000</v>
      </c>
      <c r="D2639" s="2" t="str">
        <f>"人民币"</f>
        <v>人民币</v>
      </c>
      <c r="E2639" s="2">
        <v>0.972</v>
      </c>
      <c r="F2639" s="2">
        <v>-62</v>
      </c>
      <c r="G2639" s="2">
        <v>-2.16</v>
      </c>
      <c r="H2639" s="2"/>
      <c r="I2639" s="2">
        <v>2853</v>
      </c>
      <c r="J2639" s="2">
        <v>0.951</v>
      </c>
      <c r="K2639" s="2">
        <v>0</v>
      </c>
      <c r="L2639" s="2">
        <v>0</v>
      </c>
      <c r="M2639" s="2" t="str">
        <f>"150222"</f>
        <v>150222</v>
      </c>
      <c r="N2639" s="2" t="str">
        <f>"0157472516"</f>
        <v>0157472516</v>
      </c>
      <c r="O2639" s="2" t="str">
        <f>"2915.00"</f>
        <v>2915.00</v>
      </c>
      <c r="P2639" s="2">
        <v>1.1</v>
      </c>
      <c r="Q2639" s="2">
        <f>P2639*B2639</f>
        <v>3300</v>
      </c>
      <c r="R2639" s="2">
        <f>(Q2639-O2639)/O2639*100</f>
        <v>13.2075471698113</v>
      </c>
    </row>
    <row r="2640" spans="1:18">
      <c r="A2640" s="2" t="str">
        <f>"华贸物流"</f>
        <v>华贸物流</v>
      </c>
      <c r="B2640" s="2">
        <v>200</v>
      </c>
      <c r="C2640" s="2">
        <v>200</v>
      </c>
      <c r="D2640" s="2" t="str">
        <f>"人民币"</f>
        <v>人民币</v>
      </c>
      <c r="E2640" s="2">
        <v>16.576</v>
      </c>
      <c r="F2640" s="2">
        <v>-473.12</v>
      </c>
      <c r="G2640" s="2">
        <v>-14.27</v>
      </c>
      <c r="H2640" s="2"/>
      <c r="I2640" s="2">
        <v>2842</v>
      </c>
      <c r="J2640" s="2">
        <v>14.21</v>
      </c>
      <c r="K2640" s="2">
        <v>0</v>
      </c>
      <c r="L2640" s="2">
        <v>0</v>
      </c>
      <c r="M2640" s="2" t="str">
        <f>"603128"</f>
        <v>603128</v>
      </c>
      <c r="N2640" s="2" t="str">
        <f t="shared" ref="N2640:N2643" si="790">"A453612732"</f>
        <v>A453612732</v>
      </c>
      <c r="O2640" s="2" t="str">
        <f>"3315.12"</f>
        <v>3315.12</v>
      </c>
      <c r="P2640" s="2">
        <v>20</v>
      </c>
      <c r="Q2640" s="2">
        <f>P2640*B2640</f>
        <v>4000</v>
      </c>
      <c r="R2640" s="2">
        <f>(Q2640-O2640)/O2640*100</f>
        <v>20.6592823185888</v>
      </c>
    </row>
    <row r="2641" spans="1:18">
      <c r="A2641" s="2" t="str">
        <f>"盛达矿业"</f>
        <v>盛达矿业</v>
      </c>
      <c r="B2641" s="2">
        <v>100</v>
      </c>
      <c r="C2641" s="2">
        <v>100</v>
      </c>
      <c r="D2641" s="2" t="str">
        <f>"人民币"</f>
        <v>人民币</v>
      </c>
      <c r="E2641" s="2">
        <v>38.308</v>
      </c>
      <c r="F2641" s="2">
        <v>-1175.77</v>
      </c>
      <c r="G2641" s="2">
        <v>-30.69</v>
      </c>
      <c r="H2641" s="2"/>
      <c r="I2641" s="2">
        <v>2655</v>
      </c>
      <c r="J2641" s="2">
        <v>26.55</v>
      </c>
      <c r="K2641" s="2">
        <v>0</v>
      </c>
      <c r="L2641" s="2">
        <v>100</v>
      </c>
      <c r="M2641" s="2" t="str">
        <f>"000603"</f>
        <v>000603</v>
      </c>
      <c r="N2641" s="2" t="str">
        <f>"0157472516"</f>
        <v>0157472516</v>
      </c>
      <c r="O2641" s="2" t="str">
        <f>"3830.77"</f>
        <v>3830.77</v>
      </c>
      <c r="P2641" s="2">
        <v>40</v>
      </c>
      <c r="Q2641" s="2">
        <f>P2641*B2641</f>
        <v>4000</v>
      </c>
      <c r="R2641" s="2">
        <f>(Q2641-O2641)/O2641*100</f>
        <v>4.41764971533138</v>
      </c>
    </row>
    <row r="2642" spans="1:18">
      <c r="A2642" s="2" t="str">
        <f>"大众交通"</f>
        <v>大众交通</v>
      </c>
      <c r="B2642" s="2">
        <v>100</v>
      </c>
      <c r="C2642" s="2">
        <v>100</v>
      </c>
      <c r="D2642" s="2" t="str">
        <f>"人民币"</f>
        <v>人民币</v>
      </c>
      <c r="E2642" s="2">
        <v>30.941</v>
      </c>
      <c r="F2642" s="2">
        <v>-1037.13</v>
      </c>
      <c r="G2642" s="2">
        <v>-33.52</v>
      </c>
      <c r="H2642" s="2"/>
      <c r="I2642" s="2">
        <v>2057</v>
      </c>
      <c r="J2642" s="2">
        <v>20.57</v>
      </c>
      <c r="K2642" s="2">
        <v>0</v>
      </c>
      <c r="L2642" s="2">
        <v>0</v>
      </c>
      <c r="M2642" s="2" t="str">
        <f>"600611"</f>
        <v>600611</v>
      </c>
      <c r="N2642" s="2" t="str">
        <f>"A453612732"</f>
        <v>A453612732</v>
      </c>
      <c r="O2642" s="2" t="str">
        <f>"3094.13"</f>
        <v>3094.13</v>
      </c>
      <c r="P2642" s="2">
        <v>28</v>
      </c>
      <c r="Q2642" s="2">
        <f>P2642*B2642</f>
        <v>2800</v>
      </c>
      <c r="R2642" s="2">
        <f>(Q2642-O2642)/O2642*100</f>
        <v>-9.50606470962759</v>
      </c>
    </row>
    <row r="2643" spans="1:18">
      <c r="A2643" s="2" t="str">
        <f>"中国中车"</f>
        <v>中国中车</v>
      </c>
      <c r="B2643" s="2">
        <v>100</v>
      </c>
      <c r="C2643" s="2">
        <v>100</v>
      </c>
      <c r="D2643" s="2" t="str">
        <f>"人民币"</f>
        <v>人民币</v>
      </c>
      <c r="E2643" s="2">
        <v>26.395</v>
      </c>
      <c r="F2643" s="2">
        <v>-631.5</v>
      </c>
      <c r="G2643" s="2">
        <v>-23.92</v>
      </c>
      <c r="H2643" s="2"/>
      <c r="I2643" s="2">
        <v>2008</v>
      </c>
      <c r="J2643" s="2">
        <v>20.08</v>
      </c>
      <c r="K2643" s="2">
        <v>0</v>
      </c>
      <c r="L2643" s="2">
        <v>100</v>
      </c>
      <c r="M2643" s="2" t="str">
        <f>"601766"</f>
        <v>601766</v>
      </c>
      <c r="N2643" s="2" t="str">
        <f>"A453612732"</f>
        <v>A453612732</v>
      </c>
      <c r="O2643" s="2" t="str">
        <f>"2639.50"</f>
        <v>2639.50</v>
      </c>
      <c r="P2643" s="2">
        <v>30</v>
      </c>
      <c r="Q2643" s="2">
        <f>P2643*B2643</f>
        <v>3000</v>
      </c>
      <c r="R2643" s="2">
        <f>(Q2643-O2643)/O2643*100</f>
        <v>13.6578897518469</v>
      </c>
    </row>
    <row r="2644" spans="1:18">
      <c r="A2644" s="2" t="s">
        <v>8</v>
      </c>
      <c r="B2644" s="2" t="s">
        <v>9</v>
      </c>
      <c r="C2644" s="4" t="s">
        <v>10</v>
      </c>
      <c r="D2644" s="4"/>
      <c r="E2644" s="4"/>
      <c r="F2644" s="2"/>
      <c r="G2644" s="2">
        <f>SUM(G2628:G2643)</f>
        <v>-178.38</v>
      </c>
      <c r="H2644" s="2"/>
      <c r="I2644" s="2"/>
      <c r="J2644" s="2"/>
      <c r="K2644" s="2"/>
      <c r="L2644" s="2"/>
      <c r="M2644" s="2"/>
      <c r="N2644" s="2"/>
      <c r="O2644" s="2"/>
      <c r="P2644" s="2"/>
      <c r="Q2644" s="2">
        <f>SUM(Q2628:Q2643)</f>
        <v>134800</v>
      </c>
      <c r="R2644" s="2"/>
    </row>
    <row r="2645" customFormat="1" spans="3:8">
      <c r="C2645" s="5"/>
      <c r="D2645" s="5"/>
      <c r="E2645" s="5"/>
      <c r="H2645" s="6">
        <v>42257</v>
      </c>
    </row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spans="2:18">
      <c r="B2655" s="2" t="str">
        <f>"币种"</f>
        <v>币种</v>
      </c>
      <c r="C2655" s="2" t="str">
        <f>"余额"</f>
        <v>余额</v>
      </c>
      <c r="D2655" s="2" t="str">
        <f>"可用"</f>
        <v>可用</v>
      </c>
      <c r="E2655" s="2" t="str">
        <f>"可取"</f>
        <v>可取</v>
      </c>
      <c r="F2655" s="2" t="str">
        <f>"参考市值"</f>
        <v>参考市值</v>
      </c>
      <c r="G2655" s="2" t="str">
        <f>"资产"</f>
        <v>资产</v>
      </c>
      <c r="H2655" s="2" t="str">
        <f>"盈亏"</f>
        <v>盈亏</v>
      </c>
      <c r="I2655" s="2"/>
      <c r="J2655" s="2"/>
      <c r="K2655" s="2"/>
      <c r="L2655" s="2"/>
      <c r="M2655" s="2"/>
      <c r="N2655" s="2"/>
      <c r="O2655" s="2"/>
      <c r="P2655" s="2"/>
      <c r="Q2655" s="2"/>
      <c r="R2655" s="2"/>
    </row>
    <row r="2656" spans="2:18">
      <c r="B2656" s="2" t="str">
        <f>"人民币"</f>
        <v>人民币</v>
      </c>
      <c r="C2656" s="2" t="str">
        <f>"5508.71"</f>
        <v>5508.71</v>
      </c>
      <c r="D2656" s="2" t="str">
        <f>"138.54"</f>
        <v>138.54</v>
      </c>
      <c r="E2656" s="2" t="str">
        <f>"138.54"</f>
        <v>138.54</v>
      </c>
      <c r="F2656" s="2" t="str">
        <f>"91616.00"</f>
        <v>91616.00</v>
      </c>
      <c r="G2656" s="2" t="str">
        <f>"91754.54"</f>
        <v>91754.54</v>
      </c>
      <c r="H2656" s="2" t="str">
        <f>"-9194.42"</f>
        <v>-9194.42</v>
      </c>
      <c r="I2656" s="2"/>
      <c r="J2656" s="2"/>
      <c r="K2656" s="2"/>
      <c r="L2656" s="2"/>
      <c r="M2656" s="2"/>
      <c r="N2656" s="2"/>
      <c r="O2656" s="2"/>
      <c r="P2656" s="2"/>
      <c r="Q2656" s="2"/>
      <c r="R2656" s="2"/>
    </row>
    <row r="2657" spans="2:18"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8"/>
    </row>
    <row r="2658" spans="2:18">
      <c r="B2658" s="2" t="s">
        <v>0</v>
      </c>
      <c r="C2658" s="2" t="str">
        <f>"证券数量"</f>
        <v>证券数量</v>
      </c>
      <c r="D2658" s="2" t="s">
        <v>1</v>
      </c>
      <c r="E2658" s="2" t="str">
        <f>"价格币种"</f>
        <v>价格币种</v>
      </c>
      <c r="F2658" s="2" t="str">
        <f>"成本价"</f>
        <v>成本价</v>
      </c>
      <c r="G2658" s="2" t="str">
        <f>"浮动盈亏"</f>
        <v>浮动盈亏</v>
      </c>
      <c r="H2658" s="2" t="str">
        <f>"盈亏比例(%)"</f>
        <v>盈亏比例(%)</v>
      </c>
      <c r="I2658" s="2" t="str">
        <f>"折算汇率"</f>
        <v>折算汇率</v>
      </c>
      <c r="J2658" s="2" t="str">
        <f>"最新市值"</f>
        <v>最新市值</v>
      </c>
      <c r="K2658" s="2" t="str">
        <f>"当前价"</f>
        <v>当前价</v>
      </c>
      <c r="L2658" s="2" t="str">
        <f>"今买数量"</f>
        <v>今买数量</v>
      </c>
      <c r="M2658" s="2" t="str">
        <f>"今卖数量"</f>
        <v>今卖数量</v>
      </c>
      <c r="N2658" s="2" t="str">
        <f>"证券代码"</f>
        <v>证券代码</v>
      </c>
      <c r="O2658" s="2" t="str">
        <f>"股东代码"</f>
        <v>股东代码</v>
      </c>
      <c r="P2658" s="2" t="str">
        <f>"成本金额"</f>
        <v>成本金额</v>
      </c>
      <c r="Q2658" s="2" t="s">
        <v>2</v>
      </c>
      <c r="R2658" s="2"/>
    </row>
    <row r="2659" spans="2:18">
      <c r="B2659" s="2" t="s">
        <v>4</v>
      </c>
      <c r="C2659" s="9" t="s">
        <v>5</v>
      </c>
      <c r="D2659" s="9" t="s">
        <v>5</v>
      </c>
      <c r="E2659" s="2" t="str">
        <f t="shared" ref="E2659:E2674" si="791">"人民币"</f>
        <v>人民币</v>
      </c>
      <c r="F2659" s="2">
        <v>19.758</v>
      </c>
      <c r="G2659" s="2">
        <v>-1294.53</v>
      </c>
      <c r="H2659" s="2">
        <v>-8.19</v>
      </c>
      <c r="I2659" s="9" t="s">
        <v>6</v>
      </c>
      <c r="J2659" s="2">
        <v>14512</v>
      </c>
      <c r="K2659" s="2">
        <v>18.14</v>
      </c>
      <c r="L2659" s="2">
        <v>0</v>
      </c>
      <c r="M2659" s="2">
        <v>0</v>
      </c>
      <c r="N2659" s="2" t="str">
        <f>"000936"</f>
        <v>000936</v>
      </c>
      <c r="O2659" s="2" t="str">
        <f t="shared" ref="O2659:O2662" si="792">"0157472516"</f>
        <v>0157472516</v>
      </c>
      <c r="P2659" s="2" t="str">
        <f>"15806.53"</f>
        <v>15806.53</v>
      </c>
      <c r="Q2659" s="2">
        <v>30</v>
      </c>
      <c r="R2659" s="2">
        <f t="shared" ref="R2659:R2674" si="793">Q2659*C2659</f>
        <v>24000</v>
      </c>
    </row>
    <row r="2660" spans="2:18">
      <c r="B2660" s="2" t="str">
        <f>"创业板B"</f>
        <v>创业板B</v>
      </c>
      <c r="C2660" s="2">
        <v>10000</v>
      </c>
      <c r="D2660" s="2">
        <v>10000</v>
      </c>
      <c r="E2660" s="2" t="str">
        <f>"人民币"</f>
        <v>人民币</v>
      </c>
      <c r="F2660" s="2">
        <v>1.116</v>
      </c>
      <c r="G2660" s="2">
        <v>-927.5</v>
      </c>
      <c r="H2660" s="2">
        <v>-8.33</v>
      </c>
      <c r="I2660" s="2"/>
      <c r="J2660" s="2">
        <v>10230</v>
      </c>
      <c r="K2660" s="2">
        <v>1.023</v>
      </c>
      <c r="L2660" s="2">
        <v>0</v>
      </c>
      <c r="M2660" s="2">
        <v>0</v>
      </c>
      <c r="N2660" s="2" t="str">
        <f>"150153"</f>
        <v>150153</v>
      </c>
      <c r="O2660" s="2" t="str">
        <f>"0157472516"</f>
        <v>0157472516</v>
      </c>
      <c r="P2660" s="2" t="str">
        <f>"11157.50"</f>
        <v>11157.50</v>
      </c>
      <c r="Q2660" s="2">
        <v>1.3</v>
      </c>
      <c r="R2660" s="2">
        <f>Q2660*C2660</f>
        <v>13000</v>
      </c>
    </row>
    <row r="2661" spans="2:18">
      <c r="B2661" s="2" t="s">
        <v>7</v>
      </c>
      <c r="C2661" s="2">
        <v>600</v>
      </c>
      <c r="D2661" s="2">
        <v>600</v>
      </c>
      <c r="E2661" s="2" t="str">
        <f>"人民币"</f>
        <v>人民币</v>
      </c>
      <c r="F2661" s="2">
        <v>17.548</v>
      </c>
      <c r="G2661" s="2">
        <v>-310.88</v>
      </c>
      <c r="H2661" s="2">
        <v>-2.95</v>
      </c>
      <c r="I2661" s="2"/>
      <c r="J2661" s="2">
        <v>10218</v>
      </c>
      <c r="K2661" s="2">
        <v>17.03</v>
      </c>
      <c r="L2661" s="2">
        <v>0</v>
      </c>
      <c r="M2661" s="2">
        <v>0</v>
      </c>
      <c r="N2661" s="2" t="str">
        <f>"600008"</f>
        <v>600008</v>
      </c>
      <c r="O2661" s="2" t="str">
        <f t="shared" ref="O2661:O2664" si="794">"A453612732"</f>
        <v>A453612732</v>
      </c>
      <c r="P2661" s="2" t="str">
        <f>"10528.88"</f>
        <v>10528.88</v>
      </c>
      <c r="Q2661" s="2">
        <v>25</v>
      </c>
      <c r="R2661" s="2">
        <f>Q2661*C2661</f>
        <v>15000</v>
      </c>
    </row>
    <row r="2662" spans="2:18">
      <c r="B2662" s="2" t="str">
        <f>"华英农业"</f>
        <v>华英农业</v>
      </c>
      <c r="C2662" s="2">
        <v>600</v>
      </c>
      <c r="D2662" s="2">
        <v>300</v>
      </c>
      <c r="E2662" s="2" t="str">
        <f>"人民币"</f>
        <v>人民币</v>
      </c>
      <c r="F2662" s="2">
        <v>14.948</v>
      </c>
      <c r="G2662" s="2">
        <v>-418.66</v>
      </c>
      <c r="H2662" s="2">
        <v>-4.67</v>
      </c>
      <c r="I2662" s="2"/>
      <c r="J2662" s="2">
        <v>8550</v>
      </c>
      <c r="K2662" s="2">
        <v>14.25</v>
      </c>
      <c r="L2662" s="2">
        <v>300</v>
      </c>
      <c r="M2662" s="2">
        <v>0</v>
      </c>
      <c r="N2662" s="2" t="str">
        <f>"002321"</f>
        <v>002321</v>
      </c>
      <c r="O2662" s="2" t="str">
        <f>"0157472516"</f>
        <v>0157472516</v>
      </c>
      <c r="P2662" s="2" t="str">
        <f>"8968.66"</f>
        <v>8968.66</v>
      </c>
      <c r="Q2662" s="2">
        <v>25</v>
      </c>
      <c r="R2662" s="2">
        <f>Q2662*C2662</f>
        <v>15000</v>
      </c>
    </row>
    <row r="2663" spans="2:18">
      <c r="B2663" s="2" t="str">
        <f>"*ST阳化"</f>
        <v>*ST阳化</v>
      </c>
      <c r="C2663" s="2">
        <v>900</v>
      </c>
      <c r="D2663" s="2">
        <v>600</v>
      </c>
      <c r="E2663" s="2" t="str">
        <f>"人民币"</f>
        <v>人民币</v>
      </c>
      <c r="F2663" s="2">
        <v>7.599</v>
      </c>
      <c r="G2663" s="2">
        <v>-80.2</v>
      </c>
      <c r="H2663" s="2">
        <v>-1.17</v>
      </c>
      <c r="I2663" s="2"/>
      <c r="J2663" s="2">
        <v>6759</v>
      </c>
      <c r="K2663" s="2">
        <v>7.51</v>
      </c>
      <c r="L2663" s="2">
        <v>300</v>
      </c>
      <c r="M2663" s="2">
        <v>0</v>
      </c>
      <c r="N2663" s="2" t="str">
        <f>"600691"</f>
        <v>600691</v>
      </c>
      <c r="O2663" s="2" t="str">
        <f>"A453612732"</f>
        <v>A453612732</v>
      </c>
      <c r="P2663" s="2" t="str">
        <f>"6839.20"</f>
        <v>6839.20</v>
      </c>
      <c r="Q2663" s="2">
        <v>11</v>
      </c>
      <c r="R2663" s="2">
        <f>Q2663*C2663</f>
        <v>9900</v>
      </c>
    </row>
    <row r="2664" spans="2:18">
      <c r="B2664" s="2" t="str">
        <f>"雪峰科技"</f>
        <v>雪峰科技</v>
      </c>
      <c r="C2664" s="2">
        <v>200</v>
      </c>
      <c r="D2664" s="2">
        <v>100</v>
      </c>
      <c r="E2664" s="2" t="str">
        <f>"人民币"</f>
        <v>人民币</v>
      </c>
      <c r="F2664" s="2">
        <v>37.898</v>
      </c>
      <c r="G2664" s="2">
        <v>-1239.59</v>
      </c>
      <c r="H2664" s="2">
        <v>-16.35</v>
      </c>
      <c r="I2664" s="2"/>
      <c r="J2664" s="2">
        <v>6340</v>
      </c>
      <c r="K2664" s="2">
        <v>31.7</v>
      </c>
      <c r="L2664" s="2">
        <v>100</v>
      </c>
      <c r="M2664" s="2">
        <v>0</v>
      </c>
      <c r="N2664" s="2" t="str">
        <f>"603227"</f>
        <v>603227</v>
      </c>
      <c r="O2664" s="2" t="str">
        <f>"A453612732"</f>
        <v>A453612732</v>
      </c>
      <c r="P2664" s="2" t="str">
        <f>"7579.59"</f>
        <v>7579.59</v>
      </c>
      <c r="Q2664" s="2">
        <v>42</v>
      </c>
      <c r="R2664" s="2">
        <f>Q2664*C2664</f>
        <v>8400</v>
      </c>
    </row>
    <row r="2665" spans="2:18">
      <c r="B2665" s="2" t="str">
        <f>"三花股份"</f>
        <v>三花股份</v>
      </c>
      <c r="C2665" s="2">
        <v>400</v>
      </c>
      <c r="D2665" s="2">
        <v>400</v>
      </c>
      <c r="E2665" s="2" t="str">
        <f>"人民币"</f>
        <v>人民币</v>
      </c>
      <c r="F2665" s="2">
        <v>13.737</v>
      </c>
      <c r="G2665" s="2">
        <v>69.25</v>
      </c>
      <c r="H2665" s="2">
        <v>1.26</v>
      </c>
      <c r="I2665" s="2"/>
      <c r="J2665" s="2">
        <v>5564</v>
      </c>
      <c r="K2665" s="2">
        <v>13.91</v>
      </c>
      <c r="L2665" s="2">
        <v>0</v>
      </c>
      <c r="M2665" s="2">
        <v>0</v>
      </c>
      <c r="N2665" s="2" t="str">
        <f>"002050"</f>
        <v>002050</v>
      </c>
      <c r="O2665" s="2" t="str">
        <f t="shared" ref="O2665:O2670" si="795">"0157472516"</f>
        <v>0157472516</v>
      </c>
      <c r="P2665" s="2" t="str">
        <f>"5494.75"</f>
        <v>5494.75</v>
      </c>
      <c r="Q2665" s="2">
        <v>20</v>
      </c>
      <c r="R2665" s="2">
        <f>Q2665*C2665</f>
        <v>8000</v>
      </c>
    </row>
    <row r="2666" spans="2:18">
      <c r="B2666" s="2" t="str">
        <f>"农 产 品"</f>
        <v>农 产 品</v>
      </c>
      <c r="C2666" s="2">
        <v>200</v>
      </c>
      <c r="D2666" s="2">
        <v>200</v>
      </c>
      <c r="E2666" s="2" t="str">
        <f>"人民币"</f>
        <v>人民币</v>
      </c>
      <c r="F2666" s="2">
        <v>25.665</v>
      </c>
      <c r="G2666" s="2">
        <v>-601</v>
      </c>
      <c r="H2666" s="2">
        <v>-11.71</v>
      </c>
      <c r="I2666" s="2"/>
      <c r="J2666" s="2">
        <v>4532</v>
      </c>
      <c r="K2666" s="2">
        <v>22.66</v>
      </c>
      <c r="L2666" s="2">
        <v>0</v>
      </c>
      <c r="M2666" s="2">
        <v>0</v>
      </c>
      <c r="N2666" s="2" t="str">
        <f>"000061"</f>
        <v>000061</v>
      </c>
      <c r="O2666" s="2" t="str">
        <f>"0157472516"</f>
        <v>0157472516</v>
      </c>
      <c r="P2666" s="2" t="str">
        <f>"5133.00"</f>
        <v>5133.00</v>
      </c>
      <c r="Q2666" s="2">
        <v>35</v>
      </c>
      <c r="R2666" s="2">
        <f>Q2666*C2666</f>
        <v>7000</v>
      </c>
    </row>
    <row r="2667" spans="2:18">
      <c r="B2667" s="2" t="str">
        <f>"北京城建"</f>
        <v>北京城建</v>
      </c>
      <c r="C2667" s="2">
        <v>200</v>
      </c>
      <c r="D2667" s="2">
        <v>200</v>
      </c>
      <c r="E2667" s="2" t="str">
        <f>"人民币"</f>
        <v>人民币</v>
      </c>
      <c r="F2667" s="2">
        <v>24.605</v>
      </c>
      <c r="G2667" s="2">
        <v>-394.99</v>
      </c>
      <c r="H2667" s="2">
        <v>-8.03</v>
      </c>
      <c r="I2667" s="2"/>
      <c r="J2667" s="2">
        <v>4526</v>
      </c>
      <c r="K2667" s="2">
        <v>22.63</v>
      </c>
      <c r="L2667" s="2">
        <v>0</v>
      </c>
      <c r="M2667" s="2">
        <v>0</v>
      </c>
      <c r="N2667" s="2" t="str">
        <f>"600266"</f>
        <v>600266</v>
      </c>
      <c r="O2667" s="2" t="str">
        <f t="shared" ref="O2667:O2669" si="796">"A453612732"</f>
        <v>A453612732</v>
      </c>
      <c r="P2667" s="2" t="str">
        <f>"4920.99"</f>
        <v>4920.99</v>
      </c>
      <c r="Q2667" s="2">
        <v>28</v>
      </c>
      <c r="R2667" s="2">
        <f>Q2667*C2667</f>
        <v>5600</v>
      </c>
    </row>
    <row r="2668" spans="2:18">
      <c r="B2668" s="2" t="str">
        <f>"上汽集团"</f>
        <v>上汽集团</v>
      </c>
      <c r="C2668" s="2">
        <v>200</v>
      </c>
      <c r="D2668" s="2">
        <v>200</v>
      </c>
      <c r="E2668" s="2" t="str">
        <f>"人民币"</f>
        <v>人民币</v>
      </c>
      <c r="F2668" s="2">
        <v>24.736</v>
      </c>
      <c r="G2668" s="2">
        <v>-449.12</v>
      </c>
      <c r="H2668" s="2">
        <v>-9.08</v>
      </c>
      <c r="I2668" s="2"/>
      <c r="J2668" s="2">
        <v>4498</v>
      </c>
      <c r="K2668" s="2">
        <v>22.49</v>
      </c>
      <c r="L2668" s="2">
        <v>0</v>
      </c>
      <c r="M2668" s="2">
        <v>0</v>
      </c>
      <c r="N2668" s="2" t="str">
        <f>"600104"</f>
        <v>600104</v>
      </c>
      <c r="O2668" s="2" t="str">
        <f>"A453612732"</f>
        <v>A453612732</v>
      </c>
      <c r="P2668" s="2" t="str">
        <f>"4947.12"</f>
        <v>4947.12</v>
      </c>
      <c r="Q2668" s="2">
        <v>35</v>
      </c>
      <c r="R2668" s="2">
        <f>Q2668*C2668</f>
        <v>7000</v>
      </c>
    </row>
    <row r="2669" spans="2:18">
      <c r="B2669" s="2" t="str">
        <f>"中海集运"</f>
        <v>中海集运</v>
      </c>
      <c r="C2669" s="2">
        <v>400</v>
      </c>
      <c r="D2669" s="2">
        <v>400</v>
      </c>
      <c r="E2669" s="2" t="str">
        <f>"人民币"</f>
        <v>人民币</v>
      </c>
      <c r="F2669" s="2">
        <v>9.099</v>
      </c>
      <c r="G2669" s="2">
        <v>-167.68</v>
      </c>
      <c r="H2669" s="2">
        <v>-4.6</v>
      </c>
      <c r="I2669" s="2"/>
      <c r="J2669" s="2">
        <v>3472</v>
      </c>
      <c r="K2669" s="2">
        <v>8.68</v>
      </c>
      <c r="L2669" s="2">
        <v>0</v>
      </c>
      <c r="M2669" s="2">
        <v>0</v>
      </c>
      <c r="N2669" s="2" t="str">
        <f>"601866"</f>
        <v>601866</v>
      </c>
      <c r="O2669" s="2" t="str">
        <f>"A453612732"</f>
        <v>A453612732</v>
      </c>
      <c r="P2669" s="2" t="str">
        <f>"3639.68"</f>
        <v>3639.68</v>
      </c>
      <c r="Q2669" s="2">
        <v>12</v>
      </c>
      <c r="R2669" s="2">
        <f>Q2669*C2669</f>
        <v>4800</v>
      </c>
    </row>
    <row r="2670" spans="2:18">
      <c r="B2670" s="2" t="str">
        <f>"中航军B"</f>
        <v>中航军B</v>
      </c>
      <c r="C2670" s="2">
        <v>3000</v>
      </c>
      <c r="D2670" s="2">
        <v>3000</v>
      </c>
      <c r="E2670" s="2" t="str">
        <f>"人民币"</f>
        <v>人民币</v>
      </c>
      <c r="F2670" s="2">
        <v>0.972</v>
      </c>
      <c r="G2670" s="2">
        <v>-62</v>
      </c>
      <c r="H2670" s="2">
        <v>-2.16</v>
      </c>
      <c r="I2670" s="2"/>
      <c r="J2670" s="2">
        <v>2853</v>
      </c>
      <c r="K2670" s="2">
        <v>0.951</v>
      </c>
      <c r="L2670" s="2">
        <v>0</v>
      </c>
      <c r="M2670" s="2">
        <v>0</v>
      </c>
      <c r="N2670" s="2" t="str">
        <f>"150222"</f>
        <v>150222</v>
      </c>
      <c r="O2670" s="2" t="str">
        <f>"0157472516"</f>
        <v>0157472516</v>
      </c>
      <c r="P2670" s="2" t="str">
        <f>"2915.00"</f>
        <v>2915.00</v>
      </c>
      <c r="Q2670" s="2">
        <v>1.1</v>
      </c>
      <c r="R2670" s="2">
        <f>Q2670*C2670</f>
        <v>3300</v>
      </c>
    </row>
    <row r="2671" spans="2:18">
      <c r="B2671" s="2" t="str">
        <f>"华贸物流"</f>
        <v>华贸物流</v>
      </c>
      <c r="C2671" s="2">
        <v>200</v>
      </c>
      <c r="D2671" s="2">
        <v>200</v>
      </c>
      <c r="E2671" s="2" t="str">
        <f>"人民币"</f>
        <v>人民币</v>
      </c>
      <c r="F2671" s="2">
        <v>16.576</v>
      </c>
      <c r="G2671" s="2">
        <v>-473.12</v>
      </c>
      <c r="H2671" s="2">
        <v>-14.27</v>
      </c>
      <c r="I2671" s="2"/>
      <c r="J2671" s="2">
        <v>2842</v>
      </c>
      <c r="K2671" s="2">
        <v>14.21</v>
      </c>
      <c r="L2671" s="2">
        <v>0</v>
      </c>
      <c r="M2671" s="2">
        <v>0</v>
      </c>
      <c r="N2671" s="2" t="str">
        <f>"603128"</f>
        <v>603128</v>
      </c>
      <c r="O2671" s="2" t="str">
        <f t="shared" ref="O2671:O2674" si="797">"A453612732"</f>
        <v>A453612732</v>
      </c>
      <c r="P2671" s="2" t="str">
        <f>"3315.12"</f>
        <v>3315.12</v>
      </c>
      <c r="Q2671" s="2">
        <v>20</v>
      </c>
      <c r="R2671" s="2">
        <f>Q2671*C2671</f>
        <v>4000</v>
      </c>
    </row>
    <row r="2672" spans="2:18">
      <c r="B2672" s="2" t="str">
        <f>"盛达矿业"</f>
        <v>盛达矿业</v>
      </c>
      <c r="C2672" s="2">
        <v>100</v>
      </c>
      <c r="D2672" s="2">
        <v>100</v>
      </c>
      <c r="E2672" s="2" t="str">
        <f>"人民币"</f>
        <v>人民币</v>
      </c>
      <c r="F2672" s="2">
        <v>38.308</v>
      </c>
      <c r="G2672" s="2">
        <v>-1175.77</v>
      </c>
      <c r="H2672" s="2">
        <v>-30.69</v>
      </c>
      <c r="I2672" s="2"/>
      <c r="J2672" s="2">
        <v>2655</v>
      </c>
      <c r="K2672" s="2">
        <v>26.55</v>
      </c>
      <c r="L2672" s="2">
        <v>0</v>
      </c>
      <c r="M2672" s="2">
        <v>100</v>
      </c>
      <c r="N2672" s="2" t="str">
        <f>"000603"</f>
        <v>000603</v>
      </c>
      <c r="O2672" s="2" t="str">
        <f>"0157472516"</f>
        <v>0157472516</v>
      </c>
      <c r="P2672" s="2" t="str">
        <f>"3830.77"</f>
        <v>3830.77</v>
      </c>
      <c r="Q2672" s="2">
        <v>40</v>
      </c>
      <c r="R2672" s="2">
        <f>Q2672*C2672</f>
        <v>4000</v>
      </c>
    </row>
    <row r="2673" spans="2:18">
      <c r="B2673" s="2" t="str">
        <f>"大众交通"</f>
        <v>大众交通</v>
      </c>
      <c r="C2673" s="2">
        <v>100</v>
      </c>
      <c r="D2673" s="2">
        <v>100</v>
      </c>
      <c r="E2673" s="2" t="str">
        <f>"人民币"</f>
        <v>人民币</v>
      </c>
      <c r="F2673" s="2">
        <v>30.941</v>
      </c>
      <c r="G2673" s="2">
        <v>-1037.13</v>
      </c>
      <c r="H2673" s="2">
        <v>-33.52</v>
      </c>
      <c r="I2673" s="2"/>
      <c r="J2673" s="2">
        <v>2057</v>
      </c>
      <c r="K2673" s="2">
        <v>20.57</v>
      </c>
      <c r="L2673" s="2">
        <v>0</v>
      </c>
      <c r="M2673" s="2">
        <v>0</v>
      </c>
      <c r="N2673" s="2" t="str">
        <f>"600611"</f>
        <v>600611</v>
      </c>
      <c r="O2673" s="2" t="str">
        <f>"A453612732"</f>
        <v>A453612732</v>
      </c>
      <c r="P2673" s="2" t="str">
        <f>"3094.13"</f>
        <v>3094.13</v>
      </c>
      <c r="Q2673" s="2">
        <v>28</v>
      </c>
      <c r="R2673" s="2">
        <f>Q2673*C2673</f>
        <v>2800</v>
      </c>
    </row>
    <row r="2674" spans="2:18">
      <c r="B2674" s="2" t="str">
        <f>"中国中车"</f>
        <v>中国中车</v>
      </c>
      <c r="C2674" s="2">
        <v>100</v>
      </c>
      <c r="D2674" s="2">
        <v>100</v>
      </c>
      <c r="E2674" s="2" t="str">
        <f>"人民币"</f>
        <v>人民币</v>
      </c>
      <c r="F2674" s="2">
        <v>26.395</v>
      </c>
      <c r="G2674" s="2">
        <v>-631.5</v>
      </c>
      <c r="H2674" s="2">
        <v>-23.92</v>
      </c>
      <c r="I2674" s="2"/>
      <c r="J2674" s="2">
        <v>2008</v>
      </c>
      <c r="K2674" s="2">
        <v>20.08</v>
      </c>
      <c r="L2674" s="2">
        <v>0</v>
      </c>
      <c r="M2674" s="2">
        <v>100</v>
      </c>
      <c r="N2674" s="2" t="str">
        <f>"601766"</f>
        <v>601766</v>
      </c>
      <c r="O2674" s="2" t="str">
        <f>"A453612732"</f>
        <v>A453612732</v>
      </c>
      <c r="P2674" s="2" t="str">
        <f>"2639.50"</f>
        <v>2639.50</v>
      </c>
      <c r="Q2674" s="2">
        <v>30</v>
      </c>
      <c r="R2674" s="2">
        <f>Q2674*C2674</f>
        <v>3000</v>
      </c>
    </row>
    <row r="2675" spans="2:18">
      <c r="B2675" s="2" t="s">
        <v>8</v>
      </c>
      <c r="C2675" s="2" t="s">
        <v>9</v>
      </c>
      <c r="D2675" s="4" t="s">
        <v>10</v>
      </c>
      <c r="E2675" s="4"/>
      <c r="F2675" s="4"/>
      <c r="G2675" s="2"/>
      <c r="H2675" s="2">
        <f>SUM(H2659:H2674)</f>
        <v>-178.38</v>
      </c>
      <c r="I2675" s="2"/>
      <c r="J2675" s="2"/>
      <c r="K2675" s="2"/>
      <c r="L2675" s="2"/>
      <c r="M2675" s="2"/>
      <c r="N2675" s="2"/>
      <c r="O2675" s="2"/>
      <c r="P2675" s="2"/>
      <c r="Q2675" s="2"/>
      <c r="R2675" s="2">
        <f>SUM(R2659:R2674)</f>
        <v>134800</v>
      </c>
    </row>
    <row r="2676" customFormat="1" spans="4:9">
      <c r="D2676" s="5"/>
      <c r="E2676" s="5"/>
      <c r="F2676" s="5"/>
      <c r="I2676" s="6">
        <v>42257</v>
      </c>
    </row>
    <row r="2677" customFormat="1" spans="11:11">
      <c r="K2677" s="6">
        <f>I2676+1</f>
        <v>42258</v>
      </c>
    </row>
    <row r="2678" customFormat="1" spans="3:12">
      <c r="C2678" t="s">
        <v>11</v>
      </c>
      <c r="L2678" s="7">
        <f ca="1">NOW()</f>
        <v>42259.9654398148</v>
      </c>
    </row>
    <row r="2679" customFormat="1" spans="10:10">
      <c r="J2679" t="e">
        <f>E2671+1</f>
        <v>#VALUE!</v>
      </c>
    </row>
    <row r="2680" customFormat="1" spans="7:7">
      <c r="G2680" t="s">
        <v>12</v>
      </c>
    </row>
    <row r="2681" customFormat="1" spans="6:6">
      <c r="F2681" t="s">
        <v>13</v>
      </c>
    </row>
    <row r="2682" spans="1:17">
      <c r="A2682" s="2" t="str">
        <f>"币种"</f>
        <v>币种</v>
      </c>
      <c r="B2682" s="2" t="str">
        <f>"余额"</f>
        <v>余额</v>
      </c>
      <c r="C2682" s="2" t="str">
        <f>"可用"</f>
        <v>可用</v>
      </c>
      <c r="D2682" s="2" t="str">
        <f>"可取"</f>
        <v>可取</v>
      </c>
      <c r="E2682" s="2" t="str">
        <f>"参考市值"</f>
        <v>参考市值</v>
      </c>
      <c r="F2682" s="2" t="str">
        <f>"资产"</f>
        <v>资产</v>
      </c>
      <c r="G2682" s="2" t="str">
        <f>"盈亏"</f>
        <v>盈亏</v>
      </c>
      <c r="H2682" s="2"/>
      <c r="I2682" s="2"/>
      <c r="J2682" s="2"/>
      <c r="K2682" s="2"/>
      <c r="L2682" s="2"/>
      <c r="M2682" s="2"/>
      <c r="N2682" s="2"/>
      <c r="O2682" s="2"/>
      <c r="P2682" s="2"/>
      <c r="Q2682" s="2"/>
    </row>
    <row r="2683" spans="1:17">
      <c r="A2683" s="2" t="str">
        <f>"人民币"</f>
        <v>人民币</v>
      </c>
      <c r="B2683" s="2" t="str">
        <f>"5508.71"</f>
        <v>5508.71</v>
      </c>
      <c r="C2683" s="2" t="str">
        <f>"138.54"</f>
        <v>138.54</v>
      </c>
      <c r="D2683" s="2" t="str">
        <f>"138.54"</f>
        <v>138.54</v>
      </c>
      <c r="E2683" s="2" t="str">
        <f>"91616.00"</f>
        <v>91616.00</v>
      </c>
      <c r="F2683" s="2" t="str">
        <f>"91754.54"</f>
        <v>91754.54</v>
      </c>
      <c r="G2683" s="2" t="str">
        <f>"-9194.42"</f>
        <v>-9194.42</v>
      </c>
      <c r="H2683" s="2"/>
      <c r="I2683" s="2"/>
      <c r="J2683" s="2"/>
      <c r="K2683" s="2"/>
      <c r="L2683" s="2"/>
      <c r="M2683" s="2"/>
      <c r="N2683" s="2"/>
      <c r="O2683" s="2"/>
      <c r="P2683" s="2"/>
      <c r="Q2683" s="2"/>
    </row>
    <row r="2684" spans="1:17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8"/>
    </row>
    <row r="2685" spans="1:18">
      <c r="A2685" s="2" t="s">
        <v>0</v>
      </c>
      <c r="B2685" s="2" t="str">
        <f>"证券数量"</f>
        <v>证券数量</v>
      </c>
      <c r="C2685" s="2" t="s">
        <v>1</v>
      </c>
      <c r="D2685" s="2" t="str">
        <f>"价格币种"</f>
        <v>价格币种</v>
      </c>
      <c r="E2685" s="2" t="str">
        <f>"成本价"</f>
        <v>成本价</v>
      </c>
      <c r="F2685" s="2" t="str">
        <f>"浮动盈亏"</f>
        <v>浮动盈亏</v>
      </c>
      <c r="G2685" s="2" t="str">
        <f>"盈亏比例(%)"</f>
        <v>盈亏比例(%)</v>
      </c>
      <c r="H2685" s="2" t="str">
        <f>"折算汇率"</f>
        <v>折算汇率</v>
      </c>
      <c r="I2685" s="2" t="str">
        <f>"最新市值"</f>
        <v>最新市值</v>
      </c>
      <c r="J2685" s="2" t="str">
        <f>"当前价"</f>
        <v>当前价</v>
      </c>
      <c r="K2685" s="2" t="str">
        <f>"今买数量"</f>
        <v>今买数量</v>
      </c>
      <c r="L2685" s="2" t="str">
        <f>"今卖数量"</f>
        <v>今卖数量</v>
      </c>
      <c r="M2685" s="2" t="str">
        <f>"证券代码"</f>
        <v>证券代码</v>
      </c>
      <c r="N2685" s="2" t="str">
        <f>"股东代码"</f>
        <v>股东代码</v>
      </c>
      <c r="O2685" s="2" t="str">
        <f>"成本金额"</f>
        <v>成本金额</v>
      </c>
      <c r="P2685" s="2" t="s">
        <v>2</v>
      </c>
      <c r="Q2685" s="2"/>
      <c r="R2685" s="2" t="s">
        <v>3</v>
      </c>
    </row>
    <row r="2686" spans="1:18">
      <c r="A2686" s="2" t="s">
        <v>4</v>
      </c>
      <c r="B2686" s="9" t="s">
        <v>5</v>
      </c>
      <c r="C2686" s="9" t="s">
        <v>5</v>
      </c>
      <c r="D2686" s="2" t="str">
        <f t="shared" ref="D2686:D2701" si="798">"人民币"</f>
        <v>人民币</v>
      </c>
      <c r="E2686" s="2">
        <v>19.758</v>
      </c>
      <c r="F2686" s="2">
        <v>-1294.53</v>
      </c>
      <c r="G2686" s="2">
        <v>-8.19</v>
      </c>
      <c r="H2686" s="9" t="s">
        <v>6</v>
      </c>
      <c r="I2686" s="2">
        <v>14512</v>
      </c>
      <c r="J2686" s="2">
        <v>18.14</v>
      </c>
      <c r="K2686" s="2">
        <v>0</v>
      </c>
      <c r="L2686" s="2">
        <v>0</v>
      </c>
      <c r="M2686" s="2" t="str">
        <f>"000936"</f>
        <v>000936</v>
      </c>
      <c r="N2686" s="2" t="str">
        <f t="shared" ref="N2686:N2689" si="799">"0157472516"</f>
        <v>0157472516</v>
      </c>
      <c r="O2686" s="2" t="str">
        <f>"15806.53"</f>
        <v>15806.53</v>
      </c>
      <c r="P2686" s="2">
        <v>30</v>
      </c>
      <c r="Q2686" s="2">
        <f t="shared" ref="Q2686:Q2701" si="800">P2686*B2686</f>
        <v>24000</v>
      </c>
      <c r="R2686" s="2">
        <f t="shared" ref="R2686:R2701" si="801">(Q2686-O2686)/O2686*100</f>
        <v>51.835981711356</v>
      </c>
    </row>
    <row r="2687" spans="1:18">
      <c r="A2687" s="2" t="str">
        <f>"创业板B"</f>
        <v>创业板B</v>
      </c>
      <c r="B2687" s="2">
        <v>10000</v>
      </c>
      <c r="C2687" s="2">
        <v>10000</v>
      </c>
      <c r="D2687" s="2" t="str">
        <f>"人民币"</f>
        <v>人民币</v>
      </c>
      <c r="E2687" s="2">
        <v>1.116</v>
      </c>
      <c r="F2687" s="2">
        <v>-927.5</v>
      </c>
      <c r="G2687" s="2">
        <v>-8.33</v>
      </c>
      <c r="H2687" s="2"/>
      <c r="I2687" s="2">
        <v>10230</v>
      </c>
      <c r="J2687" s="2">
        <v>1.023</v>
      </c>
      <c r="K2687" s="2">
        <v>0</v>
      </c>
      <c r="L2687" s="2">
        <v>0</v>
      </c>
      <c r="M2687" s="2" t="str">
        <f>"150153"</f>
        <v>150153</v>
      </c>
      <c r="N2687" s="2" t="str">
        <f>"0157472516"</f>
        <v>0157472516</v>
      </c>
      <c r="O2687" s="2" t="str">
        <f>"11157.50"</f>
        <v>11157.50</v>
      </c>
      <c r="P2687" s="2">
        <v>1.3</v>
      </c>
      <c r="Q2687" s="2">
        <f>P2687*B2687</f>
        <v>13000</v>
      </c>
      <c r="R2687" s="2">
        <f>(Q2687-O2687)/O2687*100</f>
        <v>16.5135559041004</v>
      </c>
    </row>
    <row r="2688" spans="1:18">
      <c r="A2688" s="2" t="s">
        <v>7</v>
      </c>
      <c r="B2688" s="2">
        <v>600</v>
      </c>
      <c r="C2688" s="2">
        <v>600</v>
      </c>
      <c r="D2688" s="2" t="str">
        <f>"人民币"</f>
        <v>人民币</v>
      </c>
      <c r="E2688" s="2">
        <v>17.548</v>
      </c>
      <c r="F2688" s="2">
        <v>-310.88</v>
      </c>
      <c r="G2688" s="2">
        <v>-2.95</v>
      </c>
      <c r="H2688" s="2"/>
      <c r="I2688" s="2">
        <v>10218</v>
      </c>
      <c r="J2688" s="2">
        <v>17.03</v>
      </c>
      <c r="K2688" s="2">
        <v>0</v>
      </c>
      <c r="L2688" s="2">
        <v>0</v>
      </c>
      <c r="M2688" s="2" t="str">
        <f>"600008"</f>
        <v>600008</v>
      </c>
      <c r="N2688" s="2" t="str">
        <f t="shared" ref="N2688:N2691" si="802">"A453612732"</f>
        <v>A453612732</v>
      </c>
      <c r="O2688" s="2" t="str">
        <f>"10528.88"</f>
        <v>10528.88</v>
      </c>
      <c r="P2688" s="2">
        <v>25</v>
      </c>
      <c r="Q2688" s="2">
        <f>P2688*B2688</f>
        <v>15000</v>
      </c>
      <c r="R2688" s="2">
        <f>(Q2688-O2688)/O2688*100</f>
        <v>42.4652954540274</v>
      </c>
    </row>
    <row r="2689" spans="1:18">
      <c r="A2689" s="2" t="str">
        <f>"华英农业"</f>
        <v>华英农业</v>
      </c>
      <c r="B2689" s="2">
        <v>600</v>
      </c>
      <c r="C2689" s="2">
        <v>300</v>
      </c>
      <c r="D2689" s="2" t="str">
        <f>"人民币"</f>
        <v>人民币</v>
      </c>
      <c r="E2689" s="2">
        <v>14.948</v>
      </c>
      <c r="F2689" s="2">
        <v>-418.66</v>
      </c>
      <c r="G2689" s="2">
        <v>-4.67</v>
      </c>
      <c r="H2689" s="2"/>
      <c r="I2689" s="2">
        <v>8550</v>
      </c>
      <c r="J2689" s="2">
        <v>14.25</v>
      </c>
      <c r="K2689" s="2">
        <v>300</v>
      </c>
      <c r="L2689" s="2">
        <v>0</v>
      </c>
      <c r="M2689" s="2" t="str">
        <f>"002321"</f>
        <v>002321</v>
      </c>
      <c r="N2689" s="2" t="str">
        <f>"0157472516"</f>
        <v>0157472516</v>
      </c>
      <c r="O2689" s="2" t="str">
        <f>"8968.66"</f>
        <v>8968.66</v>
      </c>
      <c r="P2689" s="2">
        <v>25</v>
      </c>
      <c r="Q2689" s="2">
        <f>P2689*B2689</f>
        <v>15000</v>
      </c>
      <c r="R2689" s="2">
        <f>(Q2689-O2689)/O2689*100</f>
        <v>67.2490650777262</v>
      </c>
    </row>
    <row r="2690" spans="1:18">
      <c r="A2690" s="2" t="str">
        <f>"*ST阳化"</f>
        <v>*ST阳化</v>
      </c>
      <c r="B2690" s="2">
        <v>900</v>
      </c>
      <c r="C2690" s="2">
        <v>600</v>
      </c>
      <c r="D2690" s="2" t="str">
        <f>"人民币"</f>
        <v>人民币</v>
      </c>
      <c r="E2690" s="2">
        <v>7.599</v>
      </c>
      <c r="F2690" s="2">
        <v>-80.2</v>
      </c>
      <c r="G2690" s="2">
        <v>-1.17</v>
      </c>
      <c r="H2690" s="2"/>
      <c r="I2690" s="2">
        <v>6759</v>
      </c>
      <c r="J2690" s="2">
        <v>7.51</v>
      </c>
      <c r="K2690" s="2">
        <v>300</v>
      </c>
      <c r="L2690" s="2">
        <v>0</v>
      </c>
      <c r="M2690" s="2" t="str">
        <f>"600691"</f>
        <v>600691</v>
      </c>
      <c r="N2690" s="2" t="str">
        <f>"A453612732"</f>
        <v>A453612732</v>
      </c>
      <c r="O2690" s="2" t="str">
        <f>"6839.20"</f>
        <v>6839.20</v>
      </c>
      <c r="P2690" s="2">
        <v>11</v>
      </c>
      <c r="Q2690" s="2">
        <f>P2690*B2690</f>
        <v>9900</v>
      </c>
      <c r="R2690" s="2">
        <f>(Q2690-O2690)/O2690*100</f>
        <v>44.7537723710376</v>
      </c>
    </row>
    <row r="2691" spans="1:18">
      <c r="A2691" s="2" t="str">
        <f>"雪峰科技"</f>
        <v>雪峰科技</v>
      </c>
      <c r="B2691" s="2">
        <v>200</v>
      </c>
      <c r="C2691" s="2">
        <v>100</v>
      </c>
      <c r="D2691" s="2" t="str">
        <f>"人民币"</f>
        <v>人民币</v>
      </c>
      <c r="E2691" s="2">
        <v>37.898</v>
      </c>
      <c r="F2691" s="2">
        <v>-1239.59</v>
      </c>
      <c r="G2691" s="2">
        <v>-16.35</v>
      </c>
      <c r="H2691" s="2"/>
      <c r="I2691" s="2">
        <v>6340</v>
      </c>
      <c r="J2691" s="2">
        <v>31.7</v>
      </c>
      <c r="K2691" s="2">
        <v>100</v>
      </c>
      <c r="L2691" s="2">
        <v>0</v>
      </c>
      <c r="M2691" s="2" t="str">
        <f>"603227"</f>
        <v>603227</v>
      </c>
      <c r="N2691" s="2" t="str">
        <f>"A453612732"</f>
        <v>A453612732</v>
      </c>
      <c r="O2691" s="2" t="str">
        <f>"7579.59"</f>
        <v>7579.59</v>
      </c>
      <c r="P2691" s="2">
        <v>42</v>
      </c>
      <c r="Q2691" s="2">
        <f>P2691*B2691</f>
        <v>8400</v>
      </c>
      <c r="R2691" s="2">
        <f>(Q2691-O2691)/O2691*100</f>
        <v>10.8239363870605</v>
      </c>
    </row>
    <row r="2692" spans="1:18">
      <c r="A2692" s="2" t="str">
        <f>"三花股份"</f>
        <v>三花股份</v>
      </c>
      <c r="B2692" s="2">
        <v>400</v>
      </c>
      <c r="C2692" s="2">
        <v>400</v>
      </c>
      <c r="D2692" s="2" t="str">
        <f>"人民币"</f>
        <v>人民币</v>
      </c>
      <c r="E2692" s="2">
        <v>13.737</v>
      </c>
      <c r="F2692" s="2">
        <v>69.25</v>
      </c>
      <c r="G2692" s="2">
        <v>1.26</v>
      </c>
      <c r="H2692" s="2"/>
      <c r="I2692" s="2">
        <v>5564</v>
      </c>
      <c r="J2692" s="2">
        <v>13.91</v>
      </c>
      <c r="K2692" s="2">
        <v>0</v>
      </c>
      <c r="L2692" s="2">
        <v>0</v>
      </c>
      <c r="M2692" s="2" t="str">
        <f>"002050"</f>
        <v>002050</v>
      </c>
      <c r="N2692" s="2" t="str">
        <f t="shared" ref="N2692:N2697" si="803">"0157472516"</f>
        <v>0157472516</v>
      </c>
      <c r="O2692" s="2" t="str">
        <f>"5494.75"</f>
        <v>5494.75</v>
      </c>
      <c r="P2692" s="2">
        <v>20</v>
      </c>
      <c r="Q2692" s="2">
        <f>P2692*B2692</f>
        <v>8000</v>
      </c>
      <c r="R2692" s="2">
        <f>(Q2692-O2692)/O2692*100</f>
        <v>45.5935210883116</v>
      </c>
    </row>
    <row r="2693" spans="1:18">
      <c r="A2693" s="2" t="str">
        <f>"农 产 品"</f>
        <v>农 产 品</v>
      </c>
      <c r="B2693" s="2">
        <v>200</v>
      </c>
      <c r="C2693" s="2">
        <v>200</v>
      </c>
      <c r="D2693" s="2" t="str">
        <f>"人民币"</f>
        <v>人民币</v>
      </c>
      <c r="E2693" s="2">
        <v>25.665</v>
      </c>
      <c r="F2693" s="2">
        <v>-601</v>
      </c>
      <c r="G2693" s="2">
        <v>-11.71</v>
      </c>
      <c r="H2693" s="2"/>
      <c r="I2693" s="2">
        <v>4532</v>
      </c>
      <c r="J2693" s="2">
        <v>22.66</v>
      </c>
      <c r="K2693" s="2">
        <v>0</v>
      </c>
      <c r="L2693" s="2">
        <v>0</v>
      </c>
      <c r="M2693" s="2" t="str">
        <f>"000061"</f>
        <v>000061</v>
      </c>
      <c r="N2693" s="2" t="str">
        <f>"0157472516"</f>
        <v>0157472516</v>
      </c>
      <c r="O2693" s="2" t="str">
        <f>"5133.00"</f>
        <v>5133.00</v>
      </c>
      <c r="P2693" s="2">
        <v>35</v>
      </c>
      <c r="Q2693" s="2">
        <f>P2693*B2693</f>
        <v>7000</v>
      </c>
      <c r="R2693" s="2">
        <f>(Q2693-O2693)/O2693*100</f>
        <v>36.3724917202416</v>
      </c>
    </row>
    <row r="2694" spans="1:18">
      <c r="A2694" s="2" t="str">
        <f>"北京城建"</f>
        <v>北京城建</v>
      </c>
      <c r="B2694" s="2">
        <v>200</v>
      </c>
      <c r="C2694" s="2">
        <v>200</v>
      </c>
      <c r="D2694" s="2" t="str">
        <f>"人民币"</f>
        <v>人民币</v>
      </c>
      <c r="E2694" s="2">
        <v>24.605</v>
      </c>
      <c r="F2694" s="2">
        <v>-394.99</v>
      </c>
      <c r="G2694" s="2">
        <v>-8.03</v>
      </c>
      <c r="H2694" s="2"/>
      <c r="I2694" s="2">
        <v>4526</v>
      </c>
      <c r="J2694" s="2">
        <v>22.63</v>
      </c>
      <c r="K2694" s="2">
        <v>0</v>
      </c>
      <c r="L2694" s="2">
        <v>0</v>
      </c>
      <c r="M2694" s="2" t="str">
        <f>"600266"</f>
        <v>600266</v>
      </c>
      <c r="N2694" s="2" t="str">
        <f t="shared" ref="N2694:N2696" si="804">"A453612732"</f>
        <v>A453612732</v>
      </c>
      <c r="O2694" s="2" t="str">
        <f>"4920.99"</f>
        <v>4920.99</v>
      </c>
      <c r="P2694" s="2">
        <v>28</v>
      </c>
      <c r="Q2694" s="2">
        <f>P2694*B2694</f>
        <v>5600</v>
      </c>
      <c r="R2694" s="2">
        <f>(Q2694-O2694)/O2694*100</f>
        <v>13.7982397850839</v>
      </c>
    </row>
    <row r="2695" spans="1:18">
      <c r="A2695" s="2" t="str">
        <f>"上汽集团"</f>
        <v>上汽集团</v>
      </c>
      <c r="B2695" s="2">
        <v>200</v>
      </c>
      <c r="C2695" s="2">
        <v>200</v>
      </c>
      <c r="D2695" s="2" t="str">
        <f>"人民币"</f>
        <v>人民币</v>
      </c>
      <c r="E2695" s="2">
        <v>24.736</v>
      </c>
      <c r="F2695" s="2">
        <v>-449.12</v>
      </c>
      <c r="G2695" s="2">
        <v>-9.08</v>
      </c>
      <c r="H2695" s="2"/>
      <c r="I2695" s="2">
        <v>4498</v>
      </c>
      <c r="J2695" s="2">
        <v>22.49</v>
      </c>
      <c r="K2695" s="2">
        <v>0</v>
      </c>
      <c r="L2695" s="2">
        <v>0</v>
      </c>
      <c r="M2695" s="2" t="str">
        <f>"600104"</f>
        <v>600104</v>
      </c>
      <c r="N2695" s="2" t="str">
        <f>"A453612732"</f>
        <v>A453612732</v>
      </c>
      <c r="O2695" s="2" t="str">
        <f>"4947.12"</f>
        <v>4947.12</v>
      </c>
      <c r="P2695" s="2">
        <v>35</v>
      </c>
      <c r="Q2695" s="2">
        <f>P2695*B2695</f>
        <v>7000</v>
      </c>
      <c r="R2695" s="2">
        <f>(Q2695-O2695)/O2695*100</f>
        <v>41.4964666310904</v>
      </c>
    </row>
    <row r="2696" spans="1:18">
      <c r="A2696" s="2" t="str">
        <f>"中海集运"</f>
        <v>中海集运</v>
      </c>
      <c r="B2696" s="2">
        <v>400</v>
      </c>
      <c r="C2696" s="2">
        <v>400</v>
      </c>
      <c r="D2696" s="2" t="str">
        <f>"人民币"</f>
        <v>人民币</v>
      </c>
      <c r="E2696" s="2">
        <v>9.099</v>
      </c>
      <c r="F2696" s="2">
        <v>-167.68</v>
      </c>
      <c r="G2696" s="2">
        <v>-4.6</v>
      </c>
      <c r="H2696" s="2"/>
      <c r="I2696" s="2">
        <v>3472</v>
      </c>
      <c r="J2696" s="2">
        <v>8.68</v>
      </c>
      <c r="K2696" s="2">
        <v>0</v>
      </c>
      <c r="L2696" s="2">
        <v>0</v>
      </c>
      <c r="M2696" s="2" t="str">
        <f>"601866"</f>
        <v>601866</v>
      </c>
      <c r="N2696" s="2" t="str">
        <f>"A453612732"</f>
        <v>A453612732</v>
      </c>
      <c r="O2696" s="2" t="str">
        <f>"3639.68"</f>
        <v>3639.68</v>
      </c>
      <c r="P2696" s="2">
        <v>12</v>
      </c>
      <c r="Q2696" s="2">
        <f>P2696*B2696</f>
        <v>4800</v>
      </c>
      <c r="R2696" s="2">
        <f>(Q2696-O2696)/O2696*100</f>
        <v>31.8797256901706</v>
      </c>
    </row>
    <row r="2697" spans="1:18">
      <c r="A2697" s="2" t="str">
        <f>"中航军B"</f>
        <v>中航军B</v>
      </c>
      <c r="B2697" s="2">
        <v>3000</v>
      </c>
      <c r="C2697" s="2">
        <v>3000</v>
      </c>
      <c r="D2697" s="2" t="str">
        <f>"人民币"</f>
        <v>人民币</v>
      </c>
      <c r="E2697" s="2">
        <v>0.972</v>
      </c>
      <c r="F2697" s="2">
        <v>-62</v>
      </c>
      <c r="G2697" s="2">
        <v>-2.16</v>
      </c>
      <c r="H2697" s="2"/>
      <c r="I2697" s="2">
        <v>2853</v>
      </c>
      <c r="J2697" s="2">
        <v>0.951</v>
      </c>
      <c r="K2697" s="2">
        <v>0</v>
      </c>
      <c r="L2697" s="2">
        <v>0</v>
      </c>
      <c r="M2697" s="2" t="str">
        <f>"150222"</f>
        <v>150222</v>
      </c>
      <c r="N2697" s="2" t="str">
        <f>"0157472516"</f>
        <v>0157472516</v>
      </c>
      <c r="O2697" s="2" t="str">
        <f>"2915.00"</f>
        <v>2915.00</v>
      </c>
      <c r="P2697" s="2">
        <v>1.1</v>
      </c>
      <c r="Q2697" s="2">
        <f>P2697*B2697</f>
        <v>3300</v>
      </c>
      <c r="R2697" s="2">
        <f>(Q2697-O2697)/O2697*100</f>
        <v>13.2075471698113</v>
      </c>
    </row>
    <row r="2698" spans="1:18">
      <c r="A2698" s="2" t="str">
        <f>"华贸物流"</f>
        <v>华贸物流</v>
      </c>
      <c r="B2698" s="2">
        <v>200</v>
      </c>
      <c r="C2698" s="2">
        <v>200</v>
      </c>
      <c r="D2698" s="2" t="str">
        <f>"人民币"</f>
        <v>人民币</v>
      </c>
      <c r="E2698" s="2">
        <v>16.576</v>
      </c>
      <c r="F2698" s="2">
        <v>-473.12</v>
      </c>
      <c r="G2698" s="2">
        <v>-14.27</v>
      </c>
      <c r="H2698" s="2"/>
      <c r="I2698" s="2">
        <v>2842</v>
      </c>
      <c r="J2698" s="2">
        <v>14.21</v>
      </c>
      <c r="K2698" s="2">
        <v>0</v>
      </c>
      <c r="L2698" s="2">
        <v>0</v>
      </c>
      <c r="M2698" s="2" t="str">
        <f>"603128"</f>
        <v>603128</v>
      </c>
      <c r="N2698" s="2" t="str">
        <f t="shared" ref="N2698:N2701" si="805">"A453612732"</f>
        <v>A453612732</v>
      </c>
      <c r="O2698" s="2" t="str">
        <f>"3315.12"</f>
        <v>3315.12</v>
      </c>
      <c r="P2698" s="2">
        <v>20</v>
      </c>
      <c r="Q2698" s="2">
        <f>P2698*B2698</f>
        <v>4000</v>
      </c>
      <c r="R2698" s="2">
        <f>(Q2698-O2698)/O2698*100</f>
        <v>20.6592823185888</v>
      </c>
    </row>
    <row r="2699" spans="1:18">
      <c r="A2699" s="2" t="str">
        <f>"盛达矿业"</f>
        <v>盛达矿业</v>
      </c>
      <c r="B2699" s="2">
        <v>100</v>
      </c>
      <c r="C2699" s="2">
        <v>100</v>
      </c>
      <c r="D2699" s="2" t="str">
        <f>"人民币"</f>
        <v>人民币</v>
      </c>
      <c r="E2699" s="2">
        <v>38.308</v>
      </c>
      <c r="F2699" s="2">
        <v>-1175.77</v>
      </c>
      <c r="G2699" s="2">
        <v>-30.69</v>
      </c>
      <c r="H2699" s="2"/>
      <c r="I2699" s="2">
        <v>2655</v>
      </c>
      <c r="J2699" s="2">
        <v>26.55</v>
      </c>
      <c r="K2699" s="2">
        <v>0</v>
      </c>
      <c r="L2699" s="2">
        <v>100</v>
      </c>
      <c r="M2699" s="2" t="str">
        <f>"000603"</f>
        <v>000603</v>
      </c>
      <c r="N2699" s="2" t="str">
        <f>"0157472516"</f>
        <v>0157472516</v>
      </c>
      <c r="O2699" s="2" t="str">
        <f>"3830.77"</f>
        <v>3830.77</v>
      </c>
      <c r="P2699" s="2">
        <v>40</v>
      </c>
      <c r="Q2699" s="2">
        <f>P2699*B2699</f>
        <v>4000</v>
      </c>
      <c r="R2699" s="2">
        <f>(Q2699-O2699)/O2699*100</f>
        <v>4.41764971533138</v>
      </c>
    </row>
    <row r="2700" spans="1:18">
      <c r="A2700" s="2" t="str">
        <f>"大众交通"</f>
        <v>大众交通</v>
      </c>
      <c r="B2700" s="2">
        <v>100</v>
      </c>
      <c r="C2700" s="2">
        <v>100</v>
      </c>
      <c r="D2700" s="2" t="str">
        <f>"人民币"</f>
        <v>人民币</v>
      </c>
      <c r="E2700" s="2">
        <v>30.941</v>
      </c>
      <c r="F2700" s="2">
        <v>-1037.13</v>
      </c>
      <c r="G2700" s="2">
        <v>-33.52</v>
      </c>
      <c r="H2700" s="2"/>
      <c r="I2700" s="2">
        <v>2057</v>
      </c>
      <c r="J2700" s="2">
        <v>20.57</v>
      </c>
      <c r="K2700" s="2">
        <v>0</v>
      </c>
      <c r="L2700" s="2">
        <v>0</v>
      </c>
      <c r="M2700" s="2" t="str">
        <f>"600611"</f>
        <v>600611</v>
      </c>
      <c r="N2700" s="2" t="str">
        <f>"A453612732"</f>
        <v>A453612732</v>
      </c>
      <c r="O2700" s="2" t="str">
        <f>"3094.13"</f>
        <v>3094.13</v>
      </c>
      <c r="P2700" s="2">
        <v>28</v>
      </c>
      <c r="Q2700" s="2">
        <f>P2700*B2700</f>
        <v>2800</v>
      </c>
      <c r="R2700" s="2">
        <f>(Q2700-O2700)/O2700*100</f>
        <v>-9.50606470962759</v>
      </c>
    </row>
    <row r="2701" spans="1:18">
      <c r="A2701" s="2" t="str">
        <f>"中国中车"</f>
        <v>中国中车</v>
      </c>
      <c r="B2701" s="2">
        <v>100</v>
      </c>
      <c r="C2701" s="2">
        <v>100</v>
      </c>
      <c r="D2701" s="2" t="str">
        <f>"人民币"</f>
        <v>人民币</v>
      </c>
      <c r="E2701" s="2">
        <v>26.395</v>
      </c>
      <c r="F2701" s="2">
        <v>-631.5</v>
      </c>
      <c r="G2701" s="2">
        <v>-23.92</v>
      </c>
      <c r="H2701" s="2"/>
      <c r="I2701" s="2">
        <v>2008</v>
      </c>
      <c r="J2701" s="2">
        <v>20.08</v>
      </c>
      <c r="K2701" s="2">
        <v>0</v>
      </c>
      <c r="L2701" s="2">
        <v>100</v>
      </c>
      <c r="M2701" s="2" t="str">
        <f>"601766"</f>
        <v>601766</v>
      </c>
      <c r="N2701" s="2" t="str">
        <f>"A453612732"</f>
        <v>A453612732</v>
      </c>
      <c r="O2701" s="2" t="str">
        <f>"2639.50"</f>
        <v>2639.50</v>
      </c>
      <c r="P2701" s="2">
        <v>30</v>
      </c>
      <c r="Q2701" s="2">
        <f>P2701*B2701</f>
        <v>3000</v>
      </c>
      <c r="R2701" s="2">
        <f>(Q2701-O2701)/O2701*100</f>
        <v>13.6578897518469</v>
      </c>
    </row>
    <row r="2702" spans="1:18">
      <c r="A2702" s="2" t="s">
        <v>8</v>
      </c>
      <c r="B2702" s="2" t="s">
        <v>9</v>
      </c>
      <c r="C2702" s="4" t="s">
        <v>10</v>
      </c>
      <c r="D2702" s="4"/>
      <c r="E2702" s="4"/>
      <c r="F2702" s="2"/>
      <c r="G2702" s="2">
        <f>SUM(G2686:G2701)</f>
        <v>-178.38</v>
      </c>
      <c r="H2702" s="2"/>
      <c r="I2702" s="2"/>
      <c r="J2702" s="2"/>
      <c r="K2702" s="2"/>
      <c r="L2702" s="2"/>
      <c r="M2702" s="2"/>
      <c r="N2702" s="2"/>
      <c r="O2702" s="2"/>
      <c r="P2702" s="2"/>
      <c r="Q2702" s="2">
        <f>SUM(Q2686:Q2701)</f>
        <v>134800</v>
      </c>
      <c r="R2702" s="2"/>
    </row>
    <row r="2703" customFormat="1" spans="3:8">
      <c r="C2703" s="5"/>
      <c r="D2703" s="5"/>
      <c r="E2703" s="5"/>
      <c r="H2703" s="6">
        <v>42257</v>
      </c>
    </row>
    <row r="2704" customFormat="1" spans="10:10">
      <c r="J2704" s="6">
        <f>H2703+1</f>
        <v>42258</v>
      </c>
    </row>
    <row r="2705" customFormat="1" spans="2:11">
      <c r="B2705" t="s">
        <v>11</v>
      </c>
      <c r="K2705" s="7">
        <f ca="1">NOW()</f>
        <v>42259.9654398148</v>
      </c>
    </row>
    <row r="2706" customFormat="1" spans="9:9">
      <c r="I2706" t="e">
        <f>D2698+1</f>
        <v>#VALUE!</v>
      </c>
    </row>
    <row r="2707" customFormat="1"/>
    <row r="2708" spans="1:18">
      <c r="A2708" s="2" t="s">
        <v>0</v>
      </c>
      <c r="B2708" s="2" t="str">
        <f>"证券数量"</f>
        <v>证券数量</v>
      </c>
      <c r="C2708" s="2" t="s">
        <v>1</v>
      </c>
      <c r="D2708" s="2" t="str">
        <f>"价格币种"</f>
        <v>价格币种</v>
      </c>
      <c r="E2708" s="2" t="str">
        <f>"成本价"</f>
        <v>成本价</v>
      </c>
      <c r="F2708" s="2" t="str">
        <f>"浮动盈亏"</f>
        <v>浮动盈亏</v>
      </c>
      <c r="G2708" s="2" t="str">
        <f>"盈亏比例(%)"</f>
        <v>盈亏比例(%)</v>
      </c>
      <c r="H2708" s="2" t="str">
        <f>"折算汇率"</f>
        <v>折算汇率</v>
      </c>
      <c r="I2708" s="2" t="str">
        <f>"最新市值"</f>
        <v>最新市值</v>
      </c>
      <c r="J2708" s="2" t="str">
        <f>"当前价"</f>
        <v>当前价</v>
      </c>
      <c r="K2708" s="2" t="str">
        <f>"今买数量"</f>
        <v>今买数量</v>
      </c>
      <c r="L2708" s="2" t="str">
        <f>"今卖数量"</f>
        <v>今卖数量</v>
      </c>
      <c r="M2708" s="2" t="str">
        <f>"证券代码"</f>
        <v>证券代码</v>
      </c>
      <c r="N2708" s="2" t="str">
        <f>"股东代码"</f>
        <v>股东代码</v>
      </c>
      <c r="O2708" s="2" t="str">
        <f>"成本金额"</f>
        <v>成本金额</v>
      </c>
      <c r="P2708" s="2" t="s">
        <v>2</v>
      </c>
      <c r="Q2708" s="2"/>
      <c r="R2708" s="2" t="s">
        <v>3</v>
      </c>
    </row>
    <row r="2709" spans="1:18">
      <c r="A2709" s="2" t="s">
        <v>4</v>
      </c>
      <c r="B2709" s="9" t="s">
        <v>5</v>
      </c>
      <c r="C2709" s="9" t="s">
        <v>5</v>
      </c>
      <c r="D2709" s="2" t="str">
        <f t="shared" ref="D2709:D2724" si="806">"人民币"</f>
        <v>人民币</v>
      </c>
      <c r="E2709" s="2">
        <v>19.758</v>
      </c>
      <c r="F2709" s="2">
        <v>-1294.53</v>
      </c>
      <c r="G2709" s="2">
        <v>-8.19</v>
      </c>
      <c r="H2709" s="9" t="s">
        <v>6</v>
      </c>
      <c r="I2709" s="2">
        <v>14512</v>
      </c>
      <c r="J2709" s="2">
        <v>18.14</v>
      </c>
      <c r="K2709" s="2">
        <v>0</v>
      </c>
      <c r="L2709" s="2">
        <v>0</v>
      </c>
      <c r="M2709" s="2" t="str">
        <f>"000936"</f>
        <v>000936</v>
      </c>
      <c r="N2709" s="2" t="str">
        <f t="shared" ref="N2709:N2712" si="807">"0157472516"</f>
        <v>0157472516</v>
      </c>
      <c r="O2709" s="2" t="str">
        <f>"15806.53"</f>
        <v>15806.53</v>
      </c>
      <c r="P2709" s="2">
        <v>30</v>
      </c>
      <c r="Q2709" s="2">
        <f t="shared" ref="Q2709:Q2724" si="808">P2709*B2709</f>
        <v>24000</v>
      </c>
      <c r="R2709" s="2">
        <f t="shared" ref="R2709:R2724" si="809">(Q2709-O2709)/O2709*100</f>
        <v>51.835981711356</v>
      </c>
    </row>
    <row r="2710" spans="1:18">
      <c r="A2710" s="2" t="str">
        <f>"创业板B"</f>
        <v>创业板B</v>
      </c>
      <c r="B2710" s="2">
        <v>10000</v>
      </c>
      <c r="C2710" s="2">
        <v>10000</v>
      </c>
      <c r="D2710" s="2" t="str">
        <f>"人民币"</f>
        <v>人民币</v>
      </c>
      <c r="E2710" s="2">
        <v>1.116</v>
      </c>
      <c r="F2710" s="2">
        <v>-927.5</v>
      </c>
      <c r="G2710" s="2">
        <v>-8.33</v>
      </c>
      <c r="H2710" s="2"/>
      <c r="I2710" s="2">
        <v>10230</v>
      </c>
      <c r="J2710" s="2">
        <v>1.023</v>
      </c>
      <c r="K2710" s="2">
        <v>0</v>
      </c>
      <c r="L2710" s="2">
        <v>0</v>
      </c>
      <c r="M2710" s="2" t="str">
        <f>"150153"</f>
        <v>150153</v>
      </c>
      <c r="N2710" s="2" t="str">
        <f>"0157472516"</f>
        <v>0157472516</v>
      </c>
      <c r="O2710" s="2" t="str">
        <f>"11157.50"</f>
        <v>11157.50</v>
      </c>
      <c r="P2710" s="2">
        <v>1.3</v>
      </c>
      <c r="Q2710" s="2">
        <f>P2710*B2710</f>
        <v>13000</v>
      </c>
      <c r="R2710" s="2">
        <f>(Q2710-O2710)/O2710*100</f>
        <v>16.5135559041004</v>
      </c>
    </row>
    <row r="2711" spans="1:18">
      <c r="A2711" s="2" t="s">
        <v>7</v>
      </c>
      <c r="B2711" s="2">
        <v>600</v>
      </c>
      <c r="C2711" s="2">
        <v>600</v>
      </c>
      <c r="D2711" s="2" t="str">
        <f>"人民币"</f>
        <v>人民币</v>
      </c>
      <c r="E2711" s="2">
        <v>17.548</v>
      </c>
      <c r="F2711" s="2">
        <v>-310.88</v>
      </c>
      <c r="G2711" s="2">
        <v>-2.95</v>
      </c>
      <c r="H2711" s="2"/>
      <c r="I2711" s="2">
        <v>10218</v>
      </c>
      <c r="J2711" s="2">
        <v>17.03</v>
      </c>
      <c r="K2711" s="2">
        <v>0</v>
      </c>
      <c r="L2711" s="2">
        <v>0</v>
      </c>
      <c r="M2711" s="2" t="str">
        <f>"600008"</f>
        <v>600008</v>
      </c>
      <c r="N2711" s="2" t="str">
        <f t="shared" ref="N2711:N2714" si="810">"A453612732"</f>
        <v>A453612732</v>
      </c>
      <c r="O2711" s="2" t="str">
        <f>"10528.88"</f>
        <v>10528.88</v>
      </c>
      <c r="P2711" s="2">
        <v>25</v>
      </c>
      <c r="Q2711" s="2">
        <f>P2711*B2711</f>
        <v>15000</v>
      </c>
      <c r="R2711" s="2">
        <f>(Q2711-O2711)/O2711*100</f>
        <v>42.4652954540274</v>
      </c>
    </row>
    <row r="2712" spans="1:18">
      <c r="A2712" s="2" t="str">
        <f>"华英农业"</f>
        <v>华英农业</v>
      </c>
      <c r="B2712" s="2">
        <v>600</v>
      </c>
      <c r="C2712" s="2">
        <v>300</v>
      </c>
      <c r="D2712" s="2" t="str">
        <f>"人民币"</f>
        <v>人民币</v>
      </c>
      <c r="E2712" s="2">
        <v>14.948</v>
      </c>
      <c r="F2712" s="2">
        <v>-418.66</v>
      </c>
      <c r="G2712" s="2">
        <v>-4.67</v>
      </c>
      <c r="H2712" s="2"/>
      <c r="I2712" s="2">
        <v>8550</v>
      </c>
      <c r="J2712" s="2">
        <v>14.25</v>
      </c>
      <c r="K2712" s="2">
        <v>300</v>
      </c>
      <c r="L2712" s="2">
        <v>0</v>
      </c>
      <c r="M2712" s="2" t="str">
        <f>"002321"</f>
        <v>002321</v>
      </c>
      <c r="N2712" s="2" t="str">
        <f>"0157472516"</f>
        <v>0157472516</v>
      </c>
      <c r="O2712" s="2" t="str">
        <f>"8968.66"</f>
        <v>8968.66</v>
      </c>
      <c r="P2712" s="2">
        <v>25</v>
      </c>
      <c r="Q2712" s="2">
        <f>P2712*B2712</f>
        <v>15000</v>
      </c>
      <c r="R2712" s="2">
        <f>(Q2712-O2712)/O2712*100</f>
        <v>67.2490650777262</v>
      </c>
    </row>
    <row r="2713" spans="1:18">
      <c r="A2713" s="2" t="str">
        <f>"*ST阳化"</f>
        <v>*ST阳化</v>
      </c>
      <c r="B2713" s="2">
        <v>900</v>
      </c>
      <c r="C2713" s="2">
        <v>600</v>
      </c>
      <c r="D2713" s="2" t="str">
        <f>"人民币"</f>
        <v>人民币</v>
      </c>
      <c r="E2713" s="2">
        <v>7.599</v>
      </c>
      <c r="F2713" s="2">
        <v>-80.2</v>
      </c>
      <c r="G2713" s="2">
        <v>-1.17</v>
      </c>
      <c r="H2713" s="2"/>
      <c r="I2713" s="2">
        <v>6759</v>
      </c>
      <c r="J2713" s="2">
        <v>7.51</v>
      </c>
      <c r="K2713" s="2">
        <v>300</v>
      </c>
      <c r="L2713" s="2">
        <v>0</v>
      </c>
      <c r="M2713" s="2" t="str">
        <f>"600691"</f>
        <v>600691</v>
      </c>
      <c r="N2713" s="2" t="str">
        <f>"A453612732"</f>
        <v>A453612732</v>
      </c>
      <c r="O2713" s="2" t="str">
        <f>"6839.20"</f>
        <v>6839.20</v>
      </c>
      <c r="P2713" s="2">
        <v>11</v>
      </c>
      <c r="Q2713" s="2">
        <f>P2713*B2713</f>
        <v>9900</v>
      </c>
      <c r="R2713" s="2">
        <f>(Q2713-O2713)/O2713*100</f>
        <v>44.7537723710376</v>
      </c>
    </row>
    <row r="2714" spans="1:18">
      <c r="A2714" s="2" t="str">
        <f>"雪峰科技"</f>
        <v>雪峰科技</v>
      </c>
      <c r="B2714" s="2">
        <v>200</v>
      </c>
      <c r="C2714" s="2">
        <v>100</v>
      </c>
      <c r="D2714" s="2" t="str">
        <f>"人民币"</f>
        <v>人民币</v>
      </c>
      <c r="E2714" s="2">
        <v>37.898</v>
      </c>
      <c r="F2714" s="2">
        <v>-1239.59</v>
      </c>
      <c r="G2714" s="2">
        <v>-16.35</v>
      </c>
      <c r="H2714" s="2"/>
      <c r="I2714" s="2">
        <v>6340</v>
      </c>
      <c r="J2714" s="2">
        <v>31.7</v>
      </c>
      <c r="K2714" s="2">
        <v>100</v>
      </c>
      <c r="L2714" s="2">
        <v>0</v>
      </c>
      <c r="M2714" s="2" t="str">
        <f>"603227"</f>
        <v>603227</v>
      </c>
      <c r="N2714" s="2" t="str">
        <f>"A453612732"</f>
        <v>A453612732</v>
      </c>
      <c r="O2714" s="2" t="str">
        <f>"7579.59"</f>
        <v>7579.59</v>
      </c>
      <c r="P2714" s="2">
        <v>42</v>
      </c>
      <c r="Q2714" s="2">
        <f>P2714*B2714</f>
        <v>8400</v>
      </c>
      <c r="R2714" s="2">
        <f>(Q2714-O2714)/O2714*100</f>
        <v>10.8239363870605</v>
      </c>
    </row>
    <row r="2715" spans="1:18">
      <c r="A2715" s="2" t="str">
        <f>"三花股份"</f>
        <v>三花股份</v>
      </c>
      <c r="B2715" s="2">
        <v>400</v>
      </c>
      <c r="C2715" s="2">
        <v>400</v>
      </c>
      <c r="D2715" s="2" t="str">
        <f>"人民币"</f>
        <v>人民币</v>
      </c>
      <c r="E2715" s="2">
        <v>13.737</v>
      </c>
      <c r="F2715" s="2">
        <v>69.25</v>
      </c>
      <c r="G2715" s="2">
        <v>1.26</v>
      </c>
      <c r="H2715" s="2"/>
      <c r="I2715" s="2">
        <v>5564</v>
      </c>
      <c r="J2715" s="2">
        <v>13.91</v>
      </c>
      <c r="K2715" s="2">
        <v>0</v>
      </c>
      <c r="L2715" s="2">
        <v>0</v>
      </c>
      <c r="M2715" s="2" t="str">
        <f>"002050"</f>
        <v>002050</v>
      </c>
      <c r="N2715" s="2" t="str">
        <f t="shared" ref="N2715:N2720" si="811">"0157472516"</f>
        <v>0157472516</v>
      </c>
      <c r="O2715" s="2" t="str">
        <f>"5494.75"</f>
        <v>5494.75</v>
      </c>
      <c r="P2715" s="2">
        <v>20</v>
      </c>
      <c r="Q2715" s="2">
        <f>P2715*B2715</f>
        <v>8000</v>
      </c>
      <c r="R2715" s="2">
        <f>(Q2715-O2715)/O2715*100</f>
        <v>45.5935210883116</v>
      </c>
    </row>
    <row r="2716" spans="1:18">
      <c r="A2716" s="2" t="str">
        <f>"农 产 品"</f>
        <v>农 产 品</v>
      </c>
      <c r="B2716" s="2">
        <v>200</v>
      </c>
      <c r="C2716" s="2">
        <v>200</v>
      </c>
      <c r="D2716" s="2" t="str">
        <f>"人民币"</f>
        <v>人民币</v>
      </c>
      <c r="E2716" s="2">
        <v>25.665</v>
      </c>
      <c r="F2716" s="2">
        <v>-601</v>
      </c>
      <c r="G2716" s="2">
        <v>-11.71</v>
      </c>
      <c r="H2716" s="2"/>
      <c r="I2716" s="2">
        <v>4532</v>
      </c>
      <c r="J2716" s="2">
        <v>22.66</v>
      </c>
      <c r="K2716" s="2">
        <v>0</v>
      </c>
      <c r="L2716" s="2">
        <v>0</v>
      </c>
      <c r="M2716" s="2" t="str">
        <f>"000061"</f>
        <v>000061</v>
      </c>
      <c r="N2716" s="2" t="str">
        <f>"0157472516"</f>
        <v>0157472516</v>
      </c>
      <c r="O2716" s="2" t="str">
        <f>"5133.00"</f>
        <v>5133.00</v>
      </c>
      <c r="P2716" s="2">
        <v>35</v>
      </c>
      <c r="Q2716" s="2">
        <f>P2716*B2716</f>
        <v>7000</v>
      </c>
      <c r="R2716" s="2">
        <f>(Q2716-O2716)/O2716*100</f>
        <v>36.3724917202416</v>
      </c>
    </row>
    <row r="2717" spans="1:18">
      <c r="A2717" s="2" t="str">
        <f>"北京城建"</f>
        <v>北京城建</v>
      </c>
      <c r="B2717" s="2">
        <v>200</v>
      </c>
      <c r="C2717" s="2">
        <v>200</v>
      </c>
      <c r="D2717" s="2" t="str">
        <f>"人民币"</f>
        <v>人民币</v>
      </c>
      <c r="E2717" s="2">
        <v>24.605</v>
      </c>
      <c r="F2717" s="2">
        <v>-394.99</v>
      </c>
      <c r="G2717" s="2">
        <v>-8.03</v>
      </c>
      <c r="H2717" s="2"/>
      <c r="I2717" s="2">
        <v>4526</v>
      </c>
      <c r="J2717" s="2">
        <v>22.63</v>
      </c>
      <c r="K2717" s="2">
        <v>0</v>
      </c>
      <c r="L2717" s="2">
        <v>0</v>
      </c>
      <c r="M2717" s="2" t="str">
        <f>"600266"</f>
        <v>600266</v>
      </c>
      <c r="N2717" s="2" t="str">
        <f t="shared" ref="N2717:N2719" si="812">"A453612732"</f>
        <v>A453612732</v>
      </c>
      <c r="O2717" s="2" t="str">
        <f>"4920.99"</f>
        <v>4920.99</v>
      </c>
      <c r="P2717" s="2">
        <v>28</v>
      </c>
      <c r="Q2717" s="2">
        <f>P2717*B2717</f>
        <v>5600</v>
      </c>
      <c r="R2717" s="2">
        <f>(Q2717-O2717)/O2717*100</f>
        <v>13.7982397850839</v>
      </c>
    </row>
    <row r="2718" spans="1:18">
      <c r="A2718" s="2" t="str">
        <f>"上汽集团"</f>
        <v>上汽集团</v>
      </c>
      <c r="B2718" s="2">
        <v>200</v>
      </c>
      <c r="C2718" s="2">
        <v>200</v>
      </c>
      <c r="D2718" s="2" t="str">
        <f>"人民币"</f>
        <v>人民币</v>
      </c>
      <c r="E2718" s="2">
        <v>24.736</v>
      </c>
      <c r="F2718" s="2">
        <v>-449.12</v>
      </c>
      <c r="G2718" s="2">
        <v>-9.08</v>
      </c>
      <c r="H2718" s="2"/>
      <c r="I2718" s="2">
        <v>4498</v>
      </c>
      <c r="J2718" s="2">
        <v>22.49</v>
      </c>
      <c r="K2718" s="2">
        <v>0</v>
      </c>
      <c r="L2718" s="2">
        <v>0</v>
      </c>
      <c r="M2718" s="2" t="str">
        <f>"600104"</f>
        <v>600104</v>
      </c>
      <c r="N2718" s="2" t="str">
        <f>"A453612732"</f>
        <v>A453612732</v>
      </c>
      <c r="O2718" s="2" t="str">
        <f>"4947.12"</f>
        <v>4947.12</v>
      </c>
      <c r="P2718" s="2">
        <v>35</v>
      </c>
      <c r="Q2718" s="2">
        <f>P2718*B2718</f>
        <v>7000</v>
      </c>
      <c r="R2718" s="2">
        <f>(Q2718-O2718)/O2718*100</f>
        <v>41.4964666310904</v>
      </c>
    </row>
    <row r="2719" spans="1:18">
      <c r="A2719" s="2" t="str">
        <f>"中海集运"</f>
        <v>中海集运</v>
      </c>
      <c r="B2719" s="2">
        <v>400</v>
      </c>
      <c r="C2719" s="2">
        <v>400</v>
      </c>
      <c r="D2719" s="2" t="str">
        <f>"人民币"</f>
        <v>人民币</v>
      </c>
      <c r="E2719" s="2">
        <v>9.099</v>
      </c>
      <c r="F2719" s="2">
        <v>-167.68</v>
      </c>
      <c r="G2719" s="2">
        <v>-4.6</v>
      </c>
      <c r="H2719" s="2"/>
      <c r="I2719" s="2">
        <v>3472</v>
      </c>
      <c r="J2719" s="2">
        <v>8.68</v>
      </c>
      <c r="K2719" s="2">
        <v>0</v>
      </c>
      <c r="L2719" s="2">
        <v>0</v>
      </c>
      <c r="M2719" s="2" t="str">
        <f>"601866"</f>
        <v>601866</v>
      </c>
      <c r="N2719" s="2" t="str">
        <f>"A453612732"</f>
        <v>A453612732</v>
      </c>
      <c r="O2719" s="2" t="str">
        <f>"3639.68"</f>
        <v>3639.68</v>
      </c>
      <c r="P2719" s="2">
        <v>12</v>
      </c>
      <c r="Q2719" s="2">
        <f>P2719*B2719</f>
        <v>4800</v>
      </c>
      <c r="R2719" s="2">
        <f>(Q2719-O2719)/O2719*100</f>
        <v>31.8797256901706</v>
      </c>
    </row>
    <row r="2720" spans="1:18">
      <c r="A2720" s="2" t="str">
        <f>"中航军B"</f>
        <v>中航军B</v>
      </c>
      <c r="B2720" s="2">
        <v>3000</v>
      </c>
      <c r="C2720" s="2">
        <v>3000</v>
      </c>
      <c r="D2720" s="2" t="str">
        <f>"人民币"</f>
        <v>人民币</v>
      </c>
      <c r="E2720" s="2">
        <v>0.972</v>
      </c>
      <c r="F2720" s="2">
        <v>-62</v>
      </c>
      <c r="G2720" s="2">
        <v>-2.16</v>
      </c>
      <c r="H2720" s="2"/>
      <c r="I2720" s="2">
        <v>2853</v>
      </c>
      <c r="J2720" s="2">
        <v>0.951</v>
      </c>
      <c r="K2720" s="2">
        <v>0</v>
      </c>
      <c r="L2720" s="2">
        <v>0</v>
      </c>
      <c r="M2720" s="2" t="str">
        <f>"150222"</f>
        <v>150222</v>
      </c>
      <c r="N2720" s="2" t="str">
        <f>"0157472516"</f>
        <v>0157472516</v>
      </c>
      <c r="O2720" s="2" t="str">
        <f>"2915.00"</f>
        <v>2915.00</v>
      </c>
      <c r="P2720" s="2">
        <v>1.1</v>
      </c>
      <c r="Q2720" s="2">
        <f>P2720*B2720</f>
        <v>3300</v>
      </c>
      <c r="R2720" s="2">
        <f>(Q2720-O2720)/O2720*100</f>
        <v>13.2075471698113</v>
      </c>
    </row>
    <row r="2721" spans="1:18">
      <c r="A2721" s="2" t="str">
        <f>"华贸物流"</f>
        <v>华贸物流</v>
      </c>
      <c r="B2721" s="2">
        <v>200</v>
      </c>
      <c r="C2721" s="2">
        <v>200</v>
      </c>
      <c r="D2721" s="2" t="str">
        <f>"人民币"</f>
        <v>人民币</v>
      </c>
      <c r="E2721" s="2">
        <v>16.576</v>
      </c>
      <c r="F2721" s="2">
        <v>-473.12</v>
      </c>
      <c r="G2721" s="2">
        <v>-14.27</v>
      </c>
      <c r="H2721" s="2"/>
      <c r="I2721" s="2">
        <v>2842</v>
      </c>
      <c r="J2721" s="2">
        <v>14.21</v>
      </c>
      <c r="K2721" s="2">
        <v>0</v>
      </c>
      <c r="L2721" s="2">
        <v>0</v>
      </c>
      <c r="M2721" s="2" t="str">
        <f>"603128"</f>
        <v>603128</v>
      </c>
      <c r="N2721" s="2" t="str">
        <f t="shared" ref="N2721:N2724" si="813">"A453612732"</f>
        <v>A453612732</v>
      </c>
      <c r="O2721" s="2" t="str">
        <f>"3315.12"</f>
        <v>3315.12</v>
      </c>
      <c r="P2721" s="2">
        <v>20</v>
      </c>
      <c r="Q2721" s="2">
        <f>P2721*B2721</f>
        <v>4000</v>
      </c>
      <c r="R2721" s="2">
        <f>(Q2721-O2721)/O2721*100</f>
        <v>20.6592823185888</v>
      </c>
    </row>
    <row r="2722" spans="1:18">
      <c r="A2722" s="2" t="str">
        <f>"盛达矿业"</f>
        <v>盛达矿业</v>
      </c>
      <c r="B2722" s="2">
        <v>100</v>
      </c>
      <c r="C2722" s="2">
        <v>100</v>
      </c>
      <c r="D2722" s="2" t="str">
        <f>"人民币"</f>
        <v>人民币</v>
      </c>
      <c r="E2722" s="2">
        <v>38.308</v>
      </c>
      <c r="F2722" s="2">
        <v>-1175.77</v>
      </c>
      <c r="G2722" s="2">
        <v>-30.69</v>
      </c>
      <c r="H2722" s="2"/>
      <c r="I2722" s="2">
        <v>2655</v>
      </c>
      <c r="J2722" s="2">
        <v>26.55</v>
      </c>
      <c r="K2722" s="2">
        <v>0</v>
      </c>
      <c r="L2722" s="2">
        <v>100</v>
      </c>
      <c r="M2722" s="2" t="str">
        <f>"000603"</f>
        <v>000603</v>
      </c>
      <c r="N2722" s="2" t="str">
        <f>"0157472516"</f>
        <v>0157472516</v>
      </c>
      <c r="O2722" s="2" t="str">
        <f>"3830.77"</f>
        <v>3830.77</v>
      </c>
      <c r="P2722" s="2">
        <v>40</v>
      </c>
      <c r="Q2722" s="2">
        <f>P2722*B2722</f>
        <v>4000</v>
      </c>
      <c r="R2722" s="2">
        <f>(Q2722-O2722)/O2722*100</f>
        <v>4.41764971533138</v>
      </c>
    </row>
    <row r="2723" spans="1:18">
      <c r="A2723" s="2" t="str">
        <f>"大众交通"</f>
        <v>大众交通</v>
      </c>
      <c r="B2723" s="2">
        <v>100</v>
      </c>
      <c r="C2723" s="2">
        <v>100</v>
      </c>
      <c r="D2723" s="2" t="str">
        <f>"人民币"</f>
        <v>人民币</v>
      </c>
      <c r="E2723" s="2">
        <v>30.941</v>
      </c>
      <c r="F2723" s="2">
        <v>-1037.13</v>
      </c>
      <c r="G2723" s="2">
        <v>-33.52</v>
      </c>
      <c r="H2723" s="2"/>
      <c r="I2723" s="2">
        <v>2057</v>
      </c>
      <c r="J2723" s="2">
        <v>20.57</v>
      </c>
      <c r="K2723" s="2">
        <v>0</v>
      </c>
      <c r="L2723" s="2">
        <v>0</v>
      </c>
      <c r="M2723" s="2" t="str">
        <f>"600611"</f>
        <v>600611</v>
      </c>
      <c r="N2723" s="2" t="str">
        <f>"A453612732"</f>
        <v>A453612732</v>
      </c>
      <c r="O2723" s="2" t="str">
        <f>"3094.13"</f>
        <v>3094.13</v>
      </c>
      <c r="P2723" s="2">
        <v>28</v>
      </c>
      <c r="Q2723" s="2">
        <f>P2723*B2723</f>
        <v>2800</v>
      </c>
      <c r="R2723" s="2">
        <f>(Q2723-O2723)/O2723*100</f>
        <v>-9.50606470962759</v>
      </c>
    </row>
    <row r="2724" spans="1:18">
      <c r="A2724" s="2" t="str">
        <f>"中国中车"</f>
        <v>中国中车</v>
      </c>
      <c r="B2724" s="2">
        <v>100</v>
      </c>
      <c r="C2724" s="2">
        <v>100</v>
      </c>
      <c r="D2724" s="2" t="str">
        <f>"人民币"</f>
        <v>人民币</v>
      </c>
      <c r="E2724" s="2">
        <v>26.395</v>
      </c>
      <c r="F2724" s="2">
        <v>-631.5</v>
      </c>
      <c r="G2724" s="2">
        <v>-23.92</v>
      </c>
      <c r="H2724" s="2"/>
      <c r="I2724" s="2">
        <v>2008</v>
      </c>
      <c r="J2724" s="2">
        <v>20.08</v>
      </c>
      <c r="K2724" s="2">
        <v>0</v>
      </c>
      <c r="L2724" s="2">
        <v>100</v>
      </c>
      <c r="M2724" s="2" t="str">
        <f>"601766"</f>
        <v>601766</v>
      </c>
      <c r="N2724" s="2" t="str">
        <f>"A453612732"</f>
        <v>A453612732</v>
      </c>
      <c r="O2724" s="2" t="str">
        <f>"2639.50"</f>
        <v>2639.50</v>
      </c>
      <c r="P2724" s="2">
        <v>30</v>
      </c>
      <c r="Q2724" s="2">
        <f>P2724*B2724</f>
        <v>3000</v>
      </c>
      <c r="R2724" s="2">
        <f>(Q2724-O2724)/O2724*100</f>
        <v>13.6578897518469</v>
      </c>
    </row>
    <row r="2725" spans="1:18">
      <c r="A2725" s="2" t="s">
        <v>8</v>
      </c>
      <c r="B2725" s="2" t="s">
        <v>9</v>
      </c>
      <c r="C2725" s="4" t="s">
        <v>10</v>
      </c>
      <c r="D2725" s="4"/>
      <c r="E2725" s="4"/>
      <c r="F2725" s="2"/>
      <c r="G2725" s="2">
        <f>SUM(G2709:G2724)</f>
        <v>-178.38</v>
      </c>
      <c r="H2725" s="2"/>
      <c r="I2725" s="2"/>
      <c r="J2725" s="2"/>
      <c r="K2725" s="2"/>
      <c r="L2725" s="2"/>
      <c r="M2725" s="2"/>
      <c r="N2725" s="2"/>
      <c r="O2725" s="2"/>
      <c r="P2725" s="2"/>
      <c r="Q2725" s="2">
        <f>SUM(Q2709:Q2724)</f>
        <v>134800</v>
      </c>
      <c r="R2725" s="2"/>
    </row>
    <row r="2726" customFormat="1" spans="3:8">
      <c r="C2726" s="5"/>
      <c r="D2726" s="5"/>
      <c r="E2726" s="5"/>
      <c r="H2726" s="6">
        <v>42257</v>
      </c>
    </row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spans="2:18">
      <c r="B2738" s="2" t="str">
        <f>"币种"</f>
        <v>币种</v>
      </c>
      <c r="C2738" s="2" t="str">
        <f>"余额"</f>
        <v>余额</v>
      </c>
      <c r="D2738" s="2" t="str">
        <f>"可用"</f>
        <v>可用</v>
      </c>
      <c r="E2738" s="2" t="str">
        <f>"可取"</f>
        <v>可取</v>
      </c>
      <c r="F2738" s="2" t="str">
        <f>"参考市值"</f>
        <v>参考市值</v>
      </c>
      <c r="G2738" s="2" t="str">
        <f>"资产"</f>
        <v>资产</v>
      </c>
      <c r="H2738" s="2" t="str">
        <f>"盈亏"</f>
        <v>盈亏</v>
      </c>
      <c r="I2738" s="2"/>
      <c r="J2738" s="2"/>
      <c r="K2738" s="2"/>
      <c r="L2738" s="2"/>
      <c r="M2738" s="2"/>
      <c r="N2738" s="2"/>
      <c r="O2738" s="2"/>
      <c r="P2738" s="2"/>
      <c r="Q2738" s="2"/>
      <c r="R2738" s="2"/>
    </row>
    <row r="2739" spans="2:18">
      <c r="B2739" s="2" t="str">
        <f>"人民币"</f>
        <v>人民币</v>
      </c>
      <c r="C2739" s="2" t="str">
        <f>"5508.71"</f>
        <v>5508.71</v>
      </c>
      <c r="D2739" s="2" t="str">
        <f>"138.54"</f>
        <v>138.54</v>
      </c>
      <c r="E2739" s="2" t="str">
        <f>"138.54"</f>
        <v>138.54</v>
      </c>
      <c r="F2739" s="2" t="str">
        <f>"91616.00"</f>
        <v>91616.00</v>
      </c>
      <c r="G2739" s="2" t="str">
        <f>"91754.54"</f>
        <v>91754.54</v>
      </c>
      <c r="H2739" s="2" t="str">
        <f>"-9194.42"</f>
        <v>-9194.42</v>
      </c>
      <c r="I2739" s="2"/>
      <c r="J2739" s="2"/>
      <c r="K2739" s="2"/>
      <c r="L2739" s="2"/>
      <c r="M2739" s="2"/>
      <c r="N2739" s="2"/>
      <c r="O2739" s="2"/>
      <c r="P2739" s="2"/>
      <c r="Q2739" s="2"/>
      <c r="R2739" s="2"/>
    </row>
    <row r="2740" spans="2:18"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8"/>
    </row>
    <row r="2741" spans="2:18">
      <c r="B2741" s="2" t="s">
        <v>0</v>
      </c>
      <c r="C2741" s="2" t="str">
        <f>"证券数量"</f>
        <v>证券数量</v>
      </c>
      <c r="D2741" s="2" t="s">
        <v>1</v>
      </c>
      <c r="E2741" s="2" t="str">
        <f>"价格币种"</f>
        <v>价格币种</v>
      </c>
      <c r="F2741" s="2" t="str">
        <f>"成本价"</f>
        <v>成本价</v>
      </c>
      <c r="G2741" s="2" t="str">
        <f>"浮动盈亏"</f>
        <v>浮动盈亏</v>
      </c>
      <c r="H2741" s="2" t="str">
        <f>"盈亏比例(%)"</f>
        <v>盈亏比例(%)</v>
      </c>
      <c r="I2741" s="2" t="str">
        <f>"折算汇率"</f>
        <v>折算汇率</v>
      </c>
      <c r="J2741" s="2" t="str">
        <f>"最新市值"</f>
        <v>最新市值</v>
      </c>
      <c r="K2741" s="2" t="str">
        <f>"当前价"</f>
        <v>当前价</v>
      </c>
      <c r="L2741" s="2" t="str">
        <f>"今买数量"</f>
        <v>今买数量</v>
      </c>
      <c r="M2741" s="2" t="str">
        <f>"今卖数量"</f>
        <v>今卖数量</v>
      </c>
      <c r="N2741" s="2" t="str">
        <f>"证券代码"</f>
        <v>证券代码</v>
      </c>
      <c r="O2741" s="2" t="str">
        <f>"股东代码"</f>
        <v>股东代码</v>
      </c>
      <c r="P2741" s="2" t="str">
        <f>"成本金额"</f>
        <v>成本金额</v>
      </c>
      <c r="Q2741" s="2" t="s">
        <v>2</v>
      </c>
      <c r="R2741" s="2"/>
    </row>
    <row r="2742" spans="2:18">
      <c r="B2742" s="2" t="s">
        <v>4</v>
      </c>
      <c r="C2742" s="9" t="s">
        <v>5</v>
      </c>
      <c r="D2742" s="9" t="s">
        <v>5</v>
      </c>
      <c r="E2742" s="2" t="str">
        <f t="shared" ref="E2742:E2757" si="814">"人民币"</f>
        <v>人民币</v>
      </c>
      <c r="F2742" s="2">
        <v>19.758</v>
      </c>
      <c r="G2742" s="2">
        <v>-1294.53</v>
      </c>
      <c r="H2742" s="2">
        <v>-8.19</v>
      </c>
      <c r="I2742" s="9" t="s">
        <v>6</v>
      </c>
      <c r="J2742" s="2">
        <v>14512</v>
      </c>
      <c r="K2742" s="2">
        <v>18.14</v>
      </c>
      <c r="L2742" s="2">
        <v>0</v>
      </c>
      <c r="M2742" s="2">
        <v>0</v>
      </c>
      <c r="N2742" s="2" t="str">
        <f>"000936"</f>
        <v>000936</v>
      </c>
      <c r="O2742" s="2" t="str">
        <f t="shared" ref="O2742:O2745" si="815">"0157472516"</f>
        <v>0157472516</v>
      </c>
      <c r="P2742" s="2" t="str">
        <f>"15806.53"</f>
        <v>15806.53</v>
      </c>
      <c r="Q2742" s="2">
        <v>30</v>
      </c>
      <c r="R2742" s="2">
        <f t="shared" ref="R2742:R2757" si="816">Q2742*C2742</f>
        <v>24000</v>
      </c>
    </row>
    <row r="2743" spans="2:18">
      <c r="B2743" s="2" t="str">
        <f>"创业板B"</f>
        <v>创业板B</v>
      </c>
      <c r="C2743" s="2">
        <v>10000</v>
      </c>
      <c r="D2743" s="2">
        <v>10000</v>
      </c>
      <c r="E2743" s="2" t="str">
        <f>"人民币"</f>
        <v>人民币</v>
      </c>
      <c r="F2743" s="2">
        <v>1.116</v>
      </c>
      <c r="G2743" s="2">
        <v>-927.5</v>
      </c>
      <c r="H2743" s="2">
        <v>-8.33</v>
      </c>
      <c r="I2743" s="2"/>
      <c r="J2743" s="2">
        <v>10230</v>
      </c>
      <c r="K2743" s="2">
        <v>1.023</v>
      </c>
      <c r="L2743" s="2">
        <v>0</v>
      </c>
      <c r="M2743" s="2">
        <v>0</v>
      </c>
      <c r="N2743" s="2" t="str">
        <f>"150153"</f>
        <v>150153</v>
      </c>
      <c r="O2743" s="2" t="str">
        <f>"0157472516"</f>
        <v>0157472516</v>
      </c>
      <c r="P2743" s="2" t="str">
        <f>"11157.50"</f>
        <v>11157.50</v>
      </c>
      <c r="Q2743" s="2">
        <v>1.3</v>
      </c>
      <c r="R2743" s="2">
        <f>Q2743*C2743</f>
        <v>13000</v>
      </c>
    </row>
    <row r="2744" spans="2:18">
      <c r="B2744" s="2" t="s">
        <v>7</v>
      </c>
      <c r="C2744" s="2">
        <v>600</v>
      </c>
      <c r="D2744" s="2">
        <v>600</v>
      </c>
      <c r="E2744" s="2" t="str">
        <f>"人民币"</f>
        <v>人民币</v>
      </c>
      <c r="F2744" s="2">
        <v>17.548</v>
      </c>
      <c r="G2744" s="2">
        <v>-310.88</v>
      </c>
      <c r="H2744" s="2">
        <v>-2.95</v>
      </c>
      <c r="I2744" s="2"/>
      <c r="J2744" s="2">
        <v>10218</v>
      </c>
      <c r="K2744" s="2">
        <v>17.03</v>
      </c>
      <c r="L2744" s="2">
        <v>0</v>
      </c>
      <c r="M2744" s="2">
        <v>0</v>
      </c>
      <c r="N2744" s="2" t="str">
        <f>"600008"</f>
        <v>600008</v>
      </c>
      <c r="O2744" s="2" t="str">
        <f t="shared" ref="O2744:O2747" si="817">"A453612732"</f>
        <v>A453612732</v>
      </c>
      <c r="P2744" s="2" t="str">
        <f>"10528.88"</f>
        <v>10528.88</v>
      </c>
      <c r="Q2744" s="2">
        <v>25</v>
      </c>
      <c r="R2744" s="2">
        <f>Q2744*C2744</f>
        <v>15000</v>
      </c>
    </row>
    <row r="2745" spans="2:18">
      <c r="B2745" s="2" t="str">
        <f>"华英农业"</f>
        <v>华英农业</v>
      </c>
      <c r="C2745" s="2">
        <v>600</v>
      </c>
      <c r="D2745" s="2">
        <v>300</v>
      </c>
      <c r="E2745" s="2" t="str">
        <f>"人民币"</f>
        <v>人民币</v>
      </c>
      <c r="F2745" s="2">
        <v>14.948</v>
      </c>
      <c r="G2745" s="2">
        <v>-418.66</v>
      </c>
      <c r="H2745" s="2">
        <v>-4.67</v>
      </c>
      <c r="I2745" s="2"/>
      <c r="J2745" s="2">
        <v>8550</v>
      </c>
      <c r="K2745" s="2">
        <v>14.25</v>
      </c>
      <c r="L2745" s="2">
        <v>300</v>
      </c>
      <c r="M2745" s="2">
        <v>0</v>
      </c>
      <c r="N2745" s="2" t="str">
        <f>"002321"</f>
        <v>002321</v>
      </c>
      <c r="O2745" s="2" t="str">
        <f>"0157472516"</f>
        <v>0157472516</v>
      </c>
      <c r="P2745" s="2" t="str">
        <f>"8968.66"</f>
        <v>8968.66</v>
      </c>
      <c r="Q2745" s="2">
        <v>25</v>
      </c>
      <c r="R2745" s="2">
        <f>Q2745*C2745</f>
        <v>15000</v>
      </c>
    </row>
    <row r="2746" spans="2:18">
      <c r="B2746" s="2" t="str">
        <f>"*ST阳化"</f>
        <v>*ST阳化</v>
      </c>
      <c r="C2746" s="2">
        <v>900</v>
      </c>
      <c r="D2746" s="2">
        <v>600</v>
      </c>
      <c r="E2746" s="2" t="str">
        <f>"人民币"</f>
        <v>人民币</v>
      </c>
      <c r="F2746" s="2">
        <v>7.599</v>
      </c>
      <c r="G2746" s="2">
        <v>-80.2</v>
      </c>
      <c r="H2746" s="2">
        <v>-1.17</v>
      </c>
      <c r="I2746" s="2"/>
      <c r="J2746" s="2">
        <v>6759</v>
      </c>
      <c r="K2746" s="2">
        <v>7.51</v>
      </c>
      <c r="L2746" s="2">
        <v>300</v>
      </c>
      <c r="M2746" s="2">
        <v>0</v>
      </c>
      <c r="N2746" s="2" t="str">
        <f>"600691"</f>
        <v>600691</v>
      </c>
      <c r="O2746" s="2" t="str">
        <f>"A453612732"</f>
        <v>A453612732</v>
      </c>
      <c r="P2746" s="2" t="str">
        <f>"6839.20"</f>
        <v>6839.20</v>
      </c>
      <c r="Q2746" s="2">
        <v>11</v>
      </c>
      <c r="R2746" s="2">
        <f>Q2746*C2746</f>
        <v>9900</v>
      </c>
    </row>
    <row r="2747" spans="2:18">
      <c r="B2747" s="2" t="str">
        <f>"雪峰科技"</f>
        <v>雪峰科技</v>
      </c>
      <c r="C2747" s="2">
        <v>200</v>
      </c>
      <c r="D2747" s="2">
        <v>100</v>
      </c>
      <c r="E2747" s="2" t="str">
        <f>"人民币"</f>
        <v>人民币</v>
      </c>
      <c r="F2747" s="2">
        <v>37.898</v>
      </c>
      <c r="G2747" s="2">
        <v>-1239.59</v>
      </c>
      <c r="H2747" s="2">
        <v>-16.35</v>
      </c>
      <c r="I2747" s="2"/>
      <c r="J2747" s="2">
        <v>6340</v>
      </c>
      <c r="K2747" s="2">
        <v>31.7</v>
      </c>
      <c r="L2747" s="2">
        <v>100</v>
      </c>
      <c r="M2747" s="2">
        <v>0</v>
      </c>
      <c r="N2747" s="2" t="str">
        <f>"603227"</f>
        <v>603227</v>
      </c>
      <c r="O2747" s="2" t="str">
        <f>"A453612732"</f>
        <v>A453612732</v>
      </c>
      <c r="P2747" s="2" t="str">
        <f>"7579.59"</f>
        <v>7579.59</v>
      </c>
      <c r="Q2747" s="2">
        <v>42</v>
      </c>
      <c r="R2747" s="2">
        <f>Q2747*C2747</f>
        <v>8400</v>
      </c>
    </row>
    <row r="2748" spans="2:18">
      <c r="B2748" s="2" t="str">
        <f>"三花股份"</f>
        <v>三花股份</v>
      </c>
      <c r="C2748" s="2">
        <v>400</v>
      </c>
      <c r="D2748" s="2">
        <v>400</v>
      </c>
      <c r="E2748" s="2" t="str">
        <f>"人民币"</f>
        <v>人民币</v>
      </c>
      <c r="F2748" s="2">
        <v>13.737</v>
      </c>
      <c r="G2748" s="2">
        <v>69.25</v>
      </c>
      <c r="H2748" s="2">
        <v>1.26</v>
      </c>
      <c r="I2748" s="2"/>
      <c r="J2748" s="2">
        <v>5564</v>
      </c>
      <c r="K2748" s="2">
        <v>13.91</v>
      </c>
      <c r="L2748" s="2">
        <v>0</v>
      </c>
      <c r="M2748" s="2">
        <v>0</v>
      </c>
      <c r="N2748" s="2" t="str">
        <f>"002050"</f>
        <v>002050</v>
      </c>
      <c r="O2748" s="2" t="str">
        <f t="shared" ref="O2748:O2753" si="818">"0157472516"</f>
        <v>0157472516</v>
      </c>
      <c r="P2748" s="2" t="str">
        <f>"5494.75"</f>
        <v>5494.75</v>
      </c>
      <c r="Q2748" s="2">
        <v>20</v>
      </c>
      <c r="R2748" s="2">
        <f>Q2748*C2748</f>
        <v>8000</v>
      </c>
    </row>
    <row r="2749" spans="2:18">
      <c r="B2749" s="2" t="str">
        <f>"农 产 品"</f>
        <v>农 产 品</v>
      </c>
      <c r="C2749" s="2">
        <v>200</v>
      </c>
      <c r="D2749" s="2">
        <v>200</v>
      </c>
      <c r="E2749" s="2" t="str">
        <f>"人民币"</f>
        <v>人民币</v>
      </c>
      <c r="F2749" s="2">
        <v>25.665</v>
      </c>
      <c r="G2749" s="2">
        <v>-601</v>
      </c>
      <c r="H2749" s="2">
        <v>-11.71</v>
      </c>
      <c r="I2749" s="2"/>
      <c r="J2749" s="2">
        <v>4532</v>
      </c>
      <c r="K2749" s="2">
        <v>22.66</v>
      </c>
      <c r="L2749" s="2">
        <v>0</v>
      </c>
      <c r="M2749" s="2">
        <v>0</v>
      </c>
      <c r="N2749" s="2" t="str">
        <f>"000061"</f>
        <v>000061</v>
      </c>
      <c r="O2749" s="2" t="str">
        <f>"0157472516"</f>
        <v>0157472516</v>
      </c>
      <c r="P2749" s="2" t="str">
        <f>"5133.00"</f>
        <v>5133.00</v>
      </c>
      <c r="Q2749" s="2">
        <v>35</v>
      </c>
      <c r="R2749" s="2">
        <f>Q2749*C2749</f>
        <v>7000</v>
      </c>
    </row>
    <row r="2750" spans="2:18">
      <c r="B2750" s="2" t="str">
        <f>"北京城建"</f>
        <v>北京城建</v>
      </c>
      <c r="C2750" s="2">
        <v>200</v>
      </c>
      <c r="D2750" s="2">
        <v>200</v>
      </c>
      <c r="E2750" s="2" t="str">
        <f>"人民币"</f>
        <v>人民币</v>
      </c>
      <c r="F2750" s="2">
        <v>24.605</v>
      </c>
      <c r="G2750" s="2">
        <v>-394.99</v>
      </c>
      <c r="H2750" s="2">
        <v>-8.03</v>
      </c>
      <c r="I2750" s="2"/>
      <c r="J2750" s="2">
        <v>4526</v>
      </c>
      <c r="K2750" s="2">
        <v>22.63</v>
      </c>
      <c r="L2750" s="2">
        <v>0</v>
      </c>
      <c r="M2750" s="2">
        <v>0</v>
      </c>
      <c r="N2750" s="2" t="str">
        <f>"600266"</f>
        <v>600266</v>
      </c>
      <c r="O2750" s="2" t="str">
        <f t="shared" ref="O2750:O2752" si="819">"A453612732"</f>
        <v>A453612732</v>
      </c>
      <c r="P2750" s="2" t="str">
        <f>"4920.99"</f>
        <v>4920.99</v>
      </c>
      <c r="Q2750" s="2">
        <v>28</v>
      </c>
      <c r="R2750" s="2">
        <f>Q2750*C2750</f>
        <v>5600</v>
      </c>
    </row>
    <row r="2751" spans="2:18">
      <c r="B2751" s="2" t="str">
        <f>"上汽集团"</f>
        <v>上汽集团</v>
      </c>
      <c r="C2751" s="2">
        <v>200</v>
      </c>
      <c r="D2751" s="2">
        <v>200</v>
      </c>
      <c r="E2751" s="2" t="str">
        <f>"人民币"</f>
        <v>人民币</v>
      </c>
      <c r="F2751" s="2">
        <v>24.736</v>
      </c>
      <c r="G2751" s="2">
        <v>-449.12</v>
      </c>
      <c r="H2751" s="2">
        <v>-9.08</v>
      </c>
      <c r="I2751" s="2"/>
      <c r="J2751" s="2">
        <v>4498</v>
      </c>
      <c r="K2751" s="2">
        <v>22.49</v>
      </c>
      <c r="L2751" s="2">
        <v>0</v>
      </c>
      <c r="M2751" s="2">
        <v>0</v>
      </c>
      <c r="N2751" s="2" t="str">
        <f>"600104"</f>
        <v>600104</v>
      </c>
      <c r="O2751" s="2" t="str">
        <f>"A453612732"</f>
        <v>A453612732</v>
      </c>
      <c r="P2751" s="2" t="str">
        <f>"4947.12"</f>
        <v>4947.12</v>
      </c>
      <c r="Q2751" s="2">
        <v>35</v>
      </c>
      <c r="R2751" s="2">
        <f>Q2751*C2751</f>
        <v>7000</v>
      </c>
    </row>
    <row r="2752" spans="2:18">
      <c r="B2752" s="2" t="str">
        <f>"中海集运"</f>
        <v>中海集运</v>
      </c>
      <c r="C2752" s="2">
        <v>400</v>
      </c>
      <c r="D2752" s="2">
        <v>400</v>
      </c>
      <c r="E2752" s="2" t="str">
        <f>"人民币"</f>
        <v>人民币</v>
      </c>
      <c r="F2752" s="2">
        <v>9.099</v>
      </c>
      <c r="G2752" s="2">
        <v>-167.68</v>
      </c>
      <c r="H2752" s="2">
        <v>-4.6</v>
      </c>
      <c r="I2752" s="2"/>
      <c r="J2752" s="2">
        <v>3472</v>
      </c>
      <c r="K2752" s="2">
        <v>8.68</v>
      </c>
      <c r="L2752" s="2">
        <v>0</v>
      </c>
      <c r="M2752" s="2">
        <v>0</v>
      </c>
      <c r="N2752" s="2" t="str">
        <f>"601866"</f>
        <v>601866</v>
      </c>
      <c r="O2752" s="2" t="str">
        <f>"A453612732"</f>
        <v>A453612732</v>
      </c>
      <c r="P2752" s="2" t="str">
        <f>"3639.68"</f>
        <v>3639.68</v>
      </c>
      <c r="Q2752" s="2">
        <v>12</v>
      </c>
      <c r="R2752" s="2">
        <f>Q2752*C2752</f>
        <v>4800</v>
      </c>
    </row>
    <row r="2753" spans="2:18">
      <c r="B2753" s="2" t="str">
        <f>"中航军B"</f>
        <v>中航军B</v>
      </c>
      <c r="C2753" s="2">
        <v>3000</v>
      </c>
      <c r="D2753" s="2">
        <v>3000</v>
      </c>
      <c r="E2753" s="2" t="str">
        <f>"人民币"</f>
        <v>人民币</v>
      </c>
      <c r="F2753" s="2">
        <v>0.972</v>
      </c>
      <c r="G2753" s="2">
        <v>-62</v>
      </c>
      <c r="H2753" s="2">
        <v>-2.16</v>
      </c>
      <c r="I2753" s="2"/>
      <c r="J2753" s="2">
        <v>2853</v>
      </c>
      <c r="K2753" s="2">
        <v>0.951</v>
      </c>
      <c r="L2753" s="2">
        <v>0</v>
      </c>
      <c r="M2753" s="2">
        <v>0</v>
      </c>
      <c r="N2753" s="2" t="str">
        <f>"150222"</f>
        <v>150222</v>
      </c>
      <c r="O2753" s="2" t="str">
        <f>"0157472516"</f>
        <v>0157472516</v>
      </c>
      <c r="P2753" s="2" t="str">
        <f>"2915.00"</f>
        <v>2915.00</v>
      </c>
      <c r="Q2753" s="2">
        <v>1.1</v>
      </c>
      <c r="R2753" s="2">
        <f>Q2753*C2753</f>
        <v>3300</v>
      </c>
    </row>
    <row r="2754" spans="2:18">
      <c r="B2754" s="2" t="str">
        <f>"华贸物流"</f>
        <v>华贸物流</v>
      </c>
      <c r="C2754" s="2">
        <v>200</v>
      </c>
      <c r="D2754" s="2">
        <v>200</v>
      </c>
      <c r="E2754" s="2" t="str">
        <f>"人民币"</f>
        <v>人民币</v>
      </c>
      <c r="F2754" s="2">
        <v>16.576</v>
      </c>
      <c r="G2754" s="2">
        <v>-473.12</v>
      </c>
      <c r="H2754" s="2">
        <v>-14.27</v>
      </c>
      <c r="I2754" s="2"/>
      <c r="J2754" s="2">
        <v>2842</v>
      </c>
      <c r="K2754" s="2">
        <v>14.21</v>
      </c>
      <c r="L2754" s="2">
        <v>0</v>
      </c>
      <c r="M2754" s="2">
        <v>0</v>
      </c>
      <c r="N2754" s="2" t="str">
        <f>"603128"</f>
        <v>603128</v>
      </c>
      <c r="O2754" s="2" t="str">
        <f t="shared" ref="O2754:O2757" si="820">"A453612732"</f>
        <v>A453612732</v>
      </c>
      <c r="P2754" s="2" t="str">
        <f>"3315.12"</f>
        <v>3315.12</v>
      </c>
      <c r="Q2754" s="2">
        <v>20</v>
      </c>
      <c r="R2754" s="2">
        <f>Q2754*C2754</f>
        <v>4000</v>
      </c>
    </row>
    <row r="2755" spans="2:18">
      <c r="B2755" s="2" t="str">
        <f>"盛达矿业"</f>
        <v>盛达矿业</v>
      </c>
      <c r="C2755" s="2">
        <v>100</v>
      </c>
      <c r="D2755" s="2">
        <v>100</v>
      </c>
      <c r="E2755" s="2" t="str">
        <f>"人民币"</f>
        <v>人民币</v>
      </c>
      <c r="F2755" s="2">
        <v>38.308</v>
      </c>
      <c r="G2755" s="2">
        <v>-1175.77</v>
      </c>
      <c r="H2755" s="2">
        <v>-30.69</v>
      </c>
      <c r="I2755" s="2"/>
      <c r="J2755" s="2">
        <v>2655</v>
      </c>
      <c r="K2755" s="2">
        <v>26.55</v>
      </c>
      <c r="L2755" s="2">
        <v>0</v>
      </c>
      <c r="M2755" s="2">
        <v>100</v>
      </c>
      <c r="N2755" s="2" t="str">
        <f>"000603"</f>
        <v>000603</v>
      </c>
      <c r="O2755" s="2" t="str">
        <f>"0157472516"</f>
        <v>0157472516</v>
      </c>
      <c r="P2755" s="2" t="str">
        <f>"3830.77"</f>
        <v>3830.77</v>
      </c>
      <c r="Q2755" s="2">
        <v>40</v>
      </c>
      <c r="R2755" s="2">
        <f>Q2755*C2755</f>
        <v>4000</v>
      </c>
    </row>
    <row r="2756" spans="2:18">
      <c r="B2756" s="2" t="str">
        <f>"大众交通"</f>
        <v>大众交通</v>
      </c>
      <c r="C2756" s="2">
        <v>100</v>
      </c>
      <c r="D2756" s="2">
        <v>100</v>
      </c>
      <c r="E2756" s="2" t="str">
        <f>"人民币"</f>
        <v>人民币</v>
      </c>
      <c r="F2756" s="2">
        <v>30.941</v>
      </c>
      <c r="G2756" s="2">
        <v>-1037.13</v>
      </c>
      <c r="H2756" s="2">
        <v>-33.52</v>
      </c>
      <c r="I2756" s="2"/>
      <c r="J2756" s="2">
        <v>2057</v>
      </c>
      <c r="K2756" s="2">
        <v>20.57</v>
      </c>
      <c r="L2756" s="2">
        <v>0</v>
      </c>
      <c r="M2756" s="2">
        <v>0</v>
      </c>
      <c r="N2756" s="2" t="str">
        <f>"600611"</f>
        <v>600611</v>
      </c>
      <c r="O2756" s="2" t="str">
        <f>"A453612732"</f>
        <v>A453612732</v>
      </c>
      <c r="P2756" s="2" t="str">
        <f>"3094.13"</f>
        <v>3094.13</v>
      </c>
      <c r="Q2756" s="2">
        <v>28</v>
      </c>
      <c r="R2756" s="2">
        <f>Q2756*C2756</f>
        <v>2800</v>
      </c>
    </row>
    <row r="2757" spans="2:18">
      <c r="B2757" s="2" t="str">
        <f>"中国中车"</f>
        <v>中国中车</v>
      </c>
      <c r="C2757" s="2">
        <v>100</v>
      </c>
      <c r="D2757" s="2">
        <v>100</v>
      </c>
      <c r="E2757" s="2" t="str">
        <f>"人民币"</f>
        <v>人民币</v>
      </c>
      <c r="F2757" s="2">
        <v>26.395</v>
      </c>
      <c r="G2757" s="2">
        <v>-631.5</v>
      </c>
      <c r="H2757" s="2">
        <v>-23.92</v>
      </c>
      <c r="I2757" s="2"/>
      <c r="J2757" s="2">
        <v>2008</v>
      </c>
      <c r="K2757" s="2">
        <v>20.08</v>
      </c>
      <c r="L2757" s="2">
        <v>0</v>
      </c>
      <c r="M2757" s="2">
        <v>100</v>
      </c>
      <c r="N2757" s="2" t="str">
        <f>"601766"</f>
        <v>601766</v>
      </c>
      <c r="O2757" s="2" t="str">
        <f>"A453612732"</f>
        <v>A453612732</v>
      </c>
      <c r="P2757" s="2" t="str">
        <f>"2639.50"</f>
        <v>2639.50</v>
      </c>
      <c r="Q2757" s="2">
        <v>30</v>
      </c>
      <c r="R2757" s="2">
        <f>Q2757*C2757</f>
        <v>3000</v>
      </c>
    </row>
    <row r="2758" spans="2:18">
      <c r="B2758" s="2" t="s">
        <v>8</v>
      </c>
      <c r="C2758" s="2" t="s">
        <v>9</v>
      </c>
      <c r="D2758" s="4" t="s">
        <v>10</v>
      </c>
      <c r="E2758" s="4"/>
      <c r="F2758" s="4"/>
      <c r="G2758" s="2"/>
      <c r="H2758" s="2">
        <f>SUM(H2742:H2757)</f>
        <v>-178.38</v>
      </c>
      <c r="I2758" s="2"/>
      <c r="J2758" s="2"/>
      <c r="K2758" s="2"/>
      <c r="L2758" s="2"/>
      <c r="M2758" s="2"/>
      <c r="N2758" s="2"/>
      <c r="O2758" s="2"/>
      <c r="P2758" s="2"/>
      <c r="Q2758" s="2"/>
      <c r="R2758" s="2">
        <f>SUM(R2742:R2757)</f>
        <v>134800</v>
      </c>
    </row>
    <row r="2759" customFormat="1" spans="4:9">
      <c r="D2759" s="5"/>
      <c r="E2759" s="5"/>
      <c r="F2759" s="5"/>
      <c r="I2759" s="6">
        <v>42257</v>
      </c>
    </row>
    <row r="2760" customFormat="1" spans="11:11">
      <c r="K2760" s="6">
        <f>I2759+1</f>
        <v>42258</v>
      </c>
    </row>
    <row r="2761" customFormat="1" spans="3:12">
      <c r="C2761" t="s">
        <v>11</v>
      </c>
      <c r="L2761" s="7">
        <f ca="1">NOW()</f>
        <v>42259.9654398148</v>
      </c>
    </row>
    <row r="2762" customFormat="1" spans="10:10">
      <c r="J2762" t="e">
        <f>E2754+1</f>
        <v>#VALUE!</v>
      </c>
    </row>
    <row r="2763" customFormat="1" spans="7:7">
      <c r="G2763" t="s">
        <v>12</v>
      </c>
    </row>
    <row r="2764" customFormat="1" spans="6:6">
      <c r="F2764" t="s">
        <v>13</v>
      </c>
    </row>
    <row r="2765" spans="1:17">
      <c r="A2765" s="2" t="str">
        <f>"币种"</f>
        <v>币种</v>
      </c>
      <c r="B2765" s="2" t="str">
        <f>"余额"</f>
        <v>余额</v>
      </c>
      <c r="C2765" s="2" t="str">
        <f>"可用"</f>
        <v>可用</v>
      </c>
      <c r="D2765" s="2" t="str">
        <f>"可取"</f>
        <v>可取</v>
      </c>
      <c r="E2765" s="2" t="str">
        <f>"参考市值"</f>
        <v>参考市值</v>
      </c>
      <c r="F2765" s="2" t="str">
        <f>"资产"</f>
        <v>资产</v>
      </c>
      <c r="G2765" s="2" t="str">
        <f>"盈亏"</f>
        <v>盈亏</v>
      </c>
      <c r="H2765" s="2"/>
      <c r="I2765" s="2"/>
      <c r="J2765" s="2"/>
      <c r="K2765" s="2"/>
      <c r="L2765" s="2"/>
      <c r="M2765" s="2"/>
      <c r="N2765" s="2"/>
      <c r="O2765" s="2"/>
      <c r="P2765" s="2"/>
      <c r="Q2765" s="2"/>
    </row>
    <row r="2766" spans="1:17">
      <c r="A2766" s="2" t="str">
        <f>"人民币"</f>
        <v>人民币</v>
      </c>
      <c r="B2766" s="2" t="str">
        <f>"5508.71"</f>
        <v>5508.71</v>
      </c>
      <c r="C2766" s="2" t="str">
        <f>"138.54"</f>
        <v>138.54</v>
      </c>
      <c r="D2766" s="2" t="str">
        <f>"138.54"</f>
        <v>138.54</v>
      </c>
      <c r="E2766" s="2" t="str">
        <f>"91616.00"</f>
        <v>91616.00</v>
      </c>
      <c r="F2766" s="2" t="str">
        <f>"91754.54"</f>
        <v>91754.54</v>
      </c>
      <c r="G2766" s="2" t="str">
        <f>"-9194.42"</f>
        <v>-9194.42</v>
      </c>
      <c r="H2766" s="2"/>
      <c r="I2766" s="2"/>
      <c r="J2766" s="2"/>
      <c r="K2766" s="2"/>
      <c r="L2766" s="2"/>
      <c r="M2766" s="2"/>
      <c r="N2766" s="2"/>
      <c r="O2766" s="2"/>
      <c r="P2766" s="2"/>
      <c r="Q2766" s="2"/>
    </row>
    <row r="2767" spans="1:17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8"/>
    </row>
    <row r="2768" spans="1:18">
      <c r="A2768" s="2" t="s">
        <v>0</v>
      </c>
      <c r="B2768" s="2" t="str">
        <f>"证券数量"</f>
        <v>证券数量</v>
      </c>
      <c r="C2768" s="2" t="s">
        <v>1</v>
      </c>
      <c r="D2768" s="2" t="str">
        <f>"价格币种"</f>
        <v>价格币种</v>
      </c>
      <c r="E2768" s="2" t="str">
        <f>"成本价"</f>
        <v>成本价</v>
      </c>
      <c r="F2768" s="2" t="str">
        <f>"浮动盈亏"</f>
        <v>浮动盈亏</v>
      </c>
      <c r="G2768" s="2" t="str">
        <f>"盈亏比例(%)"</f>
        <v>盈亏比例(%)</v>
      </c>
      <c r="H2768" s="2" t="str">
        <f>"折算汇率"</f>
        <v>折算汇率</v>
      </c>
      <c r="I2768" s="2" t="str">
        <f>"最新市值"</f>
        <v>最新市值</v>
      </c>
      <c r="J2768" s="2" t="str">
        <f>"当前价"</f>
        <v>当前价</v>
      </c>
      <c r="K2768" s="2" t="str">
        <f>"今买数量"</f>
        <v>今买数量</v>
      </c>
      <c r="L2768" s="2" t="str">
        <f>"今卖数量"</f>
        <v>今卖数量</v>
      </c>
      <c r="M2768" s="2" t="str">
        <f>"证券代码"</f>
        <v>证券代码</v>
      </c>
      <c r="N2768" s="2" t="str">
        <f>"股东代码"</f>
        <v>股东代码</v>
      </c>
      <c r="O2768" s="2" t="str">
        <f>"成本金额"</f>
        <v>成本金额</v>
      </c>
      <c r="P2768" s="2" t="s">
        <v>2</v>
      </c>
      <c r="Q2768" s="2"/>
      <c r="R2768" s="2" t="s">
        <v>3</v>
      </c>
    </row>
    <row r="2769" spans="1:18">
      <c r="A2769" s="2" t="s">
        <v>4</v>
      </c>
      <c r="B2769" s="9" t="s">
        <v>5</v>
      </c>
      <c r="C2769" s="9" t="s">
        <v>5</v>
      </c>
      <c r="D2769" s="2" t="str">
        <f t="shared" ref="D2769:D2784" si="821">"人民币"</f>
        <v>人民币</v>
      </c>
      <c r="E2769" s="2">
        <v>19.758</v>
      </c>
      <c r="F2769" s="2">
        <v>-1294.53</v>
      </c>
      <c r="G2769" s="2">
        <v>-8.19</v>
      </c>
      <c r="H2769" s="9" t="s">
        <v>6</v>
      </c>
      <c r="I2769" s="2">
        <v>14512</v>
      </c>
      <c r="J2769" s="2">
        <v>18.14</v>
      </c>
      <c r="K2769" s="2">
        <v>0</v>
      </c>
      <c r="L2769" s="2">
        <v>0</v>
      </c>
      <c r="M2769" s="2" t="str">
        <f>"000936"</f>
        <v>000936</v>
      </c>
      <c r="N2769" s="2" t="str">
        <f t="shared" ref="N2769:N2772" si="822">"0157472516"</f>
        <v>0157472516</v>
      </c>
      <c r="O2769" s="2" t="str">
        <f>"15806.53"</f>
        <v>15806.53</v>
      </c>
      <c r="P2769" s="2">
        <v>30</v>
      </c>
      <c r="Q2769" s="2">
        <f t="shared" ref="Q2769:Q2784" si="823">P2769*B2769</f>
        <v>24000</v>
      </c>
      <c r="R2769" s="2">
        <f t="shared" ref="R2769:R2784" si="824">(Q2769-O2769)/O2769*100</f>
        <v>51.835981711356</v>
      </c>
    </row>
    <row r="2770" spans="1:18">
      <c r="A2770" s="2" t="str">
        <f>"创业板B"</f>
        <v>创业板B</v>
      </c>
      <c r="B2770" s="2">
        <v>10000</v>
      </c>
      <c r="C2770" s="2">
        <v>10000</v>
      </c>
      <c r="D2770" s="2" t="str">
        <f>"人民币"</f>
        <v>人民币</v>
      </c>
      <c r="E2770" s="2">
        <v>1.116</v>
      </c>
      <c r="F2770" s="2">
        <v>-927.5</v>
      </c>
      <c r="G2770" s="2">
        <v>-8.33</v>
      </c>
      <c r="H2770" s="2"/>
      <c r="I2770" s="2">
        <v>10230</v>
      </c>
      <c r="J2770" s="2">
        <v>1.023</v>
      </c>
      <c r="K2770" s="2">
        <v>0</v>
      </c>
      <c r="L2770" s="2">
        <v>0</v>
      </c>
      <c r="M2770" s="2" t="str">
        <f>"150153"</f>
        <v>150153</v>
      </c>
      <c r="N2770" s="2" t="str">
        <f>"0157472516"</f>
        <v>0157472516</v>
      </c>
      <c r="O2770" s="2" t="str">
        <f>"11157.50"</f>
        <v>11157.50</v>
      </c>
      <c r="P2770" s="2">
        <v>1.3</v>
      </c>
      <c r="Q2770" s="2">
        <f>P2770*B2770</f>
        <v>13000</v>
      </c>
      <c r="R2770" s="2">
        <f>(Q2770-O2770)/O2770*100</f>
        <v>16.5135559041004</v>
      </c>
    </row>
    <row r="2771" spans="1:18">
      <c r="A2771" s="2" t="s">
        <v>7</v>
      </c>
      <c r="B2771" s="2">
        <v>600</v>
      </c>
      <c r="C2771" s="2">
        <v>600</v>
      </c>
      <c r="D2771" s="2" t="str">
        <f>"人民币"</f>
        <v>人民币</v>
      </c>
      <c r="E2771" s="2">
        <v>17.548</v>
      </c>
      <c r="F2771" s="2">
        <v>-310.88</v>
      </c>
      <c r="G2771" s="2">
        <v>-2.95</v>
      </c>
      <c r="H2771" s="2"/>
      <c r="I2771" s="2">
        <v>10218</v>
      </c>
      <c r="J2771" s="2">
        <v>17.03</v>
      </c>
      <c r="K2771" s="2">
        <v>0</v>
      </c>
      <c r="L2771" s="2">
        <v>0</v>
      </c>
      <c r="M2771" s="2" t="str">
        <f>"600008"</f>
        <v>600008</v>
      </c>
      <c r="N2771" s="2" t="str">
        <f t="shared" ref="N2771:N2774" si="825">"A453612732"</f>
        <v>A453612732</v>
      </c>
      <c r="O2771" s="2" t="str">
        <f>"10528.88"</f>
        <v>10528.88</v>
      </c>
      <c r="P2771" s="2">
        <v>25</v>
      </c>
      <c r="Q2771" s="2">
        <f>P2771*B2771</f>
        <v>15000</v>
      </c>
      <c r="R2771" s="2">
        <f>(Q2771-O2771)/O2771*100</f>
        <v>42.4652954540274</v>
      </c>
    </row>
    <row r="2772" spans="1:18">
      <c r="A2772" s="2" t="str">
        <f>"华英农业"</f>
        <v>华英农业</v>
      </c>
      <c r="B2772" s="2">
        <v>600</v>
      </c>
      <c r="C2772" s="2">
        <v>300</v>
      </c>
      <c r="D2772" s="2" t="str">
        <f>"人民币"</f>
        <v>人民币</v>
      </c>
      <c r="E2772" s="2">
        <v>14.948</v>
      </c>
      <c r="F2772" s="2">
        <v>-418.66</v>
      </c>
      <c r="G2772" s="2">
        <v>-4.67</v>
      </c>
      <c r="H2772" s="2"/>
      <c r="I2772" s="2">
        <v>8550</v>
      </c>
      <c r="J2772" s="2">
        <v>14.25</v>
      </c>
      <c r="K2772" s="2">
        <v>300</v>
      </c>
      <c r="L2772" s="2">
        <v>0</v>
      </c>
      <c r="M2772" s="2" t="str">
        <f>"002321"</f>
        <v>002321</v>
      </c>
      <c r="N2772" s="2" t="str">
        <f>"0157472516"</f>
        <v>0157472516</v>
      </c>
      <c r="O2772" s="2" t="str">
        <f>"8968.66"</f>
        <v>8968.66</v>
      </c>
      <c r="P2772" s="2">
        <v>25</v>
      </c>
      <c r="Q2772" s="2">
        <f>P2772*B2772</f>
        <v>15000</v>
      </c>
      <c r="R2772" s="2">
        <f>(Q2772-O2772)/O2772*100</f>
        <v>67.2490650777262</v>
      </c>
    </row>
    <row r="2773" spans="1:18">
      <c r="A2773" s="2" t="str">
        <f>"*ST阳化"</f>
        <v>*ST阳化</v>
      </c>
      <c r="B2773" s="2">
        <v>900</v>
      </c>
      <c r="C2773" s="2">
        <v>600</v>
      </c>
      <c r="D2773" s="2" t="str">
        <f>"人民币"</f>
        <v>人民币</v>
      </c>
      <c r="E2773" s="2">
        <v>7.599</v>
      </c>
      <c r="F2773" s="2">
        <v>-80.2</v>
      </c>
      <c r="G2773" s="2">
        <v>-1.17</v>
      </c>
      <c r="H2773" s="2"/>
      <c r="I2773" s="2">
        <v>6759</v>
      </c>
      <c r="J2773" s="2">
        <v>7.51</v>
      </c>
      <c r="K2773" s="2">
        <v>300</v>
      </c>
      <c r="L2773" s="2">
        <v>0</v>
      </c>
      <c r="M2773" s="2" t="str">
        <f>"600691"</f>
        <v>600691</v>
      </c>
      <c r="N2773" s="2" t="str">
        <f>"A453612732"</f>
        <v>A453612732</v>
      </c>
      <c r="O2773" s="2" t="str">
        <f>"6839.20"</f>
        <v>6839.20</v>
      </c>
      <c r="P2773" s="2">
        <v>11</v>
      </c>
      <c r="Q2773" s="2">
        <f>P2773*B2773</f>
        <v>9900</v>
      </c>
      <c r="R2773" s="2">
        <f>(Q2773-O2773)/O2773*100</f>
        <v>44.7537723710376</v>
      </c>
    </row>
    <row r="2774" spans="1:18">
      <c r="A2774" s="2" t="str">
        <f>"雪峰科技"</f>
        <v>雪峰科技</v>
      </c>
      <c r="B2774" s="2">
        <v>200</v>
      </c>
      <c r="C2774" s="2">
        <v>100</v>
      </c>
      <c r="D2774" s="2" t="str">
        <f>"人民币"</f>
        <v>人民币</v>
      </c>
      <c r="E2774" s="2">
        <v>37.898</v>
      </c>
      <c r="F2774" s="2">
        <v>-1239.59</v>
      </c>
      <c r="G2774" s="2">
        <v>-16.35</v>
      </c>
      <c r="H2774" s="2"/>
      <c r="I2774" s="2">
        <v>6340</v>
      </c>
      <c r="J2774" s="2">
        <v>31.7</v>
      </c>
      <c r="K2774" s="2">
        <v>100</v>
      </c>
      <c r="L2774" s="2">
        <v>0</v>
      </c>
      <c r="M2774" s="2" t="str">
        <f>"603227"</f>
        <v>603227</v>
      </c>
      <c r="N2774" s="2" t="str">
        <f>"A453612732"</f>
        <v>A453612732</v>
      </c>
      <c r="O2774" s="2" t="str">
        <f>"7579.59"</f>
        <v>7579.59</v>
      </c>
      <c r="P2774" s="2">
        <v>42</v>
      </c>
      <c r="Q2774" s="2">
        <f>P2774*B2774</f>
        <v>8400</v>
      </c>
      <c r="R2774" s="2">
        <f>(Q2774-O2774)/O2774*100</f>
        <v>10.8239363870605</v>
      </c>
    </row>
    <row r="2775" spans="1:18">
      <c r="A2775" s="2" t="str">
        <f>"三花股份"</f>
        <v>三花股份</v>
      </c>
      <c r="B2775" s="2">
        <v>400</v>
      </c>
      <c r="C2775" s="2">
        <v>400</v>
      </c>
      <c r="D2775" s="2" t="str">
        <f>"人民币"</f>
        <v>人民币</v>
      </c>
      <c r="E2775" s="2">
        <v>13.737</v>
      </c>
      <c r="F2775" s="2">
        <v>69.25</v>
      </c>
      <c r="G2775" s="2">
        <v>1.26</v>
      </c>
      <c r="H2775" s="2"/>
      <c r="I2775" s="2">
        <v>5564</v>
      </c>
      <c r="J2775" s="2">
        <v>13.91</v>
      </c>
      <c r="K2775" s="2">
        <v>0</v>
      </c>
      <c r="L2775" s="2">
        <v>0</v>
      </c>
      <c r="M2775" s="2" t="str">
        <f>"002050"</f>
        <v>002050</v>
      </c>
      <c r="N2775" s="2" t="str">
        <f t="shared" ref="N2775:N2780" si="826">"0157472516"</f>
        <v>0157472516</v>
      </c>
      <c r="O2775" s="2" t="str">
        <f>"5494.75"</f>
        <v>5494.75</v>
      </c>
      <c r="P2775" s="2">
        <v>20</v>
      </c>
      <c r="Q2775" s="2">
        <f>P2775*B2775</f>
        <v>8000</v>
      </c>
      <c r="R2775" s="2">
        <f>(Q2775-O2775)/O2775*100</f>
        <v>45.5935210883116</v>
      </c>
    </row>
    <row r="2776" spans="1:18">
      <c r="A2776" s="2" t="str">
        <f>"农 产 品"</f>
        <v>农 产 品</v>
      </c>
      <c r="B2776" s="2">
        <v>200</v>
      </c>
      <c r="C2776" s="2">
        <v>200</v>
      </c>
      <c r="D2776" s="2" t="str">
        <f>"人民币"</f>
        <v>人民币</v>
      </c>
      <c r="E2776" s="2">
        <v>25.665</v>
      </c>
      <c r="F2776" s="2">
        <v>-601</v>
      </c>
      <c r="G2776" s="2">
        <v>-11.71</v>
      </c>
      <c r="H2776" s="2"/>
      <c r="I2776" s="2">
        <v>4532</v>
      </c>
      <c r="J2776" s="2">
        <v>22.66</v>
      </c>
      <c r="K2776" s="2">
        <v>0</v>
      </c>
      <c r="L2776" s="2">
        <v>0</v>
      </c>
      <c r="M2776" s="2" t="str">
        <f>"000061"</f>
        <v>000061</v>
      </c>
      <c r="N2776" s="2" t="str">
        <f>"0157472516"</f>
        <v>0157472516</v>
      </c>
      <c r="O2776" s="2" t="str">
        <f>"5133.00"</f>
        <v>5133.00</v>
      </c>
      <c r="P2776" s="2">
        <v>35</v>
      </c>
      <c r="Q2776" s="2">
        <f>P2776*B2776</f>
        <v>7000</v>
      </c>
      <c r="R2776" s="2">
        <f>(Q2776-O2776)/O2776*100</f>
        <v>36.3724917202416</v>
      </c>
    </row>
    <row r="2777" spans="1:18">
      <c r="A2777" s="2" t="str">
        <f>"北京城建"</f>
        <v>北京城建</v>
      </c>
      <c r="B2777" s="2">
        <v>200</v>
      </c>
      <c r="C2777" s="2">
        <v>200</v>
      </c>
      <c r="D2777" s="2" t="str">
        <f>"人民币"</f>
        <v>人民币</v>
      </c>
      <c r="E2777" s="2">
        <v>24.605</v>
      </c>
      <c r="F2777" s="2">
        <v>-394.99</v>
      </c>
      <c r="G2777" s="2">
        <v>-8.03</v>
      </c>
      <c r="H2777" s="2"/>
      <c r="I2777" s="2">
        <v>4526</v>
      </c>
      <c r="J2777" s="2">
        <v>22.63</v>
      </c>
      <c r="K2777" s="2">
        <v>0</v>
      </c>
      <c r="L2777" s="2">
        <v>0</v>
      </c>
      <c r="M2777" s="2" t="str">
        <f>"600266"</f>
        <v>600266</v>
      </c>
      <c r="N2777" s="2" t="str">
        <f t="shared" ref="N2777:N2779" si="827">"A453612732"</f>
        <v>A453612732</v>
      </c>
      <c r="O2777" s="2" t="str">
        <f>"4920.99"</f>
        <v>4920.99</v>
      </c>
      <c r="P2777" s="2">
        <v>28</v>
      </c>
      <c r="Q2777" s="2">
        <f>P2777*B2777</f>
        <v>5600</v>
      </c>
      <c r="R2777" s="2">
        <f>(Q2777-O2777)/O2777*100</f>
        <v>13.7982397850839</v>
      </c>
    </row>
    <row r="2778" spans="1:18">
      <c r="A2778" s="2" t="str">
        <f>"上汽集团"</f>
        <v>上汽集团</v>
      </c>
      <c r="B2778" s="2">
        <v>200</v>
      </c>
      <c r="C2778" s="2">
        <v>200</v>
      </c>
      <c r="D2778" s="2" t="str">
        <f>"人民币"</f>
        <v>人民币</v>
      </c>
      <c r="E2778" s="2">
        <v>24.736</v>
      </c>
      <c r="F2778" s="2">
        <v>-449.12</v>
      </c>
      <c r="G2778" s="2">
        <v>-9.08</v>
      </c>
      <c r="H2778" s="2"/>
      <c r="I2778" s="2">
        <v>4498</v>
      </c>
      <c r="J2778" s="2">
        <v>22.49</v>
      </c>
      <c r="K2778" s="2">
        <v>0</v>
      </c>
      <c r="L2778" s="2">
        <v>0</v>
      </c>
      <c r="M2778" s="2" t="str">
        <f>"600104"</f>
        <v>600104</v>
      </c>
      <c r="N2778" s="2" t="str">
        <f>"A453612732"</f>
        <v>A453612732</v>
      </c>
      <c r="O2778" s="2" t="str">
        <f>"4947.12"</f>
        <v>4947.12</v>
      </c>
      <c r="P2778" s="2">
        <v>35</v>
      </c>
      <c r="Q2778" s="2">
        <f>P2778*B2778</f>
        <v>7000</v>
      </c>
      <c r="R2778" s="2">
        <f>(Q2778-O2778)/O2778*100</f>
        <v>41.4964666310904</v>
      </c>
    </row>
    <row r="2779" spans="1:18">
      <c r="A2779" s="2" t="str">
        <f>"中海集运"</f>
        <v>中海集运</v>
      </c>
      <c r="B2779" s="2">
        <v>400</v>
      </c>
      <c r="C2779" s="2">
        <v>400</v>
      </c>
      <c r="D2779" s="2" t="str">
        <f>"人民币"</f>
        <v>人民币</v>
      </c>
      <c r="E2779" s="2">
        <v>9.099</v>
      </c>
      <c r="F2779" s="2">
        <v>-167.68</v>
      </c>
      <c r="G2779" s="2">
        <v>-4.6</v>
      </c>
      <c r="H2779" s="2"/>
      <c r="I2779" s="2">
        <v>3472</v>
      </c>
      <c r="J2779" s="2">
        <v>8.68</v>
      </c>
      <c r="K2779" s="2">
        <v>0</v>
      </c>
      <c r="L2779" s="2">
        <v>0</v>
      </c>
      <c r="M2779" s="2" t="str">
        <f>"601866"</f>
        <v>601866</v>
      </c>
      <c r="N2779" s="2" t="str">
        <f>"A453612732"</f>
        <v>A453612732</v>
      </c>
      <c r="O2779" s="2" t="str">
        <f>"3639.68"</f>
        <v>3639.68</v>
      </c>
      <c r="P2779" s="2">
        <v>12</v>
      </c>
      <c r="Q2779" s="2">
        <f>P2779*B2779</f>
        <v>4800</v>
      </c>
      <c r="R2779" s="2">
        <f>(Q2779-O2779)/O2779*100</f>
        <v>31.8797256901706</v>
      </c>
    </row>
    <row r="2780" spans="1:18">
      <c r="A2780" s="2" t="str">
        <f>"中航军B"</f>
        <v>中航军B</v>
      </c>
      <c r="B2780" s="2">
        <v>3000</v>
      </c>
      <c r="C2780" s="2">
        <v>3000</v>
      </c>
      <c r="D2780" s="2" t="str">
        <f>"人民币"</f>
        <v>人民币</v>
      </c>
      <c r="E2780" s="2">
        <v>0.972</v>
      </c>
      <c r="F2780" s="2">
        <v>-62</v>
      </c>
      <c r="G2780" s="2">
        <v>-2.16</v>
      </c>
      <c r="H2780" s="2"/>
      <c r="I2780" s="2">
        <v>2853</v>
      </c>
      <c r="J2780" s="2">
        <v>0.951</v>
      </c>
      <c r="K2780" s="2">
        <v>0</v>
      </c>
      <c r="L2780" s="2">
        <v>0</v>
      </c>
      <c r="M2780" s="2" t="str">
        <f>"150222"</f>
        <v>150222</v>
      </c>
      <c r="N2780" s="2" t="str">
        <f>"0157472516"</f>
        <v>0157472516</v>
      </c>
      <c r="O2780" s="2" t="str">
        <f>"2915.00"</f>
        <v>2915.00</v>
      </c>
      <c r="P2780" s="2">
        <v>1.1</v>
      </c>
      <c r="Q2780" s="2">
        <f>P2780*B2780</f>
        <v>3300</v>
      </c>
      <c r="R2780" s="2">
        <f>(Q2780-O2780)/O2780*100</f>
        <v>13.2075471698113</v>
      </c>
    </row>
    <row r="2781" spans="1:18">
      <c r="A2781" s="2" t="str">
        <f>"华贸物流"</f>
        <v>华贸物流</v>
      </c>
      <c r="B2781" s="2">
        <v>200</v>
      </c>
      <c r="C2781" s="2">
        <v>200</v>
      </c>
      <c r="D2781" s="2" t="str">
        <f>"人民币"</f>
        <v>人民币</v>
      </c>
      <c r="E2781" s="2">
        <v>16.576</v>
      </c>
      <c r="F2781" s="2">
        <v>-473.12</v>
      </c>
      <c r="G2781" s="2">
        <v>-14.27</v>
      </c>
      <c r="H2781" s="2"/>
      <c r="I2781" s="2">
        <v>2842</v>
      </c>
      <c r="J2781" s="2">
        <v>14.21</v>
      </c>
      <c r="K2781" s="2">
        <v>0</v>
      </c>
      <c r="L2781" s="2">
        <v>0</v>
      </c>
      <c r="M2781" s="2" t="str">
        <f>"603128"</f>
        <v>603128</v>
      </c>
      <c r="N2781" s="2" t="str">
        <f t="shared" ref="N2781:N2784" si="828">"A453612732"</f>
        <v>A453612732</v>
      </c>
      <c r="O2781" s="2" t="str">
        <f>"3315.12"</f>
        <v>3315.12</v>
      </c>
      <c r="P2781" s="2">
        <v>20</v>
      </c>
      <c r="Q2781" s="2">
        <f>P2781*B2781</f>
        <v>4000</v>
      </c>
      <c r="R2781" s="2">
        <f>(Q2781-O2781)/O2781*100</f>
        <v>20.6592823185888</v>
      </c>
    </row>
    <row r="2782" spans="1:18">
      <c r="A2782" s="2" t="str">
        <f>"盛达矿业"</f>
        <v>盛达矿业</v>
      </c>
      <c r="B2782" s="2">
        <v>100</v>
      </c>
      <c r="C2782" s="2">
        <v>100</v>
      </c>
      <c r="D2782" s="2" t="str">
        <f>"人民币"</f>
        <v>人民币</v>
      </c>
      <c r="E2782" s="2">
        <v>38.308</v>
      </c>
      <c r="F2782" s="2">
        <v>-1175.77</v>
      </c>
      <c r="G2782" s="2">
        <v>-30.69</v>
      </c>
      <c r="H2782" s="2"/>
      <c r="I2782" s="2">
        <v>2655</v>
      </c>
      <c r="J2782" s="2">
        <v>26.55</v>
      </c>
      <c r="K2782" s="2">
        <v>0</v>
      </c>
      <c r="L2782" s="2">
        <v>100</v>
      </c>
      <c r="M2782" s="2" t="str">
        <f>"000603"</f>
        <v>000603</v>
      </c>
      <c r="N2782" s="2" t="str">
        <f>"0157472516"</f>
        <v>0157472516</v>
      </c>
      <c r="O2782" s="2" t="str">
        <f>"3830.77"</f>
        <v>3830.77</v>
      </c>
      <c r="P2782" s="2">
        <v>40</v>
      </c>
      <c r="Q2782" s="2">
        <f>P2782*B2782</f>
        <v>4000</v>
      </c>
      <c r="R2782" s="2">
        <f>(Q2782-O2782)/O2782*100</f>
        <v>4.41764971533138</v>
      </c>
    </row>
    <row r="2783" spans="1:18">
      <c r="A2783" s="2" t="str">
        <f>"大众交通"</f>
        <v>大众交通</v>
      </c>
      <c r="B2783" s="2">
        <v>100</v>
      </c>
      <c r="C2783" s="2">
        <v>100</v>
      </c>
      <c r="D2783" s="2" t="str">
        <f>"人民币"</f>
        <v>人民币</v>
      </c>
      <c r="E2783" s="2">
        <v>30.941</v>
      </c>
      <c r="F2783" s="2">
        <v>-1037.13</v>
      </c>
      <c r="G2783" s="2">
        <v>-33.52</v>
      </c>
      <c r="H2783" s="2"/>
      <c r="I2783" s="2">
        <v>2057</v>
      </c>
      <c r="J2783" s="2">
        <v>20.57</v>
      </c>
      <c r="K2783" s="2">
        <v>0</v>
      </c>
      <c r="L2783" s="2">
        <v>0</v>
      </c>
      <c r="M2783" s="2" t="str">
        <f>"600611"</f>
        <v>600611</v>
      </c>
      <c r="N2783" s="2" t="str">
        <f>"A453612732"</f>
        <v>A453612732</v>
      </c>
      <c r="O2783" s="2" t="str">
        <f>"3094.13"</f>
        <v>3094.13</v>
      </c>
      <c r="P2783" s="2">
        <v>28</v>
      </c>
      <c r="Q2783" s="2">
        <f>P2783*B2783</f>
        <v>2800</v>
      </c>
      <c r="R2783" s="2">
        <f>(Q2783-O2783)/O2783*100</f>
        <v>-9.50606470962759</v>
      </c>
    </row>
    <row r="2784" spans="1:18">
      <c r="A2784" s="2" t="str">
        <f>"中国中车"</f>
        <v>中国中车</v>
      </c>
      <c r="B2784" s="2">
        <v>100</v>
      </c>
      <c r="C2784" s="2">
        <v>100</v>
      </c>
      <c r="D2784" s="2" t="str">
        <f>"人民币"</f>
        <v>人民币</v>
      </c>
      <c r="E2784" s="2">
        <v>26.395</v>
      </c>
      <c r="F2784" s="2">
        <v>-631.5</v>
      </c>
      <c r="G2784" s="2">
        <v>-23.92</v>
      </c>
      <c r="H2784" s="2"/>
      <c r="I2784" s="2">
        <v>2008</v>
      </c>
      <c r="J2784" s="2">
        <v>20.08</v>
      </c>
      <c r="K2784" s="2">
        <v>0</v>
      </c>
      <c r="L2784" s="2">
        <v>100</v>
      </c>
      <c r="M2784" s="2" t="str">
        <f>"601766"</f>
        <v>601766</v>
      </c>
      <c r="N2784" s="2" t="str">
        <f>"A453612732"</f>
        <v>A453612732</v>
      </c>
      <c r="O2784" s="2" t="str">
        <f>"2639.50"</f>
        <v>2639.50</v>
      </c>
      <c r="P2784" s="2">
        <v>30</v>
      </c>
      <c r="Q2784" s="2">
        <f>P2784*B2784</f>
        <v>3000</v>
      </c>
      <c r="R2784" s="2">
        <f>(Q2784-O2784)/O2784*100</f>
        <v>13.6578897518469</v>
      </c>
    </row>
    <row r="2785" spans="1:18">
      <c r="A2785" s="2" t="s">
        <v>8</v>
      </c>
      <c r="B2785" s="2" t="s">
        <v>9</v>
      </c>
      <c r="C2785" s="4" t="s">
        <v>10</v>
      </c>
      <c r="D2785" s="4"/>
      <c r="E2785" s="4"/>
      <c r="F2785" s="2"/>
      <c r="G2785" s="2">
        <f>SUM(G2769:G2784)</f>
        <v>-178.38</v>
      </c>
      <c r="H2785" s="2"/>
      <c r="I2785" s="2"/>
      <c r="J2785" s="2"/>
      <c r="K2785" s="2"/>
      <c r="L2785" s="2"/>
      <c r="M2785" s="2"/>
      <c r="N2785" s="2"/>
      <c r="O2785" s="2"/>
      <c r="P2785" s="2"/>
      <c r="Q2785" s="2">
        <f>SUM(Q2769:Q2784)</f>
        <v>134800</v>
      </c>
      <c r="R2785" s="2"/>
    </row>
    <row r="2786" customFormat="1" spans="3:8">
      <c r="C2786" s="5"/>
      <c r="D2786" s="5"/>
      <c r="E2786" s="5"/>
      <c r="H2786" s="6">
        <v>42257</v>
      </c>
    </row>
    <row r="2787" customFormat="1" spans="10:10">
      <c r="J2787" s="6">
        <f>H2786+1</f>
        <v>42258</v>
      </c>
    </row>
    <row r="2788" customFormat="1" spans="2:11">
      <c r="B2788" t="s">
        <v>11</v>
      </c>
      <c r="K2788" s="7">
        <f ca="1">NOW()</f>
        <v>42259.9654398148</v>
      </c>
    </row>
    <row r="2789" customFormat="1" spans="9:9">
      <c r="I2789" t="e">
        <f>D2781+1</f>
        <v>#VALUE!</v>
      </c>
    </row>
    <row r="2790" customFormat="1"/>
    <row r="2791" spans="1:18">
      <c r="A2791" s="2" t="s">
        <v>0</v>
      </c>
      <c r="B2791" s="2" t="str">
        <f>"证券数量"</f>
        <v>证券数量</v>
      </c>
      <c r="C2791" s="2" t="s">
        <v>1</v>
      </c>
      <c r="D2791" s="2" t="str">
        <f>"价格币种"</f>
        <v>价格币种</v>
      </c>
      <c r="E2791" s="2" t="str">
        <f>"成本价"</f>
        <v>成本价</v>
      </c>
      <c r="F2791" s="2" t="str">
        <f>"浮动盈亏"</f>
        <v>浮动盈亏</v>
      </c>
      <c r="G2791" s="2" t="str">
        <f>"盈亏比例(%)"</f>
        <v>盈亏比例(%)</v>
      </c>
      <c r="H2791" s="2" t="str">
        <f>"折算汇率"</f>
        <v>折算汇率</v>
      </c>
      <c r="I2791" s="2" t="str">
        <f>"最新市值"</f>
        <v>最新市值</v>
      </c>
      <c r="J2791" s="2" t="str">
        <f>"当前价"</f>
        <v>当前价</v>
      </c>
      <c r="K2791" s="2" t="str">
        <f>"今买数量"</f>
        <v>今买数量</v>
      </c>
      <c r="L2791" s="2" t="str">
        <f>"今卖数量"</f>
        <v>今卖数量</v>
      </c>
      <c r="M2791" s="2" t="str">
        <f>"证券代码"</f>
        <v>证券代码</v>
      </c>
      <c r="N2791" s="2" t="str">
        <f>"股东代码"</f>
        <v>股东代码</v>
      </c>
      <c r="O2791" s="2" t="str">
        <f>"成本金额"</f>
        <v>成本金额</v>
      </c>
      <c r="P2791" s="2" t="s">
        <v>2</v>
      </c>
      <c r="Q2791" s="2"/>
      <c r="R2791" s="2" t="s">
        <v>3</v>
      </c>
    </row>
    <row r="2792" spans="1:18">
      <c r="A2792" s="2" t="s">
        <v>4</v>
      </c>
      <c r="B2792" s="9" t="s">
        <v>5</v>
      </c>
      <c r="C2792" s="9" t="s">
        <v>5</v>
      </c>
      <c r="D2792" s="2" t="str">
        <f t="shared" ref="D2792:D2807" si="829">"人民币"</f>
        <v>人民币</v>
      </c>
      <c r="E2792" s="2">
        <v>19.758</v>
      </c>
      <c r="F2792" s="2">
        <v>-1294.53</v>
      </c>
      <c r="G2792" s="2">
        <v>-8.19</v>
      </c>
      <c r="H2792" s="9" t="s">
        <v>6</v>
      </c>
      <c r="I2792" s="2">
        <v>14512</v>
      </c>
      <c r="J2792" s="2">
        <v>18.14</v>
      </c>
      <c r="K2792" s="2">
        <v>0</v>
      </c>
      <c r="L2792" s="2">
        <v>0</v>
      </c>
      <c r="M2792" s="2" t="str">
        <f>"000936"</f>
        <v>000936</v>
      </c>
      <c r="N2792" s="2" t="str">
        <f t="shared" ref="N2792:N2795" si="830">"0157472516"</f>
        <v>0157472516</v>
      </c>
      <c r="O2792" s="2" t="str">
        <f>"15806.53"</f>
        <v>15806.53</v>
      </c>
      <c r="P2792" s="2">
        <v>30</v>
      </c>
      <c r="Q2792" s="2">
        <f t="shared" ref="Q2792:Q2807" si="831">P2792*B2792</f>
        <v>24000</v>
      </c>
      <c r="R2792" s="2">
        <f t="shared" ref="R2792:R2807" si="832">(Q2792-O2792)/O2792*100</f>
        <v>51.835981711356</v>
      </c>
    </row>
    <row r="2793" spans="1:18">
      <c r="A2793" s="2" t="str">
        <f>"创业板B"</f>
        <v>创业板B</v>
      </c>
      <c r="B2793" s="2">
        <v>10000</v>
      </c>
      <c r="C2793" s="2">
        <v>10000</v>
      </c>
      <c r="D2793" s="2" t="str">
        <f>"人民币"</f>
        <v>人民币</v>
      </c>
      <c r="E2793" s="2">
        <v>1.116</v>
      </c>
      <c r="F2793" s="2">
        <v>-927.5</v>
      </c>
      <c r="G2793" s="2">
        <v>-8.33</v>
      </c>
      <c r="H2793" s="2"/>
      <c r="I2793" s="2">
        <v>10230</v>
      </c>
      <c r="J2793" s="2">
        <v>1.023</v>
      </c>
      <c r="K2793" s="2">
        <v>0</v>
      </c>
      <c r="L2793" s="2">
        <v>0</v>
      </c>
      <c r="M2793" s="2" t="str">
        <f>"150153"</f>
        <v>150153</v>
      </c>
      <c r="N2793" s="2" t="str">
        <f>"0157472516"</f>
        <v>0157472516</v>
      </c>
      <c r="O2793" s="2" t="str">
        <f>"11157.50"</f>
        <v>11157.50</v>
      </c>
      <c r="P2793" s="2">
        <v>1.3</v>
      </c>
      <c r="Q2793" s="2">
        <f>P2793*B2793</f>
        <v>13000</v>
      </c>
      <c r="R2793" s="2">
        <f>(Q2793-O2793)/O2793*100</f>
        <v>16.5135559041004</v>
      </c>
    </row>
    <row r="2794" spans="1:18">
      <c r="A2794" s="2" t="s">
        <v>7</v>
      </c>
      <c r="B2794" s="2">
        <v>600</v>
      </c>
      <c r="C2794" s="2">
        <v>600</v>
      </c>
      <c r="D2794" s="2" t="str">
        <f>"人民币"</f>
        <v>人民币</v>
      </c>
      <c r="E2794" s="2">
        <v>17.548</v>
      </c>
      <c r="F2794" s="2">
        <v>-310.88</v>
      </c>
      <c r="G2794" s="2">
        <v>-2.95</v>
      </c>
      <c r="H2794" s="2"/>
      <c r="I2794" s="2">
        <v>10218</v>
      </c>
      <c r="J2794" s="2">
        <v>17.03</v>
      </c>
      <c r="K2794" s="2">
        <v>0</v>
      </c>
      <c r="L2794" s="2">
        <v>0</v>
      </c>
      <c r="M2794" s="2" t="str">
        <f>"600008"</f>
        <v>600008</v>
      </c>
      <c r="N2794" s="2" t="str">
        <f t="shared" ref="N2794:N2797" si="833">"A453612732"</f>
        <v>A453612732</v>
      </c>
      <c r="O2794" s="2" t="str">
        <f>"10528.88"</f>
        <v>10528.88</v>
      </c>
      <c r="P2794" s="2">
        <v>25</v>
      </c>
      <c r="Q2794" s="2">
        <f>P2794*B2794</f>
        <v>15000</v>
      </c>
      <c r="R2794" s="2">
        <f>(Q2794-O2794)/O2794*100</f>
        <v>42.4652954540274</v>
      </c>
    </row>
    <row r="2795" spans="1:18">
      <c r="A2795" s="2" t="str">
        <f>"华英农业"</f>
        <v>华英农业</v>
      </c>
      <c r="B2795" s="2">
        <v>600</v>
      </c>
      <c r="C2795" s="2">
        <v>300</v>
      </c>
      <c r="D2795" s="2" t="str">
        <f>"人民币"</f>
        <v>人民币</v>
      </c>
      <c r="E2795" s="2">
        <v>14.948</v>
      </c>
      <c r="F2795" s="2">
        <v>-418.66</v>
      </c>
      <c r="G2795" s="2">
        <v>-4.67</v>
      </c>
      <c r="H2795" s="2"/>
      <c r="I2795" s="2">
        <v>8550</v>
      </c>
      <c r="J2795" s="2">
        <v>14.25</v>
      </c>
      <c r="K2795" s="2">
        <v>300</v>
      </c>
      <c r="L2795" s="2">
        <v>0</v>
      </c>
      <c r="M2795" s="2" t="str">
        <f>"002321"</f>
        <v>002321</v>
      </c>
      <c r="N2795" s="2" t="str">
        <f>"0157472516"</f>
        <v>0157472516</v>
      </c>
      <c r="O2795" s="2" t="str">
        <f>"8968.66"</f>
        <v>8968.66</v>
      </c>
      <c r="P2795" s="2">
        <v>25</v>
      </c>
      <c r="Q2795" s="2">
        <f>P2795*B2795</f>
        <v>15000</v>
      </c>
      <c r="R2795" s="2">
        <f>(Q2795-O2795)/O2795*100</f>
        <v>67.2490650777262</v>
      </c>
    </row>
    <row r="2796" spans="1:18">
      <c r="A2796" s="2" t="str">
        <f>"*ST阳化"</f>
        <v>*ST阳化</v>
      </c>
      <c r="B2796" s="2">
        <v>900</v>
      </c>
      <c r="C2796" s="2">
        <v>600</v>
      </c>
      <c r="D2796" s="2" t="str">
        <f>"人民币"</f>
        <v>人民币</v>
      </c>
      <c r="E2796" s="2">
        <v>7.599</v>
      </c>
      <c r="F2796" s="2">
        <v>-80.2</v>
      </c>
      <c r="G2796" s="2">
        <v>-1.17</v>
      </c>
      <c r="H2796" s="2"/>
      <c r="I2796" s="2">
        <v>6759</v>
      </c>
      <c r="J2796" s="2">
        <v>7.51</v>
      </c>
      <c r="K2796" s="2">
        <v>300</v>
      </c>
      <c r="L2796" s="2">
        <v>0</v>
      </c>
      <c r="M2796" s="2" t="str">
        <f>"600691"</f>
        <v>600691</v>
      </c>
      <c r="N2796" s="2" t="str">
        <f>"A453612732"</f>
        <v>A453612732</v>
      </c>
      <c r="O2796" s="2" t="str">
        <f>"6839.20"</f>
        <v>6839.20</v>
      </c>
      <c r="P2796" s="2">
        <v>11</v>
      </c>
      <c r="Q2796" s="2">
        <f>P2796*B2796</f>
        <v>9900</v>
      </c>
      <c r="R2796" s="2">
        <f>(Q2796-O2796)/O2796*100</f>
        <v>44.7537723710376</v>
      </c>
    </row>
    <row r="2797" spans="1:18">
      <c r="A2797" s="2" t="str">
        <f>"雪峰科技"</f>
        <v>雪峰科技</v>
      </c>
      <c r="B2797" s="2">
        <v>200</v>
      </c>
      <c r="C2797" s="2">
        <v>100</v>
      </c>
      <c r="D2797" s="2" t="str">
        <f>"人民币"</f>
        <v>人民币</v>
      </c>
      <c r="E2797" s="2">
        <v>37.898</v>
      </c>
      <c r="F2797" s="2">
        <v>-1239.59</v>
      </c>
      <c r="G2797" s="2">
        <v>-16.35</v>
      </c>
      <c r="H2797" s="2"/>
      <c r="I2797" s="2">
        <v>6340</v>
      </c>
      <c r="J2797" s="2">
        <v>31.7</v>
      </c>
      <c r="K2797" s="2">
        <v>100</v>
      </c>
      <c r="L2797" s="2">
        <v>0</v>
      </c>
      <c r="M2797" s="2" t="str">
        <f>"603227"</f>
        <v>603227</v>
      </c>
      <c r="N2797" s="2" t="str">
        <f>"A453612732"</f>
        <v>A453612732</v>
      </c>
      <c r="O2797" s="2" t="str">
        <f>"7579.59"</f>
        <v>7579.59</v>
      </c>
      <c r="P2797" s="2">
        <v>42</v>
      </c>
      <c r="Q2797" s="2">
        <f>P2797*B2797</f>
        <v>8400</v>
      </c>
      <c r="R2797" s="2">
        <f>(Q2797-O2797)/O2797*100</f>
        <v>10.8239363870605</v>
      </c>
    </row>
    <row r="2798" spans="1:18">
      <c r="A2798" s="2" t="str">
        <f>"三花股份"</f>
        <v>三花股份</v>
      </c>
      <c r="B2798" s="2">
        <v>400</v>
      </c>
      <c r="C2798" s="2">
        <v>400</v>
      </c>
      <c r="D2798" s="2" t="str">
        <f>"人民币"</f>
        <v>人民币</v>
      </c>
      <c r="E2798" s="2">
        <v>13.737</v>
      </c>
      <c r="F2798" s="2">
        <v>69.25</v>
      </c>
      <c r="G2798" s="2">
        <v>1.26</v>
      </c>
      <c r="H2798" s="2"/>
      <c r="I2798" s="2">
        <v>5564</v>
      </c>
      <c r="J2798" s="2">
        <v>13.91</v>
      </c>
      <c r="K2798" s="2">
        <v>0</v>
      </c>
      <c r="L2798" s="2">
        <v>0</v>
      </c>
      <c r="M2798" s="2" t="str">
        <f>"002050"</f>
        <v>002050</v>
      </c>
      <c r="N2798" s="2" t="str">
        <f t="shared" ref="N2798:N2803" si="834">"0157472516"</f>
        <v>0157472516</v>
      </c>
      <c r="O2798" s="2" t="str">
        <f>"5494.75"</f>
        <v>5494.75</v>
      </c>
      <c r="P2798" s="2">
        <v>20</v>
      </c>
      <c r="Q2798" s="2">
        <f>P2798*B2798</f>
        <v>8000</v>
      </c>
      <c r="R2798" s="2">
        <f>(Q2798-O2798)/O2798*100</f>
        <v>45.5935210883116</v>
      </c>
    </row>
    <row r="2799" spans="1:18">
      <c r="A2799" s="2" t="str">
        <f>"农 产 品"</f>
        <v>农 产 品</v>
      </c>
      <c r="B2799" s="2">
        <v>200</v>
      </c>
      <c r="C2799" s="2">
        <v>200</v>
      </c>
      <c r="D2799" s="2" t="str">
        <f>"人民币"</f>
        <v>人民币</v>
      </c>
      <c r="E2799" s="2">
        <v>25.665</v>
      </c>
      <c r="F2799" s="2">
        <v>-601</v>
      </c>
      <c r="G2799" s="2">
        <v>-11.71</v>
      </c>
      <c r="H2799" s="2"/>
      <c r="I2799" s="2">
        <v>4532</v>
      </c>
      <c r="J2799" s="2">
        <v>22.66</v>
      </c>
      <c r="K2799" s="2">
        <v>0</v>
      </c>
      <c r="L2799" s="2">
        <v>0</v>
      </c>
      <c r="M2799" s="2" t="str">
        <f>"000061"</f>
        <v>000061</v>
      </c>
      <c r="N2799" s="2" t="str">
        <f>"0157472516"</f>
        <v>0157472516</v>
      </c>
      <c r="O2799" s="2" t="str">
        <f>"5133.00"</f>
        <v>5133.00</v>
      </c>
      <c r="P2799" s="2">
        <v>35</v>
      </c>
      <c r="Q2799" s="2">
        <f>P2799*B2799</f>
        <v>7000</v>
      </c>
      <c r="R2799" s="2">
        <f>(Q2799-O2799)/O2799*100</f>
        <v>36.3724917202416</v>
      </c>
    </row>
    <row r="2800" spans="1:18">
      <c r="A2800" s="2" t="str">
        <f>"北京城建"</f>
        <v>北京城建</v>
      </c>
      <c r="B2800" s="2">
        <v>200</v>
      </c>
      <c r="C2800" s="2">
        <v>200</v>
      </c>
      <c r="D2800" s="2" t="str">
        <f>"人民币"</f>
        <v>人民币</v>
      </c>
      <c r="E2800" s="2">
        <v>24.605</v>
      </c>
      <c r="F2800" s="2">
        <v>-394.99</v>
      </c>
      <c r="G2800" s="2">
        <v>-8.03</v>
      </c>
      <c r="H2800" s="2"/>
      <c r="I2800" s="2">
        <v>4526</v>
      </c>
      <c r="J2800" s="2">
        <v>22.63</v>
      </c>
      <c r="K2800" s="2">
        <v>0</v>
      </c>
      <c r="L2800" s="2">
        <v>0</v>
      </c>
      <c r="M2800" s="2" t="str">
        <f>"600266"</f>
        <v>600266</v>
      </c>
      <c r="N2800" s="2" t="str">
        <f t="shared" ref="N2800:N2802" si="835">"A453612732"</f>
        <v>A453612732</v>
      </c>
      <c r="O2800" s="2" t="str">
        <f>"4920.99"</f>
        <v>4920.99</v>
      </c>
      <c r="P2800" s="2">
        <v>28</v>
      </c>
      <c r="Q2800" s="2">
        <f>P2800*B2800</f>
        <v>5600</v>
      </c>
      <c r="R2800" s="2">
        <f>(Q2800-O2800)/O2800*100</f>
        <v>13.7982397850839</v>
      </c>
    </row>
    <row r="2801" spans="1:18">
      <c r="A2801" s="2" t="str">
        <f>"上汽集团"</f>
        <v>上汽集团</v>
      </c>
      <c r="B2801" s="2">
        <v>200</v>
      </c>
      <c r="C2801" s="2">
        <v>200</v>
      </c>
      <c r="D2801" s="2" t="str">
        <f>"人民币"</f>
        <v>人民币</v>
      </c>
      <c r="E2801" s="2">
        <v>24.736</v>
      </c>
      <c r="F2801" s="2">
        <v>-449.12</v>
      </c>
      <c r="G2801" s="2">
        <v>-9.08</v>
      </c>
      <c r="H2801" s="2"/>
      <c r="I2801" s="2">
        <v>4498</v>
      </c>
      <c r="J2801" s="2">
        <v>22.49</v>
      </c>
      <c r="K2801" s="2">
        <v>0</v>
      </c>
      <c r="L2801" s="2">
        <v>0</v>
      </c>
      <c r="M2801" s="2" t="str">
        <f>"600104"</f>
        <v>600104</v>
      </c>
      <c r="N2801" s="2" t="str">
        <f>"A453612732"</f>
        <v>A453612732</v>
      </c>
      <c r="O2801" s="2" t="str">
        <f>"4947.12"</f>
        <v>4947.12</v>
      </c>
      <c r="P2801" s="2">
        <v>35</v>
      </c>
      <c r="Q2801" s="2">
        <f>P2801*B2801</f>
        <v>7000</v>
      </c>
      <c r="R2801" s="2">
        <f>(Q2801-O2801)/O2801*100</f>
        <v>41.4964666310904</v>
      </c>
    </row>
    <row r="2802" spans="1:18">
      <c r="A2802" s="2" t="str">
        <f>"中海集运"</f>
        <v>中海集运</v>
      </c>
      <c r="B2802" s="2">
        <v>400</v>
      </c>
      <c r="C2802" s="2">
        <v>400</v>
      </c>
      <c r="D2802" s="2" t="str">
        <f>"人民币"</f>
        <v>人民币</v>
      </c>
      <c r="E2802" s="2">
        <v>9.099</v>
      </c>
      <c r="F2802" s="2">
        <v>-167.68</v>
      </c>
      <c r="G2802" s="2">
        <v>-4.6</v>
      </c>
      <c r="H2802" s="2"/>
      <c r="I2802" s="2">
        <v>3472</v>
      </c>
      <c r="J2802" s="2">
        <v>8.68</v>
      </c>
      <c r="K2802" s="2">
        <v>0</v>
      </c>
      <c r="L2802" s="2">
        <v>0</v>
      </c>
      <c r="M2802" s="2" t="str">
        <f>"601866"</f>
        <v>601866</v>
      </c>
      <c r="N2802" s="2" t="str">
        <f>"A453612732"</f>
        <v>A453612732</v>
      </c>
      <c r="O2802" s="2" t="str">
        <f>"3639.68"</f>
        <v>3639.68</v>
      </c>
      <c r="P2802" s="2">
        <v>12</v>
      </c>
      <c r="Q2802" s="2">
        <f>P2802*B2802</f>
        <v>4800</v>
      </c>
      <c r="R2802" s="2">
        <f>(Q2802-O2802)/O2802*100</f>
        <v>31.8797256901706</v>
      </c>
    </row>
    <row r="2803" spans="1:18">
      <c r="A2803" s="2" t="str">
        <f>"中航军B"</f>
        <v>中航军B</v>
      </c>
      <c r="B2803" s="2">
        <v>3000</v>
      </c>
      <c r="C2803" s="2">
        <v>3000</v>
      </c>
      <c r="D2803" s="2" t="str">
        <f>"人民币"</f>
        <v>人民币</v>
      </c>
      <c r="E2803" s="2">
        <v>0.972</v>
      </c>
      <c r="F2803" s="2">
        <v>-62</v>
      </c>
      <c r="G2803" s="2">
        <v>-2.16</v>
      </c>
      <c r="H2803" s="2"/>
      <c r="I2803" s="2">
        <v>2853</v>
      </c>
      <c r="J2803" s="2">
        <v>0.951</v>
      </c>
      <c r="K2803" s="2">
        <v>0</v>
      </c>
      <c r="L2803" s="2">
        <v>0</v>
      </c>
      <c r="M2803" s="2" t="str">
        <f>"150222"</f>
        <v>150222</v>
      </c>
      <c r="N2803" s="2" t="str">
        <f>"0157472516"</f>
        <v>0157472516</v>
      </c>
      <c r="O2803" s="2" t="str">
        <f>"2915.00"</f>
        <v>2915.00</v>
      </c>
      <c r="P2803" s="2">
        <v>1.1</v>
      </c>
      <c r="Q2803" s="2">
        <f>P2803*B2803</f>
        <v>3300</v>
      </c>
      <c r="R2803" s="2">
        <f>(Q2803-O2803)/O2803*100</f>
        <v>13.2075471698113</v>
      </c>
    </row>
    <row r="2804" spans="1:18">
      <c r="A2804" s="2" t="str">
        <f>"华贸物流"</f>
        <v>华贸物流</v>
      </c>
      <c r="B2804" s="2">
        <v>200</v>
      </c>
      <c r="C2804" s="2">
        <v>200</v>
      </c>
      <c r="D2804" s="2" t="str">
        <f>"人民币"</f>
        <v>人民币</v>
      </c>
      <c r="E2804" s="2">
        <v>16.576</v>
      </c>
      <c r="F2804" s="2">
        <v>-473.12</v>
      </c>
      <c r="G2804" s="2">
        <v>-14.27</v>
      </c>
      <c r="H2804" s="2"/>
      <c r="I2804" s="2">
        <v>2842</v>
      </c>
      <c r="J2804" s="2">
        <v>14.21</v>
      </c>
      <c r="K2804" s="2">
        <v>0</v>
      </c>
      <c r="L2804" s="2">
        <v>0</v>
      </c>
      <c r="M2804" s="2" t="str">
        <f>"603128"</f>
        <v>603128</v>
      </c>
      <c r="N2804" s="2" t="str">
        <f t="shared" ref="N2804:N2807" si="836">"A453612732"</f>
        <v>A453612732</v>
      </c>
      <c r="O2804" s="2" t="str">
        <f>"3315.12"</f>
        <v>3315.12</v>
      </c>
      <c r="P2804" s="2">
        <v>20</v>
      </c>
      <c r="Q2804" s="2">
        <f>P2804*B2804</f>
        <v>4000</v>
      </c>
      <c r="R2804" s="2">
        <f>(Q2804-O2804)/O2804*100</f>
        <v>20.6592823185888</v>
      </c>
    </row>
    <row r="2805" spans="1:18">
      <c r="A2805" s="2" t="str">
        <f>"盛达矿业"</f>
        <v>盛达矿业</v>
      </c>
      <c r="B2805" s="2">
        <v>100</v>
      </c>
      <c r="C2805" s="2">
        <v>100</v>
      </c>
      <c r="D2805" s="2" t="str">
        <f>"人民币"</f>
        <v>人民币</v>
      </c>
      <c r="E2805" s="2">
        <v>38.308</v>
      </c>
      <c r="F2805" s="2">
        <v>-1175.77</v>
      </c>
      <c r="G2805" s="2">
        <v>-30.69</v>
      </c>
      <c r="H2805" s="2"/>
      <c r="I2805" s="2">
        <v>2655</v>
      </c>
      <c r="J2805" s="2">
        <v>26.55</v>
      </c>
      <c r="K2805" s="2">
        <v>0</v>
      </c>
      <c r="L2805" s="2">
        <v>100</v>
      </c>
      <c r="M2805" s="2" t="str">
        <f>"000603"</f>
        <v>000603</v>
      </c>
      <c r="N2805" s="2" t="str">
        <f>"0157472516"</f>
        <v>0157472516</v>
      </c>
      <c r="O2805" s="2" t="str">
        <f>"3830.77"</f>
        <v>3830.77</v>
      </c>
      <c r="P2805" s="2">
        <v>40</v>
      </c>
      <c r="Q2805" s="2">
        <f>P2805*B2805</f>
        <v>4000</v>
      </c>
      <c r="R2805" s="2">
        <f>(Q2805-O2805)/O2805*100</f>
        <v>4.41764971533138</v>
      </c>
    </row>
    <row r="2806" spans="1:18">
      <c r="A2806" s="2" t="str">
        <f>"大众交通"</f>
        <v>大众交通</v>
      </c>
      <c r="B2806" s="2">
        <v>100</v>
      </c>
      <c r="C2806" s="2">
        <v>100</v>
      </c>
      <c r="D2806" s="2" t="str">
        <f>"人民币"</f>
        <v>人民币</v>
      </c>
      <c r="E2806" s="2">
        <v>30.941</v>
      </c>
      <c r="F2806" s="2">
        <v>-1037.13</v>
      </c>
      <c r="G2806" s="2">
        <v>-33.52</v>
      </c>
      <c r="H2806" s="2"/>
      <c r="I2806" s="2">
        <v>2057</v>
      </c>
      <c r="J2806" s="2">
        <v>20.57</v>
      </c>
      <c r="K2806" s="2">
        <v>0</v>
      </c>
      <c r="L2806" s="2">
        <v>0</v>
      </c>
      <c r="M2806" s="2" t="str">
        <f>"600611"</f>
        <v>600611</v>
      </c>
      <c r="N2806" s="2" t="str">
        <f>"A453612732"</f>
        <v>A453612732</v>
      </c>
      <c r="O2806" s="2" t="str">
        <f>"3094.13"</f>
        <v>3094.13</v>
      </c>
      <c r="P2806" s="2">
        <v>28</v>
      </c>
      <c r="Q2806" s="2">
        <f>P2806*B2806</f>
        <v>2800</v>
      </c>
      <c r="R2806" s="2">
        <f>(Q2806-O2806)/O2806*100</f>
        <v>-9.50606470962759</v>
      </c>
    </row>
    <row r="2807" spans="1:18">
      <c r="A2807" s="2" t="str">
        <f>"中国中车"</f>
        <v>中国中车</v>
      </c>
      <c r="B2807" s="2">
        <v>100</v>
      </c>
      <c r="C2807" s="2">
        <v>100</v>
      </c>
      <c r="D2807" s="2" t="str">
        <f>"人民币"</f>
        <v>人民币</v>
      </c>
      <c r="E2807" s="2">
        <v>26.395</v>
      </c>
      <c r="F2807" s="2">
        <v>-631.5</v>
      </c>
      <c r="G2807" s="2">
        <v>-23.92</v>
      </c>
      <c r="H2807" s="2"/>
      <c r="I2807" s="2">
        <v>2008</v>
      </c>
      <c r="J2807" s="2">
        <v>20.08</v>
      </c>
      <c r="K2807" s="2">
        <v>0</v>
      </c>
      <c r="L2807" s="2">
        <v>100</v>
      </c>
      <c r="M2807" s="2" t="str">
        <f>"601766"</f>
        <v>601766</v>
      </c>
      <c r="N2807" s="2" t="str">
        <f>"A453612732"</f>
        <v>A453612732</v>
      </c>
      <c r="O2807" s="2" t="str">
        <f>"2639.50"</f>
        <v>2639.50</v>
      </c>
      <c r="P2807" s="2">
        <v>30</v>
      </c>
      <c r="Q2807" s="2">
        <f>P2807*B2807</f>
        <v>3000</v>
      </c>
      <c r="R2807" s="2">
        <f>(Q2807-O2807)/O2807*100</f>
        <v>13.6578897518469</v>
      </c>
    </row>
    <row r="2808" spans="1:18">
      <c r="A2808" s="2" t="s">
        <v>8</v>
      </c>
      <c r="B2808" s="2" t="s">
        <v>9</v>
      </c>
      <c r="C2808" s="4" t="s">
        <v>10</v>
      </c>
      <c r="D2808" s="4"/>
      <c r="E2808" s="4"/>
      <c r="F2808" s="2"/>
      <c r="G2808" s="2">
        <f>SUM(G2792:G2807)</f>
        <v>-178.38</v>
      </c>
      <c r="H2808" s="2"/>
      <c r="I2808" s="2"/>
      <c r="J2808" s="2"/>
      <c r="K2808" s="2"/>
      <c r="L2808" s="2"/>
      <c r="M2808" s="2"/>
      <c r="N2808" s="2"/>
      <c r="O2808" s="2"/>
      <c r="P2808" s="2"/>
      <c r="Q2808" s="2">
        <f>SUM(Q2792:Q2807)</f>
        <v>134800</v>
      </c>
      <c r="R2808" s="2"/>
    </row>
    <row r="2809" customFormat="1" spans="3:8">
      <c r="C2809" s="5"/>
      <c r="D2809" s="5"/>
      <c r="E2809" s="5"/>
      <c r="H2809" s="6">
        <v>42257</v>
      </c>
    </row>
    <row r="2810" spans="2:18">
      <c r="B2810" s="2" t="str">
        <f>"币种"</f>
        <v>币种</v>
      </c>
      <c r="C2810" s="2" t="str">
        <f>"余额"</f>
        <v>余额</v>
      </c>
      <c r="D2810" s="2" t="str">
        <f>"可用"</f>
        <v>可用</v>
      </c>
      <c r="E2810" s="2" t="str">
        <f>"可取"</f>
        <v>可取</v>
      </c>
      <c r="F2810" s="2" t="str">
        <f>"参考市值"</f>
        <v>参考市值</v>
      </c>
      <c r="G2810" s="2" t="str">
        <f>"资产"</f>
        <v>资产</v>
      </c>
      <c r="H2810" s="2" t="str">
        <f>"盈亏"</f>
        <v>盈亏</v>
      </c>
      <c r="I2810" s="2"/>
      <c r="J2810" s="2"/>
      <c r="K2810" s="2"/>
      <c r="L2810" s="2"/>
      <c r="M2810" s="2"/>
      <c r="N2810" s="2"/>
      <c r="O2810" s="2"/>
      <c r="P2810" s="2"/>
      <c r="Q2810" s="2"/>
      <c r="R2810" s="2"/>
    </row>
    <row r="2811" spans="2:18">
      <c r="B2811" s="2" t="str">
        <f>"人民币"</f>
        <v>人民币</v>
      </c>
      <c r="C2811" s="2" t="str">
        <f>"5508.71"</f>
        <v>5508.71</v>
      </c>
      <c r="D2811" s="2" t="str">
        <f>"138.54"</f>
        <v>138.54</v>
      </c>
      <c r="E2811" s="2" t="str">
        <f>"138.54"</f>
        <v>138.54</v>
      </c>
      <c r="F2811" s="2" t="str">
        <f>"91616.00"</f>
        <v>91616.00</v>
      </c>
      <c r="G2811" s="2" t="str">
        <f>"91754.54"</f>
        <v>91754.54</v>
      </c>
      <c r="H2811" s="2" t="str">
        <f>"-9194.42"</f>
        <v>-9194.42</v>
      </c>
      <c r="I2811" s="2"/>
      <c r="J2811" s="2"/>
      <c r="K2811" s="2"/>
      <c r="L2811" s="2"/>
      <c r="M2811" s="2"/>
      <c r="N2811" s="2"/>
      <c r="O2811" s="2"/>
      <c r="P2811" s="2"/>
      <c r="Q2811" s="2"/>
      <c r="R2811" s="2"/>
    </row>
    <row r="2812" spans="2:18"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8"/>
    </row>
    <row r="2813" spans="2:19">
      <c r="B2813" s="2" t="s">
        <v>0</v>
      </c>
      <c r="C2813" s="2" t="str">
        <f>"证券数量"</f>
        <v>证券数量</v>
      </c>
      <c r="D2813" s="2" t="s">
        <v>1</v>
      </c>
      <c r="E2813" s="2" t="str">
        <f>"价格币种"</f>
        <v>价格币种</v>
      </c>
      <c r="F2813" s="2" t="str">
        <f>"成本价"</f>
        <v>成本价</v>
      </c>
      <c r="G2813" s="2" t="str">
        <f>"浮动盈亏"</f>
        <v>浮动盈亏</v>
      </c>
      <c r="H2813" s="2" t="str">
        <f>"盈亏比例(%)"</f>
        <v>盈亏比例(%)</v>
      </c>
      <c r="I2813" s="2" t="str">
        <f>"折算汇率"</f>
        <v>折算汇率</v>
      </c>
      <c r="J2813" s="2" t="str">
        <f>"最新市值"</f>
        <v>最新市值</v>
      </c>
      <c r="K2813" s="2" t="str">
        <f>"当前价"</f>
        <v>当前价</v>
      </c>
      <c r="L2813" s="2" t="str">
        <f>"今买数量"</f>
        <v>今买数量</v>
      </c>
      <c r="M2813" s="2" t="str">
        <f>"今卖数量"</f>
        <v>今卖数量</v>
      </c>
      <c r="N2813" s="2" t="str">
        <f>"证券代码"</f>
        <v>证券代码</v>
      </c>
      <c r="O2813" s="2" t="str">
        <f>"股东代码"</f>
        <v>股东代码</v>
      </c>
      <c r="P2813" s="2" t="str">
        <f>"成本金额"</f>
        <v>成本金额</v>
      </c>
      <c r="Q2813" s="2" t="s">
        <v>2</v>
      </c>
      <c r="R2813" s="2"/>
      <c r="S2813" s="2" t="s">
        <v>3</v>
      </c>
    </row>
    <row r="2814" spans="2:19">
      <c r="B2814" s="2" t="s">
        <v>4</v>
      </c>
      <c r="C2814" s="9" t="s">
        <v>5</v>
      </c>
      <c r="D2814" s="9" t="s">
        <v>5</v>
      </c>
      <c r="E2814" s="2" t="str">
        <f t="shared" ref="E2814:E2829" si="837">"人民币"</f>
        <v>人民币</v>
      </c>
      <c r="F2814" s="2">
        <v>19.758</v>
      </c>
      <c r="G2814" s="2">
        <v>-1294.53</v>
      </c>
      <c r="H2814" s="2">
        <v>-8.19</v>
      </c>
      <c r="I2814" s="9" t="s">
        <v>6</v>
      </c>
      <c r="J2814" s="2">
        <v>14512</v>
      </c>
      <c r="K2814" s="2">
        <v>18.14</v>
      </c>
      <c r="L2814" s="2">
        <v>0</v>
      </c>
      <c r="M2814" s="2">
        <v>0</v>
      </c>
      <c r="N2814" s="2" t="str">
        <f>"000936"</f>
        <v>000936</v>
      </c>
      <c r="O2814" s="2" t="str">
        <f t="shared" ref="O2814:O2817" si="838">"0157472516"</f>
        <v>0157472516</v>
      </c>
      <c r="P2814" s="2" t="str">
        <f>"15806.53"</f>
        <v>15806.53</v>
      </c>
      <c r="Q2814" s="2">
        <v>30</v>
      </c>
      <c r="R2814" s="2">
        <f t="shared" ref="R2814:R2829" si="839">Q2814*C2814</f>
        <v>24000</v>
      </c>
      <c r="S2814" s="2">
        <f t="shared" ref="S2814:S2829" si="840">(R2814-P2814)/P2814*100</f>
        <v>51.835981711356</v>
      </c>
    </row>
    <row r="2815" spans="2:19">
      <c r="B2815" s="2" t="str">
        <f>"创业板B"</f>
        <v>创业板B</v>
      </c>
      <c r="C2815" s="2">
        <v>10000</v>
      </c>
      <c r="D2815" s="2">
        <v>10000</v>
      </c>
      <c r="E2815" s="2" t="str">
        <f>"人民币"</f>
        <v>人民币</v>
      </c>
      <c r="F2815" s="2">
        <v>1.116</v>
      </c>
      <c r="G2815" s="2">
        <v>-927.5</v>
      </c>
      <c r="H2815" s="2">
        <v>-8.33</v>
      </c>
      <c r="I2815" s="2"/>
      <c r="J2815" s="2">
        <v>10230</v>
      </c>
      <c r="K2815" s="2">
        <v>1.023</v>
      </c>
      <c r="L2815" s="2">
        <v>0</v>
      </c>
      <c r="M2815" s="2">
        <v>0</v>
      </c>
      <c r="N2815" s="2" t="str">
        <f>"150153"</f>
        <v>150153</v>
      </c>
      <c r="O2815" s="2" t="str">
        <f>"0157472516"</f>
        <v>0157472516</v>
      </c>
      <c r="P2815" s="2" t="str">
        <f>"11157.50"</f>
        <v>11157.50</v>
      </c>
      <c r="Q2815" s="2">
        <v>1.3</v>
      </c>
      <c r="R2815" s="2">
        <f>Q2815*C2815</f>
        <v>13000</v>
      </c>
      <c r="S2815" s="2">
        <f>(R2815-P2815)/P2815*100</f>
        <v>16.5135559041004</v>
      </c>
    </row>
    <row r="2816" spans="2:19">
      <c r="B2816" s="2" t="s">
        <v>7</v>
      </c>
      <c r="C2816" s="2">
        <v>600</v>
      </c>
      <c r="D2816" s="2">
        <v>600</v>
      </c>
      <c r="E2816" s="2" t="str">
        <f>"人民币"</f>
        <v>人民币</v>
      </c>
      <c r="F2816" s="2">
        <v>17.548</v>
      </c>
      <c r="G2816" s="2">
        <v>-310.88</v>
      </c>
      <c r="H2816" s="2">
        <v>-2.95</v>
      </c>
      <c r="I2816" s="2"/>
      <c r="J2816" s="2">
        <v>10218</v>
      </c>
      <c r="K2816" s="2">
        <v>17.03</v>
      </c>
      <c r="L2816" s="2">
        <v>0</v>
      </c>
      <c r="M2816" s="2">
        <v>0</v>
      </c>
      <c r="N2816" s="2" t="str">
        <f>"600008"</f>
        <v>600008</v>
      </c>
      <c r="O2816" s="2" t="str">
        <f t="shared" ref="O2816:O2819" si="841">"A453612732"</f>
        <v>A453612732</v>
      </c>
      <c r="P2816" s="2" t="str">
        <f>"10528.88"</f>
        <v>10528.88</v>
      </c>
      <c r="Q2816" s="2">
        <v>25</v>
      </c>
      <c r="R2816" s="2">
        <f>Q2816*C2816</f>
        <v>15000</v>
      </c>
      <c r="S2816" s="2">
        <f>(R2816-P2816)/P2816*100</f>
        <v>42.4652954540274</v>
      </c>
    </row>
    <row r="2817" spans="2:19">
      <c r="B2817" s="2" t="str">
        <f>"华英农业"</f>
        <v>华英农业</v>
      </c>
      <c r="C2817" s="2">
        <v>600</v>
      </c>
      <c r="D2817" s="2">
        <v>300</v>
      </c>
      <c r="E2817" s="2" t="str">
        <f>"人民币"</f>
        <v>人民币</v>
      </c>
      <c r="F2817" s="2">
        <v>14.948</v>
      </c>
      <c r="G2817" s="2">
        <v>-418.66</v>
      </c>
      <c r="H2817" s="2">
        <v>-4.67</v>
      </c>
      <c r="I2817" s="2"/>
      <c r="J2817" s="2">
        <v>8550</v>
      </c>
      <c r="K2817" s="2">
        <v>14.25</v>
      </c>
      <c r="L2817" s="2">
        <v>300</v>
      </c>
      <c r="M2817" s="2">
        <v>0</v>
      </c>
      <c r="N2817" s="2" t="str">
        <f>"002321"</f>
        <v>002321</v>
      </c>
      <c r="O2817" s="2" t="str">
        <f>"0157472516"</f>
        <v>0157472516</v>
      </c>
      <c r="P2817" s="2" t="str">
        <f>"8968.66"</f>
        <v>8968.66</v>
      </c>
      <c r="Q2817" s="2">
        <v>25</v>
      </c>
      <c r="R2817" s="2">
        <f>Q2817*C2817</f>
        <v>15000</v>
      </c>
      <c r="S2817" s="2">
        <f>(R2817-P2817)/P2817*100</f>
        <v>67.2490650777262</v>
      </c>
    </row>
    <row r="2818" spans="2:19">
      <c r="B2818" s="2" t="str">
        <f>"*ST阳化"</f>
        <v>*ST阳化</v>
      </c>
      <c r="C2818" s="2">
        <v>900</v>
      </c>
      <c r="D2818" s="2">
        <v>600</v>
      </c>
      <c r="E2818" s="2" t="str">
        <f>"人民币"</f>
        <v>人民币</v>
      </c>
      <c r="F2818" s="2">
        <v>7.599</v>
      </c>
      <c r="G2818" s="2">
        <v>-80.2</v>
      </c>
      <c r="H2818" s="2">
        <v>-1.17</v>
      </c>
      <c r="I2818" s="2"/>
      <c r="J2818" s="2">
        <v>6759</v>
      </c>
      <c r="K2818" s="2">
        <v>7.51</v>
      </c>
      <c r="L2818" s="2">
        <v>300</v>
      </c>
      <c r="M2818" s="2">
        <v>0</v>
      </c>
      <c r="N2818" s="2" t="str">
        <f>"600691"</f>
        <v>600691</v>
      </c>
      <c r="O2818" s="2" t="str">
        <f>"A453612732"</f>
        <v>A453612732</v>
      </c>
      <c r="P2818" s="2" t="str">
        <f>"6839.20"</f>
        <v>6839.20</v>
      </c>
      <c r="Q2818" s="2">
        <v>11</v>
      </c>
      <c r="R2818" s="2">
        <f>Q2818*C2818</f>
        <v>9900</v>
      </c>
      <c r="S2818" s="2">
        <f>(R2818-P2818)/P2818*100</f>
        <v>44.7537723710376</v>
      </c>
    </row>
    <row r="2819" spans="2:19">
      <c r="B2819" s="2" t="str">
        <f>"雪峰科技"</f>
        <v>雪峰科技</v>
      </c>
      <c r="C2819" s="2">
        <v>200</v>
      </c>
      <c r="D2819" s="2">
        <v>100</v>
      </c>
      <c r="E2819" s="2" t="str">
        <f>"人民币"</f>
        <v>人民币</v>
      </c>
      <c r="F2819" s="2">
        <v>37.898</v>
      </c>
      <c r="G2819" s="2">
        <v>-1239.59</v>
      </c>
      <c r="H2819" s="2">
        <v>-16.35</v>
      </c>
      <c r="I2819" s="2"/>
      <c r="J2819" s="2">
        <v>6340</v>
      </c>
      <c r="K2819" s="2">
        <v>31.7</v>
      </c>
      <c r="L2819" s="2">
        <v>100</v>
      </c>
      <c r="M2819" s="2">
        <v>0</v>
      </c>
      <c r="N2819" s="2" t="str">
        <f>"603227"</f>
        <v>603227</v>
      </c>
      <c r="O2819" s="2" t="str">
        <f>"A453612732"</f>
        <v>A453612732</v>
      </c>
      <c r="P2819" s="2" t="str">
        <f>"7579.59"</f>
        <v>7579.59</v>
      </c>
      <c r="Q2819" s="2">
        <v>42</v>
      </c>
      <c r="R2819" s="2">
        <f>Q2819*C2819</f>
        <v>8400</v>
      </c>
      <c r="S2819" s="2">
        <f>(R2819-P2819)/P2819*100</f>
        <v>10.8239363870605</v>
      </c>
    </row>
    <row r="2820" spans="2:19">
      <c r="B2820" s="2" t="str">
        <f>"三花股份"</f>
        <v>三花股份</v>
      </c>
      <c r="C2820" s="2">
        <v>400</v>
      </c>
      <c r="D2820" s="2">
        <v>400</v>
      </c>
      <c r="E2820" s="2" t="str">
        <f>"人民币"</f>
        <v>人民币</v>
      </c>
      <c r="F2820" s="2">
        <v>13.737</v>
      </c>
      <c r="G2820" s="2">
        <v>69.25</v>
      </c>
      <c r="H2820" s="2">
        <v>1.26</v>
      </c>
      <c r="I2820" s="2"/>
      <c r="J2820" s="2">
        <v>5564</v>
      </c>
      <c r="K2820" s="2">
        <v>13.91</v>
      </c>
      <c r="L2820" s="2">
        <v>0</v>
      </c>
      <c r="M2820" s="2">
        <v>0</v>
      </c>
      <c r="N2820" s="2" t="str">
        <f>"002050"</f>
        <v>002050</v>
      </c>
      <c r="O2820" s="2" t="str">
        <f t="shared" ref="O2820:O2825" si="842">"0157472516"</f>
        <v>0157472516</v>
      </c>
      <c r="P2820" s="2" t="str">
        <f>"5494.75"</f>
        <v>5494.75</v>
      </c>
      <c r="Q2820" s="2">
        <v>20</v>
      </c>
      <c r="R2820" s="2">
        <f>Q2820*C2820</f>
        <v>8000</v>
      </c>
      <c r="S2820" s="2">
        <f>(R2820-P2820)/P2820*100</f>
        <v>45.5935210883116</v>
      </c>
    </row>
    <row r="2821" spans="2:19">
      <c r="B2821" s="2" t="str">
        <f>"农 产 品"</f>
        <v>农 产 品</v>
      </c>
      <c r="C2821" s="2">
        <v>200</v>
      </c>
      <c r="D2821" s="2">
        <v>200</v>
      </c>
      <c r="E2821" s="2" t="str">
        <f>"人民币"</f>
        <v>人民币</v>
      </c>
      <c r="F2821" s="2">
        <v>25.665</v>
      </c>
      <c r="G2821" s="2">
        <v>-601</v>
      </c>
      <c r="H2821" s="2">
        <v>-11.71</v>
      </c>
      <c r="I2821" s="2"/>
      <c r="J2821" s="2">
        <v>4532</v>
      </c>
      <c r="K2821" s="2">
        <v>22.66</v>
      </c>
      <c r="L2821" s="2">
        <v>0</v>
      </c>
      <c r="M2821" s="2">
        <v>0</v>
      </c>
      <c r="N2821" s="2" t="str">
        <f>"000061"</f>
        <v>000061</v>
      </c>
      <c r="O2821" s="2" t="str">
        <f>"0157472516"</f>
        <v>0157472516</v>
      </c>
      <c r="P2821" s="2" t="str">
        <f>"5133.00"</f>
        <v>5133.00</v>
      </c>
      <c r="Q2821" s="2">
        <v>35</v>
      </c>
      <c r="R2821" s="2">
        <f>Q2821*C2821</f>
        <v>7000</v>
      </c>
      <c r="S2821" s="2">
        <f>(R2821-P2821)/P2821*100</f>
        <v>36.3724917202416</v>
      </c>
    </row>
    <row r="2822" spans="2:19">
      <c r="B2822" s="2" t="str">
        <f>"北京城建"</f>
        <v>北京城建</v>
      </c>
      <c r="C2822" s="2">
        <v>200</v>
      </c>
      <c r="D2822" s="2">
        <v>200</v>
      </c>
      <c r="E2822" s="2" t="str">
        <f>"人民币"</f>
        <v>人民币</v>
      </c>
      <c r="F2822" s="2">
        <v>24.605</v>
      </c>
      <c r="G2822" s="2">
        <v>-394.99</v>
      </c>
      <c r="H2822" s="2">
        <v>-8.03</v>
      </c>
      <c r="I2822" s="2"/>
      <c r="J2822" s="2">
        <v>4526</v>
      </c>
      <c r="K2822" s="2">
        <v>22.63</v>
      </c>
      <c r="L2822" s="2">
        <v>0</v>
      </c>
      <c r="M2822" s="2">
        <v>0</v>
      </c>
      <c r="N2822" s="2" t="str">
        <f>"600266"</f>
        <v>600266</v>
      </c>
      <c r="O2822" s="2" t="str">
        <f t="shared" ref="O2822:O2824" si="843">"A453612732"</f>
        <v>A453612732</v>
      </c>
      <c r="P2822" s="2" t="str">
        <f>"4920.99"</f>
        <v>4920.99</v>
      </c>
      <c r="Q2822" s="2">
        <v>28</v>
      </c>
      <c r="R2822" s="2">
        <f>Q2822*C2822</f>
        <v>5600</v>
      </c>
      <c r="S2822" s="2">
        <f>(R2822-P2822)/P2822*100</f>
        <v>13.7982397850839</v>
      </c>
    </row>
    <row r="2823" spans="2:19">
      <c r="B2823" s="2" t="str">
        <f>"上汽集团"</f>
        <v>上汽集团</v>
      </c>
      <c r="C2823" s="2">
        <v>200</v>
      </c>
      <c r="D2823" s="2">
        <v>200</v>
      </c>
      <c r="E2823" s="2" t="str">
        <f>"人民币"</f>
        <v>人民币</v>
      </c>
      <c r="F2823" s="2">
        <v>24.736</v>
      </c>
      <c r="G2823" s="2">
        <v>-449.12</v>
      </c>
      <c r="H2823" s="2">
        <v>-9.08</v>
      </c>
      <c r="I2823" s="2"/>
      <c r="J2823" s="2">
        <v>4498</v>
      </c>
      <c r="K2823" s="2">
        <v>22.49</v>
      </c>
      <c r="L2823" s="2">
        <v>0</v>
      </c>
      <c r="M2823" s="2">
        <v>0</v>
      </c>
      <c r="N2823" s="2" t="str">
        <f>"600104"</f>
        <v>600104</v>
      </c>
      <c r="O2823" s="2" t="str">
        <f>"A453612732"</f>
        <v>A453612732</v>
      </c>
      <c r="P2823" s="2" t="str">
        <f>"4947.12"</f>
        <v>4947.12</v>
      </c>
      <c r="Q2823" s="2">
        <v>35</v>
      </c>
      <c r="R2823" s="2">
        <f>Q2823*C2823</f>
        <v>7000</v>
      </c>
      <c r="S2823" s="2">
        <f>(R2823-P2823)/P2823*100</f>
        <v>41.4964666310904</v>
      </c>
    </row>
    <row r="2824" spans="2:19">
      <c r="B2824" s="2" t="str">
        <f>"中海集运"</f>
        <v>中海集运</v>
      </c>
      <c r="C2824" s="2">
        <v>400</v>
      </c>
      <c r="D2824" s="2">
        <v>400</v>
      </c>
      <c r="E2824" s="2" t="str">
        <f>"人民币"</f>
        <v>人民币</v>
      </c>
      <c r="F2824" s="2">
        <v>9.099</v>
      </c>
      <c r="G2824" s="2">
        <v>-167.68</v>
      </c>
      <c r="H2824" s="2">
        <v>-4.6</v>
      </c>
      <c r="I2824" s="2"/>
      <c r="J2824" s="2">
        <v>3472</v>
      </c>
      <c r="K2824" s="2">
        <v>8.68</v>
      </c>
      <c r="L2824" s="2">
        <v>0</v>
      </c>
      <c r="M2824" s="2">
        <v>0</v>
      </c>
      <c r="N2824" s="2" t="str">
        <f>"601866"</f>
        <v>601866</v>
      </c>
      <c r="O2824" s="2" t="str">
        <f>"A453612732"</f>
        <v>A453612732</v>
      </c>
      <c r="P2824" s="2" t="str">
        <f>"3639.68"</f>
        <v>3639.68</v>
      </c>
      <c r="Q2824" s="2">
        <v>12</v>
      </c>
      <c r="R2824" s="2">
        <f>Q2824*C2824</f>
        <v>4800</v>
      </c>
      <c r="S2824" s="2">
        <f>(R2824-P2824)/P2824*100</f>
        <v>31.8797256901706</v>
      </c>
    </row>
    <row r="2825" spans="2:19">
      <c r="B2825" s="2" t="str">
        <f>"中航军B"</f>
        <v>中航军B</v>
      </c>
      <c r="C2825" s="2">
        <v>3000</v>
      </c>
      <c r="D2825" s="2">
        <v>3000</v>
      </c>
      <c r="E2825" s="2" t="str">
        <f>"人民币"</f>
        <v>人民币</v>
      </c>
      <c r="F2825" s="2">
        <v>0.972</v>
      </c>
      <c r="G2825" s="2">
        <v>-62</v>
      </c>
      <c r="H2825" s="2">
        <v>-2.16</v>
      </c>
      <c r="I2825" s="2"/>
      <c r="J2825" s="2">
        <v>2853</v>
      </c>
      <c r="K2825" s="2">
        <v>0.951</v>
      </c>
      <c r="L2825" s="2">
        <v>0</v>
      </c>
      <c r="M2825" s="2">
        <v>0</v>
      </c>
      <c r="N2825" s="2" t="str">
        <f>"150222"</f>
        <v>150222</v>
      </c>
      <c r="O2825" s="2" t="str">
        <f>"0157472516"</f>
        <v>0157472516</v>
      </c>
      <c r="P2825" s="2" t="str">
        <f>"2915.00"</f>
        <v>2915.00</v>
      </c>
      <c r="Q2825" s="2">
        <v>1.1</v>
      </c>
      <c r="R2825" s="2">
        <f>Q2825*C2825</f>
        <v>3300</v>
      </c>
      <c r="S2825" s="2">
        <f>(R2825-P2825)/P2825*100</f>
        <v>13.2075471698113</v>
      </c>
    </row>
    <row r="2826" spans="2:19">
      <c r="B2826" s="2" t="str">
        <f>"华贸物流"</f>
        <v>华贸物流</v>
      </c>
      <c r="C2826" s="2">
        <v>200</v>
      </c>
      <c r="D2826" s="2">
        <v>200</v>
      </c>
      <c r="E2826" s="2" t="str">
        <f>"人民币"</f>
        <v>人民币</v>
      </c>
      <c r="F2826" s="2">
        <v>16.576</v>
      </c>
      <c r="G2826" s="2">
        <v>-473.12</v>
      </c>
      <c r="H2826" s="2">
        <v>-14.27</v>
      </c>
      <c r="I2826" s="2"/>
      <c r="J2826" s="2">
        <v>2842</v>
      </c>
      <c r="K2826" s="2">
        <v>14.21</v>
      </c>
      <c r="L2826" s="2">
        <v>0</v>
      </c>
      <c r="M2826" s="2">
        <v>0</v>
      </c>
      <c r="N2826" s="2" t="str">
        <f>"603128"</f>
        <v>603128</v>
      </c>
      <c r="O2826" s="2" t="str">
        <f t="shared" ref="O2826:O2829" si="844">"A453612732"</f>
        <v>A453612732</v>
      </c>
      <c r="P2826" s="2" t="str">
        <f>"3315.12"</f>
        <v>3315.12</v>
      </c>
      <c r="Q2826" s="2">
        <v>20</v>
      </c>
      <c r="R2826" s="2">
        <f>Q2826*C2826</f>
        <v>4000</v>
      </c>
      <c r="S2826" s="2">
        <f>(R2826-P2826)/P2826*100</f>
        <v>20.6592823185888</v>
      </c>
    </row>
    <row r="2827" spans="2:19">
      <c r="B2827" s="2" t="str">
        <f>"盛达矿业"</f>
        <v>盛达矿业</v>
      </c>
      <c r="C2827" s="2">
        <v>100</v>
      </c>
      <c r="D2827" s="2">
        <v>100</v>
      </c>
      <c r="E2827" s="2" t="str">
        <f>"人民币"</f>
        <v>人民币</v>
      </c>
      <c r="F2827" s="2">
        <v>38.308</v>
      </c>
      <c r="G2827" s="2">
        <v>-1175.77</v>
      </c>
      <c r="H2827" s="2">
        <v>-30.69</v>
      </c>
      <c r="I2827" s="2"/>
      <c r="J2827" s="2">
        <v>2655</v>
      </c>
      <c r="K2827" s="2">
        <v>26.55</v>
      </c>
      <c r="L2827" s="2">
        <v>0</v>
      </c>
      <c r="M2827" s="2">
        <v>100</v>
      </c>
      <c r="N2827" s="2" t="str">
        <f>"000603"</f>
        <v>000603</v>
      </c>
      <c r="O2827" s="2" t="str">
        <f>"0157472516"</f>
        <v>0157472516</v>
      </c>
      <c r="P2827" s="2" t="str">
        <f>"3830.77"</f>
        <v>3830.77</v>
      </c>
      <c r="Q2827" s="2">
        <v>40</v>
      </c>
      <c r="R2827" s="2">
        <f>Q2827*C2827</f>
        <v>4000</v>
      </c>
      <c r="S2827" s="2">
        <f>(R2827-P2827)/P2827*100</f>
        <v>4.41764971533138</v>
      </c>
    </row>
    <row r="2828" spans="2:19">
      <c r="B2828" s="2" t="str">
        <f>"大众交通"</f>
        <v>大众交通</v>
      </c>
      <c r="C2828" s="2">
        <v>100</v>
      </c>
      <c r="D2828" s="2">
        <v>100</v>
      </c>
      <c r="E2828" s="2" t="str">
        <f>"人民币"</f>
        <v>人民币</v>
      </c>
      <c r="F2828" s="2">
        <v>30.941</v>
      </c>
      <c r="G2828" s="2">
        <v>-1037.13</v>
      </c>
      <c r="H2828" s="2">
        <v>-33.52</v>
      </c>
      <c r="I2828" s="2"/>
      <c r="J2828" s="2">
        <v>2057</v>
      </c>
      <c r="K2828" s="2">
        <v>20.57</v>
      </c>
      <c r="L2828" s="2">
        <v>0</v>
      </c>
      <c r="M2828" s="2">
        <v>0</v>
      </c>
      <c r="N2828" s="2" t="str">
        <f>"600611"</f>
        <v>600611</v>
      </c>
      <c r="O2828" s="2" t="str">
        <f>"A453612732"</f>
        <v>A453612732</v>
      </c>
      <c r="P2828" s="2" t="str">
        <f>"3094.13"</f>
        <v>3094.13</v>
      </c>
      <c r="Q2828" s="2">
        <v>28</v>
      </c>
      <c r="R2828" s="2">
        <f>Q2828*C2828</f>
        <v>2800</v>
      </c>
      <c r="S2828" s="2">
        <f>(R2828-P2828)/P2828*100</f>
        <v>-9.50606470962759</v>
      </c>
    </row>
    <row r="2829" spans="2:19">
      <c r="B2829" s="2" t="str">
        <f>"中国中车"</f>
        <v>中国中车</v>
      </c>
      <c r="C2829" s="2">
        <v>100</v>
      </c>
      <c r="D2829" s="2">
        <v>100</v>
      </c>
      <c r="E2829" s="2" t="str">
        <f>"人民币"</f>
        <v>人民币</v>
      </c>
      <c r="F2829" s="2">
        <v>26.395</v>
      </c>
      <c r="G2829" s="2">
        <v>-631.5</v>
      </c>
      <c r="H2829" s="2">
        <v>-23.92</v>
      </c>
      <c r="I2829" s="2"/>
      <c r="J2829" s="2">
        <v>2008</v>
      </c>
      <c r="K2829" s="2">
        <v>20.08</v>
      </c>
      <c r="L2829" s="2">
        <v>0</v>
      </c>
      <c r="M2829" s="2">
        <v>100</v>
      </c>
      <c r="N2829" s="2" t="str">
        <f>"601766"</f>
        <v>601766</v>
      </c>
      <c r="O2829" s="2" t="str">
        <f>"A453612732"</f>
        <v>A453612732</v>
      </c>
      <c r="P2829" s="2" t="str">
        <f>"2639.50"</f>
        <v>2639.50</v>
      </c>
      <c r="Q2829" s="2">
        <v>30</v>
      </c>
      <c r="R2829" s="2">
        <f>Q2829*C2829</f>
        <v>3000</v>
      </c>
      <c r="S2829" s="2">
        <f>(R2829-P2829)/P2829*100</f>
        <v>13.6578897518469</v>
      </c>
    </row>
    <row r="2830" spans="2:19">
      <c r="B2830" s="2" t="s">
        <v>8</v>
      </c>
      <c r="C2830" s="2" t="s">
        <v>9</v>
      </c>
      <c r="D2830" s="4" t="s">
        <v>10</v>
      </c>
      <c r="E2830" s="4"/>
      <c r="F2830" s="4"/>
      <c r="G2830" s="2"/>
      <c r="H2830" s="2">
        <f>SUM(H2814:H2829)</f>
        <v>-178.38</v>
      </c>
      <c r="I2830" s="2"/>
      <c r="J2830" s="2"/>
      <c r="K2830" s="2"/>
      <c r="L2830" s="2"/>
      <c r="M2830" s="2"/>
      <c r="N2830" s="2"/>
      <c r="O2830" s="2"/>
      <c r="P2830" s="2"/>
      <c r="Q2830" s="2"/>
      <c r="R2830" s="2">
        <f>SUM(R2814:R2829)</f>
        <v>134800</v>
      </c>
      <c r="S2830" s="2"/>
    </row>
    <row r="2831" customFormat="1" spans="4:9">
      <c r="D2831" s="5"/>
      <c r="E2831" s="5"/>
      <c r="F2831" s="5"/>
      <c r="I2831" s="6">
        <v>42257</v>
      </c>
    </row>
    <row r="2832" customFormat="1" spans="11:11">
      <c r="K2832" s="6">
        <f>I2831+1</f>
        <v>42258</v>
      </c>
    </row>
    <row r="2833" customFormat="1" spans="3:12">
      <c r="C2833" t="s">
        <v>11</v>
      </c>
      <c r="L2833" s="7">
        <f ca="1">NOW()</f>
        <v>42259.9654398148</v>
      </c>
    </row>
    <row r="2834" customFormat="1" spans="10:10">
      <c r="J2834" t="e">
        <f>E2826+1</f>
        <v>#VALUE!</v>
      </c>
    </row>
    <row r="2835" customFormat="1" spans="7:7">
      <c r="G2835" t="s">
        <v>12</v>
      </c>
    </row>
    <row r="2836" customFormat="1" spans="6:6">
      <c r="F2836" t="s">
        <v>13</v>
      </c>
    </row>
    <row r="2837" spans="1:17">
      <c r="A2837" s="2" t="str">
        <f>"币种"</f>
        <v>币种</v>
      </c>
      <c r="B2837" s="2" t="str">
        <f>"余额"</f>
        <v>余额</v>
      </c>
      <c r="C2837" s="2" t="str">
        <f>"可用"</f>
        <v>可用</v>
      </c>
      <c r="D2837" s="2" t="str">
        <f>"可取"</f>
        <v>可取</v>
      </c>
      <c r="E2837" s="2" t="str">
        <f>"参考市值"</f>
        <v>参考市值</v>
      </c>
      <c r="F2837" s="2" t="str">
        <f>"资产"</f>
        <v>资产</v>
      </c>
      <c r="G2837" s="2" t="str">
        <f>"盈亏"</f>
        <v>盈亏</v>
      </c>
      <c r="H2837" s="2"/>
      <c r="I2837" s="2"/>
      <c r="J2837" s="2"/>
      <c r="K2837" s="2"/>
      <c r="L2837" s="2"/>
      <c r="M2837" s="2"/>
      <c r="N2837" s="2"/>
      <c r="O2837" s="2"/>
      <c r="P2837" s="2"/>
      <c r="Q2837" s="2"/>
    </row>
    <row r="2838" spans="1:17">
      <c r="A2838" s="2" t="str">
        <f>"人民币"</f>
        <v>人民币</v>
      </c>
      <c r="B2838" s="2" t="str">
        <f>"5508.71"</f>
        <v>5508.71</v>
      </c>
      <c r="C2838" s="2" t="str">
        <f>"138.54"</f>
        <v>138.54</v>
      </c>
      <c r="D2838" s="2" t="str">
        <f>"138.54"</f>
        <v>138.54</v>
      </c>
      <c r="E2838" s="2" t="str">
        <f>"91616.00"</f>
        <v>91616.00</v>
      </c>
      <c r="F2838" s="2" t="str">
        <f>"91754.54"</f>
        <v>91754.54</v>
      </c>
      <c r="G2838" s="2" t="str">
        <f>"-9194.42"</f>
        <v>-9194.42</v>
      </c>
      <c r="H2838" s="2"/>
      <c r="I2838" s="2"/>
      <c r="J2838" s="2"/>
      <c r="K2838" s="2"/>
      <c r="L2838" s="2"/>
      <c r="M2838" s="2"/>
      <c r="N2838" s="2"/>
      <c r="O2838" s="2"/>
      <c r="P2838" s="2"/>
      <c r="Q2838" s="2"/>
    </row>
    <row r="2839" spans="1:17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8"/>
    </row>
    <row r="2840" spans="1:18">
      <c r="A2840" s="2" t="s">
        <v>0</v>
      </c>
      <c r="B2840" s="2" t="str">
        <f>"证券数量"</f>
        <v>证券数量</v>
      </c>
      <c r="C2840" s="2" t="s">
        <v>1</v>
      </c>
      <c r="D2840" s="2" t="str">
        <f>"价格币种"</f>
        <v>价格币种</v>
      </c>
      <c r="E2840" s="2" t="str">
        <f>"成本价"</f>
        <v>成本价</v>
      </c>
      <c r="F2840" s="2" t="str">
        <f>"浮动盈亏"</f>
        <v>浮动盈亏</v>
      </c>
      <c r="G2840" s="2" t="str">
        <f>"盈亏比例(%)"</f>
        <v>盈亏比例(%)</v>
      </c>
      <c r="H2840" s="2" t="str">
        <f>"折算汇率"</f>
        <v>折算汇率</v>
      </c>
      <c r="I2840" s="2" t="str">
        <f>"最新市值"</f>
        <v>最新市值</v>
      </c>
      <c r="J2840" s="2" t="str">
        <f>"当前价"</f>
        <v>当前价</v>
      </c>
      <c r="K2840" s="2" t="str">
        <f>"今买数量"</f>
        <v>今买数量</v>
      </c>
      <c r="L2840" s="2" t="str">
        <f>"今卖数量"</f>
        <v>今卖数量</v>
      </c>
      <c r="M2840" s="2" t="str">
        <f>"证券代码"</f>
        <v>证券代码</v>
      </c>
      <c r="N2840" s="2" t="str">
        <f>"股东代码"</f>
        <v>股东代码</v>
      </c>
      <c r="O2840" s="2" t="str">
        <f>"成本金额"</f>
        <v>成本金额</v>
      </c>
      <c r="P2840" s="2" t="s">
        <v>2</v>
      </c>
      <c r="Q2840" s="2"/>
      <c r="R2840" s="2" t="s">
        <v>3</v>
      </c>
    </row>
    <row r="2841" spans="1:18">
      <c r="A2841" s="2" t="s">
        <v>4</v>
      </c>
      <c r="B2841" s="9" t="s">
        <v>5</v>
      </c>
      <c r="C2841" s="9" t="s">
        <v>5</v>
      </c>
      <c r="D2841" s="2" t="str">
        <f t="shared" ref="D2841:D2856" si="845">"人民币"</f>
        <v>人民币</v>
      </c>
      <c r="E2841" s="2">
        <v>19.758</v>
      </c>
      <c r="F2841" s="2">
        <v>-1294.53</v>
      </c>
      <c r="G2841" s="2">
        <v>-8.19</v>
      </c>
      <c r="H2841" s="9" t="s">
        <v>6</v>
      </c>
      <c r="I2841" s="2">
        <v>14512</v>
      </c>
      <c r="J2841" s="2">
        <v>18.14</v>
      </c>
      <c r="K2841" s="2">
        <v>0</v>
      </c>
      <c r="L2841" s="2">
        <v>0</v>
      </c>
      <c r="M2841" s="2" t="str">
        <f>"000936"</f>
        <v>000936</v>
      </c>
      <c r="N2841" s="2" t="str">
        <f t="shared" ref="N2841:N2844" si="846">"0157472516"</f>
        <v>0157472516</v>
      </c>
      <c r="O2841" s="2" t="str">
        <f>"15806.53"</f>
        <v>15806.53</v>
      </c>
      <c r="P2841" s="2">
        <v>30</v>
      </c>
      <c r="Q2841" s="2">
        <f t="shared" ref="Q2841:Q2856" si="847">P2841*B2841</f>
        <v>24000</v>
      </c>
      <c r="R2841" s="2">
        <f t="shared" ref="R2841:R2856" si="848">(Q2841-O2841)/O2841*100</f>
        <v>51.835981711356</v>
      </c>
    </row>
    <row r="2842" spans="1:18">
      <c r="A2842" s="2" t="str">
        <f>"创业板B"</f>
        <v>创业板B</v>
      </c>
      <c r="B2842" s="2">
        <v>10000</v>
      </c>
      <c r="C2842" s="2">
        <v>10000</v>
      </c>
      <c r="D2842" s="2" t="str">
        <f>"人民币"</f>
        <v>人民币</v>
      </c>
      <c r="E2842" s="2">
        <v>1.116</v>
      </c>
      <c r="F2842" s="2">
        <v>-927.5</v>
      </c>
      <c r="G2842" s="2">
        <v>-8.33</v>
      </c>
      <c r="H2842" s="2"/>
      <c r="I2842" s="2">
        <v>10230</v>
      </c>
      <c r="J2842" s="2">
        <v>1.023</v>
      </c>
      <c r="K2842" s="2">
        <v>0</v>
      </c>
      <c r="L2842" s="2">
        <v>0</v>
      </c>
      <c r="M2842" s="2" t="str">
        <f>"150153"</f>
        <v>150153</v>
      </c>
      <c r="N2842" s="2" t="str">
        <f>"0157472516"</f>
        <v>0157472516</v>
      </c>
      <c r="O2842" s="2" t="str">
        <f>"11157.50"</f>
        <v>11157.50</v>
      </c>
      <c r="P2842" s="2">
        <v>1.3</v>
      </c>
      <c r="Q2842" s="2">
        <f>P2842*B2842</f>
        <v>13000</v>
      </c>
      <c r="R2842" s="2">
        <f>(Q2842-O2842)/O2842*100</f>
        <v>16.5135559041004</v>
      </c>
    </row>
    <row r="2843" spans="1:18">
      <c r="A2843" s="2" t="s">
        <v>7</v>
      </c>
      <c r="B2843" s="2">
        <v>600</v>
      </c>
      <c r="C2843" s="2">
        <v>600</v>
      </c>
      <c r="D2843" s="2" t="str">
        <f>"人民币"</f>
        <v>人民币</v>
      </c>
      <c r="E2843" s="2">
        <v>17.548</v>
      </c>
      <c r="F2843" s="2">
        <v>-310.88</v>
      </c>
      <c r="G2843" s="2">
        <v>-2.95</v>
      </c>
      <c r="H2843" s="2"/>
      <c r="I2843" s="2">
        <v>10218</v>
      </c>
      <c r="J2843" s="2">
        <v>17.03</v>
      </c>
      <c r="K2843" s="2">
        <v>0</v>
      </c>
      <c r="L2843" s="2">
        <v>0</v>
      </c>
      <c r="M2843" s="2" t="str">
        <f>"600008"</f>
        <v>600008</v>
      </c>
      <c r="N2843" s="2" t="str">
        <f t="shared" ref="N2843:N2846" si="849">"A453612732"</f>
        <v>A453612732</v>
      </c>
      <c r="O2843" s="2" t="str">
        <f>"10528.88"</f>
        <v>10528.88</v>
      </c>
      <c r="P2843" s="2">
        <v>25</v>
      </c>
      <c r="Q2843" s="2">
        <f>P2843*B2843</f>
        <v>15000</v>
      </c>
      <c r="R2843" s="2">
        <f>(Q2843-O2843)/O2843*100</f>
        <v>42.4652954540274</v>
      </c>
    </row>
    <row r="2844" spans="1:18">
      <c r="A2844" s="2" t="str">
        <f>"华英农业"</f>
        <v>华英农业</v>
      </c>
      <c r="B2844" s="2">
        <v>600</v>
      </c>
      <c r="C2844" s="2">
        <v>300</v>
      </c>
      <c r="D2844" s="2" t="str">
        <f>"人民币"</f>
        <v>人民币</v>
      </c>
      <c r="E2844" s="2">
        <v>14.948</v>
      </c>
      <c r="F2844" s="2">
        <v>-418.66</v>
      </c>
      <c r="G2844" s="2">
        <v>-4.67</v>
      </c>
      <c r="H2844" s="2"/>
      <c r="I2844" s="2">
        <v>8550</v>
      </c>
      <c r="J2844" s="2">
        <v>14.25</v>
      </c>
      <c r="K2844" s="2">
        <v>300</v>
      </c>
      <c r="L2844" s="2">
        <v>0</v>
      </c>
      <c r="M2844" s="2" t="str">
        <f>"002321"</f>
        <v>002321</v>
      </c>
      <c r="N2844" s="2" t="str">
        <f>"0157472516"</f>
        <v>0157472516</v>
      </c>
      <c r="O2844" s="2" t="str">
        <f>"8968.66"</f>
        <v>8968.66</v>
      </c>
      <c r="P2844" s="2">
        <v>25</v>
      </c>
      <c r="Q2844" s="2">
        <f>P2844*B2844</f>
        <v>15000</v>
      </c>
      <c r="R2844" s="2">
        <f>(Q2844-O2844)/O2844*100</f>
        <v>67.2490650777262</v>
      </c>
    </row>
    <row r="2845" spans="1:18">
      <c r="A2845" s="2" t="str">
        <f>"*ST阳化"</f>
        <v>*ST阳化</v>
      </c>
      <c r="B2845" s="2">
        <v>900</v>
      </c>
      <c r="C2845" s="2">
        <v>600</v>
      </c>
      <c r="D2845" s="2" t="str">
        <f>"人民币"</f>
        <v>人民币</v>
      </c>
      <c r="E2845" s="2">
        <v>7.599</v>
      </c>
      <c r="F2845" s="2">
        <v>-80.2</v>
      </c>
      <c r="G2845" s="2">
        <v>-1.17</v>
      </c>
      <c r="H2845" s="2"/>
      <c r="I2845" s="2">
        <v>6759</v>
      </c>
      <c r="J2845" s="2">
        <v>7.51</v>
      </c>
      <c r="K2845" s="2">
        <v>300</v>
      </c>
      <c r="L2845" s="2">
        <v>0</v>
      </c>
      <c r="M2845" s="2" t="str">
        <f>"600691"</f>
        <v>600691</v>
      </c>
      <c r="N2845" s="2" t="str">
        <f>"A453612732"</f>
        <v>A453612732</v>
      </c>
      <c r="O2845" s="2" t="str">
        <f>"6839.20"</f>
        <v>6839.20</v>
      </c>
      <c r="P2845" s="2">
        <v>11</v>
      </c>
      <c r="Q2845" s="2">
        <f>P2845*B2845</f>
        <v>9900</v>
      </c>
      <c r="R2845" s="2">
        <f>(Q2845-O2845)/O2845*100</f>
        <v>44.7537723710376</v>
      </c>
    </row>
    <row r="2846" spans="1:18">
      <c r="A2846" s="2" t="str">
        <f>"雪峰科技"</f>
        <v>雪峰科技</v>
      </c>
      <c r="B2846" s="2">
        <v>200</v>
      </c>
      <c r="C2846" s="2">
        <v>100</v>
      </c>
      <c r="D2846" s="2" t="str">
        <f>"人民币"</f>
        <v>人民币</v>
      </c>
      <c r="E2846" s="2">
        <v>37.898</v>
      </c>
      <c r="F2846" s="2">
        <v>-1239.59</v>
      </c>
      <c r="G2846" s="2">
        <v>-16.35</v>
      </c>
      <c r="H2846" s="2"/>
      <c r="I2846" s="2">
        <v>6340</v>
      </c>
      <c r="J2846" s="2">
        <v>31.7</v>
      </c>
      <c r="K2846" s="2">
        <v>100</v>
      </c>
      <c r="L2846" s="2">
        <v>0</v>
      </c>
      <c r="M2846" s="2" t="str">
        <f>"603227"</f>
        <v>603227</v>
      </c>
      <c r="N2846" s="2" t="str">
        <f>"A453612732"</f>
        <v>A453612732</v>
      </c>
      <c r="O2846" s="2" t="str">
        <f>"7579.59"</f>
        <v>7579.59</v>
      </c>
      <c r="P2846" s="2">
        <v>42</v>
      </c>
      <c r="Q2846" s="2">
        <f>P2846*B2846</f>
        <v>8400</v>
      </c>
      <c r="R2846" s="2">
        <f>(Q2846-O2846)/O2846*100</f>
        <v>10.8239363870605</v>
      </c>
    </row>
    <row r="2847" spans="1:18">
      <c r="A2847" s="2" t="str">
        <f>"三花股份"</f>
        <v>三花股份</v>
      </c>
      <c r="B2847" s="2">
        <v>400</v>
      </c>
      <c r="C2847" s="2">
        <v>400</v>
      </c>
      <c r="D2847" s="2" t="str">
        <f>"人民币"</f>
        <v>人民币</v>
      </c>
      <c r="E2847" s="2">
        <v>13.737</v>
      </c>
      <c r="F2847" s="2">
        <v>69.25</v>
      </c>
      <c r="G2847" s="2">
        <v>1.26</v>
      </c>
      <c r="H2847" s="2"/>
      <c r="I2847" s="2">
        <v>5564</v>
      </c>
      <c r="J2847" s="2">
        <v>13.91</v>
      </c>
      <c r="K2847" s="2">
        <v>0</v>
      </c>
      <c r="L2847" s="2">
        <v>0</v>
      </c>
      <c r="M2847" s="2" t="str">
        <f>"002050"</f>
        <v>002050</v>
      </c>
      <c r="N2847" s="2" t="str">
        <f t="shared" ref="N2847:N2852" si="850">"0157472516"</f>
        <v>0157472516</v>
      </c>
      <c r="O2847" s="2" t="str">
        <f>"5494.75"</f>
        <v>5494.75</v>
      </c>
      <c r="P2847" s="2">
        <v>20</v>
      </c>
      <c r="Q2847" s="2">
        <f>P2847*B2847</f>
        <v>8000</v>
      </c>
      <c r="R2847" s="2">
        <f>(Q2847-O2847)/O2847*100</f>
        <v>45.5935210883116</v>
      </c>
    </row>
    <row r="2848" spans="1:18">
      <c r="A2848" s="2" t="str">
        <f>"农 产 品"</f>
        <v>农 产 品</v>
      </c>
      <c r="B2848" s="2">
        <v>200</v>
      </c>
      <c r="C2848" s="2">
        <v>200</v>
      </c>
      <c r="D2848" s="2" t="str">
        <f>"人民币"</f>
        <v>人民币</v>
      </c>
      <c r="E2848" s="2">
        <v>25.665</v>
      </c>
      <c r="F2848" s="2">
        <v>-601</v>
      </c>
      <c r="G2848" s="2">
        <v>-11.71</v>
      </c>
      <c r="H2848" s="2"/>
      <c r="I2848" s="2">
        <v>4532</v>
      </c>
      <c r="J2848" s="2">
        <v>22.66</v>
      </c>
      <c r="K2848" s="2">
        <v>0</v>
      </c>
      <c r="L2848" s="2">
        <v>0</v>
      </c>
      <c r="M2848" s="2" t="str">
        <f>"000061"</f>
        <v>000061</v>
      </c>
      <c r="N2848" s="2" t="str">
        <f>"0157472516"</f>
        <v>0157472516</v>
      </c>
      <c r="O2848" s="2" t="str">
        <f>"5133.00"</f>
        <v>5133.00</v>
      </c>
      <c r="P2848" s="2">
        <v>35</v>
      </c>
      <c r="Q2848" s="2">
        <f>P2848*B2848</f>
        <v>7000</v>
      </c>
      <c r="R2848" s="2">
        <f>(Q2848-O2848)/O2848*100</f>
        <v>36.3724917202416</v>
      </c>
    </row>
    <row r="2849" spans="1:18">
      <c r="A2849" s="2" t="str">
        <f>"北京城建"</f>
        <v>北京城建</v>
      </c>
      <c r="B2849" s="2">
        <v>200</v>
      </c>
      <c r="C2849" s="2">
        <v>200</v>
      </c>
      <c r="D2849" s="2" t="str">
        <f>"人民币"</f>
        <v>人民币</v>
      </c>
      <c r="E2849" s="2">
        <v>24.605</v>
      </c>
      <c r="F2849" s="2">
        <v>-394.99</v>
      </c>
      <c r="G2849" s="2">
        <v>-8.03</v>
      </c>
      <c r="H2849" s="2"/>
      <c r="I2849" s="2">
        <v>4526</v>
      </c>
      <c r="J2849" s="2">
        <v>22.63</v>
      </c>
      <c r="K2849" s="2">
        <v>0</v>
      </c>
      <c r="L2849" s="2">
        <v>0</v>
      </c>
      <c r="M2849" s="2" t="str">
        <f>"600266"</f>
        <v>600266</v>
      </c>
      <c r="N2849" s="2" t="str">
        <f t="shared" ref="N2849:N2851" si="851">"A453612732"</f>
        <v>A453612732</v>
      </c>
      <c r="O2849" s="2" t="str">
        <f>"4920.99"</f>
        <v>4920.99</v>
      </c>
      <c r="P2849" s="2">
        <v>28</v>
      </c>
      <c r="Q2849" s="2">
        <f>P2849*B2849</f>
        <v>5600</v>
      </c>
      <c r="R2849" s="2">
        <f>(Q2849-O2849)/O2849*100</f>
        <v>13.7982397850839</v>
      </c>
    </row>
    <row r="2850" spans="1:18">
      <c r="A2850" s="2" t="str">
        <f>"上汽集团"</f>
        <v>上汽集团</v>
      </c>
      <c r="B2850" s="2">
        <v>200</v>
      </c>
      <c r="C2850" s="2">
        <v>200</v>
      </c>
      <c r="D2850" s="2" t="str">
        <f>"人民币"</f>
        <v>人民币</v>
      </c>
      <c r="E2850" s="2">
        <v>24.736</v>
      </c>
      <c r="F2850" s="2">
        <v>-449.12</v>
      </c>
      <c r="G2850" s="2">
        <v>-9.08</v>
      </c>
      <c r="H2850" s="2"/>
      <c r="I2850" s="2">
        <v>4498</v>
      </c>
      <c r="J2850" s="2">
        <v>22.49</v>
      </c>
      <c r="K2850" s="2">
        <v>0</v>
      </c>
      <c r="L2850" s="2">
        <v>0</v>
      </c>
      <c r="M2850" s="2" t="str">
        <f>"600104"</f>
        <v>600104</v>
      </c>
      <c r="N2850" s="2" t="str">
        <f>"A453612732"</f>
        <v>A453612732</v>
      </c>
      <c r="O2850" s="2" t="str">
        <f>"4947.12"</f>
        <v>4947.12</v>
      </c>
      <c r="P2850" s="2">
        <v>35</v>
      </c>
      <c r="Q2850" s="2">
        <f>P2850*B2850</f>
        <v>7000</v>
      </c>
      <c r="R2850" s="2">
        <f>(Q2850-O2850)/O2850*100</f>
        <v>41.4964666310904</v>
      </c>
    </row>
    <row r="2851" spans="1:18">
      <c r="A2851" s="2" t="str">
        <f>"中海集运"</f>
        <v>中海集运</v>
      </c>
      <c r="B2851" s="2">
        <v>400</v>
      </c>
      <c r="C2851" s="2">
        <v>400</v>
      </c>
      <c r="D2851" s="2" t="str">
        <f>"人民币"</f>
        <v>人民币</v>
      </c>
      <c r="E2851" s="2">
        <v>9.099</v>
      </c>
      <c r="F2851" s="2">
        <v>-167.68</v>
      </c>
      <c r="G2851" s="2">
        <v>-4.6</v>
      </c>
      <c r="H2851" s="2"/>
      <c r="I2851" s="2">
        <v>3472</v>
      </c>
      <c r="J2851" s="2">
        <v>8.68</v>
      </c>
      <c r="K2851" s="2">
        <v>0</v>
      </c>
      <c r="L2851" s="2">
        <v>0</v>
      </c>
      <c r="M2851" s="2" t="str">
        <f>"601866"</f>
        <v>601866</v>
      </c>
      <c r="N2851" s="2" t="str">
        <f>"A453612732"</f>
        <v>A453612732</v>
      </c>
      <c r="O2851" s="2" t="str">
        <f>"3639.68"</f>
        <v>3639.68</v>
      </c>
      <c r="P2851" s="2">
        <v>12</v>
      </c>
      <c r="Q2851" s="2">
        <f>P2851*B2851</f>
        <v>4800</v>
      </c>
      <c r="R2851" s="2">
        <f>(Q2851-O2851)/O2851*100</f>
        <v>31.8797256901706</v>
      </c>
    </row>
    <row r="2852" spans="1:18">
      <c r="A2852" s="2" t="str">
        <f>"中航军B"</f>
        <v>中航军B</v>
      </c>
      <c r="B2852" s="2">
        <v>3000</v>
      </c>
      <c r="C2852" s="2">
        <v>3000</v>
      </c>
      <c r="D2852" s="2" t="str">
        <f>"人民币"</f>
        <v>人民币</v>
      </c>
      <c r="E2852" s="2">
        <v>0.972</v>
      </c>
      <c r="F2852" s="2">
        <v>-62</v>
      </c>
      <c r="G2852" s="2">
        <v>-2.16</v>
      </c>
      <c r="H2852" s="2"/>
      <c r="I2852" s="2">
        <v>2853</v>
      </c>
      <c r="J2852" s="2">
        <v>0.951</v>
      </c>
      <c r="K2852" s="2">
        <v>0</v>
      </c>
      <c r="L2852" s="2">
        <v>0</v>
      </c>
      <c r="M2852" s="2" t="str">
        <f>"150222"</f>
        <v>150222</v>
      </c>
      <c r="N2852" s="2" t="str">
        <f>"0157472516"</f>
        <v>0157472516</v>
      </c>
      <c r="O2852" s="2" t="str">
        <f>"2915.00"</f>
        <v>2915.00</v>
      </c>
      <c r="P2852" s="2">
        <v>1.1</v>
      </c>
      <c r="Q2852" s="2">
        <f>P2852*B2852</f>
        <v>3300</v>
      </c>
      <c r="R2852" s="2">
        <f>(Q2852-O2852)/O2852*100</f>
        <v>13.2075471698113</v>
      </c>
    </row>
    <row r="2853" spans="1:18">
      <c r="A2853" s="2" t="str">
        <f>"华贸物流"</f>
        <v>华贸物流</v>
      </c>
      <c r="B2853" s="2">
        <v>200</v>
      </c>
      <c r="C2853" s="2">
        <v>200</v>
      </c>
      <c r="D2853" s="2" t="str">
        <f>"人民币"</f>
        <v>人民币</v>
      </c>
      <c r="E2853" s="2">
        <v>16.576</v>
      </c>
      <c r="F2853" s="2">
        <v>-473.12</v>
      </c>
      <c r="G2853" s="2">
        <v>-14.27</v>
      </c>
      <c r="H2853" s="2"/>
      <c r="I2853" s="2">
        <v>2842</v>
      </c>
      <c r="J2853" s="2">
        <v>14.21</v>
      </c>
      <c r="K2853" s="2">
        <v>0</v>
      </c>
      <c r="L2853" s="2">
        <v>0</v>
      </c>
      <c r="M2853" s="2" t="str">
        <f>"603128"</f>
        <v>603128</v>
      </c>
      <c r="N2853" s="2" t="str">
        <f t="shared" ref="N2853:N2856" si="852">"A453612732"</f>
        <v>A453612732</v>
      </c>
      <c r="O2853" s="2" t="str">
        <f>"3315.12"</f>
        <v>3315.12</v>
      </c>
      <c r="P2853" s="2">
        <v>20</v>
      </c>
      <c r="Q2853" s="2">
        <f>P2853*B2853</f>
        <v>4000</v>
      </c>
      <c r="R2853" s="2">
        <f>(Q2853-O2853)/O2853*100</f>
        <v>20.6592823185888</v>
      </c>
    </row>
    <row r="2854" spans="1:18">
      <c r="A2854" s="2" t="str">
        <f>"盛达矿业"</f>
        <v>盛达矿业</v>
      </c>
      <c r="B2854" s="2">
        <v>100</v>
      </c>
      <c r="C2854" s="2">
        <v>100</v>
      </c>
      <c r="D2854" s="2" t="str">
        <f>"人民币"</f>
        <v>人民币</v>
      </c>
      <c r="E2854" s="2">
        <v>38.308</v>
      </c>
      <c r="F2854" s="2">
        <v>-1175.77</v>
      </c>
      <c r="G2854" s="2">
        <v>-30.69</v>
      </c>
      <c r="H2854" s="2"/>
      <c r="I2854" s="2">
        <v>2655</v>
      </c>
      <c r="J2854" s="2">
        <v>26.55</v>
      </c>
      <c r="K2854" s="2">
        <v>0</v>
      </c>
      <c r="L2854" s="2">
        <v>100</v>
      </c>
      <c r="M2854" s="2" t="str">
        <f>"000603"</f>
        <v>000603</v>
      </c>
      <c r="N2854" s="2" t="str">
        <f>"0157472516"</f>
        <v>0157472516</v>
      </c>
      <c r="O2854" s="2" t="str">
        <f>"3830.77"</f>
        <v>3830.77</v>
      </c>
      <c r="P2854" s="2">
        <v>40</v>
      </c>
      <c r="Q2854" s="2">
        <f>P2854*B2854</f>
        <v>4000</v>
      </c>
      <c r="R2854" s="2">
        <f>(Q2854-O2854)/O2854*100</f>
        <v>4.41764971533138</v>
      </c>
    </row>
    <row r="2855" spans="1:18">
      <c r="A2855" s="2" t="str">
        <f>"大众交通"</f>
        <v>大众交通</v>
      </c>
      <c r="B2855" s="2">
        <v>100</v>
      </c>
      <c r="C2855" s="2">
        <v>100</v>
      </c>
      <c r="D2855" s="2" t="str">
        <f>"人民币"</f>
        <v>人民币</v>
      </c>
      <c r="E2855" s="2">
        <v>30.941</v>
      </c>
      <c r="F2855" s="2">
        <v>-1037.13</v>
      </c>
      <c r="G2855" s="2">
        <v>-33.52</v>
      </c>
      <c r="H2855" s="2"/>
      <c r="I2855" s="2">
        <v>2057</v>
      </c>
      <c r="J2855" s="2">
        <v>20.57</v>
      </c>
      <c r="K2855" s="2">
        <v>0</v>
      </c>
      <c r="L2855" s="2">
        <v>0</v>
      </c>
      <c r="M2855" s="2" t="str">
        <f>"600611"</f>
        <v>600611</v>
      </c>
      <c r="N2855" s="2" t="str">
        <f>"A453612732"</f>
        <v>A453612732</v>
      </c>
      <c r="O2855" s="2" t="str">
        <f>"3094.13"</f>
        <v>3094.13</v>
      </c>
      <c r="P2855" s="2">
        <v>28</v>
      </c>
      <c r="Q2855" s="2">
        <f>P2855*B2855</f>
        <v>2800</v>
      </c>
      <c r="R2855" s="2">
        <f>(Q2855-O2855)/O2855*100</f>
        <v>-9.50606470962759</v>
      </c>
    </row>
    <row r="2856" spans="1:18">
      <c r="A2856" s="2" t="str">
        <f>"中国中车"</f>
        <v>中国中车</v>
      </c>
      <c r="B2856" s="2">
        <v>100</v>
      </c>
      <c r="C2856" s="2">
        <v>100</v>
      </c>
      <c r="D2856" s="2" t="str">
        <f>"人民币"</f>
        <v>人民币</v>
      </c>
      <c r="E2856" s="2">
        <v>26.395</v>
      </c>
      <c r="F2856" s="2">
        <v>-631.5</v>
      </c>
      <c r="G2856" s="2">
        <v>-23.92</v>
      </c>
      <c r="H2856" s="2"/>
      <c r="I2856" s="2">
        <v>2008</v>
      </c>
      <c r="J2856" s="2">
        <v>20.08</v>
      </c>
      <c r="K2856" s="2">
        <v>0</v>
      </c>
      <c r="L2856" s="2">
        <v>100</v>
      </c>
      <c r="M2856" s="2" t="str">
        <f>"601766"</f>
        <v>601766</v>
      </c>
      <c r="N2856" s="2" t="str">
        <f>"A453612732"</f>
        <v>A453612732</v>
      </c>
      <c r="O2856" s="2" t="str">
        <f>"2639.50"</f>
        <v>2639.50</v>
      </c>
      <c r="P2856" s="2">
        <v>30</v>
      </c>
      <c r="Q2856" s="2">
        <f>P2856*B2856</f>
        <v>3000</v>
      </c>
      <c r="R2856" s="2">
        <f>(Q2856-O2856)/O2856*100</f>
        <v>13.6578897518469</v>
      </c>
    </row>
    <row r="2857" spans="1:18">
      <c r="A2857" s="2" t="s">
        <v>8</v>
      </c>
      <c r="B2857" s="2" t="s">
        <v>9</v>
      </c>
      <c r="C2857" s="4" t="s">
        <v>10</v>
      </c>
      <c r="D2857" s="4"/>
      <c r="E2857" s="4"/>
      <c r="F2857" s="2"/>
      <c r="G2857" s="2">
        <f>SUM(G2841:G2856)</f>
        <v>-178.38</v>
      </c>
      <c r="H2857" s="2"/>
      <c r="I2857" s="2"/>
      <c r="J2857" s="2"/>
      <c r="K2857" s="2"/>
      <c r="L2857" s="2"/>
      <c r="M2857" s="2"/>
      <c r="N2857" s="2"/>
      <c r="O2857" s="2"/>
      <c r="P2857" s="2"/>
      <c r="Q2857" s="2">
        <f>SUM(Q2841:Q2856)</f>
        <v>134800</v>
      </c>
      <c r="R2857" s="2"/>
    </row>
    <row r="2858" customFormat="1" spans="3:8">
      <c r="C2858" s="5"/>
      <c r="D2858" s="5"/>
      <c r="E2858" s="5"/>
      <c r="H2858" s="6">
        <v>42257</v>
      </c>
    </row>
    <row r="2859" customFormat="1" spans="10:10">
      <c r="J2859" s="6">
        <f>H2858+1</f>
        <v>42258</v>
      </c>
    </row>
    <row r="2860" customFormat="1" spans="2:11">
      <c r="B2860" t="s">
        <v>11</v>
      </c>
      <c r="K2860" s="7">
        <f ca="1">NOW()</f>
        <v>42259.9654398148</v>
      </c>
    </row>
    <row r="2861" customFormat="1" spans="9:9">
      <c r="I2861" t="e">
        <f>D2853+1</f>
        <v>#VALUE!</v>
      </c>
    </row>
    <row r="2862" customFormat="1"/>
    <row r="2863" spans="1:18">
      <c r="A2863" s="2" t="s">
        <v>0</v>
      </c>
      <c r="B2863" s="2" t="str">
        <f>"证券数量"</f>
        <v>证券数量</v>
      </c>
      <c r="C2863" s="2" t="s">
        <v>1</v>
      </c>
      <c r="D2863" s="2" t="str">
        <f>"价格币种"</f>
        <v>价格币种</v>
      </c>
      <c r="E2863" s="2" t="str">
        <f>"成本价"</f>
        <v>成本价</v>
      </c>
      <c r="F2863" s="2" t="str">
        <f>"浮动盈亏"</f>
        <v>浮动盈亏</v>
      </c>
      <c r="G2863" s="2" t="str">
        <f>"盈亏比例(%)"</f>
        <v>盈亏比例(%)</v>
      </c>
      <c r="H2863" s="2" t="str">
        <f>"折算汇率"</f>
        <v>折算汇率</v>
      </c>
      <c r="I2863" s="2" t="str">
        <f>"最新市值"</f>
        <v>最新市值</v>
      </c>
      <c r="J2863" s="2" t="str">
        <f>"当前价"</f>
        <v>当前价</v>
      </c>
      <c r="K2863" s="2" t="str">
        <f>"今买数量"</f>
        <v>今买数量</v>
      </c>
      <c r="L2863" s="2" t="str">
        <f>"今卖数量"</f>
        <v>今卖数量</v>
      </c>
      <c r="M2863" s="2" t="str">
        <f>"证券代码"</f>
        <v>证券代码</v>
      </c>
      <c r="N2863" s="2" t="str">
        <f>"股东代码"</f>
        <v>股东代码</v>
      </c>
      <c r="O2863" s="2" t="str">
        <f>"成本金额"</f>
        <v>成本金额</v>
      </c>
      <c r="P2863" s="2" t="s">
        <v>2</v>
      </c>
      <c r="Q2863" s="2"/>
      <c r="R2863" s="2" t="s">
        <v>3</v>
      </c>
    </row>
    <row r="2864" spans="1:18">
      <c r="A2864" s="2" t="s">
        <v>4</v>
      </c>
      <c r="B2864" s="9" t="s">
        <v>5</v>
      </c>
      <c r="C2864" s="9" t="s">
        <v>5</v>
      </c>
      <c r="D2864" s="2" t="str">
        <f t="shared" ref="D2864:D2879" si="853">"人民币"</f>
        <v>人民币</v>
      </c>
      <c r="E2864" s="2">
        <v>19.758</v>
      </c>
      <c r="F2864" s="2">
        <v>-1294.53</v>
      </c>
      <c r="G2864" s="2">
        <v>-8.19</v>
      </c>
      <c r="H2864" s="9" t="s">
        <v>6</v>
      </c>
      <c r="I2864" s="2">
        <v>14512</v>
      </c>
      <c r="J2864" s="2">
        <v>18.14</v>
      </c>
      <c r="K2864" s="2">
        <v>0</v>
      </c>
      <c r="L2864" s="2">
        <v>0</v>
      </c>
      <c r="M2864" s="2" t="str">
        <f>"000936"</f>
        <v>000936</v>
      </c>
      <c r="N2864" s="2" t="str">
        <f t="shared" ref="N2864:N2867" si="854">"0157472516"</f>
        <v>0157472516</v>
      </c>
      <c r="O2864" s="2" t="str">
        <f>"15806.53"</f>
        <v>15806.53</v>
      </c>
      <c r="P2864" s="2">
        <v>30</v>
      </c>
      <c r="Q2864" s="2">
        <f t="shared" ref="Q2864:Q2879" si="855">P2864*B2864</f>
        <v>24000</v>
      </c>
      <c r="R2864" s="2">
        <f t="shared" ref="R2864:R2879" si="856">(Q2864-O2864)/O2864*100</f>
        <v>51.835981711356</v>
      </c>
    </row>
    <row r="2865" spans="1:18">
      <c r="A2865" s="2" t="str">
        <f>"创业板B"</f>
        <v>创业板B</v>
      </c>
      <c r="B2865" s="2">
        <v>10000</v>
      </c>
      <c r="C2865" s="2">
        <v>10000</v>
      </c>
      <c r="D2865" s="2" t="str">
        <f>"人民币"</f>
        <v>人民币</v>
      </c>
      <c r="E2865" s="2">
        <v>1.116</v>
      </c>
      <c r="F2865" s="2">
        <v>-927.5</v>
      </c>
      <c r="G2865" s="2">
        <v>-8.33</v>
      </c>
      <c r="H2865" s="2"/>
      <c r="I2865" s="2">
        <v>10230</v>
      </c>
      <c r="J2865" s="2">
        <v>1.023</v>
      </c>
      <c r="K2865" s="2">
        <v>0</v>
      </c>
      <c r="L2865" s="2">
        <v>0</v>
      </c>
      <c r="M2865" s="2" t="str">
        <f>"150153"</f>
        <v>150153</v>
      </c>
      <c r="N2865" s="2" t="str">
        <f>"0157472516"</f>
        <v>0157472516</v>
      </c>
      <c r="O2865" s="2" t="str">
        <f>"11157.50"</f>
        <v>11157.50</v>
      </c>
      <c r="P2865" s="2">
        <v>1.3</v>
      </c>
      <c r="Q2865" s="2">
        <f>P2865*B2865</f>
        <v>13000</v>
      </c>
      <c r="R2865" s="2">
        <f>(Q2865-O2865)/O2865*100</f>
        <v>16.5135559041004</v>
      </c>
    </row>
    <row r="2866" spans="1:18">
      <c r="A2866" s="2" t="s">
        <v>7</v>
      </c>
      <c r="B2866" s="2">
        <v>600</v>
      </c>
      <c r="C2866" s="2">
        <v>600</v>
      </c>
      <c r="D2866" s="2" t="str">
        <f>"人民币"</f>
        <v>人民币</v>
      </c>
      <c r="E2866" s="2">
        <v>17.548</v>
      </c>
      <c r="F2866" s="2">
        <v>-310.88</v>
      </c>
      <c r="G2866" s="2">
        <v>-2.95</v>
      </c>
      <c r="H2866" s="2"/>
      <c r="I2866" s="2">
        <v>10218</v>
      </c>
      <c r="J2866" s="2">
        <v>17.03</v>
      </c>
      <c r="K2866" s="2">
        <v>0</v>
      </c>
      <c r="L2866" s="2">
        <v>0</v>
      </c>
      <c r="M2866" s="2" t="str">
        <f>"600008"</f>
        <v>600008</v>
      </c>
      <c r="N2866" s="2" t="str">
        <f t="shared" ref="N2866:N2869" si="857">"A453612732"</f>
        <v>A453612732</v>
      </c>
      <c r="O2866" s="2" t="str">
        <f>"10528.88"</f>
        <v>10528.88</v>
      </c>
      <c r="P2866" s="2">
        <v>25</v>
      </c>
      <c r="Q2866" s="2">
        <f>P2866*B2866</f>
        <v>15000</v>
      </c>
      <c r="R2866" s="2">
        <f>(Q2866-O2866)/O2866*100</f>
        <v>42.4652954540274</v>
      </c>
    </row>
    <row r="2867" spans="1:18">
      <c r="A2867" s="2" t="str">
        <f>"华英农业"</f>
        <v>华英农业</v>
      </c>
      <c r="B2867" s="2">
        <v>600</v>
      </c>
      <c r="C2867" s="2">
        <v>300</v>
      </c>
      <c r="D2867" s="2" t="str">
        <f>"人民币"</f>
        <v>人民币</v>
      </c>
      <c r="E2867" s="2">
        <v>14.948</v>
      </c>
      <c r="F2867" s="2">
        <v>-418.66</v>
      </c>
      <c r="G2867" s="2">
        <v>-4.67</v>
      </c>
      <c r="H2867" s="2"/>
      <c r="I2867" s="2">
        <v>8550</v>
      </c>
      <c r="J2867" s="2">
        <v>14.25</v>
      </c>
      <c r="K2867" s="2">
        <v>300</v>
      </c>
      <c r="L2867" s="2">
        <v>0</v>
      </c>
      <c r="M2867" s="2" t="str">
        <f>"002321"</f>
        <v>002321</v>
      </c>
      <c r="N2867" s="2" t="str">
        <f>"0157472516"</f>
        <v>0157472516</v>
      </c>
      <c r="O2867" s="2" t="str">
        <f>"8968.66"</f>
        <v>8968.66</v>
      </c>
      <c r="P2867" s="2">
        <v>25</v>
      </c>
      <c r="Q2867" s="2">
        <f>P2867*B2867</f>
        <v>15000</v>
      </c>
      <c r="R2867" s="2">
        <f>(Q2867-O2867)/O2867*100</f>
        <v>67.2490650777262</v>
      </c>
    </row>
    <row r="2868" spans="1:18">
      <c r="A2868" s="2" t="str">
        <f>"*ST阳化"</f>
        <v>*ST阳化</v>
      </c>
      <c r="B2868" s="2">
        <v>900</v>
      </c>
      <c r="C2868" s="2">
        <v>600</v>
      </c>
      <c r="D2868" s="2" t="str">
        <f>"人民币"</f>
        <v>人民币</v>
      </c>
      <c r="E2868" s="2">
        <v>7.599</v>
      </c>
      <c r="F2868" s="2">
        <v>-80.2</v>
      </c>
      <c r="G2868" s="2">
        <v>-1.17</v>
      </c>
      <c r="H2868" s="2"/>
      <c r="I2868" s="2">
        <v>6759</v>
      </c>
      <c r="J2868" s="2">
        <v>7.51</v>
      </c>
      <c r="K2868" s="2">
        <v>300</v>
      </c>
      <c r="L2868" s="2">
        <v>0</v>
      </c>
      <c r="M2868" s="2" t="str">
        <f>"600691"</f>
        <v>600691</v>
      </c>
      <c r="N2868" s="2" t="str">
        <f>"A453612732"</f>
        <v>A453612732</v>
      </c>
      <c r="O2868" s="2" t="str">
        <f>"6839.20"</f>
        <v>6839.20</v>
      </c>
      <c r="P2868" s="2">
        <v>11</v>
      </c>
      <c r="Q2868" s="2">
        <f>P2868*B2868</f>
        <v>9900</v>
      </c>
      <c r="R2868" s="2">
        <f>(Q2868-O2868)/O2868*100</f>
        <v>44.7537723710376</v>
      </c>
    </row>
    <row r="2869" spans="1:18">
      <c r="A2869" s="2" t="str">
        <f>"雪峰科技"</f>
        <v>雪峰科技</v>
      </c>
      <c r="B2869" s="2">
        <v>200</v>
      </c>
      <c r="C2869" s="2">
        <v>100</v>
      </c>
      <c r="D2869" s="2" t="str">
        <f>"人民币"</f>
        <v>人民币</v>
      </c>
      <c r="E2869" s="2">
        <v>37.898</v>
      </c>
      <c r="F2869" s="2">
        <v>-1239.59</v>
      </c>
      <c r="G2869" s="2">
        <v>-16.35</v>
      </c>
      <c r="H2869" s="2"/>
      <c r="I2869" s="2">
        <v>6340</v>
      </c>
      <c r="J2869" s="2">
        <v>31.7</v>
      </c>
      <c r="K2869" s="2">
        <v>100</v>
      </c>
      <c r="L2869" s="2">
        <v>0</v>
      </c>
      <c r="M2869" s="2" t="str">
        <f>"603227"</f>
        <v>603227</v>
      </c>
      <c r="N2869" s="2" t="str">
        <f>"A453612732"</f>
        <v>A453612732</v>
      </c>
      <c r="O2869" s="2" t="str">
        <f>"7579.59"</f>
        <v>7579.59</v>
      </c>
      <c r="P2869" s="2">
        <v>42</v>
      </c>
      <c r="Q2869" s="2">
        <f>P2869*B2869</f>
        <v>8400</v>
      </c>
      <c r="R2869" s="2">
        <f>(Q2869-O2869)/O2869*100</f>
        <v>10.8239363870605</v>
      </c>
    </row>
    <row r="2870" spans="1:18">
      <c r="A2870" s="2" t="str">
        <f>"三花股份"</f>
        <v>三花股份</v>
      </c>
      <c r="B2870" s="2">
        <v>400</v>
      </c>
      <c r="C2870" s="2">
        <v>400</v>
      </c>
      <c r="D2870" s="2" t="str">
        <f>"人民币"</f>
        <v>人民币</v>
      </c>
      <c r="E2870" s="2">
        <v>13.737</v>
      </c>
      <c r="F2870" s="2">
        <v>69.25</v>
      </c>
      <c r="G2870" s="2">
        <v>1.26</v>
      </c>
      <c r="H2870" s="2"/>
      <c r="I2870" s="2">
        <v>5564</v>
      </c>
      <c r="J2870" s="2">
        <v>13.91</v>
      </c>
      <c r="K2870" s="2">
        <v>0</v>
      </c>
      <c r="L2870" s="2">
        <v>0</v>
      </c>
      <c r="M2870" s="2" t="str">
        <f>"002050"</f>
        <v>002050</v>
      </c>
      <c r="N2870" s="2" t="str">
        <f t="shared" ref="N2870:N2875" si="858">"0157472516"</f>
        <v>0157472516</v>
      </c>
      <c r="O2870" s="2" t="str">
        <f>"5494.75"</f>
        <v>5494.75</v>
      </c>
      <c r="P2870" s="2">
        <v>20</v>
      </c>
      <c r="Q2870" s="2">
        <f>P2870*B2870</f>
        <v>8000</v>
      </c>
      <c r="R2870" s="2">
        <f>(Q2870-O2870)/O2870*100</f>
        <v>45.5935210883116</v>
      </c>
    </row>
    <row r="2871" spans="1:18">
      <c r="A2871" s="2" t="str">
        <f>"农 产 品"</f>
        <v>农 产 品</v>
      </c>
      <c r="B2871" s="2">
        <v>200</v>
      </c>
      <c r="C2871" s="2">
        <v>200</v>
      </c>
      <c r="D2871" s="2" t="str">
        <f>"人民币"</f>
        <v>人民币</v>
      </c>
      <c r="E2871" s="2">
        <v>25.665</v>
      </c>
      <c r="F2871" s="2">
        <v>-601</v>
      </c>
      <c r="G2871" s="2">
        <v>-11.71</v>
      </c>
      <c r="H2871" s="2"/>
      <c r="I2871" s="2">
        <v>4532</v>
      </c>
      <c r="J2871" s="2">
        <v>22.66</v>
      </c>
      <c r="K2871" s="2">
        <v>0</v>
      </c>
      <c r="L2871" s="2">
        <v>0</v>
      </c>
      <c r="M2871" s="2" t="str">
        <f>"000061"</f>
        <v>000061</v>
      </c>
      <c r="N2871" s="2" t="str">
        <f>"0157472516"</f>
        <v>0157472516</v>
      </c>
      <c r="O2871" s="2" t="str">
        <f>"5133.00"</f>
        <v>5133.00</v>
      </c>
      <c r="P2871" s="2">
        <v>35</v>
      </c>
      <c r="Q2871" s="2">
        <f>P2871*B2871</f>
        <v>7000</v>
      </c>
      <c r="R2871" s="2">
        <f>(Q2871-O2871)/O2871*100</f>
        <v>36.3724917202416</v>
      </c>
    </row>
    <row r="2872" spans="1:18">
      <c r="A2872" s="2" t="str">
        <f>"北京城建"</f>
        <v>北京城建</v>
      </c>
      <c r="B2872" s="2">
        <v>200</v>
      </c>
      <c r="C2872" s="2">
        <v>200</v>
      </c>
      <c r="D2872" s="2" t="str">
        <f>"人民币"</f>
        <v>人民币</v>
      </c>
      <c r="E2872" s="2">
        <v>24.605</v>
      </c>
      <c r="F2872" s="2">
        <v>-394.99</v>
      </c>
      <c r="G2872" s="2">
        <v>-8.03</v>
      </c>
      <c r="H2872" s="2"/>
      <c r="I2872" s="2">
        <v>4526</v>
      </c>
      <c r="J2872" s="2">
        <v>22.63</v>
      </c>
      <c r="K2872" s="2">
        <v>0</v>
      </c>
      <c r="L2872" s="2">
        <v>0</v>
      </c>
      <c r="M2872" s="2" t="str">
        <f>"600266"</f>
        <v>600266</v>
      </c>
      <c r="N2872" s="2" t="str">
        <f t="shared" ref="N2872:N2874" si="859">"A453612732"</f>
        <v>A453612732</v>
      </c>
      <c r="O2872" s="2" t="str">
        <f>"4920.99"</f>
        <v>4920.99</v>
      </c>
      <c r="P2872" s="2">
        <v>28</v>
      </c>
      <c r="Q2872" s="2">
        <f>P2872*B2872</f>
        <v>5600</v>
      </c>
      <c r="R2872" s="2">
        <f>(Q2872-O2872)/O2872*100</f>
        <v>13.7982397850839</v>
      </c>
    </row>
    <row r="2873" spans="1:18">
      <c r="A2873" s="2" t="str">
        <f>"上汽集团"</f>
        <v>上汽集团</v>
      </c>
      <c r="B2873" s="2">
        <v>200</v>
      </c>
      <c r="C2873" s="2">
        <v>200</v>
      </c>
      <c r="D2873" s="2" t="str">
        <f>"人民币"</f>
        <v>人民币</v>
      </c>
      <c r="E2873" s="2">
        <v>24.736</v>
      </c>
      <c r="F2873" s="2">
        <v>-449.12</v>
      </c>
      <c r="G2873" s="2">
        <v>-9.08</v>
      </c>
      <c r="H2873" s="2"/>
      <c r="I2873" s="2">
        <v>4498</v>
      </c>
      <c r="J2873" s="2">
        <v>22.49</v>
      </c>
      <c r="K2873" s="2">
        <v>0</v>
      </c>
      <c r="L2873" s="2">
        <v>0</v>
      </c>
      <c r="M2873" s="2" t="str">
        <f>"600104"</f>
        <v>600104</v>
      </c>
      <c r="N2873" s="2" t="str">
        <f>"A453612732"</f>
        <v>A453612732</v>
      </c>
      <c r="O2873" s="2" t="str">
        <f>"4947.12"</f>
        <v>4947.12</v>
      </c>
      <c r="P2873" s="2">
        <v>35</v>
      </c>
      <c r="Q2873" s="2">
        <f>P2873*B2873</f>
        <v>7000</v>
      </c>
      <c r="R2873" s="2">
        <f>(Q2873-O2873)/O2873*100</f>
        <v>41.4964666310904</v>
      </c>
    </row>
    <row r="2874" spans="1:18">
      <c r="A2874" s="2" t="str">
        <f>"中海集运"</f>
        <v>中海集运</v>
      </c>
      <c r="B2874" s="2">
        <v>400</v>
      </c>
      <c r="C2874" s="2">
        <v>400</v>
      </c>
      <c r="D2874" s="2" t="str">
        <f>"人民币"</f>
        <v>人民币</v>
      </c>
      <c r="E2874" s="2">
        <v>9.099</v>
      </c>
      <c r="F2874" s="2">
        <v>-167.68</v>
      </c>
      <c r="G2874" s="2">
        <v>-4.6</v>
      </c>
      <c r="H2874" s="2"/>
      <c r="I2874" s="2">
        <v>3472</v>
      </c>
      <c r="J2874" s="2">
        <v>8.68</v>
      </c>
      <c r="K2874" s="2">
        <v>0</v>
      </c>
      <c r="L2874" s="2">
        <v>0</v>
      </c>
      <c r="M2874" s="2" t="str">
        <f>"601866"</f>
        <v>601866</v>
      </c>
      <c r="N2874" s="2" t="str">
        <f>"A453612732"</f>
        <v>A453612732</v>
      </c>
      <c r="O2874" s="2" t="str">
        <f>"3639.68"</f>
        <v>3639.68</v>
      </c>
      <c r="P2874" s="2">
        <v>12</v>
      </c>
      <c r="Q2874" s="2">
        <f>P2874*B2874</f>
        <v>4800</v>
      </c>
      <c r="R2874" s="2">
        <f>(Q2874-O2874)/O2874*100</f>
        <v>31.8797256901706</v>
      </c>
    </row>
    <row r="2875" spans="1:18">
      <c r="A2875" s="2" t="str">
        <f>"中航军B"</f>
        <v>中航军B</v>
      </c>
      <c r="B2875" s="2">
        <v>3000</v>
      </c>
      <c r="C2875" s="2">
        <v>3000</v>
      </c>
      <c r="D2875" s="2" t="str">
        <f>"人民币"</f>
        <v>人民币</v>
      </c>
      <c r="E2875" s="2">
        <v>0.972</v>
      </c>
      <c r="F2875" s="2">
        <v>-62</v>
      </c>
      <c r="G2875" s="2">
        <v>-2.16</v>
      </c>
      <c r="H2875" s="2"/>
      <c r="I2875" s="2">
        <v>2853</v>
      </c>
      <c r="J2875" s="2">
        <v>0.951</v>
      </c>
      <c r="K2875" s="2">
        <v>0</v>
      </c>
      <c r="L2875" s="2">
        <v>0</v>
      </c>
      <c r="M2875" s="2" t="str">
        <f>"150222"</f>
        <v>150222</v>
      </c>
      <c r="N2875" s="2" t="str">
        <f>"0157472516"</f>
        <v>0157472516</v>
      </c>
      <c r="O2875" s="2" t="str">
        <f>"2915.00"</f>
        <v>2915.00</v>
      </c>
      <c r="P2875" s="2">
        <v>1.1</v>
      </c>
      <c r="Q2875" s="2">
        <f>P2875*B2875</f>
        <v>3300</v>
      </c>
      <c r="R2875" s="2">
        <f>(Q2875-O2875)/O2875*100</f>
        <v>13.2075471698113</v>
      </c>
    </row>
    <row r="2876" spans="1:18">
      <c r="A2876" s="2" t="str">
        <f>"华贸物流"</f>
        <v>华贸物流</v>
      </c>
      <c r="B2876" s="2">
        <v>200</v>
      </c>
      <c r="C2876" s="2">
        <v>200</v>
      </c>
      <c r="D2876" s="2" t="str">
        <f>"人民币"</f>
        <v>人民币</v>
      </c>
      <c r="E2876" s="2">
        <v>16.576</v>
      </c>
      <c r="F2876" s="2">
        <v>-473.12</v>
      </c>
      <c r="G2876" s="2">
        <v>-14.27</v>
      </c>
      <c r="H2876" s="2"/>
      <c r="I2876" s="2">
        <v>2842</v>
      </c>
      <c r="J2876" s="2">
        <v>14.21</v>
      </c>
      <c r="K2876" s="2">
        <v>0</v>
      </c>
      <c r="L2876" s="2">
        <v>0</v>
      </c>
      <c r="M2876" s="2" t="str">
        <f>"603128"</f>
        <v>603128</v>
      </c>
      <c r="N2876" s="2" t="str">
        <f t="shared" ref="N2876:N2879" si="860">"A453612732"</f>
        <v>A453612732</v>
      </c>
      <c r="O2876" s="2" t="str">
        <f>"3315.12"</f>
        <v>3315.12</v>
      </c>
      <c r="P2876" s="2">
        <v>20</v>
      </c>
      <c r="Q2876" s="2">
        <f>P2876*B2876</f>
        <v>4000</v>
      </c>
      <c r="R2876" s="2">
        <f>(Q2876-O2876)/O2876*100</f>
        <v>20.6592823185888</v>
      </c>
    </row>
    <row r="2877" spans="1:18">
      <c r="A2877" s="2" t="str">
        <f>"盛达矿业"</f>
        <v>盛达矿业</v>
      </c>
      <c r="B2877" s="2">
        <v>100</v>
      </c>
      <c r="C2877" s="2">
        <v>100</v>
      </c>
      <c r="D2877" s="2" t="str">
        <f>"人民币"</f>
        <v>人民币</v>
      </c>
      <c r="E2877" s="2">
        <v>38.308</v>
      </c>
      <c r="F2877" s="2">
        <v>-1175.77</v>
      </c>
      <c r="G2877" s="2">
        <v>-30.69</v>
      </c>
      <c r="H2877" s="2"/>
      <c r="I2877" s="2">
        <v>2655</v>
      </c>
      <c r="J2877" s="2">
        <v>26.55</v>
      </c>
      <c r="K2877" s="2">
        <v>0</v>
      </c>
      <c r="L2877" s="2">
        <v>100</v>
      </c>
      <c r="M2877" s="2" t="str">
        <f>"000603"</f>
        <v>000603</v>
      </c>
      <c r="N2877" s="2" t="str">
        <f>"0157472516"</f>
        <v>0157472516</v>
      </c>
      <c r="O2877" s="2" t="str">
        <f>"3830.77"</f>
        <v>3830.77</v>
      </c>
      <c r="P2877" s="2">
        <v>40</v>
      </c>
      <c r="Q2877" s="2">
        <f>P2877*B2877</f>
        <v>4000</v>
      </c>
      <c r="R2877" s="2">
        <f>(Q2877-O2877)/O2877*100</f>
        <v>4.41764971533138</v>
      </c>
    </row>
    <row r="2878" spans="1:18">
      <c r="A2878" s="2" t="str">
        <f>"大众交通"</f>
        <v>大众交通</v>
      </c>
      <c r="B2878" s="2">
        <v>100</v>
      </c>
      <c r="C2878" s="2">
        <v>100</v>
      </c>
      <c r="D2878" s="2" t="str">
        <f>"人民币"</f>
        <v>人民币</v>
      </c>
      <c r="E2878" s="2">
        <v>30.941</v>
      </c>
      <c r="F2878" s="2">
        <v>-1037.13</v>
      </c>
      <c r="G2878" s="2">
        <v>-33.52</v>
      </c>
      <c r="H2878" s="2"/>
      <c r="I2878" s="2">
        <v>2057</v>
      </c>
      <c r="J2878" s="2">
        <v>20.57</v>
      </c>
      <c r="K2878" s="2">
        <v>0</v>
      </c>
      <c r="L2878" s="2">
        <v>0</v>
      </c>
      <c r="M2878" s="2" t="str">
        <f>"600611"</f>
        <v>600611</v>
      </c>
      <c r="N2878" s="2" t="str">
        <f>"A453612732"</f>
        <v>A453612732</v>
      </c>
      <c r="O2878" s="2" t="str">
        <f>"3094.13"</f>
        <v>3094.13</v>
      </c>
      <c r="P2878" s="2">
        <v>28</v>
      </c>
      <c r="Q2878" s="2">
        <f>P2878*B2878</f>
        <v>2800</v>
      </c>
      <c r="R2878" s="2">
        <f>(Q2878-O2878)/O2878*100</f>
        <v>-9.50606470962759</v>
      </c>
    </row>
    <row r="2879" spans="1:18">
      <c r="A2879" s="2" t="str">
        <f>"中国中车"</f>
        <v>中国中车</v>
      </c>
      <c r="B2879" s="2">
        <v>100</v>
      </c>
      <c r="C2879" s="2">
        <v>100</v>
      </c>
      <c r="D2879" s="2" t="str">
        <f>"人民币"</f>
        <v>人民币</v>
      </c>
      <c r="E2879" s="2">
        <v>26.395</v>
      </c>
      <c r="F2879" s="2">
        <v>-631.5</v>
      </c>
      <c r="G2879" s="2">
        <v>-23.92</v>
      </c>
      <c r="H2879" s="2"/>
      <c r="I2879" s="2">
        <v>2008</v>
      </c>
      <c r="J2879" s="2">
        <v>20.08</v>
      </c>
      <c r="K2879" s="2">
        <v>0</v>
      </c>
      <c r="L2879" s="2">
        <v>100</v>
      </c>
      <c r="M2879" s="2" t="str">
        <f>"601766"</f>
        <v>601766</v>
      </c>
      <c r="N2879" s="2" t="str">
        <f>"A453612732"</f>
        <v>A453612732</v>
      </c>
      <c r="O2879" s="2" t="str">
        <f>"2639.50"</f>
        <v>2639.50</v>
      </c>
      <c r="P2879" s="2">
        <v>30</v>
      </c>
      <c r="Q2879" s="2">
        <f>P2879*B2879</f>
        <v>3000</v>
      </c>
      <c r="R2879" s="2">
        <f>(Q2879-O2879)/O2879*100</f>
        <v>13.6578897518469</v>
      </c>
    </row>
    <row r="2880" spans="1:18">
      <c r="A2880" s="2" t="s">
        <v>8</v>
      </c>
      <c r="B2880" s="2" t="s">
        <v>9</v>
      </c>
      <c r="C2880" s="4" t="s">
        <v>10</v>
      </c>
      <c r="D2880" s="4"/>
      <c r="E2880" s="4"/>
      <c r="F2880" s="2"/>
      <c r="G2880" s="2">
        <f>SUM(G2864:G2879)</f>
        <v>-178.38</v>
      </c>
      <c r="H2880" s="2"/>
      <c r="I2880" s="2"/>
      <c r="J2880" s="2"/>
      <c r="K2880" s="2"/>
      <c r="L2880" s="2"/>
      <c r="M2880" s="2"/>
      <c r="N2880" s="2"/>
      <c r="O2880" s="2"/>
      <c r="P2880" s="2"/>
      <c r="Q2880" s="2">
        <f>SUM(Q2864:Q2879)</f>
        <v>134800</v>
      </c>
      <c r="R2880" s="2"/>
    </row>
    <row r="2881" customFormat="1" spans="3:8">
      <c r="C2881" s="5"/>
      <c r="D2881" s="5"/>
      <c r="E2881" s="5"/>
      <c r="H2881" s="6">
        <v>42257</v>
      </c>
    </row>
    <row r="2882" customFormat="1" spans="10:10">
      <c r="J2882" s="6">
        <f>H2881+1</f>
        <v>42258</v>
      </c>
    </row>
    <row r="2883" customFormat="1" spans="2:11">
      <c r="B2883" t="s">
        <v>11</v>
      </c>
      <c r="K2883" s="7">
        <f ca="1">NOW()</f>
        <v>42259.9654398148</v>
      </c>
    </row>
    <row r="2884" customFormat="1" spans="9:9">
      <c r="I2884" t="e">
        <f>D2876+1</f>
        <v>#VALUE!</v>
      </c>
    </row>
    <row r="2885" spans="2:18">
      <c r="B2885" s="2" t="str">
        <f>"币种"</f>
        <v>币种</v>
      </c>
      <c r="C2885" s="2" t="str">
        <f>"余额"</f>
        <v>余额</v>
      </c>
      <c r="D2885" s="2" t="str">
        <f>"可用"</f>
        <v>可用</v>
      </c>
      <c r="E2885" s="2" t="str">
        <f>"可取"</f>
        <v>可取</v>
      </c>
      <c r="F2885" s="2" t="str">
        <f>"参考市值"</f>
        <v>参考市值</v>
      </c>
      <c r="G2885" s="2" t="str">
        <f>"资产"</f>
        <v>资产</v>
      </c>
      <c r="H2885" s="2" t="str">
        <f>"盈亏"</f>
        <v>盈亏</v>
      </c>
      <c r="I2885" s="2"/>
      <c r="J2885" s="2"/>
      <c r="K2885" s="2"/>
      <c r="L2885" s="2"/>
      <c r="M2885" s="2"/>
      <c r="N2885" s="2"/>
      <c r="O2885" s="2"/>
      <c r="P2885" s="2"/>
      <c r="Q2885" s="2"/>
      <c r="R2885" s="2"/>
    </row>
    <row r="2886" spans="2:18">
      <c r="B2886" s="2" t="str">
        <f>"人民币"</f>
        <v>人民币</v>
      </c>
      <c r="C2886" s="2" t="str">
        <f>"5508.71"</f>
        <v>5508.71</v>
      </c>
      <c r="D2886" s="2" t="str">
        <f>"138.54"</f>
        <v>138.54</v>
      </c>
      <c r="E2886" s="2" t="str">
        <f>"138.54"</f>
        <v>138.54</v>
      </c>
      <c r="F2886" s="2" t="str">
        <f>"91616.00"</f>
        <v>91616.00</v>
      </c>
      <c r="G2886" s="2" t="str">
        <f>"91754.54"</f>
        <v>91754.54</v>
      </c>
      <c r="H2886" s="2" t="str">
        <f>"-9194.42"</f>
        <v>-9194.42</v>
      </c>
      <c r="I2886" s="2"/>
      <c r="J2886" s="2"/>
      <c r="K2886" s="2"/>
      <c r="L2886" s="2"/>
      <c r="M2886" s="2"/>
      <c r="N2886" s="2"/>
      <c r="O2886" s="2"/>
      <c r="P2886" s="2"/>
      <c r="Q2886" s="2"/>
      <c r="R2886" s="2"/>
    </row>
    <row r="2887" spans="2:18"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8"/>
    </row>
    <row r="2888" spans="2:18">
      <c r="B2888" s="2" t="s">
        <v>0</v>
      </c>
      <c r="C2888" s="2" t="str">
        <f>"证券数量"</f>
        <v>证券数量</v>
      </c>
      <c r="D2888" s="2" t="s">
        <v>1</v>
      </c>
      <c r="E2888" s="2" t="str">
        <f>"价格币种"</f>
        <v>价格币种</v>
      </c>
      <c r="F2888" s="2" t="str">
        <f>"成本价"</f>
        <v>成本价</v>
      </c>
      <c r="G2888" s="2" t="str">
        <f>"浮动盈亏"</f>
        <v>浮动盈亏</v>
      </c>
      <c r="H2888" s="2" t="str">
        <f>"盈亏比例(%)"</f>
        <v>盈亏比例(%)</v>
      </c>
      <c r="I2888" s="2" t="str">
        <f>"折算汇率"</f>
        <v>折算汇率</v>
      </c>
      <c r="J2888" s="2" t="str">
        <f>"最新市值"</f>
        <v>最新市值</v>
      </c>
      <c r="K2888" s="2" t="str">
        <f>"当前价"</f>
        <v>当前价</v>
      </c>
      <c r="L2888" s="2" t="str">
        <f>"今买数量"</f>
        <v>今买数量</v>
      </c>
      <c r="M2888" s="2" t="str">
        <f>"今卖数量"</f>
        <v>今卖数量</v>
      </c>
      <c r="N2888" s="2" t="str">
        <f>"证券代码"</f>
        <v>证券代码</v>
      </c>
      <c r="O2888" s="2" t="str">
        <f>"股东代码"</f>
        <v>股东代码</v>
      </c>
      <c r="P2888" s="2" t="str">
        <f>"成本金额"</f>
        <v>成本金额</v>
      </c>
      <c r="Q2888" s="2" t="s">
        <v>2</v>
      </c>
      <c r="R2888" s="2"/>
    </row>
    <row r="2889" spans="2:18">
      <c r="B2889" s="2" t="s">
        <v>4</v>
      </c>
      <c r="C2889" s="9" t="s">
        <v>5</v>
      </c>
      <c r="D2889" s="9" t="s">
        <v>5</v>
      </c>
      <c r="E2889" s="2" t="str">
        <f t="shared" ref="E2889:E2904" si="861">"人民币"</f>
        <v>人民币</v>
      </c>
      <c r="F2889" s="2">
        <v>19.758</v>
      </c>
      <c r="G2889" s="2">
        <v>-1294.53</v>
      </c>
      <c r="H2889" s="2">
        <v>-8.19</v>
      </c>
      <c r="I2889" s="9" t="s">
        <v>6</v>
      </c>
      <c r="J2889" s="2">
        <v>14512</v>
      </c>
      <c r="K2889" s="2">
        <v>18.14</v>
      </c>
      <c r="L2889" s="2">
        <v>0</v>
      </c>
      <c r="M2889" s="2">
        <v>0</v>
      </c>
      <c r="N2889" s="2" t="str">
        <f>"000936"</f>
        <v>000936</v>
      </c>
      <c r="O2889" s="2" t="str">
        <f t="shared" ref="O2889:O2892" si="862">"0157472516"</f>
        <v>0157472516</v>
      </c>
      <c r="P2889" s="2" t="str">
        <f>"15806.53"</f>
        <v>15806.53</v>
      </c>
      <c r="Q2889" s="2">
        <v>30</v>
      </c>
      <c r="R2889" s="2">
        <f t="shared" ref="R2889:R2904" si="863">Q2889*C2889</f>
        <v>24000</v>
      </c>
    </row>
    <row r="2890" spans="2:18">
      <c r="B2890" s="2" t="str">
        <f>"创业板B"</f>
        <v>创业板B</v>
      </c>
      <c r="C2890" s="2">
        <v>10000</v>
      </c>
      <c r="D2890" s="2">
        <v>10000</v>
      </c>
      <c r="E2890" s="2" t="str">
        <f>"人民币"</f>
        <v>人民币</v>
      </c>
      <c r="F2890" s="2">
        <v>1.116</v>
      </c>
      <c r="G2890" s="2">
        <v>-927.5</v>
      </c>
      <c r="H2890" s="2">
        <v>-8.33</v>
      </c>
      <c r="I2890" s="2"/>
      <c r="J2890" s="2">
        <v>10230</v>
      </c>
      <c r="K2890" s="2">
        <v>1.023</v>
      </c>
      <c r="L2890" s="2">
        <v>0</v>
      </c>
      <c r="M2890" s="2">
        <v>0</v>
      </c>
      <c r="N2890" s="2" t="str">
        <f>"150153"</f>
        <v>150153</v>
      </c>
      <c r="O2890" s="2" t="str">
        <f>"0157472516"</f>
        <v>0157472516</v>
      </c>
      <c r="P2890" s="2" t="str">
        <f>"11157.50"</f>
        <v>11157.50</v>
      </c>
      <c r="Q2890" s="2">
        <v>1.3</v>
      </c>
      <c r="R2890" s="2">
        <f>Q2890*C2890</f>
        <v>13000</v>
      </c>
    </row>
    <row r="2891" spans="2:18">
      <c r="B2891" s="2" t="s">
        <v>7</v>
      </c>
      <c r="C2891" s="2">
        <v>600</v>
      </c>
      <c r="D2891" s="2">
        <v>600</v>
      </c>
      <c r="E2891" s="2" t="str">
        <f>"人民币"</f>
        <v>人民币</v>
      </c>
      <c r="F2891" s="2">
        <v>17.548</v>
      </c>
      <c r="G2891" s="2">
        <v>-310.88</v>
      </c>
      <c r="H2891" s="2">
        <v>-2.95</v>
      </c>
      <c r="I2891" s="2"/>
      <c r="J2891" s="2">
        <v>10218</v>
      </c>
      <c r="K2891" s="2">
        <v>17.03</v>
      </c>
      <c r="L2891" s="2">
        <v>0</v>
      </c>
      <c r="M2891" s="2">
        <v>0</v>
      </c>
      <c r="N2891" s="2" t="str">
        <f>"600008"</f>
        <v>600008</v>
      </c>
      <c r="O2891" s="2" t="str">
        <f t="shared" ref="O2891:O2894" si="864">"A453612732"</f>
        <v>A453612732</v>
      </c>
      <c r="P2891" s="2" t="str">
        <f>"10528.88"</f>
        <v>10528.88</v>
      </c>
      <c r="Q2891" s="2">
        <v>25</v>
      </c>
      <c r="R2891" s="2">
        <f>Q2891*C2891</f>
        <v>15000</v>
      </c>
    </row>
    <row r="2892" spans="2:18">
      <c r="B2892" s="2" t="str">
        <f>"华英农业"</f>
        <v>华英农业</v>
      </c>
      <c r="C2892" s="2">
        <v>600</v>
      </c>
      <c r="D2892" s="2">
        <v>300</v>
      </c>
      <c r="E2892" s="2" t="str">
        <f>"人民币"</f>
        <v>人民币</v>
      </c>
      <c r="F2892" s="2">
        <v>14.948</v>
      </c>
      <c r="G2892" s="2">
        <v>-418.66</v>
      </c>
      <c r="H2892" s="2">
        <v>-4.67</v>
      </c>
      <c r="I2892" s="2"/>
      <c r="J2892" s="2">
        <v>8550</v>
      </c>
      <c r="K2892" s="2">
        <v>14.25</v>
      </c>
      <c r="L2892" s="2">
        <v>300</v>
      </c>
      <c r="M2892" s="2">
        <v>0</v>
      </c>
      <c r="N2892" s="2" t="str">
        <f>"002321"</f>
        <v>002321</v>
      </c>
      <c r="O2892" s="2" t="str">
        <f>"0157472516"</f>
        <v>0157472516</v>
      </c>
      <c r="P2892" s="2" t="str">
        <f>"8968.66"</f>
        <v>8968.66</v>
      </c>
      <c r="Q2892" s="2">
        <v>25</v>
      </c>
      <c r="R2892" s="2">
        <f>Q2892*C2892</f>
        <v>15000</v>
      </c>
    </row>
    <row r="2893" spans="2:18">
      <c r="B2893" s="2" t="str">
        <f>"*ST阳化"</f>
        <v>*ST阳化</v>
      </c>
      <c r="C2893" s="2">
        <v>900</v>
      </c>
      <c r="D2893" s="2">
        <v>600</v>
      </c>
      <c r="E2893" s="2" t="str">
        <f>"人民币"</f>
        <v>人民币</v>
      </c>
      <c r="F2893" s="2">
        <v>7.599</v>
      </c>
      <c r="G2893" s="2">
        <v>-80.2</v>
      </c>
      <c r="H2893" s="2">
        <v>-1.17</v>
      </c>
      <c r="I2893" s="2"/>
      <c r="J2893" s="2">
        <v>6759</v>
      </c>
      <c r="K2893" s="2">
        <v>7.51</v>
      </c>
      <c r="L2893" s="2">
        <v>300</v>
      </c>
      <c r="M2893" s="2">
        <v>0</v>
      </c>
      <c r="N2893" s="2" t="str">
        <f>"600691"</f>
        <v>600691</v>
      </c>
      <c r="O2893" s="2" t="str">
        <f>"A453612732"</f>
        <v>A453612732</v>
      </c>
      <c r="P2893" s="2" t="str">
        <f>"6839.20"</f>
        <v>6839.20</v>
      </c>
      <c r="Q2893" s="2">
        <v>11</v>
      </c>
      <c r="R2893" s="2">
        <f>Q2893*C2893</f>
        <v>9900</v>
      </c>
    </row>
    <row r="2894" spans="2:18">
      <c r="B2894" s="2" t="str">
        <f>"雪峰科技"</f>
        <v>雪峰科技</v>
      </c>
      <c r="C2894" s="2">
        <v>200</v>
      </c>
      <c r="D2894" s="2">
        <v>100</v>
      </c>
      <c r="E2894" s="2" t="str">
        <f>"人民币"</f>
        <v>人民币</v>
      </c>
      <c r="F2894" s="2">
        <v>37.898</v>
      </c>
      <c r="G2894" s="2">
        <v>-1239.59</v>
      </c>
      <c r="H2894" s="2">
        <v>-16.35</v>
      </c>
      <c r="I2894" s="2"/>
      <c r="J2894" s="2">
        <v>6340</v>
      </c>
      <c r="K2894" s="2">
        <v>31.7</v>
      </c>
      <c r="L2894" s="2">
        <v>100</v>
      </c>
      <c r="M2894" s="2">
        <v>0</v>
      </c>
      <c r="N2894" s="2" t="str">
        <f>"603227"</f>
        <v>603227</v>
      </c>
      <c r="O2894" s="2" t="str">
        <f>"A453612732"</f>
        <v>A453612732</v>
      </c>
      <c r="P2894" s="2" t="str">
        <f>"7579.59"</f>
        <v>7579.59</v>
      </c>
      <c r="Q2894" s="2">
        <v>42</v>
      </c>
      <c r="R2894" s="2">
        <f>Q2894*C2894</f>
        <v>8400</v>
      </c>
    </row>
    <row r="2895" spans="2:18">
      <c r="B2895" s="2" t="str">
        <f>"三花股份"</f>
        <v>三花股份</v>
      </c>
      <c r="C2895" s="2">
        <v>400</v>
      </c>
      <c r="D2895" s="2">
        <v>400</v>
      </c>
      <c r="E2895" s="2" t="str">
        <f>"人民币"</f>
        <v>人民币</v>
      </c>
      <c r="F2895" s="2">
        <v>13.737</v>
      </c>
      <c r="G2895" s="2">
        <v>69.25</v>
      </c>
      <c r="H2895" s="2">
        <v>1.26</v>
      </c>
      <c r="I2895" s="2"/>
      <c r="J2895" s="2">
        <v>5564</v>
      </c>
      <c r="K2895" s="2">
        <v>13.91</v>
      </c>
      <c r="L2895" s="2">
        <v>0</v>
      </c>
      <c r="M2895" s="2">
        <v>0</v>
      </c>
      <c r="N2895" s="2" t="str">
        <f>"002050"</f>
        <v>002050</v>
      </c>
      <c r="O2895" s="2" t="str">
        <f t="shared" ref="O2895:O2900" si="865">"0157472516"</f>
        <v>0157472516</v>
      </c>
      <c r="P2895" s="2" t="str">
        <f>"5494.75"</f>
        <v>5494.75</v>
      </c>
      <c r="Q2895" s="2">
        <v>20</v>
      </c>
      <c r="R2895" s="2">
        <f>Q2895*C2895</f>
        <v>8000</v>
      </c>
    </row>
    <row r="2896" spans="2:18">
      <c r="B2896" s="2" t="str">
        <f>"农 产 品"</f>
        <v>农 产 品</v>
      </c>
      <c r="C2896" s="2">
        <v>200</v>
      </c>
      <c r="D2896" s="2">
        <v>200</v>
      </c>
      <c r="E2896" s="2" t="str">
        <f>"人民币"</f>
        <v>人民币</v>
      </c>
      <c r="F2896" s="2">
        <v>25.665</v>
      </c>
      <c r="G2896" s="2">
        <v>-601</v>
      </c>
      <c r="H2896" s="2">
        <v>-11.71</v>
      </c>
      <c r="I2896" s="2"/>
      <c r="J2896" s="2">
        <v>4532</v>
      </c>
      <c r="K2896" s="2">
        <v>22.66</v>
      </c>
      <c r="L2896" s="2">
        <v>0</v>
      </c>
      <c r="M2896" s="2">
        <v>0</v>
      </c>
      <c r="N2896" s="2" t="str">
        <f>"000061"</f>
        <v>000061</v>
      </c>
      <c r="O2896" s="2" t="str">
        <f>"0157472516"</f>
        <v>0157472516</v>
      </c>
      <c r="P2896" s="2" t="str">
        <f>"5133.00"</f>
        <v>5133.00</v>
      </c>
      <c r="Q2896" s="2">
        <v>35</v>
      </c>
      <c r="R2896" s="2">
        <f>Q2896*C2896</f>
        <v>7000</v>
      </c>
    </row>
    <row r="2897" spans="2:18">
      <c r="B2897" s="2" t="str">
        <f>"北京城建"</f>
        <v>北京城建</v>
      </c>
      <c r="C2897" s="2">
        <v>200</v>
      </c>
      <c r="D2897" s="2">
        <v>200</v>
      </c>
      <c r="E2897" s="2" t="str">
        <f>"人民币"</f>
        <v>人民币</v>
      </c>
      <c r="F2897" s="2">
        <v>24.605</v>
      </c>
      <c r="G2897" s="2">
        <v>-394.99</v>
      </c>
      <c r="H2897" s="2">
        <v>-8.03</v>
      </c>
      <c r="I2897" s="2"/>
      <c r="J2897" s="2">
        <v>4526</v>
      </c>
      <c r="K2897" s="2">
        <v>22.63</v>
      </c>
      <c r="L2897" s="2">
        <v>0</v>
      </c>
      <c r="M2897" s="2">
        <v>0</v>
      </c>
      <c r="N2897" s="2" t="str">
        <f>"600266"</f>
        <v>600266</v>
      </c>
      <c r="O2897" s="2" t="str">
        <f t="shared" ref="O2897:O2899" si="866">"A453612732"</f>
        <v>A453612732</v>
      </c>
      <c r="P2897" s="2" t="str">
        <f>"4920.99"</f>
        <v>4920.99</v>
      </c>
      <c r="Q2897" s="2">
        <v>28</v>
      </c>
      <c r="R2897" s="2">
        <f>Q2897*C2897</f>
        <v>5600</v>
      </c>
    </row>
    <row r="2898" spans="2:18">
      <c r="B2898" s="2" t="str">
        <f>"上汽集团"</f>
        <v>上汽集团</v>
      </c>
      <c r="C2898" s="2">
        <v>200</v>
      </c>
      <c r="D2898" s="2">
        <v>200</v>
      </c>
      <c r="E2898" s="2" t="str">
        <f>"人民币"</f>
        <v>人民币</v>
      </c>
      <c r="F2898" s="2">
        <v>24.736</v>
      </c>
      <c r="G2898" s="2">
        <v>-449.12</v>
      </c>
      <c r="H2898" s="2">
        <v>-9.08</v>
      </c>
      <c r="I2898" s="2"/>
      <c r="J2898" s="2">
        <v>4498</v>
      </c>
      <c r="K2898" s="2">
        <v>22.49</v>
      </c>
      <c r="L2898" s="2">
        <v>0</v>
      </c>
      <c r="M2898" s="2">
        <v>0</v>
      </c>
      <c r="N2898" s="2" t="str">
        <f>"600104"</f>
        <v>600104</v>
      </c>
      <c r="O2898" s="2" t="str">
        <f>"A453612732"</f>
        <v>A453612732</v>
      </c>
      <c r="P2898" s="2" t="str">
        <f>"4947.12"</f>
        <v>4947.12</v>
      </c>
      <c r="Q2898" s="2">
        <v>35</v>
      </c>
      <c r="R2898" s="2">
        <f>Q2898*C2898</f>
        <v>7000</v>
      </c>
    </row>
    <row r="2899" spans="2:18">
      <c r="B2899" s="2" t="str">
        <f>"中海集运"</f>
        <v>中海集运</v>
      </c>
      <c r="C2899" s="2">
        <v>400</v>
      </c>
      <c r="D2899" s="2">
        <v>400</v>
      </c>
      <c r="E2899" s="2" t="str">
        <f>"人民币"</f>
        <v>人民币</v>
      </c>
      <c r="F2899" s="2">
        <v>9.099</v>
      </c>
      <c r="G2899" s="2">
        <v>-167.68</v>
      </c>
      <c r="H2899" s="2">
        <v>-4.6</v>
      </c>
      <c r="I2899" s="2"/>
      <c r="J2899" s="2">
        <v>3472</v>
      </c>
      <c r="K2899" s="2">
        <v>8.68</v>
      </c>
      <c r="L2899" s="2">
        <v>0</v>
      </c>
      <c r="M2899" s="2">
        <v>0</v>
      </c>
      <c r="N2899" s="2" t="str">
        <f>"601866"</f>
        <v>601866</v>
      </c>
      <c r="O2899" s="2" t="str">
        <f>"A453612732"</f>
        <v>A453612732</v>
      </c>
      <c r="P2899" s="2" t="str">
        <f>"3639.68"</f>
        <v>3639.68</v>
      </c>
      <c r="Q2899" s="2">
        <v>12</v>
      </c>
      <c r="R2899" s="2">
        <f>Q2899*C2899</f>
        <v>4800</v>
      </c>
    </row>
    <row r="2900" spans="2:18">
      <c r="B2900" s="2" t="str">
        <f>"中航军B"</f>
        <v>中航军B</v>
      </c>
      <c r="C2900" s="2">
        <v>3000</v>
      </c>
      <c r="D2900" s="2">
        <v>3000</v>
      </c>
      <c r="E2900" s="2" t="str">
        <f>"人民币"</f>
        <v>人民币</v>
      </c>
      <c r="F2900" s="2">
        <v>0.972</v>
      </c>
      <c r="G2900" s="2">
        <v>-62</v>
      </c>
      <c r="H2900" s="2">
        <v>-2.16</v>
      </c>
      <c r="I2900" s="2"/>
      <c r="J2900" s="2">
        <v>2853</v>
      </c>
      <c r="K2900" s="2">
        <v>0.951</v>
      </c>
      <c r="L2900" s="2">
        <v>0</v>
      </c>
      <c r="M2900" s="2">
        <v>0</v>
      </c>
      <c r="N2900" s="2" t="str">
        <f>"150222"</f>
        <v>150222</v>
      </c>
      <c r="O2900" s="2" t="str">
        <f>"0157472516"</f>
        <v>0157472516</v>
      </c>
      <c r="P2900" s="2" t="str">
        <f>"2915.00"</f>
        <v>2915.00</v>
      </c>
      <c r="Q2900" s="2">
        <v>1.1</v>
      </c>
      <c r="R2900" s="2">
        <f>Q2900*C2900</f>
        <v>3300</v>
      </c>
    </row>
    <row r="2901" spans="2:18">
      <c r="B2901" s="2" t="str">
        <f>"华贸物流"</f>
        <v>华贸物流</v>
      </c>
      <c r="C2901" s="2">
        <v>200</v>
      </c>
      <c r="D2901" s="2">
        <v>200</v>
      </c>
      <c r="E2901" s="2" t="str">
        <f>"人民币"</f>
        <v>人民币</v>
      </c>
      <c r="F2901" s="2">
        <v>16.576</v>
      </c>
      <c r="G2901" s="2">
        <v>-473.12</v>
      </c>
      <c r="H2901" s="2">
        <v>-14.27</v>
      </c>
      <c r="I2901" s="2"/>
      <c r="J2901" s="2">
        <v>2842</v>
      </c>
      <c r="K2901" s="2">
        <v>14.21</v>
      </c>
      <c r="L2901" s="2">
        <v>0</v>
      </c>
      <c r="M2901" s="2">
        <v>0</v>
      </c>
      <c r="N2901" s="2" t="str">
        <f>"603128"</f>
        <v>603128</v>
      </c>
      <c r="O2901" s="2" t="str">
        <f t="shared" ref="O2901:O2904" si="867">"A453612732"</f>
        <v>A453612732</v>
      </c>
      <c r="P2901" s="2" t="str">
        <f>"3315.12"</f>
        <v>3315.12</v>
      </c>
      <c r="Q2901" s="2">
        <v>20</v>
      </c>
      <c r="R2901" s="2">
        <f>Q2901*C2901</f>
        <v>4000</v>
      </c>
    </row>
    <row r="2902" spans="2:18">
      <c r="B2902" s="2" t="str">
        <f>"盛达矿业"</f>
        <v>盛达矿业</v>
      </c>
      <c r="C2902" s="2">
        <v>100</v>
      </c>
      <c r="D2902" s="2">
        <v>100</v>
      </c>
      <c r="E2902" s="2" t="str">
        <f>"人民币"</f>
        <v>人民币</v>
      </c>
      <c r="F2902" s="2">
        <v>38.308</v>
      </c>
      <c r="G2902" s="2">
        <v>-1175.77</v>
      </c>
      <c r="H2902" s="2">
        <v>-30.69</v>
      </c>
      <c r="I2902" s="2"/>
      <c r="J2902" s="2">
        <v>2655</v>
      </c>
      <c r="K2902" s="2">
        <v>26.55</v>
      </c>
      <c r="L2902" s="2">
        <v>0</v>
      </c>
      <c r="M2902" s="2">
        <v>100</v>
      </c>
      <c r="N2902" s="2" t="str">
        <f>"000603"</f>
        <v>000603</v>
      </c>
      <c r="O2902" s="2" t="str">
        <f>"0157472516"</f>
        <v>0157472516</v>
      </c>
      <c r="P2902" s="2" t="str">
        <f>"3830.77"</f>
        <v>3830.77</v>
      </c>
      <c r="Q2902" s="2">
        <v>40</v>
      </c>
      <c r="R2902" s="2">
        <f>Q2902*C2902</f>
        <v>4000</v>
      </c>
    </row>
    <row r="2903" spans="2:18">
      <c r="B2903" s="2" t="str">
        <f>"大众交通"</f>
        <v>大众交通</v>
      </c>
      <c r="C2903" s="2">
        <v>100</v>
      </c>
      <c r="D2903" s="2">
        <v>100</v>
      </c>
      <c r="E2903" s="2" t="str">
        <f>"人民币"</f>
        <v>人民币</v>
      </c>
      <c r="F2903" s="2">
        <v>30.941</v>
      </c>
      <c r="G2903" s="2">
        <v>-1037.13</v>
      </c>
      <c r="H2903" s="2">
        <v>-33.52</v>
      </c>
      <c r="I2903" s="2"/>
      <c r="J2903" s="2">
        <v>2057</v>
      </c>
      <c r="K2903" s="2">
        <v>20.57</v>
      </c>
      <c r="L2903" s="2">
        <v>0</v>
      </c>
      <c r="M2903" s="2">
        <v>0</v>
      </c>
      <c r="N2903" s="2" t="str">
        <f>"600611"</f>
        <v>600611</v>
      </c>
      <c r="O2903" s="2" t="str">
        <f>"A453612732"</f>
        <v>A453612732</v>
      </c>
      <c r="P2903" s="2" t="str">
        <f>"3094.13"</f>
        <v>3094.13</v>
      </c>
      <c r="Q2903" s="2">
        <v>28</v>
      </c>
      <c r="R2903" s="2">
        <f>Q2903*C2903</f>
        <v>2800</v>
      </c>
    </row>
    <row r="2904" spans="2:18">
      <c r="B2904" s="2" t="str">
        <f>"中国中车"</f>
        <v>中国中车</v>
      </c>
      <c r="C2904" s="2">
        <v>100</v>
      </c>
      <c r="D2904" s="2">
        <v>100</v>
      </c>
      <c r="E2904" s="2" t="str">
        <f>"人民币"</f>
        <v>人民币</v>
      </c>
      <c r="F2904" s="2">
        <v>26.395</v>
      </c>
      <c r="G2904" s="2">
        <v>-631.5</v>
      </c>
      <c r="H2904" s="2">
        <v>-23.92</v>
      </c>
      <c r="I2904" s="2"/>
      <c r="J2904" s="2">
        <v>2008</v>
      </c>
      <c r="K2904" s="2">
        <v>20.08</v>
      </c>
      <c r="L2904" s="2">
        <v>0</v>
      </c>
      <c r="M2904" s="2">
        <v>100</v>
      </c>
      <c r="N2904" s="2" t="str">
        <f>"601766"</f>
        <v>601766</v>
      </c>
      <c r="O2904" s="2" t="str">
        <f>"A453612732"</f>
        <v>A453612732</v>
      </c>
      <c r="P2904" s="2" t="str">
        <f>"2639.50"</f>
        <v>2639.50</v>
      </c>
      <c r="Q2904" s="2">
        <v>30</v>
      </c>
      <c r="R2904" s="2">
        <f>Q2904*C2904</f>
        <v>3000</v>
      </c>
    </row>
    <row r="2905" spans="2:18">
      <c r="B2905" s="2" t="s">
        <v>8</v>
      </c>
      <c r="C2905" s="2" t="s">
        <v>9</v>
      </c>
      <c r="D2905" s="4" t="s">
        <v>10</v>
      </c>
      <c r="E2905" s="4"/>
      <c r="F2905" s="4"/>
      <c r="G2905" s="2"/>
      <c r="H2905" s="2">
        <f>SUM(H2889:H2904)</f>
        <v>-178.38</v>
      </c>
      <c r="I2905" s="2"/>
      <c r="J2905" s="2"/>
      <c r="K2905" s="2"/>
      <c r="L2905" s="2"/>
      <c r="M2905" s="2"/>
      <c r="N2905" s="2"/>
      <c r="O2905" s="2"/>
      <c r="P2905" s="2"/>
      <c r="Q2905" s="2"/>
      <c r="R2905" s="2">
        <f>SUM(R2889:R2904)</f>
        <v>134800</v>
      </c>
    </row>
    <row r="2906" customFormat="1" spans="4:9">
      <c r="D2906" s="5"/>
      <c r="E2906" s="5"/>
      <c r="F2906" s="5"/>
      <c r="I2906" s="6">
        <v>42257</v>
      </c>
    </row>
    <row r="2907" customFormat="1" spans="11:11">
      <c r="K2907" s="6">
        <f>I2906+1</f>
        <v>42258</v>
      </c>
    </row>
    <row r="2908" customFormat="1" spans="3:12">
      <c r="C2908" t="s">
        <v>11</v>
      </c>
      <c r="L2908" s="7">
        <f ca="1">NOW()</f>
        <v>42259.9654398148</v>
      </c>
    </row>
    <row r="2909" customFormat="1" spans="10:10">
      <c r="J2909" t="e">
        <f>E2901+1</f>
        <v>#VALUE!</v>
      </c>
    </row>
    <row r="2910" customFormat="1" spans="7:7">
      <c r="G2910" t="s">
        <v>12</v>
      </c>
    </row>
    <row r="2911" customFormat="1" spans="6:6">
      <c r="F2911" t="s">
        <v>13</v>
      </c>
    </row>
    <row r="2912" spans="1:17">
      <c r="A2912" s="2" t="str">
        <f>"币种"</f>
        <v>币种</v>
      </c>
      <c r="B2912" s="2" t="str">
        <f>"余额"</f>
        <v>余额</v>
      </c>
      <c r="C2912" s="2" t="str">
        <f>"可用"</f>
        <v>可用</v>
      </c>
      <c r="D2912" s="2" t="str">
        <f>"可取"</f>
        <v>可取</v>
      </c>
      <c r="E2912" s="2" t="str">
        <f>"参考市值"</f>
        <v>参考市值</v>
      </c>
      <c r="F2912" s="2" t="str">
        <f>"资产"</f>
        <v>资产</v>
      </c>
      <c r="G2912" s="2" t="str">
        <f>"盈亏"</f>
        <v>盈亏</v>
      </c>
      <c r="H2912" s="2"/>
      <c r="I2912" s="2"/>
      <c r="J2912" s="2"/>
      <c r="K2912" s="2"/>
      <c r="L2912" s="2"/>
      <c r="M2912" s="2"/>
      <c r="N2912" s="2"/>
      <c r="O2912" s="2"/>
      <c r="P2912" s="2"/>
      <c r="Q2912" s="2"/>
    </row>
    <row r="2913" spans="1:17">
      <c r="A2913" s="2" t="str">
        <f>"人民币"</f>
        <v>人民币</v>
      </c>
      <c r="B2913" s="2" t="str">
        <f>"5508.71"</f>
        <v>5508.71</v>
      </c>
      <c r="C2913" s="2" t="str">
        <f>"138.54"</f>
        <v>138.54</v>
      </c>
      <c r="D2913" s="2" t="str">
        <f>"138.54"</f>
        <v>138.54</v>
      </c>
      <c r="E2913" s="2" t="str">
        <f>"91616.00"</f>
        <v>91616.00</v>
      </c>
      <c r="F2913" s="2" t="str">
        <f>"91754.54"</f>
        <v>91754.54</v>
      </c>
      <c r="G2913" s="2" t="str">
        <f>"-9194.42"</f>
        <v>-9194.42</v>
      </c>
      <c r="H2913" s="2"/>
      <c r="I2913" s="2"/>
      <c r="J2913" s="2"/>
      <c r="K2913" s="2"/>
      <c r="L2913" s="2"/>
      <c r="M2913" s="2"/>
      <c r="N2913" s="2"/>
      <c r="O2913" s="2"/>
      <c r="P2913" s="2"/>
      <c r="Q2913" s="2"/>
    </row>
    <row r="2914" spans="1:17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8"/>
    </row>
    <row r="2915" spans="1:18">
      <c r="A2915" s="2" t="s">
        <v>0</v>
      </c>
      <c r="B2915" s="2" t="str">
        <f>"证券数量"</f>
        <v>证券数量</v>
      </c>
      <c r="C2915" s="2" t="s">
        <v>1</v>
      </c>
      <c r="D2915" s="2" t="str">
        <f>"价格币种"</f>
        <v>价格币种</v>
      </c>
      <c r="E2915" s="2" t="str">
        <f>"成本价"</f>
        <v>成本价</v>
      </c>
      <c r="F2915" s="2" t="str">
        <f>"浮动盈亏"</f>
        <v>浮动盈亏</v>
      </c>
      <c r="G2915" s="2" t="str">
        <f>"盈亏比例(%)"</f>
        <v>盈亏比例(%)</v>
      </c>
      <c r="H2915" s="2" t="str">
        <f>"折算汇率"</f>
        <v>折算汇率</v>
      </c>
      <c r="I2915" s="2" t="str">
        <f>"最新市值"</f>
        <v>最新市值</v>
      </c>
      <c r="J2915" s="2" t="str">
        <f>"当前价"</f>
        <v>当前价</v>
      </c>
      <c r="K2915" s="2" t="str">
        <f>"今买数量"</f>
        <v>今买数量</v>
      </c>
      <c r="L2915" s="2" t="str">
        <f>"今卖数量"</f>
        <v>今卖数量</v>
      </c>
      <c r="M2915" s="2" t="str">
        <f>"证券代码"</f>
        <v>证券代码</v>
      </c>
      <c r="N2915" s="2" t="str">
        <f>"股东代码"</f>
        <v>股东代码</v>
      </c>
      <c r="O2915" s="2" t="str">
        <f>"成本金额"</f>
        <v>成本金额</v>
      </c>
      <c r="P2915" s="2" t="s">
        <v>2</v>
      </c>
      <c r="Q2915" s="2"/>
      <c r="R2915" s="2" t="s">
        <v>3</v>
      </c>
    </row>
    <row r="2916" spans="1:18">
      <c r="A2916" s="2" t="s">
        <v>4</v>
      </c>
      <c r="B2916" s="9" t="s">
        <v>5</v>
      </c>
      <c r="C2916" s="9" t="s">
        <v>5</v>
      </c>
      <c r="D2916" s="2" t="str">
        <f t="shared" ref="D2916:D2931" si="868">"人民币"</f>
        <v>人民币</v>
      </c>
      <c r="E2916" s="2">
        <v>19.758</v>
      </c>
      <c r="F2916" s="2">
        <v>-1294.53</v>
      </c>
      <c r="G2916" s="2">
        <v>-8.19</v>
      </c>
      <c r="H2916" s="9" t="s">
        <v>6</v>
      </c>
      <c r="I2916" s="2">
        <v>14512</v>
      </c>
      <c r="J2916" s="2">
        <v>18.14</v>
      </c>
      <c r="K2916" s="2">
        <v>0</v>
      </c>
      <c r="L2916" s="2">
        <v>0</v>
      </c>
      <c r="M2916" s="2" t="str">
        <f>"000936"</f>
        <v>000936</v>
      </c>
      <c r="N2916" s="2" t="str">
        <f t="shared" ref="N2916:N2919" si="869">"0157472516"</f>
        <v>0157472516</v>
      </c>
      <c r="O2916" s="2" t="str">
        <f>"15806.53"</f>
        <v>15806.53</v>
      </c>
      <c r="P2916" s="2">
        <v>30</v>
      </c>
      <c r="Q2916" s="2">
        <f t="shared" ref="Q2916:Q2931" si="870">P2916*B2916</f>
        <v>24000</v>
      </c>
      <c r="R2916" s="2">
        <f t="shared" ref="R2916:R2931" si="871">(Q2916-O2916)/O2916*100</f>
        <v>51.835981711356</v>
      </c>
    </row>
    <row r="2917" spans="1:18">
      <c r="A2917" s="2" t="str">
        <f>"创业板B"</f>
        <v>创业板B</v>
      </c>
      <c r="B2917" s="2">
        <v>10000</v>
      </c>
      <c r="C2917" s="2">
        <v>10000</v>
      </c>
      <c r="D2917" s="2" t="str">
        <f>"人民币"</f>
        <v>人民币</v>
      </c>
      <c r="E2917" s="2">
        <v>1.116</v>
      </c>
      <c r="F2917" s="2">
        <v>-927.5</v>
      </c>
      <c r="G2917" s="2">
        <v>-8.33</v>
      </c>
      <c r="H2917" s="2"/>
      <c r="I2917" s="2">
        <v>10230</v>
      </c>
      <c r="J2917" s="2">
        <v>1.023</v>
      </c>
      <c r="K2917" s="2">
        <v>0</v>
      </c>
      <c r="L2917" s="2">
        <v>0</v>
      </c>
      <c r="M2917" s="2" t="str">
        <f>"150153"</f>
        <v>150153</v>
      </c>
      <c r="N2917" s="2" t="str">
        <f>"0157472516"</f>
        <v>0157472516</v>
      </c>
      <c r="O2917" s="2" t="str">
        <f>"11157.50"</f>
        <v>11157.50</v>
      </c>
      <c r="P2917" s="2">
        <v>1.3</v>
      </c>
      <c r="Q2917" s="2">
        <f>P2917*B2917</f>
        <v>13000</v>
      </c>
      <c r="R2917" s="2">
        <f>(Q2917-O2917)/O2917*100</f>
        <v>16.5135559041004</v>
      </c>
    </row>
    <row r="2918" spans="1:18">
      <c r="A2918" s="2" t="s">
        <v>7</v>
      </c>
      <c r="B2918" s="2">
        <v>600</v>
      </c>
      <c r="C2918" s="2">
        <v>600</v>
      </c>
      <c r="D2918" s="2" t="str">
        <f>"人民币"</f>
        <v>人民币</v>
      </c>
      <c r="E2918" s="2">
        <v>17.548</v>
      </c>
      <c r="F2918" s="2">
        <v>-310.88</v>
      </c>
      <c r="G2918" s="2">
        <v>-2.95</v>
      </c>
      <c r="H2918" s="2"/>
      <c r="I2918" s="2">
        <v>10218</v>
      </c>
      <c r="J2918" s="2">
        <v>17.03</v>
      </c>
      <c r="K2918" s="2">
        <v>0</v>
      </c>
      <c r="L2918" s="2">
        <v>0</v>
      </c>
      <c r="M2918" s="2" t="str">
        <f>"600008"</f>
        <v>600008</v>
      </c>
      <c r="N2918" s="2" t="str">
        <f t="shared" ref="N2918:N2921" si="872">"A453612732"</f>
        <v>A453612732</v>
      </c>
      <c r="O2918" s="2" t="str">
        <f>"10528.88"</f>
        <v>10528.88</v>
      </c>
      <c r="P2918" s="2">
        <v>25</v>
      </c>
      <c r="Q2918" s="2">
        <f>P2918*B2918</f>
        <v>15000</v>
      </c>
      <c r="R2918" s="2">
        <f>(Q2918-O2918)/O2918*100</f>
        <v>42.4652954540274</v>
      </c>
    </row>
    <row r="2919" spans="1:18">
      <c r="A2919" s="2" t="str">
        <f>"华英农业"</f>
        <v>华英农业</v>
      </c>
      <c r="B2919" s="2">
        <v>600</v>
      </c>
      <c r="C2919" s="2">
        <v>300</v>
      </c>
      <c r="D2919" s="2" t="str">
        <f>"人民币"</f>
        <v>人民币</v>
      </c>
      <c r="E2919" s="2">
        <v>14.948</v>
      </c>
      <c r="F2919" s="2">
        <v>-418.66</v>
      </c>
      <c r="G2919" s="2">
        <v>-4.67</v>
      </c>
      <c r="H2919" s="2"/>
      <c r="I2919" s="2">
        <v>8550</v>
      </c>
      <c r="J2919" s="2">
        <v>14.25</v>
      </c>
      <c r="K2919" s="2">
        <v>300</v>
      </c>
      <c r="L2919" s="2">
        <v>0</v>
      </c>
      <c r="M2919" s="2" t="str">
        <f>"002321"</f>
        <v>002321</v>
      </c>
      <c r="N2919" s="2" t="str">
        <f>"0157472516"</f>
        <v>0157472516</v>
      </c>
      <c r="O2919" s="2" t="str">
        <f>"8968.66"</f>
        <v>8968.66</v>
      </c>
      <c r="P2919" s="2">
        <v>25</v>
      </c>
      <c r="Q2919" s="2">
        <f>P2919*B2919</f>
        <v>15000</v>
      </c>
      <c r="R2919" s="2">
        <f>(Q2919-O2919)/O2919*100</f>
        <v>67.2490650777262</v>
      </c>
    </row>
    <row r="2920" spans="1:18">
      <c r="A2920" s="2" t="str">
        <f>"*ST阳化"</f>
        <v>*ST阳化</v>
      </c>
      <c r="B2920" s="2">
        <v>900</v>
      </c>
      <c r="C2920" s="2">
        <v>600</v>
      </c>
      <c r="D2920" s="2" t="str">
        <f>"人民币"</f>
        <v>人民币</v>
      </c>
      <c r="E2920" s="2">
        <v>7.599</v>
      </c>
      <c r="F2920" s="2">
        <v>-80.2</v>
      </c>
      <c r="G2920" s="2">
        <v>-1.17</v>
      </c>
      <c r="H2920" s="2"/>
      <c r="I2920" s="2">
        <v>6759</v>
      </c>
      <c r="J2920" s="2">
        <v>7.51</v>
      </c>
      <c r="K2920" s="2">
        <v>300</v>
      </c>
      <c r="L2920" s="2">
        <v>0</v>
      </c>
      <c r="M2920" s="2" t="str">
        <f>"600691"</f>
        <v>600691</v>
      </c>
      <c r="N2920" s="2" t="str">
        <f>"A453612732"</f>
        <v>A453612732</v>
      </c>
      <c r="O2920" s="2" t="str">
        <f>"6839.20"</f>
        <v>6839.20</v>
      </c>
      <c r="P2920" s="2">
        <v>11</v>
      </c>
      <c r="Q2920" s="2">
        <f>P2920*B2920</f>
        <v>9900</v>
      </c>
      <c r="R2920" s="2">
        <f>(Q2920-O2920)/O2920*100</f>
        <v>44.7537723710376</v>
      </c>
    </row>
    <row r="2921" spans="1:18">
      <c r="A2921" s="2" t="str">
        <f>"雪峰科技"</f>
        <v>雪峰科技</v>
      </c>
      <c r="B2921" s="2">
        <v>200</v>
      </c>
      <c r="C2921" s="2">
        <v>100</v>
      </c>
      <c r="D2921" s="2" t="str">
        <f>"人民币"</f>
        <v>人民币</v>
      </c>
      <c r="E2921" s="2">
        <v>37.898</v>
      </c>
      <c r="F2921" s="2">
        <v>-1239.59</v>
      </c>
      <c r="G2921" s="2">
        <v>-16.35</v>
      </c>
      <c r="H2921" s="2"/>
      <c r="I2921" s="2">
        <v>6340</v>
      </c>
      <c r="J2921" s="2">
        <v>31.7</v>
      </c>
      <c r="K2921" s="2">
        <v>100</v>
      </c>
      <c r="L2921" s="2">
        <v>0</v>
      </c>
      <c r="M2921" s="2" t="str">
        <f>"603227"</f>
        <v>603227</v>
      </c>
      <c r="N2921" s="2" t="str">
        <f>"A453612732"</f>
        <v>A453612732</v>
      </c>
      <c r="O2921" s="2" t="str">
        <f>"7579.59"</f>
        <v>7579.59</v>
      </c>
      <c r="P2921" s="2">
        <v>42</v>
      </c>
      <c r="Q2921" s="2">
        <f>P2921*B2921</f>
        <v>8400</v>
      </c>
      <c r="R2921" s="2">
        <f>(Q2921-O2921)/O2921*100</f>
        <v>10.8239363870605</v>
      </c>
    </row>
    <row r="2922" spans="1:18">
      <c r="A2922" s="2" t="str">
        <f>"三花股份"</f>
        <v>三花股份</v>
      </c>
      <c r="B2922" s="2">
        <v>400</v>
      </c>
      <c r="C2922" s="2">
        <v>400</v>
      </c>
      <c r="D2922" s="2" t="str">
        <f>"人民币"</f>
        <v>人民币</v>
      </c>
      <c r="E2922" s="2">
        <v>13.737</v>
      </c>
      <c r="F2922" s="2">
        <v>69.25</v>
      </c>
      <c r="G2922" s="2">
        <v>1.26</v>
      </c>
      <c r="H2922" s="2"/>
      <c r="I2922" s="2">
        <v>5564</v>
      </c>
      <c r="J2922" s="2">
        <v>13.91</v>
      </c>
      <c r="K2922" s="2">
        <v>0</v>
      </c>
      <c r="L2922" s="2">
        <v>0</v>
      </c>
      <c r="M2922" s="2" t="str">
        <f>"002050"</f>
        <v>002050</v>
      </c>
      <c r="N2922" s="2" t="str">
        <f t="shared" ref="N2922:N2927" si="873">"0157472516"</f>
        <v>0157472516</v>
      </c>
      <c r="O2922" s="2" t="str">
        <f>"5494.75"</f>
        <v>5494.75</v>
      </c>
      <c r="P2922" s="2">
        <v>20</v>
      </c>
      <c r="Q2922" s="2">
        <f>P2922*B2922</f>
        <v>8000</v>
      </c>
      <c r="R2922" s="2">
        <f>(Q2922-O2922)/O2922*100</f>
        <v>45.5935210883116</v>
      </c>
    </row>
    <row r="2923" spans="1:18">
      <c r="A2923" s="2" t="str">
        <f>"农 产 品"</f>
        <v>农 产 品</v>
      </c>
      <c r="B2923" s="2">
        <v>200</v>
      </c>
      <c r="C2923" s="2">
        <v>200</v>
      </c>
      <c r="D2923" s="2" t="str">
        <f>"人民币"</f>
        <v>人民币</v>
      </c>
      <c r="E2923" s="2">
        <v>25.665</v>
      </c>
      <c r="F2923" s="2">
        <v>-601</v>
      </c>
      <c r="G2923" s="2">
        <v>-11.71</v>
      </c>
      <c r="H2923" s="2"/>
      <c r="I2923" s="2">
        <v>4532</v>
      </c>
      <c r="J2923" s="2">
        <v>22.66</v>
      </c>
      <c r="K2923" s="2">
        <v>0</v>
      </c>
      <c r="L2923" s="2">
        <v>0</v>
      </c>
      <c r="M2923" s="2" t="str">
        <f>"000061"</f>
        <v>000061</v>
      </c>
      <c r="N2923" s="2" t="str">
        <f>"0157472516"</f>
        <v>0157472516</v>
      </c>
      <c r="O2923" s="2" t="str">
        <f>"5133.00"</f>
        <v>5133.00</v>
      </c>
      <c r="P2923" s="2">
        <v>35</v>
      </c>
      <c r="Q2923" s="2">
        <f>P2923*B2923</f>
        <v>7000</v>
      </c>
      <c r="R2923" s="2">
        <f>(Q2923-O2923)/O2923*100</f>
        <v>36.3724917202416</v>
      </c>
    </row>
    <row r="2924" spans="1:18">
      <c r="A2924" s="2" t="str">
        <f>"北京城建"</f>
        <v>北京城建</v>
      </c>
      <c r="B2924" s="2">
        <v>200</v>
      </c>
      <c r="C2924" s="2">
        <v>200</v>
      </c>
      <c r="D2924" s="2" t="str">
        <f>"人民币"</f>
        <v>人民币</v>
      </c>
      <c r="E2924" s="2">
        <v>24.605</v>
      </c>
      <c r="F2924" s="2">
        <v>-394.99</v>
      </c>
      <c r="G2924" s="2">
        <v>-8.03</v>
      </c>
      <c r="H2924" s="2"/>
      <c r="I2924" s="2">
        <v>4526</v>
      </c>
      <c r="J2924" s="2">
        <v>22.63</v>
      </c>
      <c r="K2924" s="2">
        <v>0</v>
      </c>
      <c r="L2924" s="2">
        <v>0</v>
      </c>
      <c r="M2924" s="2" t="str">
        <f>"600266"</f>
        <v>600266</v>
      </c>
      <c r="N2924" s="2" t="str">
        <f t="shared" ref="N2924:N2926" si="874">"A453612732"</f>
        <v>A453612732</v>
      </c>
      <c r="O2924" s="2" t="str">
        <f>"4920.99"</f>
        <v>4920.99</v>
      </c>
      <c r="P2924" s="2">
        <v>28</v>
      </c>
      <c r="Q2924" s="2">
        <f>P2924*B2924</f>
        <v>5600</v>
      </c>
      <c r="R2924" s="2">
        <f>(Q2924-O2924)/O2924*100</f>
        <v>13.7982397850839</v>
      </c>
    </row>
    <row r="2925" spans="1:18">
      <c r="A2925" s="2" t="str">
        <f>"上汽集团"</f>
        <v>上汽集团</v>
      </c>
      <c r="B2925" s="2">
        <v>200</v>
      </c>
      <c r="C2925" s="2">
        <v>200</v>
      </c>
      <c r="D2925" s="2" t="str">
        <f>"人民币"</f>
        <v>人民币</v>
      </c>
      <c r="E2925" s="2">
        <v>24.736</v>
      </c>
      <c r="F2925" s="2">
        <v>-449.12</v>
      </c>
      <c r="G2925" s="2">
        <v>-9.08</v>
      </c>
      <c r="H2925" s="2"/>
      <c r="I2925" s="2">
        <v>4498</v>
      </c>
      <c r="J2925" s="2">
        <v>22.49</v>
      </c>
      <c r="K2925" s="2">
        <v>0</v>
      </c>
      <c r="L2925" s="2">
        <v>0</v>
      </c>
      <c r="M2925" s="2" t="str">
        <f>"600104"</f>
        <v>600104</v>
      </c>
      <c r="N2925" s="2" t="str">
        <f>"A453612732"</f>
        <v>A453612732</v>
      </c>
      <c r="O2925" s="2" t="str">
        <f>"4947.12"</f>
        <v>4947.12</v>
      </c>
      <c r="P2925" s="2">
        <v>35</v>
      </c>
      <c r="Q2925" s="2">
        <f>P2925*B2925</f>
        <v>7000</v>
      </c>
      <c r="R2925" s="2">
        <f>(Q2925-O2925)/O2925*100</f>
        <v>41.4964666310904</v>
      </c>
    </row>
    <row r="2926" spans="1:18">
      <c r="A2926" s="2" t="str">
        <f>"中海集运"</f>
        <v>中海集运</v>
      </c>
      <c r="B2926" s="2">
        <v>400</v>
      </c>
      <c r="C2926" s="2">
        <v>400</v>
      </c>
      <c r="D2926" s="2" t="str">
        <f>"人民币"</f>
        <v>人民币</v>
      </c>
      <c r="E2926" s="2">
        <v>9.099</v>
      </c>
      <c r="F2926" s="2">
        <v>-167.68</v>
      </c>
      <c r="G2926" s="2">
        <v>-4.6</v>
      </c>
      <c r="H2926" s="2"/>
      <c r="I2926" s="2">
        <v>3472</v>
      </c>
      <c r="J2926" s="2">
        <v>8.68</v>
      </c>
      <c r="K2926" s="2">
        <v>0</v>
      </c>
      <c r="L2926" s="2">
        <v>0</v>
      </c>
      <c r="M2926" s="2" t="str">
        <f>"601866"</f>
        <v>601866</v>
      </c>
      <c r="N2926" s="2" t="str">
        <f>"A453612732"</f>
        <v>A453612732</v>
      </c>
      <c r="O2926" s="2" t="str">
        <f>"3639.68"</f>
        <v>3639.68</v>
      </c>
      <c r="P2926" s="2">
        <v>12</v>
      </c>
      <c r="Q2926" s="2">
        <f>P2926*B2926</f>
        <v>4800</v>
      </c>
      <c r="R2926" s="2">
        <f>(Q2926-O2926)/O2926*100</f>
        <v>31.8797256901706</v>
      </c>
    </row>
    <row r="2927" spans="1:18">
      <c r="A2927" s="2" t="str">
        <f>"中航军B"</f>
        <v>中航军B</v>
      </c>
      <c r="B2927" s="2">
        <v>3000</v>
      </c>
      <c r="C2927" s="2">
        <v>3000</v>
      </c>
      <c r="D2927" s="2" t="str">
        <f>"人民币"</f>
        <v>人民币</v>
      </c>
      <c r="E2927" s="2">
        <v>0.972</v>
      </c>
      <c r="F2927" s="2">
        <v>-62</v>
      </c>
      <c r="G2927" s="2">
        <v>-2.16</v>
      </c>
      <c r="H2927" s="2"/>
      <c r="I2927" s="2">
        <v>2853</v>
      </c>
      <c r="J2927" s="2">
        <v>0.951</v>
      </c>
      <c r="K2927" s="2">
        <v>0</v>
      </c>
      <c r="L2927" s="2">
        <v>0</v>
      </c>
      <c r="M2927" s="2" t="str">
        <f>"150222"</f>
        <v>150222</v>
      </c>
      <c r="N2927" s="2" t="str">
        <f>"0157472516"</f>
        <v>0157472516</v>
      </c>
      <c r="O2927" s="2" t="str">
        <f>"2915.00"</f>
        <v>2915.00</v>
      </c>
      <c r="P2927" s="2">
        <v>1.1</v>
      </c>
      <c r="Q2927" s="2">
        <f>P2927*B2927</f>
        <v>3300</v>
      </c>
      <c r="R2927" s="2">
        <f>(Q2927-O2927)/O2927*100</f>
        <v>13.2075471698113</v>
      </c>
    </row>
    <row r="2928" spans="1:18">
      <c r="A2928" s="2" t="str">
        <f>"华贸物流"</f>
        <v>华贸物流</v>
      </c>
      <c r="B2928" s="2">
        <v>200</v>
      </c>
      <c r="C2928" s="2">
        <v>200</v>
      </c>
      <c r="D2928" s="2" t="str">
        <f>"人民币"</f>
        <v>人民币</v>
      </c>
      <c r="E2928" s="2">
        <v>16.576</v>
      </c>
      <c r="F2928" s="2">
        <v>-473.12</v>
      </c>
      <c r="G2928" s="2">
        <v>-14.27</v>
      </c>
      <c r="H2928" s="2"/>
      <c r="I2928" s="2">
        <v>2842</v>
      </c>
      <c r="J2928" s="2">
        <v>14.21</v>
      </c>
      <c r="K2928" s="2">
        <v>0</v>
      </c>
      <c r="L2928" s="2">
        <v>0</v>
      </c>
      <c r="M2928" s="2" t="str">
        <f>"603128"</f>
        <v>603128</v>
      </c>
      <c r="N2928" s="2" t="str">
        <f t="shared" ref="N2928:N2931" si="875">"A453612732"</f>
        <v>A453612732</v>
      </c>
      <c r="O2928" s="2" t="str">
        <f>"3315.12"</f>
        <v>3315.12</v>
      </c>
      <c r="P2928" s="2">
        <v>20</v>
      </c>
      <c r="Q2928" s="2">
        <f>P2928*B2928</f>
        <v>4000</v>
      </c>
      <c r="R2928" s="2">
        <f>(Q2928-O2928)/O2928*100</f>
        <v>20.6592823185888</v>
      </c>
    </row>
    <row r="2929" spans="1:18">
      <c r="A2929" s="2" t="str">
        <f>"盛达矿业"</f>
        <v>盛达矿业</v>
      </c>
      <c r="B2929" s="2">
        <v>100</v>
      </c>
      <c r="C2929" s="2">
        <v>100</v>
      </c>
      <c r="D2929" s="2" t="str">
        <f>"人民币"</f>
        <v>人民币</v>
      </c>
      <c r="E2929" s="2">
        <v>38.308</v>
      </c>
      <c r="F2929" s="2">
        <v>-1175.77</v>
      </c>
      <c r="G2929" s="2">
        <v>-30.69</v>
      </c>
      <c r="H2929" s="2"/>
      <c r="I2929" s="2">
        <v>2655</v>
      </c>
      <c r="J2929" s="2">
        <v>26.55</v>
      </c>
      <c r="K2929" s="2">
        <v>0</v>
      </c>
      <c r="L2929" s="2">
        <v>100</v>
      </c>
      <c r="M2929" s="2" t="str">
        <f>"000603"</f>
        <v>000603</v>
      </c>
      <c r="N2929" s="2" t="str">
        <f>"0157472516"</f>
        <v>0157472516</v>
      </c>
      <c r="O2929" s="2" t="str">
        <f>"3830.77"</f>
        <v>3830.77</v>
      </c>
      <c r="P2929" s="2">
        <v>40</v>
      </c>
      <c r="Q2929" s="2">
        <f>P2929*B2929</f>
        <v>4000</v>
      </c>
      <c r="R2929" s="2">
        <f>(Q2929-O2929)/O2929*100</f>
        <v>4.41764971533138</v>
      </c>
    </row>
    <row r="2930" spans="1:18">
      <c r="A2930" s="2" t="str">
        <f>"大众交通"</f>
        <v>大众交通</v>
      </c>
      <c r="B2930" s="2">
        <v>100</v>
      </c>
      <c r="C2930" s="2">
        <v>100</v>
      </c>
      <c r="D2930" s="2" t="str">
        <f>"人民币"</f>
        <v>人民币</v>
      </c>
      <c r="E2930" s="2">
        <v>30.941</v>
      </c>
      <c r="F2930" s="2">
        <v>-1037.13</v>
      </c>
      <c r="G2930" s="2">
        <v>-33.52</v>
      </c>
      <c r="H2930" s="2"/>
      <c r="I2930" s="2">
        <v>2057</v>
      </c>
      <c r="J2930" s="2">
        <v>20.57</v>
      </c>
      <c r="K2930" s="2">
        <v>0</v>
      </c>
      <c r="L2930" s="2">
        <v>0</v>
      </c>
      <c r="M2930" s="2" t="str">
        <f>"600611"</f>
        <v>600611</v>
      </c>
      <c r="N2930" s="2" t="str">
        <f>"A453612732"</f>
        <v>A453612732</v>
      </c>
      <c r="O2930" s="2" t="str">
        <f>"3094.13"</f>
        <v>3094.13</v>
      </c>
      <c r="P2930" s="2">
        <v>28</v>
      </c>
      <c r="Q2930" s="2">
        <f>P2930*B2930</f>
        <v>2800</v>
      </c>
      <c r="R2930" s="2">
        <f>(Q2930-O2930)/O2930*100</f>
        <v>-9.50606470962759</v>
      </c>
    </row>
    <row r="2931" spans="1:18">
      <c r="A2931" s="2" t="str">
        <f>"中国中车"</f>
        <v>中国中车</v>
      </c>
      <c r="B2931" s="2">
        <v>100</v>
      </c>
      <c r="C2931" s="2">
        <v>100</v>
      </c>
      <c r="D2931" s="2" t="str">
        <f>"人民币"</f>
        <v>人民币</v>
      </c>
      <c r="E2931" s="2">
        <v>26.395</v>
      </c>
      <c r="F2931" s="2">
        <v>-631.5</v>
      </c>
      <c r="G2931" s="2">
        <v>-23.92</v>
      </c>
      <c r="H2931" s="2"/>
      <c r="I2931" s="2">
        <v>2008</v>
      </c>
      <c r="J2931" s="2">
        <v>20.08</v>
      </c>
      <c r="K2931" s="2">
        <v>0</v>
      </c>
      <c r="L2931" s="2">
        <v>100</v>
      </c>
      <c r="M2931" s="2" t="str">
        <f>"601766"</f>
        <v>601766</v>
      </c>
      <c r="N2931" s="2" t="str">
        <f>"A453612732"</f>
        <v>A453612732</v>
      </c>
      <c r="O2931" s="2" t="str">
        <f>"2639.50"</f>
        <v>2639.50</v>
      </c>
      <c r="P2931" s="2">
        <v>30</v>
      </c>
      <c r="Q2931" s="2">
        <f>P2931*B2931</f>
        <v>3000</v>
      </c>
      <c r="R2931" s="2">
        <f>(Q2931-O2931)/O2931*100</f>
        <v>13.6578897518469</v>
      </c>
    </row>
    <row r="2932" spans="1:18">
      <c r="A2932" s="2" t="s">
        <v>8</v>
      </c>
      <c r="B2932" s="2" t="s">
        <v>9</v>
      </c>
      <c r="C2932" s="4" t="s">
        <v>10</v>
      </c>
      <c r="D2932" s="4"/>
      <c r="E2932" s="4"/>
      <c r="F2932" s="2"/>
      <c r="G2932" s="2">
        <f>SUM(G2916:G2931)</f>
        <v>-178.38</v>
      </c>
      <c r="H2932" s="2"/>
      <c r="I2932" s="2"/>
      <c r="J2932" s="2"/>
      <c r="K2932" s="2"/>
      <c r="L2932" s="2"/>
      <c r="M2932" s="2"/>
      <c r="N2932" s="2"/>
      <c r="O2932" s="2"/>
      <c r="P2932" s="2"/>
      <c r="Q2932" s="2">
        <f>SUM(Q2916:Q2931)</f>
        <v>134800</v>
      </c>
      <c r="R2932" s="2"/>
    </row>
    <row r="2933" customFormat="1" spans="3:8">
      <c r="C2933" s="5"/>
      <c r="D2933" s="5"/>
      <c r="E2933" s="5"/>
      <c r="H2933" s="6">
        <v>42257</v>
      </c>
    </row>
    <row r="2934" customFormat="1" spans="10:10">
      <c r="J2934" s="6">
        <f>H2933+1</f>
        <v>42258</v>
      </c>
    </row>
    <row r="2935" customFormat="1" spans="2:11">
      <c r="B2935" t="s">
        <v>11</v>
      </c>
      <c r="K2935" s="7">
        <f ca="1">NOW()</f>
        <v>42259.9654398148</v>
      </c>
    </row>
    <row r="2936" customFormat="1" spans="9:9">
      <c r="I2936" t="e">
        <f>D2928+1</f>
        <v>#VALUE!</v>
      </c>
    </row>
    <row r="2937" customFormat="1"/>
    <row r="2938" spans="1:18">
      <c r="A2938" s="2" t="s">
        <v>0</v>
      </c>
      <c r="B2938" s="2" t="str">
        <f>"证券数量"</f>
        <v>证券数量</v>
      </c>
      <c r="C2938" s="2" t="s">
        <v>1</v>
      </c>
      <c r="D2938" s="2" t="str">
        <f>"价格币种"</f>
        <v>价格币种</v>
      </c>
      <c r="E2938" s="2" t="str">
        <f>"成本价"</f>
        <v>成本价</v>
      </c>
      <c r="F2938" s="2" t="str">
        <f>"浮动盈亏"</f>
        <v>浮动盈亏</v>
      </c>
      <c r="G2938" s="2" t="str">
        <f>"盈亏比例(%)"</f>
        <v>盈亏比例(%)</v>
      </c>
      <c r="H2938" s="2" t="str">
        <f>"折算汇率"</f>
        <v>折算汇率</v>
      </c>
      <c r="I2938" s="2" t="str">
        <f>"最新市值"</f>
        <v>最新市值</v>
      </c>
      <c r="J2938" s="2" t="str">
        <f>"当前价"</f>
        <v>当前价</v>
      </c>
      <c r="K2938" s="2" t="str">
        <f>"今买数量"</f>
        <v>今买数量</v>
      </c>
      <c r="L2938" s="2" t="str">
        <f>"今卖数量"</f>
        <v>今卖数量</v>
      </c>
      <c r="M2938" s="2" t="str">
        <f>"证券代码"</f>
        <v>证券代码</v>
      </c>
      <c r="N2938" s="2" t="str">
        <f>"股东代码"</f>
        <v>股东代码</v>
      </c>
      <c r="O2938" s="2" t="str">
        <f>"成本金额"</f>
        <v>成本金额</v>
      </c>
      <c r="P2938" s="2" t="s">
        <v>2</v>
      </c>
      <c r="Q2938" s="2"/>
      <c r="R2938" s="2" t="s">
        <v>3</v>
      </c>
    </row>
    <row r="2939" spans="1:18">
      <c r="A2939" s="2" t="s">
        <v>4</v>
      </c>
      <c r="B2939" s="9" t="s">
        <v>5</v>
      </c>
      <c r="C2939" s="9" t="s">
        <v>5</v>
      </c>
      <c r="D2939" s="2" t="str">
        <f t="shared" ref="D2939:D2954" si="876">"人民币"</f>
        <v>人民币</v>
      </c>
      <c r="E2939" s="2">
        <v>19.758</v>
      </c>
      <c r="F2939" s="2">
        <v>-1294.53</v>
      </c>
      <c r="G2939" s="2">
        <v>-8.19</v>
      </c>
      <c r="H2939" s="9" t="s">
        <v>6</v>
      </c>
      <c r="I2939" s="2">
        <v>14512</v>
      </c>
      <c r="J2939" s="2">
        <v>18.14</v>
      </c>
      <c r="K2939" s="2">
        <v>0</v>
      </c>
      <c r="L2939" s="2">
        <v>0</v>
      </c>
      <c r="M2939" s="2" t="str">
        <f>"000936"</f>
        <v>000936</v>
      </c>
      <c r="N2939" s="2" t="str">
        <f t="shared" ref="N2939:N2942" si="877">"0157472516"</f>
        <v>0157472516</v>
      </c>
      <c r="O2939" s="2" t="str">
        <f>"15806.53"</f>
        <v>15806.53</v>
      </c>
      <c r="P2939" s="2">
        <v>30</v>
      </c>
      <c r="Q2939" s="2">
        <f t="shared" ref="Q2939:Q2954" si="878">P2939*B2939</f>
        <v>24000</v>
      </c>
      <c r="R2939" s="2">
        <f t="shared" ref="R2939:R2954" si="879">(Q2939-O2939)/O2939*100</f>
        <v>51.835981711356</v>
      </c>
    </row>
    <row r="2940" spans="1:18">
      <c r="A2940" s="2" t="str">
        <f>"创业板B"</f>
        <v>创业板B</v>
      </c>
      <c r="B2940" s="2">
        <v>10000</v>
      </c>
      <c r="C2940" s="2">
        <v>10000</v>
      </c>
      <c r="D2940" s="2" t="str">
        <f>"人民币"</f>
        <v>人民币</v>
      </c>
      <c r="E2940" s="2">
        <v>1.116</v>
      </c>
      <c r="F2940" s="2">
        <v>-927.5</v>
      </c>
      <c r="G2940" s="2">
        <v>-8.33</v>
      </c>
      <c r="H2940" s="2"/>
      <c r="I2940" s="2">
        <v>10230</v>
      </c>
      <c r="J2940" s="2">
        <v>1.023</v>
      </c>
      <c r="K2940" s="2">
        <v>0</v>
      </c>
      <c r="L2940" s="2">
        <v>0</v>
      </c>
      <c r="M2940" s="2" t="str">
        <f>"150153"</f>
        <v>150153</v>
      </c>
      <c r="N2940" s="2" t="str">
        <f>"0157472516"</f>
        <v>0157472516</v>
      </c>
      <c r="O2940" s="2" t="str">
        <f>"11157.50"</f>
        <v>11157.50</v>
      </c>
      <c r="P2940" s="2">
        <v>1.3</v>
      </c>
      <c r="Q2940" s="2">
        <f>P2940*B2940</f>
        <v>13000</v>
      </c>
      <c r="R2940" s="2">
        <f>(Q2940-O2940)/O2940*100</f>
        <v>16.5135559041004</v>
      </c>
    </row>
    <row r="2941" spans="1:18">
      <c r="A2941" s="2" t="s">
        <v>7</v>
      </c>
      <c r="B2941" s="2">
        <v>600</v>
      </c>
      <c r="C2941" s="2">
        <v>600</v>
      </c>
      <c r="D2941" s="2" t="str">
        <f>"人民币"</f>
        <v>人民币</v>
      </c>
      <c r="E2941" s="2">
        <v>17.548</v>
      </c>
      <c r="F2941" s="2">
        <v>-310.88</v>
      </c>
      <c r="G2941" s="2">
        <v>-2.95</v>
      </c>
      <c r="H2941" s="2"/>
      <c r="I2941" s="2">
        <v>10218</v>
      </c>
      <c r="J2941" s="2">
        <v>17.03</v>
      </c>
      <c r="K2941" s="2">
        <v>0</v>
      </c>
      <c r="L2941" s="2">
        <v>0</v>
      </c>
      <c r="M2941" s="2" t="str">
        <f>"600008"</f>
        <v>600008</v>
      </c>
      <c r="N2941" s="2" t="str">
        <f t="shared" ref="N2941:N2944" si="880">"A453612732"</f>
        <v>A453612732</v>
      </c>
      <c r="O2941" s="2" t="str">
        <f>"10528.88"</f>
        <v>10528.88</v>
      </c>
      <c r="P2941" s="2">
        <v>25</v>
      </c>
      <c r="Q2941" s="2">
        <f>P2941*B2941</f>
        <v>15000</v>
      </c>
      <c r="R2941" s="2">
        <f>(Q2941-O2941)/O2941*100</f>
        <v>42.4652954540274</v>
      </c>
    </row>
    <row r="2942" spans="1:18">
      <c r="A2942" s="2" t="str">
        <f>"华英农业"</f>
        <v>华英农业</v>
      </c>
      <c r="B2942" s="2">
        <v>600</v>
      </c>
      <c r="C2942" s="2">
        <v>300</v>
      </c>
      <c r="D2942" s="2" t="str">
        <f>"人民币"</f>
        <v>人民币</v>
      </c>
      <c r="E2942" s="2">
        <v>14.948</v>
      </c>
      <c r="F2942" s="2">
        <v>-418.66</v>
      </c>
      <c r="G2942" s="2">
        <v>-4.67</v>
      </c>
      <c r="H2942" s="2"/>
      <c r="I2942" s="2">
        <v>8550</v>
      </c>
      <c r="J2942" s="2">
        <v>14.25</v>
      </c>
      <c r="K2942" s="2">
        <v>300</v>
      </c>
      <c r="L2942" s="2">
        <v>0</v>
      </c>
      <c r="M2942" s="2" t="str">
        <f>"002321"</f>
        <v>002321</v>
      </c>
      <c r="N2942" s="2" t="str">
        <f>"0157472516"</f>
        <v>0157472516</v>
      </c>
      <c r="O2942" s="2" t="str">
        <f>"8968.66"</f>
        <v>8968.66</v>
      </c>
      <c r="P2942" s="2">
        <v>25</v>
      </c>
      <c r="Q2942" s="2">
        <f>P2942*B2942</f>
        <v>15000</v>
      </c>
      <c r="R2942" s="2">
        <f>(Q2942-O2942)/O2942*100</f>
        <v>67.2490650777262</v>
      </c>
    </row>
    <row r="2943" spans="1:18">
      <c r="A2943" s="2" t="str">
        <f>"*ST阳化"</f>
        <v>*ST阳化</v>
      </c>
      <c r="B2943" s="2">
        <v>900</v>
      </c>
      <c r="C2943" s="2">
        <v>600</v>
      </c>
      <c r="D2943" s="2" t="str">
        <f>"人民币"</f>
        <v>人民币</v>
      </c>
      <c r="E2943" s="2">
        <v>7.599</v>
      </c>
      <c r="F2943" s="2">
        <v>-80.2</v>
      </c>
      <c r="G2943" s="2">
        <v>-1.17</v>
      </c>
      <c r="H2943" s="2"/>
      <c r="I2943" s="2">
        <v>6759</v>
      </c>
      <c r="J2943" s="2">
        <v>7.51</v>
      </c>
      <c r="K2943" s="2">
        <v>300</v>
      </c>
      <c r="L2943" s="2">
        <v>0</v>
      </c>
      <c r="M2943" s="2" t="str">
        <f>"600691"</f>
        <v>600691</v>
      </c>
      <c r="N2943" s="2" t="str">
        <f>"A453612732"</f>
        <v>A453612732</v>
      </c>
      <c r="O2943" s="2" t="str">
        <f>"6839.20"</f>
        <v>6839.20</v>
      </c>
      <c r="P2943" s="2">
        <v>11</v>
      </c>
      <c r="Q2943" s="2">
        <f>P2943*B2943</f>
        <v>9900</v>
      </c>
      <c r="R2943" s="2">
        <f>(Q2943-O2943)/O2943*100</f>
        <v>44.7537723710376</v>
      </c>
    </row>
    <row r="2944" spans="1:18">
      <c r="A2944" s="2" t="str">
        <f>"雪峰科技"</f>
        <v>雪峰科技</v>
      </c>
      <c r="B2944" s="2">
        <v>200</v>
      </c>
      <c r="C2944" s="2">
        <v>100</v>
      </c>
      <c r="D2944" s="2" t="str">
        <f>"人民币"</f>
        <v>人民币</v>
      </c>
      <c r="E2944" s="2">
        <v>37.898</v>
      </c>
      <c r="F2944" s="2">
        <v>-1239.59</v>
      </c>
      <c r="G2944" s="2">
        <v>-16.35</v>
      </c>
      <c r="H2944" s="2"/>
      <c r="I2944" s="2">
        <v>6340</v>
      </c>
      <c r="J2944" s="2">
        <v>31.7</v>
      </c>
      <c r="K2944" s="2">
        <v>100</v>
      </c>
      <c r="L2944" s="2">
        <v>0</v>
      </c>
      <c r="M2944" s="2" t="str">
        <f>"603227"</f>
        <v>603227</v>
      </c>
      <c r="N2944" s="2" t="str">
        <f>"A453612732"</f>
        <v>A453612732</v>
      </c>
      <c r="O2944" s="2" t="str">
        <f>"7579.59"</f>
        <v>7579.59</v>
      </c>
      <c r="P2944" s="2">
        <v>42</v>
      </c>
      <c r="Q2944" s="2">
        <f>P2944*B2944</f>
        <v>8400</v>
      </c>
      <c r="R2944" s="2">
        <f>(Q2944-O2944)/O2944*100</f>
        <v>10.8239363870605</v>
      </c>
    </row>
    <row r="2945" spans="1:18">
      <c r="A2945" s="2" t="str">
        <f>"三花股份"</f>
        <v>三花股份</v>
      </c>
      <c r="B2945" s="2">
        <v>400</v>
      </c>
      <c r="C2945" s="2">
        <v>400</v>
      </c>
      <c r="D2945" s="2" t="str">
        <f>"人民币"</f>
        <v>人民币</v>
      </c>
      <c r="E2945" s="2">
        <v>13.737</v>
      </c>
      <c r="F2945" s="2">
        <v>69.25</v>
      </c>
      <c r="G2945" s="2">
        <v>1.26</v>
      </c>
      <c r="H2945" s="2"/>
      <c r="I2945" s="2">
        <v>5564</v>
      </c>
      <c r="J2945" s="2">
        <v>13.91</v>
      </c>
      <c r="K2945" s="2">
        <v>0</v>
      </c>
      <c r="L2945" s="2">
        <v>0</v>
      </c>
      <c r="M2945" s="2" t="str">
        <f>"002050"</f>
        <v>002050</v>
      </c>
      <c r="N2945" s="2" t="str">
        <f t="shared" ref="N2945:N2950" si="881">"0157472516"</f>
        <v>0157472516</v>
      </c>
      <c r="O2945" s="2" t="str">
        <f>"5494.75"</f>
        <v>5494.75</v>
      </c>
      <c r="P2945" s="2">
        <v>20</v>
      </c>
      <c r="Q2945" s="2">
        <f>P2945*B2945</f>
        <v>8000</v>
      </c>
      <c r="R2945" s="2">
        <f>(Q2945-O2945)/O2945*100</f>
        <v>45.5935210883116</v>
      </c>
    </row>
    <row r="2946" spans="1:18">
      <c r="A2946" s="2" t="str">
        <f>"农 产 品"</f>
        <v>农 产 品</v>
      </c>
      <c r="B2946" s="2">
        <v>200</v>
      </c>
      <c r="C2946" s="2">
        <v>200</v>
      </c>
      <c r="D2946" s="2" t="str">
        <f>"人民币"</f>
        <v>人民币</v>
      </c>
      <c r="E2946" s="2">
        <v>25.665</v>
      </c>
      <c r="F2946" s="2">
        <v>-601</v>
      </c>
      <c r="G2946" s="2">
        <v>-11.71</v>
      </c>
      <c r="H2946" s="2"/>
      <c r="I2946" s="2">
        <v>4532</v>
      </c>
      <c r="J2946" s="2">
        <v>22.66</v>
      </c>
      <c r="K2946" s="2">
        <v>0</v>
      </c>
      <c r="L2946" s="2">
        <v>0</v>
      </c>
      <c r="M2946" s="2" t="str">
        <f>"000061"</f>
        <v>000061</v>
      </c>
      <c r="N2946" s="2" t="str">
        <f>"0157472516"</f>
        <v>0157472516</v>
      </c>
      <c r="O2946" s="2" t="str">
        <f>"5133.00"</f>
        <v>5133.00</v>
      </c>
      <c r="P2946" s="2">
        <v>35</v>
      </c>
      <c r="Q2946" s="2">
        <f>P2946*B2946</f>
        <v>7000</v>
      </c>
      <c r="R2946" s="2">
        <f>(Q2946-O2946)/O2946*100</f>
        <v>36.3724917202416</v>
      </c>
    </row>
    <row r="2947" spans="1:18">
      <c r="A2947" s="2" t="str">
        <f>"北京城建"</f>
        <v>北京城建</v>
      </c>
      <c r="B2947" s="2">
        <v>200</v>
      </c>
      <c r="C2947" s="2">
        <v>200</v>
      </c>
      <c r="D2947" s="2" t="str">
        <f>"人民币"</f>
        <v>人民币</v>
      </c>
      <c r="E2947" s="2">
        <v>24.605</v>
      </c>
      <c r="F2947" s="2">
        <v>-394.99</v>
      </c>
      <c r="G2947" s="2">
        <v>-8.03</v>
      </c>
      <c r="H2947" s="2"/>
      <c r="I2947" s="2">
        <v>4526</v>
      </c>
      <c r="J2947" s="2">
        <v>22.63</v>
      </c>
      <c r="K2947" s="2">
        <v>0</v>
      </c>
      <c r="L2947" s="2">
        <v>0</v>
      </c>
      <c r="M2947" s="2" t="str">
        <f>"600266"</f>
        <v>600266</v>
      </c>
      <c r="N2947" s="2" t="str">
        <f t="shared" ref="N2947:N2949" si="882">"A453612732"</f>
        <v>A453612732</v>
      </c>
      <c r="O2947" s="2" t="str">
        <f>"4920.99"</f>
        <v>4920.99</v>
      </c>
      <c r="P2947" s="2">
        <v>28</v>
      </c>
      <c r="Q2947" s="2">
        <f>P2947*B2947</f>
        <v>5600</v>
      </c>
      <c r="R2947" s="2">
        <f>(Q2947-O2947)/O2947*100</f>
        <v>13.7982397850839</v>
      </c>
    </row>
    <row r="2948" spans="1:18">
      <c r="A2948" s="2" t="str">
        <f>"上汽集团"</f>
        <v>上汽集团</v>
      </c>
      <c r="B2948" s="2">
        <v>200</v>
      </c>
      <c r="C2948" s="2">
        <v>200</v>
      </c>
      <c r="D2948" s="2" t="str">
        <f>"人民币"</f>
        <v>人民币</v>
      </c>
      <c r="E2948" s="2">
        <v>24.736</v>
      </c>
      <c r="F2948" s="2">
        <v>-449.12</v>
      </c>
      <c r="G2948" s="2">
        <v>-9.08</v>
      </c>
      <c r="H2948" s="2"/>
      <c r="I2948" s="2">
        <v>4498</v>
      </c>
      <c r="J2948" s="2">
        <v>22.49</v>
      </c>
      <c r="K2948" s="2">
        <v>0</v>
      </c>
      <c r="L2948" s="2">
        <v>0</v>
      </c>
      <c r="M2948" s="2" t="str">
        <f>"600104"</f>
        <v>600104</v>
      </c>
      <c r="N2948" s="2" t="str">
        <f>"A453612732"</f>
        <v>A453612732</v>
      </c>
      <c r="O2948" s="2" t="str">
        <f>"4947.12"</f>
        <v>4947.12</v>
      </c>
      <c r="P2948" s="2">
        <v>35</v>
      </c>
      <c r="Q2948" s="2">
        <f>P2948*B2948</f>
        <v>7000</v>
      </c>
      <c r="R2948" s="2">
        <f>(Q2948-O2948)/O2948*100</f>
        <v>41.4964666310904</v>
      </c>
    </row>
    <row r="2949" spans="1:18">
      <c r="A2949" s="2" t="str">
        <f>"中海集运"</f>
        <v>中海集运</v>
      </c>
      <c r="B2949" s="2">
        <v>400</v>
      </c>
      <c r="C2949" s="2">
        <v>400</v>
      </c>
      <c r="D2949" s="2" t="str">
        <f>"人民币"</f>
        <v>人民币</v>
      </c>
      <c r="E2949" s="2">
        <v>9.099</v>
      </c>
      <c r="F2949" s="2">
        <v>-167.68</v>
      </c>
      <c r="G2949" s="2">
        <v>-4.6</v>
      </c>
      <c r="H2949" s="2"/>
      <c r="I2949" s="2">
        <v>3472</v>
      </c>
      <c r="J2949" s="2">
        <v>8.68</v>
      </c>
      <c r="K2949" s="2">
        <v>0</v>
      </c>
      <c r="L2949" s="2">
        <v>0</v>
      </c>
      <c r="M2949" s="2" t="str">
        <f>"601866"</f>
        <v>601866</v>
      </c>
      <c r="N2949" s="2" t="str">
        <f>"A453612732"</f>
        <v>A453612732</v>
      </c>
      <c r="O2949" s="2" t="str">
        <f>"3639.68"</f>
        <v>3639.68</v>
      </c>
      <c r="P2949" s="2">
        <v>12</v>
      </c>
      <c r="Q2949" s="2">
        <f>P2949*B2949</f>
        <v>4800</v>
      </c>
      <c r="R2949" s="2">
        <f>(Q2949-O2949)/O2949*100</f>
        <v>31.8797256901706</v>
      </c>
    </row>
    <row r="2950" spans="1:18">
      <c r="A2950" s="2" t="str">
        <f>"中航军B"</f>
        <v>中航军B</v>
      </c>
      <c r="B2950" s="2">
        <v>3000</v>
      </c>
      <c r="C2950" s="2">
        <v>3000</v>
      </c>
      <c r="D2950" s="2" t="str">
        <f>"人民币"</f>
        <v>人民币</v>
      </c>
      <c r="E2950" s="2">
        <v>0.972</v>
      </c>
      <c r="F2950" s="2">
        <v>-62</v>
      </c>
      <c r="G2950" s="2">
        <v>-2.16</v>
      </c>
      <c r="H2950" s="2"/>
      <c r="I2950" s="2">
        <v>2853</v>
      </c>
      <c r="J2950" s="2">
        <v>0.951</v>
      </c>
      <c r="K2950" s="2">
        <v>0</v>
      </c>
      <c r="L2950" s="2">
        <v>0</v>
      </c>
      <c r="M2950" s="2" t="str">
        <f>"150222"</f>
        <v>150222</v>
      </c>
      <c r="N2950" s="2" t="str">
        <f>"0157472516"</f>
        <v>0157472516</v>
      </c>
      <c r="O2950" s="2" t="str">
        <f>"2915.00"</f>
        <v>2915.00</v>
      </c>
      <c r="P2950" s="2">
        <v>1.1</v>
      </c>
      <c r="Q2950" s="2">
        <f>P2950*B2950</f>
        <v>3300</v>
      </c>
      <c r="R2950" s="2">
        <f>(Q2950-O2950)/O2950*100</f>
        <v>13.2075471698113</v>
      </c>
    </row>
    <row r="2951" spans="1:18">
      <c r="A2951" s="2" t="str">
        <f>"华贸物流"</f>
        <v>华贸物流</v>
      </c>
      <c r="B2951" s="2">
        <v>200</v>
      </c>
      <c r="C2951" s="2">
        <v>200</v>
      </c>
      <c r="D2951" s="2" t="str">
        <f>"人民币"</f>
        <v>人民币</v>
      </c>
      <c r="E2951" s="2">
        <v>16.576</v>
      </c>
      <c r="F2951" s="2">
        <v>-473.12</v>
      </c>
      <c r="G2951" s="2">
        <v>-14.27</v>
      </c>
      <c r="H2951" s="2"/>
      <c r="I2951" s="2">
        <v>2842</v>
      </c>
      <c r="J2951" s="2">
        <v>14.21</v>
      </c>
      <c r="K2951" s="2">
        <v>0</v>
      </c>
      <c r="L2951" s="2">
        <v>0</v>
      </c>
      <c r="M2951" s="2" t="str">
        <f>"603128"</f>
        <v>603128</v>
      </c>
      <c r="N2951" s="2" t="str">
        <f t="shared" ref="N2951:N2954" si="883">"A453612732"</f>
        <v>A453612732</v>
      </c>
      <c r="O2951" s="2" t="str">
        <f>"3315.12"</f>
        <v>3315.12</v>
      </c>
      <c r="P2951" s="2">
        <v>20</v>
      </c>
      <c r="Q2951" s="2">
        <f>P2951*B2951</f>
        <v>4000</v>
      </c>
      <c r="R2951" s="2">
        <f>(Q2951-O2951)/O2951*100</f>
        <v>20.6592823185888</v>
      </c>
    </row>
    <row r="2952" spans="1:18">
      <c r="A2952" s="2" t="str">
        <f>"盛达矿业"</f>
        <v>盛达矿业</v>
      </c>
      <c r="B2952" s="2">
        <v>100</v>
      </c>
      <c r="C2952" s="2">
        <v>100</v>
      </c>
      <c r="D2952" s="2" t="str">
        <f>"人民币"</f>
        <v>人民币</v>
      </c>
      <c r="E2952" s="2">
        <v>38.308</v>
      </c>
      <c r="F2952" s="2">
        <v>-1175.77</v>
      </c>
      <c r="G2952" s="2">
        <v>-30.69</v>
      </c>
      <c r="H2952" s="2"/>
      <c r="I2952" s="2">
        <v>2655</v>
      </c>
      <c r="J2952" s="2">
        <v>26.55</v>
      </c>
      <c r="K2952" s="2">
        <v>0</v>
      </c>
      <c r="L2952" s="2">
        <v>100</v>
      </c>
      <c r="M2952" s="2" t="str">
        <f>"000603"</f>
        <v>000603</v>
      </c>
      <c r="N2952" s="2" t="str">
        <f>"0157472516"</f>
        <v>0157472516</v>
      </c>
      <c r="O2952" s="2" t="str">
        <f>"3830.77"</f>
        <v>3830.77</v>
      </c>
      <c r="P2952" s="2">
        <v>40</v>
      </c>
      <c r="Q2952" s="2">
        <f>P2952*B2952</f>
        <v>4000</v>
      </c>
      <c r="R2952" s="2">
        <f>(Q2952-O2952)/O2952*100</f>
        <v>4.41764971533138</v>
      </c>
    </row>
    <row r="2953" spans="1:18">
      <c r="A2953" s="2" t="str">
        <f>"大众交通"</f>
        <v>大众交通</v>
      </c>
      <c r="B2953" s="2">
        <v>100</v>
      </c>
      <c r="C2953" s="2">
        <v>100</v>
      </c>
      <c r="D2953" s="2" t="str">
        <f>"人民币"</f>
        <v>人民币</v>
      </c>
      <c r="E2953" s="2">
        <v>30.941</v>
      </c>
      <c r="F2953" s="2">
        <v>-1037.13</v>
      </c>
      <c r="G2953" s="2">
        <v>-33.52</v>
      </c>
      <c r="H2953" s="2"/>
      <c r="I2953" s="2">
        <v>2057</v>
      </c>
      <c r="J2953" s="2">
        <v>20.57</v>
      </c>
      <c r="K2953" s="2">
        <v>0</v>
      </c>
      <c r="L2953" s="2">
        <v>0</v>
      </c>
      <c r="M2953" s="2" t="str">
        <f>"600611"</f>
        <v>600611</v>
      </c>
      <c r="N2953" s="2" t="str">
        <f>"A453612732"</f>
        <v>A453612732</v>
      </c>
      <c r="O2953" s="2" t="str">
        <f>"3094.13"</f>
        <v>3094.13</v>
      </c>
      <c r="P2953" s="2">
        <v>28</v>
      </c>
      <c r="Q2953" s="2">
        <f>P2953*B2953</f>
        <v>2800</v>
      </c>
      <c r="R2953" s="2">
        <f>(Q2953-O2953)/O2953*100</f>
        <v>-9.50606470962759</v>
      </c>
    </row>
    <row r="2954" spans="1:18">
      <c r="A2954" s="2" t="str">
        <f>"中国中车"</f>
        <v>中国中车</v>
      </c>
      <c r="B2954" s="2">
        <v>100</v>
      </c>
      <c r="C2954" s="2">
        <v>100</v>
      </c>
      <c r="D2954" s="2" t="str">
        <f>"人民币"</f>
        <v>人民币</v>
      </c>
      <c r="E2954" s="2">
        <v>26.395</v>
      </c>
      <c r="F2954" s="2">
        <v>-631.5</v>
      </c>
      <c r="G2954" s="2">
        <v>-23.92</v>
      </c>
      <c r="H2954" s="2"/>
      <c r="I2954" s="2">
        <v>2008</v>
      </c>
      <c r="J2954" s="2">
        <v>20.08</v>
      </c>
      <c r="K2954" s="2">
        <v>0</v>
      </c>
      <c r="L2954" s="2">
        <v>100</v>
      </c>
      <c r="M2954" s="2" t="str">
        <f>"601766"</f>
        <v>601766</v>
      </c>
      <c r="N2954" s="2" t="str">
        <f>"A453612732"</f>
        <v>A453612732</v>
      </c>
      <c r="O2954" s="2" t="str">
        <f>"2639.50"</f>
        <v>2639.50</v>
      </c>
      <c r="P2954" s="2">
        <v>30</v>
      </c>
      <c r="Q2954" s="2">
        <f>P2954*B2954</f>
        <v>3000</v>
      </c>
      <c r="R2954" s="2">
        <f>(Q2954-O2954)/O2954*100</f>
        <v>13.6578897518469</v>
      </c>
    </row>
    <row r="2955" spans="1:18">
      <c r="A2955" s="2" t="s">
        <v>8</v>
      </c>
      <c r="B2955" s="2" t="s">
        <v>9</v>
      </c>
      <c r="C2955" s="4" t="s">
        <v>10</v>
      </c>
      <c r="D2955" s="4"/>
      <c r="E2955" s="4"/>
      <c r="F2955" s="2"/>
      <c r="G2955" s="2">
        <f>SUM(G2939:G2954)</f>
        <v>-178.38</v>
      </c>
      <c r="H2955" s="2"/>
      <c r="I2955" s="2"/>
      <c r="J2955" s="2"/>
      <c r="K2955" s="2"/>
      <c r="L2955" s="2"/>
      <c r="M2955" s="2"/>
      <c r="N2955" s="2"/>
      <c r="O2955" s="2"/>
      <c r="P2955" s="2"/>
      <c r="Q2955" s="2">
        <f>SUM(Q2939:Q2954)</f>
        <v>134800</v>
      </c>
      <c r="R2955" s="2"/>
    </row>
    <row r="2956" customFormat="1" spans="3:8">
      <c r="C2956" s="5"/>
      <c r="D2956" s="5"/>
      <c r="E2956" s="5"/>
      <c r="H2956" s="6">
        <v>42257</v>
      </c>
    </row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spans="2:18">
      <c r="B2966" s="2" t="str">
        <f>"币种"</f>
        <v>币种</v>
      </c>
      <c r="C2966" s="2" t="str">
        <f>"余额"</f>
        <v>余额</v>
      </c>
      <c r="D2966" s="2" t="str">
        <f>"可用"</f>
        <v>可用</v>
      </c>
      <c r="E2966" s="2" t="str">
        <f>"可取"</f>
        <v>可取</v>
      </c>
      <c r="F2966" s="2" t="str">
        <f>"参考市值"</f>
        <v>参考市值</v>
      </c>
      <c r="G2966" s="2" t="str">
        <f>"资产"</f>
        <v>资产</v>
      </c>
      <c r="H2966" s="2" t="str">
        <f>"盈亏"</f>
        <v>盈亏</v>
      </c>
      <c r="I2966" s="2"/>
      <c r="J2966" s="2"/>
      <c r="K2966" s="2"/>
      <c r="L2966" s="2"/>
      <c r="M2966" s="2"/>
      <c r="N2966" s="2"/>
      <c r="O2966" s="2"/>
      <c r="P2966" s="2"/>
      <c r="Q2966" s="2"/>
      <c r="R2966" s="2"/>
    </row>
    <row r="2967" spans="2:18">
      <c r="B2967" s="2" t="str">
        <f>"人民币"</f>
        <v>人民币</v>
      </c>
      <c r="C2967" s="2" t="str">
        <f>"5508.71"</f>
        <v>5508.71</v>
      </c>
      <c r="D2967" s="2" t="str">
        <f>"138.54"</f>
        <v>138.54</v>
      </c>
      <c r="E2967" s="2" t="str">
        <f>"138.54"</f>
        <v>138.54</v>
      </c>
      <c r="F2967" s="2" t="str">
        <f>"91616.00"</f>
        <v>91616.00</v>
      </c>
      <c r="G2967" s="2" t="str">
        <f>"91754.54"</f>
        <v>91754.54</v>
      </c>
      <c r="H2967" s="2" t="str">
        <f>"-9194.42"</f>
        <v>-9194.42</v>
      </c>
      <c r="I2967" s="2"/>
      <c r="J2967" s="2"/>
      <c r="K2967" s="2"/>
      <c r="L2967" s="2"/>
      <c r="M2967" s="2"/>
      <c r="N2967" s="2"/>
      <c r="O2967" s="2"/>
      <c r="P2967" s="2"/>
      <c r="Q2967" s="2"/>
      <c r="R2967" s="2"/>
    </row>
    <row r="2968" spans="2:18"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8"/>
    </row>
    <row r="2969" spans="2:18">
      <c r="B2969" s="2" t="s">
        <v>0</v>
      </c>
      <c r="C2969" s="2" t="str">
        <f>"证券数量"</f>
        <v>证券数量</v>
      </c>
      <c r="D2969" s="2" t="s">
        <v>1</v>
      </c>
      <c r="E2969" s="2" t="str">
        <f>"价格币种"</f>
        <v>价格币种</v>
      </c>
      <c r="F2969" s="2" t="str">
        <f>"成本价"</f>
        <v>成本价</v>
      </c>
      <c r="G2969" s="2" t="str">
        <f>"浮动盈亏"</f>
        <v>浮动盈亏</v>
      </c>
      <c r="H2969" s="2" t="str">
        <f>"盈亏比例(%)"</f>
        <v>盈亏比例(%)</v>
      </c>
      <c r="I2969" s="2" t="str">
        <f>"折算汇率"</f>
        <v>折算汇率</v>
      </c>
      <c r="J2969" s="2" t="str">
        <f>"最新市值"</f>
        <v>最新市值</v>
      </c>
      <c r="K2969" s="2" t="str">
        <f>"当前价"</f>
        <v>当前价</v>
      </c>
      <c r="L2969" s="2" t="str">
        <f>"今买数量"</f>
        <v>今买数量</v>
      </c>
      <c r="M2969" s="2" t="str">
        <f>"今卖数量"</f>
        <v>今卖数量</v>
      </c>
      <c r="N2969" s="2" t="str">
        <f>"证券代码"</f>
        <v>证券代码</v>
      </c>
      <c r="O2969" s="2" t="str">
        <f>"股东代码"</f>
        <v>股东代码</v>
      </c>
      <c r="P2969" s="2" t="str">
        <f>"成本金额"</f>
        <v>成本金额</v>
      </c>
      <c r="Q2969" s="2" t="s">
        <v>2</v>
      </c>
      <c r="R2969" s="2"/>
    </row>
    <row r="2970" spans="2:18">
      <c r="B2970" s="2" t="s">
        <v>4</v>
      </c>
      <c r="C2970" s="9" t="s">
        <v>5</v>
      </c>
      <c r="D2970" s="9" t="s">
        <v>5</v>
      </c>
      <c r="E2970" s="2" t="str">
        <f t="shared" ref="E2970:E2985" si="884">"人民币"</f>
        <v>人民币</v>
      </c>
      <c r="F2970" s="2">
        <v>19.758</v>
      </c>
      <c r="G2970" s="2">
        <v>-1294.53</v>
      </c>
      <c r="H2970" s="2">
        <v>-8.19</v>
      </c>
      <c r="I2970" s="9" t="s">
        <v>6</v>
      </c>
      <c r="J2970" s="2">
        <v>14512</v>
      </c>
      <c r="K2970" s="2">
        <v>18.14</v>
      </c>
      <c r="L2970" s="2">
        <v>0</v>
      </c>
      <c r="M2970" s="2">
        <v>0</v>
      </c>
      <c r="N2970" s="2" t="str">
        <f>"000936"</f>
        <v>000936</v>
      </c>
      <c r="O2970" s="2" t="str">
        <f t="shared" ref="O2970:O2973" si="885">"0157472516"</f>
        <v>0157472516</v>
      </c>
      <c r="P2970" s="2" t="str">
        <f>"15806.53"</f>
        <v>15806.53</v>
      </c>
      <c r="Q2970" s="2">
        <v>30</v>
      </c>
      <c r="R2970" s="2">
        <f t="shared" ref="R2970:R2985" si="886">Q2970*C2970</f>
        <v>24000</v>
      </c>
    </row>
    <row r="2971" spans="2:18">
      <c r="B2971" s="2" t="str">
        <f>"创业板B"</f>
        <v>创业板B</v>
      </c>
      <c r="C2971" s="2">
        <v>10000</v>
      </c>
      <c r="D2971" s="2">
        <v>10000</v>
      </c>
      <c r="E2971" s="2" t="str">
        <f>"人民币"</f>
        <v>人民币</v>
      </c>
      <c r="F2971" s="2">
        <v>1.116</v>
      </c>
      <c r="G2971" s="2">
        <v>-927.5</v>
      </c>
      <c r="H2971" s="2">
        <v>-8.33</v>
      </c>
      <c r="I2971" s="2"/>
      <c r="J2971" s="2">
        <v>10230</v>
      </c>
      <c r="K2971" s="2">
        <v>1.023</v>
      </c>
      <c r="L2971" s="2">
        <v>0</v>
      </c>
      <c r="M2971" s="2">
        <v>0</v>
      </c>
      <c r="N2971" s="2" t="str">
        <f>"150153"</f>
        <v>150153</v>
      </c>
      <c r="O2971" s="2" t="str">
        <f>"0157472516"</f>
        <v>0157472516</v>
      </c>
      <c r="P2971" s="2" t="str">
        <f>"11157.50"</f>
        <v>11157.50</v>
      </c>
      <c r="Q2971" s="2">
        <v>1.3</v>
      </c>
      <c r="R2971" s="2">
        <f>Q2971*C2971</f>
        <v>13000</v>
      </c>
    </row>
    <row r="2972" spans="2:18">
      <c r="B2972" s="2" t="s">
        <v>7</v>
      </c>
      <c r="C2972" s="2">
        <v>600</v>
      </c>
      <c r="D2972" s="2">
        <v>600</v>
      </c>
      <c r="E2972" s="2" t="str">
        <f>"人民币"</f>
        <v>人民币</v>
      </c>
      <c r="F2972" s="2">
        <v>17.548</v>
      </c>
      <c r="G2972" s="2">
        <v>-310.88</v>
      </c>
      <c r="H2972" s="2">
        <v>-2.95</v>
      </c>
      <c r="I2972" s="2"/>
      <c r="J2972" s="2">
        <v>10218</v>
      </c>
      <c r="K2972" s="2">
        <v>17.03</v>
      </c>
      <c r="L2972" s="2">
        <v>0</v>
      </c>
      <c r="M2972" s="2">
        <v>0</v>
      </c>
      <c r="N2972" s="2" t="str">
        <f>"600008"</f>
        <v>600008</v>
      </c>
      <c r="O2972" s="2" t="str">
        <f t="shared" ref="O2972:O2975" si="887">"A453612732"</f>
        <v>A453612732</v>
      </c>
      <c r="P2972" s="2" t="str">
        <f>"10528.88"</f>
        <v>10528.88</v>
      </c>
      <c r="Q2972" s="2">
        <v>25</v>
      </c>
      <c r="R2972" s="2">
        <f>Q2972*C2972</f>
        <v>15000</v>
      </c>
    </row>
    <row r="2973" spans="2:18">
      <c r="B2973" s="2" t="str">
        <f>"华英农业"</f>
        <v>华英农业</v>
      </c>
      <c r="C2973" s="2">
        <v>600</v>
      </c>
      <c r="D2973" s="2">
        <v>300</v>
      </c>
      <c r="E2973" s="2" t="str">
        <f>"人民币"</f>
        <v>人民币</v>
      </c>
      <c r="F2973" s="2">
        <v>14.948</v>
      </c>
      <c r="G2973" s="2">
        <v>-418.66</v>
      </c>
      <c r="H2973" s="2">
        <v>-4.67</v>
      </c>
      <c r="I2973" s="2"/>
      <c r="J2973" s="2">
        <v>8550</v>
      </c>
      <c r="K2973" s="2">
        <v>14.25</v>
      </c>
      <c r="L2973" s="2">
        <v>300</v>
      </c>
      <c r="M2973" s="2">
        <v>0</v>
      </c>
      <c r="N2973" s="2" t="str">
        <f>"002321"</f>
        <v>002321</v>
      </c>
      <c r="O2973" s="2" t="str">
        <f>"0157472516"</f>
        <v>0157472516</v>
      </c>
      <c r="P2973" s="2" t="str">
        <f>"8968.66"</f>
        <v>8968.66</v>
      </c>
      <c r="Q2973" s="2">
        <v>25</v>
      </c>
      <c r="R2973" s="2">
        <f>Q2973*C2973</f>
        <v>15000</v>
      </c>
    </row>
    <row r="2974" spans="2:18">
      <c r="B2974" s="2" t="str">
        <f>"*ST阳化"</f>
        <v>*ST阳化</v>
      </c>
      <c r="C2974" s="2">
        <v>900</v>
      </c>
      <c r="D2974" s="2">
        <v>600</v>
      </c>
      <c r="E2974" s="2" t="str">
        <f>"人民币"</f>
        <v>人民币</v>
      </c>
      <c r="F2974" s="2">
        <v>7.599</v>
      </c>
      <c r="G2974" s="2">
        <v>-80.2</v>
      </c>
      <c r="H2974" s="2">
        <v>-1.17</v>
      </c>
      <c r="I2974" s="2"/>
      <c r="J2974" s="2">
        <v>6759</v>
      </c>
      <c r="K2974" s="2">
        <v>7.51</v>
      </c>
      <c r="L2974" s="2">
        <v>300</v>
      </c>
      <c r="M2974" s="2">
        <v>0</v>
      </c>
      <c r="N2974" s="2" t="str">
        <f>"600691"</f>
        <v>600691</v>
      </c>
      <c r="O2974" s="2" t="str">
        <f>"A453612732"</f>
        <v>A453612732</v>
      </c>
      <c r="P2974" s="2" t="str">
        <f>"6839.20"</f>
        <v>6839.20</v>
      </c>
      <c r="Q2974" s="2">
        <v>11</v>
      </c>
      <c r="R2974" s="2">
        <f>Q2974*C2974</f>
        <v>9900</v>
      </c>
    </row>
    <row r="2975" spans="2:18">
      <c r="B2975" s="2" t="str">
        <f>"雪峰科技"</f>
        <v>雪峰科技</v>
      </c>
      <c r="C2975" s="2">
        <v>200</v>
      </c>
      <c r="D2975" s="2">
        <v>100</v>
      </c>
      <c r="E2975" s="2" t="str">
        <f>"人民币"</f>
        <v>人民币</v>
      </c>
      <c r="F2975" s="2">
        <v>37.898</v>
      </c>
      <c r="G2975" s="2">
        <v>-1239.59</v>
      </c>
      <c r="H2975" s="2">
        <v>-16.35</v>
      </c>
      <c r="I2975" s="2"/>
      <c r="J2975" s="2">
        <v>6340</v>
      </c>
      <c r="K2975" s="2">
        <v>31.7</v>
      </c>
      <c r="L2975" s="2">
        <v>100</v>
      </c>
      <c r="M2975" s="2">
        <v>0</v>
      </c>
      <c r="N2975" s="2" t="str">
        <f>"603227"</f>
        <v>603227</v>
      </c>
      <c r="O2975" s="2" t="str">
        <f>"A453612732"</f>
        <v>A453612732</v>
      </c>
      <c r="P2975" s="2" t="str">
        <f>"7579.59"</f>
        <v>7579.59</v>
      </c>
      <c r="Q2975" s="2">
        <v>42</v>
      </c>
      <c r="R2975" s="2">
        <f>Q2975*C2975</f>
        <v>8400</v>
      </c>
    </row>
    <row r="2976" spans="2:18">
      <c r="B2976" s="2" t="str">
        <f>"三花股份"</f>
        <v>三花股份</v>
      </c>
      <c r="C2976" s="2">
        <v>400</v>
      </c>
      <c r="D2976" s="2">
        <v>400</v>
      </c>
      <c r="E2976" s="2" t="str">
        <f>"人民币"</f>
        <v>人民币</v>
      </c>
      <c r="F2976" s="2">
        <v>13.737</v>
      </c>
      <c r="G2976" s="2">
        <v>69.25</v>
      </c>
      <c r="H2976" s="2">
        <v>1.26</v>
      </c>
      <c r="I2976" s="2"/>
      <c r="J2976" s="2">
        <v>5564</v>
      </c>
      <c r="K2976" s="2">
        <v>13.91</v>
      </c>
      <c r="L2976" s="2">
        <v>0</v>
      </c>
      <c r="M2976" s="2">
        <v>0</v>
      </c>
      <c r="N2976" s="2" t="str">
        <f>"002050"</f>
        <v>002050</v>
      </c>
      <c r="O2976" s="2" t="str">
        <f t="shared" ref="O2976:O2981" si="888">"0157472516"</f>
        <v>0157472516</v>
      </c>
      <c r="P2976" s="2" t="str">
        <f>"5494.75"</f>
        <v>5494.75</v>
      </c>
      <c r="Q2976" s="2">
        <v>20</v>
      </c>
      <c r="R2976" s="2">
        <f>Q2976*C2976</f>
        <v>8000</v>
      </c>
    </row>
    <row r="2977" spans="2:18">
      <c r="B2977" s="2" t="str">
        <f>"农 产 品"</f>
        <v>农 产 品</v>
      </c>
      <c r="C2977" s="2">
        <v>200</v>
      </c>
      <c r="D2977" s="2">
        <v>200</v>
      </c>
      <c r="E2977" s="2" t="str">
        <f>"人民币"</f>
        <v>人民币</v>
      </c>
      <c r="F2977" s="2">
        <v>25.665</v>
      </c>
      <c r="G2977" s="2">
        <v>-601</v>
      </c>
      <c r="H2977" s="2">
        <v>-11.71</v>
      </c>
      <c r="I2977" s="2"/>
      <c r="J2977" s="2">
        <v>4532</v>
      </c>
      <c r="K2977" s="2">
        <v>22.66</v>
      </c>
      <c r="L2977" s="2">
        <v>0</v>
      </c>
      <c r="M2977" s="2">
        <v>0</v>
      </c>
      <c r="N2977" s="2" t="str">
        <f>"000061"</f>
        <v>000061</v>
      </c>
      <c r="O2977" s="2" t="str">
        <f>"0157472516"</f>
        <v>0157472516</v>
      </c>
      <c r="P2977" s="2" t="str">
        <f>"5133.00"</f>
        <v>5133.00</v>
      </c>
      <c r="Q2977" s="2">
        <v>35</v>
      </c>
      <c r="R2977" s="2">
        <f>Q2977*C2977</f>
        <v>7000</v>
      </c>
    </row>
    <row r="2978" spans="2:18">
      <c r="B2978" s="2" t="str">
        <f>"北京城建"</f>
        <v>北京城建</v>
      </c>
      <c r="C2978" s="2">
        <v>200</v>
      </c>
      <c r="D2978" s="2">
        <v>200</v>
      </c>
      <c r="E2978" s="2" t="str">
        <f>"人民币"</f>
        <v>人民币</v>
      </c>
      <c r="F2978" s="2">
        <v>24.605</v>
      </c>
      <c r="G2978" s="2">
        <v>-394.99</v>
      </c>
      <c r="H2978" s="2">
        <v>-8.03</v>
      </c>
      <c r="I2978" s="2"/>
      <c r="J2978" s="2">
        <v>4526</v>
      </c>
      <c r="K2978" s="2">
        <v>22.63</v>
      </c>
      <c r="L2978" s="2">
        <v>0</v>
      </c>
      <c r="M2978" s="2">
        <v>0</v>
      </c>
      <c r="N2978" s="2" t="str">
        <f>"600266"</f>
        <v>600266</v>
      </c>
      <c r="O2978" s="2" t="str">
        <f t="shared" ref="O2978:O2980" si="889">"A453612732"</f>
        <v>A453612732</v>
      </c>
      <c r="P2978" s="2" t="str">
        <f>"4920.99"</f>
        <v>4920.99</v>
      </c>
      <c r="Q2978" s="2">
        <v>28</v>
      </c>
      <c r="R2978" s="2">
        <f>Q2978*C2978</f>
        <v>5600</v>
      </c>
    </row>
    <row r="2979" spans="2:18">
      <c r="B2979" s="2" t="str">
        <f>"上汽集团"</f>
        <v>上汽集团</v>
      </c>
      <c r="C2979" s="2">
        <v>200</v>
      </c>
      <c r="D2979" s="2">
        <v>200</v>
      </c>
      <c r="E2979" s="2" t="str">
        <f>"人民币"</f>
        <v>人民币</v>
      </c>
      <c r="F2979" s="2">
        <v>24.736</v>
      </c>
      <c r="G2979" s="2">
        <v>-449.12</v>
      </c>
      <c r="H2979" s="2">
        <v>-9.08</v>
      </c>
      <c r="I2979" s="2"/>
      <c r="J2979" s="2">
        <v>4498</v>
      </c>
      <c r="K2979" s="2">
        <v>22.49</v>
      </c>
      <c r="L2979" s="2">
        <v>0</v>
      </c>
      <c r="M2979" s="2">
        <v>0</v>
      </c>
      <c r="N2979" s="2" t="str">
        <f>"600104"</f>
        <v>600104</v>
      </c>
      <c r="O2979" s="2" t="str">
        <f>"A453612732"</f>
        <v>A453612732</v>
      </c>
      <c r="P2979" s="2" t="str">
        <f>"4947.12"</f>
        <v>4947.12</v>
      </c>
      <c r="Q2979" s="2">
        <v>35</v>
      </c>
      <c r="R2979" s="2">
        <f>Q2979*C2979</f>
        <v>7000</v>
      </c>
    </row>
    <row r="2980" spans="2:18">
      <c r="B2980" s="2" t="str">
        <f>"中海集运"</f>
        <v>中海集运</v>
      </c>
      <c r="C2980" s="2">
        <v>400</v>
      </c>
      <c r="D2980" s="2">
        <v>400</v>
      </c>
      <c r="E2980" s="2" t="str">
        <f>"人民币"</f>
        <v>人民币</v>
      </c>
      <c r="F2980" s="2">
        <v>9.099</v>
      </c>
      <c r="G2980" s="2">
        <v>-167.68</v>
      </c>
      <c r="H2980" s="2">
        <v>-4.6</v>
      </c>
      <c r="I2980" s="2"/>
      <c r="J2980" s="2">
        <v>3472</v>
      </c>
      <c r="K2980" s="2">
        <v>8.68</v>
      </c>
      <c r="L2980" s="2">
        <v>0</v>
      </c>
      <c r="M2980" s="2">
        <v>0</v>
      </c>
      <c r="N2980" s="2" t="str">
        <f>"601866"</f>
        <v>601866</v>
      </c>
      <c r="O2980" s="2" t="str">
        <f>"A453612732"</f>
        <v>A453612732</v>
      </c>
      <c r="P2980" s="2" t="str">
        <f>"3639.68"</f>
        <v>3639.68</v>
      </c>
      <c r="Q2980" s="2">
        <v>12</v>
      </c>
      <c r="R2980" s="2">
        <f>Q2980*C2980</f>
        <v>4800</v>
      </c>
    </row>
    <row r="2981" spans="2:18">
      <c r="B2981" s="2" t="str">
        <f>"中航军B"</f>
        <v>中航军B</v>
      </c>
      <c r="C2981" s="2">
        <v>3000</v>
      </c>
      <c r="D2981" s="2">
        <v>3000</v>
      </c>
      <c r="E2981" s="2" t="str">
        <f>"人民币"</f>
        <v>人民币</v>
      </c>
      <c r="F2981" s="2">
        <v>0.972</v>
      </c>
      <c r="G2981" s="2">
        <v>-62</v>
      </c>
      <c r="H2981" s="2">
        <v>-2.16</v>
      </c>
      <c r="I2981" s="2"/>
      <c r="J2981" s="2">
        <v>2853</v>
      </c>
      <c r="K2981" s="2">
        <v>0.951</v>
      </c>
      <c r="L2981" s="2">
        <v>0</v>
      </c>
      <c r="M2981" s="2">
        <v>0</v>
      </c>
      <c r="N2981" s="2" t="str">
        <f>"150222"</f>
        <v>150222</v>
      </c>
      <c r="O2981" s="2" t="str">
        <f>"0157472516"</f>
        <v>0157472516</v>
      </c>
      <c r="P2981" s="2" t="str">
        <f>"2915.00"</f>
        <v>2915.00</v>
      </c>
      <c r="Q2981" s="2">
        <v>1.1</v>
      </c>
      <c r="R2981" s="2">
        <f>Q2981*C2981</f>
        <v>3300</v>
      </c>
    </row>
    <row r="2982" spans="2:18">
      <c r="B2982" s="2" t="str">
        <f>"华贸物流"</f>
        <v>华贸物流</v>
      </c>
      <c r="C2982" s="2">
        <v>200</v>
      </c>
      <c r="D2982" s="2">
        <v>200</v>
      </c>
      <c r="E2982" s="2" t="str">
        <f>"人民币"</f>
        <v>人民币</v>
      </c>
      <c r="F2982" s="2">
        <v>16.576</v>
      </c>
      <c r="G2982" s="2">
        <v>-473.12</v>
      </c>
      <c r="H2982" s="2">
        <v>-14.27</v>
      </c>
      <c r="I2982" s="2"/>
      <c r="J2982" s="2">
        <v>2842</v>
      </c>
      <c r="K2982" s="2">
        <v>14.21</v>
      </c>
      <c r="L2982" s="2">
        <v>0</v>
      </c>
      <c r="M2982" s="2">
        <v>0</v>
      </c>
      <c r="N2982" s="2" t="str">
        <f>"603128"</f>
        <v>603128</v>
      </c>
      <c r="O2982" s="2" t="str">
        <f t="shared" ref="O2982:O2985" si="890">"A453612732"</f>
        <v>A453612732</v>
      </c>
      <c r="P2982" s="2" t="str">
        <f>"3315.12"</f>
        <v>3315.12</v>
      </c>
      <c r="Q2982" s="2">
        <v>20</v>
      </c>
      <c r="R2982" s="2">
        <f>Q2982*C2982</f>
        <v>4000</v>
      </c>
    </row>
    <row r="2983" spans="2:18">
      <c r="B2983" s="2" t="str">
        <f>"盛达矿业"</f>
        <v>盛达矿业</v>
      </c>
      <c r="C2983" s="2">
        <v>100</v>
      </c>
      <c r="D2983" s="2">
        <v>100</v>
      </c>
      <c r="E2983" s="2" t="str">
        <f>"人民币"</f>
        <v>人民币</v>
      </c>
      <c r="F2983" s="2">
        <v>38.308</v>
      </c>
      <c r="G2983" s="2">
        <v>-1175.77</v>
      </c>
      <c r="H2983" s="2">
        <v>-30.69</v>
      </c>
      <c r="I2983" s="2"/>
      <c r="J2983" s="2">
        <v>2655</v>
      </c>
      <c r="K2983" s="2">
        <v>26.55</v>
      </c>
      <c r="L2983" s="2">
        <v>0</v>
      </c>
      <c r="M2983" s="2">
        <v>100</v>
      </c>
      <c r="N2983" s="2" t="str">
        <f>"000603"</f>
        <v>000603</v>
      </c>
      <c r="O2983" s="2" t="str">
        <f>"0157472516"</f>
        <v>0157472516</v>
      </c>
      <c r="P2983" s="2" t="str">
        <f>"3830.77"</f>
        <v>3830.77</v>
      </c>
      <c r="Q2983" s="2">
        <v>40</v>
      </c>
      <c r="R2983" s="2">
        <f>Q2983*C2983</f>
        <v>4000</v>
      </c>
    </row>
    <row r="2984" spans="2:18">
      <c r="B2984" s="2" t="str">
        <f>"大众交通"</f>
        <v>大众交通</v>
      </c>
      <c r="C2984" s="2">
        <v>100</v>
      </c>
      <c r="D2984" s="2">
        <v>100</v>
      </c>
      <c r="E2984" s="2" t="str">
        <f>"人民币"</f>
        <v>人民币</v>
      </c>
      <c r="F2984" s="2">
        <v>30.941</v>
      </c>
      <c r="G2984" s="2">
        <v>-1037.13</v>
      </c>
      <c r="H2984" s="2">
        <v>-33.52</v>
      </c>
      <c r="I2984" s="2"/>
      <c r="J2984" s="2">
        <v>2057</v>
      </c>
      <c r="K2984" s="2">
        <v>20.57</v>
      </c>
      <c r="L2984" s="2">
        <v>0</v>
      </c>
      <c r="M2984" s="2">
        <v>0</v>
      </c>
      <c r="N2984" s="2" t="str">
        <f>"600611"</f>
        <v>600611</v>
      </c>
      <c r="O2984" s="2" t="str">
        <f>"A453612732"</f>
        <v>A453612732</v>
      </c>
      <c r="P2984" s="2" t="str">
        <f>"3094.13"</f>
        <v>3094.13</v>
      </c>
      <c r="Q2984" s="2">
        <v>28</v>
      </c>
      <c r="R2984" s="2">
        <f>Q2984*C2984</f>
        <v>2800</v>
      </c>
    </row>
    <row r="2985" spans="2:18">
      <c r="B2985" s="2" t="str">
        <f>"中国中车"</f>
        <v>中国中车</v>
      </c>
      <c r="C2985" s="2">
        <v>100</v>
      </c>
      <c r="D2985" s="2">
        <v>100</v>
      </c>
      <c r="E2985" s="2" t="str">
        <f>"人民币"</f>
        <v>人民币</v>
      </c>
      <c r="F2985" s="2">
        <v>26.395</v>
      </c>
      <c r="G2985" s="2">
        <v>-631.5</v>
      </c>
      <c r="H2985" s="2">
        <v>-23.92</v>
      </c>
      <c r="I2985" s="2"/>
      <c r="J2985" s="2">
        <v>2008</v>
      </c>
      <c r="K2985" s="2">
        <v>20.08</v>
      </c>
      <c r="L2985" s="2">
        <v>0</v>
      </c>
      <c r="M2985" s="2">
        <v>100</v>
      </c>
      <c r="N2985" s="2" t="str">
        <f>"601766"</f>
        <v>601766</v>
      </c>
      <c r="O2985" s="2" t="str">
        <f>"A453612732"</f>
        <v>A453612732</v>
      </c>
      <c r="P2985" s="2" t="str">
        <f>"2639.50"</f>
        <v>2639.50</v>
      </c>
      <c r="Q2985" s="2">
        <v>30</v>
      </c>
      <c r="R2985" s="2">
        <f>Q2985*C2985</f>
        <v>3000</v>
      </c>
    </row>
    <row r="2986" spans="2:18">
      <c r="B2986" s="2" t="s">
        <v>8</v>
      </c>
      <c r="C2986" s="2" t="s">
        <v>9</v>
      </c>
      <c r="D2986" s="4" t="s">
        <v>10</v>
      </c>
      <c r="E2986" s="4"/>
      <c r="F2986" s="4"/>
      <c r="G2986" s="2"/>
      <c r="H2986" s="2">
        <f>SUM(H2970:H2985)</f>
        <v>-178.38</v>
      </c>
      <c r="I2986" s="2"/>
      <c r="J2986" s="2"/>
      <c r="K2986" s="2"/>
      <c r="L2986" s="2"/>
      <c r="M2986" s="2"/>
      <c r="N2986" s="2"/>
      <c r="O2986" s="2"/>
      <c r="P2986" s="2"/>
      <c r="Q2986" s="2"/>
      <c r="R2986" s="2">
        <f>SUM(R2970:R2985)</f>
        <v>134800</v>
      </c>
    </row>
    <row r="2987" customFormat="1" spans="4:9">
      <c r="D2987" s="5"/>
      <c r="E2987" s="5"/>
      <c r="F2987" s="5"/>
      <c r="I2987" s="6">
        <v>42257</v>
      </c>
    </row>
    <row r="2988" customFormat="1" spans="11:11">
      <c r="K2988" s="6">
        <f>I2987+1</f>
        <v>42258</v>
      </c>
    </row>
    <row r="2989" customFormat="1" spans="3:12">
      <c r="C2989" t="s">
        <v>11</v>
      </c>
      <c r="L2989" s="7">
        <f ca="1">NOW()</f>
        <v>42259.9654398148</v>
      </c>
    </row>
    <row r="2990" customFormat="1" spans="10:10">
      <c r="J2990" t="e">
        <f>E2982+1</f>
        <v>#VALUE!</v>
      </c>
    </row>
    <row r="2991" customFormat="1" spans="7:7">
      <c r="G2991" t="s">
        <v>12</v>
      </c>
    </row>
    <row r="2992" customFormat="1" spans="6:6">
      <c r="F2992" t="s">
        <v>13</v>
      </c>
    </row>
    <row r="2993" spans="1:17">
      <c r="A2993" s="2" t="str">
        <f>"币种"</f>
        <v>币种</v>
      </c>
      <c r="B2993" s="2" t="str">
        <f>"余额"</f>
        <v>余额</v>
      </c>
      <c r="C2993" s="2" t="str">
        <f>"可用"</f>
        <v>可用</v>
      </c>
      <c r="D2993" s="2" t="str">
        <f>"可取"</f>
        <v>可取</v>
      </c>
      <c r="E2993" s="2" t="str">
        <f>"参考市值"</f>
        <v>参考市值</v>
      </c>
      <c r="F2993" s="2" t="str">
        <f>"资产"</f>
        <v>资产</v>
      </c>
      <c r="G2993" s="2" t="str">
        <f>"盈亏"</f>
        <v>盈亏</v>
      </c>
      <c r="H2993" s="2"/>
      <c r="I2993" s="2"/>
      <c r="J2993" s="2"/>
      <c r="K2993" s="2"/>
      <c r="L2993" s="2"/>
      <c r="M2993" s="2"/>
      <c r="N2993" s="2"/>
      <c r="O2993" s="2"/>
      <c r="P2993" s="2"/>
      <c r="Q2993" s="2"/>
    </row>
    <row r="2994" spans="1:17">
      <c r="A2994" s="2" t="str">
        <f>"人民币"</f>
        <v>人民币</v>
      </c>
      <c r="B2994" s="2" t="str">
        <f>"5508.71"</f>
        <v>5508.71</v>
      </c>
      <c r="C2994" s="2" t="str">
        <f>"138.54"</f>
        <v>138.54</v>
      </c>
      <c r="D2994" s="2" t="str">
        <f>"138.54"</f>
        <v>138.54</v>
      </c>
      <c r="E2994" s="2" t="str">
        <f>"91616.00"</f>
        <v>91616.00</v>
      </c>
      <c r="F2994" s="2" t="str">
        <f>"91754.54"</f>
        <v>91754.54</v>
      </c>
      <c r="G2994" s="2" t="str">
        <f>"-9194.42"</f>
        <v>-9194.42</v>
      </c>
      <c r="H2994" s="2"/>
      <c r="I2994" s="2"/>
      <c r="J2994" s="2"/>
      <c r="K2994" s="2"/>
      <c r="L2994" s="2"/>
      <c r="M2994" s="2"/>
      <c r="N2994" s="2"/>
      <c r="O2994" s="2"/>
      <c r="P2994" s="2"/>
      <c r="Q2994" s="2"/>
    </row>
    <row r="2995" spans="1:17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8"/>
    </row>
    <row r="2996" spans="1:18">
      <c r="A2996" s="2" t="s">
        <v>0</v>
      </c>
      <c r="B2996" s="2" t="str">
        <f>"证券数量"</f>
        <v>证券数量</v>
      </c>
      <c r="C2996" s="2" t="s">
        <v>1</v>
      </c>
      <c r="D2996" s="2" t="str">
        <f>"价格币种"</f>
        <v>价格币种</v>
      </c>
      <c r="E2996" s="2" t="str">
        <f>"成本价"</f>
        <v>成本价</v>
      </c>
      <c r="F2996" s="2" t="str">
        <f>"浮动盈亏"</f>
        <v>浮动盈亏</v>
      </c>
      <c r="G2996" s="2" t="str">
        <f>"盈亏比例(%)"</f>
        <v>盈亏比例(%)</v>
      </c>
      <c r="H2996" s="2" t="str">
        <f>"折算汇率"</f>
        <v>折算汇率</v>
      </c>
      <c r="I2996" s="2" t="str">
        <f>"最新市值"</f>
        <v>最新市值</v>
      </c>
      <c r="J2996" s="2" t="str">
        <f>"当前价"</f>
        <v>当前价</v>
      </c>
      <c r="K2996" s="2" t="str">
        <f>"今买数量"</f>
        <v>今买数量</v>
      </c>
      <c r="L2996" s="2" t="str">
        <f>"今卖数量"</f>
        <v>今卖数量</v>
      </c>
      <c r="M2996" s="2" t="str">
        <f>"证券代码"</f>
        <v>证券代码</v>
      </c>
      <c r="N2996" s="2" t="str">
        <f>"股东代码"</f>
        <v>股东代码</v>
      </c>
      <c r="O2996" s="2" t="str">
        <f>"成本金额"</f>
        <v>成本金额</v>
      </c>
      <c r="P2996" s="2" t="s">
        <v>2</v>
      </c>
      <c r="Q2996" s="2"/>
      <c r="R2996" s="2" t="s">
        <v>3</v>
      </c>
    </row>
    <row r="2997" spans="1:18">
      <c r="A2997" s="2" t="s">
        <v>4</v>
      </c>
      <c r="B2997" s="9" t="s">
        <v>5</v>
      </c>
      <c r="C2997" s="9" t="s">
        <v>5</v>
      </c>
      <c r="D2997" s="2" t="str">
        <f t="shared" ref="D2997:D3012" si="891">"人民币"</f>
        <v>人民币</v>
      </c>
      <c r="E2997" s="2">
        <v>19.758</v>
      </c>
      <c r="F2997" s="2">
        <v>-1294.53</v>
      </c>
      <c r="G2997" s="2">
        <v>-8.19</v>
      </c>
      <c r="H2997" s="9" t="s">
        <v>6</v>
      </c>
      <c r="I2997" s="2">
        <v>14512</v>
      </c>
      <c r="J2997" s="2">
        <v>18.14</v>
      </c>
      <c r="K2997" s="2">
        <v>0</v>
      </c>
      <c r="L2997" s="2">
        <v>0</v>
      </c>
      <c r="M2997" s="2" t="str">
        <f>"000936"</f>
        <v>000936</v>
      </c>
      <c r="N2997" s="2" t="str">
        <f t="shared" ref="N2997:N3000" si="892">"0157472516"</f>
        <v>0157472516</v>
      </c>
      <c r="O2997" s="2" t="str">
        <f>"15806.53"</f>
        <v>15806.53</v>
      </c>
      <c r="P2997" s="2">
        <v>30</v>
      </c>
      <c r="Q2997" s="2">
        <f t="shared" ref="Q2997:Q3012" si="893">P2997*B2997</f>
        <v>24000</v>
      </c>
      <c r="R2997" s="2">
        <f t="shared" ref="R2997:R3012" si="894">(Q2997-O2997)/O2997*100</f>
        <v>51.835981711356</v>
      </c>
    </row>
    <row r="2998" spans="1:18">
      <c r="A2998" s="2" t="str">
        <f>"创业板B"</f>
        <v>创业板B</v>
      </c>
      <c r="B2998" s="2">
        <v>10000</v>
      </c>
      <c r="C2998" s="2">
        <v>10000</v>
      </c>
      <c r="D2998" s="2" t="str">
        <f>"人民币"</f>
        <v>人民币</v>
      </c>
      <c r="E2998" s="2">
        <v>1.116</v>
      </c>
      <c r="F2998" s="2">
        <v>-927.5</v>
      </c>
      <c r="G2998" s="2">
        <v>-8.33</v>
      </c>
      <c r="H2998" s="2"/>
      <c r="I2998" s="2">
        <v>10230</v>
      </c>
      <c r="J2998" s="2">
        <v>1.023</v>
      </c>
      <c r="K2998" s="2">
        <v>0</v>
      </c>
      <c r="L2998" s="2">
        <v>0</v>
      </c>
      <c r="M2998" s="2" t="str">
        <f>"150153"</f>
        <v>150153</v>
      </c>
      <c r="N2998" s="2" t="str">
        <f>"0157472516"</f>
        <v>0157472516</v>
      </c>
      <c r="O2998" s="2" t="str">
        <f>"11157.50"</f>
        <v>11157.50</v>
      </c>
      <c r="P2998" s="2">
        <v>1.3</v>
      </c>
      <c r="Q2998" s="2">
        <f>P2998*B2998</f>
        <v>13000</v>
      </c>
      <c r="R2998" s="2">
        <f>(Q2998-O2998)/O2998*100</f>
        <v>16.5135559041004</v>
      </c>
    </row>
    <row r="2999" spans="1:18">
      <c r="A2999" s="2" t="s">
        <v>7</v>
      </c>
      <c r="B2999" s="2">
        <v>600</v>
      </c>
      <c r="C2999" s="2">
        <v>600</v>
      </c>
      <c r="D2999" s="2" t="str">
        <f>"人民币"</f>
        <v>人民币</v>
      </c>
      <c r="E2999" s="2">
        <v>17.548</v>
      </c>
      <c r="F2999" s="2">
        <v>-310.88</v>
      </c>
      <c r="G2999" s="2">
        <v>-2.95</v>
      </c>
      <c r="H2999" s="2"/>
      <c r="I2999" s="2">
        <v>10218</v>
      </c>
      <c r="J2999" s="2">
        <v>17.03</v>
      </c>
      <c r="K2999" s="2">
        <v>0</v>
      </c>
      <c r="L2999" s="2">
        <v>0</v>
      </c>
      <c r="M2999" s="2" t="str">
        <f>"600008"</f>
        <v>600008</v>
      </c>
      <c r="N2999" s="2" t="str">
        <f t="shared" ref="N2999:N3002" si="895">"A453612732"</f>
        <v>A453612732</v>
      </c>
      <c r="O2999" s="2" t="str">
        <f>"10528.88"</f>
        <v>10528.88</v>
      </c>
      <c r="P2999" s="2">
        <v>25</v>
      </c>
      <c r="Q2999" s="2">
        <f>P2999*B2999</f>
        <v>15000</v>
      </c>
      <c r="R2999" s="2">
        <f>(Q2999-O2999)/O2999*100</f>
        <v>42.4652954540274</v>
      </c>
    </row>
    <row r="3000" spans="1:18">
      <c r="A3000" s="2" t="str">
        <f>"华英农业"</f>
        <v>华英农业</v>
      </c>
      <c r="B3000" s="2">
        <v>600</v>
      </c>
      <c r="C3000" s="2">
        <v>300</v>
      </c>
      <c r="D3000" s="2" t="str">
        <f>"人民币"</f>
        <v>人民币</v>
      </c>
      <c r="E3000" s="2">
        <v>14.948</v>
      </c>
      <c r="F3000" s="2">
        <v>-418.66</v>
      </c>
      <c r="G3000" s="2">
        <v>-4.67</v>
      </c>
      <c r="H3000" s="2"/>
      <c r="I3000" s="2">
        <v>8550</v>
      </c>
      <c r="J3000" s="2">
        <v>14.25</v>
      </c>
      <c r="K3000" s="2">
        <v>300</v>
      </c>
      <c r="L3000" s="2">
        <v>0</v>
      </c>
      <c r="M3000" s="2" t="str">
        <f>"002321"</f>
        <v>002321</v>
      </c>
      <c r="N3000" s="2" t="str">
        <f>"0157472516"</f>
        <v>0157472516</v>
      </c>
      <c r="O3000" s="2" t="str">
        <f>"8968.66"</f>
        <v>8968.66</v>
      </c>
      <c r="P3000" s="2">
        <v>25</v>
      </c>
      <c r="Q3000" s="2">
        <f>P3000*B3000</f>
        <v>15000</v>
      </c>
      <c r="R3000" s="2">
        <f>(Q3000-O3000)/O3000*100</f>
        <v>67.2490650777262</v>
      </c>
    </row>
    <row r="3001" spans="1:18">
      <c r="A3001" s="2" t="str">
        <f>"*ST阳化"</f>
        <v>*ST阳化</v>
      </c>
      <c r="B3001" s="2">
        <v>900</v>
      </c>
      <c r="C3001" s="2">
        <v>600</v>
      </c>
      <c r="D3001" s="2" t="str">
        <f>"人民币"</f>
        <v>人民币</v>
      </c>
      <c r="E3001" s="2">
        <v>7.599</v>
      </c>
      <c r="F3001" s="2">
        <v>-80.2</v>
      </c>
      <c r="G3001" s="2">
        <v>-1.17</v>
      </c>
      <c r="H3001" s="2"/>
      <c r="I3001" s="2">
        <v>6759</v>
      </c>
      <c r="J3001" s="2">
        <v>7.51</v>
      </c>
      <c r="K3001" s="2">
        <v>300</v>
      </c>
      <c r="L3001" s="2">
        <v>0</v>
      </c>
      <c r="M3001" s="2" t="str">
        <f>"600691"</f>
        <v>600691</v>
      </c>
      <c r="N3001" s="2" t="str">
        <f>"A453612732"</f>
        <v>A453612732</v>
      </c>
      <c r="O3001" s="2" t="str">
        <f>"6839.20"</f>
        <v>6839.20</v>
      </c>
      <c r="P3001" s="2">
        <v>11</v>
      </c>
      <c r="Q3001" s="2">
        <f>P3001*B3001</f>
        <v>9900</v>
      </c>
      <c r="R3001" s="2">
        <f>(Q3001-O3001)/O3001*100</f>
        <v>44.7537723710376</v>
      </c>
    </row>
    <row r="3002" spans="1:18">
      <c r="A3002" s="2" t="str">
        <f>"雪峰科技"</f>
        <v>雪峰科技</v>
      </c>
      <c r="B3002" s="2">
        <v>200</v>
      </c>
      <c r="C3002" s="2">
        <v>100</v>
      </c>
      <c r="D3002" s="2" t="str">
        <f>"人民币"</f>
        <v>人民币</v>
      </c>
      <c r="E3002" s="2">
        <v>37.898</v>
      </c>
      <c r="F3002" s="2">
        <v>-1239.59</v>
      </c>
      <c r="G3002" s="2">
        <v>-16.35</v>
      </c>
      <c r="H3002" s="2"/>
      <c r="I3002" s="2">
        <v>6340</v>
      </c>
      <c r="J3002" s="2">
        <v>31.7</v>
      </c>
      <c r="K3002" s="2">
        <v>100</v>
      </c>
      <c r="L3002" s="2">
        <v>0</v>
      </c>
      <c r="M3002" s="2" t="str">
        <f>"603227"</f>
        <v>603227</v>
      </c>
      <c r="N3002" s="2" t="str">
        <f>"A453612732"</f>
        <v>A453612732</v>
      </c>
      <c r="O3002" s="2" t="str">
        <f>"7579.59"</f>
        <v>7579.59</v>
      </c>
      <c r="P3002" s="2">
        <v>42</v>
      </c>
      <c r="Q3002" s="2">
        <f>P3002*B3002</f>
        <v>8400</v>
      </c>
      <c r="R3002" s="2">
        <f>(Q3002-O3002)/O3002*100</f>
        <v>10.8239363870605</v>
      </c>
    </row>
    <row r="3003" spans="1:18">
      <c r="A3003" s="2" t="str">
        <f>"三花股份"</f>
        <v>三花股份</v>
      </c>
      <c r="B3003" s="2">
        <v>400</v>
      </c>
      <c r="C3003" s="2">
        <v>400</v>
      </c>
      <c r="D3003" s="2" t="str">
        <f>"人民币"</f>
        <v>人民币</v>
      </c>
      <c r="E3003" s="2">
        <v>13.737</v>
      </c>
      <c r="F3003" s="2">
        <v>69.25</v>
      </c>
      <c r="G3003" s="2">
        <v>1.26</v>
      </c>
      <c r="H3003" s="2"/>
      <c r="I3003" s="2">
        <v>5564</v>
      </c>
      <c r="J3003" s="2">
        <v>13.91</v>
      </c>
      <c r="K3003" s="2">
        <v>0</v>
      </c>
      <c r="L3003" s="2">
        <v>0</v>
      </c>
      <c r="M3003" s="2" t="str">
        <f>"002050"</f>
        <v>002050</v>
      </c>
      <c r="N3003" s="2" t="str">
        <f t="shared" ref="N3003:N3008" si="896">"0157472516"</f>
        <v>0157472516</v>
      </c>
      <c r="O3003" s="2" t="str">
        <f>"5494.75"</f>
        <v>5494.75</v>
      </c>
      <c r="P3003" s="2">
        <v>20</v>
      </c>
      <c r="Q3003" s="2">
        <f>P3003*B3003</f>
        <v>8000</v>
      </c>
      <c r="R3003" s="2">
        <f>(Q3003-O3003)/O3003*100</f>
        <v>45.5935210883116</v>
      </c>
    </row>
    <row r="3004" spans="1:18">
      <c r="A3004" s="2" t="str">
        <f>"农 产 品"</f>
        <v>农 产 品</v>
      </c>
      <c r="B3004" s="2">
        <v>200</v>
      </c>
      <c r="C3004" s="2">
        <v>200</v>
      </c>
      <c r="D3004" s="2" t="str">
        <f>"人民币"</f>
        <v>人民币</v>
      </c>
      <c r="E3004" s="2">
        <v>25.665</v>
      </c>
      <c r="F3004" s="2">
        <v>-601</v>
      </c>
      <c r="G3004" s="2">
        <v>-11.71</v>
      </c>
      <c r="H3004" s="2"/>
      <c r="I3004" s="2">
        <v>4532</v>
      </c>
      <c r="J3004" s="2">
        <v>22.66</v>
      </c>
      <c r="K3004" s="2">
        <v>0</v>
      </c>
      <c r="L3004" s="2">
        <v>0</v>
      </c>
      <c r="M3004" s="2" t="str">
        <f>"000061"</f>
        <v>000061</v>
      </c>
      <c r="N3004" s="2" t="str">
        <f>"0157472516"</f>
        <v>0157472516</v>
      </c>
      <c r="O3004" s="2" t="str">
        <f>"5133.00"</f>
        <v>5133.00</v>
      </c>
      <c r="P3004" s="2">
        <v>35</v>
      </c>
      <c r="Q3004" s="2">
        <f>P3004*B3004</f>
        <v>7000</v>
      </c>
      <c r="R3004" s="2">
        <f>(Q3004-O3004)/O3004*100</f>
        <v>36.3724917202416</v>
      </c>
    </row>
    <row r="3005" spans="1:18">
      <c r="A3005" s="2" t="str">
        <f>"北京城建"</f>
        <v>北京城建</v>
      </c>
      <c r="B3005" s="2">
        <v>200</v>
      </c>
      <c r="C3005" s="2">
        <v>200</v>
      </c>
      <c r="D3005" s="2" t="str">
        <f>"人民币"</f>
        <v>人民币</v>
      </c>
      <c r="E3005" s="2">
        <v>24.605</v>
      </c>
      <c r="F3005" s="2">
        <v>-394.99</v>
      </c>
      <c r="G3005" s="2">
        <v>-8.03</v>
      </c>
      <c r="H3005" s="2"/>
      <c r="I3005" s="2">
        <v>4526</v>
      </c>
      <c r="J3005" s="2">
        <v>22.63</v>
      </c>
      <c r="K3005" s="2">
        <v>0</v>
      </c>
      <c r="L3005" s="2">
        <v>0</v>
      </c>
      <c r="M3005" s="2" t="str">
        <f>"600266"</f>
        <v>600266</v>
      </c>
      <c r="N3005" s="2" t="str">
        <f t="shared" ref="N3005:N3007" si="897">"A453612732"</f>
        <v>A453612732</v>
      </c>
      <c r="O3005" s="2" t="str">
        <f>"4920.99"</f>
        <v>4920.99</v>
      </c>
      <c r="P3005" s="2">
        <v>28</v>
      </c>
      <c r="Q3005" s="2">
        <f>P3005*B3005</f>
        <v>5600</v>
      </c>
      <c r="R3005" s="2">
        <f>(Q3005-O3005)/O3005*100</f>
        <v>13.7982397850839</v>
      </c>
    </row>
    <row r="3006" spans="1:18">
      <c r="A3006" s="2" t="str">
        <f>"上汽集团"</f>
        <v>上汽集团</v>
      </c>
      <c r="B3006" s="2">
        <v>200</v>
      </c>
      <c r="C3006" s="2">
        <v>200</v>
      </c>
      <c r="D3006" s="2" t="str">
        <f>"人民币"</f>
        <v>人民币</v>
      </c>
      <c r="E3006" s="2">
        <v>24.736</v>
      </c>
      <c r="F3006" s="2">
        <v>-449.12</v>
      </c>
      <c r="G3006" s="2">
        <v>-9.08</v>
      </c>
      <c r="H3006" s="2"/>
      <c r="I3006" s="2">
        <v>4498</v>
      </c>
      <c r="J3006" s="2">
        <v>22.49</v>
      </c>
      <c r="K3006" s="2">
        <v>0</v>
      </c>
      <c r="L3006" s="2">
        <v>0</v>
      </c>
      <c r="M3006" s="2" t="str">
        <f>"600104"</f>
        <v>600104</v>
      </c>
      <c r="N3006" s="2" t="str">
        <f>"A453612732"</f>
        <v>A453612732</v>
      </c>
      <c r="O3006" s="2" t="str">
        <f>"4947.12"</f>
        <v>4947.12</v>
      </c>
      <c r="P3006" s="2">
        <v>35</v>
      </c>
      <c r="Q3006" s="2">
        <f>P3006*B3006</f>
        <v>7000</v>
      </c>
      <c r="R3006" s="2">
        <f>(Q3006-O3006)/O3006*100</f>
        <v>41.4964666310904</v>
      </c>
    </row>
    <row r="3007" spans="1:18">
      <c r="A3007" s="2" t="str">
        <f>"中海集运"</f>
        <v>中海集运</v>
      </c>
      <c r="B3007" s="2">
        <v>400</v>
      </c>
      <c r="C3007" s="2">
        <v>400</v>
      </c>
      <c r="D3007" s="2" t="str">
        <f>"人民币"</f>
        <v>人民币</v>
      </c>
      <c r="E3007" s="2">
        <v>9.099</v>
      </c>
      <c r="F3007" s="2">
        <v>-167.68</v>
      </c>
      <c r="G3007" s="2">
        <v>-4.6</v>
      </c>
      <c r="H3007" s="2"/>
      <c r="I3007" s="2">
        <v>3472</v>
      </c>
      <c r="J3007" s="2">
        <v>8.68</v>
      </c>
      <c r="K3007" s="2">
        <v>0</v>
      </c>
      <c r="L3007" s="2">
        <v>0</v>
      </c>
      <c r="M3007" s="2" t="str">
        <f>"601866"</f>
        <v>601866</v>
      </c>
      <c r="N3007" s="2" t="str">
        <f>"A453612732"</f>
        <v>A453612732</v>
      </c>
      <c r="O3007" s="2" t="str">
        <f>"3639.68"</f>
        <v>3639.68</v>
      </c>
      <c r="P3007" s="2">
        <v>12</v>
      </c>
      <c r="Q3007" s="2">
        <f>P3007*B3007</f>
        <v>4800</v>
      </c>
      <c r="R3007" s="2">
        <f>(Q3007-O3007)/O3007*100</f>
        <v>31.8797256901706</v>
      </c>
    </row>
    <row r="3008" spans="1:18">
      <c r="A3008" s="2" t="str">
        <f>"中航军B"</f>
        <v>中航军B</v>
      </c>
      <c r="B3008" s="2">
        <v>3000</v>
      </c>
      <c r="C3008" s="2">
        <v>3000</v>
      </c>
      <c r="D3008" s="2" t="str">
        <f>"人民币"</f>
        <v>人民币</v>
      </c>
      <c r="E3008" s="2">
        <v>0.972</v>
      </c>
      <c r="F3008" s="2">
        <v>-62</v>
      </c>
      <c r="G3008" s="2">
        <v>-2.16</v>
      </c>
      <c r="H3008" s="2"/>
      <c r="I3008" s="2">
        <v>2853</v>
      </c>
      <c r="J3008" s="2">
        <v>0.951</v>
      </c>
      <c r="K3008" s="2">
        <v>0</v>
      </c>
      <c r="L3008" s="2">
        <v>0</v>
      </c>
      <c r="M3008" s="2" t="str">
        <f>"150222"</f>
        <v>150222</v>
      </c>
      <c r="N3008" s="2" t="str">
        <f>"0157472516"</f>
        <v>0157472516</v>
      </c>
      <c r="O3008" s="2" t="str">
        <f>"2915.00"</f>
        <v>2915.00</v>
      </c>
      <c r="P3008" s="2">
        <v>1.1</v>
      </c>
      <c r="Q3008" s="2">
        <f>P3008*B3008</f>
        <v>3300</v>
      </c>
      <c r="R3008" s="2">
        <f>(Q3008-O3008)/O3008*100</f>
        <v>13.2075471698113</v>
      </c>
    </row>
    <row r="3009" spans="1:18">
      <c r="A3009" s="2" t="str">
        <f>"华贸物流"</f>
        <v>华贸物流</v>
      </c>
      <c r="B3009" s="2">
        <v>200</v>
      </c>
      <c r="C3009" s="2">
        <v>200</v>
      </c>
      <c r="D3009" s="2" t="str">
        <f>"人民币"</f>
        <v>人民币</v>
      </c>
      <c r="E3009" s="2">
        <v>16.576</v>
      </c>
      <c r="F3009" s="2">
        <v>-473.12</v>
      </c>
      <c r="G3009" s="2">
        <v>-14.27</v>
      </c>
      <c r="H3009" s="2"/>
      <c r="I3009" s="2">
        <v>2842</v>
      </c>
      <c r="J3009" s="2">
        <v>14.21</v>
      </c>
      <c r="K3009" s="2">
        <v>0</v>
      </c>
      <c r="L3009" s="2">
        <v>0</v>
      </c>
      <c r="M3009" s="2" t="str">
        <f>"603128"</f>
        <v>603128</v>
      </c>
      <c r="N3009" s="2" t="str">
        <f t="shared" ref="N3009:N3012" si="898">"A453612732"</f>
        <v>A453612732</v>
      </c>
      <c r="O3009" s="2" t="str">
        <f>"3315.12"</f>
        <v>3315.12</v>
      </c>
      <c r="P3009" s="2">
        <v>20</v>
      </c>
      <c r="Q3009" s="2">
        <f>P3009*B3009</f>
        <v>4000</v>
      </c>
      <c r="R3009" s="2">
        <f>(Q3009-O3009)/O3009*100</f>
        <v>20.6592823185888</v>
      </c>
    </row>
    <row r="3010" spans="1:18">
      <c r="A3010" s="2" t="str">
        <f>"盛达矿业"</f>
        <v>盛达矿业</v>
      </c>
      <c r="B3010" s="2">
        <v>100</v>
      </c>
      <c r="C3010" s="2">
        <v>100</v>
      </c>
      <c r="D3010" s="2" t="str">
        <f>"人民币"</f>
        <v>人民币</v>
      </c>
      <c r="E3010" s="2">
        <v>38.308</v>
      </c>
      <c r="F3010" s="2">
        <v>-1175.77</v>
      </c>
      <c r="G3010" s="2">
        <v>-30.69</v>
      </c>
      <c r="H3010" s="2"/>
      <c r="I3010" s="2">
        <v>2655</v>
      </c>
      <c r="J3010" s="2">
        <v>26.55</v>
      </c>
      <c r="K3010" s="2">
        <v>0</v>
      </c>
      <c r="L3010" s="2">
        <v>100</v>
      </c>
      <c r="M3010" s="2" t="str">
        <f>"000603"</f>
        <v>000603</v>
      </c>
      <c r="N3010" s="2" t="str">
        <f>"0157472516"</f>
        <v>0157472516</v>
      </c>
      <c r="O3010" s="2" t="str">
        <f>"3830.77"</f>
        <v>3830.77</v>
      </c>
      <c r="P3010" s="2">
        <v>40</v>
      </c>
      <c r="Q3010" s="2">
        <f>P3010*B3010</f>
        <v>4000</v>
      </c>
      <c r="R3010" s="2">
        <f>(Q3010-O3010)/O3010*100</f>
        <v>4.41764971533138</v>
      </c>
    </row>
    <row r="3011" spans="1:18">
      <c r="A3011" s="2" t="str">
        <f>"大众交通"</f>
        <v>大众交通</v>
      </c>
      <c r="B3011" s="2">
        <v>100</v>
      </c>
      <c r="C3011" s="2">
        <v>100</v>
      </c>
      <c r="D3011" s="2" t="str">
        <f>"人民币"</f>
        <v>人民币</v>
      </c>
      <c r="E3011" s="2">
        <v>30.941</v>
      </c>
      <c r="F3011" s="2">
        <v>-1037.13</v>
      </c>
      <c r="G3011" s="2">
        <v>-33.52</v>
      </c>
      <c r="H3011" s="2"/>
      <c r="I3011" s="2">
        <v>2057</v>
      </c>
      <c r="J3011" s="2">
        <v>20.57</v>
      </c>
      <c r="K3011" s="2">
        <v>0</v>
      </c>
      <c r="L3011" s="2">
        <v>0</v>
      </c>
      <c r="M3011" s="2" t="str">
        <f>"600611"</f>
        <v>600611</v>
      </c>
      <c r="N3011" s="2" t="str">
        <f>"A453612732"</f>
        <v>A453612732</v>
      </c>
      <c r="O3011" s="2" t="str">
        <f>"3094.13"</f>
        <v>3094.13</v>
      </c>
      <c r="P3011" s="2">
        <v>28</v>
      </c>
      <c r="Q3011" s="2">
        <f>P3011*B3011</f>
        <v>2800</v>
      </c>
      <c r="R3011" s="2">
        <f>(Q3011-O3011)/O3011*100</f>
        <v>-9.50606470962759</v>
      </c>
    </row>
    <row r="3012" spans="1:18">
      <c r="A3012" s="2" t="str">
        <f>"中国中车"</f>
        <v>中国中车</v>
      </c>
      <c r="B3012" s="2">
        <v>100</v>
      </c>
      <c r="C3012" s="2">
        <v>100</v>
      </c>
      <c r="D3012" s="2" t="str">
        <f>"人民币"</f>
        <v>人民币</v>
      </c>
      <c r="E3012" s="2">
        <v>26.395</v>
      </c>
      <c r="F3012" s="2">
        <v>-631.5</v>
      </c>
      <c r="G3012" s="2">
        <v>-23.92</v>
      </c>
      <c r="H3012" s="2"/>
      <c r="I3012" s="2">
        <v>2008</v>
      </c>
      <c r="J3012" s="2">
        <v>20.08</v>
      </c>
      <c r="K3012" s="2">
        <v>0</v>
      </c>
      <c r="L3012" s="2">
        <v>100</v>
      </c>
      <c r="M3012" s="2" t="str">
        <f>"601766"</f>
        <v>601766</v>
      </c>
      <c r="N3012" s="2" t="str">
        <f>"A453612732"</f>
        <v>A453612732</v>
      </c>
      <c r="O3012" s="2" t="str">
        <f>"2639.50"</f>
        <v>2639.50</v>
      </c>
      <c r="P3012" s="2">
        <v>30</v>
      </c>
      <c r="Q3012" s="2">
        <f>P3012*B3012</f>
        <v>3000</v>
      </c>
      <c r="R3012" s="2">
        <f>(Q3012-O3012)/O3012*100</f>
        <v>13.6578897518469</v>
      </c>
    </row>
    <row r="3013" spans="1:18">
      <c r="A3013" s="2" t="s">
        <v>8</v>
      </c>
      <c r="B3013" s="2" t="s">
        <v>9</v>
      </c>
      <c r="C3013" s="4" t="s">
        <v>10</v>
      </c>
      <c r="D3013" s="4"/>
      <c r="E3013" s="4"/>
      <c r="F3013" s="2"/>
      <c r="G3013" s="2">
        <f>SUM(G2997:G3012)</f>
        <v>-178.38</v>
      </c>
      <c r="H3013" s="2"/>
      <c r="I3013" s="2"/>
      <c r="J3013" s="2"/>
      <c r="K3013" s="2"/>
      <c r="L3013" s="2"/>
      <c r="M3013" s="2"/>
      <c r="N3013" s="2"/>
      <c r="O3013" s="2"/>
      <c r="P3013" s="2"/>
      <c r="Q3013" s="2">
        <f>SUM(Q2997:Q3012)</f>
        <v>134800</v>
      </c>
      <c r="R3013" s="2"/>
    </row>
    <row r="3014" customFormat="1" spans="3:8">
      <c r="C3014" s="5"/>
      <c r="D3014" s="5"/>
      <c r="E3014" s="5"/>
      <c r="H3014" s="6">
        <v>42257</v>
      </c>
    </row>
    <row r="3015" customFormat="1" spans="10:10">
      <c r="J3015" s="6">
        <f>H3014+1</f>
        <v>42258</v>
      </c>
    </row>
    <row r="3016" customFormat="1" spans="2:11">
      <c r="B3016" t="s">
        <v>11</v>
      </c>
      <c r="K3016" s="7">
        <f ca="1">NOW()</f>
        <v>42259.9654398148</v>
      </c>
    </row>
    <row r="3017" customFormat="1" spans="9:9">
      <c r="I3017" t="e">
        <f>D3009+1</f>
        <v>#VALUE!</v>
      </c>
    </row>
    <row r="3018" customFormat="1"/>
    <row r="3019" spans="1:18">
      <c r="A3019" s="2" t="s">
        <v>0</v>
      </c>
      <c r="B3019" s="2" t="str">
        <f>"证券数量"</f>
        <v>证券数量</v>
      </c>
      <c r="C3019" s="2" t="s">
        <v>1</v>
      </c>
      <c r="D3019" s="2" t="str">
        <f>"价格币种"</f>
        <v>价格币种</v>
      </c>
      <c r="E3019" s="2" t="str">
        <f>"成本价"</f>
        <v>成本价</v>
      </c>
      <c r="F3019" s="2" t="str">
        <f>"浮动盈亏"</f>
        <v>浮动盈亏</v>
      </c>
      <c r="G3019" s="2" t="str">
        <f>"盈亏比例(%)"</f>
        <v>盈亏比例(%)</v>
      </c>
      <c r="H3019" s="2" t="str">
        <f>"折算汇率"</f>
        <v>折算汇率</v>
      </c>
      <c r="I3019" s="2" t="str">
        <f>"最新市值"</f>
        <v>最新市值</v>
      </c>
      <c r="J3019" s="2" t="str">
        <f>"当前价"</f>
        <v>当前价</v>
      </c>
      <c r="K3019" s="2" t="str">
        <f>"今买数量"</f>
        <v>今买数量</v>
      </c>
      <c r="L3019" s="2" t="str">
        <f>"今卖数量"</f>
        <v>今卖数量</v>
      </c>
      <c r="M3019" s="2" t="str">
        <f>"证券代码"</f>
        <v>证券代码</v>
      </c>
      <c r="N3019" s="2" t="str">
        <f>"股东代码"</f>
        <v>股东代码</v>
      </c>
      <c r="O3019" s="2" t="str">
        <f>"成本金额"</f>
        <v>成本金额</v>
      </c>
      <c r="P3019" s="2" t="s">
        <v>2</v>
      </c>
      <c r="Q3019" s="2"/>
      <c r="R3019" s="2" t="s">
        <v>3</v>
      </c>
    </row>
    <row r="3020" spans="1:18">
      <c r="A3020" s="2" t="s">
        <v>4</v>
      </c>
      <c r="B3020" s="9" t="s">
        <v>5</v>
      </c>
      <c r="C3020" s="9" t="s">
        <v>5</v>
      </c>
      <c r="D3020" s="2" t="str">
        <f t="shared" ref="D3020:D3035" si="899">"人民币"</f>
        <v>人民币</v>
      </c>
      <c r="E3020" s="2">
        <v>19.758</v>
      </c>
      <c r="F3020" s="2">
        <v>-1294.53</v>
      </c>
      <c r="G3020" s="2">
        <v>-8.19</v>
      </c>
      <c r="H3020" s="9" t="s">
        <v>6</v>
      </c>
      <c r="I3020" s="2">
        <v>14512</v>
      </c>
      <c r="J3020" s="2">
        <v>18.14</v>
      </c>
      <c r="K3020" s="2">
        <v>0</v>
      </c>
      <c r="L3020" s="2">
        <v>0</v>
      </c>
      <c r="M3020" s="2" t="str">
        <f>"000936"</f>
        <v>000936</v>
      </c>
      <c r="N3020" s="2" t="str">
        <f t="shared" ref="N3020:N3023" si="900">"0157472516"</f>
        <v>0157472516</v>
      </c>
      <c r="O3020" s="2" t="str">
        <f>"15806.53"</f>
        <v>15806.53</v>
      </c>
      <c r="P3020" s="2">
        <v>30</v>
      </c>
      <c r="Q3020" s="2">
        <f t="shared" ref="Q3020:Q3035" si="901">P3020*B3020</f>
        <v>24000</v>
      </c>
      <c r="R3020" s="2">
        <f t="shared" ref="R3020:R3035" si="902">(Q3020-O3020)/O3020*100</f>
        <v>51.835981711356</v>
      </c>
    </row>
    <row r="3021" spans="1:18">
      <c r="A3021" s="2" t="str">
        <f>"创业板B"</f>
        <v>创业板B</v>
      </c>
      <c r="B3021" s="2">
        <v>10000</v>
      </c>
      <c r="C3021" s="2">
        <v>10000</v>
      </c>
      <c r="D3021" s="2" t="str">
        <f>"人民币"</f>
        <v>人民币</v>
      </c>
      <c r="E3021" s="2">
        <v>1.116</v>
      </c>
      <c r="F3021" s="2">
        <v>-927.5</v>
      </c>
      <c r="G3021" s="2">
        <v>-8.33</v>
      </c>
      <c r="H3021" s="2"/>
      <c r="I3021" s="2">
        <v>10230</v>
      </c>
      <c r="J3021" s="2">
        <v>1.023</v>
      </c>
      <c r="K3021" s="2">
        <v>0</v>
      </c>
      <c r="L3021" s="2">
        <v>0</v>
      </c>
      <c r="M3021" s="2" t="str">
        <f>"150153"</f>
        <v>150153</v>
      </c>
      <c r="N3021" s="2" t="str">
        <f>"0157472516"</f>
        <v>0157472516</v>
      </c>
      <c r="O3021" s="2" t="str">
        <f>"11157.50"</f>
        <v>11157.50</v>
      </c>
      <c r="P3021" s="2">
        <v>1.3</v>
      </c>
      <c r="Q3021" s="2">
        <f>P3021*B3021</f>
        <v>13000</v>
      </c>
      <c r="R3021" s="2">
        <f>(Q3021-O3021)/O3021*100</f>
        <v>16.5135559041004</v>
      </c>
    </row>
    <row r="3022" spans="1:18">
      <c r="A3022" s="2" t="s">
        <v>7</v>
      </c>
      <c r="B3022" s="2">
        <v>600</v>
      </c>
      <c r="C3022" s="2">
        <v>600</v>
      </c>
      <c r="D3022" s="2" t="str">
        <f>"人民币"</f>
        <v>人民币</v>
      </c>
      <c r="E3022" s="2">
        <v>17.548</v>
      </c>
      <c r="F3022" s="2">
        <v>-310.88</v>
      </c>
      <c r="G3022" s="2">
        <v>-2.95</v>
      </c>
      <c r="H3022" s="2"/>
      <c r="I3022" s="2">
        <v>10218</v>
      </c>
      <c r="J3022" s="2">
        <v>17.03</v>
      </c>
      <c r="K3022" s="2">
        <v>0</v>
      </c>
      <c r="L3022" s="2">
        <v>0</v>
      </c>
      <c r="M3022" s="2" t="str">
        <f>"600008"</f>
        <v>600008</v>
      </c>
      <c r="N3022" s="2" t="str">
        <f t="shared" ref="N3022:N3025" si="903">"A453612732"</f>
        <v>A453612732</v>
      </c>
      <c r="O3022" s="2" t="str">
        <f>"10528.88"</f>
        <v>10528.88</v>
      </c>
      <c r="P3022" s="2">
        <v>25</v>
      </c>
      <c r="Q3022" s="2">
        <f>P3022*B3022</f>
        <v>15000</v>
      </c>
      <c r="R3022" s="2">
        <f>(Q3022-O3022)/O3022*100</f>
        <v>42.4652954540274</v>
      </c>
    </row>
    <row r="3023" spans="1:18">
      <c r="A3023" s="2" t="str">
        <f>"华英农业"</f>
        <v>华英农业</v>
      </c>
      <c r="B3023" s="2">
        <v>600</v>
      </c>
      <c r="C3023" s="2">
        <v>300</v>
      </c>
      <c r="D3023" s="2" t="str">
        <f>"人民币"</f>
        <v>人民币</v>
      </c>
      <c r="E3023" s="2">
        <v>14.948</v>
      </c>
      <c r="F3023" s="2">
        <v>-418.66</v>
      </c>
      <c r="G3023" s="2">
        <v>-4.67</v>
      </c>
      <c r="H3023" s="2"/>
      <c r="I3023" s="2">
        <v>8550</v>
      </c>
      <c r="J3023" s="2">
        <v>14.25</v>
      </c>
      <c r="K3023" s="2">
        <v>300</v>
      </c>
      <c r="L3023" s="2">
        <v>0</v>
      </c>
      <c r="M3023" s="2" t="str">
        <f>"002321"</f>
        <v>002321</v>
      </c>
      <c r="N3023" s="2" t="str">
        <f>"0157472516"</f>
        <v>0157472516</v>
      </c>
      <c r="O3023" s="2" t="str">
        <f>"8968.66"</f>
        <v>8968.66</v>
      </c>
      <c r="P3023" s="2">
        <v>25</v>
      </c>
      <c r="Q3023" s="2">
        <f>P3023*B3023</f>
        <v>15000</v>
      </c>
      <c r="R3023" s="2">
        <f>(Q3023-O3023)/O3023*100</f>
        <v>67.2490650777262</v>
      </c>
    </row>
    <row r="3024" spans="1:18">
      <c r="A3024" s="2" t="str">
        <f>"*ST阳化"</f>
        <v>*ST阳化</v>
      </c>
      <c r="B3024" s="2">
        <v>900</v>
      </c>
      <c r="C3024" s="2">
        <v>600</v>
      </c>
      <c r="D3024" s="2" t="str">
        <f>"人民币"</f>
        <v>人民币</v>
      </c>
      <c r="E3024" s="2">
        <v>7.599</v>
      </c>
      <c r="F3024" s="2">
        <v>-80.2</v>
      </c>
      <c r="G3024" s="2">
        <v>-1.17</v>
      </c>
      <c r="H3024" s="2"/>
      <c r="I3024" s="2">
        <v>6759</v>
      </c>
      <c r="J3024" s="2">
        <v>7.51</v>
      </c>
      <c r="K3024" s="2">
        <v>300</v>
      </c>
      <c r="L3024" s="2">
        <v>0</v>
      </c>
      <c r="M3024" s="2" t="str">
        <f>"600691"</f>
        <v>600691</v>
      </c>
      <c r="N3024" s="2" t="str">
        <f>"A453612732"</f>
        <v>A453612732</v>
      </c>
      <c r="O3024" s="2" t="str">
        <f>"6839.20"</f>
        <v>6839.20</v>
      </c>
      <c r="P3024" s="2">
        <v>11</v>
      </c>
      <c r="Q3024" s="2">
        <f>P3024*B3024</f>
        <v>9900</v>
      </c>
      <c r="R3024" s="2">
        <f>(Q3024-O3024)/O3024*100</f>
        <v>44.7537723710376</v>
      </c>
    </row>
    <row r="3025" spans="1:18">
      <c r="A3025" s="2" t="str">
        <f>"雪峰科技"</f>
        <v>雪峰科技</v>
      </c>
      <c r="B3025" s="2">
        <v>200</v>
      </c>
      <c r="C3025" s="2">
        <v>100</v>
      </c>
      <c r="D3025" s="2" t="str">
        <f>"人民币"</f>
        <v>人民币</v>
      </c>
      <c r="E3025" s="2">
        <v>37.898</v>
      </c>
      <c r="F3025" s="2">
        <v>-1239.59</v>
      </c>
      <c r="G3025" s="2">
        <v>-16.35</v>
      </c>
      <c r="H3025" s="2"/>
      <c r="I3025" s="2">
        <v>6340</v>
      </c>
      <c r="J3025" s="2">
        <v>31.7</v>
      </c>
      <c r="K3025" s="2">
        <v>100</v>
      </c>
      <c r="L3025" s="2">
        <v>0</v>
      </c>
      <c r="M3025" s="2" t="str">
        <f>"603227"</f>
        <v>603227</v>
      </c>
      <c r="N3025" s="2" t="str">
        <f>"A453612732"</f>
        <v>A453612732</v>
      </c>
      <c r="O3025" s="2" t="str">
        <f>"7579.59"</f>
        <v>7579.59</v>
      </c>
      <c r="P3025" s="2">
        <v>42</v>
      </c>
      <c r="Q3025" s="2">
        <f>P3025*B3025</f>
        <v>8400</v>
      </c>
      <c r="R3025" s="2">
        <f>(Q3025-O3025)/O3025*100</f>
        <v>10.8239363870605</v>
      </c>
    </row>
    <row r="3026" spans="1:18">
      <c r="A3026" s="2" t="str">
        <f>"三花股份"</f>
        <v>三花股份</v>
      </c>
      <c r="B3026" s="2">
        <v>400</v>
      </c>
      <c r="C3026" s="2">
        <v>400</v>
      </c>
      <c r="D3026" s="2" t="str">
        <f>"人民币"</f>
        <v>人民币</v>
      </c>
      <c r="E3026" s="2">
        <v>13.737</v>
      </c>
      <c r="F3026" s="2">
        <v>69.25</v>
      </c>
      <c r="G3026" s="2">
        <v>1.26</v>
      </c>
      <c r="H3026" s="2"/>
      <c r="I3026" s="2">
        <v>5564</v>
      </c>
      <c r="J3026" s="2">
        <v>13.91</v>
      </c>
      <c r="K3026" s="2">
        <v>0</v>
      </c>
      <c r="L3026" s="2">
        <v>0</v>
      </c>
      <c r="M3026" s="2" t="str">
        <f>"002050"</f>
        <v>002050</v>
      </c>
      <c r="N3026" s="2" t="str">
        <f t="shared" ref="N3026:N3031" si="904">"0157472516"</f>
        <v>0157472516</v>
      </c>
      <c r="O3026" s="2" t="str">
        <f>"5494.75"</f>
        <v>5494.75</v>
      </c>
      <c r="P3026" s="2">
        <v>20</v>
      </c>
      <c r="Q3026" s="2">
        <f>P3026*B3026</f>
        <v>8000</v>
      </c>
      <c r="R3026" s="2">
        <f>(Q3026-O3026)/O3026*100</f>
        <v>45.5935210883116</v>
      </c>
    </row>
    <row r="3027" spans="1:18">
      <c r="A3027" s="2" t="str">
        <f>"农 产 品"</f>
        <v>农 产 品</v>
      </c>
      <c r="B3027" s="2">
        <v>200</v>
      </c>
      <c r="C3027" s="2">
        <v>200</v>
      </c>
      <c r="D3027" s="2" t="str">
        <f>"人民币"</f>
        <v>人民币</v>
      </c>
      <c r="E3027" s="2">
        <v>25.665</v>
      </c>
      <c r="F3027" s="2">
        <v>-601</v>
      </c>
      <c r="G3027" s="2">
        <v>-11.71</v>
      </c>
      <c r="H3027" s="2"/>
      <c r="I3027" s="2">
        <v>4532</v>
      </c>
      <c r="J3027" s="2">
        <v>22.66</v>
      </c>
      <c r="K3027" s="2">
        <v>0</v>
      </c>
      <c r="L3027" s="2">
        <v>0</v>
      </c>
      <c r="M3027" s="2" t="str">
        <f>"000061"</f>
        <v>000061</v>
      </c>
      <c r="N3027" s="2" t="str">
        <f>"0157472516"</f>
        <v>0157472516</v>
      </c>
      <c r="O3027" s="2" t="str">
        <f>"5133.00"</f>
        <v>5133.00</v>
      </c>
      <c r="P3027" s="2">
        <v>35</v>
      </c>
      <c r="Q3027" s="2">
        <f>P3027*B3027</f>
        <v>7000</v>
      </c>
      <c r="R3027" s="2">
        <f>(Q3027-O3027)/O3027*100</f>
        <v>36.3724917202416</v>
      </c>
    </row>
    <row r="3028" spans="1:18">
      <c r="A3028" s="2" t="str">
        <f>"北京城建"</f>
        <v>北京城建</v>
      </c>
      <c r="B3028" s="2">
        <v>200</v>
      </c>
      <c r="C3028" s="2">
        <v>200</v>
      </c>
      <c r="D3028" s="2" t="str">
        <f>"人民币"</f>
        <v>人民币</v>
      </c>
      <c r="E3028" s="2">
        <v>24.605</v>
      </c>
      <c r="F3028" s="2">
        <v>-394.99</v>
      </c>
      <c r="G3028" s="2">
        <v>-8.03</v>
      </c>
      <c r="H3028" s="2"/>
      <c r="I3028" s="2">
        <v>4526</v>
      </c>
      <c r="J3028" s="2">
        <v>22.63</v>
      </c>
      <c r="K3028" s="2">
        <v>0</v>
      </c>
      <c r="L3028" s="2">
        <v>0</v>
      </c>
      <c r="M3028" s="2" t="str">
        <f>"600266"</f>
        <v>600266</v>
      </c>
      <c r="N3028" s="2" t="str">
        <f t="shared" ref="N3028:N3030" si="905">"A453612732"</f>
        <v>A453612732</v>
      </c>
      <c r="O3028" s="2" t="str">
        <f>"4920.99"</f>
        <v>4920.99</v>
      </c>
      <c r="P3028" s="2">
        <v>28</v>
      </c>
      <c r="Q3028" s="2">
        <f>P3028*B3028</f>
        <v>5600</v>
      </c>
      <c r="R3028" s="2">
        <f>(Q3028-O3028)/O3028*100</f>
        <v>13.7982397850839</v>
      </c>
    </row>
    <row r="3029" spans="1:18">
      <c r="A3029" s="2" t="str">
        <f>"上汽集团"</f>
        <v>上汽集团</v>
      </c>
      <c r="B3029" s="2">
        <v>200</v>
      </c>
      <c r="C3029" s="2">
        <v>200</v>
      </c>
      <c r="D3029" s="2" t="str">
        <f>"人民币"</f>
        <v>人民币</v>
      </c>
      <c r="E3029" s="2">
        <v>24.736</v>
      </c>
      <c r="F3029" s="2">
        <v>-449.12</v>
      </c>
      <c r="G3029" s="2">
        <v>-9.08</v>
      </c>
      <c r="H3029" s="2"/>
      <c r="I3029" s="2">
        <v>4498</v>
      </c>
      <c r="J3029" s="2">
        <v>22.49</v>
      </c>
      <c r="K3029" s="2">
        <v>0</v>
      </c>
      <c r="L3029" s="2">
        <v>0</v>
      </c>
      <c r="M3029" s="2" t="str">
        <f>"600104"</f>
        <v>600104</v>
      </c>
      <c r="N3029" s="2" t="str">
        <f>"A453612732"</f>
        <v>A453612732</v>
      </c>
      <c r="O3029" s="2" t="str">
        <f>"4947.12"</f>
        <v>4947.12</v>
      </c>
      <c r="P3029" s="2">
        <v>35</v>
      </c>
      <c r="Q3029" s="2">
        <f>P3029*B3029</f>
        <v>7000</v>
      </c>
      <c r="R3029" s="2">
        <f>(Q3029-O3029)/O3029*100</f>
        <v>41.4964666310904</v>
      </c>
    </row>
    <row r="3030" spans="1:18">
      <c r="A3030" s="2" t="str">
        <f>"中海集运"</f>
        <v>中海集运</v>
      </c>
      <c r="B3030" s="2">
        <v>400</v>
      </c>
      <c r="C3030" s="2">
        <v>400</v>
      </c>
      <c r="D3030" s="2" t="str">
        <f>"人民币"</f>
        <v>人民币</v>
      </c>
      <c r="E3030" s="2">
        <v>9.099</v>
      </c>
      <c r="F3030" s="2">
        <v>-167.68</v>
      </c>
      <c r="G3030" s="2">
        <v>-4.6</v>
      </c>
      <c r="H3030" s="2"/>
      <c r="I3030" s="2">
        <v>3472</v>
      </c>
      <c r="J3030" s="2">
        <v>8.68</v>
      </c>
      <c r="K3030" s="2">
        <v>0</v>
      </c>
      <c r="L3030" s="2">
        <v>0</v>
      </c>
      <c r="M3030" s="2" t="str">
        <f>"601866"</f>
        <v>601866</v>
      </c>
      <c r="N3030" s="2" t="str">
        <f>"A453612732"</f>
        <v>A453612732</v>
      </c>
      <c r="O3030" s="2" t="str">
        <f>"3639.68"</f>
        <v>3639.68</v>
      </c>
      <c r="P3030" s="2">
        <v>12</v>
      </c>
      <c r="Q3030" s="2">
        <f>P3030*B3030</f>
        <v>4800</v>
      </c>
      <c r="R3030" s="2">
        <f>(Q3030-O3030)/O3030*100</f>
        <v>31.8797256901706</v>
      </c>
    </row>
    <row r="3031" spans="1:18">
      <c r="A3031" s="2" t="str">
        <f>"中航军B"</f>
        <v>中航军B</v>
      </c>
      <c r="B3031" s="2">
        <v>3000</v>
      </c>
      <c r="C3031" s="2">
        <v>3000</v>
      </c>
      <c r="D3031" s="2" t="str">
        <f>"人民币"</f>
        <v>人民币</v>
      </c>
      <c r="E3031" s="2">
        <v>0.972</v>
      </c>
      <c r="F3031" s="2">
        <v>-62</v>
      </c>
      <c r="G3031" s="2">
        <v>-2.16</v>
      </c>
      <c r="H3031" s="2"/>
      <c r="I3031" s="2">
        <v>2853</v>
      </c>
      <c r="J3031" s="2">
        <v>0.951</v>
      </c>
      <c r="K3031" s="2">
        <v>0</v>
      </c>
      <c r="L3031" s="2">
        <v>0</v>
      </c>
      <c r="M3031" s="2" t="str">
        <f>"150222"</f>
        <v>150222</v>
      </c>
      <c r="N3031" s="2" t="str">
        <f>"0157472516"</f>
        <v>0157472516</v>
      </c>
      <c r="O3031" s="2" t="str">
        <f>"2915.00"</f>
        <v>2915.00</v>
      </c>
      <c r="P3031" s="2">
        <v>1.1</v>
      </c>
      <c r="Q3031" s="2">
        <f>P3031*B3031</f>
        <v>3300</v>
      </c>
      <c r="R3031" s="2">
        <f>(Q3031-O3031)/O3031*100</f>
        <v>13.2075471698113</v>
      </c>
    </row>
    <row r="3032" spans="1:18">
      <c r="A3032" s="2" t="str">
        <f>"华贸物流"</f>
        <v>华贸物流</v>
      </c>
      <c r="B3032" s="2">
        <v>200</v>
      </c>
      <c r="C3032" s="2">
        <v>200</v>
      </c>
      <c r="D3032" s="2" t="str">
        <f>"人民币"</f>
        <v>人民币</v>
      </c>
      <c r="E3032" s="2">
        <v>16.576</v>
      </c>
      <c r="F3032" s="2">
        <v>-473.12</v>
      </c>
      <c r="G3032" s="2">
        <v>-14.27</v>
      </c>
      <c r="H3032" s="2"/>
      <c r="I3032" s="2">
        <v>2842</v>
      </c>
      <c r="J3032" s="2">
        <v>14.21</v>
      </c>
      <c r="K3032" s="2">
        <v>0</v>
      </c>
      <c r="L3032" s="2">
        <v>0</v>
      </c>
      <c r="M3032" s="2" t="str">
        <f>"603128"</f>
        <v>603128</v>
      </c>
      <c r="N3032" s="2" t="str">
        <f t="shared" ref="N3032:N3035" si="906">"A453612732"</f>
        <v>A453612732</v>
      </c>
      <c r="O3032" s="2" t="str">
        <f>"3315.12"</f>
        <v>3315.12</v>
      </c>
      <c r="P3032" s="2">
        <v>20</v>
      </c>
      <c r="Q3032" s="2">
        <f>P3032*B3032</f>
        <v>4000</v>
      </c>
      <c r="R3032" s="2">
        <f>(Q3032-O3032)/O3032*100</f>
        <v>20.6592823185888</v>
      </c>
    </row>
    <row r="3033" spans="1:18">
      <c r="A3033" s="2" t="str">
        <f>"盛达矿业"</f>
        <v>盛达矿业</v>
      </c>
      <c r="B3033" s="2">
        <v>100</v>
      </c>
      <c r="C3033" s="2">
        <v>100</v>
      </c>
      <c r="D3033" s="2" t="str">
        <f>"人民币"</f>
        <v>人民币</v>
      </c>
      <c r="E3033" s="2">
        <v>38.308</v>
      </c>
      <c r="F3033" s="2">
        <v>-1175.77</v>
      </c>
      <c r="G3033" s="2">
        <v>-30.69</v>
      </c>
      <c r="H3033" s="2"/>
      <c r="I3033" s="2">
        <v>2655</v>
      </c>
      <c r="J3033" s="2">
        <v>26.55</v>
      </c>
      <c r="K3033" s="2">
        <v>0</v>
      </c>
      <c r="L3033" s="2">
        <v>100</v>
      </c>
      <c r="M3033" s="2" t="str">
        <f>"000603"</f>
        <v>000603</v>
      </c>
      <c r="N3033" s="2" t="str">
        <f>"0157472516"</f>
        <v>0157472516</v>
      </c>
      <c r="O3033" s="2" t="str">
        <f>"3830.77"</f>
        <v>3830.77</v>
      </c>
      <c r="P3033" s="2">
        <v>40</v>
      </c>
      <c r="Q3033" s="2">
        <f>P3033*B3033</f>
        <v>4000</v>
      </c>
      <c r="R3033" s="2">
        <f>(Q3033-O3033)/O3033*100</f>
        <v>4.41764971533138</v>
      </c>
    </row>
    <row r="3034" spans="1:18">
      <c r="A3034" s="2" t="str">
        <f>"大众交通"</f>
        <v>大众交通</v>
      </c>
      <c r="B3034" s="2">
        <v>100</v>
      </c>
      <c r="C3034" s="2">
        <v>100</v>
      </c>
      <c r="D3034" s="2" t="str">
        <f>"人民币"</f>
        <v>人民币</v>
      </c>
      <c r="E3034" s="2">
        <v>30.941</v>
      </c>
      <c r="F3034" s="2">
        <v>-1037.13</v>
      </c>
      <c r="G3034" s="2">
        <v>-33.52</v>
      </c>
      <c r="H3034" s="2"/>
      <c r="I3034" s="2">
        <v>2057</v>
      </c>
      <c r="J3034" s="2">
        <v>20.57</v>
      </c>
      <c r="K3034" s="2">
        <v>0</v>
      </c>
      <c r="L3034" s="2">
        <v>0</v>
      </c>
      <c r="M3034" s="2" t="str">
        <f>"600611"</f>
        <v>600611</v>
      </c>
      <c r="N3034" s="2" t="str">
        <f>"A453612732"</f>
        <v>A453612732</v>
      </c>
      <c r="O3034" s="2" t="str">
        <f>"3094.13"</f>
        <v>3094.13</v>
      </c>
      <c r="P3034" s="2">
        <v>28</v>
      </c>
      <c r="Q3034" s="2">
        <f>P3034*B3034</f>
        <v>2800</v>
      </c>
      <c r="R3034" s="2">
        <f>(Q3034-O3034)/O3034*100</f>
        <v>-9.50606470962759</v>
      </c>
    </row>
    <row r="3035" spans="1:18">
      <c r="A3035" s="2" t="str">
        <f>"中国中车"</f>
        <v>中国中车</v>
      </c>
      <c r="B3035" s="2">
        <v>100</v>
      </c>
      <c r="C3035" s="2">
        <v>100</v>
      </c>
      <c r="D3035" s="2" t="str">
        <f>"人民币"</f>
        <v>人民币</v>
      </c>
      <c r="E3035" s="2">
        <v>26.395</v>
      </c>
      <c r="F3035" s="2">
        <v>-631.5</v>
      </c>
      <c r="G3035" s="2">
        <v>-23.92</v>
      </c>
      <c r="H3035" s="2"/>
      <c r="I3035" s="2">
        <v>2008</v>
      </c>
      <c r="J3035" s="2">
        <v>20.08</v>
      </c>
      <c r="K3035" s="2">
        <v>0</v>
      </c>
      <c r="L3035" s="2">
        <v>100</v>
      </c>
      <c r="M3035" s="2" t="str">
        <f>"601766"</f>
        <v>601766</v>
      </c>
      <c r="N3035" s="2" t="str">
        <f>"A453612732"</f>
        <v>A453612732</v>
      </c>
      <c r="O3035" s="2" t="str">
        <f>"2639.50"</f>
        <v>2639.50</v>
      </c>
      <c r="P3035" s="2">
        <v>30</v>
      </c>
      <c r="Q3035" s="2">
        <f>P3035*B3035</f>
        <v>3000</v>
      </c>
      <c r="R3035" s="2">
        <f>(Q3035-O3035)/O3035*100</f>
        <v>13.6578897518469</v>
      </c>
    </row>
    <row r="3036" spans="1:18">
      <c r="A3036" s="2" t="s">
        <v>8</v>
      </c>
      <c r="B3036" s="2" t="s">
        <v>9</v>
      </c>
      <c r="C3036" s="4" t="s">
        <v>10</v>
      </c>
      <c r="D3036" s="4"/>
      <c r="E3036" s="4"/>
      <c r="F3036" s="2"/>
      <c r="G3036" s="2">
        <f>SUM(G3020:G3035)</f>
        <v>-178.38</v>
      </c>
      <c r="H3036" s="2"/>
      <c r="I3036" s="2"/>
      <c r="J3036" s="2"/>
      <c r="K3036" s="2"/>
      <c r="L3036" s="2"/>
      <c r="M3036" s="2"/>
      <c r="N3036" s="2"/>
      <c r="O3036" s="2"/>
      <c r="P3036" s="2"/>
      <c r="Q3036" s="2">
        <f>SUM(Q3020:Q3035)</f>
        <v>134800</v>
      </c>
      <c r="R3036" s="2"/>
    </row>
    <row r="3037" customFormat="1" spans="3:8">
      <c r="C3037" s="5"/>
      <c r="D3037" s="5"/>
      <c r="E3037" s="5"/>
      <c r="H3037" s="6">
        <v>42257</v>
      </c>
    </row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spans="2:18">
      <c r="B3049" s="2" t="str">
        <f>"币种"</f>
        <v>币种</v>
      </c>
      <c r="C3049" s="2" t="str">
        <f>"余额"</f>
        <v>余额</v>
      </c>
      <c r="D3049" s="2" t="str">
        <f>"可用"</f>
        <v>可用</v>
      </c>
      <c r="E3049" s="2" t="str">
        <f>"可取"</f>
        <v>可取</v>
      </c>
      <c r="F3049" s="2" t="str">
        <f>"参考市值"</f>
        <v>参考市值</v>
      </c>
      <c r="G3049" s="2" t="str">
        <f>"资产"</f>
        <v>资产</v>
      </c>
      <c r="H3049" s="2" t="str">
        <f>"盈亏"</f>
        <v>盈亏</v>
      </c>
      <c r="I3049" s="2"/>
      <c r="J3049" s="2"/>
      <c r="K3049" s="2"/>
      <c r="L3049" s="2"/>
      <c r="M3049" s="2"/>
      <c r="N3049" s="2"/>
      <c r="O3049" s="2"/>
      <c r="P3049" s="2"/>
      <c r="Q3049" s="2"/>
      <c r="R3049" s="2"/>
    </row>
    <row r="3050" spans="2:18">
      <c r="B3050" s="2" t="str">
        <f>"人民币"</f>
        <v>人民币</v>
      </c>
      <c r="C3050" s="2" t="str">
        <f>"5508.71"</f>
        <v>5508.71</v>
      </c>
      <c r="D3050" s="2" t="str">
        <f>"138.54"</f>
        <v>138.54</v>
      </c>
      <c r="E3050" s="2" t="str">
        <f>"138.54"</f>
        <v>138.54</v>
      </c>
      <c r="F3050" s="2" t="str">
        <f>"91616.00"</f>
        <v>91616.00</v>
      </c>
      <c r="G3050" s="2" t="str">
        <f>"91754.54"</f>
        <v>91754.54</v>
      </c>
      <c r="H3050" s="2" t="str">
        <f>"-9194.42"</f>
        <v>-9194.42</v>
      </c>
      <c r="I3050" s="2"/>
      <c r="J3050" s="2"/>
      <c r="K3050" s="2"/>
      <c r="L3050" s="2"/>
      <c r="M3050" s="2"/>
      <c r="N3050" s="2"/>
      <c r="O3050" s="2"/>
      <c r="P3050" s="2"/>
      <c r="Q3050" s="2"/>
      <c r="R3050" s="2"/>
    </row>
    <row r="3051" spans="2:18"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8"/>
    </row>
    <row r="3052" spans="2:18">
      <c r="B3052" s="2" t="s">
        <v>0</v>
      </c>
      <c r="C3052" s="2" t="str">
        <f>"证券数量"</f>
        <v>证券数量</v>
      </c>
      <c r="D3052" s="2" t="s">
        <v>1</v>
      </c>
      <c r="E3052" s="2" t="str">
        <f>"价格币种"</f>
        <v>价格币种</v>
      </c>
      <c r="F3052" s="2" t="str">
        <f>"成本价"</f>
        <v>成本价</v>
      </c>
      <c r="G3052" s="2" t="str">
        <f>"浮动盈亏"</f>
        <v>浮动盈亏</v>
      </c>
      <c r="H3052" s="2" t="str">
        <f>"盈亏比例(%)"</f>
        <v>盈亏比例(%)</v>
      </c>
      <c r="I3052" s="2" t="str">
        <f>"折算汇率"</f>
        <v>折算汇率</v>
      </c>
      <c r="J3052" s="2" t="str">
        <f>"最新市值"</f>
        <v>最新市值</v>
      </c>
      <c r="K3052" s="2" t="str">
        <f>"当前价"</f>
        <v>当前价</v>
      </c>
      <c r="L3052" s="2" t="str">
        <f>"今买数量"</f>
        <v>今买数量</v>
      </c>
      <c r="M3052" s="2" t="str">
        <f>"今卖数量"</f>
        <v>今卖数量</v>
      </c>
      <c r="N3052" s="2" t="str">
        <f>"证券代码"</f>
        <v>证券代码</v>
      </c>
      <c r="O3052" s="2" t="str">
        <f>"股东代码"</f>
        <v>股东代码</v>
      </c>
      <c r="P3052" s="2" t="str">
        <f>"成本金额"</f>
        <v>成本金额</v>
      </c>
      <c r="Q3052" s="2" t="s">
        <v>2</v>
      </c>
      <c r="R3052" s="2"/>
    </row>
    <row r="3053" spans="2:18">
      <c r="B3053" s="2" t="s">
        <v>4</v>
      </c>
      <c r="C3053" s="9" t="s">
        <v>5</v>
      </c>
      <c r="D3053" s="9" t="s">
        <v>5</v>
      </c>
      <c r="E3053" s="2" t="str">
        <f t="shared" ref="E3053:E3068" si="907">"人民币"</f>
        <v>人民币</v>
      </c>
      <c r="F3053" s="2">
        <v>19.758</v>
      </c>
      <c r="G3053" s="2">
        <v>-1294.53</v>
      </c>
      <c r="H3053" s="2">
        <v>-8.19</v>
      </c>
      <c r="I3053" s="9" t="s">
        <v>6</v>
      </c>
      <c r="J3053" s="2">
        <v>14512</v>
      </c>
      <c r="K3053" s="2">
        <v>18.14</v>
      </c>
      <c r="L3053" s="2">
        <v>0</v>
      </c>
      <c r="M3053" s="2">
        <v>0</v>
      </c>
      <c r="N3053" s="2" t="str">
        <f>"000936"</f>
        <v>000936</v>
      </c>
      <c r="O3053" s="2" t="str">
        <f t="shared" ref="O3053:O3056" si="908">"0157472516"</f>
        <v>0157472516</v>
      </c>
      <c r="P3053" s="2" t="str">
        <f>"15806.53"</f>
        <v>15806.53</v>
      </c>
      <c r="Q3053" s="2">
        <v>30</v>
      </c>
      <c r="R3053" s="2">
        <f t="shared" ref="R3053:R3068" si="909">Q3053*C3053</f>
        <v>24000</v>
      </c>
    </row>
    <row r="3054" spans="2:18">
      <c r="B3054" s="2" t="str">
        <f>"创业板B"</f>
        <v>创业板B</v>
      </c>
      <c r="C3054" s="2">
        <v>10000</v>
      </c>
      <c r="D3054" s="2">
        <v>10000</v>
      </c>
      <c r="E3054" s="2" t="str">
        <f>"人民币"</f>
        <v>人民币</v>
      </c>
      <c r="F3054" s="2">
        <v>1.116</v>
      </c>
      <c r="G3054" s="2">
        <v>-927.5</v>
      </c>
      <c r="H3054" s="2">
        <v>-8.33</v>
      </c>
      <c r="I3054" s="2"/>
      <c r="J3054" s="2">
        <v>10230</v>
      </c>
      <c r="K3054" s="2">
        <v>1.023</v>
      </c>
      <c r="L3054" s="2">
        <v>0</v>
      </c>
      <c r="M3054" s="2">
        <v>0</v>
      </c>
      <c r="N3054" s="2" t="str">
        <f>"150153"</f>
        <v>150153</v>
      </c>
      <c r="O3054" s="2" t="str">
        <f>"0157472516"</f>
        <v>0157472516</v>
      </c>
      <c r="P3054" s="2" t="str">
        <f>"11157.50"</f>
        <v>11157.50</v>
      </c>
      <c r="Q3054" s="2">
        <v>1.3</v>
      </c>
      <c r="R3054" s="2">
        <f>Q3054*C3054</f>
        <v>13000</v>
      </c>
    </row>
    <row r="3055" spans="2:18">
      <c r="B3055" s="2" t="s">
        <v>7</v>
      </c>
      <c r="C3055" s="2">
        <v>600</v>
      </c>
      <c r="D3055" s="2">
        <v>600</v>
      </c>
      <c r="E3055" s="2" t="str">
        <f>"人民币"</f>
        <v>人民币</v>
      </c>
      <c r="F3055" s="2">
        <v>17.548</v>
      </c>
      <c r="G3055" s="2">
        <v>-310.88</v>
      </c>
      <c r="H3055" s="2">
        <v>-2.95</v>
      </c>
      <c r="I3055" s="2"/>
      <c r="J3055" s="2">
        <v>10218</v>
      </c>
      <c r="K3055" s="2">
        <v>17.03</v>
      </c>
      <c r="L3055" s="2">
        <v>0</v>
      </c>
      <c r="M3055" s="2">
        <v>0</v>
      </c>
      <c r="N3055" s="2" t="str">
        <f>"600008"</f>
        <v>600008</v>
      </c>
      <c r="O3055" s="2" t="str">
        <f t="shared" ref="O3055:O3058" si="910">"A453612732"</f>
        <v>A453612732</v>
      </c>
      <c r="P3055" s="2" t="str">
        <f>"10528.88"</f>
        <v>10528.88</v>
      </c>
      <c r="Q3055" s="2">
        <v>25</v>
      </c>
      <c r="R3055" s="2">
        <f>Q3055*C3055</f>
        <v>15000</v>
      </c>
    </row>
    <row r="3056" spans="2:18">
      <c r="B3056" s="2" t="str">
        <f>"华英农业"</f>
        <v>华英农业</v>
      </c>
      <c r="C3056" s="2">
        <v>600</v>
      </c>
      <c r="D3056" s="2">
        <v>300</v>
      </c>
      <c r="E3056" s="2" t="str">
        <f>"人民币"</f>
        <v>人民币</v>
      </c>
      <c r="F3056" s="2">
        <v>14.948</v>
      </c>
      <c r="G3056" s="2">
        <v>-418.66</v>
      </c>
      <c r="H3056" s="2">
        <v>-4.67</v>
      </c>
      <c r="I3056" s="2"/>
      <c r="J3056" s="2">
        <v>8550</v>
      </c>
      <c r="K3056" s="2">
        <v>14.25</v>
      </c>
      <c r="L3056" s="2">
        <v>300</v>
      </c>
      <c r="M3056" s="2">
        <v>0</v>
      </c>
      <c r="N3056" s="2" t="str">
        <f>"002321"</f>
        <v>002321</v>
      </c>
      <c r="O3056" s="2" t="str">
        <f>"0157472516"</f>
        <v>0157472516</v>
      </c>
      <c r="P3056" s="2" t="str">
        <f>"8968.66"</f>
        <v>8968.66</v>
      </c>
      <c r="Q3056" s="2">
        <v>25</v>
      </c>
      <c r="R3056" s="2">
        <f>Q3056*C3056</f>
        <v>15000</v>
      </c>
    </row>
    <row r="3057" spans="2:18">
      <c r="B3057" s="2" t="str">
        <f>"*ST阳化"</f>
        <v>*ST阳化</v>
      </c>
      <c r="C3057" s="2">
        <v>900</v>
      </c>
      <c r="D3057" s="2">
        <v>600</v>
      </c>
      <c r="E3057" s="2" t="str">
        <f>"人民币"</f>
        <v>人民币</v>
      </c>
      <c r="F3057" s="2">
        <v>7.599</v>
      </c>
      <c r="G3057" s="2">
        <v>-80.2</v>
      </c>
      <c r="H3057" s="2">
        <v>-1.17</v>
      </c>
      <c r="I3057" s="2"/>
      <c r="J3057" s="2">
        <v>6759</v>
      </c>
      <c r="K3057" s="2">
        <v>7.51</v>
      </c>
      <c r="L3057" s="2">
        <v>300</v>
      </c>
      <c r="M3057" s="2">
        <v>0</v>
      </c>
      <c r="N3057" s="2" t="str">
        <f>"600691"</f>
        <v>600691</v>
      </c>
      <c r="O3057" s="2" t="str">
        <f>"A453612732"</f>
        <v>A453612732</v>
      </c>
      <c r="P3057" s="2" t="str">
        <f>"6839.20"</f>
        <v>6839.20</v>
      </c>
      <c r="Q3057" s="2">
        <v>11</v>
      </c>
      <c r="R3057" s="2">
        <f>Q3057*C3057</f>
        <v>9900</v>
      </c>
    </row>
    <row r="3058" spans="2:18">
      <c r="B3058" s="2" t="str">
        <f>"雪峰科技"</f>
        <v>雪峰科技</v>
      </c>
      <c r="C3058" s="2">
        <v>200</v>
      </c>
      <c r="D3058" s="2">
        <v>100</v>
      </c>
      <c r="E3058" s="2" t="str">
        <f>"人民币"</f>
        <v>人民币</v>
      </c>
      <c r="F3058" s="2">
        <v>37.898</v>
      </c>
      <c r="G3058" s="2">
        <v>-1239.59</v>
      </c>
      <c r="H3058" s="2">
        <v>-16.35</v>
      </c>
      <c r="I3058" s="2"/>
      <c r="J3058" s="2">
        <v>6340</v>
      </c>
      <c r="K3058" s="2">
        <v>31.7</v>
      </c>
      <c r="L3058" s="2">
        <v>100</v>
      </c>
      <c r="M3058" s="2">
        <v>0</v>
      </c>
      <c r="N3058" s="2" t="str">
        <f>"603227"</f>
        <v>603227</v>
      </c>
      <c r="O3058" s="2" t="str">
        <f>"A453612732"</f>
        <v>A453612732</v>
      </c>
      <c r="P3058" s="2" t="str">
        <f>"7579.59"</f>
        <v>7579.59</v>
      </c>
      <c r="Q3058" s="2">
        <v>42</v>
      </c>
      <c r="R3058" s="2">
        <f>Q3058*C3058</f>
        <v>8400</v>
      </c>
    </row>
    <row r="3059" spans="2:18">
      <c r="B3059" s="2" t="str">
        <f>"三花股份"</f>
        <v>三花股份</v>
      </c>
      <c r="C3059" s="2">
        <v>400</v>
      </c>
      <c r="D3059" s="2">
        <v>400</v>
      </c>
      <c r="E3059" s="2" t="str">
        <f>"人民币"</f>
        <v>人民币</v>
      </c>
      <c r="F3059" s="2">
        <v>13.737</v>
      </c>
      <c r="G3059" s="2">
        <v>69.25</v>
      </c>
      <c r="H3059" s="2">
        <v>1.26</v>
      </c>
      <c r="I3059" s="2"/>
      <c r="J3059" s="2">
        <v>5564</v>
      </c>
      <c r="K3059" s="2">
        <v>13.91</v>
      </c>
      <c r="L3059" s="2">
        <v>0</v>
      </c>
      <c r="M3059" s="2">
        <v>0</v>
      </c>
      <c r="N3059" s="2" t="str">
        <f>"002050"</f>
        <v>002050</v>
      </c>
      <c r="O3059" s="2" t="str">
        <f t="shared" ref="O3059:O3064" si="911">"0157472516"</f>
        <v>0157472516</v>
      </c>
      <c r="P3059" s="2" t="str">
        <f>"5494.75"</f>
        <v>5494.75</v>
      </c>
      <c r="Q3059" s="2">
        <v>20</v>
      </c>
      <c r="R3059" s="2">
        <f>Q3059*C3059</f>
        <v>8000</v>
      </c>
    </row>
    <row r="3060" spans="2:18">
      <c r="B3060" s="2" t="str">
        <f>"农 产 品"</f>
        <v>农 产 品</v>
      </c>
      <c r="C3060" s="2">
        <v>200</v>
      </c>
      <c r="D3060" s="2">
        <v>200</v>
      </c>
      <c r="E3060" s="2" t="str">
        <f>"人民币"</f>
        <v>人民币</v>
      </c>
      <c r="F3060" s="2">
        <v>25.665</v>
      </c>
      <c r="G3060" s="2">
        <v>-601</v>
      </c>
      <c r="H3060" s="2">
        <v>-11.71</v>
      </c>
      <c r="I3060" s="2"/>
      <c r="J3060" s="2">
        <v>4532</v>
      </c>
      <c r="K3060" s="2">
        <v>22.66</v>
      </c>
      <c r="L3060" s="2">
        <v>0</v>
      </c>
      <c r="M3060" s="2">
        <v>0</v>
      </c>
      <c r="N3060" s="2" t="str">
        <f>"000061"</f>
        <v>000061</v>
      </c>
      <c r="O3060" s="2" t="str">
        <f>"0157472516"</f>
        <v>0157472516</v>
      </c>
      <c r="P3060" s="2" t="str">
        <f>"5133.00"</f>
        <v>5133.00</v>
      </c>
      <c r="Q3060" s="2">
        <v>35</v>
      </c>
      <c r="R3060" s="2">
        <f>Q3060*C3060</f>
        <v>7000</v>
      </c>
    </row>
    <row r="3061" spans="2:18">
      <c r="B3061" s="2" t="str">
        <f>"北京城建"</f>
        <v>北京城建</v>
      </c>
      <c r="C3061" s="2">
        <v>200</v>
      </c>
      <c r="D3061" s="2">
        <v>200</v>
      </c>
      <c r="E3061" s="2" t="str">
        <f>"人民币"</f>
        <v>人民币</v>
      </c>
      <c r="F3061" s="2">
        <v>24.605</v>
      </c>
      <c r="G3061" s="2">
        <v>-394.99</v>
      </c>
      <c r="H3061" s="2">
        <v>-8.03</v>
      </c>
      <c r="I3061" s="2"/>
      <c r="J3061" s="2">
        <v>4526</v>
      </c>
      <c r="K3061" s="2">
        <v>22.63</v>
      </c>
      <c r="L3061" s="2">
        <v>0</v>
      </c>
      <c r="M3061" s="2">
        <v>0</v>
      </c>
      <c r="N3061" s="2" t="str">
        <f>"600266"</f>
        <v>600266</v>
      </c>
      <c r="O3061" s="2" t="str">
        <f t="shared" ref="O3061:O3063" si="912">"A453612732"</f>
        <v>A453612732</v>
      </c>
      <c r="P3061" s="2" t="str">
        <f>"4920.99"</f>
        <v>4920.99</v>
      </c>
      <c r="Q3061" s="2">
        <v>28</v>
      </c>
      <c r="R3061" s="2">
        <f>Q3061*C3061</f>
        <v>5600</v>
      </c>
    </row>
    <row r="3062" spans="2:18">
      <c r="B3062" s="2" t="str">
        <f>"上汽集团"</f>
        <v>上汽集团</v>
      </c>
      <c r="C3062" s="2">
        <v>200</v>
      </c>
      <c r="D3062" s="2">
        <v>200</v>
      </c>
      <c r="E3062" s="2" t="str">
        <f>"人民币"</f>
        <v>人民币</v>
      </c>
      <c r="F3062" s="2">
        <v>24.736</v>
      </c>
      <c r="G3062" s="2">
        <v>-449.12</v>
      </c>
      <c r="H3062" s="2">
        <v>-9.08</v>
      </c>
      <c r="I3062" s="2"/>
      <c r="J3062" s="2">
        <v>4498</v>
      </c>
      <c r="K3062" s="2">
        <v>22.49</v>
      </c>
      <c r="L3062" s="2">
        <v>0</v>
      </c>
      <c r="M3062" s="2">
        <v>0</v>
      </c>
      <c r="N3062" s="2" t="str">
        <f>"600104"</f>
        <v>600104</v>
      </c>
      <c r="O3062" s="2" t="str">
        <f>"A453612732"</f>
        <v>A453612732</v>
      </c>
      <c r="P3062" s="2" t="str">
        <f>"4947.12"</f>
        <v>4947.12</v>
      </c>
      <c r="Q3062" s="2">
        <v>35</v>
      </c>
      <c r="R3062" s="2">
        <f>Q3062*C3062</f>
        <v>7000</v>
      </c>
    </row>
    <row r="3063" spans="2:18">
      <c r="B3063" s="2" t="str">
        <f>"中海集运"</f>
        <v>中海集运</v>
      </c>
      <c r="C3063" s="2">
        <v>400</v>
      </c>
      <c r="D3063" s="2">
        <v>400</v>
      </c>
      <c r="E3063" s="2" t="str">
        <f>"人民币"</f>
        <v>人民币</v>
      </c>
      <c r="F3063" s="2">
        <v>9.099</v>
      </c>
      <c r="G3063" s="2">
        <v>-167.68</v>
      </c>
      <c r="H3063" s="2">
        <v>-4.6</v>
      </c>
      <c r="I3063" s="2"/>
      <c r="J3063" s="2">
        <v>3472</v>
      </c>
      <c r="K3063" s="2">
        <v>8.68</v>
      </c>
      <c r="L3063" s="2">
        <v>0</v>
      </c>
      <c r="M3063" s="2">
        <v>0</v>
      </c>
      <c r="N3063" s="2" t="str">
        <f>"601866"</f>
        <v>601866</v>
      </c>
      <c r="O3063" s="2" t="str">
        <f>"A453612732"</f>
        <v>A453612732</v>
      </c>
      <c r="P3063" s="2" t="str">
        <f>"3639.68"</f>
        <v>3639.68</v>
      </c>
      <c r="Q3063" s="2">
        <v>12</v>
      </c>
      <c r="R3063" s="2">
        <f>Q3063*C3063</f>
        <v>4800</v>
      </c>
    </row>
    <row r="3064" spans="2:18">
      <c r="B3064" s="2" t="str">
        <f>"中航军B"</f>
        <v>中航军B</v>
      </c>
      <c r="C3064" s="2">
        <v>3000</v>
      </c>
      <c r="D3064" s="2">
        <v>3000</v>
      </c>
      <c r="E3064" s="2" t="str">
        <f>"人民币"</f>
        <v>人民币</v>
      </c>
      <c r="F3064" s="2">
        <v>0.972</v>
      </c>
      <c r="G3064" s="2">
        <v>-62</v>
      </c>
      <c r="H3064" s="2">
        <v>-2.16</v>
      </c>
      <c r="I3064" s="2"/>
      <c r="J3064" s="2">
        <v>2853</v>
      </c>
      <c r="K3064" s="2">
        <v>0.951</v>
      </c>
      <c r="L3064" s="2">
        <v>0</v>
      </c>
      <c r="M3064" s="2">
        <v>0</v>
      </c>
      <c r="N3064" s="2" t="str">
        <f>"150222"</f>
        <v>150222</v>
      </c>
      <c r="O3064" s="2" t="str">
        <f>"0157472516"</f>
        <v>0157472516</v>
      </c>
      <c r="P3064" s="2" t="str">
        <f>"2915.00"</f>
        <v>2915.00</v>
      </c>
      <c r="Q3064" s="2">
        <v>1.1</v>
      </c>
      <c r="R3064" s="2">
        <f>Q3064*C3064</f>
        <v>3300</v>
      </c>
    </row>
    <row r="3065" spans="2:18">
      <c r="B3065" s="2" t="str">
        <f>"华贸物流"</f>
        <v>华贸物流</v>
      </c>
      <c r="C3065" s="2">
        <v>200</v>
      </c>
      <c r="D3065" s="2">
        <v>200</v>
      </c>
      <c r="E3065" s="2" t="str">
        <f>"人民币"</f>
        <v>人民币</v>
      </c>
      <c r="F3065" s="2">
        <v>16.576</v>
      </c>
      <c r="G3065" s="2">
        <v>-473.12</v>
      </c>
      <c r="H3065" s="2">
        <v>-14.27</v>
      </c>
      <c r="I3065" s="2"/>
      <c r="J3065" s="2">
        <v>2842</v>
      </c>
      <c r="K3065" s="2">
        <v>14.21</v>
      </c>
      <c r="L3065" s="2">
        <v>0</v>
      </c>
      <c r="M3065" s="2">
        <v>0</v>
      </c>
      <c r="N3065" s="2" t="str">
        <f>"603128"</f>
        <v>603128</v>
      </c>
      <c r="O3065" s="2" t="str">
        <f t="shared" ref="O3065:O3068" si="913">"A453612732"</f>
        <v>A453612732</v>
      </c>
      <c r="P3065" s="2" t="str">
        <f>"3315.12"</f>
        <v>3315.12</v>
      </c>
      <c r="Q3065" s="2">
        <v>20</v>
      </c>
      <c r="R3065" s="2">
        <f>Q3065*C3065</f>
        <v>4000</v>
      </c>
    </row>
    <row r="3066" spans="2:18">
      <c r="B3066" s="2" t="str">
        <f>"盛达矿业"</f>
        <v>盛达矿业</v>
      </c>
      <c r="C3066" s="2">
        <v>100</v>
      </c>
      <c r="D3066" s="2">
        <v>100</v>
      </c>
      <c r="E3066" s="2" t="str">
        <f>"人民币"</f>
        <v>人民币</v>
      </c>
      <c r="F3066" s="2">
        <v>38.308</v>
      </c>
      <c r="G3066" s="2">
        <v>-1175.77</v>
      </c>
      <c r="H3066" s="2">
        <v>-30.69</v>
      </c>
      <c r="I3066" s="2"/>
      <c r="J3066" s="2">
        <v>2655</v>
      </c>
      <c r="K3066" s="2">
        <v>26.55</v>
      </c>
      <c r="L3066" s="2">
        <v>0</v>
      </c>
      <c r="M3066" s="2">
        <v>100</v>
      </c>
      <c r="N3066" s="2" t="str">
        <f>"000603"</f>
        <v>000603</v>
      </c>
      <c r="O3066" s="2" t="str">
        <f>"0157472516"</f>
        <v>0157472516</v>
      </c>
      <c r="P3066" s="2" t="str">
        <f>"3830.77"</f>
        <v>3830.77</v>
      </c>
      <c r="Q3066" s="2">
        <v>40</v>
      </c>
      <c r="R3066" s="2">
        <f>Q3066*C3066</f>
        <v>4000</v>
      </c>
    </row>
    <row r="3067" spans="2:18">
      <c r="B3067" s="2" t="str">
        <f>"大众交通"</f>
        <v>大众交通</v>
      </c>
      <c r="C3067" s="2">
        <v>100</v>
      </c>
      <c r="D3067" s="2">
        <v>100</v>
      </c>
      <c r="E3067" s="2" t="str">
        <f>"人民币"</f>
        <v>人民币</v>
      </c>
      <c r="F3067" s="2">
        <v>30.941</v>
      </c>
      <c r="G3067" s="2">
        <v>-1037.13</v>
      </c>
      <c r="H3067" s="2">
        <v>-33.52</v>
      </c>
      <c r="I3067" s="2"/>
      <c r="J3067" s="2">
        <v>2057</v>
      </c>
      <c r="K3067" s="2">
        <v>20.57</v>
      </c>
      <c r="L3067" s="2">
        <v>0</v>
      </c>
      <c r="M3067" s="2">
        <v>0</v>
      </c>
      <c r="N3067" s="2" t="str">
        <f>"600611"</f>
        <v>600611</v>
      </c>
      <c r="O3067" s="2" t="str">
        <f>"A453612732"</f>
        <v>A453612732</v>
      </c>
      <c r="P3067" s="2" t="str">
        <f>"3094.13"</f>
        <v>3094.13</v>
      </c>
      <c r="Q3067" s="2">
        <v>28</v>
      </c>
      <c r="R3067" s="2">
        <f>Q3067*C3067</f>
        <v>2800</v>
      </c>
    </row>
    <row r="3068" spans="2:18">
      <c r="B3068" s="2" t="str">
        <f>"中国中车"</f>
        <v>中国中车</v>
      </c>
      <c r="C3068" s="2">
        <v>100</v>
      </c>
      <c r="D3068" s="2">
        <v>100</v>
      </c>
      <c r="E3068" s="2" t="str">
        <f>"人民币"</f>
        <v>人民币</v>
      </c>
      <c r="F3068" s="2">
        <v>26.395</v>
      </c>
      <c r="G3068" s="2">
        <v>-631.5</v>
      </c>
      <c r="H3068" s="2">
        <v>-23.92</v>
      </c>
      <c r="I3068" s="2"/>
      <c r="J3068" s="2">
        <v>2008</v>
      </c>
      <c r="K3068" s="2">
        <v>20.08</v>
      </c>
      <c r="L3068" s="2">
        <v>0</v>
      </c>
      <c r="M3068" s="2">
        <v>100</v>
      </c>
      <c r="N3068" s="2" t="str">
        <f>"601766"</f>
        <v>601766</v>
      </c>
      <c r="O3068" s="2" t="str">
        <f>"A453612732"</f>
        <v>A453612732</v>
      </c>
      <c r="P3068" s="2" t="str">
        <f>"2639.50"</f>
        <v>2639.50</v>
      </c>
      <c r="Q3068" s="2">
        <v>30</v>
      </c>
      <c r="R3068" s="2">
        <f>Q3068*C3068</f>
        <v>3000</v>
      </c>
    </row>
    <row r="3069" spans="2:18">
      <c r="B3069" s="2" t="s">
        <v>8</v>
      </c>
      <c r="C3069" s="2" t="s">
        <v>9</v>
      </c>
      <c r="D3069" s="4" t="s">
        <v>10</v>
      </c>
      <c r="E3069" s="4"/>
      <c r="F3069" s="4"/>
      <c r="G3069" s="2"/>
      <c r="H3069" s="2">
        <f>SUM(H3053:H3068)</f>
        <v>-178.38</v>
      </c>
      <c r="I3069" s="2"/>
      <c r="J3069" s="2"/>
      <c r="K3069" s="2"/>
      <c r="L3069" s="2"/>
      <c r="M3069" s="2"/>
      <c r="N3069" s="2"/>
      <c r="O3069" s="2"/>
      <c r="P3069" s="2"/>
      <c r="Q3069" s="2"/>
      <c r="R3069" s="2">
        <f>SUM(R3053:R3068)</f>
        <v>134800</v>
      </c>
    </row>
    <row r="3070" customFormat="1" spans="4:9">
      <c r="D3070" s="5"/>
      <c r="E3070" s="5"/>
      <c r="F3070" s="5"/>
      <c r="I3070" s="6">
        <v>42257</v>
      </c>
    </row>
    <row r="3071" customFormat="1" spans="11:11">
      <c r="K3071" s="6">
        <f>I3070+1</f>
        <v>42258</v>
      </c>
    </row>
    <row r="3072" customFormat="1" spans="3:12">
      <c r="C3072" t="s">
        <v>11</v>
      </c>
      <c r="L3072" s="7">
        <f ca="1">NOW()</f>
        <v>42259.9654398148</v>
      </c>
    </row>
    <row r="3073" customFormat="1" spans="10:10">
      <c r="J3073" t="e">
        <f>E3065+1</f>
        <v>#VALUE!</v>
      </c>
    </row>
    <row r="3074" customFormat="1" spans="7:7">
      <c r="G3074" t="s">
        <v>12</v>
      </c>
    </row>
    <row r="3075" customFormat="1" spans="6:6">
      <c r="F3075" t="s">
        <v>13</v>
      </c>
    </row>
    <row r="3076" spans="1:17">
      <c r="A3076" s="2" t="str">
        <f>"币种"</f>
        <v>币种</v>
      </c>
      <c r="B3076" s="2" t="str">
        <f>"余额"</f>
        <v>余额</v>
      </c>
      <c r="C3076" s="2" t="str">
        <f>"可用"</f>
        <v>可用</v>
      </c>
      <c r="D3076" s="2" t="str">
        <f>"可取"</f>
        <v>可取</v>
      </c>
      <c r="E3076" s="2" t="str">
        <f>"参考市值"</f>
        <v>参考市值</v>
      </c>
      <c r="F3076" s="2" t="str">
        <f>"资产"</f>
        <v>资产</v>
      </c>
      <c r="G3076" s="2" t="str">
        <f>"盈亏"</f>
        <v>盈亏</v>
      </c>
      <c r="H3076" s="2"/>
      <c r="I3076" s="2"/>
      <c r="J3076" s="2"/>
      <c r="K3076" s="2"/>
      <c r="L3076" s="2"/>
      <c r="M3076" s="2"/>
      <c r="N3076" s="2"/>
      <c r="O3076" s="2"/>
      <c r="P3076" s="2"/>
      <c r="Q3076" s="2"/>
    </row>
    <row r="3077" spans="1:17">
      <c r="A3077" s="2" t="str">
        <f>"人民币"</f>
        <v>人民币</v>
      </c>
      <c r="B3077" s="2" t="str">
        <f>"5508.71"</f>
        <v>5508.71</v>
      </c>
      <c r="C3077" s="2" t="str">
        <f>"138.54"</f>
        <v>138.54</v>
      </c>
      <c r="D3077" s="2" t="str">
        <f>"138.54"</f>
        <v>138.54</v>
      </c>
      <c r="E3077" s="2" t="str">
        <f>"91616.00"</f>
        <v>91616.00</v>
      </c>
      <c r="F3077" s="2" t="str">
        <f>"91754.54"</f>
        <v>91754.54</v>
      </c>
      <c r="G3077" s="2" t="str">
        <f>"-9194.42"</f>
        <v>-9194.42</v>
      </c>
      <c r="H3077" s="2"/>
      <c r="I3077" s="2"/>
      <c r="J3077" s="2"/>
      <c r="K3077" s="2"/>
      <c r="L3077" s="2"/>
      <c r="M3077" s="2"/>
      <c r="N3077" s="2"/>
      <c r="O3077" s="2"/>
      <c r="P3077" s="2"/>
      <c r="Q3077" s="2"/>
    </row>
    <row r="3078" spans="1:17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8"/>
    </row>
    <row r="3079" spans="1:18">
      <c r="A3079" s="2" t="s">
        <v>0</v>
      </c>
      <c r="B3079" s="2" t="str">
        <f>"证券数量"</f>
        <v>证券数量</v>
      </c>
      <c r="C3079" s="2" t="s">
        <v>1</v>
      </c>
      <c r="D3079" s="2" t="str">
        <f>"价格币种"</f>
        <v>价格币种</v>
      </c>
      <c r="E3079" s="2" t="str">
        <f>"成本价"</f>
        <v>成本价</v>
      </c>
      <c r="F3079" s="2" t="str">
        <f>"浮动盈亏"</f>
        <v>浮动盈亏</v>
      </c>
      <c r="G3079" s="2" t="str">
        <f>"盈亏比例(%)"</f>
        <v>盈亏比例(%)</v>
      </c>
      <c r="H3079" s="2" t="str">
        <f>"折算汇率"</f>
        <v>折算汇率</v>
      </c>
      <c r="I3079" s="2" t="str">
        <f>"最新市值"</f>
        <v>最新市值</v>
      </c>
      <c r="J3079" s="2" t="str">
        <f>"当前价"</f>
        <v>当前价</v>
      </c>
      <c r="K3079" s="2" t="str">
        <f>"今买数量"</f>
        <v>今买数量</v>
      </c>
      <c r="L3079" s="2" t="str">
        <f>"今卖数量"</f>
        <v>今卖数量</v>
      </c>
      <c r="M3079" s="2" t="str">
        <f>"证券代码"</f>
        <v>证券代码</v>
      </c>
      <c r="N3079" s="2" t="str">
        <f>"股东代码"</f>
        <v>股东代码</v>
      </c>
      <c r="O3079" s="2" t="str">
        <f>"成本金额"</f>
        <v>成本金额</v>
      </c>
      <c r="P3079" s="2" t="s">
        <v>2</v>
      </c>
      <c r="Q3079" s="2"/>
      <c r="R3079" s="2" t="s">
        <v>3</v>
      </c>
    </row>
    <row r="3080" spans="1:18">
      <c r="A3080" s="2" t="s">
        <v>4</v>
      </c>
      <c r="B3080" s="9" t="s">
        <v>5</v>
      </c>
      <c r="C3080" s="9" t="s">
        <v>5</v>
      </c>
      <c r="D3080" s="2" t="str">
        <f t="shared" ref="D3080:D3095" si="914">"人民币"</f>
        <v>人民币</v>
      </c>
      <c r="E3080" s="2">
        <v>19.758</v>
      </c>
      <c r="F3080" s="2">
        <v>-1294.53</v>
      </c>
      <c r="G3080" s="2">
        <v>-8.19</v>
      </c>
      <c r="H3080" s="9" t="s">
        <v>6</v>
      </c>
      <c r="I3080" s="2">
        <v>14512</v>
      </c>
      <c r="J3080" s="2">
        <v>18.14</v>
      </c>
      <c r="K3080" s="2">
        <v>0</v>
      </c>
      <c r="L3080" s="2">
        <v>0</v>
      </c>
      <c r="M3080" s="2" t="str">
        <f>"000936"</f>
        <v>000936</v>
      </c>
      <c r="N3080" s="2" t="str">
        <f t="shared" ref="N3080:N3083" si="915">"0157472516"</f>
        <v>0157472516</v>
      </c>
      <c r="O3080" s="2" t="str">
        <f>"15806.53"</f>
        <v>15806.53</v>
      </c>
      <c r="P3080" s="2">
        <v>30</v>
      </c>
      <c r="Q3080" s="2">
        <f t="shared" ref="Q3080:Q3095" si="916">P3080*B3080</f>
        <v>24000</v>
      </c>
      <c r="R3080" s="2">
        <f t="shared" ref="R3080:R3095" si="917">(Q3080-O3080)/O3080*100</f>
        <v>51.835981711356</v>
      </c>
    </row>
    <row r="3081" spans="1:18">
      <c r="A3081" s="2" t="str">
        <f>"创业板B"</f>
        <v>创业板B</v>
      </c>
      <c r="B3081" s="2">
        <v>10000</v>
      </c>
      <c r="C3081" s="2">
        <v>10000</v>
      </c>
      <c r="D3081" s="2" t="str">
        <f>"人民币"</f>
        <v>人民币</v>
      </c>
      <c r="E3081" s="2">
        <v>1.116</v>
      </c>
      <c r="F3081" s="2">
        <v>-927.5</v>
      </c>
      <c r="G3081" s="2">
        <v>-8.33</v>
      </c>
      <c r="H3081" s="2"/>
      <c r="I3081" s="2">
        <v>10230</v>
      </c>
      <c r="J3081" s="2">
        <v>1.023</v>
      </c>
      <c r="K3081" s="2">
        <v>0</v>
      </c>
      <c r="L3081" s="2">
        <v>0</v>
      </c>
      <c r="M3081" s="2" t="str">
        <f>"150153"</f>
        <v>150153</v>
      </c>
      <c r="N3081" s="2" t="str">
        <f>"0157472516"</f>
        <v>0157472516</v>
      </c>
      <c r="O3081" s="2" t="str">
        <f>"11157.50"</f>
        <v>11157.50</v>
      </c>
      <c r="P3081" s="2">
        <v>1.3</v>
      </c>
      <c r="Q3081" s="2">
        <f>P3081*B3081</f>
        <v>13000</v>
      </c>
      <c r="R3081" s="2">
        <f>(Q3081-O3081)/O3081*100</f>
        <v>16.5135559041004</v>
      </c>
    </row>
    <row r="3082" spans="1:18">
      <c r="A3082" s="2" t="s">
        <v>7</v>
      </c>
      <c r="B3082" s="2">
        <v>600</v>
      </c>
      <c r="C3082" s="2">
        <v>600</v>
      </c>
      <c r="D3082" s="2" t="str">
        <f>"人民币"</f>
        <v>人民币</v>
      </c>
      <c r="E3082" s="2">
        <v>17.548</v>
      </c>
      <c r="F3082" s="2">
        <v>-310.88</v>
      </c>
      <c r="G3082" s="2">
        <v>-2.95</v>
      </c>
      <c r="H3082" s="2"/>
      <c r="I3082" s="2">
        <v>10218</v>
      </c>
      <c r="J3082" s="2">
        <v>17.03</v>
      </c>
      <c r="K3082" s="2">
        <v>0</v>
      </c>
      <c r="L3082" s="2">
        <v>0</v>
      </c>
      <c r="M3082" s="2" t="str">
        <f>"600008"</f>
        <v>600008</v>
      </c>
      <c r="N3082" s="2" t="str">
        <f t="shared" ref="N3082:N3085" si="918">"A453612732"</f>
        <v>A453612732</v>
      </c>
      <c r="O3082" s="2" t="str">
        <f>"10528.88"</f>
        <v>10528.88</v>
      </c>
      <c r="P3082" s="2">
        <v>25</v>
      </c>
      <c r="Q3082" s="2">
        <f>P3082*B3082</f>
        <v>15000</v>
      </c>
      <c r="R3082" s="2">
        <f>(Q3082-O3082)/O3082*100</f>
        <v>42.4652954540274</v>
      </c>
    </row>
    <row r="3083" spans="1:18">
      <c r="A3083" s="2" t="str">
        <f>"华英农业"</f>
        <v>华英农业</v>
      </c>
      <c r="B3083" s="2">
        <v>600</v>
      </c>
      <c r="C3083" s="2">
        <v>300</v>
      </c>
      <c r="D3083" s="2" t="str">
        <f>"人民币"</f>
        <v>人民币</v>
      </c>
      <c r="E3083" s="2">
        <v>14.948</v>
      </c>
      <c r="F3083" s="2">
        <v>-418.66</v>
      </c>
      <c r="G3083" s="2">
        <v>-4.67</v>
      </c>
      <c r="H3083" s="2"/>
      <c r="I3083" s="2">
        <v>8550</v>
      </c>
      <c r="J3083" s="2">
        <v>14.25</v>
      </c>
      <c r="K3083" s="2">
        <v>300</v>
      </c>
      <c r="L3083" s="2">
        <v>0</v>
      </c>
      <c r="M3083" s="2" t="str">
        <f>"002321"</f>
        <v>002321</v>
      </c>
      <c r="N3083" s="2" t="str">
        <f>"0157472516"</f>
        <v>0157472516</v>
      </c>
      <c r="O3083" s="2" t="str">
        <f>"8968.66"</f>
        <v>8968.66</v>
      </c>
      <c r="P3083" s="2">
        <v>25</v>
      </c>
      <c r="Q3083" s="2">
        <f>P3083*B3083</f>
        <v>15000</v>
      </c>
      <c r="R3083" s="2">
        <f>(Q3083-O3083)/O3083*100</f>
        <v>67.2490650777262</v>
      </c>
    </row>
    <row r="3084" spans="1:18">
      <c r="A3084" s="2" t="str">
        <f>"*ST阳化"</f>
        <v>*ST阳化</v>
      </c>
      <c r="B3084" s="2">
        <v>900</v>
      </c>
      <c r="C3084" s="2">
        <v>600</v>
      </c>
      <c r="D3084" s="2" t="str">
        <f>"人民币"</f>
        <v>人民币</v>
      </c>
      <c r="E3084" s="2">
        <v>7.599</v>
      </c>
      <c r="F3084" s="2">
        <v>-80.2</v>
      </c>
      <c r="G3084" s="2">
        <v>-1.17</v>
      </c>
      <c r="H3084" s="2"/>
      <c r="I3084" s="2">
        <v>6759</v>
      </c>
      <c r="J3084" s="2">
        <v>7.51</v>
      </c>
      <c r="K3084" s="2">
        <v>300</v>
      </c>
      <c r="L3084" s="2">
        <v>0</v>
      </c>
      <c r="M3084" s="2" t="str">
        <f>"600691"</f>
        <v>600691</v>
      </c>
      <c r="N3084" s="2" t="str">
        <f>"A453612732"</f>
        <v>A453612732</v>
      </c>
      <c r="O3084" s="2" t="str">
        <f>"6839.20"</f>
        <v>6839.20</v>
      </c>
      <c r="P3084" s="2">
        <v>11</v>
      </c>
      <c r="Q3084" s="2">
        <f>P3084*B3084</f>
        <v>9900</v>
      </c>
      <c r="R3084" s="2">
        <f>(Q3084-O3084)/O3084*100</f>
        <v>44.7537723710376</v>
      </c>
    </row>
    <row r="3085" spans="1:18">
      <c r="A3085" s="2" t="str">
        <f>"雪峰科技"</f>
        <v>雪峰科技</v>
      </c>
      <c r="B3085" s="2">
        <v>200</v>
      </c>
      <c r="C3085" s="2">
        <v>100</v>
      </c>
      <c r="D3085" s="2" t="str">
        <f>"人民币"</f>
        <v>人民币</v>
      </c>
      <c r="E3085" s="2">
        <v>37.898</v>
      </c>
      <c r="F3085" s="2">
        <v>-1239.59</v>
      </c>
      <c r="G3085" s="2">
        <v>-16.35</v>
      </c>
      <c r="H3085" s="2"/>
      <c r="I3085" s="2">
        <v>6340</v>
      </c>
      <c r="J3085" s="2">
        <v>31.7</v>
      </c>
      <c r="K3085" s="2">
        <v>100</v>
      </c>
      <c r="L3085" s="2">
        <v>0</v>
      </c>
      <c r="M3085" s="2" t="str">
        <f>"603227"</f>
        <v>603227</v>
      </c>
      <c r="N3085" s="2" t="str">
        <f>"A453612732"</f>
        <v>A453612732</v>
      </c>
      <c r="O3085" s="2" t="str">
        <f>"7579.59"</f>
        <v>7579.59</v>
      </c>
      <c r="P3085" s="2">
        <v>42</v>
      </c>
      <c r="Q3085" s="2">
        <f>P3085*B3085</f>
        <v>8400</v>
      </c>
      <c r="R3085" s="2">
        <f>(Q3085-O3085)/O3085*100</f>
        <v>10.8239363870605</v>
      </c>
    </row>
    <row r="3086" spans="1:18">
      <c r="A3086" s="2" t="str">
        <f>"三花股份"</f>
        <v>三花股份</v>
      </c>
      <c r="B3086" s="2">
        <v>400</v>
      </c>
      <c r="C3086" s="2">
        <v>400</v>
      </c>
      <c r="D3086" s="2" t="str">
        <f>"人民币"</f>
        <v>人民币</v>
      </c>
      <c r="E3086" s="2">
        <v>13.737</v>
      </c>
      <c r="F3086" s="2">
        <v>69.25</v>
      </c>
      <c r="G3086" s="2">
        <v>1.26</v>
      </c>
      <c r="H3086" s="2"/>
      <c r="I3086" s="2">
        <v>5564</v>
      </c>
      <c r="J3086" s="2">
        <v>13.91</v>
      </c>
      <c r="K3086" s="2">
        <v>0</v>
      </c>
      <c r="L3086" s="2">
        <v>0</v>
      </c>
      <c r="M3086" s="2" t="str">
        <f>"002050"</f>
        <v>002050</v>
      </c>
      <c r="N3086" s="2" t="str">
        <f t="shared" ref="N3086:N3091" si="919">"0157472516"</f>
        <v>0157472516</v>
      </c>
      <c r="O3086" s="2" t="str">
        <f>"5494.75"</f>
        <v>5494.75</v>
      </c>
      <c r="P3086" s="2">
        <v>20</v>
      </c>
      <c r="Q3086" s="2">
        <f>P3086*B3086</f>
        <v>8000</v>
      </c>
      <c r="R3086" s="2">
        <f>(Q3086-O3086)/O3086*100</f>
        <v>45.5935210883116</v>
      </c>
    </row>
    <row r="3087" spans="1:18">
      <c r="A3087" s="2" t="str">
        <f>"农 产 品"</f>
        <v>农 产 品</v>
      </c>
      <c r="B3087" s="2">
        <v>200</v>
      </c>
      <c r="C3087" s="2">
        <v>200</v>
      </c>
      <c r="D3087" s="2" t="str">
        <f>"人民币"</f>
        <v>人民币</v>
      </c>
      <c r="E3087" s="2">
        <v>25.665</v>
      </c>
      <c r="F3087" s="2">
        <v>-601</v>
      </c>
      <c r="G3087" s="2">
        <v>-11.71</v>
      </c>
      <c r="H3087" s="2"/>
      <c r="I3087" s="2">
        <v>4532</v>
      </c>
      <c r="J3087" s="2">
        <v>22.66</v>
      </c>
      <c r="K3087" s="2">
        <v>0</v>
      </c>
      <c r="L3087" s="2">
        <v>0</v>
      </c>
      <c r="M3087" s="2" t="str">
        <f>"000061"</f>
        <v>000061</v>
      </c>
      <c r="N3087" s="2" t="str">
        <f>"0157472516"</f>
        <v>0157472516</v>
      </c>
      <c r="O3087" s="2" t="str">
        <f>"5133.00"</f>
        <v>5133.00</v>
      </c>
      <c r="P3087" s="2">
        <v>35</v>
      </c>
      <c r="Q3087" s="2">
        <f>P3087*B3087</f>
        <v>7000</v>
      </c>
      <c r="R3087" s="2">
        <f>(Q3087-O3087)/O3087*100</f>
        <v>36.3724917202416</v>
      </c>
    </row>
    <row r="3088" spans="1:18">
      <c r="A3088" s="2" t="str">
        <f>"北京城建"</f>
        <v>北京城建</v>
      </c>
      <c r="B3088" s="2">
        <v>200</v>
      </c>
      <c r="C3088" s="2">
        <v>200</v>
      </c>
      <c r="D3088" s="2" t="str">
        <f>"人民币"</f>
        <v>人民币</v>
      </c>
      <c r="E3088" s="2">
        <v>24.605</v>
      </c>
      <c r="F3088" s="2">
        <v>-394.99</v>
      </c>
      <c r="G3088" s="2">
        <v>-8.03</v>
      </c>
      <c r="H3088" s="2"/>
      <c r="I3088" s="2">
        <v>4526</v>
      </c>
      <c r="J3088" s="2">
        <v>22.63</v>
      </c>
      <c r="K3088" s="2">
        <v>0</v>
      </c>
      <c r="L3088" s="2">
        <v>0</v>
      </c>
      <c r="M3088" s="2" t="str">
        <f>"600266"</f>
        <v>600266</v>
      </c>
      <c r="N3088" s="2" t="str">
        <f t="shared" ref="N3088:N3090" si="920">"A453612732"</f>
        <v>A453612732</v>
      </c>
      <c r="O3088" s="2" t="str">
        <f>"4920.99"</f>
        <v>4920.99</v>
      </c>
      <c r="P3088" s="2">
        <v>28</v>
      </c>
      <c r="Q3088" s="2">
        <f>P3088*B3088</f>
        <v>5600</v>
      </c>
      <c r="R3088" s="2">
        <f>(Q3088-O3088)/O3088*100</f>
        <v>13.7982397850839</v>
      </c>
    </row>
    <row r="3089" spans="1:18">
      <c r="A3089" s="2" t="str">
        <f>"上汽集团"</f>
        <v>上汽集团</v>
      </c>
      <c r="B3089" s="2">
        <v>200</v>
      </c>
      <c r="C3089" s="2">
        <v>200</v>
      </c>
      <c r="D3089" s="2" t="str">
        <f>"人民币"</f>
        <v>人民币</v>
      </c>
      <c r="E3089" s="2">
        <v>24.736</v>
      </c>
      <c r="F3089" s="2">
        <v>-449.12</v>
      </c>
      <c r="G3089" s="2">
        <v>-9.08</v>
      </c>
      <c r="H3089" s="2"/>
      <c r="I3089" s="2">
        <v>4498</v>
      </c>
      <c r="J3089" s="2">
        <v>22.49</v>
      </c>
      <c r="K3089" s="2">
        <v>0</v>
      </c>
      <c r="L3089" s="2">
        <v>0</v>
      </c>
      <c r="M3089" s="2" t="str">
        <f>"600104"</f>
        <v>600104</v>
      </c>
      <c r="N3089" s="2" t="str">
        <f>"A453612732"</f>
        <v>A453612732</v>
      </c>
      <c r="O3089" s="2" t="str">
        <f>"4947.12"</f>
        <v>4947.12</v>
      </c>
      <c r="P3089" s="2">
        <v>35</v>
      </c>
      <c r="Q3089" s="2">
        <f>P3089*B3089</f>
        <v>7000</v>
      </c>
      <c r="R3089" s="2">
        <f>(Q3089-O3089)/O3089*100</f>
        <v>41.4964666310904</v>
      </c>
    </row>
    <row r="3090" spans="1:18">
      <c r="A3090" s="2" t="str">
        <f>"中海集运"</f>
        <v>中海集运</v>
      </c>
      <c r="B3090" s="2">
        <v>400</v>
      </c>
      <c r="C3090" s="2">
        <v>400</v>
      </c>
      <c r="D3090" s="2" t="str">
        <f>"人民币"</f>
        <v>人民币</v>
      </c>
      <c r="E3090" s="2">
        <v>9.099</v>
      </c>
      <c r="F3090" s="2">
        <v>-167.68</v>
      </c>
      <c r="G3090" s="2">
        <v>-4.6</v>
      </c>
      <c r="H3090" s="2"/>
      <c r="I3090" s="2">
        <v>3472</v>
      </c>
      <c r="J3090" s="2">
        <v>8.68</v>
      </c>
      <c r="K3090" s="2">
        <v>0</v>
      </c>
      <c r="L3090" s="2">
        <v>0</v>
      </c>
      <c r="M3090" s="2" t="str">
        <f>"601866"</f>
        <v>601866</v>
      </c>
      <c r="N3090" s="2" t="str">
        <f>"A453612732"</f>
        <v>A453612732</v>
      </c>
      <c r="O3090" s="2" t="str">
        <f>"3639.68"</f>
        <v>3639.68</v>
      </c>
      <c r="P3090" s="2">
        <v>12</v>
      </c>
      <c r="Q3090" s="2">
        <f>P3090*B3090</f>
        <v>4800</v>
      </c>
      <c r="R3090" s="2">
        <f>(Q3090-O3090)/O3090*100</f>
        <v>31.8797256901706</v>
      </c>
    </row>
    <row r="3091" spans="1:18">
      <c r="A3091" s="2" t="str">
        <f>"中航军B"</f>
        <v>中航军B</v>
      </c>
      <c r="B3091" s="2">
        <v>3000</v>
      </c>
      <c r="C3091" s="2">
        <v>3000</v>
      </c>
      <c r="D3091" s="2" t="str">
        <f>"人民币"</f>
        <v>人民币</v>
      </c>
      <c r="E3091" s="2">
        <v>0.972</v>
      </c>
      <c r="F3091" s="2">
        <v>-62</v>
      </c>
      <c r="G3091" s="2">
        <v>-2.16</v>
      </c>
      <c r="H3091" s="2"/>
      <c r="I3091" s="2">
        <v>2853</v>
      </c>
      <c r="J3091" s="2">
        <v>0.951</v>
      </c>
      <c r="K3091" s="2">
        <v>0</v>
      </c>
      <c r="L3091" s="2">
        <v>0</v>
      </c>
      <c r="M3091" s="2" t="str">
        <f>"150222"</f>
        <v>150222</v>
      </c>
      <c r="N3091" s="2" t="str">
        <f>"0157472516"</f>
        <v>0157472516</v>
      </c>
      <c r="O3091" s="2" t="str">
        <f>"2915.00"</f>
        <v>2915.00</v>
      </c>
      <c r="P3091" s="2">
        <v>1.1</v>
      </c>
      <c r="Q3091" s="2">
        <f>P3091*B3091</f>
        <v>3300</v>
      </c>
      <c r="R3091" s="2">
        <f>(Q3091-O3091)/O3091*100</f>
        <v>13.2075471698113</v>
      </c>
    </row>
    <row r="3092" spans="1:18">
      <c r="A3092" s="2" t="str">
        <f>"华贸物流"</f>
        <v>华贸物流</v>
      </c>
      <c r="B3092" s="2">
        <v>200</v>
      </c>
      <c r="C3092" s="2">
        <v>200</v>
      </c>
      <c r="D3092" s="2" t="str">
        <f>"人民币"</f>
        <v>人民币</v>
      </c>
      <c r="E3092" s="2">
        <v>16.576</v>
      </c>
      <c r="F3092" s="2">
        <v>-473.12</v>
      </c>
      <c r="G3092" s="2">
        <v>-14.27</v>
      </c>
      <c r="H3092" s="2"/>
      <c r="I3092" s="2">
        <v>2842</v>
      </c>
      <c r="J3092" s="2">
        <v>14.21</v>
      </c>
      <c r="K3092" s="2">
        <v>0</v>
      </c>
      <c r="L3092" s="2">
        <v>0</v>
      </c>
      <c r="M3092" s="2" t="str">
        <f>"603128"</f>
        <v>603128</v>
      </c>
      <c r="N3092" s="2" t="str">
        <f t="shared" ref="N3092:N3095" si="921">"A453612732"</f>
        <v>A453612732</v>
      </c>
      <c r="O3092" s="2" t="str">
        <f>"3315.12"</f>
        <v>3315.12</v>
      </c>
      <c r="P3092" s="2">
        <v>20</v>
      </c>
      <c r="Q3092" s="2">
        <f>P3092*B3092</f>
        <v>4000</v>
      </c>
      <c r="R3092" s="2">
        <f>(Q3092-O3092)/O3092*100</f>
        <v>20.6592823185888</v>
      </c>
    </row>
    <row r="3093" spans="1:18">
      <c r="A3093" s="2" t="str">
        <f>"盛达矿业"</f>
        <v>盛达矿业</v>
      </c>
      <c r="B3093" s="2">
        <v>100</v>
      </c>
      <c r="C3093" s="2">
        <v>100</v>
      </c>
      <c r="D3093" s="2" t="str">
        <f>"人民币"</f>
        <v>人民币</v>
      </c>
      <c r="E3093" s="2">
        <v>38.308</v>
      </c>
      <c r="F3093" s="2">
        <v>-1175.77</v>
      </c>
      <c r="G3093" s="2">
        <v>-30.69</v>
      </c>
      <c r="H3093" s="2"/>
      <c r="I3093" s="2">
        <v>2655</v>
      </c>
      <c r="J3093" s="2">
        <v>26.55</v>
      </c>
      <c r="K3093" s="2">
        <v>0</v>
      </c>
      <c r="L3093" s="2">
        <v>100</v>
      </c>
      <c r="M3093" s="2" t="str">
        <f>"000603"</f>
        <v>000603</v>
      </c>
      <c r="N3093" s="2" t="str">
        <f>"0157472516"</f>
        <v>0157472516</v>
      </c>
      <c r="O3093" s="2" t="str">
        <f>"3830.77"</f>
        <v>3830.77</v>
      </c>
      <c r="P3093" s="2">
        <v>40</v>
      </c>
      <c r="Q3093" s="2">
        <f>P3093*B3093</f>
        <v>4000</v>
      </c>
      <c r="R3093" s="2">
        <f>(Q3093-O3093)/O3093*100</f>
        <v>4.41764971533138</v>
      </c>
    </row>
    <row r="3094" spans="1:18">
      <c r="A3094" s="2" t="str">
        <f>"大众交通"</f>
        <v>大众交通</v>
      </c>
      <c r="B3094" s="2">
        <v>100</v>
      </c>
      <c r="C3094" s="2">
        <v>100</v>
      </c>
      <c r="D3094" s="2" t="str">
        <f>"人民币"</f>
        <v>人民币</v>
      </c>
      <c r="E3094" s="2">
        <v>30.941</v>
      </c>
      <c r="F3094" s="2">
        <v>-1037.13</v>
      </c>
      <c r="G3094" s="2">
        <v>-33.52</v>
      </c>
      <c r="H3094" s="2"/>
      <c r="I3094" s="2">
        <v>2057</v>
      </c>
      <c r="J3094" s="2">
        <v>20.57</v>
      </c>
      <c r="K3094" s="2">
        <v>0</v>
      </c>
      <c r="L3094" s="2">
        <v>0</v>
      </c>
      <c r="M3094" s="2" t="str">
        <f>"600611"</f>
        <v>600611</v>
      </c>
      <c r="N3094" s="2" t="str">
        <f>"A453612732"</f>
        <v>A453612732</v>
      </c>
      <c r="O3094" s="2" t="str">
        <f>"3094.13"</f>
        <v>3094.13</v>
      </c>
      <c r="P3094" s="2">
        <v>28</v>
      </c>
      <c r="Q3094" s="2">
        <f>P3094*B3094</f>
        <v>2800</v>
      </c>
      <c r="R3094" s="2">
        <f>(Q3094-O3094)/O3094*100</f>
        <v>-9.50606470962759</v>
      </c>
    </row>
    <row r="3095" spans="1:18">
      <c r="A3095" s="2" t="str">
        <f>"中国中车"</f>
        <v>中国中车</v>
      </c>
      <c r="B3095" s="2">
        <v>100</v>
      </c>
      <c r="C3095" s="2">
        <v>100</v>
      </c>
      <c r="D3095" s="2" t="str">
        <f>"人民币"</f>
        <v>人民币</v>
      </c>
      <c r="E3095" s="2">
        <v>26.395</v>
      </c>
      <c r="F3095" s="2">
        <v>-631.5</v>
      </c>
      <c r="G3095" s="2">
        <v>-23.92</v>
      </c>
      <c r="H3095" s="2"/>
      <c r="I3095" s="2">
        <v>2008</v>
      </c>
      <c r="J3095" s="2">
        <v>20.08</v>
      </c>
      <c r="K3095" s="2">
        <v>0</v>
      </c>
      <c r="L3095" s="2">
        <v>100</v>
      </c>
      <c r="M3095" s="2" t="str">
        <f>"601766"</f>
        <v>601766</v>
      </c>
      <c r="N3095" s="2" t="str">
        <f>"A453612732"</f>
        <v>A453612732</v>
      </c>
      <c r="O3095" s="2" t="str">
        <f>"2639.50"</f>
        <v>2639.50</v>
      </c>
      <c r="P3095" s="2">
        <v>30</v>
      </c>
      <c r="Q3095" s="2">
        <f>P3095*B3095</f>
        <v>3000</v>
      </c>
      <c r="R3095" s="2">
        <f>(Q3095-O3095)/O3095*100</f>
        <v>13.6578897518469</v>
      </c>
    </row>
    <row r="3096" spans="1:18">
      <c r="A3096" s="2" t="s">
        <v>8</v>
      </c>
      <c r="B3096" s="2" t="s">
        <v>9</v>
      </c>
      <c r="C3096" s="4" t="s">
        <v>10</v>
      </c>
      <c r="D3096" s="4"/>
      <c r="E3096" s="4"/>
      <c r="F3096" s="2"/>
      <c r="G3096" s="2">
        <f>SUM(G3080:G3095)</f>
        <v>-178.38</v>
      </c>
      <c r="H3096" s="2"/>
      <c r="I3096" s="2"/>
      <c r="J3096" s="2"/>
      <c r="K3096" s="2"/>
      <c r="L3096" s="2"/>
      <c r="M3096" s="2"/>
      <c r="N3096" s="2"/>
      <c r="O3096" s="2"/>
      <c r="P3096" s="2"/>
      <c r="Q3096" s="2">
        <f>SUM(Q3080:Q3095)</f>
        <v>134800</v>
      </c>
      <c r="R3096" s="2"/>
    </row>
    <row r="3097" customFormat="1" spans="3:8">
      <c r="C3097" s="5"/>
      <c r="D3097" s="5"/>
      <c r="E3097" s="5"/>
      <c r="H3097" s="6">
        <v>42257</v>
      </c>
    </row>
    <row r="3098" customFormat="1" spans="10:10">
      <c r="J3098" s="6">
        <f>H3097+1</f>
        <v>42258</v>
      </c>
    </row>
    <row r="3099" customFormat="1" spans="2:11">
      <c r="B3099" t="s">
        <v>11</v>
      </c>
      <c r="K3099" s="7">
        <f ca="1">NOW()</f>
        <v>42259.9654398148</v>
      </c>
    </row>
    <row r="3100" customFormat="1" spans="9:9">
      <c r="I3100" t="e">
        <f>D3092+1</f>
        <v>#VALUE!</v>
      </c>
    </row>
    <row r="3101" customFormat="1"/>
    <row r="3102" spans="1:18">
      <c r="A3102" s="2" t="s">
        <v>0</v>
      </c>
      <c r="B3102" s="2" t="str">
        <f>"证券数量"</f>
        <v>证券数量</v>
      </c>
      <c r="C3102" s="2" t="s">
        <v>1</v>
      </c>
      <c r="D3102" s="2" t="str">
        <f>"价格币种"</f>
        <v>价格币种</v>
      </c>
      <c r="E3102" s="2" t="str">
        <f>"成本价"</f>
        <v>成本价</v>
      </c>
      <c r="F3102" s="2" t="str">
        <f>"浮动盈亏"</f>
        <v>浮动盈亏</v>
      </c>
      <c r="G3102" s="2" t="str">
        <f>"盈亏比例(%)"</f>
        <v>盈亏比例(%)</v>
      </c>
      <c r="H3102" s="2" t="str">
        <f>"折算汇率"</f>
        <v>折算汇率</v>
      </c>
      <c r="I3102" s="2" t="str">
        <f>"最新市值"</f>
        <v>最新市值</v>
      </c>
      <c r="J3102" s="2" t="str">
        <f>"当前价"</f>
        <v>当前价</v>
      </c>
      <c r="K3102" s="2" t="str">
        <f>"今买数量"</f>
        <v>今买数量</v>
      </c>
      <c r="L3102" s="2" t="str">
        <f>"今卖数量"</f>
        <v>今卖数量</v>
      </c>
      <c r="M3102" s="2" t="str">
        <f>"证券代码"</f>
        <v>证券代码</v>
      </c>
      <c r="N3102" s="2" t="str">
        <f>"股东代码"</f>
        <v>股东代码</v>
      </c>
      <c r="O3102" s="2" t="str">
        <f>"成本金额"</f>
        <v>成本金额</v>
      </c>
      <c r="P3102" s="2" t="s">
        <v>2</v>
      </c>
      <c r="Q3102" s="2"/>
      <c r="R3102" s="2" t="s">
        <v>3</v>
      </c>
    </row>
    <row r="3103" spans="1:18">
      <c r="A3103" s="2" t="s">
        <v>4</v>
      </c>
      <c r="B3103" s="9" t="s">
        <v>5</v>
      </c>
      <c r="C3103" s="9" t="s">
        <v>5</v>
      </c>
      <c r="D3103" s="2" t="str">
        <f t="shared" ref="D3103:D3118" si="922">"人民币"</f>
        <v>人民币</v>
      </c>
      <c r="E3103" s="2">
        <v>19.758</v>
      </c>
      <c r="F3103" s="2">
        <v>-1294.53</v>
      </c>
      <c r="G3103" s="2">
        <v>-8.19</v>
      </c>
      <c r="H3103" s="9" t="s">
        <v>6</v>
      </c>
      <c r="I3103" s="2">
        <v>14512</v>
      </c>
      <c r="J3103" s="2">
        <v>18.14</v>
      </c>
      <c r="K3103" s="2">
        <v>0</v>
      </c>
      <c r="L3103" s="2">
        <v>0</v>
      </c>
      <c r="M3103" s="2" t="str">
        <f>"000936"</f>
        <v>000936</v>
      </c>
      <c r="N3103" s="2" t="str">
        <f t="shared" ref="N3103:N3106" si="923">"0157472516"</f>
        <v>0157472516</v>
      </c>
      <c r="O3103" s="2" t="str">
        <f>"15806.53"</f>
        <v>15806.53</v>
      </c>
      <c r="P3103" s="2">
        <v>30</v>
      </c>
      <c r="Q3103" s="2">
        <f t="shared" ref="Q3103:Q3118" si="924">P3103*B3103</f>
        <v>24000</v>
      </c>
      <c r="R3103" s="2">
        <f t="shared" ref="R3103:R3118" si="925">(Q3103-O3103)/O3103*100</f>
        <v>51.835981711356</v>
      </c>
    </row>
    <row r="3104" spans="1:18">
      <c r="A3104" s="2" t="str">
        <f>"创业板B"</f>
        <v>创业板B</v>
      </c>
      <c r="B3104" s="2">
        <v>10000</v>
      </c>
      <c r="C3104" s="2">
        <v>10000</v>
      </c>
      <c r="D3104" s="2" t="str">
        <f>"人民币"</f>
        <v>人民币</v>
      </c>
      <c r="E3104" s="2">
        <v>1.116</v>
      </c>
      <c r="F3104" s="2">
        <v>-927.5</v>
      </c>
      <c r="G3104" s="2">
        <v>-8.33</v>
      </c>
      <c r="H3104" s="2"/>
      <c r="I3104" s="2">
        <v>10230</v>
      </c>
      <c r="J3104" s="2">
        <v>1.023</v>
      </c>
      <c r="K3104" s="2">
        <v>0</v>
      </c>
      <c r="L3104" s="2">
        <v>0</v>
      </c>
      <c r="M3104" s="2" t="str">
        <f>"150153"</f>
        <v>150153</v>
      </c>
      <c r="N3104" s="2" t="str">
        <f>"0157472516"</f>
        <v>0157472516</v>
      </c>
      <c r="O3104" s="2" t="str">
        <f>"11157.50"</f>
        <v>11157.50</v>
      </c>
      <c r="P3104" s="2">
        <v>1.3</v>
      </c>
      <c r="Q3104" s="2">
        <f>P3104*B3104</f>
        <v>13000</v>
      </c>
      <c r="R3104" s="2">
        <f>(Q3104-O3104)/O3104*100</f>
        <v>16.5135559041004</v>
      </c>
    </row>
    <row r="3105" spans="1:18">
      <c r="A3105" s="2" t="s">
        <v>7</v>
      </c>
      <c r="B3105" s="2">
        <v>600</v>
      </c>
      <c r="C3105" s="2">
        <v>600</v>
      </c>
      <c r="D3105" s="2" t="str">
        <f>"人民币"</f>
        <v>人民币</v>
      </c>
      <c r="E3105" s="2">
        <v>17.548</v>
      </c>
      <c r="F3105" s="2">
        <v>-310.88</v>
      </c>
      <c r="G3105" s="2">
        <v>-2.95</v>
      </c>
      <c r="H3105" s="2"/>
      <c r="I3105" s="2">
        <v>10218</v>
      </c>
      <c r="J3105" s="2">
        <v>17.03</v>
      </c>
      <c r="K3105" s="2">
        <v>0</v>
      </c>
      <c r="L3105" s="2">
        <v>0</v>
      </c>
      <c r="M3105" s="2" t="str">
        <f>"600008"</f>
        <v>600008</v>
      </c>
      <c r="N3105" s="2" t="str">
        <f t="shared" ref="N3105:N3108" si="926">"A453612732"</f>
        <v>A453612732</v>
      </c>
      <c r="O3105" s="2" t="str">
        <f>"10528.88"</f>
        <v>10528.88</v>
      </c>
      <c r="P3105" s="2">
        <v>25</v>
      </c>
      <c r="Q3105" s="2">
        <f>P3105*B3105</f>
        <v>15000</v>
      </c>
      <c r="R3105" s="2">
        <f>(Q3105-O3105)/O3105*100</f>
        <v>42.4652954540274</v>
      </c>
    </row>
    <row r="3106" spans="1:18">
      <c r="A3106" s="2" t="str">
        <f>"华英农业"</f>
        <v>华英农业</v>
      </c>
      <c r="B3106" s="2">
        <v>600</v>
      </c>
      <c r="C3106" s="2">
        <v>300</v>
      </c>
      <c r="D3106" s="2" t="str">
        <f>"人民币"</f>
        <v>人民币</v>
      </c>
      <c r="E3106" s="2">
        <v>14.948</v>
      </c>
      <c r="F3106" s="2">
        <v>-418.66</v>
      </c>
      <c r="G3106" s="2">
        <v>-4.67</v>
      </c>
      <c r="H3106" s="2"/>
      <c r="I3106" s="2">
        <v>8550</v>
      </c>
      <c r="J3106" s="2">
        <v>14.25</v>
      </c>
      <c r="K3106" s="2">
        <v>300</v>
      </c>
      <c r="L3106" s="2">
        <v>0</v>
      </c>
      <c r="M3106" s="2" t="str">
        <f>"002321"</f>
        <v>002321</v>
      </c>
      <c r="N3106" s="2" t="str">
        <f>"0157472516"</f>
        <v>0157472516</v>
      </c>
      <c r="O3106" s="2" t="str">
        <f>"8968.66"</f>
        <v>8968.66</v>
      </c>
      <c r="P3106" s="2">
        <v>25</v>
      </c>
      <c r="Q3106" s="2">
        <f>P3106*B3106</f>
        <v>15000</v>
      </c>
      <c r="R3106" s="2">
        <f>(Q3106-O3106)/O3106*100</f>
        <v>67.2490650777262</v>
      </c>
    </row>
    <row r="3107" spans="1:18">
      <c r="A3107" s="2" t="str">
        <f>"*ST阳化"</f>
        <v>*ST阳化</v>
      </c>
      <c r="B3107" s="2">
        <v>900</v>
      </c>
      <c r="C3107" s="2">
        <v>600</v>
      </c>
      <c r="D3107" s="2" t="str">
        <f>"人民币"</f>
        <v>人民币</v>
      </c>
      <c r="E3107" s="2">
        <v>7.599</v>
      </c>
      <c r="F3107" s="2">
        <v>-80.2</v>
      </c>
      <c r="G3107" s="2">
        <v>-1.17</v>
      </c>
      <c r="H3107" s="2"/>
      <c r="I3107" s="2">
        <v>6759</v>
      </c>
      <c r="J3107" s="2">
        <v>7.51</v>
      </c>
      <c r="K3107" s="2">
        <v>300</v>
      </c>
      <c r="L3107" s="2">
        <v>0</v>
      </c>
      <c r="M3107" s="2" t="str">
        <f>"600691"</f>
        <v>600691</v>
      </c>
      <c r="N3107" s="2" t="str">
        <f>"A453612732"</f>
        <v>A453612732</v>
      </c>
      <c r="O3107" s="2" t="str">
        <f>"6839.20"</f>
        <v>6839.20</v>
      </c>
      <c r="P3107" s="2">
        <v>11</v>
      </c>
      <c r="Q3107" s="2">
        <f>P3107*B3107</f>
        <v>9900</v>
      </c>
      <c r="R3107" s="2">
        <f>(Q3107-O3107)/O3107*100</f>
        <v>44.7537723710376</v>
      </c>
    </row>
    <row r="3108" spans="1:18">
      <c r="A3108" s="2" t="str">
        <f>"雪峰科技"</f>
        <v>雪峰科技</v>
      </c>
      <c r="B3108" s="2">
        <v>200</v>
      </c>
      <c r="C3108" s="2">
        <v>100</v>
      </c>
      <c r="D3108" s="2" t="str">
        <f>"人民币"</f>
        <v>人民币</v>
      </c>
      <c r="E3108" s="2">
        <v>37.898</v>
      </c>
      <c r="F3108" s="2">
        <v>-1239.59</v>
      </c>
      <c r="G3108" s="2">
        <v>-16.35</v>
      </c>
      <c r="H3108" s="2"/>
      <c r="I3108" s="2">
        <v>6340</v>
      </c>
      <c r="J3108" s="2">
        <v>31.7</v>
      </c>
      <c r="K3108" s="2">
        <v>100</v>
      </c>
      <c r="L3108" s="2">
        <v>0</v>
      </c>
      <c r="M3108" s="2" t="str">
        <f>"603227"</f>
        <v>603227</v>
      </c>
      <c r="N3108" s="2" t="str">
        <f>"A453612732"</f>
        <v>A453612732</v>
      </c>
      <c r="O3108" s="2" t="str">
        <f>"7579.59"</f>
        <v>7579.59</v>
      </c>
      <c r="P3108" s="2">
        <v>42</v>
      </c>
      <c r="Q3108" s="2">
        <f>P3108*B3108</f>
        <v>8400</v>
      </c>
      <c r="R3108" s="2">
        <f>(Q3108-O3108)/O3108*100</f>
        <v>10.8239363870605</v>
      </c>
    </row>
    <row r="3109" spans="1:18">
      <c r="A3109" s="2" t="str">
        <f>"三花股份"</f>
        <v>三花股份</v>
      </c>
      <c r="B3109" s="2">
        <v>400</v>
      </c>
      <c r="C3109" s="2">
        <v>400</v>
      </c>
      <c r="D3109" s="2" t="str">
        <f>"人民币"</f>
        <v>人民币</v>
      </c>
      <c r="E3109" s="2">
        <v>13.737</v>
      </c>
      <c r="F3109" s="2">
        <v>69.25</v>
      </c>
      <c r="G3109" s="2">
        <v>1.26</v>
      </c>
      <c r="H3109" s="2"/>
      <c r="I3109" s="2">
        <v>5564</v>
      </c>
      <c r="J3109" s="2">
        <v>13.91</v>
      </c>
      <c r="K3109" s="2">
        <v>0</v>
      </c>
      <c r="L3109" s="2">
        <v>0</v>
      </c>
      <c r="M3109" s="2" t="str">
        <f>"002050"</f>
        <v>002050</v>
      </c>
      <c r="N3109" s="2" t="str">
        <f t="shared" ref="N3109:N3114" si="927">"0157472516"</f>
        <v>0157472516</v>
      </c>
      <c r="O3109" s="2" t="str">
        <f>"5494.75"</f>
        <v>5494.75</v>
      </c>
      <c r="P3109" s="2">
        <v>20</v>
      </c>
      <c r="Q3109" s="2">
        <f>P3109*B3109</f>
        <v>8000</v>
      </c>
      <c r="R3109" s="2">
        <f>(Q3109-O3109)/O3109*100</f>
        <v>45.5935210883116</v>
      </c>
    </row>
    <row r="3110" spans="1:18">
      <c r="A3110" s="2" t="str">
        <f>"农 产 品"</f>
        <v>农 产 品</v>
      </c>
      <c r="B3110" s="2">
        <v>200</v>
      </c>
      <c r="C3110" s="2">
        <v>200</v>
      </c>
      <c r="D3110" s="2" t="str">
        <f>"人民币"</f>
        <v>人民币</v>
      </c>
      <c r="E3110" s="2">
        <v>25.665</v>
      </c>
      <c r="F3110" s="2">
        <v>-601</v>
      </c>
      <c r="G3110" s="2">
        <v>-11.71</v>
      </c>
      <c r="H3110" s="2"/>
      <c r="I3110" s="2">
        <v>4532</v>
      </c>
      <c r="J3110" s="2">
        <v>22.66</v>
      </c>
      <c r="K3110" s="2">
        <v>0</v>
      </c>
      <c r="L3110" s="2">
        <v>0</v>
      </c>
      <c r="M3110" s="2" t="str">
        <f>"000061"</f>
        <v>000061</v>
      </c>
      <c r="N3110" s="2" t="str">
        <f>"0157472516"</f>
        <v>0157472516</v>
      </c>
      <c r="O3110" s="2" t="str">
        <f>"5133.00"</f>
        <v>5133.00</v>
      </c>
      <c r="P3110" s="2">
        <v>35</v>
      </c>
      <c r="Q3110" s="2">
        <f>P3110*B3110</f>
        <v>7000</v>
      </c>
      <c r="R3110" s="2">
        <f>(Q3110-O3110)/O3110*100</f>
        <v>36.3724917202416</v>
      </c>
    </row>
    <row r="3111" spans="1:18">
      <c r="A3111" s="2" t="str">
        <f>"北京城建"</f>
        <v>北京城建</v>
      </c>
      <c r="B3111" s="2">
        <v>200</v>
      </c>
      <c r="C3111" s="2">
        <v>200</v>
      </c>
      <c r="D3111" s="2" t="str">
        <f>"人民币"</f>
        <v>人民币</v>
      </c>
      <c r="E3111" s="2">
        <v>24.605</v>
      </c>
      <c r="F3111" s="2">
        <v>-394.99</v>
      </c>
      <c r="G3111" s="2">
        <v>-8.03</v>
      </c>
      <c r="H3111" s="2"/>
      <c r="I3111" s="2">
        <v>4526</v>
      </c>
      <c r="J3111" s="2">
        <v>22.63</v>
      </c>
      <c r="K3111" s="2">
        <v>0</v>
      </c>
      <c r="L3111" s="2">
        <v>0</v>
      </c>
      <c r="M3111" s="2" t="str">
        <f>"600266"</f>
        <v>600266</v>
      </c>
      <c r="N3111" s="2" t="str">
        <f t="shared" ref="N3111:N3113" si="928">"A453612732"</f>
        <v>A453612732</v>
      </c>
      <c r="O3111" s="2" t="str">
        <f>"4920.99"</f>
        <v>4920.99</v>
      </c>
      <c r="P3111" s="2">
        <v>28</v>
      </c>
      <c r="Q3111" s="2">
        <f>P3111*B3111</f>
        <v>5600</v>
      </c>
      <c r="R3111" s="2">
        <f>(Q3111-O3111)/O3111*100</f>
        <v>13.7982397850839</v>
      </c>
    </row>
    <row r="3112" spans="1:18">
      <c r="A3112" s="2" t="str">
        <f>"上汽集团"</f>
        <v>上汽集团</v>
      </c>
      <c r="B3112" s="2">
        <v>200</v>
      </c>
      <c r="C3112" s="2">
        <v>200</v>
      </c>
      <c r="D3112" s="2" t="str">
        <f>"人民币"</f>
        <v>人民币</v>
      </c>
      <c r="E3112" s="2">
        <v>24.736</v>
      </c>
      <c r="F3112" s="2">
        <v>-449.12</v>
      </c>
      <c r="G3112" s="2">
        <v>-9.08</v>
      </c>
      <c r="H3112" s="2"/>
      <c r="I3112" s="2">
        <v>4498</v>
      </c>
      <c r="J3112" s="2">
        <v>22.49</v>
      </c>
      <c r="K3112" s="2">
        <v>0</v>
      </c>
      <c r="L3112" s="2">
        <v>0</v>
      </c>
      <c r="M3112" s="2" t="str">
        <f>"600104"</f>
        <v>600104</v>
      </c>
      <c r="N3112" s="2" t="str">
        <f>"A453612732"</f>
        <v>A453612732</v>
      </c>
      <c r="O3112" s="2" t="str">
        <f>"4947.12"</f>
        <v>4947.12</v>
      </c>
      <c r="P3112" s="2">
        <v>35</v>
      </c>
      <c r="Q3112" s="2">
        <f>P3112*B3112</f>
        <v>7000</v>
      </c>
      <c r="R3112" s="2">
        <f>(Q3112-O3112)/O3112*100</f>
        <v>41.4964666310904</v>
      </c>
    </row>
    <row r="3113" spans="1:18">
      <c r="A3113" s="2" t="str">
        <f>"中海集运"</f>
        <v>中海集运</v>
      </c>
      <c r="B3113" s="2">
        <v>400</v>
      </c>
      <c r="C3113" s="2">
        <v>400</v>
      </c>
      <c r="D3113" s="2" t="str">
        <f>"人民币"</f>
        <v>人民币</v>
      </c>
      <c r="E3113" s="2">
        <v>9.099</v>
      </c>
      <c r="F3113" s="2">
        <v>-167.68</v>
      </c>
      <c r="G3113" s="2">
        <v>-4.6</v>
      </c>
      <c r="H3113" s="2"/>
      <c r="I3113" s="2">
        <v>3472</v>
      </c>
      <c r="J3113" s="2">
        <v>8.68</v>
      </c>
      <c r="K3113" s="2">
        <v>0</v>
      </c>
      <c r="L3113" s="2">
        <v>0</v>
      </c>
      <c r="M3113" s="2" t="str">
        <f>"601866"</f>
        <v>601866</v>
      </c>
      <c r="N3113" s="2" t="str">
        <f>"A453612732"</f>
        <v>A453612732</v>
      </c>
      <c r="O3113" s="2" t="str">
        <f>"3639.68"</f>
        <v>3639.68</v>
      </c>
      <c r="P3113" s="2">
        <v>12</v>
      </c>
      <c r="Q3113" s="2">
        <f>P3113*B3113</f>
        <v>4800</v>
      </c>
      <c r="R3113" s="2">
        <f>(Q3113-O3113)/O3113*100</f>
        <v>31.8797256901706</v>
      </c>
    </row>
    <row r="3114" spans="1:18">
      <c r="A3114" s="2" t="str">
        <f>"中航军B"</f>
        <v>中航军B</v>
      </c>
      <c r="B3114" s="2">
        <v>3000</v>
      </c>
      <c r="C3114" s="2">
        <v>3000</v>
      </c>
      <c r="D3114" s="2" t="str">
        <f>"人民币"</f>
        <v>人民币</v>
      </c>
      <c r="E3114" s="2">
        <v>0.972</v>
      </c>
      <c r="F3114" s="2">
        <v>-62</v>
      </c>
      <c r="G3114" s="2">
        <v>-2.16</v>
      </c>
      <c r="H3114" s="2"/>
      <c r="I3114" s="2">
        <v>2853</v>
      </c>
      <c r="J3114" s="2">
        <v>0.951</v>
      </c>
      <c r="K3114" s="2">
        <v>0</v>
      </c>
      <c r="L3114" s="2">
        <v>0</v>
      </c>
      <c r="M3114" s="2" t="str">
        <f>"150222"</f>
        <v>150222</v>
      </c>
      <c r="N3114" s="2" t="str">
        <f>"0157472516"</f>
        <v>0157472516</v>
      </c>
      <c r="O3114" s="2" t="str">
        <f>"2915.00"</f>
        <v>2915.00</v>
      </c>
      <c r="P3114" s="2">
        <v>1.1</v>
      </c>
      <c r="Q3114" s="2">
        <f>P3114*B3114</f>
        <v>3300</v>
      </c>
      <c r="R3114" s="2">
        <f>(Q3114-O3114)/O3114*100</f>
        <v>13.2075471698113</v>
      </c>
    </row>
    <row r="3115" spans="1:18">
      <c r="A3115" s="2" t="str">
        <f>"华贸物流"</f>
        <v>华贸物流</v>
      </c>
      <c r="B3115" s="2">
        <v>200</v>
      </c>
      <c r="C3115" s="2">
        <v>200</v>
      </c>
      <c r="D3115" s="2" t="str">
        <f>"人民币"</f>
        <v>人民币</v>
      </c>
      <c r="E3115" s="2">
        <v>16.576</v>
      </c>
      <c r="F3115" s="2">
        <v>-473.12</v>
      </c>
      <c r="G3115" s="2">
        <v>-14.27</v>
      </c>
      <c r="H3115" s="2"/>
      <c r="I3115" s="2">
        <v>2842</v>
      </c>
      <c r="J3115" s="2">
        <v>14.21</v>
      </c>
      <c r="K3115" s="2">
        <v>0</v>
      </c>
      <c r="L3115" s="2">
        <v>0</v>
      </c>
      <c r="M3115" s="2" t="str">
        <f>"603128"</f>
        <v>603128</v>
      </c>
      <c r="N3115" s="2" t="str">
        <f t="shared" ref="N3115:N3118" si="929">"A453612732"</f>
        <v>A453612732</v>
      </c>
      <c r="O3115" s="2" t="str">
        <f>"3315.12"</f>
        <v>3315.12</v>
      </c>
      <c r="P3115" s="2">
        <v>20</v>
      </c>
      <c r="Q3115" s="2">
        <f>P3115*B3115</f>
        <v>4000</v>
      </c>
      <c r="R3115" s="2">
        <f>(Q3115-O3115)/O3115*100</f>
        <v>20.6592823185888</v>
      </c>
    </row>
    <row r="3116" spans="1:18">
      <c r="A3116" s="2" t="str">
        <f>"盛达矿业"</f>
        <v>盛达矿业</v>
      </c>
      <c r="B3116" s="2">
        <v>100</v>
      </c>
      <c r="C3116" s="2">
        <v>100</v>
      </c>
      <c r="D3116" s="2" t="str">
        <f>"人民币"</f>
        <v>人民币</v>
      </c>
      <c r="E3116" s="2">
        <v>38.308</v>
      </c>
      <c r="F3116" s="2">
        <v>-1175.77</v>
      </c>
      <c r="G3116" s="2">
        <v>-30.69</v>
      </c>
      <c r="H3116" s="2"/>
      <c r="I3116" s="2">
        <v>2655</v>
      </c>
      <c r="J3116" s="2">
        <v>26.55</v>
      </c>
      <c r="K3116" s="2">
        <v>0</v>
      </c>
      <c r="L3116" s="2">
        <v>100</v>
      </c>
      <c r="M3116" s="2" t="str">
        <f>"000603"</f>
        <v>000603</v>
      </c>
      <c r="N3116" s="2" t="str">
        <f>"0157472516"</f>
        <v>0157472516</v>
      </c>
      <c r="O3116" s="2" t="str">
        <f>"3830.77"</f>
        <v>3830.77</v>
      </c>
      <c r="P3116" s="2">
        <v>40</v>
      </c>
      <c r="Q3116" s="2">
        <f>P3116*B3116</f>
        <v>4000</v>
      </c>
      <c r="R3116" s="2">
        <f>(Q3116-O3116)/O3116*100</f>
        <v>4.41764971533138</v>
      </c>
    </row>
    <row r="3117" spans="1:18">
      <c r="A3117" s="2" t="str">
        <f>"大众交通"</f>
        <v>大众交通</v>
      </c>
      <c r="B3117" s="2">
        <v>100</v>
      </c>
      <c r="C3117" s="2">
        <v>100</v>
      </c>
      <c r="D3117" s="2" t="str">
        <f>"人民币"</f>
        <v>人民币</v>
      </c>
      <c r="E3117" s="2">
        <v>30.941</v>
      </c>
      <c r="F3117" s="2">
        <v>-1037.13</v>
      </c>
      <c r="G3117" s="2">
        <v>-33.52</v>
      </c>
      <c r="H3117" s="2"/>
      <c r="I3117" s="2">
        <v>2057</v>
      </c>
      <c r="J3117" s="2">
        <v>20.57</v>
      </c>
      <c r="K3117" s="2">
        <v>0</v>
      </c>
      <c r="L3117" s="2">
        <v>0</v>
      </c>
      <c r="M3117" s="2" t="str">
        <f>"600611"</f>
        <v>600611</v>
      </c>
      <c r="N3117" s="2" t="str">
        <f>"A453612732"</f>
        <v>A453612732</v>
      </c>
      <c r="O3117" s="2" t="str">
        <f>"3094.13"</f>
        <v>3094.13</v>
      </c>
      <c r="P3117" s="2">
        <v>28</v>
      </c>
      <c r="Q3117" s="2">
        <f>P3117*B3117</f>
        <v>2800</v>
      </c>
      <c r="R3117" s="2">
        <f>(Q3117-O3117)/O3117*100</f>
        <v>-9.50606470962759</v>
      </c>
    </row>
    <row r="3118" spans="1:18">
      <c r="A3118" s="2" t="str">
        <f>"中国中车"</f>
        <v>中国中车</v>
      </c>
      <c r="B3118" s="2">
        <v>100</v>
      </c>
      <c r="C3118" s="2">
        <v>100</v>
      </c>
      <c r="D3118" s="2" t="str">
        <f>"人民币"</f>
        <v>人民币</v>
      </c>
      <c r="E3118" s="2">
        <v>26.395</v>
      </c>
      <c r="F3118" s="2">
        <v>-631.5</v>
      </c>
      <c r="G3118" s="2">
        <v>-23.92</v>
      </c>
      <c r="H3118" s="2"/>
      <c r="I3118" s="2">
        <v>2008</v>
      </c>
      <c r="J3118" s="2">
        <v>20.08</v>
      </c>
      <c r="K3118" s="2">
        <v>0</v>
      </c>
      <c r="L3118" s="2">
        <v>100</v>
      </c>
      <c r="M3118" s="2" t="str">
        <f>"601766"</f>
        <v>601766</v>
      </c>
      <c r="N3118" s="2" t="str">
        <f>"A453612732"</f>
        <v>A453612732</v>
      </c>
      <c r="O3118" s="2" t="str">
        <f>"2639.50"</f>
        <v>2639.50</v>
      </c>
      <c r="P3118" s="2">
        <v>30</v>
      </c>
      <c r="Q3118" s="2">
        <f>P3118*B3118</f>
        <v>3000</v>
      </c>
      <c r="R3118" s="2">
        <f>(Q3118-O3118)/O3118*100</f>
        <v>13.6578897518469</v>
      </c>
    </row>
    <row r="3119" spans="1:18">
      <c r="A3119" s="2" t="s">
        <v>8</v>
      </c>
      <c r="B3119" s="2" t="s">
        <v>9</v>
      </c>
      <c r="C3119" s="4" t="s">
        <v>10</v>
      </c>
      <c r="D3119" s="4"/>
      <c r="E3119" s="4"/>
      <c r="F3119" s="2"/>
      <c r="G3119" s="2">
        <f>SUM(G3103:G3118)</f>
        <v>-178.38</v>
      </c>
      <c r="H3119" s="2"/>
      <c r="I3119" s="2"/>
      <c r="J3119" s="2"/>
      <c r="K3119" s="2"/>
      <c r="L3119" s="2"/>
      <c r="M3119" s="2"/>
      <c r="N3119" s="2"/>
      <c r="O3119" s="2"/>
      <c r="P3119" s="2"/>
      <c r="Q3119" s="2">
        <f>SUM(Q3103:Q3118)</f>
        <v>134800</v>
      </c>
      <c r="R3119" s="2"/>
    </row>
    <row r="3120" customFormat="1"/>
    <row r="3121" customFormat="1"/>
    <row r="3122" spans="2:18">
      <c r="B3122" s="2" t="str">
        <f>"币种"</f>
        <v>币种</v>
      </c>
      <c r="C3122" s="2" t="str">
        <f>"余额"</f>
        <v>余额</v>
      </c>
      <c r="D3122" s="2" t="str">
        <f>"可用"</f>
        <v>可用</v>
      </c>
      <c r="E3122" s="2" t="str">
        <f>"可取"</f>
        <v>可取</v>
      </c>
      <c r="F3122" s="2" t="str">
        <f>"参考市值"</f>
        <v>参考市值</v>
      </c>
      <c r="G3122" s="2" t="str">
        <f>"资产"</f>
        <v>资产</v>
      </c>
      <c r="H3122" s="2" t="str">
        <f>"盈亏"</f>
        <v>盈亏</v>
      </c>
      <c r="I3122" s="2"/>
      <c r="J3122" s="2"/>
      <c r="K3122" s="2"/>
      <c r="L3122" s="2"/>
      <c r="M3122" s="2"/>
      <c r="N3122" s="2"/>
      <c r="O3122" s="2"/>
      <c r="P3122" s="2"/>
      <c r="Q3122" s="2"/>
      <c r="R3122" s="2"/>
    </row>
    <row r="3123" spans="2:18">
      <c r="B3123" s="2" t="str">
        <f>"人民币"</f>
        <v>人民币</v>
      </c>
      <c r="C3123" s="2" t="str">
        <f>"5508.71"</f>
        <v>5508.71</v>
      </c>
      <c r="D3123" s="2" t="str">
        <f>"138.54"</f>
        <v>138.54</v>
      </c>
      <c r="E3123" s="2" t="str">
        <f>"138.54"</f>
        <v>138.54</v>
      </c>
      <c r="F3123" s="2" t="str">
        <f>"91616.00"</f>
        <v>91616.00</v>
      </c>
      <c r="G3123" s="2" t="str">
        <f>"91754.54"</f>
        <v>91754.54</v>
      </c>
      <c r="H3123" s="2" t="str">
        <f>"-9194.42"</f>
        <v>-9194.42</v>
      </c>
      <c r="I3123" s="2"/>
      <c r="J3123" s="2"/>
      <c r="K3123" s="2"/>
      <c r="L3123" s="2"/>
      <c r="M3123" s="2"/>
      <c r="N3123" s="2"/>
      <c r="O3123" s="2"/>
      <c r="P3123" s="2"/>
      <c r="Q3123" s="2"/>
      <c r="R3123" s="2"/>
    </row>
    <row r="3124" spans="2:18"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8"/>
    </row>
    <row r="3125" spans="2:19">
      <c r="B3125" s="2" t="s">
        <v>0</v>
      </c>
      <c r="C3125" s="2" t="str">
        <f>"证券数量"</f>
        <v>证券数量</v>
      </c>
      <c r="D3125" s="2" t="s">
        <v>1</v>
      </c>
      <c r="E3125" s="2" t="str">
        <f>"价格币种"</f>
        <v>价格币种</v>
      </c>
      <c r="F3125" s="2" t="str">
        <f>"成本价"</f>
        <v>成本价</v>
      </c>
      <c r="G3125" s="2" t="str">
        <f>"浮动盈亏"</f>
        <v>浮动盈亏</v>
      </c>
      <c r="H3125" s="2" t="str">
        <f>"盈亏比例(%)"</f>
        <v>盈亏比例(%)</v>
      </c>
      <c r="I3125" s="2" t="str">
        <f>"折算汇率"</f>
        <v>折算汇率</v>
      </c>
      <c r="J3125" s="2" t="str">
        <f>"最新市值"</f>
        <v>最新市值</v>
      </c>
      <c r="K3125" s="2" t="str">
        <f>"当前价"</f>
        <v>当前价</v>
      </c>
      <c r="L3125" s="2" t="str">
        <f>"今买数量"</f>
        <v>今买数量</v>
      </c>
      <c r="M3125" s="2" t="str">
        <f>"今卖数量"</f>
        <v>今卖数量</v>
      </c>
      <c r="N3125" s="2" t="str">
        <f>"证券代码"</f>
        <v>证券代码</v>
      </c>
      <c r="O3125" s="2" t="str">
        <f>"股东代码"</f>
        <v>股东代码</v>
      </c>
      <c r="P3125" s="2" t="str">
        <f>"成本金额"</f>
        <v>成本金额</v>
      </c>
      <c r="Q3125" s="2" t="s">
        <v>2</v>
      </c>
      <c r="R3125" s="2"/>
      <c r="S3125" s="2" t="s">
        <v>3</v>
      </c>
    </row>
    <row r="3126" spans="2:19">
      <c r="B3126" s="2" t="s">
        <v>4</v>
      </c>
      <c r="C3126" s="9" t="s">
        <v>5</v>
      </c>
      <c r="D3126" s="9" t="s">
        <v>5</v>
      </c>
      <c r="E3126" s="2" t="str">
        <f t="shared" ref="E3126:E3141" si="930">"人民币"</f>
        <v>人民币</v>
      </c>
      <c r="F3126" s="2">
        <v>19.758</v>
      </c>
      <c r="G3126" s="2">
        <v>-1294.53</v>
      </c>
      <c r="H3126" s="2">
        <v>-8.19</v>
      </c>
      <c r="I3126" s="9" t="s">
        <v>6</v>
      </c>
      <c r="J3126" s="2">
        <v>14512</v>
      </c>
      <c r="K3126" s="2">
        <v>18.14</v>
      </c>
      <c r="L3126" s="2">
        <v>0</v>
      </c>
      <c r="M3126" s="2">
        <v>0</v>
      </c>
      <c r="N3126" s="2" t="str">
        <f>"000936"</f>
        <v>000936</v>
      </c>
      <c r="O3126" s="2" t="str">
        <f t="shared" ref="O3126:O3129" si="931">"0157472516"</f>
        <v>0157472516</v>
      </c>
      <c r="P3126" s="2" t="str">
        <f>"15806.53"</f>
        <v>15806.53</v>
      </c>
      <c r="Q3126" s="2">
        <v>30</v>
      </c>
      <c r="R3126" s="2">
        <f t="shared" ref="R3126:R3141" si="932">Q3126*C3126</f>
        <v>24000</v>
      </c>
      <c r="S3126" s="2">
        <f t="shared" ref="S3126:S3141" si="933">(R3126-P3126)/P3126*100</f>
        <v>51.835981711356</v>
      </c>
    </row>
    <row r="3127" spans="2:19">
      <c r="B3127" s="2" t="str">
        <f>"创业板B"</f>
        <v>创业板B</v>
      </c>
      <c r="C3127" s="2">
        <v>10000</v>
      </c>
      <c r="D3127" s="2">
        <v>10000</v>
      </c>
      <c r="E3127" s="2" t="str">
        <f>"人民币"</f>
        <v>人民币</v>
      </c>
      <c r="F3127" s="2">
        <v>1.116</v>
      </c>
      <c r="G3127" s="2">
        <v>-927.5</v>
      </c>
      <c r="H3127" s="2">
        <v>-8.33</v>
      </c>
      <c r="I3127" s="2"/>
      <c r="J3127" s="2">
        <v>10230</v>
      </c>
      <c r="K3127" s="2">
        <v>1.023</v>
      </c>
      <c r="L3127" s="2">
        <v>0</v>
      </c>
      <c r="M3127" s="2">
        <v>0</v>
      </c>
      <c r="N3127" s="2" t="str">
        <f>"150153"</f>
        <v>150153</v>
      </c>
      <c r="O3127" s="2" t="str">
        <f>"0157472516"</f>
        <v>0157472516</v>
      </c>
      <c r="P3127" s="2" t="str">
        <f>"11157.50"</f>
        <v>11157.50</v>
      </c>
      <c r="Q3127" s="2">
        <v>1.3</v>
      </c>
      <c r="R3127" s="2">
        <f>Q3127*C3127</f>
        <v>13000</v>
      </c>
      <c r="S3127" s="2">
        <f>(R3127-P3127)/P3127*100</f>
        <v>16.5135559041004</v>
      </c>
    </row>
    <row r="3128" spans="2:19">
      <c r="B3128" s="2" t="s">
        <v>7</v>
      </c>
      <c r="C3128" s="2">
        <v>600</v>
      </c>
      <c r="D3128" s="2">
        <v>600</v>
      </c>
      <c r="E3128" s="2" t="str">
        <f>"人民币"</f>
        <v>人民币</v>
      </c>
      <c r="F3128" s="2">
        <v>17.548</v>
      </c>
      <c r="G3128" s="2">
        <v>-310.88</v>
      </c>
      <c r="H3128" s="2">
        <v>-2.95</v>
      </c>
      <c r="I3128" s="2"/>
      <c r="J3128" s="2">
        <v>10218</v>
      </c>
      <c r="K3128" s="2">
        <v>17.03</v>
      </c>
      <c r="L3128" s="2">
        <v>0</v>
      </c>
      <c r="M3128" s="2">
        <v>0</v>
      </c>
      <c r="N3128" s="2" t="str">
        <f>"600008"</f>
        <v>600008</v>
      </c>
      <c r="O3128" s="2" t="str">
        <f t="shared" ref="O3128:O3131" si="934">"A453612732"</f>
        <v>A453612732</v>
      </c>
      <c r="P3128" s="2" t="str">
        <f>"10528.88"</f>
        <v>10528.88</v>
      </c>
      <c r="Q3128" s="2">
        <v>25</v>
      </c>
      <c r="R3128" s="2">
        <f>Q3128*C3128</f>
        <v>15000</v>
      </c>
      <c r="S3128" s="2">
        <f>(R3128-P3128)/P3128*100</f>
        <v>42.4652954540274</v>
      </c>
    </row>
    <row r="3129" spans="2:19">
      <c r="B3129" s="2" t="str">
        <f>"华英农业"</f>
        <v>华英农业</v>
      </c>
      <c r="C3129" s="2">
        <v>600</v>
      </c>
      <c r="D3129" s="2">
        <v>300</v>
      </c>
      <c r="E3129" s="2" t="str">
        <f>"人民币"</f>
        <v>人民币</v>
      </c>
      <c r="F3129" s="2">
        <v>14.948</v>
      </c>
      <c r="G3129" s="2">
        <v>-418.66</v>
      </c>
      <c r="H3129" s="2">
        <v>-4.67</v>
      </c>
      <c r="I3129" s="2"/>
      <c r="J3129" s="2">
        <v>8550</v>
      </c>
      <c r="K3129" s="2">
        <v>14.25</v>
      </c>
      <c r="L3129" s="2">
        <v>300</v>
      </c>
      <c r="M3129" s="2">
        <v>0</v>
      </c>
      <c r="N3129" s="2" t="str">
        <f>"002321"</f>
        <v>002321</v>
      </c>
      <c r="O3129" s="2" t="str">
        <f>"0157472516"</f>
        <v>0157472516</v>
      </c>
      <c r="P3129" s="2" t="str">
        <f>"8968.66"</f>
        <v>8968.66</v>
      </c>
      <c r="Q3129" s="2">
        <v>25</v>
      </c>
      <c r="R3129" s="2">
        <f>Q3129*C3129</f>
        <v>15000</v>
      </c>
      <c r="S3129" s="2">
        <f>(R3129-P3129)/P3129*100</f>
        <v>67.2490650777262</v>
      </c>
    </row>
    <row r="3130" spans="2:19">
      <c r="B3130" s="2" t="str">
        <f>"*ST阳化"</f>
        <v>*ST阳化</v>
      </c>
      <c r="C3130" s="2">
        <v>900</v>
      </c>
      <c r="D3130" s="2">
        <v>600</v>
      </c>
      <c r="E3130" s="2" t="str">
        <f>"人民币"</f>
        <v>人民币</v>
      </c>
      <c r="F3130" s="2">
        <v>7.599</v>
      </c>
      <c r="G3130" s="2">
        <v>-80.2</v>
      </c>
      <c r="H3130" s="2">
        <v>-1.17</v>
      </c>
      <c r="I3130" s="2"/>
      <c r="J3130" s="2">
        <v>6759</v>
      </c>
      <c r="K3130" s="2">
        <v>7.51</v>
      </c>
      <c r="L3130" s="2">
        <v>300</v>
      </c>
      <c r="M3130" s="2">
        <v>0</v>
      </c>
      <c r="N3130" s="2" t="str">
        <f>"600691"</f>
        <v>600691</v>
      </c>
      <c r="O3130" s="2" t="str">
        <f>"A453612732"</f>
        <v>A453612732</v>
      </c>
      <c r="P3130" s="2" t="str">
        <f>"6839.20"</f>
        <v>6839.20</v>
      </c>
      <c r="Q3130" s="2">
        <v>11</v>
      </c>
      <c r="R3130" s="2">
        <f>Q3130*C3130</f>
        <v>9900</v>
      </c>
      <c r="S3130" s="2">
        <f>(R3130-P3130)/P3130*100</f>
        <v>44.7537723710376</v>
      </c>
    </row>
    <row r="3131" spans="2:19">
      <c r="B3131" s="2" t="str">
        <f>"雪峰科技"</f>
        <v>雪峰科技</v>
      </c>
      <c r="C3131" s="2">
        <v>200</v>
      </c>
      <c r="D3131" s="2">
        <v>100</v>
      </c>
      <c r="E3131" s="2" t="str">
        <f>"人民币"</f>
        <v>人民币</v>
      </c>
      <c r="F3131" s="2">
        <v>37.898</v>
      </c>
      <c r="G3131" s="2">
        <v>-1239.59</v>
      </c>
      <c r="H3131" s="2">
        <v>-16.35</v>
      </c>
      <c r="I3131" s="2"/>
      <c r="J3131" s="2">
        <v>6340</v>
      </c>
      <c r="K3131" s="2">
        <v>31.7</v>
      </c>
      <c r="L3131" s="2">
        <v>100</v>
      </c>
      <c r="M3131" s="2">
        <v>0</v>
      </c>
      <c r="N3131" s="2" t="str">
        <f>"603227"</f>
        <v>603227</v>
      </c>
      <c r="O3131" s="2" t="str">
        <f>"A453612732"</f>
        <v>A453612732</v>
      </c>
      <c r="P3131" s="2" t="str">
        <f>"7579.59"</f>
        <v>7579.59</v>
      </c>
      <c r="Q3131" s="2">
        <v>42</v>
      </c>
      <c r="R3131" s="2">
        <f>Q3131*C3131</f>
        <v>8400</v>
      </c>
      <c r="S3131" s="2">
        <f>(R3131-P3131)/P3131*100</f>
        <v>10.8239363870605</v>
      </c>
    </row>
    <row r="3132" spans="2:19">
      <c r="B3132" s="2" t="str">
        <f>"三花股份"</f>
        <v>三花股份</v>
      </c>
      <c r="C3132" s="2">
        <v>400</v>
      </c>
      <c r="D3132" s="2">
        <v>400</v>
      </c>
      <c r="E3132" s="2" t="str">
        <f>"人民币"</f>
        <v>人民币</v>
      </c>
      <c r="F3132" s="2">
        <v>13.737</v>
      </c>
      <c r="G3132" s="2">
        <v>69.25</v>
      </c>
      <c r="H3132" s="2">
        <v>1.26</v>
      </c>
      <c r="I3132" s="2"/>
      <c r="J3132" s="2">
        <v>5564</v>
      </c>
      <c r="K3132" s="2">
        <v>13.91</v>
      </c>
      <c r="L3132" s="2">
        <v>0</v>
      </c>
      <c r="M3132" s="2">
        <v>0</v>
      </c>
      <c r="N3132" s="2" t="str">
        <f>"002050"</f>
        <v>002050</v>
      </c>
      <c r="O3132" s="2" t="str">
        <f t="shared" ref="O3132:O3137" si="935">"0157472516"</f>
        <v>0157472516</v>
      </c>
      <c r="P3132" s="2" t="str">
        <f>"5494.75"</f>
        <v>5494.75</v>
      </c>
      <c r="Q3132" s="2">
        <v>20</v>
      </c>
      <c r="R3132" s="2">
        <f>Q3132*C3132</f>
        <v>8000</v>
      </c>
      <c r="S3132" s="2">
        <f>(R3132-P3132)/P3132*100</f>
        <v>45.5935210883116</v>
      </c>
    </row>
    <row r="3133" spans="2:19">
      <c r="B3133" s="2" t="str">
        <f>"农 产 品"</f>
        <v>农 产 品</v>
      </c>
      <c r="C3133" s="2">
        <v>200</v>
      </c>
      <c r="D3133" s="2">
        <v>200</v>
      </c>
      <c r="E3133" s="2" t="str">
        <f>"人民币"</f>
        <v>人民币</v>
      </c>
      <c r="F3133" s="2">
        <v>25.665</v>
      </c>
      <c r="G3133" s="2">
        <v>-601</v>
      </c>
      <c r="H3133" s="2">
        <v>-11.71</v>
      </c>
      <c r="I3133" s="2"/>
      <c r="J3133" s="2">
        <v>4532</v>
      </c>
      <c r="K3133" s="2">
        <v>22.66</v>
      </c>
      <c r="L3133" s="2">
        <v>0</v>
      </c>
      <c r="M3133" s="2">
        <v>0</v>
      </c>
      <c r="N3133" s="2" t="str">
        <f>"000061"</f>
        <v>000061</v>
      </c>
      <c r="O3133" s="2" t="str">
        <f>"0157472516"</f>
        <v>0157472516</v>
      </c>
      <c r="P3133" s="2" t="str">
        <f>"5133.00"</f>
        <v>5133.00</v>
      </c>
      <c r="Q3133" s="2">
        <v>35</v>
      </c>
      <c r="R3133" s="2">
        <f>Q3133*C3133</f>
        <v>7000</v>
      </c>
      <c r="S3133" s="2">
        <f>(R3133-P3133)/P3133*100</f>
        <v>36.3724917202416</v>
      </c>
    </row>
    <row r="3134" spans="2:19">
      <c r="B3134" s="2" t="str">
        <f>"北京城建"</f>
        <v>北京城建</v>
      </c>
      <c r="C3134" s="2">
        <v>200</v>
      </c>
      <c r="D3134" s="2">
        <v>200</v>
      </c>
      <c r="E3134" s="2" t="str">
        <f>"人民币"</f>
        <v>人民币</v>
      </c>
      <c r="F3134" s="2">
        <v>24.605</v>
      </c>
      <c r="G3134" s="2">
        <v>-394.99</v>
      </c>
      <c r="H3134" s="2">
        <v>-8.03</v>
      </c>
      <c r="I3134" s="2"/>
      <c r="J3134" s="2">
        <v>4526</v>
      </c>
      <c r="K3134" s="2">
        <v>22.63</v>
      </c>
      <c r="L3134" s="2">
        <v>0</v>
      </c>
      <c r="M3134" s="2">
        <v>0</v>
      </c>
      <c r="N3134" s="2" t="str">
        <f>"600266"</f>
        <v>600266</v>
      </c>
      <c r="O3134" s="2" t="str">
        <f t="shared" ref="O3134:O3136" si="936">"A453612732"</f>
        <v>A453612732</v>
      </c>
      <c r="P3134" s="2" t="str">
        <f>"4920.99"</f>
        <v>4920.99</v>
      </c>
      <c r="Q3134" s="2">
        <v>28</v>
      </c>
      <c r="R3134" s="2">
        <f>Q3134*C3134</f>
        <v>5600</v>
      </c>
      <c r="S3134" s="2">
        <f>(R3134-P3134)/P3134*100</f>
        <v>13.7982397850839</v>
      </c>
    </row>
    <row r="3135" spans="2:19">
      <c r="B3135" s="2" t="str">
        <f>"上汽集团"</f>
        <v>上汽集团</v>
      </c>
      <c r="C3135" s="2">
        <v>200</v>
      </c>
      <c r="D3135" s="2">
        <v>200</v>
      </c>
      <c r="E3135" s="2" t="str">
        <f>"人民币"</f>
        <v>人民币</v>
      </c>
      <c r="F3135" s="2">
        <v>24.736</v>
      </c>
      <c r="G3135" s="2">
        <v>-449.12</v>
      </c>
      <c r="H3135" s="2">
        <v>-9.08</v>
      </c>
      <c r="I3135" s="2"/>
      <c r="J3135" s="2">
        <v>4498</v>
      </c>
      <c r="K3135" s="2">
        <v>22.49</v>
      </c>
      <c r="L3135" s="2">
        <v>0</v>
      </c>
      <c r="M3135" s="2">
        <v>0</v>
      </c>
      <c r="N3135" s="2" t="str">
        <f>"600104"</f>
        <v>600104</v>
      </c>
      <c r="O3135" s="2" t="str">
        <f>"A453612732"</f>
        <v>A453612732</v>
      </c>
      <c r="P3135" s="2" t="str">
        <f>"4947.12"</f>
        <v>4947.12</v>
      </c>
      <c r="Q3135" s="2">
        <v>35</v>
      </c>
      <c r="R3135" s="2">
        <f>Q3135*C3135</f>
        <v>7000</v>
      </c>
      <c r="S3135" s="2">
        <f>(R3135-P3135)/P3135*100</f>
        <v>41.4964666310904</v>
      </c>
    </row>
    <row r="3136" spans="2:19">
      <c r="B3136" s="2" t="str">
        <f>"中海集运"</f>
        <v>中海集运</v>
      </c>
      <c r="C3136" s="2">
        <v>400</v>
      </c>
      <c r="D3136" s="2">
        <v>400</v>
      </c>
      <c r="E3136" s="2" t="str">
        <f>"人民币"</f>
        <v>人民币</v>
      </c>
      <c r="F3136" s="2">
        <v>9.099</v>
      </c>
      <c r="G3136" s="2">
        <v>-167.68</v>
      </c>
      <c r="H3136" s="2">
        <v>-4.6</v>
      </c>
      <c r="I3136" s="2"/>
      <c r="J3136" s="2">
        <v>3472</v>
      </c>
      <c r="K3136" s="2">
        <v>8.68</v>
      </c>
      <c r="L3136" s="2">
        <v>0</v>
      </c>
      <c r="M3136" s="2">
        <v>0</v>
      </c>
      <c r="N3136" s="2" t="str">
        <f>"601866"</f>
        <v>601866</v>
      </c>
      <c r="O3136" s="2" t="str">
        <f>"A453612732"</f>
        <v>A453612732</v>
      </c>
      <c r="P3136" s="2" t="str">
        <f>"3639.68"</f>
        <v>3639.68</v>
      </c>
      <c r="Q3136" s="2">
        <v>12</v>
      </c>
      <c r="R3136" s="2">
        <f>Q3136*C3136</f>
        <v>4800</v>
      </c>
      <c r="S3136" s="2">
        <f>(R3136-P3136)/P3136*100</f>
        <v>31.8797256901706</v>
      </c>
    </row>
    <row r="3137" spans="2:19">
      <c r="B3137" s="2" t="str">
        <f>"中航军B"</f>
        <v>中航军B</v>
      </c>
      <c r="C3137" s="2">
        <v>3000</v>
      </c>
      <c r="D3137" s="2">
        <v>3000</v>
      </c>
      <c r="E3137" s="2" t="str">
        <f>"人民币"</f>
        <v>人民币</v>
      </c>
      <c r="F3137" s="2">
        <v>0.972</v>
      </c>
      <c r="G3137" s="2">
        <v>-62</v>
      </c>
      <c r="H3137" s="2">
        <v>-2.16</v>
      </c>
      <c r="I3137" s="2"/>
      <c r="J3137" s="2">
        <v>2853</v>
      </c>
      <c r="K3137" s="2">
        <v>0.951</v>
      </c>
      <c r="L3137" s="2">
        <v>0</v>
      </c>
      <c r="M3137" s="2">
        <v>0</v>
      </c>
      <c r="N3137" s="2" t="str">
        <f>"150222"</f>
        <v>150222</v>
      </c>
      <c r="O3137" s="2" t="str">
        <f>"0157472516"</f>
        <v>0157472516</v>
      </c>
      <c r="P3137" s="2" t="str">
        <f>"2915.00"</f>
        <v>2915.00</v>
      </c>
      <c r="Q3137" s="2">
        <v>1.1</v>
      </c>
      <c r="R3137" s="2">
        <f>Q3137*C3137</f>
        <v>3300</v>
      </c>
      <c r="S3137" s="2">
        <f>(R3137-P3137)/P3137*100</f>
        <v>13.2075471698113</v>
      </c>
    </row>
    <row r="3138" spans="2:19">
      <c r="B3138" s="2" t="str">
        <f>"华贸物流"</f>
        <v>华贸物流</v>
      </c>
      <c r="C3138" s="2">
        <v>200</v>
      </c>
      <c r="D3138" s="2">
        <v>200</v>
      </c>
      <c r="E3138" s="2" t="str">
        <f>"人民币"</f>
        <v>人民币</v>
      </c>
      <c r="F3138" s="2">
        <v>16.576</v>
      </c>
      <c r="G3138" s="2">
        <v>-473.12</v>
      </c>
      <c r="H3138" s="2">
        <v>-14.27</v>
      </c>
      <c r="I3138" s="2"/>
      <c r="J3138" s="2">
        <v>2842</v>
      </c>
      <c r="K3138" s="2">
        <v>14.21</v>
      </c>
      <c r="L3138" s="2">
        <v>0</v>
      </c>
      <c r="M3138" s="2">
        <v>0</v>
      </c>
      <c r="N3138" s="2" t="str">
        <f>"603128"</f>
        <v>603128</v>
      </c>
      <c r="O3138" s="2" t="str">
        <f t="shared" ref="O3138:O3141" si="937">"A453612732"</f>
        <v>A453612732</v>
      </c>
      <c r="P3138" s="2" t="str">
        <f>"3315.12"</f>
        <v>3315.12</v>
      </c>
      <c r="Q3138" s="2">
        <v>20</v>
      </c>
      <c r="R3138" s="2">
        <f>Q3138*C3138</f>
        <v>4000</v>
      </c>
      <c r="S3138" s="2">
        <f>(R3138-P3138)/P3138*100</f>
        <v>20.6592823185888</v>
      </c>
    </row>
    <row r="3139" spans="2:19">
      <c r="B3139" s="2" t="str">
        <f>"盛达矿业"</f>
        <v>盛达矿业</v>
      </c>
      <c r="C3139" s="2">
        <v>100</v>
      </c>
      <c r="D3139" s="2">
        <v>100</v>
      </c>
      <c r="E3139" s="2" t="str">
        <f>"人民币"</f>
        <v>人民币</v>
      </c>
      <c r="F3139" s="2">
        <v>38.308</v>
      </c>
      <c r="G3139" s="2">
        <v>-1175.77</v>
      </c>
      <c r="H3139" s="2">
        <v>-30.69</v>
      </c>
      <c r="I3139" s="2"/>
      <c r="J3139" s="2">
        <v>2655</v>
      </c>
      <c r="K3139" s="2">
        <v>26.55</v>
      </c>
      <c r="L3139" s="2">
        <v>0</v>
      </c>
      <c r="M3139" s="2">
        <v>100</v>
      </c>
      <c r="N3139" s="2" t="str">
        <f>"000603"</f>
        <v>000603</v>
      </c>
      <c r="O3139" s="2" t="str">
        <f>"0157472516"</f>
        <v>0157472516</v>
      </c>
      <c r="P3139" s="2" t="str">
        <f>"3830.77"</f>
        <v>3830.77</v>
      </c>
      <c r="Q3139" s="2">
        <v>40</v>
      </c>
      <c r="R3139" s="2">
        <f>Q3139*C3139</f>
        <v>4000</v>
      </c>
      <c r="S3139" s="2">
        <f>(R3139-P3139)/P3139*100</f>
        <v>4.41764971533138</v>
      </c>
    </row>
    <row r="3140" spans="2:19">
      <c r="B3140" s="2" t="str">
        <f>"大众交通"</f>
        <v>大众交通</v>
      </c>
      <c r="C3140" s="2">
        <v>100</v>
      </c>
      <c r="D3140" s="2">
        <v>100</v>
      </c>
      <c r="E3140" s="2" t="str">
        <f>"人民币"</f>
        <v>人民币</v>
      </c>
      <c r="F3140" s="2">
        <v>30.941</v>
      </c>
      <c r="G3140" s="2">
        <v>-1037.13</v>
      </c>
      <c r="H3140" s="2">
        <v>-33.52</v>
      </c>
      <c r="I3140" s="2"/>
      <c r="J3140" s="2">
        <v>2057</v>
      </c>
      <c r="K3140" s="2">
        <v>20.57</v>
      </c>
      <c r="L3140" s="2">
        <v>0</v>
      </c>
      <c r="M3140" s="2">
        <v>0</v>
      </c>
      <c r="N3140" s="2" t="str">
        <f>"600611"</f>
        <v>600611</v>
      </c>
      <c r="O3140" s="2" t="str">
        <f>"A453612732"</f>
        <v>A453612732</v>
      </c>
      <c r="P3140" s="2" t="str">
        <f>"3094.13"</f>
        <v>3094.13</v>
      </c>
      <c r="Q3140" s="2">
        <v>28</v>
      </c>
      <c r="R3140" s="2">
        <f>Q3140*C3140</f>
        <v>2800</v>
      </c>
      <c r="S3140" s="2">
        <f>(R3140-P3140)/P3140*100</f>
        <v>-9.50606470962759</v>
      </c>
    </row>
    <row r="3141" spans="2:19">
      <c r="B3141" s="2" t="str">
        <f>"中国中车"</f>
        <v>中国中车</v>
      </c>
      <c r="C3141" s="2">
        <v>100</v>
      </c>
      <c r="D3141" s="2">
        <v>100</v>
      </c>
      <c r="E3141" s="2" t="str">
        <f>"人民币"</f>
        <v>人民币</v>
      </c>
      <c r="F3141" s="2">
        <v>26.395</v>
      </c>
      <c r="G3141" s="2">
        <v>-631.5</v>
      </c>
      <c r="H3141" s="2">
        <v>-23.92</v>
      </c>
      <c r="I3141" s="2"/>
      <c r="J3141" s="2">
        <v>2008</v>
      </c>
      <c r="K3141" s="2">
        <v>20.08</v>
      </c>
      <c r="L3141" s="2">
        <v>0</v>
      </c>
      <c r="M3141" s="2">
        <v>100</v>
      </c>
      <c r="N3141" s="2" t="str">
        <f>"601766"</f>
        <v>601766</v>
      </c>
      <c r="O3141" s="2" t="str">
        <f>"A453612732"</f>
        <v>A453612732</v>
      </c>
      <c r="P3141" s="2" t="str">
        <f>"2639.50"</f>
        <v>2639.50</v>
      </c>
      <c r="Q3141" s="2">
        <v>30</v>
      </c>
      <c r="R3141" s="2">
        <f>Q3141*C3141</f>
        <v>3000</v>
      </c>
      <c r="S3141" s="2">
        <f>(R3141-P3141)/P3141*100</f>
        <v>13.6578897518469</v>
      </c>
    </row>
    <row r="3142" spans="2:19">
      <c r="B3142" s="2" t="s">
        <v>8</v>
      </c>
      <c r="C3142" s="2" t="s">
        <v>9</v>
      </c>
      <c r="D3142" s="4" t="s">
        <v>10</v>
      </c>
      <c r="E3142" s="4"/>
      <c r="F3142" s="4"/>
      <c r="G3142" s="2"/>
      <c r="H3142" s="2">
        <f>SUM(H3126:H3141)</f>
        <v>-178.38</v>
      </c>
      <c r="I3142" s="2"/>
      <c r="J3142" s="2"/>
      <c r="K3142" s="2"/>
      <c r="L3142" s="2"/>
      <c r="M3142" s="2"/>
      <c r="N3142" s="2"/>
      <c r="O3142" s="2"/>
      <c r="P3142" s="2"/>
      <c r="Q3142" s="2"/>
      <c r="R3142" s="2">
        <f>SUM(R3126:R3141)</f>
        <v>134800</v>
      </c>
      <c r="S3142" s="2"/>
    </row>
    <row r="3143" customFormat="1" spans="4:9">
      <c r="D3143" s="5"/>
      <c r="E3143" s="5"/>
      <c r="F3143" s="5"/>
      <c r="I3143" s="6">
        <v>42257</v>
      </c>
    </row>
    <row r="3144" customFormat="1" spans="11:11">
      <c r="K3144" s="6">
        <f>I3143+1</f>
        <v>42258</v>
      </c>
    </row>
    <row r="3145" customFormat="1" spans="3:12">
      <c r="C3145" t="s">
        <v>11</v>
      </c>
      <c r="L3145" s="7">
        <f ca="1">NOW()</f>
        <v>42259.9654398148</v>
      </c>
    </row>
    <row r="3146" customFormat="1" spans="10:10">
      <c r="J3146" t="e">
        <f>E3138+1</f>
        <v>#VALUE!</v>
      </c>
    </row>
    <row r="3147" customFormat="1" spans="7:7">
      <c r="G3147" t="s">
        <v>12</v>
      </c>
    </row>
    <row r="3148" customFormat="1" spans="6:6">
      <c r="F3148" t="s">
        <v>13</v>
      </c>
    </row>
    <row r="3149" spans="1:17">
      <c r="A3149" s="2" t="str">
        <f>"币种"</f>
        <v>币种</v>
      </c>
      <c r="B3149" s="2" t="str">
        <f>"余额"</f>
        <v>余额</v>
      </c>
      <c r="C3149" s="2" t="str">
        <f>"可用"</f>
        <v>可用</v>
      </c>
      <c r="D3149" s="2" t="str">
        <f>"可取"</f>
        <v>可取</v>
      </c>
      <c r="E3149" s="2" t="str">
        <f>"参考市值"</f>
        <v>参考市值</v>
      </c>
      <c r="F3149" s="2" t="str">
        <f>"资产"</f>
        <v>资产</v>
      </c>
      <c r="G3149" s="2" t="str">
        <f>"盈亏"</f>
        <v>盈亏</v>
      </c>
      <c r="H3149" s="2"/>
      <c r="I3149" s="2"/>
      <c r="J3149" s="2"/>
      <c r="K3149" s="2"/>
      <c r="L3149" s="2"/>
      <c r="M3149" s="2"/>
      <c r="N3149" s="2"/>
      <c r="O3149" s="2"/>
      <c r="P3149" s="2"/>
      <c r="Q3149" s="2"/>
    </row>
    <row r="3150" spans="1:17">
      <c r="A3150" s="2" t="str">
        <f>"人民币"</f>
        <v>人民币</v>
      </c>
      <c r="B3150" s="2" t="str">
        <f>"5508.71"</f>
        <v>5508.71</v>
      </c>
      <c r="C3150" s="2" t="str">
        <f>"138.54"</f>
        <v>138.54</v>
      </c>
      <c r="D3150" s="2" t="str">
        <f>"138.54"</f>
        <v>138.54</v>
      </c>
      <c r="E3150" s="2" t="str">
        <f>"91616.00"</f>
        <v>91616.00</v>
      </c>
      <c r="F3150" s="2" t="str">
        <f>"91754.54"</f>
        <v>91754.54</v>
      </c>
      <c r="G3150" s="2" t="str">
        <f>"-9194.42"</f>
        <v>-9194.42</v>
      </c>
      <c r="H3150" s="2"/>
      <c r="I3150" s="2"/>
      <c r="J3150" s="2"/>
      <c r="K3150" s="2"/>
      <c r="L3150" s="2"/>
      <c r="M3150" s="2"/>
      <c r="N3150" s="2"/>
      <c r="O3150" s="2"/>
      <c r="P3150" s="2"/>
      <c r="Q3150" s="2"/>
    </row>
    <row r="3151" spans="1:17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8"/>
    </row>
    <row r="3152" spans="1:18">
      <c r="A3152" s="2" t="s">
        <v>0</v>
      </c>
      <c r="B3152" s="2" t="str">
        <f>"证券数量"</f>
        <v>证券数量</v>
      </c>
      <c r="C3152" s="2" t="s">
        <v>1</v>
      </c>
      <c r="D3152" s="2" t="str">
        <f>"价格币种"</f>
        <v>价格币种</v>
      </c>
      <c r="E3152" s="2" t="str">
        <f>"成本价"</f>
        <v>成本价</v>
      </c>
      <c r="F3152" s="2" t="str">
        <f>"浮动盈亏"</f>
        <v>浮动盈亏</v>
      </c>
      <c r="G3152" s="2" t="str">
        <f>"盈亏比例(%)"</f>
        <v>盈亏比例(%)</v>
      </c>
      <c r="H3152" s="2" t="str">
        <f>"折算汇率"</f>
        <v>折算汇率</v>
      </c>
      <c r="I3152" s="2" t="str">
        <f>"最新市值"</f>
        <v>最新市值</v>
      </c>
      <c r="J3152" s="2" t="str">
        <f>"当前价"</f>
        <v>当前价</v>
      </c>
      <c r="K3152" s="2" t="str">
        <f>"今买数量"</f>
        <v>今买数量</v>
      </c>
      <c r="L3152" s="2" t="str">
        <f>"今卖数量"</f>
        <v>今卖数量</v>
      </c>
      <c r="M3152" s="2" t="str">
        <f>"证券代码"</f>
        <v>证券代码</v>
      </c>
      <c r="N3152" s="2" t="str">
        <f>"股东代码"</f>
        <v>股东代码</v>
      </c>
      <c r="O3152" s="2" t="str">
        <f>"成本金额"</f>
        <v>成本金额</v>
      </c>
      <c r="P3152" s="2" t="s">
        <v>2</v>
      </c>
      <c r="Q3152" s="2"/>
      <c r="R3152" s="2" t="s">
        <v>3</v>
      </c>
    </row>
    <row r="3153" spans="1:18">
      <c r="A3153" s="2" t="s">
        <v>4</v>
      </c>
      <c r="B3153" s="9" t="s">
        <v>5</v>
      </c>
      <c r="C3153" s="9" t="s">
        <v>5</v>
      </c>
      <c r="D3153" s="2" t="str">
        <f t="shared" ref="D3153:D3168" si="938">"人民币"</f>
        <v>人民币</v>
      </c>
      <c r="E3153" s="2">
        <v>19.758</v>
      </c>
      <c r="F3153" s="2">
        <v>-1294.53</v>
      </c>
      <c r="G3153" s="2">
        <v>-8.19</v>
      </c>
      <c r="H3153" s="9" t="s">
        <v>6</v>
      </c>
      <c r="I3153" s="2">
        <v>14512</v>
      </c>
      <c r="J3153" s="2">
        <v>18.14</v>
      </c>
      <c r="K3153" s="2">
        <v>0</v>
      </c>
      <c r="L3153" s="2">
        <v>0</v>
      </c>
      <c r="M3153" s="2" t="str">
        <f>"000936"</f>
        <v>000936</v>
      </c>
      <c r="N3153" s="2" t="str">
        <f t="shared" ref="N3153:N3156" si="939">"0157472516"</f>
        <v>0157472516</v>
      </c>
      <c r="O3153" s="2" t="str">
        <f>"15806.53"</f>
        <v>15806.53</v>
      </c>
      <c r="P3153" s="2">
        <v>30</v>
      </c>
      <c r="Q3153" s="2">
        <f t="shared" ref="Q3153:Q3168" si="940">P3153*B3153</f>
        <v>24000</v>
      </c>
      <c r="R3153" s="2">
        <f t="shared" ref="R3153:R3168" si="941">(Q3153-O3153)/O3153*100</f>
        <v>51.835981711356</v>
      </c>
    </row>
    <row r="3154" spans="1:18">
      <c r="A3154" s="2" t="str">
        <f>"创业板B"</f>
        <v>创业板B</v>
      </c>
      <c r="B3154" s="2">
        <v>10000</v>
      </c>
      <c r="C3154" s="2">
        <v>10000</v>
      </c>
      <c r="D3154" s="2" t="str">
        <f>"人民币"</f>
        <v>人民币</v>
      </c>
      <c r="E3154" s="2">
        <v>1.116</v>
      </c>
      <c r="F3154" s="2">
        <v>-927.5</v>
      </c>
      <c r="G3154" s="2">
        <v>-8.33</v>
      </c>
      <c r="H3154" s="2"/>
      <c r="I3154" s="2">
        <v>10230</v>
      </c>
      <c r="J3154" s="2">
        <v>1.023</v>
      </c>
      <c r="K3154" s="2">
        <v>0</v>
      </c>
      <c r="L3154" s="2">
        <v>0</v>
      </c>
      <c r="M3154" s="2" t="str">
        <f>"150153"</f>
        <v>150153</v>
      </c>
      <c r="N3154" s="2" t="str">
        <f>"0157472516"</f>
        <v>0157472516</v>
      </c>
      <c r="O3154" s="2" t="str">
        <f>"11157.50"</f>
        <v>11157.50</v>
      </c>
      <c r="P3154" s="2">
        <v>1.3</v>
      </c>
      <c r="Q3154" s="2">
        <f>P3154*B3154</f>
        <v>13000</v>
      </c>
      <c r="R3154" s="2">
        <f>(Q3154-O3154)/O3154*100</f>
        <v>16.5135559041004</v>
      </c>
    </row>
    <row r="3155" spans="1:18">
      <c r="A3155" s="2" t="s">
        <v>7</v>
      </c>
      <c r="B3155" s="2">
        <v>600</v>
      </c>
      <c r="C3155" s="2">
        <v>600</v>
      </c>
      <c r="D3155" s="2" t="str">
        <f>"人民币"</f>
        <v>人民币</v>
      </c>
      <c r="E3155" s="2">
        <v>17.548</v>
      </c>
      <c r="F3155" s="2">
        <v>-310.88</v>
      </c>
      <c r="G3155" s="2">
        <v>-2.95</v>
      </c>
      <c r="H3155" s="2"/>
      <c r="I3155" s="2">
        <v>10218</v>
      </c>
      <c r="J3155" s="2">
        <v>17.03</v>
      </c>
      <c r="K3155" s="2">
        <v>0</v>
      </c>
      <c r="L3155" s="2">
        <v>0</v>
      </c>
      <c r="M3155" s="2" t="str">
        <f>"600008"</f>
        <v>600008</v>
      </c>
      <c r="N3155" s="2" t="str">
        <f t="shared" ref="N3155:N3158" si="942">"A453612732"</f>
        <v>A453612732</v>
      </c>
      <c r="O3155" s="2" t="str">
        <f>"10528.88"</f>
        <v>10528.88</v>
      </c>
      <c r="P3155" s="2">
        <v>25</v>
      </c>
      <c r="Q3155" s="2">
        <f>P3155*B3155</f>
        <v>15000</v>
      </c>
      <c r="R3155" s="2">
        <f>(Q3155-O3155)/O3155*100</f>
        <v>42.4652954540274</v>
      </c>
    </row>
    <row r="3156" spans="1:18">
      <c r="A3156" s="2" t="str">
        <f>"华英农业"</f>
        <v>华英农业</v>
      </c>
      <c r="B3156" s="2">
        <v>600</v>
      </c>
      <c r="C3156" s="2">
        <v>300</v>
      </c>
      <c r="D3156" s="2" t="str">
        <f>"人民币"</f>
        <v>人民币</v>
      </c>
      <c r="E3156" s="2">
        <v>14.948</v>
      </c>
      <c r="F3156" s="2">
        <v>-418.66</v>
      </c>
      <c r="G3156" s="2">
        <v>-4.67</v>
      </c>
      <c r="H3156" s="2"/>
      <c r="I3156" s="2">
        <v>8550</v>
      </c>
      <c r="J3156" s="2">
        <v>14.25</v>
      </c>
      <c r="K3156" s="2">
        <v>300</v>
      </c>
      <c r="L3156" s="2">
        <v>0</v>
      </c>
      <c r="M3156" s="2" t="str">
        <f>"002321"</f>
        <v>002321</v>
      </c>
      <c r="N3156" s="2" t="str">
        <f>"0157472516"</f>
        <v>0157472516</v>
      </c>
      <c r="O3156" s="2" t="str">
        <f>"8968.66"</f>
        <v>8968.66</v>
      </c>
      <c r="P3156" s="2">
        <v>25</v>
      </c>
      <c r="Q3156" s="2">
        <f>P3156*B3156</f>
        <v>15000</v>
      </c>
      <c r="R3156" s="2">
        <f>(Q3156-O3156)/O3156*100</f>
        <v>67.2490650777262</v>
      </c>
    </row>
    <row r="3157" spans="1:18">
      <c r="A3157" s="2" t="str">
        <f>"*ST阳化"</f>
        <v>*ST阳化</v>
      </c>
      <c r="B3157" s="2">
        <v>900</v>
      </c>
      <c r="C3157" s="2">
        <v>600</v>
      </c>
      <c r="D3157" s="2" t="str">
        <f>"人民币"</f>
        <v>人民币</v>
      </c>
      <c r="E3157" s="2">
        <v>7.599</v>
      </c>
      <c r="F3157" s="2">
        <v>-80.2</v>
      </c>
      <c r="G3157" s="2">
        <v>-1.17</v>
      </c>
      <c r="H3157" s="2"/>
      <c r="I3157" s="2">
        <v>6759</v>
      </c>
      <c r="J3157" s="2">
        <v>7.51</v>
      </c>
      <c r="K3157" s="2">
        <v>300</v>
      </c>
      <c r="L3157" s="2">
        <v>0</v>
      </c>
      <c r="M3157" s="2" t="str">
        <f>"600691"</f>
        <v>600691</v>
      </c>
      <c r="N3157" s="2" t="str">
        <f>"A453612732"</f>
        <v>A453612732</v>
      </c>
      <c r="O3157" s="2" t="str">
        <f>"6839.20"</f>
        <v>6839.20</v>
      </c>
      <c r="P3157" s="2">
        <v>11</v>
      </c>
      <c r="Q3157" s="2">
        <f>P3157*B3157</f>
        <v>9900</v>
      </c>
      <c r="R3157" s="2">
        <f>(Q3157-O3157)/O3157*100</f>
        <v>44.7537723710376</v>
      </c>
    </row>
    <row r="3158" spans="1:18">
      <c r="A3158" s="2" t="str">
        <f>"雪峰科技"</f>
        <v>雪峰科技</v>
      </c>
      <c r="B3158" s="2">
        <v>200</v>
      </c>
      <c r="C3158" s="2">
        <v>100</v>
      </c>
      <c r="D3158" s="2" t="str">
        <f>"人民币"</f>
        <v>人民币</v>
      </c>
      <c r="E3158" s="2">
        <v>37.898</v>
      </c>
      <c r="F3158" s="2">
        <v>-1239.59</v>
      </c>
      <c r="G3158" s="2">
        <v>-16.35</v>
      </c>
      <c r="H3158" s="2"/>
      <c r="I3158" s="2">
        <v>6340</v>
      </c>
      <c r="J3158" s="2">
        <v>31.7</v>
      </c>
      <c r="K3158" s="2">
        <v>100</v>
      </c>
      <c r="L3158" s="2">
        <v>0</v>
      </c>
      <c r="M3158" s="2" t="str">
        <f>"603227"</f>
        <v>603227</v>
      </c>
      <c r="N3158" s="2" t="str">
        <f>"A453612732"</f>
        <v>A453612732</v>
      </c>
      <c r="O3158" s="2" t="str">
        <f>"7579.59"</f>
        <v>7579.59</v>
      </c>
      <c r="P3158" s="2">
        <v>42</v>
      </c>
      <c r="Q3158" s="2">
        <f>P3158*B3158</f>
        <v>8400</v>
      </c>
      <c r="R3158" s="2">
        <f>(Q3158-O3158)/O3158*100</f>
        <v>10.8239363870605</v>
      </c>
    </row>
    <row r="3159" spans="1:18">
      <c r="A3159" s="2" t="str">
        <f>"三花股份"</f>
        <v>三花股份</v>
      </c>
      <c r="B3159" s="2">
        <v>400</v>
      </c>
      <c r="C3159" s="2">
        <v>400</v>
      </c>
      <c r="D3159" s="2" t="str">
        <f>"人民币"</f>
        <v>人民币</v>
      </c>
      <c r="E3159" s="2">
        <v>13.737</v>
      </c>
      <c r="F3159" s="2">
        <v>69.25</v>
      </c>
      <c r="G3159" s="2">
        <v>1.26</v>
      </c>
      <c r="H3159" s="2"/>
      <c r="I3159" s="2">
        <v>5564</v>
      </c>
      <c r="J3159" s="2">
        <v>13.91</v>
      </c>
      <c r="K3159" s="2">
        <v>0</v>
      </c>
      <c r="L3159" s="2">
        <v>0</v>
      </c>
      <c r="M3159" s="2" t="str">
        <f>"002050"</f>
        <v>002050</v>
      </c>
      <c r="N3159" s="2" t="str">
        <f t="shared" ref="N3159:N3164" si="943">"0157472516"</f>
        <v>0157472516</v>
      </c>
      <c r="O3159" s="2" t="str">
        <f>"5494.75"</f>
        <v>5494.75</v>
      </c>
      <c r="P3159" s="2">
        <v>20</v>
      </c>
      <c r="Q3159" s="2">
        <f>P3159*B3159</f>
        <v>8000</v>
      </c>
      <c r="R3159" s="2">
        <f>(Q3159-O3159)/O3159*100</f>
        <v>45.5935210883116</v>
      </c>
    </row>
    <row r="3160" spans="1:18">
      <c r="A3160" s="2" t="str">
        <f>"农 产 品"</f>
        <v>农 产 品</v>
      </c>
      <c r="B3160" s="2">
        <v>200</v>
      </c>
      <c r="C3160" s="2">
        <v>200</v>
      </c>
      <c r="D3160" s="2" t="str">
        <f>"人民币"</f>
        <v>人民币</v>
      </c>
      <c r="E3160" s="2">
        <v>25.665</v>
      </c>
      <c r="F3160" s="2">
        <v>-601</v>
      </c>
      <c r="G3160" s="2">
        <v>-11.71</v>
      </c>
      <c r="H3160" s="2"/>
      <c r="I3160" s="2">
        <v>4532</v>
      </c>
      <c r="J3160" s="2">
        <v>22.66</v>
      </c>
      <c r="K3160" s="2">
        <v>0</v>
      </c>
      <c r="L3160" s="2">
        <v>0</v>
      </c>
      <c r="M3160" s="2" t="str">
        <f>"000061"</f>
        <v>000061</v>
      </c>
      <c r="N3160" s="2" t="str">
        <f>"0157472516"</f>
        <v>0157472516</v>
      </c>
      <c r="O3160" s="2" t="str">
        <f>"5133.00"</f>
        <v>5133.00</v>
      </c>
      <c r="P3160" s="2">
        <v>35</v>
      </c>
      <c r="Q3160" s="2">
        <f>P3160*B3160</f>
        <v>7000</v>
      </c>
      <c r="R3160" s="2">
        <f>(Q3160-O3160)/O3160*100</f>
        <v>36.3724917202416</v>
      </c>
    </row>
    <row r="3161" spans="1:18">
      <c r="A3161" s="2" t="str">
        <f>"北京城建"</f>
        <v>北京城建</v>
      </c>
      <c r="B3161" s="2">
        <v>200</v>
      </c>
      <c r="C3161" s="2">
        <v>200</v>
      </c>
      <c r="D3161" s="2" t="str">
        <f>"人民币"</f>
        <v>人民币</v>
      </c>
      <c r="E3161" s="2">
        <v>24.605</v>
      </c>
      <c r="F3161" s="2">
        <v>-394.99</v>
      </c>
      <c r="G3161" s="2">
        <v>-8.03</v>
      </c>
      <c r="H3161" s="2"/>
      <c r="I3161" s="2">
        <v>4526</v>
      </c>
      <c r="J3161" s="2">
        <v>22.63</v>
      </c>
      <c r="K3161" s="2">
        <v>0</v>
      </c>
      <c r="L3161" s="2">
        <v>0</v>
      </c>
      <c r="M3161" s="2" t="str">
        <f>"600266"</f>
        <v>600266</v>
      </c>
      <c r="N3161" s="2" t="str">
        <f t="shared" ref="N3161:N3163" si="944">"A453612732"</f>
        <v>A453612732</v>
      </c>
      <c r="O3161" s="2" t="str">
        <f>"4920.99"</f>
        <v>4920.99</v>
      </c>
      <c r="P3161" s="2">
        <v>28</v>
      </c>
      <c r="Q3161" s="2">
        <f>P3161*B3161</f>
        <v>5600</v>
      </c>
      <c r="R3161" s="2">
        <f>(Q3161-O3161)/O3161*100</f>
        <v>13.7982397850839</v>
      </c>
    </row>
    <row r="3162" spans="1:18">
      <c r="A3162" s="2" t="str">
        <f>"上汽集团"</f>
        <v>上汽集团</v>
      </c>
      <c r="B3162" s="2">
        <v>200</v>
      </c>
      <c r="C3162" s="2">
        <v>200</v>
      </c>
      <c r="D3162" s="2" t="str">
        <f>"人民币"</f>
        <v>人民币</v>
      </c>
      <c r="E3162" s="2">
        <v>24.736</v>
      </c>
      <c r="F3162" s="2">
        <v>-449.12</v>
      </c>
      <c r="G3162" s="2">
        <v>-9.08</v>
      </c>
      <c r="H3162" s="2"/>
      <c r="I3162" s="2">
        <v>4498</v>
      </c>
      <c r="J3162" s="2">
        <v>22.49</v>
      </c>
      <c r="K3162" s="2">
        <v>0</v>
      </c>
      <c r="L3162" s="2">
        <v>0</v>
      </c>
      <c r="M3162" s="2" t="str">
        <f>"600104"</f>
        <v>600104</v>
      </c>
      <c r="N3162" s="2" t="str">
        <f>"A453612732"</f>
        <v>A453612732</v>
      </c>
      <c r="O3162" s="2" t="str">
        <f>"4947.12"</f>
        <v>4947.12</v>
      </c>
      <c r="P3162" s="2">
        <v>35</v>
      </c>
      <c r="Q3162" s="2">
        <f>P3162*B3162</f>
        <v>7000</v>
      </c>
      <c r="R3162" s="2">
        <f>(Q3162-O3162)/O3162*100</f>
        <v>41.4964666310904</v>
      </c>
    </row>
    <row r="3163" spans="1:18">
      <c r="A3163" s="2" t="str">
        <f>"中海集运"</f>
        <v>中海集运</v>
      </c>
      <c r="B3163" s="2">
        <v>400</v>
      </c>
      <c r="C3163" s="2">
        <v>400</v>
      </c>
      <c r="D3163" s="2" t="str">
        <f>"人民币"</f>
        <v>人民币</v>
      </c>
      <c r="E3163" s="2">
        <v>9.099</v>
      </c>
      <c r="F3163" s="2">
        <v>-167.68</v>
      </c>
      <c r="G3163" s="2">
        <v>-4.6</v>
      </c>
      <c r="H3163" s="2"/>
      <c r="I3163" s="2">
        <v>3472</v>
      </c>
      <c r="J3163" s="2">
        <v>8.68</v>
      </c>
      <c r="K3163" s="2">
        <v>0</v>
      </c>
      <c r="L3163" s="2">
        <v>0</v>
      </c>
      <c r="M3163" s="2" t="str">
        <f>"601866"</f>
        <v>601866</v>
      </c>
      <c r="N3163" s="2" t="str">
        <f>"A453612732"</f>
        <v>A453612732</v>
      </c>
      <c r="O3163" s="2" t="str">
        <f>"3639.68"</f>
        <v>3639.68</v>
      </c>
      <c r="P3163" s="2">
        <v>12</v>
      </c>
      <c r="Q3163" s="2">
        <f>P3163*B3163</f>
        <v>4800</v>
      </c>
      <c r="R3163" s="2">
        <f>(Q3163-O3163)/O3163*100</f>
        <v>31.8797256901706</v>
      </c>
    </row>
    <row r="3164" spans="1:18">
      <c r="A3164" s="2" t="str">
        <f>"中航军B"</f>
        <v>中航军B</v>
      </c>
      <c r="B3164" s="2">
        <v>3000</v>
      </c>
      <c r="C3164" s="2">
        <v>3000</v>
      </c>
      <c r="D3164" s="2" t="str">
        <f>"人民币"</f>
        <v>人民币</v>
      </c>
      <c r="E3164" s="2">
        <v>0.972</v>
      </c>
      <c r="F3164" s="2">
        <v>-62</v>
      </c>
      <c r="G3164" s="2">
        <v>-2.16</v>
      </c>
      <c r="H3164" s="2"/>
      <c r="I3164" s="2">
        <v>2853</v>
      </c>
      <c r="J3164" s="2">
        <v>0.951</v>
      </c>
      <c r="K3164" s="2">
        <v>0</v>
      </c>
      <c r="L3164" s="2">
        <v>0</v>
      </c>
      <c r="M3164" s="2" t="str">
        <f>"150222"</f>
        <v>150222</v>
      </c>
      <c r="N3164" s="2" t="str">
        <f>"0157472516"</f>
        <v>0157472516</v>
      </c>
      <c r="O3164" s="2" t="str">
        <f>"2915.00"</f>
        <v>2915.00</v>
      </c>
      <c r="P3164" s="2">
        <v>1.1</v>
      </c>
      <c r="Q3164" s="2">
        <f>P3164*B3164</f>
        <v>3300</v>
      </c>
      <c r="R3164" s="2">
        <f>(Q3164-O3164)/O3164*100</f>
        <v>13.2075471698113</v>
      </c>
    </row>
    <row r="3165" spans="1:18">
      <c r="A3165" s="2" t="str">
        <f>"华贸物流"</f>
        <v>华贸物流</v>
      </c>
      <c r="B3165" s="2">
        <v>200</v>
      </c>
      <c r="C3165" s="2">
        <v>200</v>
      </c>
      <c r="D3165" s="2" t="str">
        <f>"人民币"</f>
        <v>人民币</v>
      </c>
      <c r="E3165" s="2">
        <v>16.576</v>
      </c>
      <c r="F3165" s="2">
        <v>-473.12</v>
      </c>
      <c r="G3165" s="2">
        <v>-14.27</v>
      </c>
      <c r="H3165" s="2"/>
      <c r="I3165" s="2">
        <v>2842</v>
      </c>
      <c r="J3165" s="2">
        <v>14.21</v>
      </c>
      <c r="K3165" s="2">
        <v>0</v>
      </c>
      <c r="L3165" s="2">
        <v>0</v>
      </c>
      <c r="M3165" s="2" t="str">
        <f>"603128"</f>
        <v>603128</v>
      </c>
      <c r="N3165" s="2" t="str">
        <f t="shared" ref="N3165:N3168" si="945">"A453612732"</f>
        <v>A453612732</v>
      </c>
      <c r="O3165" s="2" t="str">
        <f>"3315.12"</f>
        <v>3315.12</v>
      </c>
      <c r="P3165" s="2">
        <v>20</v>
      </c>
      <c r="Q3165" s="2">
        <f>P3165*B3165</f>
        <v>4000</v>
      </c>
      <c r="R3165" s="2">
        <f>(Q3165-O3165)/O3165*100</f>
        <v>20.6592823185888</v>
      </c>
    </row>
    <row r="3166" spans="1:18">
      <c r="A3166" s="2" t="str">
        <f>"盛达矿业"</f>
        <v>盛达矿业</v>
      </c>
      <c r="B3166" s="2">
        <v>100</v>
      </c>
      <c r="C3166" s="2">
        <v>100</v>
      </c>
      <c r="D3166" s="2" t="str">
        <f>"人民币"</f>
        <v>人民币</v>
      </c>
      <c r="E3166" s="2">
        <v>38.308</v>
      </c>
      <c r="F3166" s="2">
        <v>-1175.77</v>
      </c>
      <c r="G3166" s="2">
        <v>-30.69</v>
      </c>
      <c r="H3166" s="2"/>
      <c r="I3166" s="2">
        <v>2655</v>
      </c>
      <c r="J3166" s="2">
        <v>26.55</v>
      </c>
      <c r="K3166" s="2">
        <v>0</v>
      </c>
      <c r="L3166" s="2">
        <v>100</v>
      </c>
      <c r="M3166" s="2" t="str">
        <f>"000603"</f>
        <v>000603</v>
      </c>
      <c r="N3166" s="2" t="str">
        <f>"0157472516"</f>
        <v>0157472516</v>
      </c>
      <c r="O3166" s="2" t="str">
        <f>"3830.77"</f>
        <v>3830.77</v>
      </c>
      <c r="P3166" s="2">
        <v>40</v>
      </c>
      <c r="Q3166" s="2">
        <f>P3166*B3166</f>
        <v>4000</v>
      </c>
      <c r="R3166" s="2">
        <f>(Q3166-O3166)/O3166*100</f>
        <v>4.41764971533138</v>
      </c>
    </row>
    <row r="3167" spans="1:18">
      <c r="A3167" s="2" t="str">
        <f>"大众交通"</f>
        <v>大众交通</v>
      </c>
      <c r="B3167" s="2">
        <v>100</v>
      </c>
      <c r="C3167" s="2">
        <v>100</v>
      </c>
      <c r="D3167" s="2" t="str">
        <f>"人民币"</f>
        <v>人民币</v>
      </c>
      <c r="E3167" s="2">
        <v>30.941</v>
      </c>
      <c r="F3167" s="2">
        <v>-1037.13</v>
      </c>
      <c r="G3167" s="2">
        <v>-33.52</v>
      </c>
      <c r="H3167" s="2"/>
      <c r="I3167" s="2">
        <v>2057</v>
      </c>
      <c r="J3167" s="2">
        <v>20.57</v>
      </c>
      <c r="K3167" s="2">
        <v>0</v>
      </c>
      <c r="L3167" s="2">
        <v>0</v>
      </c>
      <c r="M3167" s="2" t="str">
        <f>"600611"</f>
        <v>600611</v>
      </c>
      <c r="N3167" s="2" t="str">
        <f>"A453612732"</f>
        <v>A453612732</v>
      </c>
      <c r="O3167" s="2" t="str">
        <f>"3094.13"</f>
        <v>3094.13</v>
      </c>
      <c r="P3167" s="2">
        <v>28</v>
      </c>
      <c r="Q3167" s="2">
        <f>P3167*B3167</f>
        <v>2800</v>
      </c>
      <c r="R3167" s="2">
        <f>(Q3167-O3167)/O3167*100</f>
        <v>-9.50606470962759</v>
      </c>
    </row>
    <row r="3168" spans="1:18">
      <c r="A3168" s="2" t="str">
        <f>"中国中车"</f>
        <v>中国中车</v>
      </c>
      <c r="B3168" s="2">
        <v>100</v>
      </c>
      <c r="C3168" s="2">
        <v>100</v>
      </c>
      <c r="D3168" s="2" t="str">
        <f>"人民币"</f>
        <v>人民币</v>
      </c>
      <c r="E3168" s="2">
        <v>26.395</v>
      </c>
      <c r="F3168" s="2">
        <v>-631.5</v>
      </c>
      <c r="G3168" s="2">
        <v>-23.92</v>
      </c>
      <c r="H3168" s="2"/>
      <c r="I3168" s="2">
        <v>2008</v>
      </c>
      <c r="J3168" s="2">
        <v>20.08</v>
      </c>
      <c r="K3168" s="2">
        <v>0</v>
      </c>
      <c r="L3168" s="2">
        <v>100</v>
      </c>
      <c r="M3168" s="2" t="str">
        <f>"601766"</f>
        <v>601766</v>
      </c>
      <c r="N3168" s="2" t="str">
        <f>"A453612732"</f>
        <v>A453612732</v>
      </c>
      <c r="O3168" s="2" t="str">
        <f>"2639.50"</f>
        <v>2639.50</v>
      </c>
      <c r="P3168" s="2">
        <v>30</v>
      </c>
      <c r="Q3168" s="2">
        <f>P3168*B3168</f>
        <v>3000</v>
      </c>
      <c r="R3168" s="2">
        <f>(Q3168-O3168)/O3168*100</f>
        <v>13.6578897518469</v>
      </c>
    </row>
    <row r="3169" spans="1:18">
      <c r="A3169" s="2" t="s">
        <v>8</v>
      </c>
      <c r="B3169" s="2" t="s">
        <v>9</v>
      </c>
      <c r="C3169" s="4" t="s">
        <v>10</v>
      </c>
      <c r="D3169" s="4"/>
      <c r="E3169" s="4"/>
      <c r="F3169" s="2"/>
      <c r="G3169" s="2">
        <f>SUM(G3153:G3168)</f>
        <v>-178.38</v>
      </c>
      <c r="H3169" s="2"/>
      <c r="I3169" s="2"/>
      <c r="J3169" s="2"/>
      <c r="K3169" s="2"/>
      <c r="L3169" s="2"/>
      <c r="M3169" s="2"/>
      <c r="N3169" s="2"/>
      <c r="O3169" s="2"/>
      <c r="P3169" s="2"/>
      <c r="Q3169" s="2">
        <f>SUM(Q3153:Q3168)</f>
        <v>134800</v>
      </c>
      <c r="R3169" s="2"/>
    </row>
    <row r="3170" customFormat="1" spans="3:8">
      <c r="C3170" s="5"/>
      <c r="D3170" s="5"/>
      <c r="E3170" s="5"/>
      <c r="H3170" s="6">
        <v>42257</v>
      </c>
    </row>
    <row r="3171" customFormat="1" spans="10:10">
      <c r="J3171" s="6">
        <f>H3170+1</f>
        <v>42258</v>
      </c>
    </row>
    <row r="3172" customFormat="1" spans="2:11">
      <c r="B3172" t="s">
        <v>11</v>
      </c>
      <c r="K3172" s="7">
        <f ca="1">NOW()</f>
        <v>42259.9654398148</v>
      </c>
    </row>
    <row r="3173" customFormat="1" spans="9:9">
      <c r="I3173" t="e">
        <f>D3165+1</f>
        <v>#VALUE!</v>
      </c>
    </row>
    <row r="3174" customFormat="1"/>
    <row r="3175" spans="1:18">
      <c r="A3175" s="2" t="s">
        <v>0</v>
      </c>
      <c r="B3175" s="2" t="str">
        <f>"证券数量"</f>
        <v>证券数量</v>
      </c>
      <c r="C3175" s="2" t="s">
        <v>1</v>
      </c>
      <c r="D3175" s="2" t="str">
        <f>"价格币种"</f>
        <v>价格币种</v>
      </c>
      <c r="E3175" s="2" t="str">
        <f>"成本价"</f>
        <v>成本价</v>
      </c>
      <c r="F3175" s="2" t="str">
        <f>"浮动盈亏"</f>
        <v>浮动盈亏</v>
      </c>
      <c r="G3175" s="2" t="str">
        <f>"盈亏比例(%)"</f>
        <v>盈亏比例(%)</v>
      </c>
      <c r="H3175" s="2" t="str">
        <f>"折算汇率"</f>
        <v>折算汇率</v>
      </c>
      <c r="I3175" s="2" t="str">
        <f>"最新市值"</f>
        <v>最新市值</v>
      </c>
      <c r="J3175" s="2" t="str">
        <f>"当前价"</f>
        <v>当前价</v>
      </c>
      <c r="K3175" s="2" t="str">
        <f>"今买数量"</f>
        <v>今买数量</v>
      </c>
      <c r="L3175" s="2" t="str">
        <f>"今卖数量"</f>
        <v>今卖数量</v>
      </c>
      <c r="M3175" s="2" t="str">
        <f>"证券代码"</f>
        <v>证券代码</v>
      </c>
      <c r="N3175" s="2" t="str">
        <f>"股东代码"</f>
        <v>股东代码</v>
      </c>
      <c r="O3175" s="2" t="str">
        <f>"成本金额"</f>
        <v>成本金额</v>
      </c>
      <c r="P3175" s="2" t="s">
        <v>2</v>
      </c>
      <c r="Q3175" s="2"/>
      <c r="R3175" s="2" t="s">
        <v>3</v>
      </c>
    </row>
    <row r="3176" spans="1:18">
      <c r="A3176" s="2" t="s">
        <v>4</v>
      </c>
      <c r="B3176" s="9" t="s">
        <v>5</v>
      </c>
      <c r="C3176" s="9" t="s">
        <v>5</v>
      </c>
      <c r="D3176" s="2" t="str">
        <f t="shared" ref="D3176:D3191" si="946">"人民币"</f>
        <v>人民币</v>
      </c>
      <c r="E3176" s="2">
        <v>19.758</v>
      </c>
      <c r="F3176" s="2">
        <v>-1294.53</v>
      </c>
      <c r="G3176" s="2">
        <v>-8.19</v>
      </c>
      <c r="H3176" s="9" t="s">
        <v>6</v>
      </c>
      <c r="I3176" s="2">
        <v>14512</v>
      </c>
      <c r="J3176" s="2">
        <v>18.14</v>
      </c>
      <c r="K3176" s="2">
        <v>0</v>
      </c>
      <c r="L3176" s="2">
        <v>0</v>
      </c>
      <c r="M3176" s="2" t="str">
        <f>"000936"</f>
        <v>000936</v>
      </c>
      <c r="N3176" s="2" t="str">
        <f t="shared" ref="N3176:N3179" si="947">"0157472516"</f>
        <v>0157472516</v>
      </c>
      <c r="O3176" s="2" t="str">
        <f>"15806.53"</f>
        <v>15806.53</v>
      </c>
      <c r="P3176" s="2">
        <v>30</v>
      </c>
      <c r="Q3176" s="2">
        <f t="shared" ref="Q3176:Q3191" si="948">P3176*B3176</f>
        <v>24000</v>
      </c>
      <c r="R3176" s="2">
        <f t="shared" ref="R3176:R3191" si="949">(Q3176-O3176)/O3176*100</f>
        <v>51.835981711356</v>
      </c>
    </row>
    <row r="3177" spans="1:18">
      <c r="A3177" s="2" t="str">
        <f>"创业板B"</f>
        <v>创业板B</v>
      </c>
      <c r="B3177" s="2">
        <v>10000</v>
      </c>
      <c r="C3177" s="2">
        <v>10000</v>
      </c>
      <c r="D3177" s="2" t="str">
        <f>"人民币"</f>
        <v>人民币</v>
      </c>
      <c r="E3177" s="2">
        <v>1.116</v>
      </c>
      <c r="F3177" s="2">
        <v>-927.5</v>
      </c>
      <c r="G3177" s="2">
        <v>-8.33</v>
      </c>
      <c r="H3177" s="2"/>
      <c r="I3177" s="2">
        <v>10230</v>
      </c>
      <c r="J3177" s="2">
        <v>1.023</v>
      </c>
      <c r="K3177" s="2">
        <v>0</v>
      </c>
      <c r="L3177" s="2">
        <v>0</v>
      </c>
      <c r="M3177" s="2" t="str">
        <f>"150153"</f>
        <v>150153</v>
      </c>
      <c r="N3177" s="2" t="str">
        <f>"0157472516"</f>
        <v>0157472516</v>
      </c>
      <c r="O3177" s="2" t="str">
        <f>"11157.50"</f>
        <v>11157.50</v>
      </c>
      <c r="P3177" s="2">
        <v>1.3</v>
      </c>
      <c r="Q3177" s="2">
        <f>P3177*B3177</f>
        <v>13000</v>
      </c>
      <c r="R3177" s="2">
        <f>(Q3177-O3177)/O3177*100</f>
        <v>16.5135559041004</v>
      </c>
    </row>
    <row r="3178" spans="1:18">
      <c r="A3178" s="2" t="s">
        <v>7</v>
      </c>
      <c r="B3178" s="2">
        <v>600</v>
      </c>
      <c r="C3178" s="2">
        <v>600</v>
      </c>
      <c r="D3178" s="2" t="str">
        <f>"人民币"</f>
        <v>人民币</v>
      </c>
      <c r="E3178" s="2">
        <v>17.548</v>
      </c>
      <c r="F3178" s="2">
        <v>-310.88</v>
      </c>
      <c r="G3178" s="2">
        <v>-2.95</v>
      </c>
      <c r="H3178" s="2"/>
      <c r="I3178" s="2">
        <v>10218</v>
      </c>
      <c r="J3178" s="2">
        <v>17.03</v>
      </c>
      <c r="K3178" s="2">
        <v>0</v>
      </c>
      <c r="L3178" s="2">
        <v>0</v>
      </c>
      <c r="M3178" s="2" t="str">
        <f>"600008"</f>
        <v>600008</v>
      </c>
      <c r="N3178" s="2" t="str">
        <f t="shared" ref="N3178:N3181" si="950">"A453612732"</f>
        <v>A453612732</v>
      </c>
      <c r="O3178" s="2" t="str">
        <f>"10528.88"</f>
        <v>10528.88</v>
      </c>
      <c r="P3178" s="2">
        <v>25</v>
      </c>
      <c r="Q3178" s="2">
        <f>P3178*B3178</f>
        <v>15000</v>
      </c>
      <c r="R3178" s="2">
        <f>(Q3178-O3178)/O3178*100</f>
        <v>42.4652954540274</v>
      </c>
    </row>
    <row r="3179" spans="1:18">
      <c r="A3179" s="2" t="str">
        <f>"华英农业"</f>
        <v>华英农业</v>
      </c>
      <c r="B3179" s="2">
        <v>600</v>
      </c>
      <c r="C3179" s="2">
        <v>300</v>
      </c>
      <c r="D3179" s="2" t="str">
        <f>"人民币"</f>
        <v>人民币</v>
      </c>
      <c r="E3179" s="2">
        <v>14.948</v>
      </c>
      <c r="F3179" s="2">
        <v>-418.66</v>
      </c>
      <c r="G3179" s="2">
        <v>-4.67</v>
      </c>
      <c r="H3179" s="2"/>
      <c r="I3179" s="2">
        <v>8550</v>
      </c>
      <c r="J3179" s="2">
        <v>14.25</v>
      </c>
      <c r="K3179" s="2">
        <v>300</v>
      </c>
      <c r="L3179" s="2">
        <v>0</v>
      </c>
      <c r="M3179" s="2" t="str">
        <f>"002321"</f>
        <v>002321</v>
      </c>
      <c r="N3179" s="2" t="str">
        <f>"0157472516"</f>
        <v>0157472516</v>
      </c>
      <c r="O3179" s="2" t="str">
        <f>"8968.66"</f>
        <v>8968.66</v>
      </c>
      <c r="P3179" s="2">
        <v>25</v>
      </c>
      <c r="Q3179" s="2">
        <f>P3179*B3179</f>
        <v>15000</v>
      </c>
      <c r="R3179" s="2">
        <f>(Q3179-O3179)/O3179*100</f>
        <v>67.2490650777262</v>
      </c>
    </row>
    <row r="3180" spans="1:18">
      <c r="A3180" s="2" t="str">
        <f>"*ST阳化"</f>
        <v>*ST阳化</v>
      </c>
      <c r="B3180" s="2">
        <v>900</v>
      </c>
      <c r="C3180" s="2">
        <v>600</v>
      </c>
      <c r="D3180" s="2" t="str">
        <f>"人民币"</f>
        <v>人民币</v>
      </c>
      <c r="E3180" s="2">
        <v>7.599</v>
      </c>
      <c r="F3180" s="2">
        <v>-80.2</v>
      </c>
      <c r="G3180" s="2">
        <v>-1.17</v>
      </c>
      <c r="H3180" s="2"/>
      <c r="I3180" s="2">
        <v>6759</v>
      </c>
      <c r="J3180" s="2">
        <v>7.51</v>
      </c>
      <c r="K3180" s="2">
        <v>300</v>
      </c>
      <c r="L3180" s="2">
        <v>0</v>
      </c>
      <c r="M3180" s="2" t="str">
        <f>"600691"</f>
        <v>600691</v>
      </c>
      <c r="N3180" s="2" t="str">
        <f>"A453612732"</f>
        <v>A453612732</v>
      </c>
      <c r="O3180" s="2" t="str">
        <f>"6839.20"</f>
        <v>6839.20</v>
      </c>
      <c r="P3180" s="2">
        <v>11</v>
      </c>
      <c r="Q3180" s="2">
        <f>P3180*B3180</f>
        <v>9900</v>
      </c>
      <c r="R3180" s="2">
        <f>(Q3180-O3180)/O3180*100</f>
        <v>44.7537723710376</v>
      </c>
    </row>
    <row r="3181" spans="1:18">
      <c r="A3181" s="2" t="str">
        <f>"雪峰科技"</f>
        <v>雪峰科技</v>
      </c>
      <c r="B3181" s="2">
        <v>200</v>
      </c>
      <c r="C3181" s="2">
        <v>100</v>
      </c>
      <c r="D3181" s="2" t="str">
        <f>"人民币"</f>
        <v>人民币</v>
      </c>
      <c r="E3181" s="2">
        <v>37.898</v>
      </c>
      <c r="F3181" s="2">
        <v>-1239.59</v>
      </c>
      <c r="G3181" s="2">
        <v>-16.35</v>
      </c>
      <c r="H3181" s="2"/>
      <c r="I3181" s="2">
        <v>6340</v>
      </c>
      <c r="J3181" s="2">
        <v>31.7</v>
      </c>
      <c r="K3181" s="2">
        <v>100</v>
      </c>
      <c r="L3181" s="2">
        <v>0</v>
      </c>
      <c r="M3181" s="2" t="str">
        <f>"603227"</f>
        <v>603227</v>
      </c>
      <c r="N3181" s="2" t="str">
        <f>"A453612732"</f>
        <v>A453612732</v>
      </c>
      <c r="O3181" s="2" t="str">
        <f>"7579.59"</f>
        <v>7579.59</v>
      </c>
      <c r="P3181" s="2">
        <v>42</v>
      </c>
      <c r="Q3181" s="2">
        <f>P3181*B3181</f>
        <v>8400</v>
      </c>
      <c r="R3181" s="2">
        <f>(Q3181-O3181)/O3181*100</f>
        <v>10.8239363870605</v>
      </c>
    </row>
    <row r="3182" spans="1:18">
      <c r="A3182" s="2" t="str">
        <f>"三花股份"</f>
        <v>三花股份</v>
      </c>
      <c r="B3182" s="2">
        <v>400</v>
      </c>
      <c r="C3182" s="2">
        <v>400</v>
      </c>
      <c r="D3182" s="2" t="str">
        <f>"人民币"</f>
        <v>人民币</v>
      </c>
      <c r="E3182" s="2">
        <v>13.737</v>
      </c>
      <c r="F3182" s="2">
        <v>69.25</v>
      </c>
      <c r="G3182" s="2">
        <v>1.26</v>
      </c>
      <c r="H3182" s="2"/>
      <c r="I3182" s="2">
        <v>5564</v>
      </c>
      <c r="J3182" s="2">
        <v>13.91</v>
      </c>
      <c r="K3182" s="2">
        <v>0</v>
      </c>
      <c r="L3182" s="2">
        <v>0</v>
      </c>
      <c r="M3182" s="2" t="str">
        <f>"002050"</f>
        <v>002050</v>
      </c>
      <c r="N3182" s="2" t="str">
        <f t="shared" ref="N3182:N3187" si="951">"0157472516"</f>
        <v>0157472516</v>
      </c>
      <c r="O3182" s="2" t="str">
        <f>"5494.75"</f>
        <v>5494.75</v>
      </c>
      <c r="P3182" s="2">
        <v>20</v>
      </c>
      <c r="Q3182" s="2">
        <f>P3182*B3182</f>
        <v>8000</v>
      </c>
      <c r="R3182" s="2">
        <f>(Q3182-O3182)/O3182*100</f>
        <v>45.5935210883116</v>
      </c>
    </row>
    <row r="3183" spans="1:18">
      <c r="A3183" s="2" t="str">
        <f>"农 产 品"</f>
        <v>农 产 品</v>
      </c>
      <c r="B3183" s="2">
        <v>200</v>
      </c>
      <c r="C3183" s="2">
        <v>200</v>
      </c>
      <c r="D3183" s="2" t="str">
        <f>"人民币"</f>
        <v>人民币</v>
      </c>
      <c r="E3183" s="2">
        <v>25.665</v>
      </c>
      <c r="F3183" s="2">
        <v>-601</v>
      </c>
      <c r="G3183" s="2">
        <v>-11.71</v>
      </c>
      <c r="H3183" s="2"/>
      <c r="I3183" s="2">
        <v>4532</v>
      </c>
      <c r="J3183" s="2">
        <v>22.66</v>
      </c>
      <c r="K3183" s="2">
        <v>0</v>
      </c>
      <c r="L3183" s="2">
        <v>0</v>
      </c>
      <c r="M3183" s="2" t="str">
        <f>"000061"</f>
        <v>000061</v>
      </c>
      <c r="N3183" s="2" t="str">
        <f>"0157472516"</f>
        <v>0157472516</v>
      </c>
      <c r="O3183" s="2" t="str">
        <f>"5133.00"</f>
        <v>5133.00</v>
      </c>
      <c r="P3183" s="2">
        <v>35</v>
      </c>
      <c r="Q3183" s="2">
        <f>P3183*B3183</f>
        <v>7000</v>
      </c>
      <c r="R3183" s="2">
        <f>(Q3183-O3183)/O3183*100</f>
        <v>36.3724917202416</v>
      </c>
    </row>
    <row r="3184" spans="1:18">
      <c r="A3184" s="2" t="str">
        <f>"北京城建"</f>
        <v>北京城建</v>
      </c>
      <c r="B3184" s="2">
        <v>200</v>
      </c>
      <c r="C3184" s="2">
        <v>200</v>
      </c>
      <c r="D3184" s="2" t="str">
        <f>"人民币"</f>
        <v>人民币</v>
      </c>
      <c r="E3184" s="2">
        <v>24.605</v>
      </c>
      <c r="F3184" s="2">
        <v>-394.99</v>
      </c>
      <c r="G3184" s="2">
        <v>-8.03</v>
      </c>
      <c r="H3184" s="2"/>
      <c r="I3184" s="2">
        <v>4526</v>
      </c>
      <c r="J3184" s="2">
        <v>22.63</v>
      </c>
      <c r="K3184" s="2">
        <v>0</v>
      </c>
      <c r="L3184" s="2">
        <v>0</v>
      </c>
      <c r="M3184" s="2" t="str">
        <f>"600266"</f>
        <v>600266</v>
      </c>
      <c r="N3184" s="2" t="str">
        <f t="shared" ref="N3184:N3186" si="952">"A453612732"</f>
        <v>A453612732</v>
      </c>
      <c r="O3184" s="2" t="str">
        <f>"4920.99"</f>
        <v>4920.99</v>
      </c>
      <c r="P3184" s="2">
        <v>28</v>
      </c>
      <c r="Q3184" s="2">
        <f>P3184*B3184</f>
        <v>5600</v>
      </c>
      <c r="R3184" s="2">
        <f>(Q3184-O3184)/O3184*100</f>
        <v>13.7982397850839</v>
      </c>
    </row>
    <row r="3185" spans="1:18">
      <c r="A3185" s="2" t="str">
        <f>"上汽集团"</f>
        <v>上汽集团</v>
      </c>
      <c r="B3185" s="2">
        <v>200</v>
      </c>
      <c r="C3185" s="2">
        <v>200</v>
      </c>
      <c r="D3185" s="2" t="str">
        <f>"人民币"</f>
        <v>人民币</v>
      </c>
      <c r="E3185" s="2">
        <v>24.736</v>
      </c>
      <c r="F3185" s="2">
        <v>-449.12</v>
      </c>
      <c r="G3185" s="2">
        <v>-9.08</v>
      </c>
      <c r="H3185" s="2"/>
      <c r="I3185" s="2">
        <v>4498</v>
      </c>
      <c r="J3185" s="2">
        <v>22.49</v>
      </c>
      <c r="K3185" s="2">
        <v>0</v>
      </c>
      <c r="L3185" s="2">
        <v>0</v>
      </c>
      <c r="M3185" s="2" t="str">
        <f>"600104"</f>
        <v>600104</v>
      </c>
      <c r="N3185" s="2" t="str">
        <f>"A453612732"</f>
        <v>A453612732</v>
      </c>
      <c r="O3185" s="2" t="str">
        <f>"4947.12"</f>
        <v>4947.12</v>
      </c>
      <c r="P3185" s="2">
        <v>35</v>
      </c>
      <c r="Q3185" s="2">
        <f>P3185*B3185</f>
        <v>7000</v>
      </c>
      <c r="R3185" s="2">
        <f>(Q3185-O3185)/O3185*100</f>
        <v>41.4964666310904</v>
      </c>
    </row>
    <row r="3186" spans="1:18">
      <c r="A3186" s="2" t="str">
        <f>"中海集运"</f>
        <v>中海集运</v>
      </c>
      <c r="B3186" s="2">
        <v>400</v>
      </c>
      <c r="C3186" s="2">
        <v>400</v>
      </c>
      <c r="D3186" s="2" t="str">
        <f>"人民币"</f>
        <v>人民币</v>
      </c>
      <c r="E3186" s="2">
        <v>9.099</v>
      </c>
      <c r="F3186" s="2">
        <v>-167.68</v>
      </c>
      <c r="G3186" s="2">
        <v>-4.6</v>
      </c>
      <c r="H3186" s="2"/>
      <c r="I3186" s="2">
        <v>3472</v>
      </c>
      <c r="J3186" s="2">
        <v>8.68</v>
      </c>
      <c r="K3186" s="2">
        <v>0</v>
      </c>
      <c r="L3186" s="2">
        <v>0</v>
      </c>
      <c r="M3186" s="2" t="str">
        <f>"601866"</f>
        <v>601866</v>
      </c>
      <c r="N3186" s="2" t="str">
        <f>"A453612732"</f>
        <v>A453612732</v>
      </c>
      <c r="O3186" s="2" t="str">
        <f>"3639.68"</f>
        <v>3639.68</v>
      </c>
      <c r="P3186" s="2">
        <v>12</v>
      </c>
      <c r="Q3186" s="2">
        <f>P3186*B3186</f>
        <v>4800</v>
      </c>
      <c r="R3186" s="2">
        <f>(Q3186-O3186)/O3186*100</f>
        <v>31.8797256901706</v>
      </c>
    </row>
    <row r="3187" spans="1:18">
      <c r="A3187" s="2" t="str">
        <f>"中航军B"</f>
        <v>中航军B</v>
      </c>
      <c r="B3187" s="2">
        <v>3000</v>
      </c>
      <c r="C3187" s="2">
        <v>3000</v>
      </c>
      <c r="D3187" s="2" t="str">
        <f>"人民币"</f>
        <v>人民币</v>
      </c>
      <c r="E3187" s="2">
        <v>0.972</v>
      </c>
      <c r="F3187" s="2">
        <v>-62</v>
      </c>
      <c r="G3187" s="2">
        <v>-2.16</v>
      </c>
      <c r="H3187" s="2"/>
      <c r="I3187" s="2">
        <v>2853</v>
      </c>
      <c r="J3187" s="2">
        <v>0.951</v>
      </c>
      <c r="K3187" s="2">
        <v>0</v>
      </c>
      <c r="L3187" s="2">
        <v>0</v>
      </c>
      <c r="M3187" s="2" t="str">
        <f>"150222"</f>
        <v>150222</v>
      </c>
      <c r="N3187" s="2" t="str">
        <f>"0157472516"</f>
        <v>0157472516</v>
      </c>
      <c r="O3187" s="2" t="str">
        <f>"2915.00"</f>
        <v>2915.00</v>
      </c>
      <c r="P3187" s="2">
        <v>1.1</v>
      </c>
      <c r="Q3187" s="2">
        <f>P3187*B3187</f>
        <v>3300</v>
      </c>
      <c r="R3187" s="2">
        <f>(Q3187-O3187)/O3187*100</f>
        <v>13.2075471698113</v>
      </c>
    </row>
    <row r="3188" spans="1:18">
      <c r="A3188" s="2" t="str">
        <f>"华贸物流"</f>
        <v>华贸物流</v>
      </c>
      <c r="B3188" s="2">
        <v>200</v>
      </c>
      <c r="C3188" s="2">
        <v>200</v>
      </c>
      <c r="D3188" s="2" t="str">
        <f>"人民币"</f>
        <v>人民币</v>
      </c>
      <c r="E3188" s="2">
        <v>16.576</v>
      </c>
      <c r="F3188" s="2">
        <v>-473.12</v>
      </c>
      <c r="G3188" s="2">
        <v>-14.27</v>
      </c>
      <c r="H3188" s="2"/>
      <c r="I3188" s="2">
        <v>2842</v>
      </c>
      <c r="J3188" s="2">
        <v>14.21</v>
      </c>
      <c r="K3188" s="2">
        <v>0</v>
      </c>
      <c r="L3188" s="2">
        <v>0</v>
      </c>
      <c r="M3188" s="2" t="str">
        <f>"603128"</f>
        <v>603128</v>
      </c>
      <c r="N3188" s="2" t="str">
        <f t="shared" ref="N3188:N3191" si="953">"A453612732"</f>
        <v>A453612732</v>
      </c>
      <c r="O3188" s="2" t="str">
        <f>"3315.12"</f>
        <v>3315.12</v>
      </c>
      <c r="P3188" s="2">
        <v>20</v>
      </c>
      <c r="Q3188" s="2">
        <f>P3188*B3188</f>
        <v>4000</v>
      </c>
      <c r="R3188" s="2">
        <f>(Q3188-O3188)/O3188*100</f>
        <v>20.6592823185888</v>
      </c>
    </row>
    <row r="3189" spans="1:18">
      <c r="A3189" s="2" t="str">
        <f>"盛达矿业"</f>
        <v>盛达矿业</v>
      </c>
      <c r="B3189" s="2">
        <v>100</v>
      </c>
      <c r="C3189" s="2">
        <v>100</v>
      </c>
      <c r="D3189" s="2" t="str">
        <f>"人民币"</f>
        <v>人民币</v>
      </c>
      <c r="E3189" s="2">
        <v>38.308</v>
      </c>
      <c r="F3189" s="2">
        <v>-1175.77</v>
      </c>
      <c r="G3189" s="2">
        <v>-30.69</v>
      </c>
      <c r="H3189" s="2"/>
      <c r="I3189" s="2">
        <v>2655</v>
      </c>
      <c r="J3189" s="2">
        <v>26.55</v>
      </c>
      <c r="K3189" s="2">
        <v>0</v>
      </c>
      <c r="L3189" s="2">
        <v>100</v>
      </c>
      <c r="M3189" s="2" t="str">
        <f>"000603"</f>
        <v>000603</v>
      </c>
      <c r="N3189" s="2" t="str">
        <f>"0157472516"</f>
        <v>0157472516</v>
      </c>
      <c r="O3189" s="2" t="str">
        <f>"3830.77"</f>
        <v>3830.77</v>
      </c>
      <c r="P3189" s="2">
        <v>40</v>
      </c>
      <c r="Q3189" s="2">
        <f>P3189*B3189</f>
        <v>4000</v>
      </c>
      <c r="R3189" s="2">
        <f>(Q3189-O3189)/O3189*100</f>
        <v>4.41764971533138</v>
      </c>
    </row>
    <row r="3190" spans="1:18">
      <c r="A3190" s="2" t="str">
        <f>"大众交通"</f>
        <v>大众交通</v>
      </c>
      <c r="B3190" s="2">
        <v>100</v>
      </c>
      <c r="C3190" s="2">
        <v>100</v>
      </c>
      <c r="D3190" s="2" t="str">
        <f>"人民币"</f>
        <v>人民币</v>
      </c>
      <c r="E3190" s="2">
        <v>30.941</v>
      </c>
      <c r="F3190" s="2">
        <v>-1037.13</v>
      </c>
      <c r="G3190" s="2">
        <v>-33.52</v>
      </c>
      <c r="H3190" s="2"/>
      <c r="I3190" s="2">
        <v>2057</v>
      </c>
      <c r="J3190" s="2">
        <v>20.57</v>
      </c>
      <c r="K3190" s="2">
        <v>0</v>
      </c>
      <c r="L3190" s="2">
        <v>0</v>
      </c>
      <c r="M3190" s="2" t="str">
        <f>"600611"</f>
        <v>600611</v>
      </c>
      <c r="N3190" s="2" t="str">
        <f>"A453612732"</f>
        <v>A453612732</v>
      </c>
      <c r="O3190" s="2" t="str">
        <f>"3094.13"</f>
        <v>3094.13</v>
      </c>
      <c r="P3190" s="2">
        <v>28</v>
      </c>
      <c r="Q3190" s="2">
        <f>P3190*B3190</f>
        <v>2800</v>
      </c>
      <c r="R3190" s="2">
        <f>(Q3190-O3190)/O3190*100</f>
        <v>-9.50606470962759</v>
      </c>
    </row>
    <row r="3191" spans="1:18">
      <c r="A3191" s="2" t="str">
        <f>"中国中车"</f>
        <v>中国中车</v>
      </c>
      <c r="B3191" s="2">
        <v>100</v>
      </c>
      <c r="C3191" s="2">
        <v>100</v>
      </c>
      <c r="D3191" s="2" t="str">
        <f>"人民币"</f>
        <v>人民币</v>
      </c>
      <c r="E3191" s="2">
        <v>26.395</v>
      </c>
      <c r="F3191" s="2">
        <v>-631.5</v>
      </c>
      <c r="G3191" s="2">
        <v>-23.92</v>
      </c>
      <c r="H3191" s="2"/>
      <c r="I3191" s="2">
        <v>2008</v>
      </c>
      <c r="J3191" s="2">
        <v>20.08</v>
      </c>
      <c r="K3191" s="2">
        <v>0</v>
      </c>
      <c r="L3191" s="2">
        <v>100</v>
      </c>
      <c r="M3191" s="2" t="str">
        <f>"601766"</f>
        <v>601766</v>
      </c>
      <c r="N3191" s="2" t="str">
        <f>"A453612732"</f>
        <v>A453612732</v>
      </c>
      <c r="O3191" s="2" t="str">
        <f>"2639.50"</f>
        <v>2639.50</v>
      </c>
      <c r="P3191" s="2">
        <v>30</v>
      </c>
      <c r="Q3191" s="2">
        <f>P3191*B3191</f>
        <v>3000</v>
      </c>
      <c r="R3191" s="2">
        <f>(Q3191-O3191)/O3191*100</f>
        <v>13.6578897518469</v>
      </c>
    </row>
    <row r="3192" spans="1:18">
      <c r="A3192" s="2" t="s">
        <v>8</v>
      </c>
      <c r="B3192" s="2" t="s">
        <v>9</v>
      </c>
      <c r="C3192" s="4" t="s">
        <v>10</v>
      </c>
      <c r="D3192" s="4"/>
      <c r="E3192" s="4"/>
      <c r="F3192" s="2"/>
      <c r="G3192" s="2">
        <f>SUM(G3176:G3191)</f>
        <v>-178.38</v>
      </c>
      <c r="H3192" s="2"/>
      <c r="I3192" s="2"/>
      <c r="J3192" s="2"/>
      <c r="K3192" s="2"/>
      <c r="L3192" s="2"/>
      <c r="M3192" s="2"/>
      <c r="N3192" s="2"/>
      <c r="O3192" s="2"/>
      <c r="P3192" s="2"/>
      <c r="Q3192" s="2">
        <f>SUM(Q3176:Q3191)</f>
        <v>134800</v>
      </c>
      <c r="R3192" s="2"/>
    </row>
    <row r="3193" customFormat="1" spans="3:8">
      <c r="C3193" s="5"/>
      <c r="D3193" s="5"/>
      <c r="E3193" s="5"/>
      <c r="H3193" s="6">
        <v>42257</v>
      </c>
    </row>
    <row r="3194" customFormat="1" spans="10:10">
      <c r="J3194" s="6">
        <f>H3193+1</f>
        <v>42258</v>
      </c>
    </row>
    <row r="3195" customFormat="1" spans="2:11">
      <c r="B3195" t="s">
        <v>11</v>
      </c>
      <c r="K3195" s="7">
        <f ca="1">NOW()</f>
        <v>42259.9654398148</v>
      </c>
    </row>
    <row r="3196" customFormat="1" spans="9:9">
      <c r="I3196" t="e">
        <f>D3188+1</f>
        <v>#VALUE!</v>
      </c>
    </row>
    <row r="3197" spans="2:18">
      <c r="B3197" s="2" t="str">
        <f>"币种"</f>
        <v>币种</v>
      </c>
      <c r="C3197" s="2" t="str">
        <f>"余额"</f>
        <v>余额</v>
      </c>
      <c r="D3197" s="2" t="str">
        <f>"可用"</f>
        <v>可用</v>
      </c>
      <c r="E3197" s="2" t="str">
        <f>"可取"</f>
        <v>可取</v>
      </c>
      <c r="F3197" s="2" t="str">
        <f>"参考市值"</f>
        <v>参考市值</v>
      </c>
      <c r="G3197" s="2" t="str">
        <f>"资产"</f>
        <v>资产</v>
      </c>
      <c r="H3197" s="2" t="str">
        <f>"盈亏"</f>
        <v>盈亏</v>
      </c>
      <c r="I3197" s="2"/>
      <c r="J3197" s="2"/>
      <c r="K3197" s="2"/>
      <c r="L3197" s="2"/>
      <c r="M3197" s="2"/>
      <c r="N3197" s="2"/>
      <c r="O3197" s="2"/>
      <c r="P3197" s="2"/>
      <c r="Q3197" s="2"/>
      <c r="R3197" s="2"/>
    </row>
    <row r="3198" spans="2:18">
      <c r="B3198" s="2" t="str">
        <f>"人民币"</f>
        <v>人民币</v>
      </c>
      <c r="C3198" s="2" t="str">
        <f>"5508.71"</f>
        <v>5508.71</v>
      </c>
      <c r="D3198" s="2" t="str">
        <f>"138.54"</f>
        <v>138.54</v>
      </c>
      <c r="E3198" s="2" t="str">
        <f>"138.54"</f>
        <v>138.54</v>
      </c>
      <c r="F3198" s="2" t="str">
        <f>"91616.00"</f>
        <v>91616.00</v>
      </c>
      <c r="G3198" s="2" t="str">
        <f>"91754.54"</f>
        <v>91754.54</v>
      </c>
      <c r="H3198" s="2" t="str">
        <f>"-9194.42"</f>
        <v>-9194.42</v>
      </c>
      <c r="I3198" s="2"/>
      <c r="J3198" s="2"/>
      <c r="K3198" s="2"/>
      <c r="L3198" s="2"/>
      <c r="M3198" s="2"/>
      <c r="N3198" s="2"/>
      <c r="O3198" s="2"/>
      <c r="P3198" s="2"/>
      <c r="Q3198" s="2"/>
      <c r="R3198" s="2"/>
    </row>
    <row r="3199" spans="2:18"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8"/>
    </row>
    <row r="3200" spans="2:18">
      <c r="B3200" s="2" t="s">
        <v>0</v>
      </c>
      <c r="C3200" s="2" t="str">
        <f>"证券数量"</f>
        <v>证券数量</v>
      </c>
      <c r="D3200" s="2" t="s">
        <v>1</v>
      </c>
      <c r="E3200" s="2" t="str">
        <f>"价格币种"</f>
        <v>价格币种</v>
      </c>
      <c r="F3200" s="2" t="str">
        <f>"成本价"</f>
        <v>成本价</v>
      </c>
      <c r="G3200" s="2" t="str">
        <f>"浮动盈亏"</f>
        <v>浮动盈亏</v>
      </c>
      <c r="H3200" s="2" t="str">
        <f>"盈亏比例(%)"</f>
        <v>盈亏比例(%)</v>
      </c>
      <c r="I3200" s="2" t="str">
        <f>"折算汇率"</f>
        <v>折算汇率</v>
      </c>
      <c r="J3200" s="2" t="str">
        <f>"最新市值"</f>
        <v>最新市值</v>
      </c>
      <c r="K3200" s="2" t="str">
        <f>"当前价"</f>
        <v>当前价</v>
      </c>
      <c r="L3200" s="2" t="str">
        <f>"今买数量"</f>
        <v>今买数量</v>
      </c>
      <c r="M3200" s="2" t="str">
        <f>"今卖数量"</f>
        <v>今卖数量</v>
      </c>
      <c r="N3200" s="2" t="str">
        <f>"证券代码"</f>
        <v>证券代码</v>
      </c>
      <c r="O3200" s="2" t="str">
        <f>"股东代码"</f>
        <v>股东代码</v>
      </c>
      <c r="P3200" s="2" t="str">
        <f>"成本金额"</f>
        <v>成本金额</v>
      </c>
      <c r="Q3200" s="2" t="s">
        <v>2</v>
      </c>
      <c r="R3200" s="2"/>
    </row>
    <row r="3201" spans="2:18">
      <c r="B3201" s="2" t="s">
        <v>4</v>
      </c>
      <c r="C3201" s="9" t="s">
        <v>5</v>
      </c>
      <c r="D3201" s="9" t="s">
        <v>5</v>
      </c>
      <c r="E3201" s="2" t="str">
        <f t="shared" ref="E3201:E3216" si="954">"人民币"</f>
        <v>人民币</v>
      </c>
      <c r="F3201" s="2">
        <v>19.758</v>
      </c>
      <c r="G3201" s="2">
        <v>-1294.53</v>
      </c>
      <c r="H3201" s="2">
        <v>-8.19</v>
      </c>
      <c r="I3201" s="9" t="s">
        <v>6</v>
      </c>
      <c r="J3201" s="2">
        <v>14512</v>
      </c>
      <c r="K3201" s="2">
        <v>18.14</v>
      </c>
      <c r="L3201" s="2">
        <v>0</v>
      </c>
      <c r="M3201" s="2">
        <v>0</v>
      </c>
      <c r="N3201" s="2" t="str">
        <f>"000936"</f>
        <v>000936</v>
      </c>
      <c r="O3201" s="2" t="str">
        <f t="shared" ref="O3201:O3204" si="955">"0157472516"</f>
        <v>0157472516</v>
      </c>
      <c r="P3201" s="2" t="str">
        <f>"15806.53"</f>
        <v>15806.53</v>
      </c>
      <c r="Q3201" s="2">
        <v>30</v>
      </c>
      <c r="R3201" s="2">
        <f t="shared" ref="R3201:R3216" si="956">Q3201*C3201</f>
        <v>24000</v>
      </c>
    </row>
    <row r="3202" spans="2:18">
      <c r="B3202" s="2" t="str">
        <f>"创业板B"</f>
        <v>创业板B</v>
      </c>
      <c r="C3202" s="2">
        <v>10000</v>
      </c>
      <c r="D3202" s="2">
        <v>10000</v>
      </c>
      <c r="E3202" s="2" t="str">
        <f>"人民币"</f>
        <v>人民币</v>
      </c>
      <c r="F3202" s="2">
        <v>1.116</v>
      </c>
      <c r="G3202" s="2">
        <v>-927.5</v>
      </c>
      <c r="H3202" s="2">
        <v>-8.33</v>
      </c>
      <c r="I3202" s="2"/>
      <c r="J3202" s="2">
        <v>10230</v>
      </c>
      <c r="K3202" s="2">
        <v>1.023</v>
      </c>
      <c r="L3202" s="2">
        <v>0</v>
      </c>
      <c r="M3202" s="2">
        <v>0</v>
      </c>
      <c r="N3202" s="2" t="str">
        <f>"150153"</f>
        <v>150153</v>
      </c>
      <c r="O3202" s="2" t="str">
        <f>"0157472516"</f>
        <v>0157472516</v>
      </c>
      <c r="P3202" s="2" t="str">
        <f>"11157.50"</f>
        <v>11157.50</v>
      </c>
      <c r="Q3202" s="2">
        <v>1.3</v>
      </c>
      <c r="R3202" s="2">
        <f>Q3202*C3202</f>
        <v>13000</v>
      </c>
    </row>
    <row r="3203" spans="2:18">
      <c r="B3203" s="2" t="s">
        <v>7</v>
      </c>
      <c r="C3203" s="2">
        <v>600</v>
      </c>
      <c r="D3203" s="2">
        <v>600</v>
      </c>
      <c r="E3203" s="2" t="str">
        <f>"人民币"</f>
        <v>人民币</v>
      </c>
      <c r="F3203" s="2">
        <v>17.548</v>
      </c>
      <c r="G3203" s="2">
        <v>-310.88</v>
      </c>
      <c r="H3203" s="2">
        <v>-2.95</v>
      </c>
      <c r="I3203" s="2"/>
      <c r="J3203" s="2">
        <v>10218</v>
      </c>
      <c r="K3203" s="2">
        <v>17.03</v>
      </c>
      <c r="L3203" s="2">
        <v>0</v>
      </c>
      <c r="M3203" s="2">
        <v>0</v>
      </c>
      <c r="N3203" s="2" t="str">
        <f>"600008"</f>
        <v>600008</v>
      </c>
      <c r="O3203" s="2" t="str">
        <f t="shared" ref="O3203:O3206" si="957">"A453612732"</f>
        <v>A453612732</v>
      </c>
      <c r="P3203" s="2" t="str">
        <f>"10528.88"</f>
        <v>10528.88</v>
      </c>
      <c r="Q3203" s="2">
        <v>25</v>
      </c>
      <c r="R3203" s="2">
        <f>Q3203*C3203</f>
        <v>15000</v>
      </c>
    </row>
    <row r="3204" spans="2:18">
      <c r="B3204" s="2" t="str">
        <f>"华英农业"</f>
        <v>华英农业</v>
      </c>
      <c r="C3204" s="2">
        <v>600</v>
      </c>
      <c r="D3204" s="2">
        <v>300</v>
      </c>
      <c r="E3204" s="2" t="str">
        <f>"人民币"</f>
        <v>人民币</v>
      </c>
      <c r="F3204" s="2">
        <v>14.948</v>
      </c>
      <c r="G3204" s="2">
        <v>-418.66</v>
      </c>
      <c r="H3204" s="2">
        <v>-4.67</v>
      </c>
      <c r="I3204" s="2"/>
      <c r="J3204" s="2">
        <v>8550</v>
      </c>
      <c r="K3204" s="2">
        <v>14.25</v>
      </c>
      <c r="L3204" s="2">
        <v>300</v>
      </c>
      <c r="M3204" s="2">
        <v>0</v>
      </c>
      <c r="N3204" s="2" t="str">
        <f>"002321"</f>
        <v>002321</v>
      </c>
      <c r="O3204" s="2" t="str">
        <f>"0157472516"</f>
        <v>0157472516</v>
      </c>
      <c r="P3204" s="2" t="str">
        <f>"8968.66"</f>
        <v>8968.66</v>
      </c>
      <c r="Q3204" s="2">
        <v>25</v>
      </c>
      <c r="R3204" s="2">
        <f>Q3204*C3204</f>
        <v>15000</v>
      </c>
    </row>
    <row r="3205" spans="2:18">
      <c r="B3205" s="2" t="str">
        <f>"*ST阳化"</f>
        <v>*ST阳化</v>
      </c>
      <c r="C3205" s="2">
        <v>900</v>
      </c>
      <c r="D3205" s="2">
        <v>600</v>
      </c>
      <c r="E3205" s="2" t="str">
        <f>"人民币"</f>
        <v>人民币</v>
      </c>
      <c r="F3205" s="2">
        <v>7.599</v>
      </c>
      <c r="G3205" s="2">
        <v>-80.2</v>
      </c>
      <c r="H3205" s="2">
        <v>-1.17</v>
      </c>
      <c r="I3205" s="2"/>
      <c r="J3205" s="2">
        <v>6759</v>
      </c>
      <c r="K3205" s="2">
        <v>7.51</v>
      </c>
      <c r="L3205" s="2">
        <v>300</v>
      </c>
      <c r="M3205" s="2">
        <v>0</v>
      </c>
      <c r="N3205" s="2" t="str">
        <f>"600691"</f>
        <v>600691</v>
      </c>
      <c r="O3205" s="2" t="str">
        <f>"A453612732"</f>
        <v>A453612732</v>
      </c>
      <c r="P3205" s="2" t="str">
        <f>"6839.20"</f>
        <v>6839.20</v>
      </c>
      <c r="Q3205" s="2">
        <v>11</v>
      </c>
      <c r="R3205" s="2">
        <f>Q3205*C3205</f>
        <v>9900</v>
      </c>
    </row>
    <row r="3206" spans="2:18">
      <c r="B3206" s="2" t="str">
        <f>"雪峰科技"</f>
        <v>雪峰科技</v>
      </c>
      <c r="C3206" s="2">
        <v>200</v>
      </c>
      <c r="D3206" s="2">
        <v>100</v>
      </c>
      <c r="E3206" s="2" t="str">
        <f>"人民币"</f>
        <v>人民币</v>
      </c>
      <c r="F3206" s="2">
        <v>37.898</v>
      </c>
      <c r="G3206" s="2">
        <v>-1239.59</v>
      </c>
      <c r="H3206" s="2">
        <v>-16.35</v>
      </c>
      <c r="I3206" s="2"/>
      <c r="J3206" s="2">
        <v>6340</v>
      </c>
      <c r="K3206" s="2">
        <v>31.7</v>
      </c>
      <c r="L3206" s="2">
        <v>100</v>
      </c>
      <c r="M3206" s="2">
        <v>0</v>
      </c>
      <c r="N3206" s="2" t="str">
        <f>"603227"</f>
        <v>603227</v>
      </c>
      <c r="O3206" s="2" t="str">
        <f>"A453612732"</f>
        <v>A453612732</v>
      </c>
      <c r="P3206" s="2" t="str">
        <f>"7579.59"</f>
        <v>7579.59</v>
      </c>
      <c r="Q3206" s="2">
        <v>42</v>
      </c>
      <c r="R3206" s="2">
        <f>Q3206*C3206</f>
        <v>8400</v>
      </c>
    </row>
    <row r="3207" spans="2:18">
      <c r="B3207" s="2" t="str">
        <f>"三花股份"</f>
        <v>三花股份</v>
      </c>
      <c r="C3207" s="2">
        <v>400</v>
      </c>
      <c r="D3207" s="2">
        <v>400</v>
      </c>
      <c r="E3207" s="2" t="str">
        <f>"人民币"</f>
        <v>人民币</v>
      </c>
      <c r="F3207" s="2">
        <v>13.737</v>
      </c>
      <c r="G3207" s="2">
        <v>69.25</v>
      </c>
      <c r="H3207" s="2">
        <v>1.26</v>
      </c>
      <c r="I3207" s="2"/>
      <c r="J3207" s="2">
        <v>5564</v>
      </c>
      <c r="K3207" s="2">
        <v>13.91</v>
      </c>
      <c r="L3207" s="2">
        <v>0</v>
      </c>
      <c r="M3207" s="2">
        <v>0</v>
      </c>
      <c r="N3207" s="2" t="str">
        <f>"002050"</f>
        <v>002050</v>
      </c>
      <c r="O3207" s="2" t="str">
        <f t="shared" ref="O3207:O3212" si="958">"0157472516"</f>
        <v>0157472516</v>
      </c>
      <c r="P3207" s="2" t="str">
        <f>"5494.75"</f>
        <v>5494.75</v>
      </c>
      <c r="Q3207" s="2">
        <v>20</v>
      </c>
      <c r="R3207" s="2">
        <f>Q3207*C3207</f>
        <v>8000</v>
      </c>
    </row>
    <row r="3208" spans="2:18">
      <c r="B3208" s="2" t="str">
        <f>"农 产 品"</f>
        <v>农 产 品</v>
      </c>
      <c r="C3208" s="2">
        <v>200</v>
      </c>
      <c r="D3208" s="2">
        <v>200</v>
      </c>
      <c r="E3208" s="2" t="str">
        <f>"人民币"</f>
        <v>人民币</v>
      </c>
      <c r="F3208" s="2">
        <v>25.665</v>
      </c>
      <c r="G3208" s="2">
        <v>-601</v>
      </c>
      <c r="H3208" s="2">
        <v>-11.71</v>
      </c>
      <c r="I3208" s="2"/>
      <c r="J3208" s="2">
        <v>4532</v>
      </c>
      <c r="K3208" s="2">
        <v>22.66</v>
      </c>
      <c r="L3208" s="2">
        <v>0</v>
      </c>
      <c r="M3208" s="2">
        <v>0</v>
      </c>
      <c r="N3208" s="2" t="str">
        <f>"000061"</f>
        <v>000061</v>
      </c>
      <c r="O3208" s="2" t="str">
        <f>"0157472516"</f>
        <v>0157472516</v>
      </c>
      <c r="P3208" s="2" t="str">
        <f>"5133.00"</f>
        <v>5133.00</v>
      </c>
      <c r="Q3208" s="2">
        <v>35</v>
      </c>
      <c r="R3208" s="2">
        <f>Q3208*C3208</f>
        <v>7000</v>
      </c>
    </row>
    <row r="3209" spans="2:18">
      <c r="B3209" s="2" t="str">
        <f>"北京城建"</f>
        <v>北京城建</v>
      </c>
      <c r="C3209" s="2">
        <v>200</v>
      </c>
      <c r="D3209" s="2">
        <v>200</v>
      </c>
      <c r="E3209" s="2" t="str">
        <f>"人民币"</f>
        <v>人民币</v>
      </c>
      <c r="F3209" s="2">
        <v>24.605</v>
      </c>
      <c r="G3209" s="2">
        <v>-394.99</v>
      </c>
      <c r="H3209" s="2">
        <v>-8.03</v>
      </c>
      <c r="I3209" s="2"/>
      <c r="J3209" s="2">
        <v>4526</v>
      </c>
      <c r="K3209" s="2">
        <v>22.63</v>
      </c>
      <c r="L3209" s="2">
        <v>0</v>
      </c>
      <c r="M3209" s="2">
        <v>0</v>
      </c>
      <c r="N3209" s="2" t="str">
        <f>"600266"</f>
        <v>600266</v>
      </c>
      <c r="O3209" s="2" t="str">
        <f t="shared" ref="O3209:O3211" si="959">"A453612732"</f>
        <v>A453612732</v>
      </c>
      <c r="P3209" s="2" t="str">
        <f>"4920.99"</f>
        <v>4920.99</v>
      </c>
      <c r="Q3209" s="2">
        <v>28</v>
      </c>
      <c r="R3209" s="2">
        <f>Q3209*C3209</f>
        <v>5600</v>
      </c>
    </row>
    <row r="3210" spans="2:18">
      <c r="B3210" s="2" t="str">
        <f>"上汽集团"</f>
        <v>上汽集团</v>
      </c>
      <c r="C3210" s="2">
        <v>200</v>
      </c>
      <c r="D3210" s="2">
        <v>200</v>
      </c>
      <c r="E3210" s="2" t="str">
        <f>"人民币"</f>
        <v>人民币</v>
      </c>
      <c r="F3210" s="2">
        <v>24.736</v>
      </c>
      <c r="G3210" s="2">
        <v>-449.12</v>
      </c>
      <c r="H3210" s="2">
        <v>-9.08</v>
      </c>
      <c r="I3210" s="2"/>
      <c r="J3210" s="2">
        <v>4498</v>
      </c>
      <c r="K3210" s="2">
        <v>22.49</v>
      </c>
      <c r="L3210" s="2">
        <v>0</v>
      </c>
      <c r="M3210" s="2">
        <v>0</v>
      </c>
      <c r="N3210" s="2" t="str">
        <f>"600104"</f>
        <v>600104</v>
      </c>
      <c r="O3210" s="2" t="str">
        <f>"A453612732"</f>
        <v>A453612732</v>
      </c>
      <c r="P3210" s="2" t="str">
        <f>"4947.12"</f>
        <v>4947.12</v>
      </c>
      <c r="Q3210" s="2">
        <v>35</v>
      </c>
      <c r="R3210" s="2">
        <f>Q3210*C3210</f>
        <v>7000</v>
      </c>
    </row>
    <row r="3211" spans="2:18">
      <c r="B3211" s="2" t="str">
        <f>"中海集运"</f>
        <v>中海集运</v>
      </c>
      <c r="C3211" s="2">
        <v>400</v>
      </c>
      <c r="D3211" s="2">
        <v>400</v>
      </c>
      <c r="E3211" s="2" t="str">
        <f>"人民币"</f>
        <v>人民币</v>
      </c>
      <c r="F3211" s="2">
        <v>9.099</v>
      </c>
      <c r="G3211" s="2">
        <v>-167.68</v>
      </c>
      <c r="H3211" s="2">
        <v>-4.6</v>
      </c>
      <c r="I3211" s="2"/>
      <c r="J3211" s="2">
        <v>3472</v>
      </c>
      <c r="K3211" s="2">
        <v>8.68</v>
      </c>
      <c r="L3211" s="2">
        <v>0</v>
      </c>
      <c r="M3211" s="2">
        <v>0</v>
      </c>
      <c r="N3211" s="2" t="str">
        <f>"601866"</f>
        <v>601866</v>
      </c>
      <c r="O3211" s="2" t="str">
        <f>"A453612732"</f>
        <v>A453612732</v>
      </c>
      <c r="P3211" s="2" t="str">
        <f>"3639.68"</f>
        <v>3639.68</v>
      </c>
      <c r="Q3211" s="2">
        <v>12</v>
      </c>
      <c r="R3211" s="2">
        <f>Q3211*C3211</f>
        <v>4800</v>
      </c>
    </row>
    <row r="3212" spans="2:18">
      <c r="B3212" s="2" t="str">
        <f>"中航军B"</f>
        <v>中航军B</v>
      </c>
      <c r="C3212" s="2">
        <v>3000</v>
      </c>
      <c r="D3212" s="2">
        <v>3000</v>
      </c>
      <c r="E3212" s="2" t="str">
        <f>"人民币"</f>
        <v>人民币</v>
      </c>
      <c r="F3212" s="2">
        <v>0.972</v>
      </c>
      <c r="G3212" s="2">
        <v>-62</v>
      </c>
      <c r="H3212" s="2">
        <v>-2.16</v>
      </c>
      <c r="I3212" s="2"/>
      <c r="J3212" s="2">
        <v>2853</v>
      </c>
      <c r="K3212" s="2">
        <v>0.951</v>
      </c>
      <c r="L3212" s="2">
        <v>0</v>
      </c>
      <c r="M3212" s="2">
        <v>0</v>
      </c>
      <c r="N3212" s="2" t="str">
        <f>"150222"</f>
        <v>150222</v>
      </c>
      <c r="O3212" s="2" t="str">
        <f>"0157472516"</f>
        <v>0157472516</v>
      </c>
      <c r="P3212" s="2" t="str">
        <f>"2915.00"</f>
        <v>2915.00</v>
      </c>
      <c r="Q3212" s="2">
        <v>1.1</v>
      </c>
      <c r="R3212" s="2">
        <f>Q3212*C3212</f>
        <v>3300</v>
      </c>
    </row>
    <row r="3213" spans="2:18">
      <c r="B3213" s="2" t="str">
        <f>"华贸物流"</f>
        <v>华贸物流</v>
      </c>
      <c r="C3213" s="2">
        <v>200</v>
      </c>
      <c r="D3213" s="2">
        <v>200</v>
      </c>
      <c r="E3213" s="2" t="str">
        <f>"人民币"</f>
        <v>人民币</v>
      </c>
      <c r="F3213" s="2">
        <v>16.576</v>
      </c>
      <c r="G3213" s="2">
        <v>-473.12</v>
      </c>
      <c r="H3213" s="2">
        <v>-14.27</v>
      </c>
      <c r="I3213" s="2"/>
      <c r="J3213" s="2">
        <v>2842</v>
      </c>
      <c r="K3213" s="2">
        <v>14.21</v>
      </c>
      <c r="L3213" s="2">
        <v>0</v>
      </c>
      <c r="M3213" s="2">
        <v>0</v>
      </c>
      <c r="N3213" s="2" t="str">
        <f>"603128"</f>
        <v>603128</v>
      </c>
      <c r="O3213" s="2" t="str">
        <f t="shared" ref="O3213:O3216" si="960">"A453612732"</f>
        <v>A453612732</v>
      </c>
      <c r="P3213" s="2" t="str">
        <f>"3315.12"</f>
        <v>3315.12</v>
      </c>
      <c r="Q3213" s="2">
        <v>20</v>
      </c>
      <c r="R3213" s="2">
        <f>Q3213*C3213</f>
        <v>4000</v>
      </c>
    </row>
    <row r="3214" spans="2:18">
      <c r="B3214" s="2" t="str">
        <f>"盛达矿业"</f>
        <v>盛达矿业</v>
      </c>
      <c r="C3214" s="2">
        <v>100</v>
      </c>
      <c r="D3214" s="2">
        <v>100</v>
      </c>
      <c r="E3214" s="2" t="str">
        <f>"人民币"</f>
        <v>人民币</v>
      </c>
      <c r="F3214" s="2">
        <v>38.308</v>
      </c>
      <c r="G3214" s="2">
        <v>-1175.77</v>
      </c>
      <c r="H3214" s="2">
        <v>-30.69</v>
      </c>
      <c r="I3214" s="2"/>
      <c r="J3214" s="2">
        <v>2655</v>
      </c>
      <c r="K3214" s="2">
        <v>26.55</v>
      </c>
      <c r="L3214" s="2">
        <v>0</v>
      </c>
      <c r="M3214" s="2">
        <v>100</v>
      </c>
      <c r="N3214" s="2" t="str">
        <f>"000603"</f>
        <v>000603</v>
      </c>
      <c r="O3214" s="2" t="str">
        <f>"0157472516"</f>
        <v>0157472516</v>
      </c>
      <c r="P3214" s="2" t="str">
        <f>"3830.77"</f>
        <v>3830.77</v>
      </c>
      <c r="Q3214" s="2">
        <v>40</v>
      </c>
      <c r="R3214" s="2">
        <f>Q3214*C3214</f>
        <v>4000</v>
      </c>
    </row>
    <row r="3215" spans="2:18">
      <c r="B3215" s="2" t="str">
        <f>"大众交通"</f>
        <v>大众交通</v>
      </c>
      <c r="C3215" s="2">
        <v>100</v>
      </c>
      <c r="D3215" s="2">
        <v>100</v>
      </c>
      <c r="E3215" s="2" t="str">
        <f>"人民币"</f>
        <v>人民币</v>
      </c>
      <c r="F3215" s="2">
        <v>30.941</v>
      </c>
      <c r="G3215" s="2">
        <v>-1037.13</v>
      </c>
      <c r="H3215" s="2">
        <v>-33.52</v>
      </c>
      <c r="I3215" s="2"/>
      <c r="J3215" s="2">
        <v>2057</v>
      </c>
      <c r="K3215" s="2">
        <v>20.57</v>
      </c>
      <c r="L3215" s="2">
        <v>0</v>
      </c>
      <c r="M3215" s="2">
        <v>0</v>
      </c>
      <c r="N3215" s="2" t="str">
        <f>"600611"</f>
        <v>600611</v>
      </c>
      <c r="O3215" s="2" t="str">
        <f>"A453612732"</f>
        <v>A453612732</v>
      </c>
      <c r="P3215" s="2" t="str">
        <f>"3094.13"</f>
        <v>3094.13</v>
      </c>
      <c r="Q3215" s="2">
        <v>28</v>
      </c>
      <c r="R3215" s="2">
        <f>Q3215*C3215</f>
        <v>2800</v>
      </c>
    </row>
    <row r="3216" spans="2:18">
      <c r="B3216" s="2" t="str">
        <f>"中国中车"</f>
        <v>中国中车</v>
      </c>
      <c r="C3216" s="2">
        <v>100</v>
      </c>
      <c r="D3216" s="2">
        <v>100</v>
      </c>
      <c r="E3216" s="2" t="str">
        <f>"人民币"</f>
        <v>人民币</v>
      </c>
      <c r="F3216" s="2">
        <v>26.395</v>
      </c>
      <c r="G3216" s="2">
        <v>-631.5</v>
      </c>
      <c r="H3216" s="2">
        <v>-23.92</v>
      </c>
      <c r="I3216" s="2"/>
      <c r="J3216" s="2">
        <v>2008</v>
      </c>
      <c r="K3216" s="2">
        <v>20.08</v>
      </c>
      <c r="L3216" s="2">
        <v>0</v>
      </c>
      <c r="M3216" s="2">
        <v>100</v>
      </c>
      <c r="N3216" s="2" t="str">
        <f>"601766"</f>
        <v>601766</v>
      </c>
      <c r="O3216" s="2" t="str">
        <f>"A453612732"</f>
        <v>A453612732</v>
      </c>
      <c r="P3216" s="2" t="str">
        <f>"2639.50"</f>
        <v>2639.50</v>
      </c>
      <c r="Q3216" s="2">
        <v>30</v>
      </c>
      <c r="R3216" s="2">
        <f>Q3216*C3216</f>
        <v>3000</v>
      </c>
    </row>
    <row r="3217" spans="2:18">
      <c r="B3217" s="2" t="s">
        <v>8</v>
      </c>
      <c r="C3217" s="2" t="s">
        <v>9</v>
      </c>
      <c r="D3217" s="4" t="s">
        <v>10</v>
      </c>
      <c r="E3217" s="4"/>
      <c r="F3217" s="4"/>
      <c r="G3217" s="2"/>
      <c r="H3217" s="2">
        <f>SUM(H3201:H3216)</f>
        <v>-178.38</v>
      </c>
      <c r="I3217" s="2"/>
      <c r="J3217" s="2"/>
      <c r="K3217" s="2"/>
      <c r="L3217" s="2"/>
      <c r="M3217" s="2"/>
      <c r="N3217" s="2"/>
      <c r="O3217" s="2"/>
      <c r="P3217" s="2"/>
      <c r="Q3217" s="2"/>
      <c r="R3217" s="2">
        <f>SUM(R3201:R3216)</f>
        <v>134800</v>
      </c>
    </row>
    <row r="3218" customFormat="1" spans="4:9">
      <c r="D3218" s="5"/>
      <c r="E3218" s="5"/>
      <c r="F3218" s="5"/>
      <c r="I3218" s="6">
        <v>42257</v>
      </c>
    </row>
    <row r="3219" customFormat="1" spans="11:11">
      <c r="K3219" s="6">
        <f>I3218+1</f>
        <v>42258</v>
      </c>
    </row>
    <row r="3220" customFormat="1" spans="3:12">
      <c r="C3220" t="s">
        <v>11</v>
      </c>
      <c r="L3220" s="7">
        <f ca="1">NOW()</f>
        <v>42259.9654398148</v>
      </c>
    </row>
    <row r="3221" customFormat="1" spans="10:10">
      <c r="J3221" t="e">
        <f>E3213+1</f>
        <v>#VALUE!</v>
      </c>
    </row>
    <row r="3222" customFormat="1" spans="7:7">
      <c r="G3222" t="s">
        <v>12</v>
      </c>
    </row>
    <row r="3223" customFormat="1" spans="6:6">
      <c r="F3223" t="s">
        <v>13</v>
      </c>
    </row>
    <row r="3224" spans="1:17">
      <c r="A3224" s="2" t="str">
        <f>"币种"</f>
        <v>币种</v>
      </c>
      <c r="B3224" s="2" t="str">
        <f>"余额"</f>
        <v>余额</v>
      </c>
      <c r="C3224" s="2" t="str">
        <f>"可用"</f>
        <v>可用</v>
      </c>
      <c r="D3224" s="2" t="str">
        <f>"可取"</f>
        <v>可取</v>
      </c>
      <c r="E3224" s="2" t="str">
        <f>"参考市值"</f>
        <v>参考市值</v>
      </c>
      <c r="F3224" s="2" t="str">
        <f>"资产"</f>
        <v>资产</v>
      </c>
      <c r="G3224" s="2" t="str">
        <f>"盈亏"</f>
        <v>盈亏</v>
      </c>
      <c r="H3224" s="2"/>
      <c r="I3224" s="2"/>
      <c r="J3224" s="2"/>
      <c r="K3224" s="2"/>
      <c r="L3224" s="2"/>
      <c r="M3224" s="2"/>
      <c r="N3224" s="2"/>
      <c r="O3224" s="2"/>
      <c r="P3224" s="2"/>
      <c r="Q3224" s="2"/>
    </row>
    <row r="3225" spans="1:17">
      <c r="A3225" s="2" t="str">
        <f>"人民币"</f>
        <v>人民币</v>
      </c>
      <c r="B3225" s="2" t="str">
        <f>"5508.71"</f>
        <v>5508.71</v>
      </c>
      <c r="C3225" s="2" t="str">
        <f>"138.54"</f>
        <v>138.54</v>
      </c>
      <c r="D3225" s="2" t="str">
        <f>"138.54"</f>
        <v>138.54</v>
      </c>
      <c r="E3225" s="2" t="str">
        <f>"91616.00"</f>
        <v>91616.00</v>
      </c>
      <c r="F3225" s="2" t="str">
        <f>"91754.54"</f>
        <v>91754.54</v>
      </c>
      <c r="G3225" s="2" t="str">
        <f>"-9194.42"</f>
        <v>-9194.42</v>
      </c>
      <c r="H3225" s="2"/>
      <c r="I3225" s="2"/>
      <c r="J3225" s="2"/>
      <c r="K3225" s="2"/>
      <c r="L3225" s="2"/>
      <c r="M3225" s="2"/>
      <c r="N3225" s="2"/>
      <c r="O3225" s="2"/>
      <c r="P3225" s="2"/>
      <c r="Q3225" s="2"/>
    </row>
    <row r="3226" spans="1:17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8"/>
    </row>
    <row r="3227" spans="1:18">
      <c r="A3227" s="2" t="s">
        <v>0</v>
      </c>
      <c r="B3227" s="2" t="str">
        <f>"证券数量"</f>
        <v>证券数量</v>
      </c>
      <c r="C3227" s="2" t="s">
        <v>1</v>
      </c>
      <c r="D3227" s="2" t="str">
        <f>"价格币种"</f>
        <v>价格币种</v>
      </c>
      <c r="E3227" s="2" t="str">
        <f>"成本价"</f>
        <v>成本价</v>
      </c>
      <c r="F3227" s="2" t="str">
        <f>"浮动盈亏"</f>
        <v>浮动盈亏</v>
      </c>
      <c r="G3227" s="2" t="str">
        <f>"盈亏比例(%)"</f>
        <v>盈亏比例(%)</v>
      </c>
      <c r="H3227" s="2" t="str">
        <f>"折算汇率"</f>
        <v>折算汇率</v>
      </c>
      <c r="I3227" s="2" t="str">
        <f>"最新市值"</f>
        <v>最新市值</v>
      </c>
      <c r="J3227" s="2" t="str">
        <f>"当前价"</f>
        <v>当前价</v>
      </c>
      <c r="K3227" s="2" t="str">
        <f>"今买数量"</f>
        <v>今买数量</v>
      </c>
      <c r="L3227" s="2" t="str">
        <f>"今卖数量"</f>
        <v>今卖数量</v>
      </c>
      <c r="M3227" s="2" t="str">
        <f>"证券代码"</f>
        <v>证券代码</v>
      </c>
      <c r="N3227" s="2" t="str">
        <f>"股东代码"</f>
        <v>股东代码</v>
      </c>
      <c r="O3227" s="2" t="str">
        <f>"成本金额"</f>
        <v>成本金额</v>
      </c>
      <c r="P3227" s="2" t="s">
        <v>2</v>
      </c>
      <c r="Q3227" s="2"/>
      <c r="R3227" s="2" t="s">
        <v>3</v>
      </c>
    </row>
    <row r="3228" spans="1:18">
      <c r="A3228" s="2" t="s">
        <v>4</v>
      </c>
      <c r="B3228" s="9" t="s">
        <v>5</v>
      </c>
      <c r="C3228" s="9" t="s">
        <v>5</v>
      </c>
      <c r="D3228" s="2" t="str">
        <f t="shared" ref="D3228:D3243" si="961">"人民币"</f>
        <v>人民币</v>
      </c>
      <c r="E3228" s="2">
        <v>19.758</v>
      </c>
      <c r="F3228" s="2">
        <v>-1294.53</v>
      </c>
      <c r="G3228" s="2">
        <v>-8.19</v>
      </c>
      <c r="H3228" s="9" t="s">
        <v>6</v>
      </c>
      <c r="I3228" s="2">
        <v>14512</v>
      </c>
      <c r="J3228" s="2">
        <v>18.14</v>
      </c>
      <c r="K3228" s="2">
        <v>0</v>
      </c>
      <c r="L3228" s="2">
        <v>0</v>
      </c>
      <c r="M3228" s="2" t="str">
        <f>"000936"</f>
        <v>000936</v>
      </c>
      <c r="N3228" s="2" t="str">
        <f t="shared" ref="N3228:N3231" si="962">"0157472516"</f>
        <v>0157472516</v>
      </c>
      <c r="O3228" s="2" t="str">
        <f>"15806.53"</f>
        <v>15806.53</v>
      </c>
      <c r="P3228" s="2">
        <v>30</v>
      </c>
      <c r="Q3228" s="2">
        <f t="shared" ref="Q3228:Q3243" si="963">P3228*B3228</f>
        <v>24000</v>
      </c>
      <c r="R3228" s="2">
        <f t="shared" ref="R3228:R3243" si="964">(Q3228-O3228)/O3228*100</f>
        <v>51.835981711356</v>
      </c>
    </row>
    <row r="3229" spans="1:18">
      <c r="A3229" s="2" t="str">
        <f>"创业板B"</f>
        <v>创业板B</v>
      </c>
      <c r="B3229" s="2">
        <v>10000</v>
      </c>
      <c r="C3229" s="2">
        <v>10000</v>
      </c>
      <c r="D3229" s="2" t="str">
        <f>"人民币"</f>
        <v>人民币</v>
      </c>
      <c r="E3229" s="2">
        <v>1.116</v>
      </c>
      <c r="F3229" s="2">
        <v>-927.5</v>
      </c>
      <c r="G3229" s="2">
        <v>-8.33</v>
      </c>
      <c r="H3229" s="2"/>
      <c r="I3229" s="2">
        <v>10230</v>
      </c>
      <c r="J3229" s="2">
        <v>1.023</v>
      </c>
      <c r="K3229" s="2">
        <v>0</v>
      </c>
      <c r="L3229" s="2">
        <v>0</v>
      </c>
      <c r="M3229" s="2" t="str">
        <f>"150153"</f>
        <v>150153</v>
      </c>
      <c r="N3229" s="2" t="str">
        <f>"0157472516"</f>
        <v>0157472516</v>
      </c>
      <c r="O3229" s="2" t="str">
        <f>"11157.50"</f>
        <v>11157.50</v>
      </c>
      <c r="P3229" s="2">
        <v>1.3</v>
      </c>
      <c r="Q3229" s="2">
        <f>P3229*B3229</f>
        <v>13000</v>
      </c>
      <c r="R3229" s="2">
        <f>(Q3229-O3229)/O3229*100</f>
        <v>16.5135559041004</v>
      </c>
    </row>
    <row r="3230" spans="1:18">
      <c r="A3230" s="2" t="s">
        <v>7</v>
      </c>
      <c r="B3230" s="2">
        <v>600</v>
      </c>
      <c r="C3230" s="2">
        <v>600</v>
      </c>
      <c r="D3230" s="2" t="str">
        <f>"人民币"</f>
        <v>人民币</v>
      </c>
      <c r="E3230" s="2">
        <v>17.548</v>
      </c>
      <c r="F3230" s="2">
        <v>-310.88</v>
      </c>
      <c r="G3230" s="2">
        <v>-2.95</v>
      </c>
      <c r="H3230" s="2"/>
      <c r="I3230" s="2">
        <v>10218</v>
      </c>
      <c r="J3230" s="2">
        <v>17.03</v>
      </c>
      <c r="K3230" s="2">
        <v>0</v>
      </c>
      <c r="L3230" s="2">
        <v>0</v>
      </c>
      <c r="M3230" s="2" t="str">
        <f>"600008"</f>
        <v>600008</v>
      </c>
      <c r="N3230" s="2" t="str">
        <f t="shared" ref="N3230:N3233" si="965">"A453612732"</f>
        <v>A453612732</v>
      </c>
      <c r="O3230" s="2" t="str">
        <f>"10528.88"</f>
        <v>10528.88</v>
      </c>
      <c r="P3230" s="2">
        <v>25</v>
      </c>
      <c r="Q3230" s="2">
        <f>P3230*B3230</f>
        <v>15000</v>
      </c>
      <c r="R3230" s="2">
        <f>(Q3230-O3230)/O3230*100</f>
        <v>42.4652954540274</v>
      </c>
    </row>
    <row r="3231" spans="1:18">
      <c r="A3231" s="2" t="str">
        <f>"华英农业"</f>
        <v>华英农业</v>
      </c>
      <c r="B3231" s="2">
        <v>600</v>
      </c>
      <c r="C3231" s="2">
        <v>300</v>
      </c>
      <c r="D3231" s="2" t="str">
        <f>"人民币"</f>
        <v>人民币</v>
      </c>
      <c r="E3231" s="2">
        <v>14.948</v>
      </c>
      <c r="F3231" s="2">
        <v>-418.66</v>
      </c>
      <c r="G3231" s="2">
        <v>-4.67</v>
      </c>
      <c r="H3231" s="2"/>
      <c r="I3231" s="2">
        <v>8550</v>
      </c>
      <c r="J3231" s="2">
        <v>14.25</v>
      </c>
      <c r="K3231" s="2">
        <v>300</v>
      </c>
      <c r="L3231" s="2">
        <v>0</v>
      </c>
      <c r="M3231" s="2" t="str">
        <f>"002321"</f>
        <v>002321</v>
      </c>
      <c r="N3231" s="2" t="str">
        <f>"0157472516"</f>
        <v>0157472516</v>
      </c>
      <c r="O3231" s="2" t="str">
        <f>"8968.66"</f>
        <v>8968.66</v>
      </c>
      <c r="P3231" s="2">
        <v>25</v>
      </c>
      <c r="Q3231" s="2">
        <f>P3231*B3231</f>
        <v>15000</v>
      </c>
      <c r="R3231" s="2">
        <f>(Q3231-O3231)/O3231*100</f>
        <v>67.2490650777262</v>
      </c>
    </row>
    <row r="3232" spans="1:18">
      <c r="A3232" s="2" t="str">
        <f>"*ST阳化"</f>
        <v>*ST阳化</v>
      </c>
      <c r="B3232" s="2">
        <v>900</v>
      </c>
      <c r="C3232" s="2">
        <v>600</v>
      </c>
      <c r="D3232" s="2" t="str">
        <f>"人民币"</f>
        <v>人民币</v>
      </c>
      <c r="E3232" s="2">
        <v>7.599</v>
      </c>
      <c r="F3232" s="2">
        <v>-80.2</v>
      </c>
      <c r="G3232" s="2">
        <v>-1.17</v>
      </c>
      <c r="H3232" s="2"/>
      <c r="I3232" s="2">
        <v>6759</v>
      </c>
      <c r="J3232" s="2">
        <v>7.51</v>
      </c>
      <c r="K3232" s="2">
        <v>300</v>
      </c>
      <c r="L3232" s="2">
        <v>0</v>
      </c>
      <c r="M3232" s="2" t="str">
        <f>"600691"</f>
        <v>600691</v>
      </c>
      <c r="N3232" s="2" t="str">
        <f>"A453612732"</f>
        <v>A453612732</v>
      </c>
      <c r="O3232" s="2" t="str">
        <f>"6839.20"</f>
        <v>6839.20</v>
      </c>
      <c r="P3232" s="2">
        <v>11</v>
      </c>
      <c r="Q3232" s="2">
        <f>P3232*B3232</f>
        <v>9900</v>
      </c>
      <c r="R3232" s="2">
        <f>(Q3232-O3232)/O3232*100</f>
        <v>44.7537723710376</v>
      </c>
    </row>
    <row r="3233" spans="1:18">
      <c r="A3233" s="2" t="str">
        <f>"雪峰科技"</f>
        <v>雪峰科技</v>
      </c>
      <c r="B3233" s="2">
        <v>200</v>
      </c>
      <c r="C3233" s="2">
        <v>100</v>
      </c>
      <c r="D3233" s="2" t="str">
        <f>"人民币"</f>
        <v>人民币</v>
      </c>
      <c r="E3233" s="2">
        <v>37.898</v>
      </c>
      <c r="F3233" s="2">
        <v>-1239.59</v>
      </c>
      <c r="G3233" s="2">
        <v>-16.35</v>
      </c>
      <c r="H3233" s="2"/>
      <c r="I3233" s="2">
        <v>6340</v>
      </c>
      <c r="J3233" s="2">
        <v>31.7</v>
      </c>
      <c r="K3233" s="2">
        <v>100</v>
      </c>
      <c r="L3233" s="2">
        <v>0</v>
      </c>
      <c r="M3233" s="2" t="str">
        <f>"603227"</f>
        <v>603227</v>
      </c>
      <c r="N3233" s="2" t="str">
        <f>"A453612732"</f>
        <v>A453612732</v>
      </c>
      <c r="O3233" s="2" t="str">
        <f>"7579.59"</f>
        <v>7579.59</v>
      </c>
      <c r="P3233" s="2">
        <v>42</v>
      </c>
      <c r="Q3233" s="2">
        <f>P3233*B3233</f>
        <v>8400</v>
      </c>
      <c r="R3233" s="2">
        <f>(Q3233-O3233)/O3233*100</f>
        <v>10.8239363870605</v>
      </c>
    </row>
    <row r="3234" spans="1:18">
      <c r="A3234" s="2" t="str">
        <f>"三花股份"</f>
        <v>三花股份</v>
      </c>
      <c r="B3234" s="2">
        <v>400</v>
      </c>
      <c r="C3234" s="2">
        <v>400</v>
      </c>
      <c r="D3234" s="2" t="str">
        <f>"人民币"</f>
        <v>人民币</v>
      </c>
      <c r="E3234" s="2">
        <v>13.737</v>
      </c>
      <c r="F3234" s="2">
        <v>69.25</v>
      </c>
      <c r="G3234" s="2">
        <v>1.26</v>
      </c>
      <c r="H3234" s="2"/>
      <c r="I3234" s="2">
        <v>5564</v>
      </c>
      <c r="J3234" s="2">
        <v>13.91</v>
      </c>
      <c r="K3234" s="2">
        <v>0</v>
      </c>
      <c r="L3234" s="2">
        <v>0</v>
      </c>
      <c r="M3234" s="2" t="str">
        <f>"002050"</f>
        <v>002050</v>
      </c>
      <c r="N3234" s="2" t="str">
        <f t="shared" ref="N3234:N3239" si="966">"0157472516"</f>
        <v>0157472516</v>
      </c>
      <c r="O3234" s="2" t="str">
        <f>"5494.75"</f>
        <v>5494.75</v>
      </c>
      <c r="P3234" s="2">
        <v>20</v>
      </c>
      <c r="Q3234" s="2">
        <f>P3234*B3234</f>
        <v>8000</v>
      </c>
      <c r="R3234" s="2">
        <f>(Q3234-O3234)/O3234*100</f>
        <v>45.5935210883116</v>
      </c>
    </row>
    <row r="3235" spans="1:18">
      <c r="A3235" s="2" t="str">
        <f>"农 产 品"</f>
        <v>农 产 品</v>
      </c>
      <c r="B3235" s="2">
        <v>200</v>
      </c>
      <c r="C3235" s="2">
        <v>200</v>
      </c>
      <c r="D3235" s="2" t="str">
        <f>"人民币"</f>
        <v>人民币</v>
      </c>
      <c r="E3235" s="2">
        <v>25.665</v>
      </c>
      <c r="F3235" s="2">
        <v>-601</v>
      </c>
      <c r="G3235" s="2">
        <v>-11.71</v>
      </c>
      <c r="H3235" s="2"/>
      <c r="I3235" s="2">
        <v>4532</v>
      </c>
      <c r="J3235" s="2">
        <v>22.66</v>
      </c>
      <c r="K3235" s="2">
        <v>0</v>
      </c>
      <c r="L3235" s="2">
        <v>0</v>
      </c>
      <c r="M3235" s="2" t="str">
        <f>"000061"</f>
        <v>000061</v>
      </c>
      <c r="N3235" s="2" t="str">
        <f>"0157472516"</f>
        <v>0157472516</v>
      </c>
      <c r="O3235" s="2" t="str">
        <f>"5133.00"</f>
        <v>5133.00</v>
      </c>
      <c r="P3235" s="2">
        <v>35</v>
      </c>
      <c r="Q3235" s="2">
        <f>P3235*B3235</f>
        <v>7000</v>
      </c>
      <c r="R3235" s="2">
        <f>(Q3235-O3235)/O3235*100</f>
        <v>36.3724917202416</v>
      </c>
    </row>
    <row r="3236" spans="1:18">
      <c r="A3236" s="2" t="str">
        <f>"北京城建"</f>
        <v>北京城建</v>
      </c>
      <c r="B3236" s="2">
        <v>200</v>
      </c>
      <c r="C3236" s="2">
        <v>200</v>
      </c>
      <c r="D3236" s="2" t="str">
        <f>"人民币"</f>
        <v>人民币</v>
      </c>
      <c r="E3236" s="2">
        <v>24.605</v>
      </c>
      <c r="F3236" s="2">
        <v>-394.99</v>
      </c>
      <c r="G3236" s="2">
        <v>-8.03</v>
      </c>
      <c r="H3236" s="2"/>
      <c r="I3236" s="2">
        <v>4526</v>
      </c>
      <c r="J3236" s="2">
        <v>22.63</v>
      </c>
      <c r="K3236" s="2">
        <v>0</v>
      </c>
      <c r="L3236" s="2">
        <v>0</v>
      </c>
      <c r="M3236" s="2" t="str">
        <f>"600266"</f>
        <v>600266</v>
      </c>
      <c r="N3236" s="2" t="str">
        <f t="shared" ref="N3236:N3238" si="967">"A453612732"</f>
        <v>A453612732</v>
      </c>
      <c r="O3236" s="2" t="str">
        <f>"4920.99"</f>
        <v>4920.99</v>
      </c>
      <c r="P3236" s="2">
        <v>28</v>
      </c>
      <c r="Q3236" s="2">
        <f>P3236*B3236</f>
        <v>5600</v>
      </c>
      <c r="R3236" s="2">
        <f>(Q3236-O3236)/O3236*100</f>
        <v>13.7982397850839</v>
      </c>
    </row>
    <row r="3237" spans="1:18">
      <c r="A3237" s="2" t="str">
        <f>"上汽集团"</f>
        <v>上汽集团</v>
      </c>
      <c r="B3237" s="2">
        <v>200</v>
      </c>
      <c r="C3237" s="2">
        <v>200</v>
      </c>
      <c r="D3237" s="2" t="str">
        <f>"人民币"</f>
        <v>人民币</v>
      </c>
      <c r="E3237" s="2">
        <v>24.736</v>
      </c>
      <c r="F3237" s="2">
        <v>-449.12</v>
      </c>
      <c r="G3237" s="2">
        <v>-9.08</v>
      </c>
      <c r="H3237" s="2"/>
      <c r="I3237" s="2">
        <v>4498</v>
      </c>
      <c r="J3237" s="2">
        <v>22.49</v>
      </c>
      <c r="K3237" s="2">
        <v>0</v>
      </c>
      <c r="L3237" s="2">
        <v>0</v>
      </c>
      <c r="M3237" s="2" t="str">
        <f>"600104"</f>
        <v>600104</v>
      </c>
      <c r="N3237" s="2" t="str">
        <f>"A453612732"</f>
        <v>A453612732</v>
      </c>
      <c r="O3237" s="2" t="str">
        <f>"4947.12"</f>
        <v>4947.12</v>
      </c>
      <c r="P3237" s="2">
        <v>35</v>
      </c>
      <c r="Q3237" s="2">
        <f>P3237*B3237</f>
        <v>7000</v>
      </c>
      <c r="R3237" s="2">
        <f>(Q3237-O3237)/O3237*100</f>
        <v>41.4964666310904</v>
      </c>
    </row>
    <row r="3238" spans="1:18">
      <c r="A3238" s="2" t="str">
        <f>"中海集运"</f>
        <v>中海集运</v>
      </c>
      <c r="B3238" s="2">
        <v>400</v>
      </c>
      <c r="C3238" s="2">
        <v>400</v>
      </c>
      <c r="D3238" s="2" t="str">
        <f>"人民币"</f>
        <v>人民币</v>
      </c>
      <c r="E3238" s="2">
        <v>9.099</v>
      </c>
      <c r="F3238" s="2">
        <v>-167.68</v>
      </c>
      <c r="G3238" s="2">
        <v>-4.6</v>
      </c>
      <c r="H3238" s="2"/>
      <c r="I3238" s="2">
        <v>3472</v>
      </c>
      <c r="J3238" s="2">
        <v>8.68</v>
      </c>
      <c r="K3238" s="2">
        <v>0</v>
      </c>
      <c r="L3238" s="2">
        <v>0</v>
      </c>
      <c r="M3238" s="2" t="str">
        <f>"601866"</f>
        <v>601866</v>
      </c>
      <c r="N3238" s="2" t="str">
        <f>"A453612732"</f>
        <v>A453612732</v>
      </c>
      <c r="O3238" s="2" t="str">
        <f>"3639.68"</f>
        <v>3639.68</v>
      </c>
      <c r="P3238" s="2">
        <v>12</v>
      </c>
      <c r="Q3238" s="2">
        <f>P3238*B3238</f>
        <v>4800</v>
      </c>
      <c r="R3238" s="2">
        <f>(Q3238-O3238)/O3238*100</f>
        <v>31.8797256901706</v>
      </c>
    </row>
    <row r="3239" spans="1:18">
      <c r="A3239" s="2" t="str">
        <f>"中航军B"</f>
        <v>中航军B</v>
      </c>
      <c r="B3239" s="2">
        <v>3000</v>
      </c>
      <c r="C3239" s="2">
        <v>3000</v>
      </c>
      <c r="D3239" s="2" t="str">
        <f>"人民币"</f>
        <v>人民币</v>
      </c>
      <c r="E3239" s="2">
        <v>0.972</v>
      </c>
      <c r="F3239" s="2">
        <v>-62</v>
      </c>
      <c r="G3239" s="2">
        <v>-2.16</v>
      </c>
      <c r="H3239" s="2"/>
      <c r="I3239" s="2">
        <v>2853</v>
      </c>
      <c r="J3239" s="2">
        <v>0.951</v>
      </c>
      <c r="K3239" s="2">
        <v>0</v>
      </c>
      <c r="L3239" s="2">
        <v>0</v>
      </c>
      <c r="M3239" s="2" t="str">
        <f>"150222"</f>
        <v>150222</v>
      </c>
      <c r="N3239" s="2" t="str">
        <f>"0157472516"</f>
        <v>0157472516</v>
      </c>
      <c r="O3239" s="2" t="str">
        <f>"2915.00"</f>
        <v>2915.00</v>
      </c>
      <c r="P3239" s="2">
        <v>1.1</v>
      </c>
      <c r="Q3239" s="2">
        <f>P3239*B3239</f>
        <v>3300</v>
      </c>
      <c r="R3239" s="2">
        <f>(Q3239-O3239)/O3239*100</f>
        <v>13.2075471698113</v>
      </c>
    </row>
    <row r="3240" spans="1:18">
      <c r="A3240" s="2" t="str">
        <f>"华贸物流"</f>
        <v>华贸物流</v>
      </c>
      <c r="B3240" s="2">
        <v>200</v>
      </c>
      <c r="C3240" s="2">
        <v>200</v>
      </c>
      <c r="D3240" s="2" t="str">
        <f>"人民币"</f>
        <v>人民币</v>
      </c>
      <c r="E3240" s="2">
        <v>16.576</v>
      </c>
      <c r="F3240" s="2">
        <v>-473.12</v>
      </c>
      <c r="G3240" s="2">
        <v>-14.27</v>
      </c>
      <c r="H3240" s="2"/>
      <c r="I3240" s="2">
        <v>2842</v>
      </c>
      <c r="J3240" s="2">
        <v>14.21</v>
      </c>
      <c r="K3240" s="2">
        <v>0</v>
      </c>
      <c r="L3240" s="2">
        <v>0</v>
      </c>
      <c r="M3240" s="2" t="str">
        <f>"603128"</f>
        <v>603128</v>
      </c>
      <c r="N3240" s="2" t="str">
        <f t="shared" ref="N3240:N3243" si="968">"A453612732"</f>
        <v>A453612732</v>
      </c>
      <c r="O3240" s="2" t="str">
        <f>"3315.12"</f>
        <v>3315.12</v>
      </c>
      <c r="P3240" s="2">
        <v>20</v>
      </c>
      <c r="Q3240" s="2">
        <f>P3240*B3240</f>
        <v>4000</v>
      </c>
      <c r="R3240" s="2">
        <f>(Q3240-O3240)/O3240*100</f>
        <v>20.6592823185888</v>
      </c>
    </row>
    <row r="3241" spans="1:18">
      <c r="A3241" s="2" t="str">
        <f>"盛达矿业"</f>
        <v>盛达矿业</v>
      </c>
      <c r="B3241" s="2">
        <v>100</v>
      </c>
      <c r="C3241" s="2">
        <v>100</v>
      </c>
      <c r="D3241" s="2" t="str">
        <f>"人民币"</f>
        <v>人民币</v>
      </c>
      <c r="E3241" s="2">
        <v>38.308</v>
      </c>
      <c r="F3241" s="2">
        <v>-1175.77</v>
      </c>
      <c r="G3241" s="2">
        <v>-30.69</v>
      </c>
      <c r="H3241" s="2"/>
      <c r="I3241" s="2">
        <v>2655</v>
      </c>
      <c r="J3241" s="2">
        <v>26.55</v>
      </c>
      <c r="K3241" s="2">
        <v>0</v>
      </c>
      <c r="L3241" s="2">
        <v>100</v>
      </c>
      <c r="M3241" s="2" t="str">
        <f>"000603"</f>
        <v>000603</v>
      </c>
      <c r="N3241" s="2" t="str">
        <f>"0157472516"</f>
        <v>0157472516</v>
      </c>
      <c r="O3241" s="2" t="str">
        <f>"3830.77"</f>
        <v>3830.77</v>
      </c>
      <c r="P3241" s="2">
        <v>40</v>
      </c>
      <c r="Q3241" s="2">
        <f>P3241*B3241</f>
        <v>4000</v>
      </c>
      <c r="R3241" s="2">
        <f>(Q3241-O3241)/O3241*100</f>
        <v>4.41764971533138</v>
      </c>
    </row>
    <row r="3242" spans="1:18">
      <c r="A3242" s="2" t="str">
        <f>"大众交通"</f>
        <v>大众交通</v>
      </c>
      <c r="B3242" s="2">
        <v>100</v>
      </c>
      <c r="C3242" s="2">
        <v>100</v>
      </c>
      <c r="D3242" s="2" t="str">
        <f>"人民币"</f>
        <v>人民币</v>
      </c>
      <c r="E3242" s="2">
        <v>30.941</v>
      </c>
      <c r="F3242" s="2">
        <v>-1037.13</v>
      </c>
      <c r="G3242" s="2">
        <v>-33.52</v>
      </c>
      <c r="H3242" s="2"/>
      <c r="I3242" s="2">
        <v>2057</v>
      </c>
      <c r="J3242" s="2">
        <v>20.57</v>
      </c>
      <c r="K3242" s="2">
        <v>0</v>
      </c>
      <c r="L3242" s="2">
        <v>0</v>
      </c>
      <c r="M3242" s="2" t="str">
        <f>"600611"</f>
        <v>600611</v>
      </c>
      <c r="N3242" s="2" t="str">
        <f>"A453612732"</f>
        <v>A453612732</v>
      </c>
      <c r="O3242" s="2" t="str">
        <f>"3094.13"</f>
        <v>3094.13</v>
      </c>
      <c r="P3242" s="2">
        <v>28</v>
      </c>
      <c r="Q3242" s="2">
        <f>P3242*B3242</f>
        <v>2800</v>
      </c>
      <c r="R3242" s="2">
        <f>(Q3242-O3242)/O3242*100</f>
        <v>-9.50606470962759</v>
      </c>
    </row>
    <row r="3243" spans="1:18">
      <c r="A3243" s="2" t="str">
        <f>"中国中车"</f>
        <v>中国中车</v>
      </c>
      <c r="B3243" s="2">
        <v>100</v>
      </c>
      <c r="C3243" s="2">
        <v>100</v>
      </c>
      <c r="D3243" s="2" t="str">
        <f>"人民币"</f>
        <v>人民币</v>
      </c>
      <c r="E3243" s="2">
        <v>26.395</v>
      </c>
      <c r="F3243" s="2">
        <v>-631.5</v>
      </c>
      <c r="G3243" s="2">
        <v>-23.92</v>
      </c>
      <c r="H3243" s="2"/>
      <c r="I3243" s="2">
        <v>2008</v>
      </c>
      <c r="J3243" s="2">
        <v>20.08</v>
      </c>
      <c r="K3243" s="2">
        <v>0</v>
      </c>
      <c r="L3243" s="2">
        <v>100</v>
      </c>
      <c r="M3243" s="2" t="str">
        <f>"601766"</f>
        <v>601766</v>
      </c>
      <c r="N3243" s="2" t="str">
        <f>"A453612732"</f>
        <v>A453612732</v>
      </c>
      <c r="O3243" s="2" t="str">
        <f>"2639.50"</f>
        <v>2639.50</v>
      </c>
      <c r="P3243" s="2">
        <v>30</v>
      </c>
      <c r="Q3243" s="2">
        <f>P3243*B3243</f>
        <v>3000</v>
      </c>
      <c r="R3243" s="2">
        <f>(Q3243-O3243)/O3243*100</f>
        <v>13.6578897518469</v>
      </c>
    </row>
    <row r="3244" spans="1:18">
      <c r="A3244" s="2" t="s">
        <v>8</v>
      </c>
      <c r="B3244" s="2" t="s">
        <v>9</v>
      </c>
      <c r="C3244" s="4" t="s">
        <v>10</v>
      </c>
      <c r="D3244" s="4"/>
      <c r="E3244" s="4"/>
      <c r="F3244" s="2"/>
      <c r="G3244" s="2">
        <f>SUM(G3228:G3243)</f>
        <v>-178.38</v>
      </c>
      <c r="H3244" s="2"/>
      <c r="I3244" s="2"/>
      <c r="J3244" s="2"/>
      <c r="K3244" s="2"/>
      <c r="L3244" s="2"/>
      <c r="M3244" s="2"/>
      <c r="N3244" s="2"/>
      <c r="O3244" s="2"/>
      <c r="P3244" s="2"/>
      <c r="Q3244" s="2">
        <f>SUM(Q3228:Q3243)</f>
        <v>134800</v>
      </c>
      <c r="R3244" s="2"/>
    </row>
    <row r="3245" customFormat="1" spans="3:8">
      <c r="C3245" s="5"/>
      <c r="D3245" s="5"/>
      <c r="E3245" s="5"/>
      <c r="H3245" s="6">
        <v>42257</v>
      </c>
    </row>
    <row r="3246" customFormat="1" spans="10:10">
      <c r="J3246" s="6">
        <f>H3245+1</f>
        <v>42258</v>
      </c>
    </row>
    <row r="3247" customFormat="1" spans="2:11">
      <c r="B3247" t="s">
        <v>11</v>
      </c>
      <c r="K3247" s="7">
        <f ca="1">NOW()</f>
        <v>42259.9654398148</v>
      </c>
    </row>
    <row r="3248" customFormat="1" spans="9:9">
      <c r="I3248" t="e">
        <f>D3240+1</f>
        <v>#VALUE!</v>
      </c>
    </row>
    <row r="3249" customFormat="1"/>
    <row r="3250" spans="1:18">
      <c r="A3250" s="2" t="s">
        <v>0</v>
      </c>
      <c r="B3250" s="2" t="str">
        <f>"证券数量"</f>
        <v>证券数量</v>
      </c>
      <c r="C3250" s="2" t="s">
        <v>1</v>
      </c>
      <c r="D3250" s="2" t="str">
        <f>"价格币种"</f>
        <v>价格币种</v>
      </c>
      <c r="E3250" s="2" t="str">
        <f>"成本价"</f>
        <v>成本价</v>
      </c>
      <c r="F3250" s="2" t="str">
        <f>"浮动盈亏"</f>
        <v>浮动盈亏</v>
      </c>
      <c r="G3250" s="2" t="str">
        <f>"盈亏比例(%)"</f>
        <v>盈亏比例(%)</v>
      </c>
      <c r="H3250" s="2" t="str">
        <f>"折算汇率"</f>
        <v>折算汇率</v>
      </c>
      <c r="I3250" s="2" t="str">
        <f>"最新市值"</f>
        <v>最新市值</v>
      </c>
      <c r="J3250" s="2" t="str">
        <f>"当前价"</f>
        <v>当前价</v>
      </c>
      <c r="K3250" s="2" t="str">
        <f>"今买数量"</f>
        <v>今买数量</v>
      </c>
      <c r="L3250" s="2" t="str">
        <f>"今卖数量"</f>
        <v>今卖数量</v>
      </c>
      <c r="M3250" s="2" t="str">
        <f>"证券代码"</f>
        <v>证券代码</v>
      </c>
      <c r="N3250" s="2" t="str">
        <f>"股东代码"</f>
        <v>股东代码</v>
      </c>
      <c r="O3250" s="2" t="str">
        <f>"成本金额"</f>
        <v>成本金额</v>
      </c>
      <c r="P3250" s="2" t="s">
        <v>2</v>
      </c>
      <c r="Q3250" s="2"/>
      <c r="R3250" s="2" t="s">
        <v>3</v>
      </c>
    </row>
    <row r="3251" spans="1:18">
      <c r="A3251" s="2" t="s">
        <v>4</v>
      </c>
      <c r="B3251" s="9" t="s">
        <v>5</v>
      </c>
      <c r="C3251" s="9" t="s">
        <v>5</v>
      </c>
      <c r="D3251" s="2" t="str">
        <f t="shared" ref="D3251:D3266" si="969">"人民币"</f>
        <v>人民币</v>
      </c>
      <c r="E3251" s="2">
        <v>19.758</v>
      </c>
      <c r="F3251" s="2">
        <v>-1294.53</v>
      </c>
      <c r="G3251" s="2">
        <v>-8.19</v>
      </c>
      <c r="H3251" s="9" t="s">
        <v>6</v>
      </c>
      <c r="I3251" s="2">
        <v>14512</v>
      </c>
      <c r="J3251" s="2">
        <v>18.14</v>
      </c>
      <c r="K3251" s="2">
        <v>0</v>
      </c>
      <c r="L3251" s="2">
        <v>0</v>
      </c>
      <c r="M3251" s="2" t="str">
        <f>"000936"</f>
        <v>000936</v>
      </c>
      <c r="N3251" s="2" t="str">
        <f t="shared" ref="N3251:N3254" si="970">"0157472516"</f>
        <v>0157472516</v>
      </c>
      <c r="O3251" s="2" t="str">
        <f>"15806.53"</f>
        <v>15806.53</v>
      </c>
      <c r="P3251" s="2">
        <v>30</v>
      </c>
      <c r="Q3251" s="2">
        <f t="shared" ref="Q3251:Q3266" si="971">P3251*B3251</f>
        <v>24000</v>
      </c>
      <c r="R3251" s="2">
        <f t="shared" ref="R3251:R3266" si="972">(Q3251-O3251)/O3251*100</f>
        <v>51.835981711356</v>
      </c>
    </row>
    <row r="3252" spans="1:18">
      <c r="A3252" s="2" t="str">
        <f>"创业板B"</f>
        <v>创业板B</v>
      </c>
      <c r="B3252" s="2">
        <v>10000</v>
      </c>
      <c r="C3252" s="2">
        <v>10000</v>
      </c>
      <c r="D3252" s="2" t="str">
        <f>"人民币"</f>
        <v>人民币</v>
      </c>
      <c r="E3252" s="2">
        <v>1.116</v>
      </c>
      <c r="F3252" s="2">
        <v>-927.5</v>
      </c>
      <c r="G3252" s="2">
        <v>-8.33</v>
      </c>
      <c r="H3252" s="2"/>
      <c r="I3252" s="2">
        <v>10230</v>
      </c>
      <c r="J3252" s="2">
        <v>1.023</v>
      </c>
      <c r="K3252" s="2">
        <v>0</v>
      </c>
      <c r="L3252" s="2">
        <v>0</v>
      </c>
      <c r="M3252" s="2" t="str">
        <f>"150153"</f>
        <v>150153</v>
      </c>
      <c r="N3252" s="2" t="str">
        <f>"0157472516"</f>
        <v>0157472516</v>
      </c>
      <c r="O3252" s="2" t="str">
        <f>"11157.50"</f>
        <v>11157.50</v>
      </c>
      <c r="P3252" s="2">
        <v>1.3</v>
      </c>
      <c r="Q3252" s="2">
        <f>P3252*B3252</f>
        <v>13000</v>
      </c>
      <c r="R3252" s="2">
        <f>(Q3252-O3252)/O3252*100</f>
        <v>16.5135559041004</v>
      </c>
    </row>
    <row r="3253" spans="1:18">
      <c r="A3253" s="2" t="s">
        <v>7</v>
      </c>
      <c r="B3253" s="2">
        <v>600</v>
      </c>
      <c r="C3253" s="2">
        <v>600</v>
      </c>
      <c r="D3253" s="2" t="str">
        <f>"人民币"</f>
        <v>人民币</v>
      </c>
      <c r="E3253" s="2">
        <v>17.548</v>
      </c>
      <c r="F3253" s="2">
        <v>-310.88</v>
      </c>
      <c r="G3253" s="2">
        <v>-2.95</v>
      </c>
      <c r="H3253" s="2"/>
      <c r="I3253" s="2">
        <v>10218</v>
      </c>
      <c r="J3253" s="2">
        <v>17.03</v>
      </c>
      <c r="K3253" s="2">
        <v>0</v>
      </c>
      <c r="L3253" s="2">
        <v>0</v>
      </c>
      <c r="M3253" s="2" t="str">
        <f>"600008"</f>
        <v>600008</v>
      </c>
      <c r="N3253" s="2" t="str">
        <f t="shared" ref="N3253:N3256" si="973">"A453612732"</f>
        <v>A453612732</v>
      </c>
      <c r="O3253" s="2" t="str">
        <f>"10528.88"</f>
        <v>10528.88</v>
      </c>
      <c r="P3253" s="2">
        <v>25</v>
      </c>
      <c r="Q3253" s="2">
        <f>P3253*B3253</f>
        <v>15000</v>
      </c>
      <c r="R3253" s="2">
        <f>(Q3253-O3253)/O3253*100</f>
        <v>42.4652954540274</v>
      </c>
    </row>
    <row r="3254" spans="1:18">
      <c r="A3254" s="2" t="str">
        <f>"华英农业"</f>
        <v>华英农业</v>
      </c>
      <c r="B3254" s="2">
        <v>600</v>
      </c>
      <c r="C3254" s="2">
        <v>300</v>
      </c>
      <c r="D3254" s="2" t="str">
        <f>"人民币"</f>
        <v>人民币</v>
      </c>
      <c r="E3254" s="2">
        <v>14.948</v>
      </c>
      <c r="F3254" s="2">
        <v>-418.66</v>
      </c>
      <c r="G3254" s="2">
        <v>-4.67</v>
      </c>
      <c r="H3254" s="2"/>
      <c r="I3254" s="2">
        <v>8550</v>
      </c>
      <c r="J3254" s="2">
        <v>14.25</v>
      </c>
      <c r="K3254" s="2">
        <v>300</v>
      </c>
      <c r="L3254" s="2">
        <v>0</v>
      </c>
      <c r="M3254" s="2" t="str">
        <f>"002321"</f>
        <v>002321</v>
      </c>
      <c r="N3254" s="2" t="str">
        <f>"0157472516"</f>
        <v>0157472516</v>
      </c>
      <c r="O3254" s="2" t="str">
        <f>"8968.66"</f>
        <v>8968.66</v>
      </c>
      <c r="P3254" s="2">
        <v>25</v>
      </c>
      <c r="Q3254" s="2">
        <f>P3254*B3254</f>
        <v>15000</v>
      </c>
      <c r="R3254" s="2">
        <f>(Q3254-O3254)/O3254*100</f>
        <v>67.2490650777262</v>
      </c>
    </row>
    <row r="3255" spans="1:18">
      <c r="A3255" s="2" t="str">
        <f>"*ST阳化"</f>
        <v>*ST阳化</v>
      </c>
      <c r="B3255" s="2">
        <v>900</v>
      </c>
      <c r="C3255" s="2">
        <v>600</v>
      </c>
      <c r="D3255" s="2" t="str">
        <f>"人民币"</f>
        <v>人民币</v>
      </c>
      <c r="E3255" s="2">
        <v>7.599</v>
      </c>
      <c r="F3255" s="2">
        <v>-80.2</v>
      </c>
      <c r="G3255" s="2">
        <v>-1.17</v>
      </c>
      <c r="H3255" s="2"/>
      <c r="I3255" s="2">
        <v>6759</v>
      </c>
      <c r="J3255" s="2">
        <v>7.51</v>
      </c>
      <c r="K3255" s="2">
        <v>300</v>
      </c>
      <c r="L3255" s="2">
        <v>0</v>
      </c>
      <c r="M3255" s="2" t="str">
        <f>"600691"</f>
        <v>600691</v>
      </c>
      <c r="N3255" s="2" t="str">
        <f>"A453612732"</f>
        <v>A453612732</v>
      </c>
      <c r="O3255" s="2" t="str">
        <f>"6839.20"</f>
        <v>6839.20</v>
      </c>
      <c r="P3255" s="2">
        <v>11</v>
      </c>
      <c r="Q3255" s="2">
        <f>P3255*B3255</f>
        <v>9900</v>
      </c>
      <c r="R3255" s="2">
        <f>(Q3255-O3255)/O3255*100</f>
        <v>44.7537723710376</v>
      </c>
    </row>
    <row r="3256" spans="1:18">
      <c r="A3256" s="2" t="str">
        <f>"雪峰科技"</f>
        <v>雪峰科技</v>
      </c>
      <c r="B3256" s="2">
        <v>200</v>
      </c>
      <c r="C3256" s="2">
        <v>100</v>
      </c>
      <c r="D3256" s="2" t="str">
        <f>"人民币"</f>
        <v>人民币</v>
      </c>
      <c r="E3256" s="2">
        <v>37.898</v>
      </c>
      <c r="F3256" s="2">
        <v>-1239.59</v>
      </c>
      <c r="G3256" s="2">
        <v>-16.35</v>
      </c>
      <c r="H3256" s="2"/>
      <c r="I3256" s="2">
        <v>6340</v>
      </c>
      <c r="J3256" s="2">
        <v>31.7</v>
      </c>
      <c r="K3256" s="2">
        <v>100</v>
      </c>
      <c r="L3256" s="2">
        <v>0</v>
      </c>
      <c r="M3256" s="2" t="str">
        <f>"603227"</f>
        <v>603227</v>
      </c>
      <c r="N3256" s="2" t="str">
        <f>"A453612732"</f>
        <v>A453612732</v>
      </c>
      <c r="O3256" s="2" t="str">
        <f>"7579.59"</f>
        <v>7579.59</v>
      </c>
      <c r="P3256" s="2">
        <v>42</v>
      </c>
      <c r="Q3256" s="2">
        <f>P3256*B3256</f>
        <v>8400</v>
      </c>
      <c r="R3256" s="2">
        <f>(Q3256-O3256)/O3256*100</f>
        <v>10.8239363870605</v>
      </c>
    </row>
    <row r="3257" spans="1:18">
      <c r="A3257" s="2" t="str">
        <f>"三花股份"</f>
        <v>三花股份</v>
      </c>
      <c r="B3257" s="2">
        <v>400</v>
      </c>
      <c r="C3257" s="2">
        <v>400</v>
      </c>
      <c r="D3257" s="2" t="str">
        <f>"人民币"</f>
        <v>人民币</v>
      </c>
      <c r="E3257" s="2">
        <v>13.737</v>
      </c>
      <c r="F3257" s="2">
        <v>69.25</v>
      </c>
      <c r="G3257" s="2">
        <v>1.26</v>
      </c>
      <c r="H3257" s="2"/>
      <c r="I3257" s="2">
        <v>5564</v>
      </c>
      <c r="J3257" s="2">
        <v>13.91</v>
      </c>
      <c r="K3257" s="2">
        <v>0</v>
      </c>
      <c r="L3257" s="2">
        <v>0</v>
      </c>
      <c r="M3257" s="2" t="str">
        <f>"002050"</f>
        <v>002050</v>
      </c>
      <c r="N3257" s="2" t="str">
        <f t="shared" ref="N3257:N3262" si="974">"0157472516"</f>
        <v>0157472516</v>
      </c>
      <c r="O3257" s="2" t="str">
        <f>"5494.75"</f>
        <v>5494.75</v>
      </c>
      <c r="P3257" s="2">
        <v>20</v>
      </c>
      <c r="Q3257" s="2">
        <f>P3257*B3257</f>
        <v>8000</v>
      </c>
      <c r="R3257" s="2">
        <f>(Q3257-O3257)/O3257*100</f>
        <v>45.5935210883116</v>
      </c>
    </row>
    <row r="3258" spans="1:18">
      <c r="A3258" s="2" t="str">
        <f>"农 产 品"</f>
        <v>农 产 品</v>
      </c>
      <c r="B3258" s="2">
        <v>200</v>
      </c>
      <c r="C3258" s="2">
        <v>200</v>
      </c>
      <c r="D3258" s="2" t="str">
        <f>"人民币"</f>
        <v>人民币</v>
      </c>
      <c r="E3258" s="2">
        <v>25.665</v>
      </c>
      <c r="F3258" s="2">
        <v>-601</v>
      </c>
      <c r="G3258" s="2">
        <v>-11.71</v>
      </c>
      <c r="H3258" s="2"/>
      <c r="I3258" s="2">
        <v>4532</v>
      </c>
      <c r="J3258" s="2">
        <v>22.66</v>
      </c>
      <c r="K3258" s="2">
        <v>0</v>
      </c>
      <c r="L3258" s="2">
        <v>0</v>
      </c>
      <c r="M3258" s="2" t="str">
        <f>"000061"</f>
        <v>000061</v>
      </c>
      <c r="N3258" s="2" t="str">
        <f>"0157472516"</f>
        <v>0157472516</v>
      </c>
      <c r="O3258" s="2" t="str">
        <f>"5133.00"</f>
        <v>5133.00</v>
      </c>
      <c r="P3258" s="2">
        <v>35</v>
      </c>
      <c r="Q3258" s="2">
        <f>P3258*B3258</f>
        <v>7000</v>
      </c>
      <c r="R3258" s="2">
        <f>(Q3258-O3258)/O3258*100</f>
        <v>36.3724917202416</v>
      </c>
    </row>
    <row r="3259" spans="1:18">
      <c r="A3259" s="2" t="str">
        <f>"北京城建"</f>
        <v>北京城建</v>
      </c>
      <c r="B3259" s="2">
        <v>200</v>
      </c>
      <c r="C3259" s="2">
        <v>200</v>
      </c>
      <c r="D3259" s="2" t="str">
        <f>"人民币"</f>
        <v>人民币</v>
      </c>
      <c r="E3259" s="2">
        <v>24.605</v>
      </c>
      <c r="F3259" s="2">
        <v>-394.99</v>
      </c>
      <c r="G3259" s="2">
        <v>-8.03</v>
      </c>
      <c r="H3259" s="2"/>
      <c r="I3259" s="2">
        <v>4526</v>
      </c>
      <c r="J3259" s="2">
        <v>22.63</v>
      </c>
      <c r="K3259" s="2">
        <v>0</v>
      </c>
      <c r="L3259" s="2">
        <v>0</v>
      </c>
      <c r="M3259" s="2" t="str">
        <f>"600266"</f>
        <v>600266</v>
      </c>
      <c r="N3259" s="2" t="str">
        <f t="shared" ref="N3259:N3261" si="975">"A453612732"</f>
        <v>A453612732</v>
      </c>
      <c r="O3259" s="2" t="str">
        <f>"4920.99"</f>
        <v>4920.99</v>
      </c>
      <c r="P3259" s="2">
        <v>28</v>
      </c>
      <c r="Q3259" s="2">
        <f>P3259*B3259</f>
        <v>5600</v>
      </c>
      <c r="R3259" s="2">
        <f>(Q3259-O3259)/O3259*100</f>
        <v>13.7982397850839</v>
      </c>
    </row>
    <row r="3260" spans="1:18">
      <c r="A3260" s="2" t="str">
        <f>"上汽集团"</f>
        <v>上汽集团</v>
      </c>
      <c r="B3260" s="2">
        <v>200</v>
      </c>
      <c r="C3260" s="2">
        <v>200</v>
      </c>
      <c r="D3260" s="2" t="str">
        <f>"人民币"</f>
        <v>人民币</v>
      </c>
      <c r="E3260" s="2">
        <v>24.736</v>
      </c>
      <c r="F3260" s="2">
        <v>-449.12</v>
      </c>
      <c r="G3260" s="2">
        <v>-9.08</v>
      </c>
      <c r="H3260" s="2"/>
      <c r="I3260" s="2">
        <v>4498</v>
      </c>
      <c r="J3260" s="2">
        <v>22.49</v>
      </c>
      <c r="K3260" s="2">
        <v>0</v>
      </c>
      <c r="L3260" s="2">
        <v>0</v>
      </c>
      <c r="M3260" s="2" t="str">
        <f>"600104"</f>
        <v>600104</v>
      </c>
      <c r="N3260" s="2" t="str">
        <f>"A453612732"</f>
        <v>A453612732</v>
      </c>
      <c r="O3260" s="2" t="str">
        <f>"4947.12"</f>
        <v>4947.12</v>
      </c>
      <c r="P3260" s="2">
        <v>35</v>
      </c>
      <c r="Q3260" s="2">
        <f>P3260*B3260</f>
        <v>7000</v>
      </c>
      <c r="R3260" s="2">
        <f>(Q3260-O3260)/O3260*100</f>
        <v>41.4964666310904</v>
      </c>
    </row>
    <row r="3261" spans="1:18">
      <c r="A3261" s="2" t="str">
        <f>"中海集运"</f>
        <v>中海集运</v>
      </c>
      <c r="B3261" s="2">
        <v>400</v>
      </c>
      <c r="C3261" s="2">
        <v>400</v>
      </c>
      <c r="D3261" s="2" t="str">
        <f>"人民币"</f>
        <v>人民币</v>
      </c>
      <c r="E3261" s="2">
        <v>9.099</v>
      </c>
      <c r="F3261" s="2">
        <v>-167.68</v>
      </c>
      <c r="G3261" s="2">
        <v>-4.6</v>
      </c>
      <c r="H3261" s="2"/>
      <c r="I3261" s="2">
        <v>3472</v>
      </c>
      <c r="J3261" s="2">
        <v>8.68</v>
      </c>
      <c r="K3261" s="2">
        <v>0</v>
      </c>
      <c r="L3261" s="2">
        <v>0</v>
      </c>
      <c r="M3261" s="2" t="str">
        <f>"601866"</f>
        <v>601866</v>
      </c>
      <c r="N3261" s="2" t="str">
        <f>"A453612732"</f>
        <v>A453612732</v>
      </c>
      <c r="O3261" s="2" t="str">
        <f>"3639.68"</f>
        <v>3639.68</v>
      </c>
      <c r="P3261" s="2">
        <v>12</v>
      </c>
      <c r="Q3261" s="2">
        <f>P3261*B3261</f>
        <v>4800</v>
      </c>
      <c r="R3261" s="2">
        <f>(Q3261-O3261)/O3261*100</f>
        <v>31.8797256901706</v>
      </c>
    </row>
    <row r="3262" spans="1:18">
      <c r="A3262" s="2" t="str">
        <f>"中航军B"</f>
        <v>中航军B</v>
      </c>
      <c r="B3262" s="2">
        <v>3000</v>
      </c>
      <c r="C3262" s="2">
        <v>3000</v>
      </c>
      <c r="D3262" s="2" t="str">
        <f>"人民币"</f>
        <v>人民币</v>
      </c>
      <c r="E3262" s="2">
        <v>0.972</v>
      </c>
      <c r="F3262" s="2">
        <v>-62</v>
      </c>
      <c r="G3262" s="2">
        <v>-2.16</v>
      </c>
      <c r="H3262" s="2"/>
      <c r="I3262" s="2">
        <v>2853</v>
      </c>
      <c r="J3262" s="2">
        <v>0.951</v>
      </c>
      <c r="K3262" s="2">
        <v>0</v>
      </c>
      <c r="L3262" s="2">
        <v>0</v>
      </c>
      <c r="M3262" s="2" t="str">
        <f>"150222"</f>
        <v>150222</v>
      </c>
      <c r="N3262" s="2" t="str">
        <f>"0157472516"</f>
        <v>0157472516</v>
      </c>
      <c r="O3262" s="2" t="str">
        <f>"2915.00"</f>
        <v>2915.00</v>
      </c>
      <c r="P3262" s="2">
        <v>1.1</v>
      </c>
      <c r="Q3262" s="2">
        <f>P3262*B3262</f>
        <v>3300</v>
      </c>
      <c r="R3262" s="2">
        <f>(Q3262-O3262)/O3262*100</f>
        <v>13.2075471698113</v>
      </c>
    </row>
    <row r="3263" spans="1:18">
      <c r="A3263" s="2" t="str">
        <f>"华贸物流"</f>
        <v>华贸物流</v>
      </c>
      <c r="B3263" s="2">
        <v>200</v>
      </c>
      <c r="C3263" s="2">
        <v>200</v>
      </c>
      <c r="D3263" s="2" t="str">
        <f>"人民币"</f>
        <v>人民币</v>
      </c>
      <c r="E3263" s="2">
        <v>16.576</v>
      </c>
      <c r="F3263" s="2">
        <v>-473.12</v>
      </c>
      <c r="G3263" s="2">
        <v>-14.27</v>
      </c>
      <c r="H3263" s="2"/>
      <c r="I3263" s="2">
        <v>2842</v>
      </c>
      <c r="J3263" s="2">
        <v>14.21</v>
      </c>
      <c r="K3263" s="2">
        <v>0</v>
      </c>
      <c r="L3263" s="2">
        <v>0</v>
      </c>
      <c r="M3263" s="2" t="str">
        <f>"603128"</f>
        <v>603128</v>
      </c>
      <c r="N3263" s="2" t="str">
        <f t="shared" ref="N3263:N3266" si="976">"A453612732"</f>
        <v>A453612732</v>
      </c>
      <c r="O3263" s="2" t="str">
        <f>"3315.12"</f>
        <v>3315.12</v>
      </c>
      <c r="P3263" s="2">
        <v>20</v>
      </c>
      <c r="Q3263" s="2">
        <f>P3263*B3263</f>
        <v>4000</v>
      </c>
      <c r="R3263" s="2">
        <f>(Q3263-O3263)/O3263*100</f>
        <v>20.6592823185888</v>
      </c>
    </row>
    <row r="3264" spans="1:18">
      <c r="A3264" s="2" t="str">
        <f>"盛达矿业"</f>
        <v>盛达矿业</v>
      </c>
      <c r="B3264" s="2">
        <v>100</v>
      </c>
      <c r="C3264" s="2">
        <v>100</v>
      </c>
      <c r="D3264" s="2" t="str">
        <f>"人民币"</f>
        <v>人民币</v>
      </c>
      <c r="E3264" s="2">
        <v>38.308</v>
      </c>
      <c r="F3264" s="2">
        <v>-1175.77</v>
      </c>
      <c r="G3264" s="2">
        <v>-30.69</v>
      </c>
      <c r="H3264" s="2"/>
      <c r="I3264" s="2">
        <v>2655</v>
      </c>
      <c r="J3264" s="2">
        <v>26.55</v>
      </c>
      <c r="K3264" s="2">
        <v>0</v>
      </c>
      <c r="L3264" s="2">
        <v>100</v>
      </c>
      <c r="M3264" s="2" t="str">
        <f>"000603"</f>
        <v>000603</v>
      </c>
      <c r="N3264" s="2" t="str">
        <f>"0157472516"</f>
        <v>0157472516</v>
      </c>
      <c r="O3264" s="2" t="str">
        <f>"3830.77"</f>
        <v>3830.77</v>
      </c>
      <c r="P3264" s="2">
        <v>40</v>
      </c>
      <c r="Q3264" s="2">
        <f>P3264*B3264</f>
        <v>4000</v>
      </c>
      <c r="R3264" s="2">
        <f>(Q3264-O3264)/O3264*100</f>
        <v>4.41764971533138</v>
      </c>
    </row>
    <row r="3265" spans="1:18">
      <c r="A3265" s="2" t="str">
        <f>"大众交通"</f>
        <v>大众交通</v>
      </c>
      <c r="B3265" s="2">
        <v>100</v>
      </c>
      <c r="C3265" s="2">
        <v>100</v>
      </c>
      <c r="D3265" s="2" t="str">
        <f>"人民币"</f>
        <v>人民币</v>
      </c>
      <c r="E3265" s="2">
        <v>30.941</v>
      </c>
      <c r="F3265" s="2">
        <v>-1037.13</v>
      </c>
      <c r="G3265" s="2">
        <v>-33.52</v>
      </c>
      <c r="H3265" s="2"/>
      <c r="I3265" s="2">
        <v>2057</v>
      </c>
      <c r="J3265" s="2">
        <v>20.57</v>
      </c>
      <c r="K3265" s="2">
        <v>0</v>
      </c>
      <c r="L3265" s="2">
        <v>0</v>
      </c>
      <c r="M3265" s="2" t="str">
        <f>"600611"</f>
        <v>600611</v>
      </c>
      <c r="N3265" s="2" t="str">
        <f>"A453612732"</f>
        <v>A453612732</v>
      </c>
      <c r="O3265" s="2" t="str">
        <f>"3094.13"</f>
        <v>3094.13</v>
      </c>
      <c r="P3265" s="2">
        <v>28</v>
      </c>
      <c r="Q3265" s="2">
        <f>P3265*B3265</f>
        <v>2800</v>
      </c>
      <c r="R3265" s="2">
        <f>(Q3265-O3265)/O3265*100</f>
        <v>-9.50606470962759</v>
      </c>
    </row>
    <row r="3266" spans="1:18">
      <c r="A3266" s="2" t="str">
        <f>"中国中车"</f>
        <v>中国中车</v>
      </c>
      <c r="B3266" s="2">
        <v>100</v>
      </c>
      <c r="C3266" s="2">
        <v>100</v>
      </c>
      <c r="D3266" s="2" t="str">
        <f>"人民币"</f>
        <v>人民币</v>
      </c>
      <c r="E3266" s="2">
        <v>26.395</v>
      </c>
      <c r="F3266" s="2">
        <v>-631.5</v>
      </c>
      <c r="G3266" s="2">
        <v>-23.92</v>
      </c>
      <c r="H3266" s="2"/>
      <c r="I3266" s="2">
        <v>2008</v>
      </c>
      <c r="J3266" s="2">
        <v>20.08</v>
      </c>
      <c r="K3266" s="2">
        <v>0</v>
      </c>
      <c r="L3266" s="2">
        <v>100</v>
      </c>
      <c r="M3266" s="2" t="str">
        <f>"601766"</f>
        <v>601766</v>
      </c>
      <c r="N3266" s="2" t="str">
        <f>"A453612732"</f>
        <v>A453612732</v>
      </c>
      <c r="O3266" s="2" t="str">
        <f>"2639.50"</f>
        <v>2639.50</v>
      </c>
      <c r="P3266" s="2">
        <v>30</v>
      </c>
      <c r="Q3266" s="2">
        <f>P3266*B3266</f>
        <v>3000</v>
      </c>
      <c r="R3266" s="2">
        <f>(Q3266-O3266)/O3266*100</f>
        <v>13.6578897518469</v>
      </c>
    </row>
    <row r="3267" spans="1:18">
      <c r="A3267" s="2" t="s">
        <v>8</v>
      </c>
      <c r="B3267" s="2" t="s">
        <v>9</v>
      </c>
      <c r="C3267" s="4" t="s">
        <v>10</v>
      </c>
      <c r="D3267" s="4"/>
      <c r="E3267" s="4"/>
      <c r="F3267" s="2"/>
      <c r="G3267" s="2">
        <f>SUM(G3251:G3266)</f>
        <v>-178.38</v>
      </c>
      <c r="H3267" s="2"/>
      <c r="I3267" s="2"/>
      <c r="J3267" s="2"/>
      <c r="K3267" s="2"/>
      <c r="L3267" s="2"/>
      <c r="M3267" s="2"/>
      <c r="N3267" s="2"/>
      <c r="O3267" s="2"/>
      <c r="P3267" s="2"/>
      <c r="Q3267" s="2">
        <f>SUM(Q3251:Q3266)</f>
        <v>134800</v>
      </c>
      <c r="R3267" s="2"/>
    </row>
    <row r="3268" customFormat="1" spans="3:8">
      <c r="C3268" s="5"/>
      <c r="D3268" s="5"/>
      <c r="E3268" s="5"/>
      <c r="H3268" s="6">
        <v>42257</v>
      </c>
    </row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spans="2:18">
      <c r="B3278" s="2" t="str">
        <f>"币种"</f>
        <v>币种</v>
      </c>
      <c r="C3278" s="2" t="str">
        <f>"余额"</f>
        <v>余额</v>
      </c>
      <c r="D3278" s="2" t="str">
        <f>"可用"</f>
        <v>可用</v>
      </c>
      <c r="E3278" s="2" t="str">
        <f>"可取"</f>
        <v>可取</v>
      </c>
      <c r="F3278" s="2" t="str">
        <f>"参考市值"</f>
        <v>参考市值</v>
      </c>
      <c r="G3278" s="2" t="str">
        <f>"资产"</f>
        <v>资产</v>
      </c>
      <c r="H3278" s="2" t="str">
        <f>"盈亏"</f>
        <v>盈亏</v>
      </c>
      <c r="I3278" s="2"/>
      <c r="J3278" s="2"/>
      <c r="K3278" s="2"/>
      <c r="L3278" s="2"/>
      <c r="M3278" s="2"/>
      <c r="N3278" s="2"/>
      <c r="O3278" s="2"/>
      <c r="P3278" s="2"/>
      <c r="Q3278" s="2"/>
      <c r="R3278" s="2"/>
    </row>
    <row r="3279" spans="2:18">
      <c r="B3279" s="2" t="str">
        <f>"人民币"</f>
        <v>人民币</v>
      </c>
      <c r="C3279" s="2" t="str">
        <f>"5508.71"</f>
        <v>5508.71</v>
      </c>
      <c r="D3279" s="2" t="str">
        <f>"138.54"</f>
        <v>138.54</v>
      </c>
      <c r="E3279" s="2" t="str">
        <f>"138.54"</f>
        <v>138.54</v>
      </c>
      <c r="F3279" s="2" t="str">
        <f>"91616.00"</f>
        <v>91616.00</v>
      </c>
      <c r="G3279" s="2" t="str">
        <f>"91754.54"</f>
        <v>91754.54</v>
      </c>
      <c r="H3279" s="2" t="str">
        <f>"-9194.42"</f>
        <v>-9194.42</v>
      </c>
      <c r="I3279" s="2"/>
      <c r="J3279" s="2"/>
      <c r="K3279" s="2"/>
      <c r="L3279" s="2"/>
      <c r="M3279" s="2"/>
      <c r="N3279" s="2"/>
      <c r="O3279" s="2"/>
      <c r="P3279" s="2"/>
      <c r="Q3279" s="2"/>
      <c r="R3279" s="2"/>
    </row>
    <row r="3280" spans="2:18"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8"/>
    </row>
    <row r="3281" spans="2:18">
      <c r="B3281" s="2" t="s">
        <v>0</v>
      </c>
      <c r="C3281" s="2" t="str">
        <f>"证券数量"</f>
        <v>证券数量</v>
      </c>
      <c r="D3281" s="2" t="s">
        <v>1</v>
      </c>
      <c r="E3281" s="2" t="str">
        <f>"价格币种"</f>
        <v>价格币种</v>
      </c>
      <c r="F3281" s="2" t="str">
        <f>"成本价"</f>
        <v>成本价</v>
      </c>
      <c r="G3281" s="2" t="str">
        <f>"浮动盈亏"</f>
        <v>浮动盈亏</v>
      </c>
      <c r="H3281" s="2" t="str">
        <f>"盈亏比例(%)"</f>
        <v>盈亏比例(%)</v>
      </c>
      <c r="I3281" s="2" t="str">
        <f>"折算汇率"</f>
        <v>折算汇率</v>
      </c>
      <c r="J3281" s="2" t="str">
        <f>"最新市值"</f>
        <v>最新市值</v>
      </c>
      <c r="K3281" s="2" t="str">
        <f>"当前价"</f>
        <v>当前价</v>
      </c>
      <c r="L3281" s="2" t="str">
        <f>"今买数量"</f>
        <v>今买数量</v>
      </c>
      <c r="M3281" s="2" t="str">
        <f>"今卖数量"</f>
        <v>今卖数量</v>
      </c>
      <c r="N3281" s="2" t="str">
        <f>"证券代码"</f>
        <v>证券代码</v>
      </c>
      <c r="O3281" s="2" t="str">
        <f>"股东代码"</f>
        <v>股东代码</v>
      </c>
      <c r="P3281" s="2" t="str">
        <f>"成本金额"</f>
        <v>成本金额</v>
      </c>
      <c r="Q3281" s="2" t="s">
        <v>2</v>
      </c>
      <c r="R3281" s="2"/>
    </row>
    <row r="3282" spans="2:18">
      <c r="B3282" s="2" t="s">
        <v>4</v>
      </c>
      <c r="C3282" s="9" t="s">
        <v>5</v>
      </c>
      <c r="D3282" s="9" t="s">
        <v>5</v>
      </c>
      <c r="E3282" s="2" t="str">
        <f t="shared" ref="E3282:E3297" si="977">"人民币"</f>
        <v>人民币</v>
      </c>
      <c r="F3282" s="2">
        <v>19.758</v>
      </c>
      <c r="G3282" s="2">
        <v>-1294.53</v>
      </c>
      <c r="H3282" s="2">
        <v>-8.19</v>
      </c>
      <c r="I3282" s="9" t="s">
        <v>6</v>
      </c>
      <c r="J3282" s="2">
        <v>14512</v>
      </c>
      <c r="K3282" s="2">
        <v>18.14</v>
      </c>
      <c r="L3282" s="2">
        <v>0</v>
      </c>
      <c r="M3282" s="2">
        <v>0</v>
      </c>
      <c r="N3282" s="2" t="str">
        <f>"000936"</f>
        <v>000936</v>
      </c>
      <c r="O3282" s="2" t="str">
        <f t="shared" ref="O3282:O3285" si="978">"0157472516"</f>
        <v>0157472516</v>
      </c>
      <c r="P3282" s="2" t="str">
        <f>"15806.53"</f>
        <v>15806.53</v>
      </c>
      <c r="Q3282" s="2">
        <v>30</v>
      </c>
      <c r="R3282" s="2">
        <f t="shared" ref="R3282:R3297" si="979">Q3282*C3282</f>
        <v>24000</v>
      </c>
    </row>
    <row r="3283" spans="2:18">
      <c r="B3283" s="2" t="str">
        <f>"创业板B"</f>
        <v>创业板B</v>
      </c>
      <c r="C3283" s="2">
        <v>10000</v>
      </c>
      <c r="D3283" s="2">
        <v>10000</v>
      </c>
      <c r="E3283" s="2" t="str">
        <f>"人民币"</f>
        <v>人民币</v>
      </c>
      <c r="F3283" s="2">
        <v>1.116</v>
      </c>
      <c r="G3283" s="2">
        <v>-927.5</v>
      </c>
      <c r="H3283" s="2">
        <v>-8.33</v>
      </c>
      <c r="I3283" s="2"/>
      <c r="J3283" s="2">
        <v>10230</v>
      </c>
      <c r="K3283" s="2">
        <v>1.023</v>
      </c>
      <c r="L3283" s="2">
        <v>0</v>
      </c>
      <c r="M3283" s="2">
        <v>0</v>
      </c>
      <c r="N3283" s="2" t="str">
        <f>"150153"</f>
        <v>150153</v>
      </c>
      <c r="O3283" s="2" t="str">
        <f>"0157472516"</f>
        <v>0157472516</v>
      </c>
      <c r="P3283" s="2" t="str">
        <f>"11157.50"</f>
        <v>11157.50</v>
      </c>
      <c r="Q3283" s="2">
        <v>1.3</v>
      </c>
      <c r="R3283" s="2">
        <f>Q3283*C3283</f>
        <v>13000</v>
      </c>
    </row>
    <row r="3284" spans="2:18">
      <c r="B3284" s="2" t="s">
        <v>7</v>
      </c>
      <c r="C3284" s="2">
        <v>600</v>
      </c>
      <c r="D3284" s="2">
        <v>600</v>
      </c>
      <c r="E3284" s="2" t="str">
        <f>"人民币"</f>
        <v>人民币</v>
      </c>
      <c r="F3284" s="2">
        <v>17.548</v>
      </c>
      <c r="G3284" s="2">
        <v>-310.88</v>
      </c>
      <c r="H3284" s="2">
        <v>-2.95</v>
      </c>
      <c r="I3284" s="2"/>
      <c r="J3284" s="2">
        <v>10218</v>
      </c>
      <c r="K3284" s="2">
        <v>17.03</v>
      </c>
      <c r="L3284" s="2">
        <v>0</v>
      </c>
      <c r="M3284" s="2">
        <v>0</v>
      </c>
      <c r="N3284" s="2" t="str">
        <f>"600008"</f>
        <v>600008</v>
      </c>
      <c r="O3284" s="2" t="str">
        <f t="shared" ref="O3284:O3287" si="980">"A453612732"</f>
        <v>A453612732</v>
      </c>
      <c r="P3284" s="2" t="str">
        <f>"10528.88"</f>
        <v>10528.88</v>
      </c>
      <c r="Q3284" s="2">
        <v>25</v>
      </c>
      <c r="R3284" s="2">
        <f>Q3284*C3284</f>
        <v>15000</v>
      </c>
    </row>
    <row r="3285" spans="2:18">
      <c r="B3285" s="2" t="str">
        <f>"华英农业"</f>
        <v>华英农业</v>
      </c>
      <c r="C3285" s="2">
        <v>600</v>
      </c>
      <c r="D3285" s="2">
        <v>300</v>
      </c>
      <c r="E3285" s="2" t="str">
        <f>"人民币"</f>
        <v>人民币</v>
      </c>
      <c r="F3285" s="2">
        <v>14.948</v>
      </c>
      <c r="G3285" s="2">
        <v>-418.66</v>
      </c>
      <c r="H3285" s="2">
        <v>-4.67</v>
      </c>
      <c r="I3285" s="2"/>
      <c r="J3285" s="2">
        <v>8550</v>
      </c>
      <c r="K3285" s="2">
        <v>14.25</v>
      </c>
      <c r="L3285" s="2">
        <v>300</v>
      </c>
      <c r="M3285" s="2">
        <v>0</v>
      </c>
      <c r="N3285" s="2" t="str">
        <f>"002321"</f>
        <v>002321</v>
      </c>
      <c r="O3285" s="2" t="str">
        <f>"0157472516"</f>
        <v>0157472516</v>
      </c>
      <c r="P3285" s="2" t="str">
        <f>"8968.66"</f>
        <v>8968.66</v>
      </c>
      <c r="Q3285" s="2">
        <v>25</v>
      </c>
      <c r="R3285" s="2">
        <f>Q3285*C3285</f>
        <v>15000</v>
      </c>
    </row>
    <row r="3286" spans="2:18">
      <c r="B3286" s="2" t="str">
        <f>"*ST阳化"</f>
        <v>*ST阳化</v>
      </c>
      <c r="C3286" s="2">
        <v>900</v>
      </c>
      <c r="D3286" s="2">
        <v>600</v>
      </c>
      <c r="E3286" s="2" t="str">
        <f>"人民币"</f>
        <v>人民币</v>
      </c>
      <c r="F3286" s="2">
        <v>7.599</v>
      </c>
      <c r="G3286" s="2">
        <v>-80.2</v>
      </c>
      <c r="H3286" s="2">
        <v>-1.17</v>
      </c>
      <c r="I3286" s="2"/>
      <c r="J3286" s="2">
        <v>6759</v>
      </c>
      <c r="K3286" s="2">
        <v>7.51</v>
      </c>
      <c r="L3286" s="2">
        <v>300</v>
      </c>
      <c r="M3286" s="2">
        <v>0</v>
      </c>
      <c r="N3286" s="2" t="str">
        <f>"600691"</f>
        <v>600691</v>
      </c>
      <c r="O3286" s="2" t="str">
        <f>"A453612732"</f>
        <v>A453612732</v>
      </c>
      <c r="P3286" s="2" t="str">
        <f>"6839.20"</f>
        <v>6839.20</v>
      </c>
      <c r="Q3286" s="2">
        <v>11</v>
      </c>
      <c r="R3286" s="2">
        <f>Q3286*C3286</f>
        <v>9900</v>
      </c>
    </row>
    <row r="3287" spans="2:18">
      <c r="B3287" s="2" t="str">
        <f>"雪峰科技"</f>
        <v>雪峰科技</v>
      </c>
      <c r="C3287" s="2">
        <v>200</v>
      </c>
      <c r="D3287" s="2">
        <v>100</v>
      </c>
      <c r="E3287" s="2" t="str">
        <f>"人民币"</f>
        <v>人民币</v>
      </c>
      <c r="F3287" s="2">
        <v>37.898</v>
      </c>
      <c r="G3287" s="2">
        <v>-1239.59</v>
      </c>
      <c r="H3287" s="2">
        <v>-16.35</v>
      </c>
      <c r="I3287" s="2"/>
      <c r="J3287" s="2">
        <v>6340</v>
      </c>
      <c r="K3287" s="2">
        <v>31.7</v>
      </c>
      <c r="L3287" s="2">
        <v>100</v>
      </c>
      <c r="M3287" s="2">
        <v>0</v>
      </c>
      <c r="N3287" s="2" t="str">
        <f>"603227"</f>
        <v>603227</v>
      </c>
      <c r="O3287" s="2" t="str">
        <f>"A453612732"</f>
        <v>A453612732</v>
      </c>
      <c r="P3287" s="2" t="str">
        <f>"7579.59"</f>
        <v>7579.59</v>
      </c>
      <c r="Q3287" s="2">
        <v>42</v>
      </c>
      <c r="R3287" s="2">
        <f>Q3287*C3287</f>
        <v>8400</v>
      </c>
    </row>
    <row r="3288" spans="2:18">
      <c r="B3288" s="2" t="str">
        <f>"三花股份"</f>
        <v>三花股份</v>
      </c>
      <c r="C3288" s="2">
        <v>400</v>
      </c>
      <c r="D3288" s="2">
        <v>400</v>
      </c>
      <c r="E3288" s="2" t="str">
        <f>"人民币"</f>
        <v>人民币</v>
      </c>
      <c r="F3288" s="2">
        <v>13.737</v>
      </c>
      <c r="G3288" s="2">
        <v>69.25</v>
      </c>
      <c r="H3288" s="2">
        <v>1.26</v>
      </c>
      <c r="I3288" s="2"/>
      <c r="J3288" s="2">
        <v>5564</v>
      </c>
      <c r="K3288" s="2">
        <v>13.91</v>
      </c>
      <c r="L3288" s="2">
        <v>0</v>
      </c>
      <c r="M3288" s="2">
        <v>0</v>
      </c>
      <c r="N3288" s="2" t="str">
        <f>"002050"</f>
        <v>002050</v>
      </c>
      <c r="O3288" s="2" t="str">
        <f t="shared" ref="O3288:O3293" si="981">"0157472516"</f>
        <v>0157472516</v>
      </c>
      <c r="P3288" s="2" t="str">
        <f>"5494.75"</f>
        <v>5494.75</v>
      </c>
      <c r="Q3288" s="2">
        <v>20</v>
      </c>
      <c r="R3288" s="2">
        <f>Q3288*C3288</f>
        <v>8000</v>
      </c>
    </row>
    <row r="3289" spans="2:18">
      <c r="B3289" s="2" t="str">
        <f>"农 产 品"</f>
        <v>农 产 品</v>
      </c>
      <c r="C3289" s="2">
        <v>200</v>
      </c>
      <c r="D3289" s="2">
        <v>200</v>
      </c>
      <c r="E3289" s="2" t="str">
        <f>"人民币"</f>
        <v>人民币</v>
      </c>
      <c r="F3289" s="2">
        <v>25.665</v>
      </c>
      <c r="G3289" s="2">
        <v>-601</v>
      </c>
      <c r="H3289" s="2">
        <v>-11.71</v>
      </c>
      <c r="I3289" s="2"/>
      <c r="J3289" s="2">
        <v>4532</v>
      </c>
      <c r="K3289" s="2">
        <v>22.66</v>
      </c>
      <c r="L3289" s="2">
        <v>0</v>
      </c>
      <c r="M3289" s="2">
        <v>0</v>
      </c>
      <c r="N3289" s="2" t="str">
        <f>"000061"</f>
        <v>000061</v>
      </c>
      <c r="O3289" s="2" t="str">
        <f>"0157472516"</f>
        <v>0157472516</v>
      </c>
      <c r="P3289" s="2" t="str">
        <f>"5133.00"</f>
        <v>5133.00</v>
      </c>
      <c r="Q3289" s="2">
        <v>35</v>
      </c>
      <c r="R3289" s="2">
        <f>Q3289*C3289</f>
        <v>7000</v>
      </c>
    </row>
    <row r="3290" spans="2:18">
      <c r="B3290" s="2" t="str">
        <f>"北京城建"</f>
        <v>北京城建</v>
      </c>
      <c r="C3290" s="2">
        <v>200</v>
      </c>
      <c r="D3290" s="2">
        <v>200</v>
      </c>
      <c r="E3290" s="2" t="str">
        <f>"人民币"</f>
        <v>人民币</v>
      </c>
      <c r="F3290" s="2">
        <v>24.605</v>
      </c>
      <c r="G3290" s="2">
        <v>-394.99</v>
      </c>
      <c r="H3290" s="2">
        <v>-8.03</v>
      </c>
      <c r="I3290" s="2"/>
      <c r="J3290" s="2">
        <v>4526</v>
      </c>
      <c r="K3290" s="2">
        <v>22.63</v>
      </c>
      <c r="L3290" s="2">
        <v>0</v>
      </c>
      <c r="M3290" s="2">
        <v>0</v>
      </c>
      <c r="N3290" s="2" t="str">
        <f>"600266"</f>
        <v>600266</v>
      </c>
      <c r="O3290" s="2" t="str">
        <f t="shared" ref="O3290:O3292" si="982">"A453612732"</f>
        <v>A453612732</v>
      </c>
      <c r="P3290" s="2" t="str">
        <f>"4920.99"</f>
        <v>4920.99</v>
      </c>
      <c r="Q3290" s="2">
        <v>28</v>
      </c>
      <c r="R3290" s="2">
        <f>Q3290*C3290</f>
        <v>5600</v>
      </c>
    </row>
    <row r="3291" spans="2:18">
      <c r="B3291" s="2" t="str">
        <f>"上汽集团"</f>
        <v>上汽集团</v>
      </c>
      <c r="C3291" s="2">
        <v>200</v>
      </c>
      <c r="D3291" s="2">
        <v>200</v>
      </c>
      <c r="E3291" s="2" t="str">
        <f>"人民币"</f>
        <v>人民币</v>
      </c>
      <c r="F3291" s="2">
        <v>24.736</v>
      </c>
      <c r="G3291" s="2">
        <v>-449.12</v>
      </c>
      <c r="H3291" s="2">
        <v>-9.08</v>
      </c>
      <c r="I3291" s="2"/>
      <c r="J3291" s="2">
        <v>4498</v>
      </c>
      <c r="K3291" s="2">
        <v>22.49</v>
      </c>
      <c r="L3291" s="2">
        <v>0</v>
      </c>
      <c r="M3291" s="2">
        <v>0</v>
      </c>
      <c r="N3291" s="2" t="str">
        <f>"600104"</f>
        <v>600104</v>
      </c>
      <c r="O3291" s="2" t="str">
        <f>"A453612732"</f>
        <v>A453612732</v>
      </c>
      <c r="P3291" s="2" t="str">
        <f>"4947.12"</f>
        <v>4947.12</v>
      </c>
      <c r="Q3291" s="2">
        <v>35</v>
      </c>
      <c r="R3291" s="2">
        <f>Q3291*C3291</f>
        <v>7000</v>
      </c>
    </row>
    <row r="3292" spans="2:18">
      <c r="B3292" s="2" t="str">
        <f>"中海集运"</f>
        <v>中海集运</v>
      </c>
      <c r="C3292" s="2">
        <v>400</v>
      </c>
      <c r="D3292" s="2">
        <v>400</v>
      </c>
      <c r="E3292" s="2" t="str">
        <f>"人民币"</f>
        <v>人民币</v>
      </c>
      <c r="F3292" s="2">
        <v>9.099</v>
      </c>
      <c r="G3292" s="2">
        <v>-167.68</v>
      </c>
      <c r="H3292" s="2">
        <v>-4.6</v>
      </c>
      <c r="I3292" s="2"/>
      <c r="J3292" s="2">
        <v>3472</v>
      </c>
      <c r="K3292" s="2">
        <v>8.68</v>
      </c>
      <c r="L3292" s="2">
        <v>0</v>
      </c>
      <c r="M3292" s="2">
        <v>0</v>
      </c>
      <c r="N3292" s="2" t="str">
        <f>"601866"</f>
        <v>601866</v>
      </c>
      <c r="O3292" s="2" t="str">
        <f>"A453612732"</f>
        <v>A453612732</v>
      </c>
      <c r="P3292" s="2" t="str">
        <f>"3639.68"</f>
        <v>3639.68</v>
      </c>
      <c r="Q3292" s="2">
        <v>12</v>
      </c>
      <c r="R3292" s="2">
        <f>Q3292*C3292</f>
        <v>4800</v>
      </c>
    </row>
    <row r="3293" spans="2:18">
      <c r="B3293" s="2" t="str">
        <f>"中航军B"</f>
        <v>中航军B</v>
      </c>
      <c r="C3293" s="2">
        <v>3000</v>
      </c>
      <c r="D3293" s="2">
        <v>3000</v>
      </c>
      <c r="E3293" s="2" t="str">
        <f>"人民币"</f>
        <v>人民币</v>
      </c>
      <c r="F3293" s="2">
        <v>0.972</v>
      </c>
      <c r="G3293" s="2">
        <v>-62</v>
      </c>
      <c r="H3293" s="2">
        <v>-2.16</v>
      </c>
      <c r="I3293" s="2"/>
      <c r="J3293" s="2">
        <v>2853</v>
      </c>
      <c r="K3293" s="2">
        <v>0.951</v>
      </c>
      <c r="L3293" s="2">
        <v>0</v>
      </c>
      <c r="M3293" s="2">
        <v>0</v>
      </c>
      <c r="N3293" s="2" t="str">
        <f>"150222"</f>
        <v>150222</v>
      </c>
      <c r="O3293" s="2" t="str">
        <f>"0157472516"</f>
        <v>0157472516</v>
      </c>
      <c r="P3293" s="2" t="str">
        <f>"2915.00"</f>
        <v>2915.00</v>
      </c>
      <c r="Q3293" s="2">
        <v>1.1</v>
      </c>
      <c r="R3293" s="2">
        <f>Q3293*C3293</f>
        <v>3300</v>
      </c>
    </row>
    <row r="3294" spans="2:18">
      <c r="B3294" s="2" t="str">
        <f>"华贸物流"</f>
        <v>华贸物流</v>
      </c>
      <c r="C3294" s="2">
        <v>200</v>
      </c>
      <c r="D3294" s="2">
        <v>200</v>
      </c>
      <c r="E3294" s="2" t="str">
        <f>"人民币"</f>
        <v>人民币</v>
      </c>
      <c r="F3294" s="2">
        <v>16.576</v>
      </c>
      <c r="G3294" s="2">
        <v>-473.12</v>
      </c>
      <c r="H3294" s="2">
        <v>-14.27</v>
      </c>
      <c r="I3294" s="2"/>
      <c r="J3294" s="2">
        <v>2842</v>
      </c>
      <c r="K3294" s="2">
        <v>14.21</v>
      </c>
      <c r="L3294" s="2">
        <v>0</v>
      </c>
      <c r="M3294" s="2">
        <v>0</v>
      </c>
      <c r="N3294" s="2" t="str">
        <f>"603128"</f>
        <v>603128</v>
      </c>
      <c r="O3294" s="2" t="str">
        <f t="shared" ref="O3294:O3297" si="983">"A453612732"</f>
        <v>A453612732</v>
      </c>
      <c r="P3294" s="2" t="str">
        <f>"3315.12"</f>
        <v>3315.12</v>
      </c>
      <c r="Q3294" s="2">
        <v>20</v>
      </c>
      <c r="R3294" s="2">
        <f>Q3294*C3294</f>
        <v>4000</v>
      </c>
    </row>
    <row r="3295" spans="2:18">
      <c r="B3295" s="2" t="str">
        <f>"盛达矿业"</f>
        <v>盛达矿业</v>
      </c>
      <c r="C3295" s="2">
        <v>100</v>
      </c>
      <c r="D3295" s="2">
        <v>100</v>
      </c>
      <c r="E3295" s="2" t="str">
        <f>"人民币"</f>
        <v>人民币</v>
      </c>
      <c r="F3295" s="2">
        <v>38.308</v>
      </c>
      <c r="G3295" s="2">
        <v>-1175.77</v>
      </c>
      <c r="H3295" s="2">
        <v>-30.69</v>
      </c>
      <c r="I3295" s="2"/>
      <c r="J3295" s="2">
        <v>2655</v>
      </c>
      <c r="K3295" s="2">
        <v>26.55</v>
      </c>
      <c r="L3295" s="2">
        <v>0</v>
      </c>
      <c r="M3295" s="2">
        <v>100</v>
      </c>
      <c r="N3295" s="2" t="str">
        <f>"000603"</f>
        <v>000603</v>
      </c>
      <c r="O3295" s="2" t="str">
        <f>"0157472516"</f>
        <v>0157472516</v>
      </c>
      <c r="P3295" s="2" t="str">
        <f>"3830.77"</f>
        <v>3830.77</v>
      </c>
      <c r="Q3295" s="2">
        <v>40</v>
      </c>
      <c r="R3295" s="2">
        <f>Q3295*C3295</f>
        <v>4000</v>
      </c>
    </row>
    <row r="3296" spans="2:18">
      <c r="B3296" s="2" t="str">
        <f>"大众交通"</f>
        <v>大众交通</v>
      </c>
      <c r="C3296" s="2">
        <v>100</v>
      </c>
      <c r="D3296" s="2">
        <v>100</v>
      </c>
      <c r="E3296" s="2" t="str">
        <f>"人民币"</f>
        <v>人民币</v>
      </c>
      <c r="F3296" s="2">
        <v>30.941</v>
      </c>
      <c r="G3296" s="2">
        <v>-1037.13</v>
      </c>
      <c r="H3296" s="2">
        <v>-33.52</v>
      </c>
      <c r="I3296" s="2"/>
      <c r="J3296" s="2">
        <v>2057</v>
      </c>
      <c r="K3296" s="2">
        <v>20.57</v>
      </c>
      <c r="L3296" s="2">
        <v>0</v>
      </c>
      <c r="M3296" s="2">
        <v>0</v>
      </c>
      <c r="N3296" s="2" t="str">
        <f>"600611"</f>
        <v>600611</v>
      </c>
      <c r="O3296" s="2" t="str">
        <f>"A453612732"</f>
        <v>A453612732</v>
      </c>
      <c r="P3296" s="2" t="str">
        <f>"3094.13"</f>
        <v>3094.13</v>
      </c>
      <c r="Q3296" s="2">
        <v>28</v>
      </c>
      <c r="R3296" s="2">
        <f>Q3296*C3296</f>
        <v>2800</v>
      </c>
    </row>
    <row r="3297" spans="2:18">
      <c r="B3297" s="2" t="str">
        <f>"中国中车"</f>
        <v>中国中车</v>
      </c>
      <c r="C3297" s="2">
        <v>100</v>
      </c>
      <c r="D3297" s="2">
        <v>100</v>
      </c>
      <c r="E3297" s="2" t="str">
        <f>"人民币"</f>
        <v>人民币</v>
      </c>
      <c r="F3297" s="2">
        <v>26.395</v>
      </c>
      <c r="G3297" s="2">
        <v>-631.5</v>
      </c>
      <c r="H3297" s="2">
        <v>-23.92</v>
      </c>
      <c r="I3297" s="2"/>
      <c r="J3297" s="2">
        <v>2008</v>
      </c>
      <c r="K3297" s="2">
        <v>20.08</v>
      </c>
      <c r="L3297" s="2">
        <v>0</v>
      </c>
      <c r="M3297" s="2">
        <v>100</v>
      </c>
      <c r="N3297" s="2" t="str">
        <f>"601766"</f>
        <v>601766</v>
      </c>
      <c r="O3297" s="2" t="str">
        <f>"A453612732"</f>
        <v>A453612732</v>
      </c>
      <c r="P3297" s="2" t="str">
        <f>"2639.50"</f>
        <v>2639.50</v>
      </c>
      <c r="Q3297" s="2">
        <v>30</v>
      </c>
      <c r="R3297" s="2">
        <f>Q3297*C3297</f>
        <v>3000</v>
      </c>
    </row>
    <row r="3298" spans="2:18">
      <c r="B3298" s="2" t="s">
        <v>8</v>
      </c>
      <c r="C3298" s="2" t="s">
        <v>9</v>
      </c>
      <c r="D3298" s="4" t="s">
        <v>10</v>
      </c>
      <c r="E3298" s="4"/>
      <c r="F3298" s="4"/>
      <c r="G3298" s="2"/>
      <c r="H3298" s="2">
        <f>SUM(H3282:H3297)</f>
        <v>-178.38</v>
      </c>
      <c r="I3298" s="2"/>
      <c r="J3298" s="2"/>
      <c r="K3298" s="2"/>
      <c r="L3298" s="2"/>
      <c r="M3298" s="2"/>
      <c r="N3298" s="2"/>
      <c r="O3298" s="2"/>
      <c r="P3298" s="2"/>
      <c r="Q3298" s="2"/>
      <c r="R3298" s="2">
        <f>SUM(R3282:R3297)</f>
        <v>134800</v>
      </c>
    </row>
    <row r="3299" customFormat="1" spans="4:9">
      <c r="D3299" s="5"/>
      <c r="E3299" s="5"/>
      <c r="F3299" s="5"/>
      <c r="I3299" s="6">
        <v>42257</v>
      </c>
    </row>
    <row r="3300" customFormat="1" spans="11:11">
      <c r="K3300" s="6">
        <f>I3299+1</f>
        <v>42258</v>
      </c>
    </row>
    <row r="3301" customFormat="1" spans="3:12">
      <c r="C3301" t="s">
        <v>11</v>
      </c>
      <c r="L3301" s="7">
        <f ca="1">NOW()</f>
        <v>42259.9654398148</v>
      </c>
    </row>
    <row r="3302" customFormat="1" spans="10:10">
      <c r="J3302" t="e">
        <f>E3294+1</f>
        <v>#VALUE!</v>
      </c>
    </row>
    <row r="3303" customFormat="1" spans="7:7">
      <c r="G3303" t="s">
        <v>12</v>
      </c>
    </row>
    <row r="3304" customFormat="1" spans="6:6">
      <c r="F3304" t="s">
        <v>13</v>
      </c>
    </row>
    <row r="3305" spans="1:17">
      <c r="A3305" s="2" t="str">
        <f>"币种"</f>
        <v>币种</v>
      </c>
      <c r="B3305" s="2" t="str">
        <f>"余额"</f>
        <v>余额</v>
      </c>
      <c r="C3305" s="2" t="str">
        <f>"可用"</f>
        <v>可用</v>
      </c>
      <c r="D3305" s="2" t="str">
        <f>"可取"</f>
        <v>可取</v>
      </c>
      <c r="E3305" s="2" t="str">
        <f>"参考市值"</f>
        <v>参考市值</v>
      </c>
      <c r="F3305" s="2" t="str">
        <f>"资产"</f>
        <v>资产</v>
      </c>
      <c r="G3305" s="2" t="str">
        <f>"盈亏"</f>
        <v>盈亏</v>
      </c>
      <c r="H3305" s="2"/>
      <c r="I3305" s="2"/>
      <c r="J3305" s="2"/>
      <c r="K3305" s="2"/>
      <c r="L3305" s="2"/>
      <c r="M3305" s="2"/>
      <c r="N3305" s="2"/>
      <c r="O3305" s="2"/>
      <c r="P3305" s="2"/>
      <c r="Q3305" s="2"/>
    </row>
    <row r="3306" spans="1:17">
      <c r="A3306" s="2" t="str">
        <f>"人民币"</f>
        <v>人民币</v>
      </c>
      <c r="B3306" s="2" t="str">
        <f>"5508.71"</f>
        <v>5508.71</v>
      </c>
      <c r="C3306" s="2" t="str">
        <f>"138.54"</f>
        <v>138.54</v>
      </c>
      <c r="D3306" s="2" t="str">
        <f>"138.54"</f>
        <v>138.54</v>
      </c>
      <c r="E3306" s="2" t="str">
        <f>"91616.00"</f>
        <v>91616.00</v>
      </c>
      <c r="F3306" s="2" t="str">
        <f>"91754.54"</f>
        <v>91754.54</v>
      </c>
      <c r="G3306" s="2" t="str">
        <f>"-9194.42"</f>
        <v>-9194.42</v>
      </c>
      <c r="H3306" s="2"/>
      <c r="I3306" s="2"/>
      <c r="J3306" s="2"/>
      <c r="K3306" s="2"/>
      <c r="L3306" s="2"/>
      <c r="M3306" s="2"/>
      <c r="N3306" s="2"/>
      <c r="O3306" s="2"/>
      <c r="P3306" s="2"/>
      <c r="Q3306" s="2"/>
    </row>
    <row r="3307" spans="1:17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8"/>
    </row>
    <row r="3308" spans="1:18">
      <c r="A3308" s="2" t="s">
        <v>0</v>
      </c>
      <c r="B3308" s="2" t="str">
        <f>"证券数量"</f>
        <v>证券数量</v>
      </c>
      <c r="C3308" s="2" t="s">
        <v>1</v>
      </c>
      <c r="D3308" s="2" t="str">
        <f>"价格币种"</f>
        <v>价格币种</v>
      </c>
      <c r="E3308" s="2" t="str">
        <f>"成本价"</f>
        <v>成本价</v>
      </c>
      <c r="F3308" s="2" t="str">
        <f>"浮动盈亏"</f>
        <v>浮动盈亏</v>
      </c>
      <c r="G3308" s="2" t="str">
        <f>"盈亏比例(%)"</f>
        <v>盈亏比例(%)</v>
      </c>
      <c r="H3308" s="2" t="str">
        <f>"折算汇率"</f>
        <v>折算汇率</v>
      </c>
      <c r="I3308" s="2" t="str">
        <f>"最新市值"</f>
        <v>最新市值</v>
      </c>
      <c r="J3308" s="2" t="str">
        <f>"当前价"</f>
        <v>当前价</v>
      </c>
      <c r="K3308" s="2" t="str">
        <f>"今买数量"</f>
        <v>今买数量</v>
      </c>
      <c r="L3308" s="2" t="str">
        <f>"今卖数量"</f>
        <v>今卖数量</v>
      </c>
      <c r="M3308" s="2" t="str">
        <f>"证券代码"</f>
        <v>证券代码</v>
      </c>
      <c r="N3308" s="2" t="str">
        <f>"股东代码"</f>
        <v>股东代码</v>
      </c>
      <c r="O3308" s="2" t="str">
        <f>"成本金额"</f>
        <v>成本金额</v>
      </c>
      <c r="P3308" s="2" t="s">
        <v>2</v>
      </c>
      <c r="Q3308" s="2"/>
      <c r="R3308" s="2" t="s">
        <v>3</v>
      </c>
    </row>
    <row r="3309" spans="1:18">
      <c r="A3309" s="2" t="s">
        <v>4</v>
      </c>
      <c r="B3309" s="9" t="s">
        <v>5</v>
      </c>
      <c r="C3309" s="9" t="s">
        <v>5</v>
      </c>
      <c r="D3309" s="2" t="str">
        <f t="shared" ref="D3309:D3324" si="984">"人民币"</f>
        <v>人民币</v>
      </c>
      <c r="E3309" s="2">
        <v>19.758</v>
      </c>
      <c r="F3309" s="2">
        <v>-1294.53</v>
      </c>
      <c r="G3309" s="2">
        <v>-8.19</v>
      </c>
      <c r="H3309" s="9" t="s">
        <v>6</v>
      </c>
      <c r="I3309" s="2">
        <v>14512</v>
      </c>
      <c r="J3309" s="2">
        <v>18.14</v>
      </c>
      <c r="K3309" s="2">
        <v>0</v>
      </c>
      <c r="L3309" s="2">
        <v>0</v>
      </c>
      <c r="M3309" s="2" t="str">
        <f>"000936"</f>
        <v>000936</v>
      </c>
      <c r="N3309" s="2" t="str">
        <f t="shared" ref="N3309:N3312" si="985">"0157472516"</f>
        <v>0157472516</v>
      </c>
      <c r="O3309" s="2" t="str">
        <f>"15806.53"</f>
        <v>15806.53</v>
      </c>
      <c r="P3309" s="2">
        <v>30</v>
      </c>
      <c r="Q3309" s="2">
        <f t="shared" ref="Q3309:Q3324" si="986">P3309*B3309</f>
        <v>24000</v>
      </c>
      <c r="R3309" s="2">
        <f t="shared" ref="R3309:R3324" si="987">(Q3309-O3309)/O3309*100</f>
        <v>51.835981711356</v>
      </c>
    </row>
    <row r="3310" spans="1:18">
      <c r="A3310" s="2" t="str">
        <f>"创业板B"</f>
        <v>创业板B</v>
      </c>
      <c r="B3310" s="2">
        <v>10000</v>
      </c>
      <c r="C3310" s="2">
        <v>10000</v>
      </c>
      <c r="D3310" s="2" t="str">
        <f>"人民币"</f>
        <v>人民币</v>
      </c>
      <c r="E3310" s="2">
        <v>1.116</v>
      </c>
      <c r="F3310" s="2">
        <v>-927.5</v>
      </c>
      <c r="G3310" s="2">
        <v>-8.33</v>
      </c>
      <c r="H3310" s="2"/>
      <c r="I3310" s="2">
        <v>10230</v>
      </c>
      <c r="J3310" s="2">
        <v>1.023</v>
      </c>
      <c r="K3310" s="2">
        <v>0</v>
      </c>
      <c r="L3310" s="2">
        <v>0</v>
      </c>
      <c r="M3310" s="2" t="str">
        <f>"150153"</f>
        <v>150153</v>
      </c>
      <c r="N3310" s="2" t="str">
        <f>"0157472516"</f>
        <v>0157472516</v>
      </c>
      <c r="O3310" s="2" t="str">
        <f>"11157.50"</f>
        <v>11157.50</v>
      </c>
      <c r="P3310" s="2">
        <v>1.3</v>
      </c>
      <c r="Q3310" s="2">
        <f>P3310*B3310</f>
        <v>13000</v>
      </c>
      <c r="R3310" s="2">
        <f>(Q3310-O3310)/O3310*100</f>
        <v>16.5135559041004</v>
      </c>
    </row>
    <row r="3311" spans="1:18">
      <c r="A3311" s="2" t="s">
        <v>7</v>
      </c>
      <c r="B3311" s="2">
        <v>600</v>
      </c>
      <c r="C3311" s="2">
        <v>600</v>
      </c>
      <c r="D3311" s="2" t="str">
        <f>"人民币"</f>
        <v>人民币</v>
      </c>
      <c r="E3311" s="2">
        <v>17.548</v>
      </c>
      <c r="F3311" s="2">
        <v>-310.88</v>
      </c>
      <c r="G3311" s="2">
        <v>-2.95</v>
      </c>
      <c r="H3311" s="2"/>
      <c r="I3311" s="2">
        <v>10218</v>
      </c>
      <c r="J3311" s="2">
        <v>17.03</v>
      </c>
      <c r="K3311" s="2">
        <v>0</v>
      </c>
      <c r="L3311" s="2">
        <v>0</v>
      </c>
      <c r="M3311" s="2" t="str">
        <f>"600008"</f>
        <v>600008</v>
      </c>
      <c r="N3311" s="2" t="str">
        <f t="shared" ref="N3311:N3314" si="988">"A453612732"</f>
        <v>A453612732</v>
      </c>
      <c r="O3311" s="2" t="str">
        <f>"10528.88"</f>
        <v>10528.88</v>
      </c>
      <c r="P3311" s="2">
        <v>25</v>
      </c>
      <c r="Q3311" s="2">
        <f>P3311*B3311</f>
        <v>15000</v>
      </c>
      <c r="R3311" s="2">
        <f>(Q3311-O3311)/O3311*100</f>
        <v>42.4652954540274</v>
      </c>
    </row>
    <row r="3312" spans="1:18">
      <c r="A3312" s="2" t="str">
        <f>"华英农业"</f>
        <v>华英农业</v>
      </c>
      <c r="B3312" s="2">
        <v>600</v>
      </c>
      <c r="C3312" s="2">
        <v>300</v>
      </c>
      <c r="D3312" s="2" t="str">
        <f>"人民币"</f>
        <v>人民币</v>
      </c>
      <c r="E3312" s="2">
        <v>14.948</v>
      </c>
      <c r="F3312" s="2">
        <v>-418.66</v>
      </c>
      <c r="G3312" s="2">
        <v>-4.67</v>
      </c>
      <c r="H3312" s="2"/>
      <c r="I3312" s="2">
        <v>8550</v>
      </c>
      <c r="J3312" s="2">
        <v>14.25</v>
      </c>
      <c r="K3312" s="2">
        <v>300</v>
      </c>
      <c r="L3312" s="2">
        <v>0</v>
      </c>
      <c r="M3312" s="2" t="str">
        <f>"002321"</f>
        <v>002321</v>
      </c>
      <c r="N3312" s="2" t="str">
        <f>"0157472516"</f>
        <v>0157472516</v>
      </c>
      <c r="O3312" s="2" t="str">
        <f>"8968.66"</f>
        <v>8968.66</v>
      </c>
      <c r="P3312" s="2">
        <v>25</v>
      </c>
      <c r="Q3312" s="2">
        <f>P3312*B3312</f>
        <v>15000</v>
      </c>
      <c r="R3312" s="2">
        <f>(Q3312-O3312)/O3312*100</f>
        <v>67.2490650777262</v>
      </c>
    </row>
    <row r="3313" spans="1:18">
      <c r="A3313" s="2" t="str">
        <f>"*ST阳化"</f>
        <v>*ST阳化</v>
      </c>
      <c r="B3313" s="2">
        <v>900</v>
      </c>
      <c r="C3313" s="2">
        <v>600</v>
      </c>
      <c r="D3313" s="2" t="str">
        <f>"人民币"</f>
        <v>人民币</v>
      </c>
      <c r="E3313" s="2">
        <v>7.599</v>
      </c>
      <c r="F3313" s="2">
        <v>-80.2</v>
      </c>
      <c r="G3313" s="2">
        <v>-1.17</v>
      </c>
      <c r="H3313" s="2"/>
      <c r="I3313" s="2">
        <v>6759</v>
      </c>
      <c r="J3313" s="2">
        <v>7.51</v>
      </c>
      <c r="K3313" s="2">
        <v>300</v>
      </c>
      <c r="L3313" s="2">
        <v>0</v>
      </c>
      <c r="M3313" s="2" t="str">
        <f>"600691"</f>
        <v>600691</v>
      </c>
      <c r="N3313" s="2" t="str">
        <f>"A453612732"</f>
        <v>A453612732</v>
      </c>
      <c r="O3313" s="2" t="str">
        <f>"6839.20"</f>
        <v>6839.20</v>
      </c>
      <c r="P3313" s="2">
        <v>11</v>
      </c>
      <c r="Q3313" s="2">
        <f>P3313*B3313</f>
        <v>9900</v>
      </c>
      <c r="R3313" s="2">
        <f>(Q3313-O3313)/O3313*100</f>
        <v>44.7537723710376</v>
      </c>
    </row>
    <row r="3314" spans="1:18">
      <c r="A3314" s="2" t="str">
        <f>"雪峰科技"</f>
        <v>雪峰科技</v>
      </c>
      <c r="B3314" s="2">
        <v>200</v>
      </c>
      <c r="C3314" s="2">
        <v>100</v>
      </c>
      <c r="D3314" s="2" t="str">
        <f>"人民币"</f>
        <v>人民币</v>
      </c>
      <c r="E3314" s="2">
        <v>37.898</v>
      </c>
      <c r="F3314" s="2">
        <v>-1239.59</v>
      </c>
      <c r="G3314" s="2">
        <v>-16.35</v>
      </c>
      <c r="H3314" s="2"/>
      <c r="I3314" s="2">
        <v>6340</v>
      </c>
      <c r="J3314" s="2">
        <v>31.7</v>
      </c>
      <c r="K3314" s="2">
        <v>100</v>
      </c>
      <c r="L3314" s="2">
        <v>0</v>
      </c>
      <c r="M3314" s="2" t="str">
        <f>"603227"</f>
        <v>603227</v>
      </c>
      <c r="N3314" s="2" t="str">
        <f>"A453612732"</f>
        <v>A453612732</v>
      </c>
      <c r="O3314" s="2" t="str">
        <f>"7579.59"</f>
        <v>7579.59</v>
      </c>
      <c r="P3314" s="2">
        <v>42</v>
      </c>
      <c r="Q3314" s="2">
        <f>P3314*B3314</f>
        <v>8400</v>
      </c>
      <c r="R3314" s="2">
        <f>(Q3314-O3314)/O3314*100</f>
        <v>10.8239363870605</v>
      </c>
    </row>
    <row r="3315" spans="1:18">
      <c r="A3315" s="2" t="str">
        <f>"三花股份"</f>
        <v>三花股份</v>
      </c>
      <c r="B3315" s="2">
        <v>400</v>
      </c>
      <c r="C3315" s="2">
        <v>400</v>
      </c>
      <c r="D3315" s="2" t="str">
        <f>"人民币"</f>
        <v>人民币</v>
      </c>
      <c r="E3315" s="2">
        <v>13.737</v>
      </c>
      <c r="F3315" s="2">
        <v>69.25</v>
      </c>
      <c r="G3315" s="2">
        <v>1.26</v>
      </c>
      <c r="H3315" s="2"/>
      <c r="I3315" s="2">
        <v>5564</v>
      </c>
      <c r="J3315" s="2">
        <v>13.91</v>
      </c>
      <c r="K3315" s="2">
        <v>0</v>
      </c>
      <c r="L3315" s="2">
        <v>0</v>
      </c>
      <c r="M3315" s="2" t="str">
        <f>"002050"</f>
        <v>002050</v>
      </c>
      <c r="N3315" s="2" t="str">
        <f t="shared" ref="N3315:N3320" si="989">"0157472516"</f>
        <v>0157472516</v>
      </c>
      <c r="O3315" s="2" t="str">
        <f>"5494.75"</f>
        <v>5494.75</v>
      </c>
      <c r="P3315" s="2">
        <v>20</v>
      </c>
      <c r="Q3315" s="2">
        <f>P3315*B3315</f>
        <v>8000</v>
      </c>
      <c r="R3315" s="2">
        <f>(Q3315-O3315)/O3315*100</f>
        <v>45.5935210883116</v>
      </c>
    </row>
    <row r="3316" spans="1:18">
      <c r="A3316" s="2" t="str">
        <f>"农 产 品"</f>
        <v>农 产 品</v>
      </c>
      <c r="B3316" s="2">
        <v>200</v>
      </c>
      <c r="C3316" s="2">
        <v>200</v>
      </c>
      <c r="D3316" s="2" t="str">
        <f>"人民币"</f>
        <v>人民币</v>
      </c>
      <c r="E3316" s="2">
        <v>25.665</v>
      </c>
      <c r="F3316" s="2">
        <v>-601</v>
      </c>
      <c r="G3316" s="2">
        <v>-11.71</v>
      </c>
      <c r="H3316" s="2"/>
      <c r="I3316" s="2">
        <v>4532</v>
      </c>
      <c r="J3316" s="2">
        <v>22.66</v>
      </c>
      <c r="K3316" s="2">
        <v>0</v>
      </c>
      <c r="L3316" s="2">
        <v>0</v>
      </c>
      <c r="M3316" s="2" t="str">
        <f>"000061"</f>
        <v>000061</v>
      </c>
      <c r="N3316" s="2" t="str">
        <f>"0157472516"</f>
        <v>0157472516</v>
      </c>
      <c r="O3316" s="2" t="str">
        <f>"5133.00"</f>
        <v>5133.00</v>
      </c>
      <c r="P3316" s="2">
        <v>35</v>
      </c>
      <c r="Q3316" s="2">
        <f>P3316*B3316</f>
        <v>7000</v>
      </c>
      <c r="R3316" s="2">
        <f>(Q3316-O3316)/O3316*100</f>
        <v>36.3724917202416</v>
      </c>
    </row>
    <row r="3317" spans="1:18">
      <c r="A3317" s="2" t="str">
        <f>"北京城建"</f>
        <v>北京城建</v>
      </c>
      <c r="B3317" s="2">
        <v>200</v>
      </c>
      <c r="C3317" s="2">
        <v>200</v>
      </c>
      <c r="D3317" s="2" t="str">
        <f>"人民币"</f>
        <v>人民币</v>
      </c>
      <c r="E3317" s="2">
        <v>24.605</v>
      </c>
      <c r="F3317" s="2">
        <v>-394.99</v>
      </c>
      <c r="G3317" s="2">
        <v>-8.03</v>
      </c>
      <c r="H3317" s="2"/>
      <c r="I3317" s="2">
        <v>4526</v>
      </c>
      <c r="J3317" s="2">
        <v>22.63</v>
      </c>
      <c r="K3317" s="2">
        <v>0</v>
      </c>
      <c r="L3317" s="2">
        <v>0</v>
      </c>
      <c r="M3317" s="2" t="str">
        <f>"600266"</f>
        <v>600266</v>
      </c>
      <c r="N3317" s="2" t="str">
        <f t="shared" ref="N3317:N3319" si="990">"A453612732"</f>
        <v>A453612732</v>
      </c>
      <c r="O3317" s="2" t="str">
        <f>"4920.99"</f>
        <v>4920.99</v>
      </c>
      <c r="P3317" s="2">
        <v>28</v>
      </c>
      <c r="Q3317" s="2">
        <f>P3317*B3317</f>
        <v>5600</v>
      </c>
      <c r="R3317" s="2">
        <f>(Q3317-O3317)/O3317*100</f>
        <v>13.7982397850839</v>
      </c>
    </row>
    <row r="3318" spans="1:18">
      <c r="A3318" s="2" t="str">
        <f>"上汽集团"</f>
        <v>上汽集团</v>
      </c>
      <c r="B3318" s="2">
        <v>200</v>
      </c>
      <c r="C3318" s="2">
        <v>200</v>
      </c>
      <c r="D3318" s="2" t="str">
        <f>"人民币"</f>
        <v>人民币</v>
      </c>
      <c r="E3318" s="2">
        <v>24.736</v>
      </c>
      <c r="F3318" s="2">
        <v>-449.12</v>
      </c>
      <c r="G3318" s="2">
        <v>-9.08</v>
      </c>
      <c r="H3318" s="2"/>
      <c r="I3318" s="2">
        <v>4498</v>
      </c>
      <c r="J3318" s="2">
        <v>22.49</v>
      </c>
      <c r="K3318" s="2">
        <v>0</v>
      </c>
      <c r="L3318" s="2">
        <v>0</v>
      </c>
      <c r="M3318" s="2" t="str">
        <f>"600104"</f>
        <v>600104</v>
      </c>
      <c r="N3318" s="2" t="str">
        <f>"A453612732"</f>
        <v>A453612732</v>
      </c>
      <c r="O3318" s="2" t="str">
        <f>"4947.12"</f>
        <v>4947.12</v>
      </c>
      <c r="P3318" s="2">
        <v>35</v>
      </c>
      <c r="Q3318" s="2">
        <f>P3318*B3318</f>
        <v>7000</v>
      </c>
      <c r="R3318" s="2">
        <f>(Q3318-O3318)/O3318*100</f>
        <v>41.4964666310904</v>
      </c>
    </row>
    <row r="3319" spans="1:18">
      <c r="A3319" s="2" t="str">
        <f>"中海集运"</f>
        <v>中海集运</v>
      </c>
      <c r="B3319" s="2">
        <v>400</v>
      </c>
      <c r="C3319" s="2">
        <v>400</v>
      </c>
      <c r="D3319" s="2" t="str">
        <f>"人民币"</f>
        <v>人民币</v>
      </c>
      <c r="E3319" s="2">
        <v>9.099</v>
      </c>
      <c r="F3319" s="2">
        <v>-167.68</v>
      </c>
      <c r="G3319" s="2">
        <v>-4.6</v>
      </c>
      <c r="H3319" s="2"/>
      <c r="I3319" s="2">
        <v>3472</v>
      </c>
      <c r="J3319" s="2">
        <v>8.68</v>
      </c>
      <c r="K3319" s="2">
        <v>0</v>
      </c>
      <c r="L3319" s="2">
        <v>0</v>
      </c>
      <c r="M3319" s="2" t="str">
        <f>"601866"</f>
        <v>601866</v>
      </c>
      <c r="N3319" s="2" t="str">
        <f>"A453612732"</f>
        <v>A453612732</v>
      </c>
      <c r="O3319" s="2" t="str">
        <f>"3639.68"</f>
        <v>3639.68</v>
      </c>
      <c r="P3319" s="2">
        <v>12</v>
      </c>
      <c r="Q3319" s="2">
        <f>P3319*B3319</f>
        <v>4800</v>
      </c>
      <c r="R3319" s="2">
        <f>(Q3319-O3319)/O3319*100</f>
        <v>31.8797256901706</v>
      </c>
    </row>
    <row r="3320" spans="1:18">
      <c r="A3320" s="2" t="str">
        <f>"中航军B"</f>
        <v>中航军B</v>
      </c>
      <c r="B3320" s="2">
        <v>3000</v>
      </c>
      <c r="C3320" s="2">
        <v>3000</v>
      </c>
      <c r="D3320" s="2" t="str">
        <f>"人民币"</f>
        <v>人民币</v>
      </c>
      <c r="E3320" s="2">
        <v>0.972</v>
      </c>
      <c r="F3320" s="2">
        <v>-62</v>
      </c>
      <c r="G3320" s="2">
        <v>-2.16</v>
      </c>
      <c r="H3320" s="2"/>
      <c r="I3320" s="2">
        <v>2853</v>
      </c>
      <c r="J3320" s="2">
        <v>0.951</v>
      </c>
      <c r="K3320" s="2">
        <v>0</v>
      </c>
      <c r="L3320" s="2">
        <v>0</v>
      </c>
      <c r="M3320" s="2" t="str">
        <f>"150222"</f>
        <v>150222</v>
      </c>
      <c r="N3320" s="2" t="str">
        <f>"0157472516"</f>
        <v>0157472516</v>
      </c>
      <c r="O3320" s="2" t="str">
        <f>"2915.00"</f>
        <v>2915.00</v>
      </c>
      <c r="P3320" s="2">
        <v>1.1</v>
      </c>
      <c r="Q3320" s="2">
        <f>P3320*B3320</f>
        <v>3300</v>
      </c>
      <c r="R3320" s="2">
        <f>(Q3320-O3320)/O3320*100</f>
        <v>13.2075471698113</v>
      </c>
    </row>
    <row r="3321" spans="1:18">
      <c r="A3321" s="2" t="str">
        <f>"华贸物流"</f>
        <v>华贸物流</v>
      </c>
      <c r="B3321" s="2">
        <v>200</v>
      </c>
      <c r="C3321" s="2">
        <v>200</v>
      </c>
      <c r="D3321" s="2" t="str">
        <f>"人民币"</f>
        <v>人民币</v>
      </c>
      <c r="E3321" s="2">
        <v>16.576</v>
      </c>
      <c r="F3321" s="2">
        <v>-473.12</v>
      </c>
      <c r="G3321" s="2">
        <v>-14.27</v>
      </c>
      <c r="H3321" s="2"/>
      <c r="I3321" s="2">
        <v>2842</v>
      </c>
      <c r="J3321" s="2">
        <v>14.21</v>
      </c>
      <c r="K3321" s="2">
        <v>0</v>
      </c>
      <c r="L3321" s="2">
        <v>0</v>
      </c>
      <c r="M3321" s="2" t="str">
        <f>"603128"</f>
        <v>603128</v>
      </c>
      <c r="N3321" s="2" t="str">
        <f t="shared" ref="N3321:N3324" si="991">"A453612732"</f>
        <v>A453612732</v>
      </c>
      <c r="O3321" s="2" t="str">
        <f>"3315.12"</f>
        <v>3315.12</v>
      </c>
      <c r="P3321" s="2">
        <v>20</v>
      </c>
      <c r="Q3321" s="2">
        <f>P3321*B3321</f>
        <v>4000</v>
      </c>
      <c r="R3321" s="2">
        <f>(Q3321-O3321)/O3321*100</f>
        <v>20.6592823185888</v>
      </c>
    </row>
    <row r="3322" spans="1:18">
      <c r="A3322" s="2" t="str">
        <f>"盛达矿业"</f>
        <v>盛达矿业</v>
      </c>
      <c r="B3322" s="2">
        <v>100</v>
      </c>
      <c r="C3322" s="2">
        <v>100</v>
      </c>
      <c r="D3322" s="2" t="str">
        <f>"人民币"</f>
        <v>人民币</v>
      </c>
      <c r="E3322" s="2">
        <v>38.308</v>
      </c>
      <c r="F3322" s="2">
        <v>-1175.77</v>
      </c>
      <c r="G3322" s="2">
        <v>-30.69</v>
      </c>
      <c r="H3322" s="2"/>
      <c r="I3322" s="2">
        <v>2655</v>
      </c>
      <c r="J3322" s="2">
        <v>26.55</v>
      </c>
      <c r="K3322" s="2">
        <v>0</v>
      </c>
      <c r="L3322" s="2">
        <v>100</v>
      </c>
      <c r="M3322" s="2" t="str">
        <f>"000603"</f>
        <v>000603</v>
      </c>
      <c r="N3322" s="2" t="str">
        <f>"0157472516"</f>
        <v>0157472516</v>
      </c>
      <c r="O3322" s="2" t="str">
        <f>"3830.77"</f>
        <v>3830.77</v>
      </c>
      <c r="P3322" s="2">
        <v>40</v>
      </c>
      <c r="Q3322" s="2">
        <f>P3322*B3322</f>
        <v>4000</v>
      </c>
      <c r="R3322" s="2">
        <f>(Q3322-O3322)/O3322*100</f>
        <v>4.41764971533138</v>
      </c>
    </row>
    <row r="3323" spans="1:18">
      <c r="A3323" s="2" t="str">
        <f>"大众交通"</f>
        <v>大众交通</v>
      </c>
      <c r="B3323" s="2">
        <v>100</v>
      </c>
      <c r="C3323" s="2">
        <v>100</v>
      </c>
      <c r="D3323" s="2" t="str">
        <f>"人民币"</f>
        <v>人民币</v>
      </c>
      <c r="E3323" s="2">
        <v>30.941</v>
      </c>
      <c r="F3323" s="2">
        <v>-1037.13</v>
      </c>
      <c r="G3323" s="2">
        <v>-33.52</v>
      </c>
      <c r="H3323" s="2"/>
      <c r="I3323" s="2">
        <v>2057</v>
      </c>
      <c r="J3323" s="2">
        <v>20.57</v>
      </c>
      <c r="K3323" s="2">
        <v>0</v>
      </c>
      <c r="L3323" s="2">
        <v>0</v>
      </c>
      <c r="M3323" s="2" t="str">
        <f>"600611"</f>
        <v>600611</v>
      </c>
      <c r="N3323" s="2" t="str">
        <f>"A453612732"</f>
        <v>A453612732</v>
      </c>
      <c r="O3323" s="2" t="str">
        <f>"3094.13"</f>
        <v>3094.13</v>
      </c>
      <c r="P3323" s="2">
        <v>28</v>
      </c>
      <c r="Q3323" s="2">
        <f>P3323*B3323</f>
        <v>2800</v>
      </c>
      <c r="R3323" s="2">
        <f>(Q3323-O3323)/O3323*100</f>
        <v>-9.50606470962759</v>
      </c>
    </row>
    <row r="3324" spans="1:18">
      <c r="A3324" s="2" t="str">
        <f>"中国中车"</f>
        <v>中国中车</v>
      </c>
      <c r="B3324" s="2">
        <v>100</v>
      </c>
      <c r="C3324" s="2">
        <v>100</v>
      </c>
      <c r="D3324" s="2" t="str">
        <f>"人民币"</f>
        <v>人民币</v>
      </c>
      <c r="E3324" s="2">
        <v>26.395</v>
      </c>
      <c r="F3324" s="2">
        <v>-631.5</v>
      </c>
      <c r="G3324" s="2">
        <v>-23.92</v>
      </c>
      <c r="H3324" s="2"/>
      <c r="I3324" s="2">
        <v>2008</v>
      </c>
      <c r="J3324" s="2">
        <v>20.08</v>
      </c>
      <c r="K3324" s="2">
        <v>0</v>
      </c>
      <c r="L3324" s="2">
        <v>100</v>
      </c>
      <c r="M3324" s="2" t="str">
        <f>"601766"</f>
        <v>601766</v>
      </c>
      <c r="N3324" s="2" t="str">
        <f>"A453612732"</f>
        <v>A453612732</v>
      </c>
      <c r="O3324" s="2" t="str">
        <f>"2639.50"</f>
        <v>2639.50</v>
      </c>
      <c r="P3324" s="2">
        <v>30</v>
      </c>
      <c r="Q3324" s="2">
        <f>P3324*B3324</f>
        <v>3000</v>
      </c>
      <c r="R3324" s="2">
        <f>(Q3324-O3324)/O3324*100</f>
        <v>13.6578897518469</v>
      </c>
    </row>
    <row r="3325" spans="1:18">
      <c r="A3325" s="2" t="s">
        <v>8</v>
      </c>
      <c r="B3325" s="2" t="s">
        <v>9</v>
      </c>
      <c r="C3325" s="4" t="s">
        <v>10</v>
      </c>
      <c r="D3325" s="4"/>
      <c r="E3325" s="4"/>
      <c r="F3325" s="2"/>
      <c r="G3325" s="2">
        <f>SUM(G3309:G3324)</f>
        <v>-178.38</v>
      </c>
      <c r="H3325" s="2"/>
      <c r="I3325" s="2"/>
      <c r="J3325" s="2"/>
      <c r="K3325" s="2"/>
      <c r="L3325" s="2"/>
      <c r="M3325" s="2"/>
      <c r="N3325" s="2"/>
      <c r="O3325" s="2"/>
      <c r="P3325" s="2"/>
      <c r="Q3325" s="2">
        <f>SUM(Q3309:Q3324)</f>
        <v>134800</v>
      </c>
      <c r="R3325" s="2"/>
    </row>
    <row r="3326" customFormat="1" spans="3:8">
      <c r="C3326" s="5"/>
      <c r="D3326" s="5"/>
      <c r="E3326" s="5"/>
      <c r="H3326" s="6">
        <v>42257</v>
      </c>
    </row>
    <row r="3327" customFormat="1" spans="10:10">
      <c r="J3327" s="6">
        <f>H3326+1</f>
        <v>42258</v>
      </c>
    </row>
    <row r="3328" customFormat="1" spans="2:11">
      <c r="B3328" t="s">
        <v>11</v>
      </c>
      <c r="K3328" s="7">
        <f ca="1">NOW()</f>
        <v>42259.9654398148</v>
      </c>
    </row>
    <row r="3329" customFormat="1" spans="9:9">
      <c r="I3329" t="e">
        <f>D3321+1</f>
        <v>#VALUE!</v>
      </c>
    </row>
    <row r="3330" customFormat="1"/>
    <row r="3331" spans="1:18">
      <c r="A3331" s="2" t="s">
        <v>0</v>
      </c>
      <c r="B3331" s="2" t="str">
        <f>"证券数量"</f>
        <v>证券数量</v>
      </c>
      <c r="C3331" s="2" t="s">
        <v>1</v>
      </c>
      <c r="D3331" s="2" t="str">
        <f>"价格币种"</f>
        <v>价格币种</v>
      </c>
      <c r="E3331" s="2" t="str">
        <f>"成本价"</f>
        <v>成本价</v>
      </c>
      <c r="F3331" s="2" t="str">
        <f>"浮动盈亏"</f>
        <v>浮动盈亏</v>
      </c>
      <c r="G3331" s="2" t="str">
        <f>"盈亏比例(%)"</f>
        <v>盈亏比例(%)</v>
      </c>
      <c r="H3331" s="2" t="str">
        <f>"折算汇率"</f>
        <v>折算汇率</v>
      </c>
      <c r="I3331" s="2" t="str">
        <f>"最新市值"</f>
        <v>最新市值</v>
      </c>
      <c r="J3331" s="2" t="str">
        <f>"当前价"</f>
        <v>当前价</v>
      </c>
      <c r="K3331" s="2" t="str">
        <f>"今买数量"</f>
        <v>今买数量</v>
      </c>
      <c r="L3331" s="2" t="str">
        <f>"今卖数量"</f>
        <v>今卖数量</v>
      </c>
      <c r="M3331" s="2" t="str">
        <f>"证券代码"</f>
        <v>证券代码</v>
      </c>
      <c r="N3331" s="2" t="str">
        <f>"股东代码"</f>
        <v>股东代码</v>
      </c>
      <c r="O3331" s="2" t="str">
        <f>"成本金额"</f>
        <v>成本金额</v>
      </c>
      <c r="P3331" s="2" t="s">
        <v>2</v>
      </c>
      <c r="Q3331" s="2"/>
      <c r="R3331" s="2" t="s">
        <v>3</v>
      </c>
    </row>
    <row r="3332" spans="1:18">
      <c r="A3332" s="2" t="s">
        <v>4</v>
      </c>
      <c r="B3332" s="9" t="s">
        <v>5</v>
      </c>
      <c r="C3332" s="9" t="s">
        <v>5</v>
      </c>
      <c r="D3332" s="2" t="str">
        <f t="shared" ref="D3332:D3347" si="992">"人民币"</f>
        <v>人民币</v>
      </c>
      <c r="E3332" s="2">
        <v>19.758</v>
      </c>
      <c r="F3332" s="2">
        <v>-1294.53</v>
      </c>
      <c r="G3332" s="2">
        <v>-8.19</v>
      </c>
      <c r="H3332" s="9" t="s">
        <v>6</v>
      </c>
      <c r="I3332" s="2">
        <v>14512</v>
      </c>
      <c r="J3332" s="2">
        <v>18.14</v>
      </c>
      <c r="K3332" s="2">
        <v>0</v>
      </c>
      <c r="L3332" s="2">
        <v>0</v>
      </c>
      <c r="M3332" s="2" t="str">
        <f>"000936"</f>
        <v>000936</v>
      </c>
      <c r="N3332" s="2" t="str">
        <f t="shared" ref="N3332:N3335" si="993">"0157472516"</f>
        <v>0157472516</v>
      </c>
      <c r="O3332" s="2" t="str">
        <f>"15806.53"</f>
        <v>15806.53</v>
      </c>
      <c r="P3332" s="2">
        <v>30</v>
      </c>
      <c r="Q3332" s="2">
        <f t="shared" ref="Q3332:Q3347" si="994">P3332*B3332</f>
        <v>24000</v>
      </c>
      <c r="R3332" s="2">
        <f t="shared" ref="R3332:R3347" si="995">(Q3332-O3332)/O3332*100</f>
        <v>51.835981711356</v>
      </c>
    </row>
    <row r="3333" spans="1:18">
      <c r="A3333" s="2" t="str">
        <f>"创业板B"</f>
        <v>创业板B</v>
      </c>
      <c r="B3333" s="2">
        <v>10000</v>
      </c>
      <c r="C3333" s="2">
        <v>10000</v>
      </c>
      <c r="D3333" s="2" t="str">
        <f>"人民币"</f>
        <v>人民币</v>
      </c>
      <c r="E3333" s="2">
        <v>1.116</v>
      </c>
      <c r="F3333" s="2">
        <v>-927.5</v>
      </c>
      <c r="G3333" s="2">
        <v>-8.33</v>
      </c>
      <c r="H3333" s="2"/>
      <c r="I3333" s="2">
        <v>10230</v>
      </c>
      <c r="J3333" s="2">
        <v>1.023</v>
      </c>
      <c r="K3333" s="2">
        <v>0</v>
      </c>
      <c r="L3333" s="2">
        <v>0</v>
      </c>
      <c r="M3333" s="2" t="str">
        <f>"150153"</f>
        <v>150153</v>
      </c>
      <c r="N3333" s="2" t="str">
        <f>"0157472516"</f>
        <v>0157472516</v>
      </c>
      <c r="O3333" s="2" t="str">
        <f>"11157.50"</f>
        <v>11157.50</v>
      </c>
      <c r="P3333" s="2">
        <v>1.3</v>
      </c>
      <c r="Q3333" s="2">
        <f>P3333*B3333</f>
        <v>13000</v>
      </c>
      <c r="R3333" s="2">
        <f>(Q3333-O3333)/O3333*100</f>
        <v>16.5135559041004</v>
      </c>
    </row>
    <row r="3334" spans="1:18">
      <c r="A3334" s="2" t="s">
        <v>7</v>
      </c>
      <c r="B3334" s="2">
        <v>600</v>
      </c>
      <c r="C3334" s="2">
        <v>600</v>
      </c>
      <c r="D3334" s="2" t="str">
        <f>"人民币"</f>
        <v>人民币</v>
      </c>
      <c r="E3334" s="2">
        <v>17.548</v>
      </c>
      <c r="F3334" s="2">
        <v>-310.88</v>
      </c>
      <c r="G3334" s="2">
        <v>-2.95</v>
      </c>
      <c r="H3334" s="2"/>
      <c r="I3334" s="2">
        <v>10218</v>
      </c>
      <c r="J3334" s="2">
        <v>17.03</v>
      </c>
      <c r="K3334" s="2">
        <v>0</v>
      </c>
      <c r="L3334" s="2">
        <v>0</v>
      </c>
      <c r="M3334" s="2" t="str">
        <f>"600008"</f>
        <v>600008</v>
      </c>
      <c r="N3334" s="2" t="str">
        <f t="shared" ref="N3334:N3337" si="996">"A453612732"</f>
        <v>A453612732</v>
      </c>
      <c r="O3334" s="2" t="str">
        <f>"10528.88"</f>
        <v>10528.88</v>
      </c>
      <c r="P3334" s="2">
        <v>25</v>
      </c>
      <c r="Q3334" s="2">
        <f>P3334*B3334</f>
        <v>15000</v>
      </c>
      <c r="R3334" s="2">
        <f>(Q3334-O3334)/O3334*100</f>
        <v>42.4652954540274</v>
      </c>
    </row>
    <row r="3335" spans="1:18">
      <c r="A3335" s="2" t="str">
        <f>"华英农业"</f>
        <v>华英农业</v>
      </c>
      <c r="B3335" s="2">
        <v>600</v>
      </c>
      <c r="C3335" s="2">
        <v>300</v>
      </c>
      <c r="D3335" s="2" t="str">
        <f>"人民币"</f>
        <v>人民币</v>
      </c>
      <c r="E3335" s="2">
        <v>14.948</v>
      </c>
      <c r="F3335" s="2">
        <v>-418.66</v>
      </c>
      <c r="G3335" s="2">
        <v>-4.67</v>
      </c>
      <c r="H3335" s="2"/>
      <c r="I3335" s="2">
        <v>8550</v>
      </c>
      <c r="J3335" s="2">
        <v>14.25</v>
      </c>
      <c r="K3335" s="2">
        <v>300</v>
      </c>
      <c r="L3335" s="2">
        <v>0</v>
      </c>
      <c r="M3335" s="2" t="str">
        <f>"002321"</f>
        <v>002321</v>
      </c>
      <c r="N3335" s="2" t="str">
        <f>"0157472516"</f>
        <v>0157472516</v>
      </c>
      <c r="O3335" s="2" t="str">
        <f>"8968.66"</f>
        <v>8968.66</v>
      </c>
      <c r="P3335" s="2">
        <v>25</v>
      </c>
      <c r="Q3335" s="2">
        <f>P3335*B3335</f>
        <v>15000</v>
      </c>
      <c r="R3335" s="2">
        <f>(Q3335-O3335)/O3335*100</f>
        <v>67.2490650777262</v>
      </c>
    </row>
    <row r="3336" spans="1:18">
      <c r="A3336" s="2" t="str">
        <f>"*ST阳化"</f>
        <v>*ST阳化</v>
      </c>
      <c r="B3336" s="2">
        <v>900</v>
      </c>
      <c r="C3336" s="2">
        <v>600</v>
      </c>
      <c r="D3336" s="2" t="str">
        <f>"人民币"</f>
        <v>人民币</v>
      </c>
      <c r="E3336" s="2">
        <v>7.599</v>
      </c>
      <c r="F3336" s="2">
        <v>-80.2</v>
      </c>
      <c r="G3336" s="2">
        <v>-1.17</v>
      </c>
      <c r="H3336" s="2"/>
      <c r="I3336" s="2">
        <v>6759</v>
      </c>
      <c r="J3336" s="2">
        <v>7.51</v>
      </c>
      <c r="K3336" s="2">
        <v>300</v>
      </c>
      <c r="L3336" s="2">
        <v>0</v>
      </c>
      <c r="M3336" s="2" t="str">
        <f>"600691"</f>
        <v>600691</v>
      </c>
      <c r="N3336" s="2" t="str">
        <f>"A453612732"</f>
        <v>A453612732</v>
      </c>
      <c r="O3336" s="2" t="str">
        <f>"6839.20"</f>
        <v>6839.20</v>
      </c>
      <c r="P3336" s="2">
        <v>11</v>
      </c>
      <c r="Q3336" s="2">
        <f>P3336*B3336</f>
        <v>9900</v>
      </c>
      <c r="R3336" s="2">
        <f>(Q3336-O3336)/O3336*100</f>
        <v>44.7537723710376</v>
      </c>
    </row>
    <row r="3337" spans="1:18">
      <c r="A3337" s="2" t="str">
        <f>"雪峰科技"</f>
        <v>雪峰科技</v>
      </c>
      <c r="B3337" s="2">
        <v>200</v>
      </c>
      <c r="C3337" s="2">
        <v>100</v>
      </c>
      <c r="D3337" s="2" t="str">
        <f>"人民币"</f>
        <v>人民币</v>
      </c>
      <c r="E3337" s="2">
        <v>37.898</v>
      </c>
      <c r="F3337" s="2">
        <v>-1239.59</v>
      </c>
      <c r="G3337" s="2">
        <v>-16.35</v>
      </c>
      <c r="H3337" s="2"/>
      <c r="I3337" s="2">
        <v>6340</v>
      </c>
      <c r="J3337" s="2">
        <v>31.7</v>
      </c>
      <c r="K3337" s="2">
        <v>100</v>
      </c>
      <c r="L3337" s="2">
        <v>0</v>
      </c>
      <c r="M3337" s="2" t="str">
        <f>"603227"</f>
        <v>603227</v>
      </c>
      <c r="N3337" s="2" t="str">
        <f>"A453612732"</f>
        <v>A453612732</v>
      </c>
      <c r="O3337" s="2" t="str">
        <f>"7579.59"</f>
        <v>7579.59</v>
      </c>
      <c r="P3337" s="2">
        <v>42</v>
      </c>
      <c r="Q3337" s="2">
        <f>P3337*B3337</f>
        <v>8400</v>
      </c>
      <c r="R3337" s="2">
        <f>(Q3337-O3337)/O3337*100</f>
        <v>10.8239363870605</v>
      </c>
    </row>
    <row r="3338" spans="1:18">
      <c r="A3338" s="2" t="str">
        <f>"三花股份"</f>
        <v>三花股份</v>
      </c>
      <c r="B3338" s="2">
        <v>400</v>
      </c>
      <c r="C3338" s="2">
        <v>400</v>
      </c>
      <c r="D3338" s="2" t="str">
        <f>"人民币"</f>
        <v>人民币</v>
      </c>
      <c r="E3338" s="2">
        <v>13.737</v>
      </c>
      <c r="F3338" s="2">
        <v>69.25</v>
      </c>
      <c r="G3338" s="2">
        <v>1.26</v>
      </c>
      <c r="H3338" s="2"/>
      <c r="I3338" s="2">
        <v>5564</v>
      </c>
      <c r="J3338" s="2">
        <v>13.91</v>
      </c>
      <c r="K3338" s="2">
        <v>0</v>
      </c>
      <c r="L3338" s="2">
        <v>0</v>
      </c>
      <c r="M3338" s="2" t="str">
        <f>"002050"</f>
        <v>002050</v>
      </c>
      <c r="N3338" s="2" t="str">
        <f t="shared" ref="N3338:N3343" si="997">"0157472516"</f>
        <v>0157472516</v>
      </c>
      <c r="O3338" s="2" t="str">
        <f>"5494.75"</f>
        <v>5494.75</v>
      </c>
      <c r="P3338" s="2">
        <v>20</v>
      </c>
      <c r="Q3338" s="2">
        <f>P3338*B3338</f>
        <v>8000</v>
      </c>
      <c r="R3338" s="2">
        <f>(Q3338-O3338)/O3338*100</f>
        <v>45.5935210883116</v>
      </c>
    </row>
    <row r="3339" spans="1:18">
      <c r="A3339" s="2" t="str">
        <f>"农 产 品"</f>
        <v>农 产 品</v>
      </c>
      <c r="B3339" s="2">
        <v>200</v>
      </c>
      <c r="C3339" s="2">
        <v>200</v>
      </c>
      <c r="D3339" s="2" t="str">
        <f>"人民币"</f>
        <v>人民币</v>
      </c>
      <c r="E3339" s="2">
        <v>25.665</v>
      </c>
      <c r="F3339" s="2">
        <v>-601</v>
      </c>
      <c r="G3339" s="2">
        <v>-11.71</v>
      </c>
      <c r="H3339" s="2"/>
      <c r="I3339" s="2">
        <v>4532</v>
      </c>
      <c r="J3339" s="2">
        <v>22.66</v>
      </c>
      <c r="K3339" s="2">
        <v>0</v>
      </c>
      <c r="L3339" s="2">
        <v>0</v>
      </c>
      <c r="M3339" s="2" t="str">
        <f>"000061"</f>
        <v>000061</v>
      </c>
      <c r="N3339" s="2" t="str">
        <f>"0157472516"</f>
        <v>0157472516</v>
      </c>
      <c r="O3339" s="2" t="str">
        <f>"5133.00"</f>
        <v>5133.00</v>
      </c>
      <c r="P3339" s="2">
        <v>35</v>
      </c>
      <c r="Q3339" s="2">
        <f>P3339*B3339</f>
        <v>7000</v>
      </c>
      <c r="R3339" s="2">
        <f>(Q3339-O3339)/O3339*100</f>
        <v>36.3724917202416</v>
      </c>
    </row>
    <row r="3340" spans="1:18">
      <c r="A3340" s="2" t="str">
        <f>"北京城建"</f>
        <v>北京城建</v>
      </c>
      <c r="B3340" s="2">
        <v>200</v>
      </c>
      <c r="C3340" s="2">
        <v>200</v>
      </c>
      <c r="D3340" s="2" t="str">
        <f>"人民币"</f>
        <v>人民币</v>
      </c>
      <c r="E3340" s="2">
        <v>24.605</v>
      </c>
      <c r="F3340" s="2">
        <v>-394.99</v>
      </c>
      <c r="G3340" s="2">
        <v>-8.03</v>
      </c>
      <c r="H3340" s="2"/>
      <c r="I3340" s="2">
        <v>4526</v>
      </c>
      <c r="J3340" s="2">
        <v>22.63</v>
      </c>
      <c r="K3340" s="2">
        <v>0</v>
      </c>
      <c r="L3340" s="2">
        <v>0</v>
      </c>
      <c r="M3340" s="2" t="str">
        <f>"600266"</f>
        <v>600266</v>
      </c>
      <c r="N3340" s="2" t="str">
        <f t="shared" ref="N3340:N3342" si="998">"A453612732"</f>
        <v>A453612732</v>
      </c>
      <c r="O3340" s="2" t="str">
        <f>"4920.99"</f>
        <v>4920.99</v>
      </c>
      <c r="P3340" s="2">
        <v>28</v>
      </c>
      <c r="Q3340" s="2">
        <f>P3340*B3340</f>
        <v>5600</v>
      </c>
      <c r="R3340" s="2">
        <f>(Q3340-O3340)/O3340*100</f>
        <v>13.7982397850839</v>
      </c>
    </row>
    <row r="3341" spans="1:18">
      <c r="A3341" s="2" t="str">
        <f>"上汽集团"</f>
        <v>上汽集团</v>
      </c>
      <c r="B3341" s="2">
        <v>200</v>
      </c>
      <c r="C3341" s="2">
        <v>200</v>
      </c>
      <c r="D3341" s="2" t="str">
        <f>"人民币"</f>
        <v>人民币</v>
      </c>
      <c r="E3341" s="2">
        <v>24.736</v>
      </c>
      <c r="F3341" s="2">
        <v>-449.12</v>
      </c>
      <c r="G3341" s="2">
        <v>-9.08</v>
      </c>
      <c r="H3341" s="2"/>
      <c r="I3341" s="2">
        <v>4498</v>
      </c>
      <c r="J3341" s="2">
        <v>22.49</v>
      </c>
      <c r="K3341" s="2">
        <v>0</v>
      </c>
      <c r="L3341" s="2">
        <v>0</v>
      </c>
      <c r="M3341" s="2" t="str">
        <f>"600104"</f>
        <v>600104</v>
      </c>
      <c r="N3341" s="2" t="str">
        <f>"A453612732"</f>
        <v>A453612732</v>
      </c>
      <c r="O3341" s="2" t="str">
        <f>"4947.12"</f>
        <v>4947.12</v>
      </c>
      <c r="P3341" s="2">
        <v>35</v>
      </c>
      <c r="Q3341" s="2">
        <f>P3341*B3341</f>
        <v>7000</v>
      </c>
      <c r="R3341" s="2">
        <f>(Q3341-O3341)/O3341*100</f>
        <v>41.4964666310904</v>
      </c>
    </row>
    <row r="3342" spans="1:18">
      <c r="A3342" s="2" t="str">
        <f>"中海集运"</f>
        <v>中海集运</v>
      </c>
      <c r="B3342" s="2">
        <v>400</v>
      </c>
      <c r="C3342" s="2">
        <v>400</v>
      </c>
      <c r="D3342" s="2" t="str">
        <f>"人民币"</f>
        <v>人民币</v>
      </c>
      <c r="E3342" s="2">
        <v>9.099</v>
      </c>
      <c r="F3342" s="2">
        <v>-167.68</v>
      </c>
      <c r="G3342" s="2">
        <v>-4.6</v>
      </c>
      <c r="H3342" s="2"/>
      <c r="I3342" s="2">
        <v>3472</v>
      </c>
      <c r="J3342" s="2">
        <v>8.68</v>
      </c>
      <c r="K3342" s="2">
        <v>0</v>
      </c>
      <c r="L3342" s="2">
        <v>0</v>
      </c>
      <c r="M3342" s="2" t="str">
        <f>"601866"</f>
        <v>601866</v>
      </c>
      <c r="N3342" s="2" t="str">
        <f>"A453612732"</f>
        <v>A453612732</v>
      </c>
      <c r="O3342" s="2" t="str">
        <f>"3639.68"</f>
        <v>3639.68</v>
      </c>
      <c r="P3342" s="2">
        <v>12</v>
      </c>
      <c r="Q3342" s="2">
        <f>P3342*B3342</f>
        <v>4800</v>
      </c>
      <c r="R3342" s="2">
        <f>(Q3342-O3342)/O3342*100</f>
        <v>31.8797256901706</v>
      </c>
    </row>
    <row r="3343" spans="1:18">
      <c r="A3343" s="2" t="str">
        <f>"中航军B"</f>
        <v>中航军B</v>
      </c>
      <c r="B3343" s="2">
        <v>3000</v>
      </c>
      <c r="C3343" s="2">
        <v>3000</v>
      </c>
      <c r="D3343" s="2" t="str">
        <f>"人民币"</f>
        <v>人民币</v>
      </c>
      <c r="E3343" s="2">
        <v>0.972</v>
      </c>
      <c r="F3343" s="2">
        <v>-62</v>
      </c>
      <c r="G3343" s="2">
        <v>-2.16</v>
      </c>
      <c r="H3343" s="2"/>
      <c r="I3343" s="2">
        <v>2853</v>
      </c>
      <c r="J3343" s="2">
        <v>0.951</v>
      </c>
      <c r="K3343" s="2">
        <v>0</v>
      </c>
      <c r="L3343" s="2">
        <v>0</v>
      </c>
      <c r="M3343" s="2" t="str">
        <f>"150222"</f>
        <v>150222</v>
      </c>
      <c r="N3343" s="2" t="str">
        <f>"0157472516"</f>
        <v>0157472516</v>
      </c>
      <c r="O3343" s="2" t="str">
        <f>"2915.00"</f>
        <v>2915.00</v>
      </c>
      <c r="P3343" s="2">
        <v>1.1</v>
      </c>
      <c r="Q3343" s="2">
        <f>P3343*B3343</f>
        <v>3300</v>
      </c>
      <c r="R3343" s="2">
        <f>(Q3343-O3343)/O3343*100</f>
        <v>13.2075471698113</v>
      </c>
    </row>
    <row r="3344" spans="1:18">
      <c r="A3344" s="2" t="str">
        <f>"华贸物流"</f>
        <v>华贸物流</v>
      </c>
      <c r="B3344" s="2">
        <v>200</v>
      </c>
      <c r="C3344" s="2">
        <v>200</v>
      </c>
      <c r="D3344" s="2" t="str">
        <f>"人民币"</f>
        <v>人民币</v>
      </c>
      <c r="E3344" s="2">
        <v>16.576</v>
      </c>
      <c r="F3344" s="2">
        <v>-473.12</v>
      </c>
      <c r="G3344" s="2">
        <v>-14.27</v>
      </c>
      <c r="H3344" s="2"/>
      <c r="I3344" s="2">
        <v>2842</v>
      </c>
      <c r="J3344" s="2">
        <v>14.21</v>
      </c>
      <c r="K3344" s="2">
        <v>0</v>
      </c>
      <c r="L3344" s="2">
        <v>0</v>
      </c>
      <c r="M3344" s="2" t="str">
        <f>"603128"</f>
        <v>603128</v>
      </c>
      <c r="N3344" s="2" t="str">
        <f t="shared" ref="N3344:N3347" si="999">"A453612732"</f>
        <v>A453612732</v>
      </c>
      <c r="O3344" s="2" t="str">
        <f>"3315.12"</f>
        <v>3315.12</v>
      </c>
      <c r="P3344" s="2">
        <v>20</v>
      </c>
      <c r="Q3344" s="2">
        <f>P3344*B3344</f>
        <v>4000</v>
      </c>
      <c r="R3344" s="2">
        <f>(Q3344-O3344)/O3344*100</f>
        <v>20.6592823185888</v>
      </c>
    </row>
    <row r="3345" spans="1:18">
      <c r="A3345" s="2" t="str">
        <f>"盛达矿业"</f>
        <v>盛达矿业</v>
      </c>
      <c r="B3345" s="2">
        <v>100</v>
      </c>
      <c r="C3345" s="2">
        <v>100</v>
      </c>
      <c r="D3345" s="2" t="str">
        <f>"人民币"</f>
        <v>人民币</v>
      </c>
      <c r="E3345" s="2">
        <v>38.308</v>
      </c>
      <c r="F3345" s="2">
        <v>-1175.77</v>
      </c>
      <c r="G3345" s="2">
        <v>-30.69</v>
      </c>
      <c r="H3345" s="2"/>
      <c r="I3345" s="2">
        <v>2655</v>
      </c>
      <c r="J3345" s="2">
        <v>26.55</v>
      </c>
      <c r="K3345" s="2">
        <v>0</v>
      </c>
      <c r="L3345" s="2">
        <v>100</v>
      </c>
      <c r="M3345" s="2" t="str">
        <f>"000603"</f>
        <v>000603</v>
      </c>
      <c r="N3345" s="2" t="str">
        <f>"0157472516"</f>
        <v>0157472516</v>
      </c>
      <c r="O3345" s="2" t="str">
        <f>"3830.77"</f>
        <v>3830.77</v>
      </c>
      <c r="P3345" s="2">
        <v>40</v>
      </c>
      <c r="Q3345" s="2">
        <f>P3345*B3345</f>
        <v>4000</v>
      </c>
      <c r="R3345" s="2">
        <f>(Q3345-O3345)/O3345*100</f>
        <v>4.41764971533138</v>
      </c>
    </row>
    <row r="3346" spans="1:18">
      <c r="A3346" s="2" t="str">
        <f>"大众交通"</f>
        <v>大众交通</v>
      </c>
      <c r="B3346" s="2">
        <v>100</v>
      </c>
      <c r="C3346" s="2">
        <v>100</v>
      </c>
      <c r="D3346" s="2" t="str">
        <f>"人民币"</f>
        <v>人民币</v>
      </c>
      <c r="E3346" s="2">
        <v>30.941</v>
      </c>
      <c r="F3346" s="2">
        <v>-1037.13</v>
      </c>
      <c r="G3346" s="2">
        <v>-33.52</v>
      </c>
      <c r="H3346" s="2"/>
      <c r="I3346" s="2">
        <v>2057</v>
      </c>
      <c r="J3346" s="2">
        <v>20.57</v>
      </c>
      <c r="K3346" s="2">
        <v>0</v>
      </c>
      <c r="L3346" s="2">
        <v>0</v>
      </c>
      <c r="M3346" s="2" t="str">
        <f>"600611"</f>
        <v>600611</v>
      </c>
      <c r="N3346" s="2" t="str">
        <f>"A453612732"</f>
        <v>A453612732</v>
      </c>
      <c r="O3346" s="2" t="str">
        <f>"3094.13"</f>
        <v>3094.13</v>
      </c>
      <c r="P3346" s="2">
        <v>28</v>
      </c>
      <c r="Q3346" s="2">
        <f>P3346*B3346</f>
        <v>2800</v>
      </c>
      <c r="R3346" s="2">
        <f>(Q3346-O3346)/O3346*100</f>
        <v>-9.50606470962759</v>
      </c>
    </row>
    <row r="3347" spans="1:18">
      <c r="A3347" s="2" t="str">
        <f>"中国中车"</f>
        <v>中国中车</v>
      </c>
      <c r="B3347" s="2">
        <v>100</v>
      </c>
      <c r="C3347" s="2">
        <v>100</v>
      </c>
      <c r="D3347" s="2" t="str">
        <f>"人民币"</f>
        <v>人民币</v>
      </c>
      <c r="E3347" s="2">
        <v>26.395</v>
      </c>
      <c r="F3347" s="2">
        <v>-631.5</v>
      </c>
      <c r="G3347" s="2">
        <v>-23.92</v>
      </c>
      <c r="H3347" s="2"/>
      <c r="I3347" s="2">
        <v>2008</v>
      </c>
      <c r="J3347" s="2">
        <v>20.08</v>
      </c>
      <c r="K3347" s="2">
        <v>0</v>
      </c>
      <c r="L3347" s="2">
        <v>100</v>
      </c>
      <c r="M3347" s="2" t="str">
        <f>"601766"</f>
        <v>601766</v>
      </c>
      <c r="N3347" s="2" t="str">
        <f>"A453612732"</f>
        <v>A453612732</v>
      </c>
      <c r="O3347" s="2" t="str">
        <f>"2639.50"</f>
        <v>2639.50</v>
      </c>
      <c r="P3347" s="2">
        <v>30</v>
      </c>
      <c r="Q3347" s="2">
        <f>P3347*B3347</f>
        <v>3000</v>
      </c>
      <c r="R3347" s="2">
        <f>(Q3347-O3347)/O3347*100</f>
        <v>13.6578897518469</v>
      </c>
    </row>
    <row r="3348" spans="1:18">
      <c r="A3348" s="2" t="s">
        <v>8</v>
      </c>
      <c r="B3348" s="2" t="s">
        <v>9</v>
      </c>
      <c r="C3348" s="4" t="s">
        <v>10</v>
      </c>
      <c r="D3348" s="4"/>
      <c r="E3348" s="4"/>
      <c r="F3348" s="2"/>
      <c r="G3348" s="2">
        <f>SUM(G3332:G3347)</f>
        <v>-178.38</v>
      </c>
      <c r="H3348" s="2"/>
      <c r="I3348" s="2"/>
      <c r="J3348" s="2"/>
      <c r="K3348" s="2"/>
      <c r="L3348" s="2"/>
      <c r="M3348" s="2"/>
      <c r="N3348" s="2"/>
      <c r="O3348" s="2"/>
      <c r="P3348" s="2"/>
      <c r="Q3348" s="2">
        <f>SUM(Q3332:Q3347)</f>
        <v>134800</v>
      </c>
      <c r="R3348" s="2"/>
    </row>
    <row r="3349" customFormat="1" spans="3:8">
      <c r="C3349" s="5"/>
      <c r="D3349" s="5"/>
      <c r="E3349" s="5"/>
      <c r="H3349" s="6">
        <v>42257</v>
      </c>
    </row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spans="2:18">
      <c r="B3361" s="2" t="str">
        <f>"币种"</f>
        <v>币种</v>
      </c>
      <c r="C3361" s="2" t="str">
        <f>"余额"</f>
        <v>余额</v>
      </c>
      <c r="D3361" s="2" t="str">
        <f>"可用"</f>
        <v>可用</v>
      </c>
      <c r="E3361" s="2" t="str">
        <f>"可取"</f>
        <v>可取</v>
      </c>
      <c r="F3361" s="2" t="str">
        <f>"参考市值"</f>
        <v>参考市值</v>
      </c>
      <c r="G3361" s="2" t="str">
        <f>"资产"</f>
        <v>资产</v>
      </c>
      <c r="H3361" s="2" t="str">
        <f>"盈亏"</f>
        <v>盈亏</v>
      </c>
      <c r="I3361" s="2"/>
      <c r="J3361" s="2"/>
      <c r="K3361" s="2"/>
      <c r="L3361" s="2"/>
      <c r="M3361" s="2"/>
      <c r="N3361" s="2"/>
      <c r="O3361" s="2"/>
      <c r="P3361" s="2"/>
      <c r="Q3361" s="2"/>
      <c r="R3361" s="2"/>
    </row>
    <row r="3362" spans="2:18">
      <c r="B3362" s="2" t="str">
        <f>"人民币"</f>
        <v>人民币</v>
      </c>
      <c r="C3362" s="2" t="str">
        <f>"5508.71"</f>
        <v>5508.71</v>
      </c>
      <c r="D3362" s="2" t="str">
        <f>"138.54"</f>
        <v>138.54</v>
      </c>
      <c r="E3362" s="2" t="str">
        <f>"138.54"</f>
        <v>138.54</v>
      </c>
      <c r="F3362" s="2" t="str">
        <f>"91616.00"</f>
        <v>91616.00</v>
      </c>
      <c r="G3362" s="2" t="str">
        <f>"91754.54"</f>
        <v>91754.54</v>
      </c>
      <c r="H3362" s="2" t="str">
        <f>"-9194.42"</f>
        <v>-9194.42</v>
      </c>
      <c r="I3362" s="2"/>
      <c r="J3362" s="2"/>
      <c r="K3362" s="2"/>
      <c r="L3362" s="2"/>
      <c r="M3362" s="2"/>
      <c r="N3362" s="2"/>
      <c r="O3362" s="2"/>
      <c r="P3362" s="2"/>
      <c r="Q3362" s="2"/>
      <c r="R3362" s="2"/>
    </row>
    <row r="3363" spans="2:18"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8"/>
    </row>
    <row r="3364" spans="2:18">
      <c r="B3364" s="2" t="s">
        <v>0</v>
      </c>
      <c r="C3364" s="2" t="str">
        <f>"证券数量"</f>
        <v>证券数量</v>
      </c>
      <c r="D3364" s="2" t="s">
        <v>1</v>
      </c>
      <c r="E3364" s="2" t="str">
        <f>"价格币种"</f>
        <v>价格币种</v>
      </c>
      <c r="F3364" s="2" t="str">
        <f>"成本价"</f>
        <v>成本价</v>
      </c>
      <c r="G3364" s="2" t="str">
        <f>"浮动盈亏"</f>
        <v>浮动盈亏</v>
      </c>
      <c r="H3364" s="2" t="str">
        <f>"盈亏比例(%)"</f>
        <v>盈亏比例(%)</v>
      </c>
      <c r="I3364" s="2" t="str">
        <f>"折算汇率"</f>
        <v>折算汇率</v>
      </c>
      <c r="J3364" s="2" t="str">
        <f>"最新市值"</f>
        <v>最新市值</v>
      </c>
      <c r="K3364" s="2" t="str">
        <f>"当前价"</f>
        <v>当前价</v>
      </c>
      <c r="L3364" s="2" t="str">
        <f>"今买数量"</f>
        <v>今买数量</v>
      </c>
      <c r="M3364" s="2" t="str">
        <f>"今卖数量"</f>
        <v>今卖数量</v>
      </c>
      <c r="N3364" s="2" t="str">
        <f>"证券代码"</f>
        <v>证券代码</v>
      </c>
      <c r="O3364" s="2" t="str">
        <f>"股东代码"</f>
        <v>股东代码</v>
      </c>
      <c r="P3364" s="2" t="str">
        <f>"成本金额"</f>
        <v>成本金额</v>
      </c>
      <c r="Q3364" s="2" t="s">
        <v>2</v>
      </c>
      <c r="R3364" s="2"/>
    </row>
    <row r="3365" spans="2:18">
      <c r="B3365" s="2" t="s">
        <v>4</v>
      </c>
      <c r="C3365" s="9" t="s">
        <v>5</v>
      </c>
      <c r="D3365" s="9" t="s">
        <v>5</v>
      </c>
      <c r="E3365" s="2" t="str">
        <f t="shared" ref="E3365:E3380" si="1000">"人民币"</f>
        <v>人民币</v>
      </c>
      <c r="F3365" s="2">
        <v>19.758</v>
      </c>
      <c r="G3365" s="2">
        <v>-1294.53</v>
      </c>
      <c r="H3365" s="2">
        <v>-8.19</v>
      </c>
      <c r="I3365" s="9" t="s">
        <v>6</v>
      </c>
      <c r="J3365" s="2">
        <v>14512</v>
      </c>
      <c r="K3365" s="2">
        <v>18.14</v>
      </c>
      <c r="L3365" s="2">
        <v>0</v>
      </c>
      <c r="M3365" s="2">
        <v>0</v>
      </c>
      <c r="N3365" s="2" t="str">
        <f>"000936"</f>
        <v>000936</v>
      </c>
      <c r="O3365" s="2" t="str">
        <f t="shared" ref="O3365:O3368" si="1001">"0157472516"</f>
        <v>0157472516</v>
      </c>
      <c r="P3365" s="2" t="str">
        <f>"15806.53"</f>
        <v>15806.53</v>
      </c>
      <c r="Q3365" s="2">
        <v>30</v>
      </c>
      <c r="R3365" s="2">
        <f t="shared" ref="R3365:R3380" si="1002">Q3365*C3365</f>
        <v>24000</v>
      </c>
    </row>
    <row r="3366" spans="2:18">
      <c r="B3366" s="2" t="str">
        <f>"创业板B"</f>
        <v>创业板B</v>
      </c>
      <c r="C3366" s="2">
        <v>10000</v>
      </c>
      <c r="D3366" s="2">
        <v>10000</v>
      </c>
      <c r="E3366" s="2" t="str">
        <f>"人民币"</f>
        <v>人民币</v>
      </c>
      <c r="F3366" s="2">
        <v>1.116</v>
      </c>
      <c r="G3366" s="2">
        <v>-927.5</v>
      </c>
      <c r="H3366" s="2">
        <v>-8.33</v>
      </c>
      <c r="I3366" s="2"/>
      <c r="J3366" s="2">
        <v>10230</v>
      </c>
      <c r="K3366" s="2">
        <v>1.023</v>
      </c>
      <c r="L3366" s="2">
        <v>0</v>
      </c>
      <c r="M3366" s="2">
        <v>0</v>
      </c>
      <c r="N3366" s="2" t="str">
        <f>"150153"</f>
        <v>150153</v>
      </c>
      <c r="O3366" s="2" t="str">
        <f>"0157472516"</f>
        <v>0157472516</v>
      </c>
      <c r="P3366" s="2" t="str">
        <f>"11157.50"</f>
        <v>11157.50</v>
      </c>
      <c r="Q3366" s="2">
        <v>1.3</v>
      </c>
      <c r="R3366" s="2">
        <f>Q3366*C3366</f>
        <v>13000</v>
      </c>
    </row>
    <row r="3367" spans="2:18">
      <c r="B3367" s="2" t="s">
        <v>7</v>
      </c>
      <c r="C3367" s="2">
        <v>600</v>
      </c>
      <c r="D3367" s="2">
        <v>600</v>
      </c>
      <c r="E3367" s="2" t="str">
        <f>"人民币"</f>
        <v>人民币</v>
      </c>
      <c r="F3367" s="2">
        <v>17.548</v>
      </c>
      <c r="G3367" s="2">
        <v>-310.88</v>
      </c>
      <c r="H3367" s="2">
        <v>-2.95</v>
      </c>
      <c r="I3367" s="2"/>
      <c r="J3367" s="2">
        <v>10218</v>
      </c>
      <c r="K3367" s="2">
        <v>17.03</v>
      </c>
      <c r="L3367" s="2">
        <v>0</v>
      </c>
      <c r="M3367" s="2">
        <v>0</v>
      </c>
      <c r="N3367" s="2" t="str">
        <f>"600008"</f>
        <v>600008</v>
      </c>
      <c r="O3367" s="2" t="str">
        <f t="shared" ref="O3367:O3370" si="1003">"A453612732"</f>
        <v>A453612732</v>
      </c>
      <c r="P3367" s="2" t="str">
        <f>"10528.88"</f>
        <v>10528.88</v>
      </c>
      <c r="Q3367" s="2">
        <v>25</v>
      </c>
      <c r="R3367" s="2">
        <f>Q3367*C3367</f>
        <v>15000</v>
      </c>
    </row>
    <row r="3368" spans="2:18">
      <c r="B3368" s="2" t="str">
        <f>"华英农业"</f>
        <v>华英农业</v>
      </c>
      <c r="C3368" s="2">
        <v>600</v>
      </c>
      <c r="D3368" s="2">
        <v>300</v>
      </c>
      <c r="E3368" s="2" t="str">
        <f>"人民币"</f>
        <v>人民币</v>
      </c>
      <c r="F3368" s="2">
        <v>14.948</v>
      </c>
      <c r="G3368" s="2">
        <v>-418.66</v>
      </c>
      <c r="H3368" s="2">
        <v>-4.67</v>
      </c>
      <c r="I3368" s="2"/>
      <c r="J3368" s="2">
        <v>8550</v>
      </c>
      <c r="K3368" s="2">
        <v>14.25</v>
      </c>
      <c r="L3368" s="2">
        <v>300</v>
      </c>
      <c r="M3368" s="2">
        <v>0</v>
      </c>
      <c r="N3368" s="2" t="str">
        <f>"002321"</f>
        <v>002321</v>
      </c>
      <c r="O3368" s="2" t="str">
        <f>"0157472516"</f>
        <v>0157472516</v>
      </c>
      <c r="P3368" s="2" t="str">
        <f>"8968.66"</f>
        <v>8968.66</v>
      </c>
      <c r="Q3368" s="2">
        <v>25</v>
      </c>
      <c r="R3368" s="2">
        <f>Q3368*C3368</f>
        <v>15000</v>
      </c>
    </row>
    <row r="3369" spans="2:18">
      <c r="B3369" s="2" t="str">
        <f>"*ST阳化"</f>
        <v>*ST阳化</v>
      </c>
      <c r="C3369" s="2">
        <v>900</v>
      </c>
      <c r="D3369" s="2">
        <v>600</v>
      </c>
      <c r="E3369" s="2" t="str">
        <f>"人民币"</f>
        <v>人民币</v>
      </c>
      <c r="F3369" s="2">
        <v>7.599</v>
      </c>
      <c r="G3369" s="2">
        <v>-80.2</v>
      </c>
      <c r="H3369" s="2">
        <v>-1.17</v>
      </c>
      <c r="I3369" s="2"/>
      <c r="J3369" s="2">
        <v>6759</v>
      </c>
      <c r="K3369" s="2">
        <v>7.51</v>
      </c>
      <c r="L3369" s="2">
        <v>300</v>
      </c>
      <c r="M3369" s="2">
        <v>0</v>
      </c>
      <c r="N3369" s="2" t="str">
        <f>"600691"</f>
        <v>600691</v>
      </c>
      <c r="O3369" s="2" t="str">
        <f>"A453612732"</f>
        <v>A453612732</v>
      </c>
      <c r="P3369" s="2" t="str">
        <f>"6839.20"</f>
        <v>6839.20</v>
      </c>
      <c r="Q3369" s="2">
        <v>11</v>
      </c>
      <c r="R3369" s="2">
        <f>Q3369*C3369</f>
        <v>9900</v>
      </c>
    </row>
    <row r="3370" spans="2:18">
      <c r="B3370" s="2" t="str">
        <f>"雪峰科技"</f>
        <v>雪峰科技</v>
      </c>
      <c r="C3370" s="2">
        <v>200</v>
      </c>
      <c r="D3370" s="2">
        <v>100</v>
      </c>
      <c r="E3370" s="2" t="str">
        <f>"人民币"</f>
        <v>人民币</v>
      </c>
      <c r="F3370" s="2">
        <v>37.898</v>
      </c>
      <c r="G3370" s="2">
        <v>-1239.59</v>
      </c>
      <c r="H3370" s="2">
        <v>-16.35</v>
      </c>
      <c r="I3370" s="2"/>
      <c r="J3370" s="2">
        <v>6340</v>
      </c>
      <c r="K3370" s="2">
        <v>31.7</v>
      </c>
      <c r="L3370" s="2">
        <v>100</v>
      </c>
      <c r="M3370" s="2">
        <v>0</v>
      </c>
      <c r="N3370" s="2" t="str">
        <f>"603227"</f>
        <v>603227</v>
      </c>
      <c r="O3370" s="2" t="str">
        <f>"A453612732"</f>
        <v>A453612732</v>
      </c>
      <c r="P3370" s="2" t="str">
        <f>"7579.59"</f>
        <v>7579.59</v>
      </c>
      <c r="Q3370" s="2">
        <v>42</v>
      </c>
      <c r="R3370" s="2">
        <f>Q3370*C3370</f>
        <v>8400</v>
      </c>
    </row>
    <row r="3371" spans="2:18">
      <c r="B3371" s="2" t="str">
        <f>"三花股份"</f>
        <v>三花股份</v>
      </c>
      <c r="C3371" s="2">
        <v>400</v>
      </c>
      <c r="D3371" s="2">
        <v>400</v>
      </c>
      <c r="E3371" s="2" t="str">
        <f>"人民币"</f>
        <v>人民币</v>
      </c>
      <c r="F3371" s="2">
        <v>13.737</v>
      </c>
      <c r="G3371" s="2">
        <v>69.25</v>
      </c>
      <c r="H3371" s="2">
        <v>1.26</v>
      </c>
      <c r="I3371" s="2"/>
      <c r="J3371" s="2">
        <v>5564</v>
      </c>
      <c r="K3371" s="2">
        <v>13.91</v>
      </c>
      <c r="L3371" s="2">
        <v>0</v>
      </c>
      <c r="M3371" s="2">
        <v>0</v>
      </c>
      <c r="N3371" s="2" t="str">
        <f>"002050"</f>
        <v>002050</v>
      </c>
      <c r="O3371" s="2" t="str">
        <f t="shared" ref="O3371:O3376" si="1004">"0157472516"</f>
        <v>0157472516</v>
      </c>
      <c r="P3371" s="2" t="str">
        <f>"5494.75"</f>
        <v>5494.75</v>
      </c>
      <c r="Q3371" s="2">
        <v>20</v>
      </c>
      <c r="R3371" s="2">
        <f>Q3371*C3371</f>
        <v>8000</v>
      </c>
    </row>
    <row r="3372" spans="2:18">
      <c r="B3372" s="2" t="str">
        <f>"农 产 品"</f>
        <v>农 产 品</v>
      </c>
      <c r="C3372" s="2">
        <v>200</v>
      </c>
      <c r="D3372" s="2">
        <v>200</v>
      </c>
      <c r="E3372" s="2" t="str">
        <f>"人民币"</f>
        <v>人民币</v>
      </c>
      <c r="F3372" s="2">
        <v>25.665</v>
      </c>
      <c r="G3372" s="2">
        <v>-601</v>
      </c>
      <c r="H3372" s="2">
        <v>-11.71</v>
      </c>
      <c r="I3372" s="2"/>
      <c r="J3372" s="2">
        <v>4532</v>
      </c>
      <c r="K3372" s="2">
        <v>22.66</v>
      </c>
      <c r="L3372" s="2">
        <v>0</v>
      </c>
      <c r="M3372" s="2">
        <v>0</v>
      </c>
      <c r="N3372" s="2" t="str">
        <f>"000061"</f>
        <v>000061</v>
      </c>
      <c r="O3372" s="2" t="str">
        <f>"0157472516"</f>
        <v>0157472516</v>
      </c>
      <c r="P3372" s="2" t="str">
        <f>"5133.00"</f>
        <v>5133.00</v>
      </c>
      <c r="Q3372" s="2">
        <v>35</v>
      </c>
      <c r="R3372" s="2">
        <f>Q3372*C3372</f>
        <v>7000</v>
      </c>
    </row>
    <row r="3373" spans="2:18">
      <c r="B3373" s="2" t="str">
        <f>"北京城建"</f>
        <v>北京城建</v>
      </c>
      <c r="C3373" s="2">
        <v>200</v>
      </c>
      <c r="D3373" s="2">
        <v>200</v>
      </c>
      <c r="E3373" s="2" t="str">
        <f>"人民币"</f>
        <v>人民币</v>
      </c>
      <c r="F3373" s="2">
        <v>24.605</v>
      </c>
      <c r="G3373" s="2">
        <v>-394.99</v>
      </c>
      <c r="H3373" s="2">
        <v>-8.03</v>
      </c>
      <c r="I3373" s="2"/>
      <c r="J3373" s="2">
        <v>4526</v>
      </c>
      <c r="K3373" s="2">
        <v>22.63</v>
      </c>
      <c r="L3373" s="2">
        <v>0</v>
      </c>
      <c r="M3373" s="2">
        <v>0</v>
      </c>
      <c r="N3373" s="2" t="str">
        <f>"600266"</f>
        <v>600266</v>
      </c>
      <c r="O3373" s="2" t="str">
        <f t="shared" ref="O3373:O3375" si="1005">"A453612732"</f>
        <v>A453612732</v>
      </c>
      <c r="P3373" s="2" t="str">
        <f>"4920.99"</f>
        <v>4920.99</v>
      </c>
      <c r="Q3373" s="2">
        <v>28</v>
      </c>
      <c r="R3373" s="2">
        <f>Q3373*C3373</f>
        <v>5600</v>
      </c>
    </row>
    <row r="3374" spans="2:18">
      <c r="B3374" s="2" t="str">
        <f>"上汽集团"</f>
        <v>上汽集团</v>
      </c>
      <c r="C3374" s="2">
        <v>200</v>
      </c>
      <c r="D3374" s="2">
        <v>200</v>
      </c>
      <c r="E3374" s="2" t="str">
        <f>"人民币"</f>
        <v>人民币</v>
      </c>
      <c r="F3374" s="2">
        <v>24.736</v>
      </c>
      <c r="G3374" s="2">
        <v>-449.12</v>
      </c>
      <c r="H3374" s="2">
        <v>-9.08</v>
      </c>
      <c r="I3374" s="2"/>
      <c r="J3374" s="2">
        <v>4498</v>
      </c>
      <c r="K3374" s="2">
        <v>22.49</v>
      </c>
      <c r="L3374" s="2">
        <v>0</v>
      </c>
      <c r="M3374" s="2">
        <v>0</v>
      </c>
      <c r="N3374" s="2" t="str">
        <f>"600104"</f>
        <v>600104</v>
      </c>
      <c r="O3374" s="2" t="str">
        <f>"A453612732"</f>
        <v>A453612732</v>
      </c>
      <c r="P3374" s="2" t="str">
        <f>"4947.12"</f>
        <v>4947.12</v>
      </c>
      <c r="Q3374" s="2">
        <v>35</v>
      </c>
      <c r="R3374" s="2">
        <f>Q3374*C3374</f>
        <v>7000</v>
      </c>
    </row>
    <row r="3375" spans="2:18">
      <c r="B3375" s="2" t="str">
        <f>"中海集运"</f>
        <v>中海集运</v>
      </c>
      <c r="C3375" s="2">
        <v>400</v>
      </c>
      <c r="D3375" s="2">
        <v>400</v>
      </c>
      <c r="E3375" s="2" t="str">
        <f>"人民币"</f>
        <v>人民币</v>
      </c>
      <c r="F3375" s="2">
        <v>9.099</v>
      </c>
      <c r="G3375" s="2">
        <v>-167.68</v>
      </c>
      <c r="H3375" s="2">
        <v>-4.6</v>
      </c>
      <c r="I3375" s="2"/>
      <c r="J3375" s="2">
        <v>3472</v>
      </c>
      <c r="K3375" s="2">
        <v>8.68</v>
      </c>
      <c r="L3375" s="2">
        <v>0</v>
      </c>
      <c r="M3375" s="2">
        <v>0</v>
      </c>
      <c r="N3375" s="2" t="str">
        <f>"601866"</f>
        <v>601866</v>
      </c>
      <c r="O3375" s="2" t="str">
        <f>"A453612732"</f>
        <v>A453612732</v>
      </c>
      <c r="P3375" s="2" t="str">
        <f>"3639.68"</f>
        <v>3639.68</v>
      </c>
      <c r="Q3375" s="2">
        <v>12</v>
      </c>
      <c r="R3375" s="2">
        <f>Q3375*C3375</f>
        <v>4800</v>
      </c>
    </row>
    <row r="3376" spans="2:18">
      <c r="B3376" s="2" t="str">
        <f>"中航军B"</f>
        <v>中航军B</v>
      </c>
      <c r="C3376" s="2">
        <v>3000</v>
      </c>
      <c r="D3376" s="2">
        <v>3000</v>
      </c>
      <c r="E3376" s="2" t="str">
        <f>"人民币"</f>
        <v>人民币</v>
      </c>
      <c r="F3376" s="2">
        <v>0.972</v>
      </c>
      <c r="G3376" s="2">
        <v>-62</v>
      </c>
      <c r="H3376" s="2">
        <v>-2.16</v>
      </c>
      <c r="I3376" s="2"/>
      <c r="J3376" s="2">
        <v>2853</v>
      </c>
      <c r="K3376" s="2">
        <v>0.951</v>
      </c>
      <c r="L3376" s="2">
        <v>0</v>
      </c>
      <c r="M3376" s="2">
        <v>0</v>
      </c>
      <c r="N3376" s="2" t="str">
        <f>"150222"</f>
        <v>150222</v>
      </c>
      <c r="O3376" s="2" t="str">
        <f>"0157472516"</f>
        <v>0157472516</v>
      </c>
      <c r="P3376" s="2" t="str">
        <f>"2915.00"</f>
        <v>2915.00</v>
      </c>
      <c r="Q3376" s="2">
        <v>1.1</v>
      </c>
      <c r="R3376" s="2">
        <f>Q3376*C3376</f>
        <v>3300</v>
      </c>
    </row>
    <row r="3377" spans="2:18">
      <c r="B3377" s="2" t="str">
        <f>"华贸物流"</f>
        <v>华贸物流</v>
      </c>
      <c r="C3377" s="2">
        <v>200</v>
      </c>
      <c r="D3377" s="2">
        <v>200</v>
      </c>
      <c r="E3377" s="2" t="str">
        <f>"人民币"</f>
        <v>人民币</v>
      </c>
      <c r="F3377" s="2">
        <v>16.576</v>
      </c>
      <c r="G3377" s="2">
        <v>-473.12</v>
      </c>
      <c r="H3377" s="2">
        <v>-14.27</v>
      </c>
      <c r="I3377" s="2"/>
      <c r="J3377" s="2">
        <v>2842</v>
      </c>
      <c r="K3377" s="2">
        <v>14.21</v>
      </c>
      <c r="L3377" s="2">
        <v>0</v>
      </c>
      <c r="M3377" s="2">
        <v>0</v>
      </c>
      <c r="N3377" s="2" t="str">
        <f>"603128"</f>
        <v>603128</v>
      </c>
      <c r="O3377" s="2" t="str">
        <f t="shared" ref="O3377:O3380" si="1006">"A453612732"</f>
        <v>A453612732</v>
      </c>
      <c r="P3377" s="2" t="str">
        <f>"3315.12"</f>
        <v>3315.12</v>
      </c>
      <c r="Q3377" s="2">
        <v>20</v>
      </c>
      <c r="R3377" s="2">
        <f>Q3377*C3377</f>
        <v>4000</v>
      </c>
    </row>
    <row r="3378" spans="2:18">
      <c r="B3378" s="2" t="str">
        <f>"盛达矿业"</f>
        <v>盛达矿业</v>
      </c>
      <c r="C3378" s="2">
        <v>100</v>
      </c>
      <c r="D3378" s="2">
        <v>100</v>
      </c>
      <c r="E3378" s="2" t="str">
        <f>"人民币"</f>
        <v>人民币</v>
      </c>
      <c r="F3378" s="2">
        <v>38.308</v>
      </c>
      <c r="G3378" s="2">
        <v>-1175.77</v>
      </c>
      <c r="H3378" s="2">
        <v>-30.69</v>
      </c>
      <c r="I3378" s="2"/>
      <c r="J3378" s="2">
        <v>2655</v>
      </c>
      <c r="K3378" s="2">
        <v>26.55</v>
      </c>
      <c r="L3378" s="2">
        <v>0</v>
      </c>
      <c r="M3378" s="2">
        <v>100</v>
      </c>
      <c r="N3378" s="2" t="str">
        <f>"000603"</f>
        <v>000603</v>
      </c>
      <c r="O3378" s="2" t="str">
        <f>"0157472516"</f>
        <v>0157472516</v>
      </c>
      <c r="P3378" s="2" t="str">
        <f>"3830.77"</f>
        <v>3830.77</v>
      </c>
      <c r="Q3378" s="2">
        <v>40</v>
      </c>
      <c r="R3378" s="2">
        <f>Q3378*C3378</f>
        <v>4000</v>
      </c>
    </row>
    <row r="3379" spans="2:18">
      <c r="B3379" s="2" t="str">
        <f>"大众交通"</f>
        <v>大众交通</v>
      </c>
      <c r="C3379" s="2">
        <v>100</v>
      </c>
      <c r="D3379" s="2">
        <v>100</v>
      </c>
      <c r="E3379" s="2" t="str">
        <f>"人民币"</f>
        <v>人民币</v>
      </c>
      <c r="F3379" s="2">
        <v>30.941</v>
      </c>
      <c r="G3379" s="2">
        <v>-1037.13</v>
      </c>
      <c r="H3379" s="2">
        <v>-33.52</v>
      </c>
      <c r="I3379" s="2"/>
      <c r="J3379" s="2">
        <v>2057</v>
      </c>
      <c r="K3379" s="2">
        <v>20.57</v>
      </c>
      <c r="L3379" s="2">
        <v>0</v>
      </c>
      <c r="M3379" s="2">
        <v>0</v>
      </c>
      <c r="N3379" s="2" t="str">
        <f>"600611"</f>
        <v>600611</v>
      </c>
      <c r="O3379" s="2" t="str">
        <f>"A453612732"</f>
        <v>A453612732</v>
      </c>
      <c r="P3379" s="2" t="str">
        <f>"3094.13"</f>
        <v>3094.13</v>
      </c>
      <c r="Q3379" s="2">
        <v>28</v>
      </c>
      <c r="R3379" s="2">
        <f>Q3379*C3379</f>
        <v>2800</v>
      </c>
    </row>
    <row r="3380" spans="2:18">
      <c r="B3380" s="2" t="str">
        <f>"中国中车"</f>
        <v>中国中车</v>
      </c>
      <c r="C3380" s="2">
        <v>100</v>
      </c>
      <c r="D3380" s="2">
        <v>100</v>
      </c>
      <c r="E3380" s="2" t="str">
        <f>"人民币"</f>
        <v>人民币</v>
      </c>
      <c r="F3380" s="2">
        <v>26.395</v>
      </c>
      <c r="G3380" s="2">
        <v>-631.5</v>
      </c>
      <c r="H3380" s="2">
        <v>-23.92</v>
      </c>
      <c r="I3380" s="2"/>
      <c r="J3380" s="2">
        <v>2008</v>
      </c>
      <c r="K3380" s="2">
        <v>20.08</v>
      </c>
      <c r="L3380" s="2">
        <v>0</v>
      </c>
      <c r="M3380" s="2">
        <v>100</v>
      </c>
      <c r="N3380" s="2" t="str">
        <f>"601766"</f>
        <v>601766</v>
      </c>
      <c r="O3380" s="2" t="str">
        <f>"A453612732"</f>
        <v>A453612732</v>
      </c>
      <c r="P3380" s="2" t="str">
        <f>"2639.50"</f>
        <v>2639.50</v>
      </c>
      <c r="Q3380" s="2">
        <v>30</v>
      </c>
      <c r="R3380" s="2">
        <f>Q3380*C3380</f>
        <v>3000</v>
      </c>
    </row>
    <row r="3381" spans="2:18">
      <c r="B3381" s="2" t="s">
        <v>8</v>
      </c>
      <c r="C3381" s="2" t="s">
        <v>9</v>
      </c>
      <c r="D3381" s="4" t="s">
        <v>10</v>
      </c>
      <c r="E3381" s="4"/>
      <c r="F3381" s="4"/>
      <c r="G3381" s="2"/>
      <c r="H3381" s="2">
        <f>SUM(H3365:H3380)</f>
        <v>-178.38</v>
      </c>
      <c r="I3381" s="2"/>
      <c r="J3381" s="2"/>
      <c r="K3381" s="2"/>
      <c r="L3381" s="2"/>
      <c r="M3381" s="2"/>
      <c r="N3381" s="2"/>
      <c r="O3381" s="2"/>
      <c r="P3381" s="2"/>
      <c r="Q3381" s="2"/>
      <c r="R3381" s="2">
        <f>SUM(R3365:R3380)</f>
        <v>134800</v>
      </c>
    </row>
    <row r="3382" customFormat="1" spans="4:9">
      <c r="D3382" s="5"/>
      <c r="E3382" s="5"/>
      <c r="F3382" s="5"/>
      <c r="I3382" s="6">
        <v>42257</v>
      </c>
    </row>
    <row r="3383" customFormat="1" spans="11:11">
      <c r="K3383" s="6">
        <f>I3382+1</f>
        <v>42258</v>
      </c>
    </row>
    <row r="3384" customFormat="1" spans="3:12">
      <c r="C3384" t="s">
        <v>11</v>
      </c>
      <c r="L3384" s="7">
        <f ca="1">NOW()</f>
        <v>42259.9654398148</v>
      </c>
    </row>
    <row r="3385" customFormat="1" spans="10:10">
      <c r="J3385" t="e">
        <f>E3377+1</f>
        <v>#VALUE!</v>
      </c>
    </row>
    <row r="3386" customFormat="1" spans="7:7">
      <c r="G3386" t="s">
        <v>12</v>
      </c>
    </row>
    <row r="3387" customFormat="1" spans="6:6">
      <c r="F3387" t="s">
        <v>13</v>
      </c>
    </row>
    <row r="3388" spans="1:17">
      <c r="A3388" s="2" t="str">
        <f>"币种"</f>
        <v>币种</v>
      </c>
      <c r="B3388" s="2" t="str">
        <f>"余额"</f>
        <v>余额</v>
      </c>
      <c r="C3388" s="2" t="str">
        <f>"可用"</f>
        <v>可用</v>
      </c>
      <c r="D3388" s="2" t="str">
        <f>"可取"</f>
        <v>可取</v>
      </c>
      <c r="E3388" s="2" t="str">
        <f>"参考市值"</f>
        <v>参考市值</v>
      </c>
      <c r="F3388" s="2" t="str">
        <f>"资产"</f>
        <v>资产</v>
      </c>
      <c r="G3388" s="2" t="str">
        <f>"盈亏"</f>
        <v>盈亏</v>
      </c>
      <c r="H3388" s="2"/>
      <c r="I3388" s="2"/>
      <c r="J3388" s="2"/>
      <c r="K3388" s="2"/>
      <c r="L3388" s="2"/>
      <c r="M3388" s="2"/>
      <c r="N3388" s="2"/>
      <c r="O3388" s="2"/>
      <c r="P3388" s="2"/>
      <c r="Q3388" s="2"/>
    </row>
    <row r="3389" spans="1:17">
      <c r="A3389" s="2" t="str">
        <f>"人民币"</f>
        <v>人民币</v>
      </c>
      <c r="B3389" s="2" t="str">
        <f>"5508.71"</f>
        <v>5508.71</v>
      </c>
      <c r="C3389" s="2" t="str">
        <f>"138.54"</f>
        <v>138.54</v>
      </c>
      <c r="D3389" s="2" t="str">
        <f>"138.54"</f>
        <v>138.54</v>
      </c>
      <c r="E3389" s="2" t="str">
        <f>"91616.00"</f>
        <v>91616.00</v>
      </c>
      <c r="F3389" s="2" t="str">
        <f>"91754.54"</f>
        <v>91754.54</v>
      </c>
      <c r="G3389" s="2" t="str">
        <f>"-9194.42"</f>
        <v>-9194.42</v>
      </c>
      <c r="H3389" s="2"/>
      <c r="I3389" s="2"/>
      <c r="J3389" s="2"/>
      <c r="K3389" s="2"/>
      <c r="L3389" s="2"/>
      <c r="M3389" s="2"/>
      <c r="N3389" s="2"/>
      <c r="O3389" s="2"/>
      <c r="P3389" s="2"/>
      <c r="Q3389" s="2"/>
    </row>
    <row r="3390" spans="1:17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8"/>
    </row>
    <row r="3391" spans="1:18">
      <c r="A3391" s="2" t="s">
        <v>0</v>
      </c>
      <c r="B3391" s="2" t="str">
        <f>"证券数量"</f>
        <v>证券数量</v>
      </c>
      <c r="C3391" s="2" t="s">
        <v>1</v>
      </c>
      <c r="D3391" s="2" t="str">
        <f>"价格币种"</f>
        <v>价格币种</v>
      </c>
      <c r="E3391" s="2" t="str">
        <f>"成本价"</f>
        <v>成本价</v>
      </c>
      <c r="F3391" s="2" t="str">
        <f>"浮动盈亏"</f>
        <v>浮动盈亏</v>
      </c>
      <c r="G3391" s="2" t="str">
        <f>"盈亏比例(%)"</f>
        <v>盈亏比例(%)</v>
      </c>
      <c r="H3391" s="2" t="str">
        <f>"折算汇率"</f>
        <v>折算汇率</v>
      </c>
      <c r="I3391" s="2" t="str">
        <f>"最新市值"</f>
        <v>最新市值</v>
      </c>
      <c r="J3391" s="2" t="str">
        <f>"当前价"</f>
        <v>当前价</v>
      </c>
      <c r="K3391" s="2" t="str">
        <f>"今买数量"</f>
        <v>今买数量</v>
      </c>
      <c r="L3391" s="2" t="str">
        <f>"今卖数量"</f>
        <v>今卖数量</v>
      </c>
      <c r="M3391" s="2" t="str">
        <f>"证券代码"</f>
        <v>证券代码</v>
      </c>
      <c r="N3391" s="2" t="str">
        <f>"股东代码"</f>
        <v>股东代码</v>
      </c>
      <c r="O3391" s="2" t="str">
        <f>"成本金额"</f>
        <v>成本金额</v>
      </c>
      <c r="P3391" s="2" t="s">
        <v>2</v>
      </c>
      <c r="Q3391" s="2"/>
      <c r="R3391" s="2" t="s">
        <v>3</v>
      </c>
    </row>
    <row r="3392" spans="1:18">
      <c r="A3392" s="2" t="s">
        <v>4</v>
      </c>
      <c r="B3392" s="9" t="s">
        <v>5</v>
      </c>
      <c r="C3392" s="9" t="s">
        <v>5</v>
      </c>
      <c r="D3392" s="2" t="str">
        <f t="shared" ref="D3392:D3407" si="1007">"人民币"</f>
        <v>人民币</v>
      </c>
      <c r="E3392" s="2">
        <v>19.758</v>
      </c>
      <c r="F3392" s="2">
        <v>-1294.53</v>
      </c>
      <c r="G3392" s="2">
        <v>-8.19</v>
      </c>
      <c r="H3392" s="9" t="s">
        <v>6</v>
      </c>
      <c r="I3392" s="2">
        <v>14512</v>
      </c>
      <c r="J3392" s="2">
        <v>18.14</v>
      </c>
      <c r="K3392" s="2">
        <v>0</v>
      </c>
      <c r="L3392" s="2">
        <v>0</v>
      </c>
      <c r="M3392" s="2" t="str">
        <f>"000936"</f>
        <v>000936</v>
      </c>
      <c r="N3392" s="2" t="str">
        <f t="shared" ref="N3392:N3395" si="1008">"0157472516"</f>
        <v>0157472516</v>
      </c>
      <c r="O3392" s="2" t="str">
        <f>"15806.53"</f>
        <v>15806.53</v>
      </c>
      <c r="P3392" s="2">
        <v>30</v>
      </c>
      <c r="Q3392" s="2">
        <f t="shared" ref="Q3392:Q3407" si="1009">P3392*B3392</f>
        <v>24000</v>
      </c>
      <c r="R3392" s="2">
        <f t="shared" ref="R3392:R3407" si="1010">(Q3392-O3392)/O3392*100</f>
        <v>51.835981711356</v>
      </c>
    </row>
    <row r="3393" spans="1:18">
      <c r="A3393" s="2" t="str">
        <f>"创业板B"</f>
        <v>创业板B</v>
      </c>
      <c r="B3393" s="2">
        <v>10000</v>
      </c>
      <c r="C3393" s="2">
        <v>10000</v>
      </c>
      <c r="D3393" s="2" t="str">
        <f>"人民币"</f>
        <v>人民币</v>
      </c>
      <c r="E3393" s="2">
        <v>1.116</v>
      </c>
      <c r="F3393" s="2">
        <v>-927.5</v>
      </c>
      <c r="G3393" s="2">
        <v>-8.33</v>
      </c>
      <c r="H3393" s="2"/>
      <c r="I3393" s="2">
        <v>10230</v>
      </c>
      <c r="J3393" s="2">
        <v>1.023</v>
      </c>
      <c r="K3393" s="2">
        <v>0</v>
      </c>
      <c r="L3393" s="2">
        <v>0</v>
      </c>
      <c r="M3393" s="2" t="str">
        <f>"150153"</f>
        <v>150153</v>
      </c>
      <c r="N3393" s="2" t="str">
        <f>"0157472516"</f>
        <v>0157472516</v>
      </c>
      <c r="O3393" s="2" t="str">
        <f>"11157.50"</f>
        <v>11157.50</v>
      </c>
      <c r="P3393" s="2">
        <v>1.3</v>
      </c>
      <c r="Q3393" s="2">
        <f>P3393*B3393</f>
        <v>13000</v>
      </c>
      <c r="R3393" s="2">
        <f>(Q3393-O3393)/O3393*100</f>
        <v>16.5135559041004</v>
      </c>
    </row>
    <row r="3394" spans="1:18">
      <c r="A3394" s="2" t="s">
        <v>7</v>
      </c>
      <c r="B3394" s="2">
        <v>600</v>
      </c>
      <c r="C3394" s="2">
        <v>600</v>
      </c>
      <c r="D3394" s="2" t="str">
        <f>"人民币"</f>
        <v>人民币</v>
      </c>
      <c r="E3394" s="2">
        <v>17.548</v>
      </c>
      <c r="F3394" s="2">
        <v>-310.88</v>
      </c>
      <c r="G3394" s="2">
        <v>-2.95</v>
      </c>
      <c r="H3394" s="2"/>
      <c r="I3394" s="2">
        <v>10218</v>
      </c>
      <c r="J3394" s="2">
        <v>17.03</v>
      </c>
      <c r="K3394" s="2">
        <v>0</v>
      </c>
      <c r="L3394" s="2">
        <v>0</v>
      </c>
      <c r="M3394" s="2" t="str">
        <f>"600008"</f>
        <v>600008</v>
      </c>
      <c r="N3394" s="2" t="str">
        <f t="shared" ref="N3394:N3397" si="1011">"A453612732"</f>
        <v>A453612732</v>
      </c>
      <c r="O3394" s="2" t="str">
        <f>"10528.88"</f>
        <v>10528.88</v>
      </c>
      <c r="P3394" s="2">
        <v>25</v>
      </c>
      <c r="Q3394" s="2">
        <f>P3394*B3394</f>
        <v>15000</v>
      </c>
      <c r="R3394" s="2">
        <f>(Q3394-O3394)/O3394*100</f>
        <v>42.4652954540274</v>
      </c>
    </row>
    <row r="3395" spans="1:18">
      <c r="A3395" s="2" t="str">
        <f>"华英农业"</f>
        <v>华英农业</v>
      </c>
      <c r="B3395" s="2">
        <v>600</v>
      </c>
      <c r="C3395" s="2">
        <v>300</v>
      </c>
      <c r="D3395" s="2" t="str">
        <f>"人民币"</f>
        <v>人民币</v>
      </c>
      <c r="E3395" s="2">
        <v>14.948</v>
      </c>
      <c r="F3395" s="2">
        <v>-418.66</v>
      </c>
      <c r="G3395" s="2">
        <v>-4.67</v>
      </c>
      <c r="H3395" s="2"/>
      <c r="I3395" s="2">
        <v>8550</v>
      </c>
      <c r="J3395" s="2">
        <v>14.25</v>
      </c>
      <c r="K3395" s="2">
        <v>300</v>
      </c>
      <c r="L3395" s="2">
        <v>0</v>
      </c>
      <c r="M3395" s="2" t="str">
        <f>"002321"</f>
        <v>002321</v>
      </c>
      <c r="N3395" s="2" t="str">
        <f>"0157472516"</f>
        <v>0157472516</v>
      </c>
      <c r="O3395" s="2" t="str">
        <f>"8968.66"</f>
        <v>8968.66</v>
      </c>
      <c r="P3395" s="2">
        <v>25</v>
      </c>
      <c r="Q3395" s="2">
        <f>P3395*B3395</f>
        <v>15000</v>
      </c>
      <c r="R3395" s="2">
        <f>(Q3395-O3395)/O3395*100</f>
        <v>67.2490650777262</v>
      </c>
    </row>
    <row r="3396" spans="1:18">
      <c r="A3396" s="2" t="str">
        <f>"*ST阳化"</f>
        <v>*ST阳化</v>
      </c>
      <c r="B3396" s="2">
        <v>900</v>
      </c>
      <c r="C3396" s="2">
        <v>600</v>
      </c>
      <c r="D3396" s="2" t="str">
        <f>"人民币"</f>
        <v>人民币</v>
      </c>
      <c r="E3396" s="2">
        <v>7.599</v>
      </c>
      <c r="F3396" s="2">
        <v>-80.2</v>
      </c>
      <c r="G3396" s="2">
        <v>-1.17</v>
      </c>
      <c r="H3396" s="2"/>
      <c r="I3396" s="2">
        <v>6759</v>
      </c>
      <c r="J3396" s="2">
        <v>7.51</v>
      </c>
      <c r="K3396" s="2">
        <v>300</v>
      </c>
      <c r="L3396" s="2">
        <v>0</v>
      </c>
      <c r="M3396" s="2" t="str">
        <f>"600691"</f>
        <v>600691</v>
      </c>
      <c r="N3396" s="2" t="str">
        <f>"A453612732"</f>
        <v>A453612732</v>
      </c>
      <c r="O3396" s="2" t="str">
        <f>"6839.20"</f>
        <v>6839.20</v>
      </c>
      <c r="P3396" s="2">
        <v>11</v>
      </c>
      <c r="Q3396" s="2">
        <f>P3396*B3396</f>
        <v>9900</v>
      </c>
      <c r="R3396" s="2">
        <f>(Q3396-O3396)/O3396*100</f>
        <v>44.7537723710376</v>
      </c>
    </row>
    <row r="3397" spans="1:18">
      <c r="A3397" s="2" t="str">
        <f>"雪峰科技"</f>
        <v>雪峰科技</v>
      </c>
      <c r="B3397" s="2">
        <v>200</v>
      </c>
      <c r="C3397" s="2">
        <v>100</v>
      </c>
      <c r="D3397" s="2" t="str">
        <f>"人民币"</f>
        <v>人民币</v>
      </c>
      <c r="E3397" s="2">
        <v>37.898</v>
      </c>
      <c r="F3397" s="2">
        <v>-1239.59</v>
      </c>
      <c r="G3397" s="2">
        <v>-16.35</v>
      </c>
      <c r="H3397" s="2"/>
      <c r="I3397" s="2">
        <v>6340</v>
      </c>
      <c r="J3397" s="2">
        <v>31.7</v>
      </c>
      <c r="K3397" s="2">
        <v>100</v>
      </c>
      <c r="L3397" s="2">
        <v>0</v>
      </c>
      <c r="M3397" s="2" t="str">
        <f>"603227"</f>
        <v>603227</v>
      </c>
      <c r="N3397" s="2" t="str">
        <f>"A453612732"</f>
        <v>A453612732</v>
      </c>
      <c r="O3397" s="2" t="str">
        <f>"7579.59"</f>
        <v>7579.59</v>
      </c>
      <c r="P3397" s="2">
        <v>42</v>
      </c>
      <c r="Q3397" s="2">
        <f>P3397*B3397</f>
        <v>8400</v>
      </c>
      <c r="R3397" s="2">
        <f>(Q3397-O3397)/O3397*100</f>
        <v>10.8239363870605</v>
      </c>
    </row>
    <row r="3398" spans="1:18">
      <c r="A3398" s="2" t="str">
        <f>"三花股份"</f>
        <v>三花股份</v>
      </c>
      <c r="B3398" s="2">
        <v>400</v>
      </c>
      <c r="C3398" s="2">
        <v>400</v>
      </c>
      <c r="D3398" s="2" t="str">
        <f>"人民币"</f>
        <v>人民币</v>
      </c>
      <c r="E3398" s="2">
        <v>13.737</v>
      </c>
      <c r="F3398" s="2">
        <v>69.25</v>
      </c>
      <c r="G3398" s="2">
        <v>1.26</v>
      </c>
      <c r="H3398" s="2"/>
      <c r="I3398" s="2">
        <v>5564</v>
      </c>
      <c r="J3398" s="2">
        <v>13.91</v>
      </c>
      <c r="K3398" s="2">
        <v>0</v>
      </c>
      <c r="L3398" s="2">
        <v>0</v>
      </c>
      <c r="M3398" s="2" t="str">
        <f>"002050"</f>
        <v>002050</v>
      </c>
      <c r="N3398" s="2" t="str">
        <f t="shared" ref="N3398:N3403" si="1012">"0157472516"</f>
        <v>0157472516</v>
      </c>
      <c r="O3398" s="2" t="str">
        <f>"5494.75"</f>
        <v>5494.75</v>
      </c>
      <c r="P3398" s="2">
        <v>20</v>
      </c>
      <c r="Q3398" s="2">
        <f>P3398*B3398</f>
        <v>8000</v>
      </c>
      <c r="R3398" s="2">
        <f>(Q3398-O3398)/O3398*100</f>
        <v>45.5935210883116</v>
      </c>
    </row>
    <row r="3399" spans="1:18">
      <c r="A3399" s="2" t="str">
        <f>"农 产 品"</f>
        <v>农 产 品</v>
      </c>
      <c r="B3399" s="2">
        <v>200</v>
      </c>
      <c r="C3399" s="2">
        <v>200</v>
      </c>
      <c r="D3399" s="2" t="str">
        <f>"人民币"</f>
        <v>人民币</v>
      </c>
      <c r="E3399" s="2">
        <v>25.665</v>
      </c>
      <c r="F3399" s="2">
        <v>-601</v>
      </c>
      <c r="G3399" s="2">
        <v>-11.71</v>
      </c>
      <c r="H3399" s="2"/>
      <c r="I3399" s="2">
        <v>4532</v>
      </c>
      <c r="J3399" s="2">
        <v>22.66</v>
      </c>
      <c r="K3399" s="2">
        <v>0</v>
      </c>
      <c r="L3399" s="2">
        <v>0</v>
      </c>
      <c r="M3399" s="2" t="str">
        <f>"000061"</f>
        <v>000061</v>
      </c>
      <c r="N3399" s="2" t="str">
        <f>"0157472516"</f>
        <v>0157472516</v>
      </c>
      <c r="O3399" s="2" t="str">
        <f>"5133.00"</f>
        <v>5133.00</v>
      </c>
      <c r="P3399" s="2">
        <v>35</v>
      </c>
      <c r="Q3399" s="2">
        <f>P3399*B3399</f>
        <v>7000</v>
      </c>
      <c r="R3399" s="2">
        <f>(Q3399-O3399)/O3399*100</f>
        <v>36.3724917202416</v>
      </c>
    </row>
    <row r="3400" spans="1:18">
      <c r="A3400" s="2" t="str">
        <f>"北京城建"</f>
        <v>北京城建</v>
      </c>
      <c r="B3400" s="2">
        <v>200</v>
      </c>
      <c r="C3400" s="2">
        <v>200</v>
      </c>
      <c r="D3400" s="2" t="str">
        <f>"人民币"</f>
        <v>人民币</v>
      </c>
      <c r="E3400" s="2">
        <v>24.605</v>
      </c>
      <c r="F3400" s="2">
        <v>-394.99</v>
      </c>
      <c r="G3400" s="2">
        <v>-8.03</v>
      </c>
      <c r="H3400" s="2"/>
      <c r="I3400" s="2">
        <v>4526</v>
      </c>
      <c r="J3400" s="2">
        <v>22.63</v>
      </c>
      <c r="K3400" s="2">
        <v>0</v>
      </c>
      <c r="L3400" s="2">
        <v>0</v>
      </c>
      <c r="M3400" s="2" t="str">
        <f>"600266"</f>
        <v>600266</v>
      </c>
      <c r="N3400" s="2" t="str">
        <f t="shared" ref="N3400:N3402" si="1013">"A453612732"</f>
        <v>A453612732</v>
      </c>
      <c r="O3400" s="2" t="str">
        <f>"4920.99"</f>
        <v>4920.99</v>
      </c>
      <c r="P3400" s="2">
        <v>28</v>
      </c>
      <c r="Q3400" s="2">
        <f>P3400*B3400</f>
        <v>5600</v>
      </c>
      <c r="R3400" s="2">
        <f>(Q3400-O3400)/O3400*100</f>
        <v>13.7982397850839</v>
      </c>
    </row>
    <row r="3401" spans="1:18">
      <c r="A3401" s="2" t="str">
        <f>"上汽集团"</f>
        <v>上汽集团</v>
      </c>
      <c r="B3401" s="2">
        <v>200</v>
      </c>
      <c r="C3401" s="2">
        <v>200</v>
      </c>
      <c r="D3401" s="2" t="str">
        <f>"人民币"</f>
        <v>人民币</v>
      </c>
      <c r="E3401" s="2">
        <v>24.736</v>
      </c>
      <c r="F3401" s="2">
        <v>-449.12</v>
      </c>
      <c r="G3401" s="2">
        <v>-9.08</v>
      </c>
      <c r="H3401" s="2"/>
      <c r="I3401" s="2">
        <v>4498</v>
      </c>
      <c r="J3401" s="2">
        <v>22.49</v>
      </c>
      <c r="K3401" s="2">
        <v>0</v>
      </c>
      <c r="L3401" s="2">
        <v>0</v>
      </c>
      <c r="M3401" s="2" t="str">
        <f>"600104"</f>
        <v>600104</v>
      </c>
      <c r="N3401" s="2" t="str">
        <f>"A453612732"</f>
        <v>A453612732</v>
      </c>
      <c r="O3401" s="2" t="str">
        <f>"4947.12"</f>
        <v>4947.12</v>
      </c>
      <c r="P3401" s="2">
        <v>35</v>
      </c>
      <c r="Q3401" s="2">
        <f>P3401*B3401</f>
        <v>7000</v>
      </c>
      <c r="R3401" s="2">
        <f>(Q3401-O3401)/O3401*100</f>
        <v>41.4964666310904</v>
      </c>
    </row>
    <row r="3402" spans="1:18">
      <c r="A3402" s="2" t="str">
        <f>"中海集运"</f>
        <v>中海集运</v>
      </c>
      <c r="B3402" s="2">
        <v>400</v>
      </c>
      <c r="C3402" s="2">
        <v>400</v>
      </c>
      <c r="D3402" s="2" t="str">
        <f>"人民币"</f>
        <v>人民币</v>
      </c>
      <c r="E3402" s="2">
        <v>9.099</v>
      </c>
      <c r="F3402" s="2">
        <v>-167.68</v>
      </c>
      <c r="G3402" s="2">
        <v>-4.6</v>
      </c>
      <c r="H3402" s="2"/>
      <c r="I3402" s="2">
        <v>3472</v>
      </c>
      <c r="J3402" s="2">
        <v>8.68</v>
      </c>
      <c r="K3402" s="2">
        <v>0</v>
      </c>
      <c r="L3402" s="2">
        <v>0</v>
      </c>
      <c r="M3402" s="2" t="str">
        <f>"601866"</f>
        <v>601866</v>
      </c>
      <c r="N3402" s="2" t="str">
        <f>"A453612732"</f>
        <v>A453612732</v>
      </c>
      <c r="O3402" s="2" t="str">
        <f>"3639.68"</f>
        <v>3639.68</v>
      </c>
      <c r="P3402" s="2">
        <v>12</v>
      </c>
      <c r="Q3402" s="2">
        <f>P3402*B3402</f>
        <v>4800</v>
      </c>
      <c r="R3402" s="2">
        <f>(Q3402-O3402)/O3402*100</f>
        <v>31.8797256901706</v>
      </c>
    </row>
    <row r="3403" spans="1:18">
      <c r="A3403" s="2" t="str">
        <f>"中航军B"</f>
        <v>中航军B</v>
      </c>
      <c r="B3403" s="2">
        <v>3000</v>
      </c>
      <c r="C3403" s="2">
        <v>3000</v>
      </c>
      <c r="D3403" s="2" t="str">
        <f>"人民币"</f>
        <v>人民币</v>
      </c>
      <c r="E3403" s="2">
        <v>0.972</v>
      </c>
      <c r="F3403" s="2">
        <v>-62</v>
      </c>
      <c r="G3403" s="2">
        <v>-2.16</v>
      </c>
      <c r="H3403" s="2"/>
      <c r="I3403" s="2">
        <v>2853</v>
      </c>
      <c r="J3403" s="2">
        <v>0.951</v>
      </c>
      <c r="K3403" s="2">
        <v>0</v>
      </c>
      <c r="L3403" s="2">
        <v>0</v>
      </c>
      <c r="M3403" s="2" t="str">
        <f>"150222"</f>
        <v>150222</v>
      </c>
      <c r="N3403" s="2" t="str">
        <f>"0157472516"</f>
        <v>0157472516</v>
      </c>
      <c r="O3403" s="2" t="str">
        <f>"2915.00"</f>
        <v>2915.00</v>
      </c>
      <c r="P3403" s="2">
        <v>1.1</v>
      </c>
      <c r="Q3403" s="2">
        <f>P3403*B3403</f>
        <v>3300</v>
      </c>
      <c r="R3403" s="2">
        <f>(Q3403-O3403)/O3403*100</f>
        <v>13.2075471698113</v>
      </c>
    </row>
    <row r="3404" spans="1:18">
      <c r="A3404" s="2" t="str">
        <f>"华贸物流"</f>
        <v>华贸物流</v>
      </c>
      <c r="B3404" s="2">
        <v>200</v>
      </c>
      <c r="C3404" s="2">
        <v>200</v>
      </c>
      <c r="D3404" s="2" t="str">
        <f>"人民币"</f>
        <v>人民币</v>
      </c>
      <c r="E3404" s="2">
        <v>16.576</v>
      </c>
      <c r="F3404" s="2">
        <v>-473.12</v>
      </c>
      <c r="G3404" s="2">
        <v>-14.27</v>
      </c>
      <c r="H3404" s="2"/>
      <c r="I3404" s="2">
        <v>2842</v>
      </c>
      <c r="J3404" s="2">
        <v>14.21</v>
      </c>
      <c r="K3404" s="2">
        <v>0</v>
      </c>
      <c r="L3404" s="2">
        <v>0</v>
      </c>
      <c r="M3404" s="2" t="str">
        <f>"603128"</f>
        <v>603128</v>
      </c>
      <c r="N3404" s="2" t="str">
        <f t="shared" ref="N3404:N3407" si="1014">"A453612732"</f>
        <v>A453612732</v>
      </c>
      <c r="O3404" s="2" t="str">
        <f>"3315.12"</f>
        <v>3315.12</v>
      </c>
      <c r="P3404" s="2">
        <v>20</v>
      </c>
      <c r="Q3404" s="2">
        <f>P3404*B3404</f>
        <v>4000</v>
      </c>
      <c r="R3404" s="2">
        <f>(Q3404-O3404)/O3404*100</f>
        <v>20.6592823185888</v>
      </c>
    </row>
    <row r="3405" spans="1:18">
      <c r="A3405" s="2" t="str">
        <f>"盛达矿业"</f>
        <v>盛达矿业</v>
      </c>
      <c r="B3405" s="2">
        <v>100</v>
      </c>
      <c r="C3405" s="2">
        <v>100</v>
      </c>
      <c r="D3405" s="2" t="str">
        <f>"人民币"</f>
        <v>人民币</v>
      </c>
      <c r="E3405" s="2">
        <v>38.308</v>
      </c>
      <c r="F3405" s="2">
        <v>-1175.77</v>
      </c>
      <c r="G3405" s="2">
        <v>-30.69</v>
      </c>
      <c r="H3405" s="2"/>
      <c r="I3405" s="2">
        <v>2655</v>
      </c>
      <c r="J3405" s="2">
        <v>26.55</v>
      </c>
      <c r="K3405" s="2">
        <v>0</v>
      </c>
      <c r="L3405" s="2">
        <v>100</v>
      </c>
      <c r="M3405" s="2" t="str">
        <f>"000603"</f>
        <v>000603</v>
      </c>
      <c r="N3405" s="2" t="str">
        <f>"0157472516"</f>
        <v>0157472516</v>
      </c>
      <c r="O3405" s="2" t="str">
        <f>"3830.77"</f>
        <v>3830.77</v>
      </c>
      <c r="P3405" s="2">
        <v>40</v>
      </c>
      <c r="Q3405" s="2">
        <f>P3405*B3405</f>
        <v>4000</v>
      </c>
      <c r="R3405" s="2">
        <f>(Q3405-O3405)/O3405*100</f>
        <v>4.41764971533138</v>
      </c>
    </row>
    <row r="3406" spans="1:18">
      <c r="A3406" s="2" t="str">
        <f>"大众交通"</f>
        <v>大众交通</v>
      </c>
      <c r="B3406" s="2">
        <v>100</v>
      </c>
      <c r="C3406" s="2">
        <v>100</v>
      </c>
      <c r="D3406" s="2" t="str">
        <f>"人民币"</f>
        <v>人民币</v>
      </c>
      <c r="E3406" s="2">
        <v>30.941</v>
      </c>
      <c r="F3406" s="2">
        <v>-1037.13</v>
      </c>
      <c r="G3406" s="2">
        <v>-33.52</v>
      </c>
      <c r="H3406" s="2"/>
      <c r="I3406" s="2">
        <v>2057</v>
      </c>
      <c r="J3406" s="2">
        <v>20.57</v>
      </c>
      <c r="K3406" s="2">
        <v>0</v>
      </c>
      <c r="L3406" s="2">
        <v>0</v>
      </c>
      <c r="M3406" s="2" t="str">
        <f>"600611"</f>
        <v>600611</v>
      </c>
      <c r="N3406" s="2" t="str">
        <f>"A453612732"</f>
        <v>A453612732</v>
      </c>
      <c r="O3406" s="2" t="str">
        <f>"3094.13"</f>
        <v>3094.13</v>
      </c>
      <c r="P3406" s="2">
        <v>28</v>
      </c>
      <c r="Q3406" s="2">
        <f>P3406*B3406</f>
        <v>2800</v>
      </c>
      <c r="R3406" s="2">
        <f>(Q3406-O3406)/O3406*100</f>
        <v>-9.50606470962759</v>
      </c>
    </row>
    <row r="3407" spans="1:18">
      <c r="A3407" s="2" t="str">
        <f>"中国中车"</f>
        <v>中国中车</v>
      </c>
      <c r="B3407" s="2">
        <v>100</v>
      </c>
      <c r="C3407" s="2">
        <v>100</v>
      </c>
      <c r="D3407" s="2" t="str">
        <f>"人民币"</f>
        <v>人民币</v>
      </c>
      <c r="E3407" s="2">
        <v>26.395</v>
      </c>
      <c r="F3407" s="2">
        <v>-631.5</v>
      </c>
      <c r="G3407" s="2">
        <v>-23.92</v>
      </c>
      <c r="H3407" s="2"/>
      <c r="I3407" s="2">
        <v>2008</v>
      </c>
      <c r="J3407" s="2">
        <v>20.08</v>
      </c>
      <c r="K3407" s="2">
        <v>0</v>
      </c>
      <c r="L3407" s="2">
        <v>100</v>
      </c>
      <c r="M3407" s="2" t="str">
        <f>"601766"</f>
        <v>601766</v>
      </c>
      <c r="N3407" s="2" t="str">
        <f>"A453612732"</f>
        <v>A453612732</v>
      </c>
      <c r="O3407" s="2" t="str">
        <f>"2639.50"</f>
        <v>2639.50</v>
      </c>
      <c r="P3407" s="2">
        <v>30</v>
      </c>
      <c r="Q3407" s="2">
        <f>P3407*B3407</f>
        <v>3000</v>
      </c>
      <c r="R3407" s="2">
        <f>(Q3407-O3407)/O3407*100</f>
        <v>13.6578897518469</v>
      </c>
    </row>
    <row r="3408" spans="1:18">
      <c r="A3408" s="2" t="s">
        <v>8</v>
      </c>
      <c r="B3408" s="2" t="s">
        <v>9</v>
      </c>
      <c r="C3408" s="4" t="s">
        <v>10</v>
      </c>
      <c r="D3408" s="4"/>
      <c r="E3408" s="4"/>
      <c r="F3408" s="2"/>
      <c r="G3408" s="2">
        <f>SUM(G3392:G3407)</f>
        <v>-178.38</v>
      </c>
      <c r="H3408" s="2"/>
      <c r="I3408" s="2"/>
      <c r="J3408" s="2"/>
      <c r="K3408" s="2"/>
      <c r="L3408" s="2"/>
      <c r="M3408" s="2"/>
      <c r="N3408" s="2"/>
      <c r="O3408" s="2"/>
      <c r="P3408" s="2"/>
      <c r="Q3408" s="2">
        <f>SUM(Q3392:Q3407)</f>
        <v>134800</v>
      </c>
      <c r="R3408" s="2"/>
    </row>
    <row r="3409" customFormat="1" spans="3:8">
      <c r="C3409" s="5"/>
      <c r="D3409" s="5"/>
      <c r="E3409" s="5"/>
      <c r="H3409" s="6">
        <v>42257</v>
      </c>
    </row>
    <row r="3410" customFormat="1" spans="10:10">
      <c r="J3410" s="6">
        <f>H3409+1</f>
        <v>42258</v>
      </c>
    </row>
    <row r="3411" customFormat="1" spans="2:11">
      <c r="B3411" t="s">
        <v>11</v>
      </c>
      <c r="K3411" s="7">
        <f ca="1">NOW()</f>
        <v>42259.9654398148</v>
      </c>
    </row>
    <row r="3412" customFormat="1" spans="9:9">
      <c r="I3412" t="e">
        <f>D3404+1</f>
        <v>#VALUE!</v>
      </c>
    </row>
    <row r="3413" customFormat="1"/>
    <row r="3414" spans="1:18">
      <c r="A3414" s="2" t="s">
        <v>0</v>
      </c>
      <c r="B3414" s="2" t="str">
        <f>"证券数量"</f>
        <v>证券数量</v>
      </c>
      <c r="C3414" s="2" t="s">
        <v>1</v>
      </c>
      <c r="D3414" s="2" t="str">
        <f>"价格币种"</f>
        <v>价格币种</v>
      </c>
      <c r="E3414" s="2" t="str">
        <f>"成本价"</f>
        <v>成本价</v>
      </c>
      <c r="F3414" s="2" t="str">
        <f>"浮动盈亏"</f>
        <v>浮动盈亏</v>
      </c>
      <c r="G3414" s="2" t="str">
        <f>"盈亏比例(%)"</f>
        <v>盈亏比例(%)</v>
      </c>
      <c r="H3414" s="2" t="str">
        <f>"折算汇率"</f>
        <v>折算汇率</v>
      </c>
      <c r="I3414" s="2" t="str">
        <f>"最新市值"</f>
        <v>最新市值</v>
      </c>
      <c r="J3414" s="2" t="str">
        <f>"当前价"</f>
        <v>当前价</v>
      </c>
      <c r="K3414" s="2" t="str">
        <f>"今买数量"</f>
        <v>今买数量</v>
      </c>
      <c r="L3414" s="2" t="str">
        <f>"今卖数量"</f>
        <v>今卖数量</v>
      </c>
      <c r="M3414" s="2" t="str">
        <f>"证券代码"</f>
        <v>证券代码</v>
      </c>
      <c r="N3414" s="2" t="str">
        <f>"股东代码"</f>
        <v>股东代码</v>
      </c>
      <c r="O3414" s="2" t="str">
        <f>"成本金额"</f>
        <v>成本金额</v>
      </c>
      <c r="P3414" s="2" t="s">
        <v>2</v>
      </c>
      <c r="Q3414" s="2"/>
      <c r="R3414" s="2" t="s">
        <v>3</v>
      </c>
    </row>
    <row r="3415" spans="1:18">
      <c r="A3415" s="2" t="s">
        <v>4</v>
      </c>
      <c r="B3415" s="9" t="s">
        <v>5</v>
      </c>
      <c r="C3415" s="9" t="s">
        <v>5</v>
      </c>
      <c r="D3415" s="2" t="str">
        <f t="shared" ref="D3415:D3430" si="1015">"人民币"</f>
        <v>人民币</v>
      </c>
      <c r="E3415" s="2">
        <v>19.758</v>
      </c>
      <c r="F3415" s="2">
        <v>-1294.53</v>
      </c>
      <c r="G3415" s="2">
        <v>-8.19</v>
      </c>
      <c r="H3415" s="9" t="s">
        <v>6</v>
      </c>
      <c r="I3415" s="2">
        <v>14512</v>
      </c>
      <c r="J3415" s="2">
        <v>18.14</v>
      </c>
      <c r="K3415" s="2">
        <v>0</v>
      </c>
      <c r="L3415" s="2">
        <v>0</v>
      </c>
      <c r="M3415" s="2" t="str">
        <f>"000936"</f>
        <v>000936</v>
      </c>
      <c r="N3415" s="2" t="str">
        <f t="shared" ref="N3415:N3418" si="1016">"0157472516"</f>
        <v>0157472516</v>
      </c>
      <c r="O3415" s="2" t="str">
        <f>"15806.53"</f>
        <v>15806.53</v>
      </c>
      <c r="P3415" s="2">
        <v>30</v>
      </c>
      <c r="Q3415" s="2">
        <f t="shared" ref="Q3415:Q3430" si="1017">P3415*B3415</f>
        <v>24000</v>
      </c>
      <c r="R3415" s="2">
        <f t="shared" ref="R3415:R3430" si="1018">(Q3415-O3415)/O3415*100</f>
        <v>51.835981711356</v>
      </c>
    </row>
    <row r="3416" spans="1:18">
      <c r="A3416" s="2" t="str">
        <f>"创业板B"</f>
        <v>创业板B</v>
      </c>
      <c r="B3416" s="2">
        <v>10000</v>
      </c>
      <c r="C3416" s="2">
        <v>10000</v>
      </c>
      <c r="D3416" s="2" t="str">
        <f>"人民币"</f>
        <v>人民币</v>
      </c>
      <c r="E3416" s="2">
        <v>1.116</v>
      </c>
      <c r="F3416" s="2">
        <v>-927.5</v>
      </c>
      <c r="G3416" s="2">
        <v>-8.33</v>
      </c>
      <c r="H3416" s="2"/>
      <c r="I3416" s="2">
        <v>10230</v>
      </c>
      <c r="J3416" s="2">
        <v>1.023</v>
      </c>
      <c r="K3416" s="2">
        <v>0</v>
      </c>
      <c r="L3416" s="2">
        <v>0</v>
      </c>
      <c r="M3416" s="2" t="str">
        <f>"150153"</f>
        <v>150153</v>
      </c>
      <c r="N3416" s="2" t="str">
        <f>"0157472516"</f>
        <v>0157472516</v>
      </c>
      <c r="O3416" s="2" t="str">
        <f>"11157.50"</f>
        <v>11157.50</v>
      </c>
      <c r="P3416" s="2">
        <v>1.3</v>
      </c>
      <c r="Q3416" s="2">
        <f>P3416*B3416</f>
        <v>13000</v>
      </c>
      <c r="R3416" s="2">
        <f>(Q3416-O3416)/O3416*100</f>
        <v>16.5135559041004</v>
      </c>
    </row>
    <row r="3417" spans="1:18">
      <c r="A3417" s="2" t="s">
        <v>7</v>
      </c>
      <c r="B3417" s="2">
        <v>600</v>
      </c>
      <c r="C3417" s="2">
        <v>600</v>
      </c>
      <c r="D3417" s="2" t="str">
        <f>"人民币"</f>
        <v>人民币</v>
      </c>
      <c r="E3417" s="2">
        <v>17.548</v>
      </c>
      <c r="F3417" s="2">
        <v>-310.88</v>
      </c>
      <c r="G3417" s="2">
        <v>-2.95</v>
      </c>
      <c r="H3417" s="2"/>
      <c r="I3417" s="2">
        <v>10218</v>
      </c>
      <c r="J3417" s="2">
        <v>17.03</v>
      </c>
      <c r="K3417" s="2">
        <v>0</v>
      </c>
      <c r="L3417" s="2">
        <v>0</v>
      </c>
      <c r="M3417" s="2" t="str">
        <f>"600008"</f>
        <v>600008</v>
      </c>
      <c r="N3417" s="2" t="str">
        <f t="shared" ref="N3417:N3420" si="1019">"A453612732"</f>
        <v>A453612732</v>
      </c>
      <c r="O3417" s="2" t="str">
        <f>"10528.88"</f>
        <v>10528.88</v>
      </c>
      <c r="P3417" s="2">
        <v>25</v>
      </c>
      <c r="Q3417" s="2">
        <f>P3417*B3417</f>
        <v>15000</v>
      </c>
      <c r="R3417" s="2">
        <f>(Q3417-O3417)/O3417*100</f>
        <v>42.4652954540274</v>
      </c>
    </row>
    <row r="3418" spans="1:18">
      <c r="A3418" s="2" t="str">
        <f>"华英农业"</f>
        <v>华英农业</v>
      </c>
      <c r="B3418" s="2">
        <v>600</v>
      </c>
      <c r="C3418" s="2">
        <v>300</v>
      </c>
      <c r="D3418" s="2" t="str">
        <f>"人民币"</f>
        <v>人民币</v>
      </c>
      <c r="E3418" s="2">
        <v>14.948</v>
      </c>
      <c r="F3418" s="2">
        <v>-418.66</v>
      </c>
      <c r="G3418" s="2">
        <v>-4.67</v>
      </c>
      <c r="H3418" s="2"/>
      <c r="I3418" s="2">
        <v>8550</v>
      </c>
      <c r="J3418" s="2">
        <v>14.25</v>
      </c>
      <c r="K3418" s="2">
        <v>300</v>
      </c>
      <c r="L3418" s="2">
        <v>0</v>
      </c>
      <c r="M3418" s="2" t="str">
        <f>"002321"</f>
        <v>002321</v>
      </c>
      <c r="N3418" s="2" t="str">
        <f>"0157472516"</f>
        <v>0157472516</v>
      </c>
      <c r="O3418" s="2" t="str">
        <f>"8968.66"</f>
        <v>8968.66</v>
      </c>
      <c r="P3418" s="2">
        <v>25</v>
      </c>
      <c r="Q3418" s="2">
        <f>P3418*B3418</f>
        <v>15000</v>
      </c>
      <c r="R3418" s="2">
        <f>(Q3418-O3418)/O3418*100</f>
        <v>67.2490650777262</v>
      </c>
    </row>
    <row r="3419" spans="1:18">
      <c r="A3419" s="2" t="str">
        <f>"*ST阳化"</f>
        <v>*ST阳化</v>
      </c>
      <c r="B3419" s="2">
        <v>900</v>
      </c>
      <c r="C3419" s="2">
        <v>600</v>
      </c>
      <c r="D3419" s="2" t="str">
        <f>"人民币"</f>
        <v>人民币</v>
      </c>
      <c r="E3419" s="2">
        <v>7.599</v>
      </c>
      <c r="F3419" s="2">
        <v>-80.2</v>
      </c>
      <c r="G3419" s="2">
        <v>-1.17</v>
      </c>
      <c r="H3419" s="2"/>
      <c r="I3419" s="2">
        <v>6759</v>
      </c>
      <c r="J3419" s="2">
        <v>7.51</v>
      </c>
      <c r="K3419" s="2">
        <v>300</v>
      </c>
      <c r="L3419" s="2">
        <v>0</v>
      </c>
      <c r="M3419" s="2" t="str">
        <f>"600691"</f>
        <v>600691</v>
      </c>
      <c r="N3419" s="2" t="str">
        <f>"A453612732"</f>
        <v>A453612732</v>
      </c>
      <c r="O3419" s="2" t="str">
        <f>"6839.20"</f>
        <v>6839.20</v>
      </c>
      <c r="P3419" s="2">
        <v>11</v>
      </c>
      <c r="Q3419" s="2">
        <f>P3419*B3419</f>
        <v>9900</v>
      </c>
      <c r="R3419" s="2">
        <f>(Q3419-O3419)/O3419*100</f>
        <v>44.7537723710376</v>
      </c>
    </row>
    <row r="3420" spans="1:18">
      <c r="A3420" s="2" t="str">
        <f>"雪峰科技"</f>
        <v>雪峰科技</v>
      </c>
      <c r="B3420" s="2">
        <v>200</v>
      </c>
      <c r="C3420" s="2">
        <v>100</v>
      </c>
      <c r="D3420" s="2" t="str">
        <f>"人民币"</f>
        <v>人民币</v>
      </c>
      <c r="E3420" s="2">
        <v>37.898</v>
      </c>
      <c r="F3420" s="2">
        <v>-1239.59</v>
      </c>
      <c r="G3420" s="2">
        <v>-16.35</v>
      </c>
      <c r="H3420" s="2"/>
      <c r="I3420" s="2">
        <v>6340</v>
      </c>
      <c r="J3420" s="2">
        <v>31.7</v>
      </c>
      <c r="K3420" s="2">
        <v>100</v>
      </c>
      <c r="L3420" s="2">
        <v>0</v>
      </c>
      <c r="M3420" s="2" t="str">
        <f>"603227"</f>
        <v>603227</v>
      </c>
      <c r="N3420" s="2" t="str">
        <f>"A453612732"</f>
        <v>A453612732</v>
      </c>
      <c r="O3420" s="2" t="str">
        <f>"7579.59"</f>
        <v>7579.59</v>
      </c>
      <c r="P3420" s="2">
        <v>42</v>
      </c>
      <c r="Q3420" s="2">
        <f>P3420*B3420</f>
        <v>8400</v>
      </c>
      <c r="R3420" s="2">
        <f>(Q3420-O3420)/O3420*100</f>
        <v>10.8239363870605</v>
      </c>
    </row>
    <row r="3421" spans="1:18">
      <c r="A3421" s="2" t="str">
        <f>"三花股份"</f>
        <v>三花股份</v>
      </c>
      <c r="B3421" s="2">
        <v>400</v>
      </c>
      <c r="C3421" s="2">
        <v>400</v>
      </c>
      <c r="D3421" s="2" t="str">
        <f>"人民币"</f>
        <v>人民币</v>
      </c>
      <c r="E3421" s="2">
        <v>13.737</v>
      </c>
      <c r="F3421" s="2">
        <v>69.25</v>
      </c>
      <c r="G3421" s="2">
        <v>1.26</v>
      </c>
      <c r="H3421" s="2"/>
      <c r="I3421" s="2">
        <v>5564</v>
      </c>
      <c r="J3421" s="2">
        <v>13.91</v>
      </c>
      <c r="K3421" s="2">
        <v>0</v>
      </c>
      <c r="L3421" s="2">
        <v>0</v>
      </c>
      <c r="M3421" s="2" t="str">
        <f>"002050"</f>
        <v>002050</v>
      </c>
      <c r="N3421" s="2" t="str">
        <f t="shared" ref="N3421:N3426" si="1020">"0157472516"</f>
        <v>0157472516</v>
      </c>
      <c r="O3421" s="2" t="str">
        <f>"5494.75"</f>
        <v>5494.75</v>
      </c>
      <c r="P3421" s="2">
        <v>20</v>
      </c>
      <c r="Q3421" s="2">
        <f>P3421*B3421</f>
        <v>8000</v>
      </c>
      <c r="R3421" s="2">
        <f>(Q3421-O3421)/O3421*100</f>
        <v>45.5935210883116</v>
      </c>
    </row>
    <row r="3422" spans="1:18">
      <c r="A3422" s="2" t="str">
        <f>"农 产 品"</f>
        <v>农 产 品</v>
      </c>
      <c r="B3422" s="2">
        <v>200</v>
      </c>
      <c r="C3422" s="2">
        <v>200</v>
      </c>
      <c r="D3422" s="2" t="str">
        <f>"人民币"</f>
        <v>人民币</v>
      </c>
      <c r="E3422" s="2">
        <v>25.665</v>
      </c>
      <c r="F3422" s="2">
        <v>-601</v>
      </c>
      <c r="G3422" s="2">
        <v>-11.71</v>
      </c>
      <c r="H3422" s="2"/>
      <c r="I3422" s="2">
        <v>4532</v>
      </c>
      <c r="J3422" s="2">
        <v>22.66</v>
      </c>
      <c r="K3422" s="2">
        <v>0</v>
      </c>
      <c r="L3422" s="2">
        <v>0</v>
      </c>
      <c r="M3422" s="2" t="str">
        <f>"000061"</f>
        <v>000061</v>
      </c>
      <c r="N3422" s="2" t="str">
        <f>"0157472516"</f>
        <v>0157472516</v>
      </c>
      <c r="O3422" s="2" t="str">
        <f>"5133.00"</f>
        <v>5133.00</v>
      </c>
      <c r="P3422" s="2">
        <v>35</v>
      </c>
      <c r="Q3422" s="2">
        <f>P3422*B3422</f>
        <v>7000</v>
      </c>
      <c r="R3422" s="2">
        <f>(Q3422-O3422)/O3422*100</f>
        <v>36.3724917202416</v>
      </c>
    </row>
    <row r="3423" spans="1:18">
      <c r="A3423" s="2" t="str">
        <f>"北京城建"</f>
        <v>北京城建</v>
      </c>
      <c r="B3423" s="2">
        <v>200</v>
      </c>
      <c r="C3423" s="2">
        <v>200</v>
      </c>
      <c r="D3423" s="2" t="str">
        <f>"人民币"</f>
        <v>人民币</v>
      </c>
      <c r="E3423" s="2">
        <v>24.605</v>
      </c>
      <c r="F3423" s="2">
        <v>-394.99</v>
      </c>
      <c r="G3423" s="2">
        <v>-8.03</v>
      </c>
      <c r="H3423" s="2"/>
      <c r="I3423" s="2">
        <v>4526</v>
      </c>
      <c r="J3423" s="2">
        <v>22.63</v>
      </c>
      <c r="K3423" s="2">
        <v>0</v>
      </c>
      <c r="L3423" s="2">
        <v>0</v>
      </c>
      <c r="M3423" s="2" t="str">
        <f>"600266"</f>
        <v>600266</v>
      </c>
      <c r="N3423" s="2" t="str">
        <f t="shared" ref="N3423:N3425" si="1021">"A453612732"</f>
        <v>A453612732</v>
      </c>
      <c r="O3423" s="2" t="str">
        <f>"4920.99"</f>
        <v>4920.99</v>
      </c>
      <c r="P3423" s="2">
        <v>28</v>
      </c>
      <c r="Q3423" s="2">
        <f>P3423*B3423</f>
        <v>5600</v>
      </c>
      <c r="R3423" s="2">
        <f>(Q3423-O3423)/O3423*100</f>
        <v>13.7982397850839</v>
      </c>
    </row>
    <row r="3424" spans="1:18">
      <c r="A3424" s="2" t="str">
        <f>"上汽集团"</f>
        <v>上汽集团</v>
      </c>
      <c r="B3424" s="2">
        <v>200</v>
      </c>
      <c r="C3424" s="2">
        <v>200</v>
      </c>
      <c r="D3424" s="2" t="str">
        <f>"人民币"</f>
        <v>人民币</v>
      </c>
      <c r="E3424" s="2">
        <v>24.736</v>
      </c>
      <c r="F3424" s="2">
        <v>-449.12</v>
      </c>
      <c r="G3424" s="2">
        <v>-9.08</v>
      </c>
      <c r="H3424" s="2"/>
      <c r="I3424" s="2">
        <v>4498</v>
      </c>
      <c r="J3424" s="2">
        <v>22.49</v>
      </c>
      <c r="K3424" s="2">
        <v>0</v>
      </c>
      <c r="L3424" s="2">
        <v>0</v>
      </c>
      <c r="M3424" s="2" t="str">
        <f>"600104"</f>
        <v>600104</v>
      </c>
      <c r="N3424" s="2" t="str">
        <f>"A453612732"</f>
        <v>A453612732</v>
      </c>
      <c r="O3424" s="2" t="str">
        <f>"4947.12"</f>
        <v>4947.12</v>
      </c>
      <c r="P3424" s="2">
        <v>35</v>
      </c>
      <c r="Q3424" s="2">
        <f>P3424*B3424</f>
        <v>7000</v>
      </c>
      <c r="R3424" s="2">
        <f>(Q3424-O3424)/O3424*100</f>
        <v>41.4964666310904</v>
      </c>
    </row>
    <row r="3425" spans="1:18">
      <c r="A3425" s="2" t="str">
        <f>"中海集运"</f>
        <v>中海集运</v>
      </c>
      <c r="B3425" s="2">
        <v>400</v>
      </c>
      <c r="C3425" s="2">
        <v>400</v>
      </c>
      <c r="D3425" s="2" t="str">
        <f>"人民币"</f>
        <v>人民币</v>
      </c>
      <c r="E3425" s="2">
        <v>9.099</v>
      </c>
      <c r="F3425" s="2">
        <v>-167.68</v>
      </c>
      <c r="G3425" s="2">
        <v>-4.6</v>
      </c>
      <c r="H3425" s="2"/>
      <c r="I3425" s="2">
        <v>3472</v>
      </c>
      <c r="J3425" s="2">
        <v>8.68</v>
      </c>
      <c r="K3425" s="2">
        <v>0</v>
      </c>
      <c r="L3425" s="2">
        <v>0</v>
      </c>
      <c r="M3425" s="2" t="str">
        <f>"601866"</f>
        <v>601866</v>
      </c>
      <c r="N3425" s="2" t="str">
        <f>"A453612732"</f>
        <v>A453612732</v>
      </c>
      <c r="O3425" s="2" t="str">
        <f>"3639.68"</f>
        <v>3639.68</v>
      </c>
      <c r="P3425" s="2">
        <v>12</v>
      </c>
      <c r="Q3425" s="2">
        <f>P3425*B3425</f>
        <v>4800</v>
      </c>
      <c r="R3425" s="2">
        <f>(Q3425-O3425)/O3425*100</f>
        <v>31.8797256901706</v>
      </c>
    </row>
    <row r="3426" spans="1:18">
      <c r="A3426" s="2" t="str">
        <f>"中航军B"</f>
        <v>中航军B</v>
      </c>
      <c r="B3426" s="2">
        <v>3000</v>
      </c>
      <c r="C3426" s="2">
        <v>3000</v>
      </c>
      <c r="D3426" s="2" t="str">
        <f>"人民币"</f>
        <v>人民币</v>
      </c>
      <c r="E3426" s="2">
        <v>0.972</v>
      </c>
      <c r="F3426" s="2">
        <v>-62</v>
      </c>
      <c r="G3426" s="2">
        <v>-2.16</v>
      </c>
      <c r="H3426" s="2"/>
      <c r="I3426" s="2">
        <v>2853</v>
      </c>
      <c r="J3426" s="2">
        <v>0.951</v>
      </c>
      <c r="K3426" s="2">
        <v>0</v>
      </c>
      <c r="L3426" s="2">
        <v>0</v>
      </c>
      <c r="M3426" s="2" t="str">
        <f>"150222"</f>
        <v>150222</v>
      </c>
      <c r="N3426" s="2" t="str">
        <f>"0157472516"</f>
        <v>0157472516</v>
      </c>
      <c r="O3426" s="2" t="str">
        <f>"2915.00"</f>
        <v>2915.00</v>
      </c>
      <c r="P3426" s="2">
        <v>1.1</v>
      </c>
      <c r="Q3426" s="2">
        <f>P3426*B3426</f>
        <v>3300</v>
      </c>
      <c r="R3426" s="2">
        <f>(Q3426-O3426)/O3426*100</f>
        <v>13.2075471698113</v>
      </c>
    </row>
    <row r="3427" spans="1:18">
      <c r="A3427" s="2" t="str">
        <f>"华贸物流"</f>
        <v>华贸物流</v>
      </c>
      <c r="B3427" s="2">
        <v>200</v>
      </c>
      <c r="C3427" s="2">
        <v>200</v>
      </c>
      <c r="D3427" s="2" t="str">
        <f>"人民币"</f>
        <v>人民币</v>
      </c>
      <c r="E3427" s="2">
        <v>16.576</v>
      </c>
      <c r="F3427" s="2">
        <v>-473.12</v>
      </c>
      <c r="G3427" s="2">
        <v>-14.27</v>
      </c>
      <c r="H3427" s="2"/>
      <c r="I3427" s="2">
        <v>2842</v>
      </c>
      <c r="J3427" s="2">
        <v>14.21</v>
      </c>
      <c r="K3427" s="2">
        <v>0</v>
      </c>
      <c r="L3427" s="2">
        <v>0</v>
      </c>
      <c r="M3427" s="2" t="str">
        <f>"603128"</f>
        <v>603128</v>
      </c>
      <c r="N3427" s="2" t="str">
        <f t="shared" ref="N3427:N3430" si="1022">"A453612732"</f>
        <v>A453612732</v>
      </c>
      <c r="O3427" s="2" t="str">
        <f>"3315.12"</f>
        <v>3315.12</v>
      </c>
      <c r="P3427" s="2">
        <v>20</v>
      </c>
      <c r="Q3427" s="2">
        <f>P3427*B3427</f>
        <v>4000</v>
      </c>
      <c r="R3427" s="2">
        <f>(Q3427-O3427)/O3427*100</f>
        <v>20.6592823185888</v>
      </c>
    </row>
    <row r="3428" spans="1:18">
      <c r="A3428" s="2" t="str">
        <f>"盛达矿业"</f>
        <v>盛达矿业</v>
      </c>
      <c r="B3428" s="2">
        <v>100</v>
      </c>
      <c r="C3428" s="2">
        <v>100</v>
      </c>
      <c r="D3428" s="2" t="str">
        <f>"人民币"</f>
        <v>人民币</v>
      </c>
      <c r="E3428" s="2">
        <v>38.308</v>
      </c>
      <c r="F3428" s="2">
        <v>-1175.77</v>
      </c>
      <c r="G3428" s="2">
        <v>-30.69</v>
      </c>
      <c r="H3428" s="2"/>
      <c r="I3428" s="2">
        <v>2655</v>
      </c>
      <c r="J3428" s="2">
        <v>26.55</v>
      </c>
      <c r="K3428" s="2">
        <v>0</v>
      </c>
      <c r="L3428" s="2">
        <v>100</v>
      </c>
      <c r="M3428" s="2" t="str">
        <f>"000603"</f>
        <v>000603</v>
      </c>
      <c r="N3428" s="2" t="str">
        <f>"0157472516"</f>
        <v>0157472516</v>
      </c>
      <c r="O3428" s="2" t="str">
        <f>"3830.77"</f>
        <v>3830.77</v>
      </c>
      <c r="P3428" s="2">
        <v>40</v>
      </c>
      <c r="Q3428" s="2">
        <f>P3428*B3428</f>
        <v>4000</v>
      </c>
      <c r="R3428" s="2">
        <f>(Q3428-O3428)/O3428*100</f>
        <v>4.41764971533138</v>
      </c>
    </row>
    <row r="3429" spans="1:18">
      <c r="A3429" s="2" t="str">
        <f>"大众交通"</f>
        <v>大众交通</v>
      </c>
      <c r="B3429" s="2">
        <v>100</v>
      </c>
      <c r="C3429" s="2">
        <v>100</v>
      </c>
      <c r="D3429" s="2" t="str">
        <f>"人民币"</f>
        <v>人民币</v>
      </c>
      <c r="E3429" s="2">
        <v>30.941</v>
      </c>
      <c r="F3429" s="2">
        <v>-1037.13</v>
      </c>
      <c r="G3429" s="2">
        <v>-33.52</v>
      </c>
      <c r="H3429" s="2"/>
      <c r="I3429" s="2">
        <v>2057</v>
      </c>
      <c r="J3429" s="2">
        <v>20.57</v>
      </c>
      <c r="K3429" s="2">
        <v>0</v>
      </c>
      <c r="L3429" s="2">
        <v>0</v>
      </c>
      <c r="M3429" s="2" t="str">
        <f>"600611"</f>
        <v>600611</v>
      </c>
      <c r="N3429" s="2" t="str">
        <f>"A453612732"</f>
        <v>A453612732</v>
      </c>
      <c r="O3429" s="2" t="str">
        <f>"3094.13"</f>
        <v>3094.13</v>
      </c>
      <c r="P3429" s="2">
        <v>28</v>
      </c>
      <c r="Q3429" s="2">
        <f>P3429*B3429</f>
        <v>2800</v>
      </c>
      <c r="R3429" s="2">
        <f>(Q3429-O3429)/O3429*100</f>
        <v>-9.50606470962759</v>
      </c>
    </row>
    <row r="3430" spans="1:18">
      <c r="A3430" s="2" t="str">
        <f>"中国中车"</f>
        <v>中国中车</v>
      </c>
      <c r="B3430" s="2">
        <v>100</v>
      </c>
      <c r="C3430" s="2">
        <v>100</v>
      </c>
      <c r="D3430" s="2" t="str">
        <f>"人民币"</f>
        <v>人民币</v>
      </c>
      <c r="E3430" s="2">
        <v>26.395</v>
      </c>
      <c r="F3430" s="2">
        <v>-631.5</v>
      </c>
      <c r="G3430" s="2">
        <v>-23.92</v>
      </c>
      <c r="H3430" s="2"/>
      <c r="I3430" s="2">
        <v>2008</v>
      </c>
      <c r="J3430" s="2">
        <v>20.08</v>
      </c>
      <c r="K3430" s="2">
        <v>0</v>
      </c>
      <c r="L3430" s="2">
        <v>100</v>
      </c>
      <c r="M3430" s="2" t="str">
        <f>"601766"</f>
        <v>601766</v>
      </c>
      <c r="N3430" s="2" t="str">
        <f>"A453612732"</f>
        <v>A453612732</v>
      </c>
      <c r="O3430" s="2" t="str">
        <f>"2639.50"</f>
        <v>2639.50</v>
      </c>
      <c r="P3430" s="2">
        <v>30</v>
      </c>
      <c r="Q3430" s="2">
        <f>P3430*B3430</f>
        <v>3000</v>
      </c>
      <c r="R3430" s="2">
        <f>(Q3430-O3430)/O3430*100</f>
        <v>13.6578897518469</v>
      </c>
    </row>
    <row r="3431" spans="1:18">
      <c r="A3431" s="2" t="s">
        <v>8</v>
      </c>
      <c r="B3431" s="2" t="s">
        <v>9</v>
      </c>
      <c r="C3431" s="4" t="s">
        <v>10</v>
      </c>
      <c r="D3431" s="4"/>
      <c r="E3431" s="4"/>
      <c r="F3431" s="2"/>
      <c r="G3431" s="2">
        <f>SUM(G3415:G3430)</f>
        <v>-178.38</v>
      </c>
      <c r="H3431" s="2"/>
      <c r="I3431" s="2"/>
      <c r="J3431" s="2"/>
      <c r="K3431" s="2"/>
      <c r="L3431" s="2"/>
      <c r="M3431" s="2"/>
      <c r="N3431" s="2"/>
      <c r="O3431" s="2"/>
      <c r="P3431" s="2"/>
      <c r="Q3431" s="2">
        <f>SUM(Q3415:Q3430)</f>
        <v>134800</v>
      </c>
      <c r="R3431" s="2"/>
    </row>
    <row r="3432" customFormat="1" spans="3:8">
      <c r="C3432" s="5"/>
      <c r="D3432" s="5"/>
      <c r="E3432" s="5"/>
      <c r="H3432" s="6">
        <v>42257</v>
      </c>
    </row>
    <row r="3433" spans="2:18">
      <c r="B3433" s="2" t="str">
        <f>"币种"</f>
        <v>币种</v>
      </c>
      <c r="C3433" s="2" t="str">
        <f>"余额"</f>
        <v>余额</v>
      </c>
      <c r="D3433" s="2" t="str">
        <f>"可用"</f>
        <v>可用</v>
      </c>
      <c r="E3433" s="2" t="str">
        <f>"可取"</f>
        <v>可取</v>
      </c>
      <c r="F3433" s="2" t="str">
        <f>"参考市值"</f>
        <v>参考市值</v>
      </c>
      <c r="G3433" s="2" t="str">
        <f>"资产"</f>
        <v>资产</v>
      </c>
      <c r="H3433" s="2" t="str">
        <f>"盈亏"</f>
        <v>盈亏</v>
      </c>
      <c r="I3433" s="2"/>
      <c r="J3433" s="2"/>
      <c r="K3433" s="2"/>
      <c r="L3433" s="2"/>
      <c r="M3433" s="2"/>
      <c r="N3433" s="2"/>
      <c r="O3433" s="2"/>
      <c r="P3433" s="2"/>
      <c r="Q3433" s="2"/>
      <c r="R3433" s="2"/>
    </row>
    <row r="3434" spans="2:18">
      <c r="B3434" s="2" t="str">
        <f>"人民币"</f>
        <v>人民币</v>
      </c>
      <c r="C3434" s="2" t="str">
        <f>"5508.71"</f>
        <v>5508.71</v>
      </c>
      <c r="D3434" s="2" t="str">
        <f>"138.54"</f>
        <v>138.54</v>
      </c>
      <c r="E3434" s="2" t="str">
        <f>"138.54"</f>
        <v>138.54</v>
      </c>
      <c r="F3434" s="2" t="str">
        <f>"91616.00"</f>
        <v>91616.00</v>
      </c>
      <c r="G3434" s="2" t="str">
        <f>"91754.54"</f>
        <v>91754.54</v>
      </c>
      <c r="H3434" s="2" t="str">
        <f>"-9194.42"</f>
        <v>-9194.42</v>
      </c>
      <c r="I3434" s="2"/>
      <c r="J3434" s="2"/>
      <c r="K3434" s="2"/>
      <c r="L3434" s="2"/>
      <c r="M3434" s="2"/>
      <c r="N3434" s="2"/>
      <c r="O3434" s="2"/>
      <c r="P3434" s="2"/>
      <c r="Q3434" s="2"/>
      <c r="R3434" s="2"/>
    </row>
    <row r="3435" spans="2:18"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8"/>
    </row>
    <row r="3436" spans="2:19">
      <c r="B3436" s="2" t="s">
        <v>0</v>
      </c>
      <c r="C3436" s="2" t="str">
        <f>"证券数量"</f>
        <v>证券数量</v>
      </c>
      <c r="D3436" s="2" t="s">
        <v>1</v>
      </c>
      <c r="E3436" s="2" t="str">
        <f>"价格币种"</f>
        <v>价格币种</v>
      </c>
      <c r="F3436" s="2" t="str">
        <f>"成本价"</f>
        <v>成本价</v>
      </c>
      <c r="G3436" s="2" t="str">
        <f>"浮动盈亏"</f>
        <v>浮动盈亏</v>
      </c>
      <c r="H3436" s="2" t="str">
        <f>"盈亏比例(%)"</f>
        <v>盈亏比例(%)</v>
      </c>
      <c r="I3436" s="2" t="str">
        <f>"折算汇率"</f>
        <v>折算汇率</v>
      </c>
      <c r="J3436" s="2" t="str">
        <f>"最新市值"</f>
        <v>最新市值</v>
      </c>
      <c r="K3436" s="2" t="str">
        <f>"当前价"</f>
        <v>当前价</v>
      </c>
      <c r="L3436" s="2" t="str">
        <f>"今买数量"</f>
        <v>今买数量</v>
      </c>
      <c r="M3436" s="2" t="str">
        <f>"今卖数量"</f>
        <v>今卖数量</v>
      </c>
      <c r="N3436" s="2" t="str">
        <f>"证券代码"</f>
        <v>证券代码</v>
      </c>
      <c r="O3436" s="2" t="str">
        <f>"股东代码"</f>
        <v>股东代码</v>
      </c>
      <c r="P3436" s="2" t="str">
        <f>"成本金额"</f>
        <v>成本金额</v>
      </c>
      <c r="Q3436" s="2" t="s">
        <v>2</v>
      </c>
      <c r="R3436" s="2"/>
      <c r="S3436" s="2" t="s">
        <v>3</v>
      </c>
    </row>
    <row r="3437" spans="2:19">
      <c r="B3437" s="2" t="s">
        <v>4</v>
      </c>
      <c r="C3437" s="9" t="s">
        <v>5</v>
      </c>
      <c r="D3437" s="9" t="s">
        <v>5</v>
      </c>
      <c r="E3437" s="2" t="str">
        <f t="shared" ref="E3437:E3452" si="1023">"人民币"</f>
        <v>人民币</v>
      </c>
      <c r="F3437" s="2">
        <v>19.758</v>
      </c>
      <c r="G3437" s="2">
        <v>-1294.53</v>
      </c>
      <c r="H3437" s="2">
        <v>-8.19</v>
      </c>
      <c r="I3437" s="9" t="s">
        <v>6</v>
      </c>
      <c r="J3437" s="2">
        <v>14512</v>
      </c>
      <c r="K3437" s="2">
        <v>18.14</v>
      </c>
      <c r="L3437" s="2">
        <v>0</v>
      </c>
      <c r="M3437" s="2">
        <v>0</v>
      </c>
      <c r="N3437" s="2" t="str">
        <f>"000936"</f>
        <v>000936</v>
      </c>
      <c r="O3437" s="2" t="str">
        <f t="shared" ref="O3437:O3440" si="1024">"0157472516"</f>
        <v>0157472516</v>
      </c>
      <c r="P3437" s="2" t="str">
        <f>"15806.53"</f>
        <v>15806.53</v>
      </c>
      <c r="Q3437" s="2">
        <v>30</v>
      </c>
      <c r="R3437" s="2">
        <f t="shared" ref="R3437:R3452" si="1025">Q3437*C3437</f>
        <v>24000</v>
      </c>
      <c r="S3437" s="2">
        <f t="shared" ref="S3437:S3452" si="1026">(R3437-P3437)/P3437*100</f>
        <v>51.835981711356</v>
      </c>
    </row>
    <row r="3438" spans="2:19">
      <c r="B3438" s="2" t="str">
        <f>"创业板B"</f>
        <v>创业板B</v>
      </c>
      <c r="C3438" s="2">
        <v>10000</v>
      </c>
      <c r="D3438" s="2">
        <v>10000</v>
      </c>
      <c r="E3438" s="2" t="str">
        <f>"人民币"</f>
        <v>人民币</v>
      </c>
      <c r="F3438" s="2">
        <v>1.116</v>
      </c>
      <c r="G3438" s="2">
        <v>-927.5</v>
      </c>
      <c r="H3438" s="2">
        <v>-8.33</v>
      </c>
      <c r="I3438" s="2"/>
      <c r="J3438" s="2">
        <v>10230</v>
      </c>
      <c r="K3438" s="2">
        <v>1.023</v>
      </c>
      <c r="L3438" s="2">
        <v>0</v>
      </c>
      <c r="M3438" s="2">
        <v>0</v>
      </c>
      <c r="N3438" s="2" t="str">
        <f>"150153"</f>
        <v>150153</v>
      </c>
      <c r="O3438" s="2" t="str">
        <f>"0157472516"</f>
        <v>0157472516</v>
      </c>
      <c r="P3438" s="2" t="str">
        <f>"11157.50"</f>
        <v>11157.50</v>
      </c>
      <c r="Q3438" s="2">
        <v>1.3</v>
      </c>
      <c r="R3438" s="2">
        <f>Q3438*C3438</f>
        <v>13000</v>
      </c>
      <c r="S3438" s="2">
        <f>(R3438-P3438)/P3438*100</f>
        <v>16.5135559041004</v>
      </c>
    </row>
    <row r="3439" spans="2:19">
      <c r="B3439" s="2" t="s">
        <v>7</v>
      </c>
      <c r="C3439" s="2">
        <v>600</v>
      </c>
      <c r="D3439" s="2">
        <v>600</v>
      </c>
      <c r="E3439" s="2" t="str">
        <f>"人民币"</f>
        <v>人民币</v>
      </c>
      <c r="F3439" s="2">
        <v>17.548</v>
      </c>
      <c r="G3439" s="2">
        <v>-310.88</v>
      </c>
      <c r="H3439" s="2">
        <v>-2.95</v>
      </c>
      <c r="I3439" s="2"/>
      <c r="J3439" s="2">
        <v>10218</v>
      </c>
      <c r="K3439" s="2">
        <v>17.03</v>
      </c>
      <c r="L3439" s="2">
        <v>0</v>
      </c>
      <c r="M3439" s="2">
        <v>0</v>
      </c>
      <c r="N3439" s="2" t="str">
        <f>"600008"</f>
        <v>600008</v>
      </c>
      <c r="O3439" s="2" t="str">
        <f t="shared" ref="O3439:O3442" si="1027">"A453612732"</f>
        <v>A453612732</v>
      </c>
      <c r="P3439" s="2" t="str">
        <f>"10528.88"</f>
        <v>10528.88</v>
      </c>
      <c r="Q3439" s="2">
        <v>25</v>
      </c>
      <c r="R3439" s="2">
        <f>Q3439*C3439</f>
        <v>15000</v>
      </c>
      <c r="S3439" s="2">
        <f>(R3439-P3439)/P3439*100</f>
        <v>42.4652954540274</v>
      </c>
    </row>
    <row r="3440" spans="2:19">
      <c r="B3440" s="2" t="str">
        <f>"华英农业"</f>
        <v>华英农业</v>
      </c>
      <c r="C3440" s="2">
        <v>600</v>
      </c>
      <c r="D3440" s="2">
        <v>300</v>
      </c>
      <c r="E3440" s="2" t="str">
        <f>"人民币"</f>
        <v>人民币</v>
      </c>
      <c r="F3440" s="2">
        <v>14.948</v>
      </c>
      <c r="G3440" s="2">
        <v>-418.66</v>
      </c>
      <c r="H3440" s="2">
        <v>-4.67</v>
      </c>
      <c r="I3440" s="2"/>
      <c r="J3440" s="2">
        <v>8550</v>
      </c>
      <c r="K3440" s="2">
        <v>14.25</v>
      </c>
      <c r="L3440" s="2">
        <v>300</v>
      </c>
      <c r="M3440" s="2">
        <v>0</v>
      </c>
      <c r="N3440" s="2" t="str">
        <f>"002321"</f>
        <v>002321</v>
      </c>
      <c r="O3440" s="2" t="str">
        <f>"0157472516"</f>
        <v>0157472516</v>
      </c>
      <c r="P3440" s="2" t="str">
        <f>"8968.66"</f>
        <v>8968.66</v>
      </c>
      <c r="Q3440" s="2">
        <v>25</v>
      </c>
      <c r="R3440" s="2">
        <f>Q3440*C3440</f>
        <v>15000</v>
      </c>
      <c r="S3440" s="2">
        <f>(R3440-P3440)/P3440*100</f>
        <v>67.2490650777262</v>
      </c>
    </row>
    <row r="3441" spans="2:19">
      <c r="B3441" s="2" t="str">
        <f>"*ST阳化"</f>
        <v>*ST阳化</v>
      </c>
      <c r="C3441" s="2">
        <v>900</v>
      </c>
      <c r="D3441" s="2">
        <v>600</v>
      </c>
      <c r="E3441" s="2" t="str">
        <f>"人民币"</f>
        <v>人民币</v>
      </c>
      <c r="F3441" s="2">
        <v>7.599</v>
      </c>
      <c r="G3441" s="2">
        <v>-80.2</v>
      </c>
      <c r="H3441" s="2">
        <v>-1.17</v>
      </c>
      <c r="I3441" s="2"/>
      <c r="J3441" s="2">
        <v>6759</v>
      </c>
      <c r="K3441" s="2">
        <v>7.51</v>
      </c>
      <c r="L3441" s="2">
        <v>300</v>
      </c>
      <c r="M3441" s="2">
        <v>0</v>
      </c>
      <c r="N3441" s="2" t="str">
        <f>"600691"</f>
        <v>600691</v>
      </c>
      <c r="O3441" s="2" t="str">
        <f>"A453612732"</f>
        <v>A453612732</v>
      </c>
      <c r="P3441" s="2" t="str">
        <f>"6839.20"</f>
        <v>6839.20</v>
      </c>
      <c r="Q3441" s="2">
        <v>11</v>
      </c>
      <c r="R3441" s="2">
        <f>Q3441*C3441</f>
        <v>9900</v>
      </c>
      <c r="S3441" s="2">
        <f>(R3441-P3441)/P3441*100</f>
        <v>44.7537723710376</v>
      </c>
    </row>
    <row r="3442" spans="2:19">
      <c r="B3442" s="2" t="str">
        <f>"雪峰科技"</f>
        <v>雪峰科技</v>
      </c>
      <c r="C3442" s="2">
        <v>200</v>
      </c>
      <c r="D3442" s="2">
        <v>100</v>
      </c>
      <c r="E3442" s="2" t="str">
        <f>"人民币"</f>
        <v>人民币</v>
      </c>
      <c r="F3442" s="2">
        <v>37.898</v>
      </c>
      <c r="G3442" s="2">
        <v>-1239.59</v>
      </c>
      <c r="H3442" s="2">
        <v>-16.35</v>
      </c>
      <c r="I3442" s="2"/>
      <c r="J3442" s="2">
        <v>6340</v>
      </c>
      <c r="K3442" s="2">
        <v>31.7</v>
      </c>
      <c r="L3442" s="2">
        <v>100</v>
      </c>
      <c r="M3442" s="2">
        <v>0</v>
      </c>
      <c r="N3442" s="2" t="str">
        <f>"603227"</f>
        <v>603227</v>
      </c>
      <c r="O3442" s="2" t="str">
        <f>"A453612732"</f>
        <v>A453612732</v>
      </c>
      <c r="P3442" s="2" t="str">
        <f>"7579.59"</f>
        <v>7579.59</v>
      </c>
      <c r="Q3442" s="2">
        <v>42</v>
      </c>
      <c r="R3442" s="2">
        <f>Q3442*C3442</f>
        <v>8400</v>
      </c>
      <c r="S3442" s="2">
        <f>(R3442-P3442)/P3442*100</f>
        <v>10.8239363870605</v>
      </c>
    </row>
    <row r="3443" spans="2:19">
      <c r="B3443" s="2" t="str">
        <f>"三花股份"</f>
        <v>三花股份</v>
      </c>
      <c r="C3443" s="2">
        <v>400</v>
      </c>
      <c r="D3443" s="2">
        <v>400</v>
      </c>
      <c r="E3443" s="2" t="str">
        <f>"人民币"</f>
        <v>人民币</v>
      </c>
      <c r="F3443" s="2">
        <v>13.737</v>
      </c>
      <c r="G3443" s="2">
        <v>69.25</v>
      </c>
      <c r="H3443" s="2">
        <v>1.26</v>
      </c>
      <c r="I3443" s="2"/>
      <c r="J3443" s="2">
        <v>5564</v>
      </c>
      <c r="K3443" s="2">
        <v>13.91</v>
      </c>
      <c r="L3443" s="2">
        <v>0</v>
      </c>
      <c r="M3443" s="2">
        <v>0</v>
      </c>
      <c r="N3443" s="2" t="str">
        <f>"002050"</f>
        <v>002050</v>
      </c>
      <c r="O3443" s="2" t="str">
        <f t="shared" ref="O3443:O3448" si="1028">"0157472516"</f>
        <v>0157472516</v>
      </c>
      <c r="P3443" s="2" t="str">
        <f>"5494.75"</f>
        <v>5494.75</v>
      </c>
      <c r="Q3443" s="2">
        <v>20</v>
      </c>
      <c r="R3443" s="2">
        <f>Q3443*C3443</f>
        <v>8000</v>
      </c>
      <c r="S3443" s="2">
        <f>(R3443-P3443)/P3443*100</f>
        <v>45.5935210883116</v>
      </c>
    </row>
    <row r="3444" spans="2:19">
      <c r="B3444" s="2" t="str">
        <f>"农 产 品"</f>
        <v>农 产 品</v>
      </c>
      <c r="C3444" s="2">
        <v>200</v>
      </c>
      <c r="D3444" s="2">
        <v>200</v>
      </c>
      <c r="E3444" s="2" t="str">
        <f>"人民币"</f>
        <v>人民币</v>
      </c>
      <c r="F3444" s="2">
        <v>25.665</v>
      </c>
      <c r="G3444" s="2">
        <v>-601</v>
      </c>
      <c r="H3444" s="2">
        <v>-11.71</v>
      </c>
      <c r="I3444" s="2"/>
      <c r="J3444" s="2">
        <v>4532</v>
      </c>
      <c r="K3444" s="2">
        <v>22.66</v>
      </c>
      <c r="L3444" s="2">
        <v>0</v>
      </c>
      <c r="M3444" s="2">
        <v>0</v>
      </c>
      <c r="N3444" s="2" t="str">
        <f>"000061"</f>
        <v>000061</v>
      </c>
      <c r="O3444" s="2" t="str">
        <f>"0157472516"</f>
        <v>0157472516</v>
      </c>
      <c r="P3444" s="2" t="str">
        <f>"5133.00"</f>
        <v>5133.00</v>
      </c>
      <c r="Q3444" s="2">
        <v>35</v>
      </c>
      <c r="R3444" s="2">
        <f>Q3444*C3444</f>
        <v>7000</v>
      </c>
      <c r="S3444" s="2">
        <f>(R3444-P3444)/P3444*100</f>
        <v>36.3724917202416</v>
      </c>
    </row>
    <row r="3445" spans="2:19">
      <c r="B3445" s="2" t="str">
        <f>"北京城建"</f>
        <v>北京城建</v>
      </c>
      <c r="C3445" s="2">
        <v>200</v>
      </c>
      <c r="D3445" s="2">
        <v>200</v>
      </c>
      <c r="E3445" s="2" t="str">
        <f>"人民币"</f>
        <v>人民币</v>
      </c>
      <c r="F3445" s="2">
        <v>24.605</v>
      </c>
      <c r="G3445" s="2">
        <v>-394.99</v>
      </c>
      <c r="H3445" s="2">
        <v>-8.03</v>
      </c>
      <c r="I3445" s="2"/>
      <c r="J3445" s="2">
        <v>4526</v>
      </c>
      <c r="K3445" s="2">
        <v>22.63</v>
      </c>
      <c r="L3445" s="2">
        <v>0</v>
      </c>
      <c r="M3445" s="2">
        <v>0</v>
      </c>
      <c r="N3445" s="2" t="str">
        <f>"600266"</f>
        <v>600266</v>
      </c>
      <c r="O3445" s="2" t="str">
        <f t="shared" ref="O3445:O3447" si="1029">"A453612732"</f>
        <v>A453612732</v>
      </c>
      <c r="P3445" s="2" t="str">
        <f>"4920.99"</f>
        <v>4920.99</v>
      </c>
      <c r="Q3445" s="2">
        <v>28</v>
      </c>
      <c r="R3445" s="2">
        <f>Q3445*C3445</f>
        <v>5600</v>
      </c>
      <c r="S3445" s="2">
        <f>(R3445-P3445)/P3445*100</f>
        <v>13.7982397850839</v>
      </c>
    </row>
    <row r="3446" spans="2:19">
      <c r="B3446" s="2" t="str">
        <f>"上汽集团"</f>
        <v>上汽集团</v>
      </c>
      <c r="C3446" s="2">
        <v>200</v>
      </c>
      <c r="D3446" s="2">
        <v>200</v>
      </c>
      <c r="E3446" s="2" t="str">
        <f>"人民币"</f>
        <v>人民币</v>
      </c>
      <c r="F3446" s="2">
        <v>24.736</v>
      </c>
      <c r="G3446" s="2">
        <v>-449.12</v>
      </c>
      <c r="H3446" s="2">
        <v>-9.08</v>
      </c>
      <c r="I3446" s="2"/>
      <c r="J3446" s="2">
        <v>4498</v>
      </c>
      <c r="K3446" s="2">
        <v>22.49</v>
      </c>
      <c r="L3446" s="2">
        <v>0</v>
      </c>
      <c r="M3446" s="2">
        <v>0</v>
      </c>
      <c r="N3446" s="2" t="str">
        <f>"600104"</f>
        <v>600104</v>
      </c>
      <c r="O3446" s="2" t="str">
        <f>"A453612732"</f>
        <v>A453612732</v>
      </c>
      <c r="P3446" s="2" t="str">
        <f>"4947.12"</f>
        <v>4947.12</v>
      </c>
      <c r="Q3446" s="2">
        <v>35</v>
      </c>
      <c r="R3446" s="2">
        <f>Q3446*C3446</f>
        <v>7000</v>
      </c>
      <c r="S3446" s="2">
        <f>(R3446-P3446)/P3446*100</f>
        <v>41.4964666310904</v>
      </c>
    </row>
    <row r="3447" spans="2:19">
      <c r="B3447" s="2" t="str">
        <f>"中海集运"</f>
        <v>中海集运</v>
      </c>
      <c r="C3447" s="2">
        <v>400</v>
      </c>
      <c r="D3447" s="2">
        <v>400</v>
      </c>
      <c r="E3447" s="2" t="str">
        <f>"人民币"</f>
        <v>人民币</v>
      </c>
      <c r="F3447" s="2">
        <v>9.099</v>
      </c>
      <c r="G3447" s="2">
        <v>-167.68</v>
      </c>
      <c r="H3447" s="2">
        <v>-4.6</v>
      </c>
      <c r="I3447" s="2"/>
      <c r="J3447" s="2">
        <v>3472</v>
      </c>
      <c r="K3447" s="2">
        <v>8.68</v>
      </c>
      <c r="L3447" s="2">
        <v>0</v>
      </c>
      <c r="M3447" s="2">
        <v>0</v>
      </c>
      <c r="N3447" s="2" t="str">
        <f>"601866"</f>
        <v>601866</v>
      </c>
      <c r="O3447" s="2" t="str">
        <f>"A453612732"</f>
        <v>A453612732</v>
      </c>
      <c r="P3447" s="2" t="str">
        <f>"3639.68"</f>
        <v>3639.68</v>
      </c>
      <c r="Q3447" s="2">
        <v>12</v>
      </c>
      <c r="R3447" s="2">
        <f>Q3447*C3447</f>
        <v>4800</v>
      </c>
      <c r="S3447" s="2">
        <f>(R3447-P3447)/P3447*100</f>
        <v>31.8797256901706</v>
      </c>
    </row>
    <row r="3448" spans="2:19">
      <c r="B3448" s="2" t="str">
        <f>"中航军B"</f>
        <v>中航军B</v>
      </c>
      <c r="C3448" s="2">
        <v>3000</v>
      </c>
      <c r="D3448" s="2">
        <v>3000</v>
      </c>
      <c r="E3448" s="2" t="str">
        <f>"人民币"</f>
        <v>人民币</v>
      </c>
      <c r="F3448" s="2">
        <v>0.972</v>
      </c>
      <c r="G3448" s="2">
        <v>-62</v>
      </c>
      <c r="H3448" s="2">
        <v>-2.16</v>
      </c>
      <c r="I3448" s="2"/>
      <c r="J3448" s="2">
        <v>2853</v>
      </c>
      <c r="K3448" s="2">
        <v>0.951</v>
      </c>
      <c r="L3448" s="2">
        <v>0</v>
      </c>
      <c r="M3448" s="2">
        <v>0</v>
      </c>
      <c r="N3448" s="2" t="str">
        <f>"150222"</f>
        <v>150222</v>
      </c>
      <c r="O3448" s="2" t="str">
        <f>"0157472516"</f>
        <v>0157472516</v>
      </c>
      <c r="P3448" s="2" t="str">
        <f>"2915.00"</f>
        <v>2915.00</v>
      </c>
      <c r="Q3448" s="2">
        <v>1.1</v>
      </c>
      <c r="R3448" s="2">
        <f>Q3448*C3448</f>
        <v>3300</v>
      </c>
      <c r="S3448" s="2">
        <f>(R3448-P3448)/P3448*100</f>
        <v>13.2075471698113</v>
      </c>
    </row>
    <row r="3449" spans="2:19">
      <c r="B3449" s="2" t="str">
        <f>"华贸物流"</f>
        <v>华贸物流</v>
      </c>
      <c r="C3449" s="2">
        <v>200</v>
      </c>
      <c r="D3449" s="2">
        <v>200</v>
      </c>
      <c r="E3449" s="2" t="str">
        <f>"人民币"</f>
        <v>人民币</v>
      </c>
      <c r="F3449" s="2">
        <v>16.576</v>
      </c>
      <c r="G3449" s="2">
        <v>-473.12</v>
      </c>
      <c r="H3449" s="2">
        <v>-14.27</v>
      </c>
      <c r="I3449" s="2"/>
      <c r="J3449" s="2">
        <v>2842</v>
      </c>
      <c r="K3449" s="2">
        <v>14.21</v>
      </c>
      <c r="L3449" s="2">
        <v>0</v>
      </c>
      <c r="M3449" s="2">
        <v>0</v>
      </c>
      <c r="N3449" s="2" t="str">
        <f>"603128"</f>
        <v>603128</v>
      </c>
      <c r="O3449" s="2" t="str">
        <f t="shared" ref="O3449:O3452" si="1030">"A453612732"</f>
        <v>A453612732</v>
      </c>
      <c r="P3449" s="2" t="str">
        <f>"3315.12"</f>
        <v>3315.12</v>
      </c>
      <c r="Q3449" s="2">
        <v>20</v>
      </c>
      <c r="R3449" s="2">
        <f>Q3449*C3449</f>
        <v>4000</v>
      </c>
      <c r="S3449" s="2">
        <f>(R3449-P3449)/P3449*100</f>
        <v>20.6592823185888</v>
      </c>
    </row>
    <row r="3450" spans="2:19">
      <c r="B3450" s="2" t="str">
        <f>"盛达矿业"</f>
        <v>盛达矿业</v>
      </c>
      <c r="C3450" s="2">
        <v>100</v>
      </c>
      <c r="D3450" s="2">
        <v>100</v>
      </c>
      <c r="E3450" s="2" t="str">
        <f>"人民币"</f>
        <v>人民币</v>
      </c>
      <c r="F3450" s="2">
        <v>38.308</v>
      </c>
      <c r="G3450" s="2">
        <v>-1175.77</v>
      </c>
      <c r="H3450" s="2">
        <v>-30.69</v>
      </c>
      <c r="I3450" s="2"/>
      <c r="J3450" s="2">
        <v>2655</v>
      </c>
      <c r="K3450" s="2">
        <v>26.55</v>
      </c>
      <c r="L3450" s="2">
        <v>0</v>
      </c>
      <c r="M3450" s="2">
        <v>100</v>
      </c>
      <c r="N3450" s="2" t="str">
        <f>"000603"</f>
        <v>000603</v>
      </c>
      <c r="O3450" s="2" t="str">
        <f>"0157472516"</f>
        <v>0157472516</v>
      </c>
      <c r="P3450" s="2" t="str">
        <f>"3830.77"</f>
        <v>3830.77</v>
      </c>
      <c r="Q3450" s="2">
        <v>40</v>
      </c>
      <c r="R3450" s="2">
        <f>Q3450*C3450</f>
        <v>4000</v>
      </c>
      <c r="S3450" s="2">
        <f>(R3450-P3450)/P3450*100</f>
        <v>4.41764971533138</v>
      </c>
    </row>
    <row r="3451" spans="2:19">
      <c r="B3451" s="2" t="str">
        <f>"大众交通"</f>
        <v>大众交通</v>
      </c>
      <c r="C3451" s="2">
        <v>100</v>
      </c>
      <c r="D3451" s="2">
        <v>100</v>
      </c>
      <c r="E3451" s="2" t="str">
        <f>"人民币"</f>
        <v>人民币</v>
      </c>
      <c r="F3451" s="2">
        <v>30.941</v>
      </c>
      <c r="G3451" s="2">
        <v>-1037.13</v>
      </c>
      <c r="H3451" s="2">
        <v>-33.52</v>
      </c>
      <c r="I3451" s="2"/>
      <c r="J3451" s="2">
        <v>2057</v>
      </c>
      <c r="K3451" s="2">
        <v>20.57</v>
      </c>
      <c r="L3451" s="2">
        <v>0</v>
      </c>
      <c r="M3451" s="2">
        <v>0</v>
      </c>
      <c r="N3451" s="2" t="str">
        <f>"600611"</f>
        <v>600611</v>
      </c>
      <c r="O3451" s="2" t="str">
        <f>"A453612732"</f>
        <v>A453612732</v>
      </c>
      <c r="P3451" s="2" t="str">
        <f>"3094.13"</f>
        <v>3094.13</v>
      </c>
      <c r="Q3451" s="2">
        <v>28</v>
      </c>
      <c r="R3451" s="2">
        <f>Q3451*C3451</f>
        <v>2800</v>
      </c>
      <c r="S3451" s="2">
        <f>(R3451-P3451)/P3451*100</f>
        <v>-9.50606470962759</v>
      </c>
    </row>
    <row r="3452" spans="2:19">
      <c r="B3452" s="2" t="str">
        <f>"中国中车"</f>
        <v>中国中车</v>
      </c>
      <c r="C3452" s="2">
        <v>100</v>
      </c>
      <c r="D3452" s="2">
        <v>100</v>
      </c>
      <c r="E3452" s="2" t="str">
        <f>"人民币"</f>
        <v>人民币</v>
      </c>
      <c r="F3452" s="2">
        <v>26.395</v>
      </c>
      <c r="G3452" s="2">
        <v>-631.5</v>
      </c>
      <c r="H3452" s="2">
        <v>-23.92</v>
      </c>
      <c r="I3452" s="2"/>
      <c r="J3452" s="2">
        <v>2008</v>
      </c>
      <c r="K3452" s="2">
        <v>20.08</v>
      </c>
      <c r="L3452" s="2">
        <v>0</v>
      </c>
      <c r="M3452" s="2">
        <v>100</v>
      </c>
      <c r="N3452" s="2" t="str">
        <f>"601766"</f>
        <v>601766</v>
      </c>
      <c r="O3452" s="2" t="str">
        <f>"A453612732"</f>
        <v>A453612732</v>
      </c>
      <c r="P3452" s="2" t="str">
        <f>"2639.50"</f>
        <v>2639.50</v>
      </c>
      <c r="Q3452" s="2">
        <v>30</v>
      </c>
      <c r="R3452" s="2">
        <f>Q3452*C3452</f>
        <v>3000</v>
      </c>
      <c r="S3452" s="2">
        <f>(R3452-P3452)/P3452*100</f>
        <v>13.6578897518469</v>
      </c>
    </row>
    <row r="3453" spans="2:19">
      <c r="B3453" s="2" t="s">
        <v>8</v>
      </c>
      <c r="C3453" s="2" t="s">
        <v>9</v>
      </c>
      <c r="D3453" s="4" t="s">
        <v>10</v>
      </c>
      <c r="E3453" s="4"/>
      <c r="F3453" s="4"/>
      <c r="G3453" s="2"/>
      <c r="H3453" s="2">
        <f>SUM(H3437:H3452)</f>
        <v>-178.38</v>
      </c>
      <c r="I3453" s="2"/>
      <c r="J3453" s="2"/>
      <c r="K3453" s="2"/>
      <c r="L3453" s="2"/>
      <c r="M3453" s="2"/>
      <c r="N3453" s="2"/>
      <c r="O3453" s="2"/>
      <c r="P3453" s="2"/>
      <c r="Q3453" s="2"/>
      <c r="R3453" s="2">
        <f>SUM(R3437:R3452)</f>
        <v>134800</v>
      </c>
      <c r="S3453" s="2"/>
    </row>
    <row r="3454" customFormat="1" spans="4:9">
      <c r="D3454" s="5"/>
      <c r="E3454" s="5"/>
      <c r="F3454" s="5"/>
      <c r="I3454" s="6">
        <v>42257</v>
      </c>
    </row>
    <row r="3455" customFormat="1" spans="11:11">
      <c r="K3455" s="6">
        <f>I3454+1</f>
        <v>42258</v>
      </c>
    </row>
    <row r="3456" customFormat="1" spans="3:12">
      <c r="C3456" t="s">
        <v>11</v>
      </c>
      <c r="L3456" s="7">
        <f ca="1">NOW()</f>
        <v>42259.9654398148</v>
      </c>
    </row>
    <row r="3457" customFormat="1" spans="10:10">
      <c r="J3457" t="e">
        <f>E3449+1</f>
        <v>#VALUE!</v>
      </c>
    </row>
    <row r="3458" customFormat="1" spans="7:7">
      <c r="G3458" t="s">
        <v>12</v>
      </c>
    </row>
    <row r="3459" customFormat="1" spans="6:6">
      <c r="F3459" t="s">
        <v>13</v>
      </c>
    </row>
    <row r="3460" spans="1:17">
      <c r="A3460" s="2" t="str">
        <f>"币种"</f>
        <v>币种</v>
      </c>
      <c r="B3460" s="2" t="str">
        <f>"余额"</f>
        <v>余额</v>
      </c>
      <c r="C3460" s="2" t="str">
        <f>"可用"</f>
        <v>可用</v>
      </c>
      <c r="D3460" s="2" t="str">
        <f>"可取"</f>
        <v>可取</v>
      </c>
      <c r="E3460" s="2" t="str">
        <f>"参考市值"</f>
        <v>参考市值</v>
      </c>
      <c r="F3460" s="2" t="str">
        <f>"资产"</f>
        <v>资产</v>
      </c>
      <c r="G3460" s="2" t="str">
        <f>"盈亏"</f>
        <v>盈亏</v>
      </c>
      <c r="H3460" s="2"/>
      <c r="I3460" s="2"/>
      <c r="J3460" s="2"/>
      <c r="K3460" s="2"/>
      <c r="L3460" s="2"/>
      <c r="M3460" s="2"/>
      <c r="N3460" s="2"/>
      <c r="O3460" s="2"/>
      <c r="P3460" s="2"/>
      <c r="Q3460" s="2"/>
    </row>
    <row r="3461" spans="1:17">
      <c r="A3461" s="2" t="str">
        <f>"人民币"</f>
        <v>人民币</v>
      </c>
      <c r="B3461" s="2" t="str">
        <f>"5508.71"</f>
        <v>5508.71</v>
      </c>
      <c r="C3461" s="2" t="str">
        <f>"138.54"</f>
        <v>138.54</v>
      </c>
      <c r="D3461" s="2" t="str">
        <f>"138.54"</f>
        <v>138.54</v>
      </c>
      <c r="E3461" s="2" t="str">
        <f>"91616.00"</f>
        <v>91616.00</v>
      </c>
      <c r="F3461" s="2" t="str">
        <f>"91754.54"</f>
        <v>91754.54</v>
      </c>
      <c r="G3461" s="2" t="str">
        <f>"-9194.42"</f>
        <v>-9194.42</v>
      </c>
      <c r="H3461" s="2"/>
      <c r="I3461" s="2"/>
      <c r="J3461" s="2"/>
      <c r="K3461" s="2"/>
      <c r="L3461" s="2"/>
      <c r="M3461" s="2"/>
      <c r="N3461" s="2"/>
      <c r="O3461" s="2"/>
      <c r="P3461" s="2"/>
      <c r="Q3461" s="2"/>
    </row>
    <row r="3462" spans="1:17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8"/>
    </row>
    <row r="3463" spans="1:18">
      <c r="A3463" s="2" t="s">
        <v>0</v>
      </c>
      <c r="B3463" s="2" t="str">
        <f>"证券数量"</f>
        <v>证券数量</v>
      </c>
      <c r="C3463" s="2" t="s">
        <v>1</v>
      </c>
      <c r="D3463" s="2" t="str">
        <f>"价格币种"</f>
        <v>价格币种</v>
      </c>
      <c r="E3463" s="2" t="str">
        <f>"成本价"</f>
        <v>成本价</v>
      </c>
      <c r="F3463" s="2" t="str">
        <f>"浮动盈亏"</f>
        <v>浮动盈亏</v>
      </c>
      <c r="G3463" s="2" t="str">
        <f>"盈亏比例(%)"</f>
        <v>盈亏比例(%)</v>
      </c>
      <c r="H3463" s="2" t="str">
        <f>"折算汇率"</f>
        <v>折算汇率</v>
      </c>
      <c r="I3463" s="2" t="str">
        <f>"最新市值"</f>
        <v>最新市值</v>
      </c>
      <c r="J3463" s="2" t="str">
        <f>"当前价"</f>
        <v>当前价</v>
      </c>
      <c r="K3463" s="2" t="str">
        <f>"今买数量"</f>
        <v>今买数量</v>
      </c>
      <c r="L3463" s="2" t="str">
        <f>"今卖数量"</f>
        <v>今卖数量</v>
      </c>
      <c r="M3463" s="2" t="str">
        <f>"证券代码"</f>
        <v>证券代码</v>
      </c>
      <c r="N3463" s="2" t="str">
        <f>"股东代码"</f>
        <v>股东代码</v>
      </c>
      <c r="O3463" s="2" t="str">
        <f>"成本金额"</f>
        <v>成本金额</v>
      </c>
      <c r="P3463" s="2" t="s">
        <v>2</v>
      </c>
      <c r="Q3463" s="2"/>
      <c r="R3463" s="2" t="s">
        <v>3</v>
      </c>
    </row>
    <row r="3464" spans="1:18">
      <c r="A3464" s="2" t="s">
        <v>4</v>
      </c>
      <c r="B3464" s="9" t="s">
        <v>5</v>
      </c>
      <c r="C3464" s="9" t="s">
        <v>5</v>
      </c>
      <c r="D3464" s="2" t="str">
        <f t="shared" ref="D3464:D3479" si="1031">"人民币"</f>
        <v>人民币</v>
      </c>
      <c r="E3464" s="2">
        <v>19.758</v>
      </c>
      <c r="F3464" s="2">
        <v>-1294.53</v>
      </c>
      <c r="G3464" s="2">
        <v>-8.19</v>
      </c>
      <c r="H3464" s="9" t="s">
        <v>6</v>
      </c>
      <c r="I3464" s="2">
        <v>14512</v>
      </c>
      <c r="J3464" s="2">
        <v>18.14</v>
      </c>
      <c r="K3464" s="2">
        <v>0</v>
      </c>
      <c r="L3464" s="2">
        <v>0</v>
      </c>
      <c r="M3464" s="2" t="str">
        <f>"000936"</f>
        <v>000936</v>
      </c>
      <c r="N3464" s="2" t="str">
        <f t="shared" ref="N3464:N3467" si="1032">"0157472516"</f>
        <v>0157472516</v>
      </c>
      <c r="O3464" s="2" t="str">
        <f>"15806.53"</f>
        <v>15806.53</v>
      </c>
      <c r="P3464" s="2">
        <v>30</v>
      </c>
      <c r="Q3464" s="2">
        <f t="shared" ref="Q3464:Q3479" si="1033">P3464*B3464</f>
        <v>24000</v>
      </c>
      <c r="R3464" s="2">
        <f t="shared" ref="R3464:R3479" si="1034">(Q3464-O3464)/O3464*100</f>
        <v>51.835981711356</v>
      </c>
    </row>
    <row r="3465" spans="1:18">
      <c r="A3465" s="2" t="str">
        <f>"创业板B"</f>
        <v>创业板B</v>
      </c>
      <c r="B3465" s="2">
        <v>10000</v>
      </c>
      <c r="C3465" s="2">
        <v>10000</v>
      </c>
      <c r="D3465" s="2" t="str">
        <f>"人民币"</f>
        <v>人民币</v>
      </c>
      <c r="E3465" s="2">
        <v>1.116</v>
      </c>
      <c r="F3465" s="2">
        <v>-927.5</v>
      </c>
      <c r="G3465" s="2">
        <v>-8.33</v>
      </c>
      <c r="H3465" s="2"/>
      <c r="I3465" s="2">
        <v>10230</v>
      </c>
      <c r="J3465" s="2">
        <v>1.023</v>
      </c>
      <c r="K3465" s="2">
        <v>0</v>
      </c>
      <c r="L3465" s="2">
        <v>0</v>
      </c>
      <c r="M3465" s="2" t="str">
        <f>"150153"</f>
        <v>150153</v>
      </c>
      <c r="N3465" s="2" t="str">
        <f>"0157472516"</f>
        <v>0157472516</v>
      </c>
      <c r="O3465" s="2" t="str">
        <f>"11157.50"</f>
        <v>11157.50</v>
      </c>
      <c r="P3465" s="2">
        <v>1.3</v>
      </c>
      <c r="Q3465" s="2">
        <f>P3465*B3465</f>
        <v>13000</v>
      </c>
      <c r="R3465" s="2">
        <f>(Q3465-O3465)/O3465*100</f>
        <v>16.5135559041004</v>
      </c>
    </row>
    <row r="3466" spans="1:18">
      <c r="A3466" s="2" t="s">
        <v>7</v>
      </c>
      <c r="B3466" s="2">
        <v>600</v>
      </c>
      <c r="C3466" s="2">
        <v>600</v>
      </c>
      <c r="D3466" s="2" t="str">
        <f>"人民币"</f>
        <v>人民币</v>
      </c>
      <c r="E3466" s="2">
        <v>17.548</v>
      </c>
      <c r="F3466" s="2">
        <v>-310.88</v>
      </c>
      <c r="G3466" s="2">
        <v>-2.95</v>
      </c>
      <c r="H3466" s="2"/>
      <c r="I3466" s="2">
        <v>10218</v>
      </c>
      <c r="J3466" s="2">
        <v>17.03</v>
      </c>
      <c r="K3466" s="2">
        <v>0</v>
      </c>
      <c r="L3466" s="2">
        <v>0</v>
      </c>
      <c r="M3466" s="2" t="str">
        <f>"600008"</f>
        <v>600008</v>
      </c>
      <c r="N3466" s="2" t="str">
        <f t="shared" ref="N3466:N3469" si="1035">"A453612732"</f>
        <v>A453612732</v>
      </c>
      <c r="O3466" s="2" t="str">
        <f>"10528.88"</f>
        <v>10528.88</v>
      </c>
      <c r="P3466" s="2">
        <v>25</v>
      </c>
      <c r="Q3466" s="2">
        <f>P3466*B3466</f>
        <v>15000</v>
      </c>
      <c r="R3466" s="2">
        <f>(Q3466-O3466)/O3466*100</f>
        <v>42.4652954540274</v>
      </c>
    </row>
    <row r="3467" spans="1:18">
      <c r="A3467" s="2" t="str">
        <f>"华英农业"</f>
        <v>华英农业</v>
      </c>
      <c r="B3467" s="2">
        <v>600</v>
      </c>
      <c r="C3467" s="2">
        <v>300</v>
      </c>
      <c r="D3467" s="2" t="str">
        <f>"人民币"</f>
        <v>人民币</v>
      </c>
      <c r="E3467" s="2">
        <v>14.948</v>
      </c>
      <c r="F3467" s="2">
        <v>-418.66</v>
      </c>
      <c r="G3467" s="2">
        <v>-4.67</v>
      </c>
      <c r="H3467" s="2"/>
      <c r="I3467" s="2">
        <v>8550</v>
      </c>
      <c r="J3467" s="2">
        <v>14.25</v>
      </c>
      <c r="K3467" s="2">
        <v>300</v>
      </c>
      <c r="L3467" s="2">
        <v>0</v>
      </c>
      <c r="M3467" s="2" t="str">
        <f>"002321"</f>
        <v>002321</v>
      </c>
      <c r="N3467" s="2" t="str">
        <f>"0157472516"</f>
        <v>0157472516</v>
      </c>
      <c r="O3467" s="2" t="str">
        <f>"8968.66"</f>
        <v>8968.66</v>
      </c>
      <c r="P3467" s="2">
        <v>25</v>
      </c>
      <c r="Q3467" s="2">
        <f>P3467*B3467</f>
        <v>15000</v>
      </c>
      <c r="R3467" s="2">
        <f>(Q3467-O3467)/O3467*100</f>
        <v>67.2490650777262</v>
      </c>
    </row>
    <row r="3468" spans="1:18">
      <c r="A3468" s="2" t="str">
        <f>"*ST阳化"</f>
        <v>*ST阳化</v>
      </c>
      <c r="B3468" s="2">
        <v>900</v>
      </c>
      <c r="C3468" s="2">
        <v>600</v>
      </c>
      <c r="D3468" s="2" t="str">
        <f>"人民币"</f>
        <v>人民币</v>
      </c>
      <c r="E3468" s="2">
        <v>7.599</v>
      </c>
      <c r="F3468" s="2">
        <v>-80.2</v>
      </c>
      <c r="G3468" s="2">
        <v>-1.17</v>
      </c>
      <c r="H3468" s="2"/>
      <c r="I3468" s="2">
        <v>6759</v>
      </c>
      <c r="J3468" s="2">
        <v>7.51</v>
      </c>
      <c r="K3468" s="2">
        <v>300</v>
      </c>
      <c r="L3468" s="2">
        <v>0</v>
      </c>
      <c r="M3468" s="2" t="str">
        <f>"600691"</f>
        <v>600691</v>
      </c>
      <c r="N3468" s="2" t="str">
        <f>"A453612732"</f>
        <v>A453612732</v>
      </c>
      <c r="O3468" s="2" t="str">
        <f>"6839.20"</f>
        <v>6839.20</v>
      </c>
      <c r="P3468" s="2">
        <v>11</v>
      </c>
      <c r="Q3468" s="2">
        <f>P3468*B3468</f>
        <v>9900</v>
      </c>
      <c r="R3468" s="2">
        <f>(Q3468-O3468)/O3468*100</f>
        <v>44.7537723710376</v>
      </c>
    </row>
    <row r="3469" spans="1:18">
      <c r="A3469" s="2" t="str">
        <f>"雪峰科技"</f>
        <v>雪峰科技</v>
      </c>
      <c r="B3469" s="2">
        <v>200</v>
      </c>
      <c r="C3469" s="2">
        <v>100</v>
      </c>
      <c r="D3469" s="2" t="str">
        <f>"人民币"</f>
        <v>人民币</v>
      </c>
      <c r="E3469" s="2">
        <v>37.898</v>
      </c>
      <c r="F3469" s="2">
        <v>-1239.59</v>
      </c>
      <c r="G3469" s="2">
        <v>-16.35</v>
      </c>
      <c r="H3469" s="2"/>
      <c r="I3469" s="2">
        <v>6340</v>
      </c>
      <c r="J3469" s="2">
        <v>31.7</v>
      </c>
      <c r="K3469" s="2">
        <v>100</v>
      </c>
      <c r="L3469" s="2">
        <v>0</v>
      </c>
      <c r="M3469" s="2" t="str">
        <f>"603227"</f>
        <v>603227</v>
      </c>
      <c r="N3469" s="2" t="str">
        <f>"A453612732"</f>
        <v>A453612732</v>
      </c>
      <c r="O3469" s="2" t="str">
        <f>"7579.59"</f>
        <v>7579.59</v>
      </c>
      <c r="P3469" s="2">
        <v>42</v>
      </c>
      <c r="Q3469" s="2">
        <f>P3469*B3469</f>
        <v>8400</v>
      </c>
      <c r="R3469" s="2">
        <f>(Q3469-O3469)/O3469*100</f>
        <v>10.8239363870605</v>
      </c>
    </row>
    <row r="3470" spans="1:18">
      <c r="A3470" s="2" t="str">
        <f>"三花股份"</f>
        <v>三花股份</v>
      </c>
      <c r="B3470" s="2">
        <v>400</v>
      </c>
      <c r="C3470" s="2">
        <v>400</v>
      </c>
      <c r="D3470" s="2" t="str">
        <f>"人民币"</f>
        <v>人民币</v>
      </c>
      <c r="E3470" s="2">
        <v>13.737</v>
      </c>
      <c r="F3470" s="2">
        <v>69.25</v>
      </c>
      <c r="G3470" s="2">
        <v>1.26</v>
      </c>
      <c r="H3470" s="2"/>
      <c r="I3470" s="2">
        <v>5564</v>
      </c>
      <c r="J3470" s="2">
        <v>13.91</v>
      </c>
      <c r="K3470" s="2">
        <v>0</v>
      </c>
      <c r="L3470" s="2">
        <v>0</v>
      </c>
      <c r="M3470" s="2" t="str">
        <f>"002050"</f>
        <v>002050</v>
      </c>
      <c r="N3470" s="2" t="str">
        <f t="shared" ref="N3470:N3475" si="1036">"0157472516"</f>
        <v>0157472516</v>
      </c>
      <c r="O3470" s="2" t="str">
        <f>"5494.75"</f>
        <v>5494.75</v>
      </c>
      <c r="P3470" s="2">
        <v>20</v>
      </c>
      <c r="Q3470" s="2">
        <f>P3470*B3470</f>
        <v>8000</v>
      </c>
      <c r="R3470" s="2">
        <f>(Q3470-O3470)/O3470*100</f>
        <v>45.5935210883116</v>
      </c>
    </row>
    <row r="3471" spans="1:18">
      <c r="A3471" s="2" t="str">
        <f>"农 产 品"</f>
        <v>农 产 品</v>
      </c>
      <c r="B3471" s="2">
        <v>200</v>
      </c>
      <c r="C3471" s="2">
        <v>200</v>
      </c>
      <c r="D3471" s="2" t="str">
        <f>"人民币"</f>
        <v>人民币</v>
      </c>
      <c r="E3471" s="2">
        <v>25.665</v>
      </c>
      <c r="F3471" s="2">
        <v>-601</v>
      </c>
      <c r="G3471" s="2">
        <v>-11.71</v>
      </c>
      <c r="H3471" s="2"/>
      <c r="I3471" s="2">
        <v>4532</v>
      </c>
      <c r="J3471" s="2">
        <v>22.66</v>
      </c>
      <c r="K3471" s="2">
        <v>0</v>
      </c>
      <c r="L3471" s="2">
        <v>0</v>
      </c>
      <c r="M3471" s="2" t="str">
        <f>"000061"</f>
        <v>000061</v>
      </c>
      <c r="N3471" s="2" t="str">
        <f>"0157472516"</f>
        <v>0157472516</v>
      </c>
      <c r="O3471" s="2" t="str">
        <f>"5133.00"</f>
        <v>5133.00</v>
      </c>
      <c r="P3471" s="2">
        <v>35</v>
      </c>
      <c r="Q3471" s="2">
        <f>P3471*B3471</f>
        <v>7000</v>
      </c>
      <c r="R3471" s="2">
        <f>(Q3471-O3471)/O3471*100</f>
        <v>36.3724917202416</v>
      </c>
    </row>
    <row r="3472" spans="1:18">
      <c r="A3472" s="2" t="str">
        <f>"北京城建"</f>
        <v>北京城建</v>
      </c>
      <c r="B3472" s="2">
        <v>200</v>
      </c>
      <c r="C3472" s="2">
        <v>200</v>
      </c>
      <c r="D3472" s="2" t="str">
        <f>"人民币"</f>
        <v>人民币</v>
      </c>
      <c r="E3472" s="2">
        <v>24.605</v>
      </c>
      <c r="F3472" s="2">
        <v>-394.99</v>
      </c>
      <c r="G3472" s="2">
        <v>-8.03</v>
      </c>
      <c r="H3472" s="2"/>
      <c r="I3472" s="2">
        <v>4526</v>
      </c>
      <c r="J3472" s="2">
        <v>22.63</v>
      </c>
      <c r="K3472" s="2">
        <v>0</v>
      </c>
      <c r="L3472" s="2">
        <v>0</v>
      </c>
      <c r="M3472" s="2" t="str">
        <f>"600266"</f>
        <v>600266</v>
      </c>
      <c r="N3472" s="2" t="str">
        <f t="shared" ref="N3472:N3474" si="1037">"A453612732"</f>
        <v>A453612732</v>
      </c>
      <c r="O3472" s="2" t="str">
        <f>"4920.99"</f>
        <v>4920.99</v>
      </c>
      <c r="P3472" s="2">
        <v>28</v>
      </c>
      <c r="Q3472" s="2">
        <f>P3472*B3472</f>
        <v>5600</v>
      </c>
      <c r="R3472" s="2">
        <f>(Q3472-O3472)/O3472*100</f>
        <v>13.7982397850839</v>
      </c>
    </row>
    <row r="3473" spans="1:18">
      <c r="A3473" s="2" t="str">
        <f>"上汽集团"</f>
        <v>上汽集团</v>
      </c>
      <c r="B3473" s="2">
        <v>200</v>
      </c>
      <c r="C3473" s="2">
        <v>200</v>
      </c>
      <c r="D3473" s="2" t="str">
        <f>"人民币"</f>
        <v>人民币</v>
      </c>
      <c r="E3473" s="2">
        <v>24.736</v>
      </c>
      <c r="F3473" s="2">
        <v>-449.12</v>
      </c>
      <c r="G3473" s="2">
        <v>-9.08</v>
      </c>
      <c r="H3473" s="2"/>
      <c r="I3473" s="2">
        <v>4498</v>
      </c>
      <c r="J3473" s="2">
        <v>22.49</v>
      </c>
      <c r="K3473" s="2">
        <v>0</v>
      </c>
      <c r="L3473" s="2">
        <v>0</v>
      </c>
      <c r="M3473" s="2" t="str">
        <f>"600104"</f>
        <v>600104</v>
      </c>
      <c r="N3473" s="2" t="str">
        <f>"A453612732"</f>
        <v>A453612732</v>
      </c>
      <c r="O3473" s="2" t="str">
        <f>"4947.12"</f>
        <v>4947.12</v>
      </c>
      <c r="P3473" s="2">
        <v>35</v>
      </c>
      <c r="Q3473" s="2">
        <f>P3473*B3473</f>
        <v>7000</v>
      </c>
      <c r="R3473" s="2">
        <f>(Q3473-O3473)/O3473*100</f>
        <v>41.4964666310904</v>
      </c>
    </row>
    <row r="3474" spans="1:18">
      <c r="A3474" s="2" t="str">
        <f>"中海集运"</f>
        <v>中海集运</v>
      </c>
      <c r="B3474" s="2">
        <v>400</v>
      </c>
      <c r="C3474" s="2">
        <v>400</v>
      </c>
      <c r="D3474" s="2" t="str">
        <f>"人民币"</f>
        <v>人民币</v>
      </c>
      <c r="E3474" s="2">
        <v>9.099</v>
      </c>
      <c r="F3474" s="2">
        <v>-167.68</v>
      </c>
      <c r="G3474" s="2">
        <v>-4.6</v>
      </c>
      <c r="H3474" s="2"/>
      <c r="I3474" s="2">
        <v>3472</v>
      </c>
      <c r="J3474" s="2">
        <v>8.68</v>
      </c>
      <c r="K3474" s="2">
        <v>0</v>
      </c>
      <c r="L3474" s="2">
        <v>0</v>
      </c>
      <c r="M3474" s="2" t="str">
        <f>"601866"</f>
        <v>601866</v>
      </c>
      <c r="N3474" s="2" t="str">
        <f>"A453612732"</f>
        <v>A453612732</v>
      </c>
      <c r="O3474" s="2" t="str">
        <f>"3639.68"</f>
        <v>3639.68</v>
      </c>
      <c r="P3474" s="2">
        <v>12</v>
      </c>
      <c r="Q3474" s="2">
        <f>P3474*B3474</f>
        <v>4800</v>
      </c>
      <c r="R3474" s="2">
        <f>(Q3474-O3474)/O3474*100</f>
        <v>31.8797256901706</v>
      </c>
    </row>
    <row r="3475" spans="1:18">
      <c r="A3475" s="2" t="str">
        <f>"中航军B"</f>
        <v>中航军B</v>
      </c>
      <c r="B3475" s="2">
        <v>3000</v>
      </c>
      <c r="C3475" s="2">
        <v>3000</v>
      </c>
      <c r="D3475" s="2" t="str">
        <f>"人民币"</f>
        <v>人民币</v>
      </c>
      <c r="E3475" s="2">
        <v>0.972</v>
      </c>
      <c r="F3475" s="2">
        <v>-62</v>
      </c>
      <c r="G3475" s="2">
        <v>-2.16</v>
      </c>
      <c r="H3475" s="2"/>
      <c r="I3475" s="2">
        <v>2853</v>
      </c>
      <c r="J3475" s="2">
        <v>0.951</v>
      </c>
      <c r="K3475" s="2">
        <v>0</v>
      </c>
      <c r="L3475" s="2">
        <v>0</v>
      </c>
      <c r="M3475" s="2" t="str">
        <f>"150222"</f>
        <v>150222</v>
      </c>
      <c r="N3475" s="2" t="str">
        <f>"0157472516"</f>
        <v>0157472516</v>
      </c>
      <c r="O3475" s="2" t="str">
        <f>"2915.00"</f>
        <v>2915.00</v>
      </c>
      <c r="P3475" s="2">
        <v>1.1</v>
      </c>
      <c r="Q3475" s="2">
        <f>P3475*B3475</f>
        <v>3300</v>
      </c>
      <c r="R3475" s="2">
        <f>(Q3475-O3475)/O3475*100</f>
        <v>13.2075471698113</v>
      </c>
    </row>
    <row r="3476" spans="1:18">
      <c r="A3476" s="2" t="str">
        <f>"华贸物流"</f>
        <v>华贸物流</v>
      </c>
      <c r="B3476" s="2">
        <v>200</v>
      </c>
      <c r="C3476" s="2">
        <v>200</v>
      </c>
      <c r="D3476" s="2" t="str">
        <f>"人民币"</f>
        <v>人民币</v>
      </c>
      <c r="E3476" s="2">
        <v>16.576</v>
      </c>
      <c r="F3476" s="2">
        <v>-473.12</v>
      </c>
      <c r="G3476" s="2">
        <v>-14.27</v>
      </c>
      <c r="H3476" s="2"/>
      <c r="I3476" s="2">
        <v>2842</v>
      </c>
      <c r="J3476" s="2">
        <v>14.21</v>
      </c>
      <c r="K3476" s="2">
        <v>0</v>
      </c>
      <c r="L3476" s="2">
        <v>0</v>
      </c>
      <c r="M3476" s="2" t="str">
        <f>"603128"</f>
        <v>603128</v>
      </c>
      <c r="N3476" s="2" t="str">
        <f t="shared" ref="N3476:N3479" si="1038">"A453612732"</f>
        <v>A453612732</v>
      </c>
      <c r="O3476" s="2" t="str">
        <f>"3315.12"</f>
        <v>3315.12</v>
      </c>
      <c r="P3476" s="2">
        <v>20</v>
      </c>
      <c r="Q3476" s="2">
        <f>P3476*B3476</f>
        <v>4000</v>
      </c>
      <c r="R3476" s="2">
        <f>(Q3476-O3476)/O3476*100</f>
        <v>20.6592823185888</v>
      </c>
    </row>
    <row r="3477" spans="1:18">
      <c r="A3477" s="2" t="str">
        <f>"盛达矿业"</f>
        <v>盛达矿业</v>
      </c>
      <c r="B3477" s="2">
        <v>100</v>
      </c>
      <c r="C3477" s="2">
        <v>100</v>
      </c>
      <c r="D3477" s="2" t="str">
        <f>"人民币"</f>
        <v>人民币</v>
      </c>
      <c r="E3477" s="2">
        <v>38.308</v>
      </c>
      <c r="F3477" s="2">
        <v>-1175.77</v>
      </c>
      <c r="G3477" s="2">
        <v>-30.69</v>
      </c>
      <c r="H3477" s="2"/>
      <c r="I3477" s="2">
        <v>2655</v>
      </c>
      <c r="J3477" s="2">
        <v>26.55</v>
      </c>
      <c r="K3477" s="2">
        <v>0</v>
      </c>
      <c r="L3477" s="2">
        <v>100</v>
      </c>
      <c r="M3477" s="2" t="str">
        <f>"000603"</f>
        <v>000603</v>
      </c>
      <c r="N3477" s="2" t="str">
        <f>"0157472516"</f>
        <v>0157472516</v>
      </c>
      <c r="O3477" s="2" t="str">
        <f>"3830.77"</f>
        <v>3830.77</v>
      </c>
      <c r="P3477" s="2">
        <v>40</v>
      </c>
      <c r="Q3477" s="2">
        <f>P3477*B3477</f>
        <v>4000</v>
      </c>
      <c r="R3477" s="2">
        <f>(Q3477-O3477)/O3477*100</f>
        <v>4.41764971533138</v>
      </c>
    </row>
    <row r="3478" spans="1:18">
      <c r="A3478" s="2" t="str">
        <f>"大众交通"</f>
        <v>大众交通</v>
      </c>
      <c r="B3478" s="2">
        <v>100</v>
      </c>
      <c r="C3478" s="2">
        <v>100</v>
      </c>
      <c r="D3478" s="2" t="str">
        <f>"人民币"</f>
        <v>人民币</v>
      </c>
      <c r="E3478" s="2">
        <v>30.941</v>
      </c>
      <c r="F3478" s="2">
        <v>-1037.13</v>
      </c>
      <c r="G3478" s="2">
        <v>-33.52</v>
      </c>
      <c r="H3478" s="2"/>
      <c r="I3478" s="2">
        <v>2057</v>
      </c>
      <c r="J3478" s="2">
        <v>20.57</v>
      </c>
      <c r="K3478" s="2">
        <v>0</v>
      </c>
      <c r="L3478" s="2">
        <v>0</v>
      </c>
      <c r="M3478" s="2" t="str">
        <f>"600611"</f>
        <v>600611</v>
      </c>
      <c r="N3478" s="2" t="str">
        <f>"A453612732"</f>
        <v>A453612732</v>
      </c>
      <c r="O3478" s="2" t="str">
        <f>"3094.13"</f>
        <v>3094.13</v>
      </c>
      <c r="P3478" s="2">
        <v>28</v>
      </c>
      <c r="Q3478" s="2">
        <f>P3478*B3478</f>
        <v>2800</v>
      </c>
      <c r="R3478" s="2">
        <f>(Q3478-O3478)/O3478*100</f>
        <v>-9.50606470962759</v>
      </c>
    </row>
    <row r="3479" spans="1:18">
      <c r="A3479" s="2" t="str">
        <f>"中国中车"</f>
        <v>中国中车</v>
      </c>
      <c r="B3479" s="2">
        <v>100</v>
      </c>
      <c r="C3479" s="2">
        <v>100</v>
      </c>
      <c r="D3479" s="2" t="str">
        <f>"人民币"</f>
        <v>人民币</v>
      </c>
      <c r="E3479" s="2">
        <v>26.395</v>
      </c>
      <c r="F3479" s="2">
        <v>-631.5</v>
      </c>
      <c r="G3479" s="2">
        <v>-23.92</v>
      </c>
      <c r="H3479" s="2"/>
      <c r="I3479" s="2">
        <v>2008</v>
      </c>
      <c r="J3479" s="2">
        <v>20.08</v>
      </c>
      <c r="K3479" s="2">
        <v>0</v>
      </c>
      <c r="L3479" s="2">
        <v>100</v>
      </c>
      <c r="M3479" s="2" t="str">
        <f>"601766"</f>
        <v>601766</v>
      </c>
      <c r="N3479" s="2" t="str">
        <f>"A453612732"</f>
        <v>A453612732</v>
      </c>
      <c r="O3479" s="2" t="str">
        <f>"2639.50"</f>
        <v>2639.50</v>
      </c>
      <c r="P3479" s="2">
        <v>30</v>
      </c>
      <c r="Q3479" s="2">
        <f>P3479*B3479</f>
        <v>3000</v>
      </c>
      <c r="R3479" s="2">
        <f>(Q3479-O3479)/O3479*100</f>
        <v>13.6578897518469</v>
      </c>
    </row>
    <row r="3480" spans="1:18">
      <c r="A3480" s="2" t="s">
        <v>8</v>
      </c>
      <c r="B3480" s="2" t="s">
        <v>9</v>
      </c>
      <c r="C3480" s="4" t="s">
        <v>10</v>
      </c>
      <c r="D3480" s="4"/>
      <c r="E3480" s="4"/>
      <c r="F3480" s="2"/>
      <c r="G3480" s="2">
        <f>SUM(G3464:G3479)</f>
        <v>-178.38</v>
      </c>
      <c r="H3480" s="2"/>
      <c r="I3480" s="2"/>
      <c r="J3480" s="2"/>
      <c r="K3480" s="2"/>
      <c r="L3480" s="2"/>
      <c r="M3480" s="2"/>
      <c r="N3480" s="2"/>
      <c r="O3480" s="2"/>
      <c r="P3480" s="2"/>
      <c r="Q3480" s="2">
        <f>SUM(Q3464:Q3479)</f>
        <v>134800</v>
      </c>
      <c r="R3480" s="2"/>
    </row>
    <row r="3481" customFormat="1" spans="3:8">
      <c r="C3481" s="5"/>
      <c r="D3481" s="5"/>
      <c r="E3481" s="5"/>
      <c r="H3481" s="6">
        <v>42257</v>
      </c>
    </row>
    <row r="3482" customFormat="1" spans="10:10">
      <c r="J3482" s="6">
        <f>H3481+1</f>
        <v>42258</v>
      </c>
    </row>
    <row r="3483" customFormat="1" spans="2:11">
      <c r="B3483" t="s">
        <v>11</v>
      </c>
      <c r="K3483" s="7">
        <f ca="1">NOW()</f>
        <v>42259.9654398148</v>
      </c>
    </row>
    <row r="3484" customFormat="1" spans="9:9">
      <c r="I3484" t="e">
        <f>D3476+1</f>
        <v>#VALUE!</v>
      </c>
    </row>
    <row r="3485" customFormat="1"/>
    <row r="3486" spans="1:18">
      <c r="A3486" s="2" t="s">
        <v>0</v>
      </c>
      <c r="B3486" s="2" t="str">
        <f>"证券数量"</f>
        <v>证券数量</v>
      </c>
      <c r="C3486" s="2" t="s">
        <v>1</v>
      </c>
      <c r="D3486" s="2" t="str">
        <f>"价格币种"</f>
        <v>价格币种</v>
      </c>
      <c r="E3486" s="2" t="str">
        <f>"成本价"</f>
        <v>成本价</v>
      </c>
      <c r="F3486" s="2" t="str">
        <f>"浮动盈亏"</f>
        <v>浮动盈亏</v>
      </c>
      <c r="G3486" s="2" t="str">
        <f>"盈亏比例(%)"</f>
        <v>盈亏比例(%)</v>
      </c>
      <c r="H3486" s="2" t="str">
        <f>"折算汇率"</f>
        <v>折算汇率</v>
      </c>
      <c r="I3486" s="2" t="str">
        <f>"最新市值"</f>
        <v>最新市值</v>
      </c>
      <c r="J3486" s="2" t="str">
        <f>"当前价"</f>
        <v>当前价</v>
      </c>
      <c r="K3486" s="2" t="str">
        <f>"今买数量"</f>
        <v>今买数量</v>
      </c>
      <c r="L3486" s="2" t="str">
        <f>"今卖数量"</f>
        <v>今卖数量</v>
      </c>
      <c r="M3486" s="2" t="str">
        <f>"证券代码"</f>
        <v>证券代码</v>
      </c>
      <c r="N3486" s="2" t="str">
        <f>"股东代码"</f>
        <v>股东代码</v>
      </c>
      <c r="O3486" s="2" t="str">
        <f>"成本金额"</f>
        <v>成本金额</v>
      </c>
      <c r="P3486" s="2" t="s">
        <v>2</v>
      </c>
      <c r="Q3486" s="2"/>
      <c r="R3486" s="2" t="s">
        <v>3</v>
      </c>
    </row>
    <row r="3487" spans="1:18">
      <c r="A3487" s="2" t="s">
        <v>4</v>
      </c>
      <c r="B3487" s="9" t="s">
        <v>5</v>
      </c>
      <c r="C3487" s="9" t="s">
        <v>5</v>
      </c>
      <c r="D3487" s="2" t="str">
        <f t="shared" ref="D3487:D3502" si="1039">"人民币"</f>
        <v>人民币</v>
      </c>
      <c r="E3487" s="2">
        <v>19.758</v>
      </c>
      <c r="F3487" s="2">
        <v>-1294.53</v>
      </c>
      <c r="G3487" s="2">
        <v>-8.19</v>
      </c>
      <c r="H3487" s="9" t="s">
        <v>6</v>
      </c>
      <c r="I3487" s="2">
        <v>14512</v>
      </c>
      <c r="J3487" s="2">
        <v>18.14</v>
      </c>
      <c r="K3487" s="2">
        <v>0</v>
      </c>
      <c r="L3487" s="2">
        <v>0</v>
      </c>
      <c r="M3487" s="2" t="str">
        <f>"000936"</f>
        <v>000936</v>
      </c>
      <c r="N3487" s="2" t="str">
        <f t="shared" ref="N3487:N3490" si="1040">"0157472516"</f>
        <v>0157472516</v>
      </c>
      <c r="O3487" s="2" t="str">
        <f>"15806.53"</f>
        <v>15806.53</v>
      </c>
      <c r="P3487" s="2">
        <v>30</v>
      </c>
      <c r="Q3487" s="2">
        <f t="shared" ref="Q3487:Q3502" si="1041">P3487*B3487</f>
        <v>24000</v>
      </c>
      <c r="R3487" s="2">
        <f t="shared" ref="R3487:R3502" si="1042">(Q3487-O3487)/O3487*100</f>
        <v>51.835981711356</v>
      </c>
    </row>
    <row r="3488" spans="1:18">
      <c r="A3488" s="2" t="str">
        <f>"创业板B"</f>
        <v>创业板B</v>
      </c>
      <c r="B3488" s="2">
        <v>10000</v>
      </c>
      <c r="C3488" s="2">
        <v>10000</v>
      </c>
      <c r="D3488" s="2" t="str">
        <f>"人民币"</f>
        <v>人民币</v>
      </c>
      <c r="E3488" s="2">
        <v>1.116</v>
      </c>
      <c r="F3488" s="2">
        <v>-927.5</v>
      </c>
      <c r="G3488" s="2">
        <v>-8.33</v>
      </c>
      <c r="H3488" s="2"/>
      <c r="I3488" s="2">
        <v>10230</v>
      </c>
      <c r="J3488" s="2">
        <v>1.023</v>
      </c>
      <c r="K3488" s="2">
        <v>0</v>
      </c>
      <c r="L3488" s="2">
        <v>0</v>
      </c>
      <c r="M3488" s="2" t="str">
        <f>"150153"</f>
        <v>150153</v>
      </c>
      <c r="N3488" s="2" t="str">
        <f>"0157472516"</f>
        <v>0157472516</v>
      </c>
      <c r="O3488" s="2" t="str">
        <f>"11157.50"</f>
        <v>11157.50</v>
      </c>
      <c r="P3488" s="2">
        <v>1.3</v>
      </c>
      <c r="Q3488" s="2">
        <f>P3488*B3488</f>
        <v>13000</v>
      </c>
      <c r="R3488" s="2">
        <f>(Q3488-O3488)/O3488*100</f>
        <v>16.5135559041004</v>
      </c>
    </row>
    <row r="3489" spans="1:18">
      <c r="A3489" s="2" t="s">
        <v>7</v>
      </c>
      <c r="B3489" s="2">
        <v>600</v>
      </c>
      <c r="C3489" s="2">
        <v>600</v>
      </c>
      <c r="D3489" s="2" t="str">
        <f>"人民币"</f>
        <v>人民币</v>
      </c>
      <c r="E3489" s="2">
        <v>17.548</v>
      </c>
      <c r="F3489" s="2">
        <v>-310.88</v>
      </c>
      <c r="G3489" s="2">
        <v>-2.95</v>
      </c>
      <c r="H3489" s="2"/>
      <c r="I3489" s="2">
        <v>10218</v>
      </c>
      <c r="J3489" s="2">
        <v>17.03</v>
      </c>
      <c r="K3489" s="2">
        <v>0</v>
      </c>
      <c r="L3489" s="2">
        <v>0</v>
      </c>
      <c r="M3489" s="2" t="str">
        <f>"600008"</f>
        <v>600008</v>
      </c>
      <c r="N3489" s="2" t="str">
        <f t="shared" ref="N3489:N3492" si="1043">"A453612732"</f>
        <v>A453612732</v>
      </c>
      <c r="O3489" s="2" t="str">
        <f>"10528.88"</f>
        <v>10528.88</v>
      </c>
      <c r="P3489" s="2">
        <v>25</v>
      </c>
      <c r="Q3489" s="2">
        <f>P3489*B3489</f>
        <v>15000</v>
      </c>
      <c r="R3489" s="2">
        <f>(Q3489-O3489)/O3489*100</f>
        <v>42.4652954540274</v>
      </c>
    </row>
    <row r="3490" spans="1:18">
      <c r="A3490" s="2" t="str">
        <f>"华英农业"</f>
        <v>华英农业</v>
      </c>
      <c r="B3490" s="2">
        <v>600</v>
      </c>
      <c r="C3490" s="2">
        <v>300</v>
      </c>
      <c r="D3490" s="2" t="str">
        <f>"人民币"</f>
        <v>人民币</v>
      </c>
      <c r="E3490" s="2">
        <v>14.948</v>
      </c>
      <c r="F3490" s="2">
        <v>-418.66</v>
      </c>
      <c r="G3490" s="2">
        <v>-4.67</v>
      </c>
      <c r="H3490" s="2"/>
      <c r="I3490" s="2">
        <v>8550</v>
      </c>
      <c r="J3490" s="2">
        <v>14.25</v>
      </c>
      <c r="K3490" s="2">
        <v>300</v>
      </c>
      <c r="L3490" s="2">
        <v>0</v>
      </c>
      <c r="M3490" s="2" t="str">
        <f>"002321"</f>
        <v>002321</v>
      </c>
      <c r="N3490" s="2" t="str">
        <f>"0157472516"</f>
        <v>0157472516</v>
      </c>
      <c r="O3490" s="2" t="str">
        <f>"8968.66"</f>
        <v>8968.66</v>
      </c>
      <c r="P3490" s="2">
        <v>25</v>
      </c>
      <c r="Q3490" s="2">
        <f>P3490*B3490</f>
        <v>15000</v>
      </c>
      <c r="R3490" s="2">
        <f>(Q3490-O3490)/O3490*100</f>
        <v>67.2490650777262</v>
      </c>
    </row>
    <row r="3491" spans="1:18">
      <c r="A3491" s="2" t="str">
        <f>"*ST阳化"</f>
        <v>*ST阳化</v>
      </c>
      <c r="B3491" s="2">
        <v>900</v>
      </c>
      <c r="C3491" s="2">
        <v>600</v>
      </c>
      <c r="D3491" s="2" t="str">
        <f>"人民币"</f>
        <v>人民币</v>
      </c>
      <c r="E3491" s="2">
        <v>7.599</v>
      </c>
      <c r="F3491" s="2">
        <v>-80.2</v>
      </c>
      <c r="G3491" s="2">
        <v>-1.17</v>
      </c>
      <c r="H3491" s="2"/>
      <c r="I3491" s="2">
        <v>6759</v>
      </c>
      <c r="J3491" s="2">
        <v>7.51</v>
      </c>
      <c r="K3491" s="2">
        <v>300</v>
      </c>
      <c r="L3491" s="2">
        <v>0</v>
      </c>
      <c r="M3491" s="2" t="str">
        <f>"600691"</f>
        <v>600691</v>
      </c>
      <c r="N3491" s="2" t="str">
        <f>"A453612732"</f>
        <v>A453612732</v>
      </c>
      <c r="O3491" s="2" t="str">
        <f>"6839.20"</f>
        <v>6839.20</v>
      </c>
      <c r="P3491" s="2">
        <v>11</v>
      </c>
      <c r="Q3491" s="2">
        <f>P3491*B3491</f>
        <v>9900</v>
      </c>
      <c r="R3491" s="2">
        <f>(Q3491-O3491)/O3491*100</f>
        <v>44.7537723710376</v>
      </c>
    </row>
    <row r="3492" spans="1:18">
      <c r="A3492" s="2" t="str">
        <f>"雪峰科技"</f>
        <v>雪峰科技</v>
      </c>
      <c r="B3492" s="2">
        <v>200</v>
      </c>
      <c r="C3492" s="2">
        <v>100</v>
      </c>
      <c r="D3492" s="2" t="str">
        <f>"人民币"</f>
        <v>人民币</v>
      </c>
      <c r="E3492" s="2">
        <v>37.898</v>
      </c>
      <c r="F3492" s="2">
        <v>-1239.59</v>
      </c>
      <c r="G3492" s="2">
        <v>-16.35</v>
      </c>
      <c r="H3492" s="2"/>
      <c r="I3492" s="2">
        <v>6340</v>
      </c>
      <c r="J3492" s="2">
        <v>31.7</v>
      </c>
      <c r="K3492" s="2">
        <v>100</v>
      </c>
      <c r="L3492" s="2">
        <v>0</v>
      </c>
      <c r="M3492" s="2" t="str">
        <f>"603227"</f>
        <v>603227</v>
      </c>
      <c r="N3492" s="2" t="str">
        <f>"A453612732"</f>
        <v>A453612732</v>
      </c>
      <c r="O3492" s="2" t="str">
        <f>"7579.59"</f>
        <v>7579.59</v>
      </c>
      <c r="P3492" s="2">
        <v>42</v>
      </c>
      <c r="Q3492" s="2">
        <f>P3492*B3492</f>
        <v>8400</v>
      </c>
      <c r="R3492" s="2">
        <f>(Q3492-O3492)/O3492*100</f>
        <v>10.8239363870605</v>
      </c>
    </row>
    <row r="3493" spans="1:18">
      <c r="A3493" s="2" t="str">
        <f>"三花股份"</f>
        <v>三花股份</v>
      </c>
      <c r="B3493" s="2">
        <v>400</v>
      </c>
      <c r="C3493" s="2">
        <v>400</v>
      </c>
      <c r="D3493" s="2" t="str">
        <f>"人民币"</f>
        <v>人民币</v>
      </c>
      <c r="E3493" s="2">
        <v>13.737</v>
      </c>
      <c r="F3493" s="2">
        <v>69.25</v>
      </c>
      <c r="G3493" s="2">
        <v>1.26</v>
      </c>
      <c r="H3493" s="2"/>
      <c r="I3493" s="2">
        <v>5564</v>
      </c>
      <c r="J3493" s="2">
        <v>13.91</v>
      </c>
      <c r="K3493" s="2">
        <v>0</v>
      </c>
      <c r="L3493" s="2">
        <v>0</v>
      </c>
      <c r="M3493" s="2" t="str">
        <f>"002050"</f>
        <v>002050</v>
      </c>
      <c r="N3493" s="2" t="str">
        <f t="shared" ref="N3493:N3498" si="1044">"0157472516"</f>
        <v>0157472516</v>
      </c>
      <c r="O3493" s="2" t="str">
        <f>"5494.75"</f>
        <v>5494.75</v>
      </c>
      <c r="P3493" s="2">
        <v>20</v>
      </c>
      <c r="Q3493" s="2">
        <f>P3493*B3493</f>
        <v>8000</v>
      </c>
      <c r="R3493" s="2">
        <f>(Q3493-O3493)/O3493*100</f>
        <v>45.5935210883116</v>
      </c>
    </row>
    <row r="3494" spans="1:18">
      <c r="A3494" s="2" t="str">
        <f>"农 产 品"</f>
        <v>农 产 品</v>
      </c>
      <c r="B3494" s="2">
        <v>200</v>
      </c>
      <c r="C3494" s="2">
        <v>200</v>
      </c>
      <c r="D3494" s="2" t="str">
        <f>"人民币"</f>
        <v>人民币</v>
      </c>
      <c r="E3494" s="2">
        <v>25.665</v>
      </c>
      <c r="F3494" s="2">
        <v>-601</v>
      </c>
      <c r="G3494" s="2">
        <v>-11.71</v>
      </c>
      <c r="H3494" s="2"/>
      <c r="I3494" s="2">
        <v>4532</v>
      </c>
      <c r="J3494" s="2">
        <v>22.66</v>
      </c>
      <c r="K3494" s="2">
        <v>0</v>
      </c>
      <c r="L3494" s="2">
        <v>0</v>
      </c>
      <c r="M3494" s="2" t="str">
        <f>"000061"</f>
        <v>000061</v>
      </c>
      <c r="N3494" s="2" t="str">
        <f>"0157472516"</f>
        <v>0157472516</v>
      </c>
      <c r="O3494" s="2" t="str">
        <f>"5133.00"</f>
        <v>5133.00</v>
      </c>
      <c r="P3494" s="2">
        <v>35</v>
      </c>
      <c r="Q3494" s="2">
        <f>P3494*B3494</f>
        <v>7000</v>
      </c>
      <c r="R3494" s="2">
        <f>(Q3494-O3494)/O3494*100</f>
        <v>36.3724917202416</v>
      </c>
    </row>
    <row r="3495" spans="1:18">
      <c r="A3495" s="2" t="str">
        <f>"北京城建"</f>
        <v>北京城建</v>
      </c>
      <c r="B3495" s="2">
        <v>200</v>
      </c>
      <c r="C3495" s="2">
        <v>200</v>
      </c>
      <c r="D3495" s="2" t="str">
        <f>"人民币"</f>
        <v>人民币</v>
      </c>
      <c r="E3495" s="2">
        <v>24.605</v>
      </c>
      <c r="F3495" s="2">
        <v>-394.99</v>
      </c>
      <c r="G3495" s="2">
        <v>-8.03</v>
      </c>
      <c r="H3495" s="2"/>
      <c r="I3495" s="2">
        <v>4526</v>
      </c>
      <c r="J3495" s="2">
        <v>22.63</v>
      </c>
      <c r="K3495" s="2">
        <v>0</v>
      </c>
      <c r="L3495" s="2">
        <v>0</v>
      </c>
      <c r="M3495" s="2" t="str">
        <f>"600266"</f>
        <v>600266</v>
      </c>
      <c r="N3495" s="2" t="str">
        <f t="shared" ref="N3495:N3497" si="1045">"A453612732"</f>
        <v>A453612732</v>
      </c>
      <c r="O3495" s="2" t="str">
        <f>"4920.99"</f>
        <v>4920.99</v>
      </c>
      <c r="P3495" s="2">
        <v>28</v>
      </c>
      <c r="Q3495" s="2">
        <f>P3495*B3495</f>
        <v>5600</v>
      </c>
      <c r="R3495" s="2">
        <f>(Q3495-O3495)/O3495*100</f>
        <v>13.7982397850839</v>
      </c>
    </row>
    <row r="3496" spans="1:18">
      <c r="A3496" s="2" t="str">
        <f>"上汽集团"</f>
        <v>上汽集团</v>
      </c>
      <c r="B3496" s="2">
        <v>200</v>
      </c>
      <c r="C3496" s="2">
        <v>200</v>
      </c>
      <c r="D3496" s="2" t="str">
        <f>"人民币"</f>
        <v>人民币</v>
      </c>
      <c r="E3496" s="2">
        <v>24.736</v>
      </c>
      <c r="F3496" s="2">
        <v>-449.12</v>
      </c>
      <c r="G3496" s="2">
        <v>-9.08</v>
      </c>
      <c r="H3496" s="2"/>
      <c r="I3496" s="2">
        <v>4498</v>
      </c>
      <c r="J3496" s="2">
        <v>22.49</v>
      </c>
      <c r="K3496" s="2">
        <v>0</v>
      </c>
      <c r="L3496" s="2">
        <v>0</v>
      </c>
      <c r="M3496" s="2" t="str">
        <f>"600104"</f>
        <v>600104</v>
      </c>
      <c r="N3496" s="2" t="str">
        <f>"A453612732"</f>
        <v>A453612732</v>
      </c>
      <c r="O3496" s="2" t="str">
        <f>"4947.12"</f>
        <v>4947.12</v>
      </c>
      <c r="P3496" s="2">
        <v>35</v>
      </c>
      <c r="Q3496" s="2">
        <f>P3496*B3496</f>
        <v>7000</v>
      </c>
      <c r="R3496" s="2">
        <f>(Q3496-O3496)/O3496*100</f>
        <v>41.4964666310904</v>
      </c>
    </row>
    <row r="3497" spans="1:18">
      <c r="A3497" s="2" t="str">
        <f>"中海集运"</f>
        <v>中海集运</v>
      </c>
      <c r="B3497" s="2">
        <v>400</v>
      </c>
      <c r="C3497" s="2">
        <v>400</v>
      </c>
      <c r="D3497" s="2" t="str">
        <f>"人民币"</f>
        <v>人民币</v>
      </c>
      <c r="E3497" s="2">
        <v>9.099</v>
      </c>
      <c r="F3497" s="2">
        <v>-167.68</v>
      </c>
      <c r="G3497" s="2">
        <v>-4.6</v>
      </c>
      <c r="H3497" s="2"/>
      <c r="I3497" s="2">
        <v>3472</v>
      </c>
      <c r="J3497" s="2">
        <v>8.68</v>
      </c>
      <c r="K3497" s="2">
        <v>0</v>
      </c>
      <c r="L3497" s="2">
        <v>0</v>
      </c>
      <c r="M3497" s="2" t="str">
        <f>"601866"</f>
        <v>601866</v>
      </c>
      <c r="N3497" s="2" t="str">
        <f>"A453612732"</f>
        <v>A453612732</v>
      </c>
      <c r="O3497" s="2" t="str">
        <f>"3639.68"</f>
        <v>3639.68</v>
      </c>
      <c r="P3497" s="2">
        <v>12</v>
      </c>
      <c r="Q3497" s="2">
        <f>P3497*B3497</f>
        <v>4800</v>
      </c>
      <c r="R3497" s="2">
        <f>(Q3497-O3497)/O3497*100</f>
        <v>31.8797256901706</v>
      </c>
    </row>
    <row r="3498" spans="1:18">
      <c r="A3498" s="2" t="str">
        <f>"中航军B"</f>
        <v>中航军B</v>
      </c>
      <c r="B3498" s="2">
        <v>3000</v>
      </c>
      <c r="C3498" s="2">
        <v>3000</v>
      </c>
      <c r="D3498" s="2" t="str">
        <f>"人民币"</f>
        <v>人民币</v>
      </c>
      <c r="E3498" s="2">
        <v>0.972</v>
      </c>
      <c r="F3498" s="2">
        <v>-62</v>
      </c>
      <c r="G3498" s="2">
        <v>-2.16</v>
      </c>
      <c r="H3498" s="2"/>
      <c r="I3498" s="2">
        <v>2853</v>
      </c>
      <c r="J3498" s="2">
        <v>0.951</v>
      </c>
      <c r="K3498" s="2">
        <v>0</v>
      </c>
      <c r="L3498" s="2">
        <v>0</v>
      </c>
      <c r="M3498" s="2" t="str">
        <f>"150222"</f>
        <v>150222</v>
      </c>
      <c r="N3498" s="2" t="str">
        <f>"0157472516"</f>
        <v>0157472516</v>
      </c>
      <c r="O3498" s="2" t="str">
        <f>"2915.00"</f>
        <v>2915.00</v>
      </c>
      <c r="P3498" s="2">
        <v>1.1</v>
      </c>
      <c r="Q3498" s="2">
        <f>P3498*B3498</f>
        <v>3300</v>
      </c>
      <c r="R3498" s="2">
        <f>(Q3498-O3498)/O3498*100</f>
        <v>13.2075471698113</v>
      </c>
    </row>
    <row r="3499" spans="1:18">
      <c r="A3499" s="2" t="str">
        <f>"华贸物流"</f>
        <v>华贸物流</v>
      </c>
      <c r="B3499" s="2">
        <v>200</v>
      </c>
      <c r="C3499" s="2">
        <v>200</v>
      </c>
      <c r="D3499" s="2" t="str">
        <f>"人民币"</f>
        <v>人民币</v>
      </c>
      <c r="E3499" s="2">
        <v>16.576</v>
      </c>
      <c r="F3499" s="2">
        <v>-473.12</v>
      </c>
      <c r="G3499" s="2">
        <v>-14.27</v>
      </c>
      <c r="H3499" s="2"/>
      <c r="I3499" s="2">
        <v>2842</v>
      </c>
      <c r="J3499" s="2">
        <v>14.21</v>
      </c>
      <c r="K3499" s="2">
        <v>0</v>
      </c>
      <c r="L3499" s="2">
        <v>0</v>
      </c>
      <c r="M3499" s="2" t="str">
        <f>"603128"</f>
        <v>603128</v>
      </c>
      <c r="N3499" s="2" t="str">
        <f t="shared" ref="N3499:N3502" si="1046">"A453612732"</f>
        <v>A453612732</v>
      </c>
      <c r="O3499" s="2" t="str">
        <f>"3315.12"</f>
        <v>3315.12</v>
      </c>
      <c r="P3499" s="2">
        <v>20</v>
      </c>
      <c r="Q3499" s="2">
        <f>P3499*B3499</f>
        <v>4000</v>
      </c>
      <c r="R3499" s="2">
        <f>(Q3499-O3499)/O3499*100</f>
        <v>20.6592823185888</v>
      </c>
    </row>
    <row r="3500" spans="1:18">
      <c r="A3500" s="2" t="str">
        <f>"盛达矿业"</f>
        <v>盛达矿业</v>
      </c>
      <c r="B3500" s="2">
        <v>100</v>
      </c>
      <c r="C3500" s="2">
        <v>100</v>
      </c>
      <c r="D3500" s="2" t="str">
        <f>"人民币"</f>
        <v>人民币</v>
      </c>
      <c r="E3500" s="2">
        <v>38.308</v>
      </c>
      <c r="F3500" s="2">
        <v>-1175.77</v>
      </c>
      <c r="G3500" s="2">
        <v>-30.69</v>
      </c>
      <c r="H3500" s="2"/>
      <c r="I3500" s="2">
        <v>2655</v>
      </c>
      <c r="J3500" s="2">
        <v>26.55</v>
      </c>
      <c r="K3500" s="2">
        <v>0</v>
      </c>
      <c r="L3500" s="2">
        <v>100</v>
      </c>
      <c r="M3500" s="2" t="str">
        <f>"000603"</f>
        <v>000603</v>
      </c>
      <c r="N3500" s="2" t="str">
        <f>"0157472516"</f>
        <v>0157472516</v>
      </c>
      <c r="O3500" s="2" t="str">
        <f>"3830.77"</f>
        <v>3830.77</v>
      </c>
      <c r="P3500" s="2">
        <v>40</v>
      </c>
      <c r="Q3500" s="2">
        <f>P3500*B3500</f>
        <v>4000</v>
      </c>
      <c r="R3500" s="2">
        <f>(Q3500-O3500)/O3500*100</f>
        <v>4.41764971533138</v>
      </c>
    </row>
    <row r="3501" spans="1:18">
      <c r="A3501" s="2" t="str">
        <f>"大众交通"</f>
        <v>大众交通</v>
      </c>
      <c r="B3501" s="2">
        <v>100</v>
      </c>
      <c r="C3501" s="2">
        <v>100</v>
      </c>
      <c r="D3501" s="2" t="str">
        <f>"人民币"</f>
        <v>人民币</v>
      </c>
      <c r="E3501" s="2">
        <v>30.941</v>
      </c>
      <c r="F3501" s="2">
        <v>-1037.13</v>
      </c>
      <c r="G3501" s="2">
        <v>-33.52</v>
      </c>
      <c r="H3501" s="2"/>
      <c r="I3501" s="2">
        <v>2057</v>
      </c>
      <c r="J3501" s="2">
        <v>20.57</v>
      </c>
      <c r="K3501" s="2">
        <v>0</v>
      </c>
      <c r="L3501" s="2">
        <v>0</v>
      </c>
      <c r="M3501" s="2" t="str">
        <f>"600611"</f>
        <v>600611</v>
      </c>
      <c r="N3501" s="2" t="str">
        <f>"A453612732"</f>
        <v>A453612732</v>
      </c>
      <c r="O3501" s="2" t="str">
        <f>"3094.13"</f>
        <v>3094.13</v>
      </c>
      <c r="P3501" s="2">
        <v>28</v>
      </c>
      <c r="Q3501" s="2">
        <f>P3501*B3501</f>
        <v>2800</v>
      </c>
      <c r="R3501" s="2">
        <f>(Q3501-O3501)/O3501*100</f>
        <v>-9.50606470962759</v>
      </c>
    </row>
    <row r="3502" spans="1:18">
      <c r="A3502" s="2" t="str">
        <f>"中国中车"</f>
        <v>中国中车</v>
      </c>
      <c r="B3502" s="2">
        <v>100</v>
      </c>
      <c r="C3502" s="2">
        <v>100</v>
      </c>
      <c r="D3502" s="2" t="str">
        <f>"人民币"</f>
        <v>人民币</v>
      </c>
      <c r="E3502" s="2">
        <v>26.395</v>
      </c>
      <c r="F3502" s="2">
        <v>-631.5</v>
      </c>
      <c r="G3502" s="2">
        <v>-23.92</v>
      </c>
      <c r="H3502" s="2"/>
      <c r="I3502" s="2">
        <v>2008</v>
      </c>
      <c r="J3502" s="2">
        <v>20.08</v>
      </c>
      <c r="K3502" s="2">
        <v>0</v>
      </c>
      <c r="L3502" s="2">
        <v>100</v>
      </c>
      <c r="M3502" s="2" t="str">
        <f>"601766"</f>
        <v>601766</v>
      </c>
      <c r="N3502" s="2" t="str">
        <f>"A453612732"</f>
        <v>A453612732</v>
      </c>
      <c r="O3502" s="2" t="str">
        <f>"2639.50"</f>
        <v>2639.50</v>
      </c>
      <c r="P3502" s="2">
        <v>30</v>
      </c>
      <c r="Q3502" s="2">
        <f>P3502*B3502</f>
        <v>3000</v>
      </c>
      <c r="R3502" s="2">
        <f>(Q3502-O3502)/O3502*100</f>
        <v>13.6578897518469</v>
      </c>
    </row>
    <row r="3503" spans="1:18">
      <c r="A3503" s="2" t="s">
        <v>8</v>
      </c>
      <c r="B3503" s="2" t="s">
        <v>9</v>
      </c>
      <c r="C3503" s="4" t="s">
        <v>10</v>
      </c>
      <c r="D3503" s="4"/>
      <c r="E3503" s="4"/>
      <c r="F3503" s="2"/>
      <c r="G3503" s="2">
        <f>SUM(G3487:G3502)</f>
        <v>-178.38</v>
      </c>
      <c r="H3503" s="2"/>
      <c r="I3503" s="2"/>
      <c r="J3503" s="2"/>
      <c r="K3503" s="2"/>
      <c r="L3503" s="2"/>
      <c r="M3503" s="2"/>
      <c r="N3503" s="2"/>
      <c r="O3503" s="2"/>
      <c r="P3503" s="2"/>
      <c r="Q3503" s="2">
        <f>SUM(Q3487:Q3502)</f>
        <v>134800</v>
      </c>
      <c r="R3503" s="2"/>
    </row>
    <row r="3504" customFormat="1" spans="3:8">
      <c r="C3504" s="5"/>
      <c r="D3504" s="5"/>
      <c r="E3504" s="5"/>
      <c r="H3504" s="6">
        <v>42257</v>
      </c>
    </row>
    <row r="3505" customFormat="1" spans="10:10">
      <c r="J3505" s="6">
        <f>H3504+1</f>
        <v>42258</v>
      </c>
    </row>
    <row r="3506" customFormat="1" spans="2:11">
      <c r="B3506" t="s">
        <v>11</v>
      </c>
      <c r="K3506" s="7">
        <f ca="1">NOW()</f>
        <v>42259.9654398148</v>
      </c>
    </row>
    <row r="3507" customFormat="1" spans="9:9">
      <c r="I3507" t="e">
        <f>D3499+1</f>
        <v>#VALUE!</v>
      </c>
    </row>
    <row r="3508" spans="2:18">
      <c r="B3508" s="2" t="str">
        <f>"币种"</f>
        <v>币种</v>
      </c>
      <c r="C3508" s="2" t="str">
        <f>"余额"</f>
        <v>余额</v>
      </c>
      <c r="D3508" s="2" t="str">
        <f>"可用"</f>
        <v>可用</v>
      </c>
      <c r="E3508" s="2" t="str">
        <f>"可取"</f>
        <v>可取</v>
      </c>
      <c r="F3508" s="2" t="str">
        <f>"参考市值"</f>
        <v>参考市值</v>
      </c>
      <c r="G3508" s="2" t="str">
        <f>"资产"</f>
        <v>资产</v>
      </c>
      <c r="H3508" s="2" t="str">
        <f>"盈亏"</f>
        <v>盈亏</v>
      </c>
      <c r="I3508" s="2"/>
      <c r="J3508" s="2"/>
      <c r="K3508" s="2"/>
      <c r="L3508" s="2"/>
      <c r="M3508" s="2"/>
      <c r="N3508" s="2"/>
      <c r="O3508" s="2"/>
      <c r="P3508" s="2"/>
      <c r="Q3508" s="2"/>
      <c r="R3508" s="2"/>
    </row>
    <row r="3509" spans="2:18">
      <c r="B3509" s="2" t="str">
        <f>"人民币"</f>
        <v>人民币</v>
      </c>
      <c r="C3509" s="2" t="str">
        <f>"5508.71"</f>
        <v>5508.71</v>
      </c>
      <c r="D3509" s="2" t="str">
        <f>"138.54"</f>
        <v>138.54</v>
      </c>
      <c r="E3509" s="2" t="str">
        <f>"138.54"</f>
        <v>138.54</v>
      </c>
      <c r="F3509" s="2" t="str">
        <f>"91616.00"</f>
        <v>91616.00</v>
      </c>
      <c r="G3509" s="2" t="str">
        <f>"91754.54"</f>
        <v>91754.54</v>
      </c>
      <c r="H3509" s="2" t="str">
        <f>"-9194.42"</f>
        <v>-9194.42</v>
      </c>
      <c r="I3509" s="2"/>
      <c r="J3509" s="2"/>
      <c r="K3509" s="2"/>
      <c r="L3509" s="2"/>
      <c r="M3509" s="2"/>
      <c r="N3509" s="2"/>
      <c r="O3509" s="2"/>
      <c r="P3509" s="2"/>
      <c r="Q3509" s="2"/>
      <c r="R3509" s="2"/>
    </row>
    <row r="3510" spans="2:18"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8"/>
    </row>
    <row r="3511" spans="2:18">
      <c r="B3511" s="2" t="s">
        <v>0</v>
      </c>
      <c r="C3511" s="2" t="str">
        <f>"证券数量"</f>
        <v>证券数量</v>
      </c>
      <c r="D3511" s="2" t="s">
        <v>1</v>
      </c>
      <c r="E3511" s="2" t="str">
        <f>"价格币种"</f>
        <v>价格币种</v>
      </c>
      <c r="F3511" s="2" t="str">
        <f>"成本价"</f>
        <v>成本价</v>
      </c>
      <c r="G3511" s="2" t="str">
        <f>"浮动盈亏"</f>
        <v>浮动盈亏</v>
      </c>
      <c r="H3511" s="2" t="str">
        <f>"盈亏比例(%)"</f>
        <v>盈亏比例(%)</v>
      </c>
      <c r="I3511" s="2" t="str">
        <f>"折算汇率"</f>
        <v>折算汇率</v>
      </c>
      <c r="J3511" s="2" t="str">
        <f>"最新市值"</f>
        <v>最新市值</v>
      </c>
      <c r="K3511" s="2" t="str">
        <f>"当前价"</f>
        <v>当前价</v>
      </c>
      <c r="L3511" s="2" t="str">
        <f>"今买数量"</f>
        <v>今买数量</v>
      </c>
      <c r="M3511" s="2" t="str">
        <f>"今卖数量"</f>
        <v>今卖数量</v>
      </c>
      <c r="N3511" s="2" t="str">
        <f>"证券代码"</f>
        <v>证券代码</v>
      </c>
      <c r="O3511" s="2" t="str">
        <f>"股东代码"</f>
        <v>股东代码</v>
      </c>
      <c r="P3511" s="2" t="str">
        <f>"成本金额"</f>
        <v>成本金额</v>
      </c>
      <c r="Q3511" s="2" t="s">
        <v>2</v>
      </c>
      <c r="R3511" s="2"/>
    </row>
    <row r="3512" spans="2:18">
      <c r="B3512" s="2" t="s">
        <v>4</v>
      </c>
      <c r="C3512" s="9" t="s">
        <v>5</v>
      </c>
      <c r="D3512" s="9" t="s">
        <v>5</v>
      </c>
      <c r="E3512" s="2" t="str">
        <f t="shared" ref="E3512:E3527" si="1047">"人民币"</f>
        <v>人民币</v>
      </c>
      <c r="F3512" s="2">
        <v>19.758</v>
      </c>
      <c r="G3512" s="2">
        <v>-1294.53</v>
      </c>
      <c r="H3512" s="2">
        <v>-8.19</v>
      </c>
      <c r="I3512" s="9" t="s">
        <v>6</v>
      </c>
      <c r="J3512" s="2">
        <v>14512</v>
      </c>
      <c r="K3512" s="2">
        <v>18.14</v>
      </c>
      <c r="L3512" s="2">
        <v>0</v>
      </c>
      <c r="M3512" s="2">
        <v>0</v>
      </c>
      <c r="N3512" s="2" t="str">
        <f>"000936"</f>
        <v>000936</v>
      </c>
      <c r="O3512" s="2" t="str">
        <f t="shared" ref="O3512:O3515" si="1048">"0157472516"</f>
        <v>0157472516</v>
      </c>
      <c r="P3512" s="2" t="str">
        <f>"15806.53"</f>
        <v>15806.53</v>
      </c>
      <c r="Q3512" s="2">
        <v>30</v>
      </c>
      <c r="R3512" s="2">
        <f t="shared" ref="R3512:R3527" si="1049">Q3512*C3512</f>
        <v>24000</v>
      </c>
    </row>
    <row r="3513" spans="2:18">
      <c r="B3513" s="2" t="str">
        <f>"创业板B"</f>
        <v>创业板B</v>
      </c>
      <c r="C3513" s="2">
        <v>10000</v>
      </c>
      <c r="D3513" s="2">
        <v>10000</v>
      </c>
      <c r="E3513" s="2" t="str">
        <f>"人民币"</f>
        <v>人民币</v>
      </c>
      <c r="F3513" s="2">
        <v>1.116</v>
      </c>
      <c r="G3513" s="2">
        <v>-927.5</v>
      </c>
      <c r="H3513" s="2">
        <v>-8.33</v>
      </c>
      <c r="I3513" s="2"/>
      <c r="J3513" s="2">
        <v>10230</v>
      </c>
      <c r="K3513" s="2">
        <v>1.023</v>
      </c>
      <c r="L3513" s="2">
        <v>0</v>
      </c>
      <c r="M3513" s="2">
        <v>0</v>
      </c>
      <c r="N3513" s="2" t="str">
        <f>"150153"</f>
        <v>150153</v>
      </c>
      <c r="O3513" s="2" t="str">
        <f>"0157472516"</f>
        <v>0157472516</v>
      </c>
      <c r="P3513" s="2" t="str">
        <f>"11157.50"</f>
        <v>11157.50</v>
      </c>
      <c r="Q3513" s="2">
        <v>1.3</v>
      </c>
      <c r="R3513" s="2">
        <f>Q3513*C3513</f>
        <v>13000</v>
      </c>
    </row>
    <row r="3514" spans="2:18">
      <c r="B3514" s="2" t="s">
        <v>7</v>
      </c>
      <c r="C3514" s="2">
        <v>600</v>
      </c>
      <c r="D3514" s="2">
        <v>600</v>
      </c>
      <c r="E3514" s="2" t="str">
        <f>"人民币"</f>
        <v>人民币</v>
      </c>
      <c r="F3514" s="2">
        <v>17.548</v>
      </c>
      <c r="G3514" s="2">
        <v>-310.88</v>
      </c>
      <c r="H3514" s="2">
        <v>-2.95</v>
      </c>
      <c r="I3514" s="2"/>
      <c r="J3514" s="2">
        <v>10218</v>
      </c>
      <c r="K3514" s="2">
        <v>17.03</v>
      </c>
      <c r="L3514" s="2">
        <v>0</v>
      </c>
      <c r="M3514" s="2">
        <v>0</v>
      </c>
      <c r="N3514" s="2" t="str">
        <f>"600008"</f>
        <v>600008</v>
      </c>
      <c r="O3514" s="2" t="str">
        <f t="shared" ref="O3514:O3517" si="1050">"A453612732"</f>
        <v>A453612732</v>
      </c>
      <c r="P3514" s="2" t="str">
        <f>"10528.88"</f>
        <v>10528.88</v>
      </c>
      <c r="Q3514" s="2">
        <v>25</v>
      </c>
      <c r="R3514" s="2">
        <f>Q3514*C3514</f>
        <v>15000</v>
      </c>
    </row>
    <row r="3515" spans="2:18">
      <c r="B3515" s="2" t="str">
        <f>"华英农业"</f>
        <v>华英农业</v>
      </c>
      <c r="C3515" s="2">
        <v>600</v>
      </c>
      <c r="D3515" s="2">
        <v>300</v>
      </c>
      <c r="E3515" s="2" t="str">
        <f>"人民币"</f>
        <v>人民币</v>
      </c>
      <c r="F3515" s="2">
        <v>14.948</v>
      </c>
      <c r="G3515" s="2">
        <v>-418.66</v>
      </c>
      <c r="H3515" s="2">
        <v>-4.67</v>
      </c>
      <c r="I3515" s="2"/>
      <c r="J3515" s="2">
        <v>8550</v>
      </c>
      <c r="K3515" s="2">
        <v>14.25</v>
      </c>
      <c r="L3515" s="2">
        <v>300</v>
      </c>
      <c r="M3515" s="2">
        <v>0</v>
      </c>
      <c r="N3515" s="2" t="str">
        <f>"002321"</f>
        <v>002321</v>
      </c>
      <c r="O3515" s="2" t="str">
        <f>"0157472516"</f>
        <v>0157472516</v>
      </c>
      <c r="P3515" s="2" t="str">
        <f>"8968.66"</f>
        <v>8968.66</v>
      </c>
      <c r="Q3515" s="2">
        <v>25</v>
      </c>
      <c r="R3515" s="2">
        <f>Q3515*C3515</f>
        <v>15000</v>
      </c>
    </row>
    <row r="3516" spans="2:18">
      <c r="B3516" s="2" t="str">
        <f>"*ST阳化"</f>
        <v>*ST阳化</v>
      </c>
      <c r="C3516" s="2">
        <v>900</v>
      </c>
      <c r="D3516" s="2">
        <v>600</v>
      </c>
      <c r="E3516" s="2" t="str">
        <f>"人民币"</f>
        <v>人民币</v>
      </c>
      <c r="F3516" s="2">
        <v>7.599</v>
      </c>
      <c r="G3516" s="2">
        <v>-80.2</v>
      </c>
      <c r="H3516" s="2">
        <v>-1.17</v>
      </c>
      <c r="I3516" s="2"/>
      <c r="J3516" s="2">
        <v>6759</v>
      </c>
      <c r="K3516" s="2">
        <v>7.51</v>
      </c>
      <c r="L3516" s="2">
        <v>300</v>
      </c>
      <c r="M3516" s="2">
        <v>0</v>
      </c>
      <c r="N3516" s="2" t="str">
        <f>"600691"</f>
        <v>600691</v>
      </c>
      <c r="O3516" s="2" t="str">
        <f>"A453612732"</f>
        <v>A453612732</v>
      </c>
      <c r="P3516" s="2" t="str">
        <f>"6839.20"</f>
        <v>6839.20</v>
      </c>
      <c r="Q3516" s="2">
        <v>11</v>
      </c>
      <c r="R3516" s="2">
        <f>Q3516*C3516</f>
        <v>9900</v>
      </c>
    </row>
    <row r="3517" spans="2:18">
      <c r="B3517" s="2" t="str">
        <f>"雪峰科技"</f>
        <v>雪峰科技</v>
      </c>
      <c r="C3517" s="2">
        <v>200</v>
      </c>
      <c r="D3517" s="2">
        <v>100</v>
      </c>
      <c r="E3517" s="2" t="str">
        <f>"人民币"</f>
        <v>人民币</v>
      </c>
      <c r="F3517" s="2">
        <v>37.898</v>
      </c>
      <c r="G3517" s="2">
        <v>-1239.59</v>
      </c>
      <c r="H3517" s="2">
        <v>-16.35</v>
      </c>
      <c r="I3517" s="2"/>
      <c r="J3517" s="2">
        <v>6340</v>
      </c>
      <c r="K3517" s="2">
        <v>31.7</v>
      </c>
      <c r="L3517" s="2">
        <v>100</v>
      </c>
      <c r="M3517" s="2">
        <v>0</v>
      </c>
      <c r="N3517" s="2" t="str">
        <f>"603227"</f>
        <v>603227</v>
      </c>
      <c r="O3517" s="2" t="str">
        <f>"A453612732"</f>
        <v>A453612732</v>
      </c>
      <c r="P3517" s="2" t="str">
        <f>"7579.59"</f>
        <v>7579.59</v>
      </c>
      <c r="Q3517" s="2">
        <v>42</v>
      </c>
      <c r="R3517" s="2">
        <f>Q3517*C3517</f>
        <v>8400</v>
      </c>
    </row>
    <row r="3518" spans="2:18">
      <c r="B3518" s="2" t="str">
        <f>"三花股份"</f>
        <v>三花股份</v>
      </c>
      <c r="C3518" s="2">
        <v>400</v>
      </c>
      <c r="D3518" s="2">
        <v>400</v>
      </c>
      <c r="E3518" s="2" t="str">
        <f>"人民币"</f>
        <v>人民币</v>
      </c>
      <c r="F3518" s="2">
        <v>13.737</v>
      </c>
      <c r="G3518" s="2">
        <v>69.25</v>
      </c>
      <c r="H3518" s="2">
        <v>1.26</v>
      </c>
      <c r="I3518" s="2"/>
      <c r="J3518" s="2">
        <v>5564</v>
      </c>
      <c r="K3518" s="2">
        <v>13.91</v>
      </c>
      <c r="L3518" s="2">
        <v>0</v>
      </c>
      <c r="M3518" s="2">
        <v>0</v>
      </c>
      <c r="N3518" s="2" t="str">
        <f>"002050"</f>
        <v>002050</v>
      </c>
      <c r="O3518" s="2" t="str">
        <f t="shared" ref="O3518:O3523" si="1051">"0157472516"</f>
        <v>0157472516</v>
      </c>
      <c r="P3518" s="2" t="str">
        <f>"5494.75"</f>
        <v>5494.75</v>
      </c>
      <c r="Q3518" s="2">
        <v>20</v>
      </c>
      <c r="R3518" s="2">
        <f>Q3518*C3518</f>
        <v>8000</v>
      </c>
    </row>
    <row r="3519" spans="2:18">
      <c r="B3519" s="2" t="str">
        <f>"农 产 品"</f>
        <v>农 产 品</v>
      </c>
      <c r="C3519" s="2">
        <v>200</v>
      </c>
      <c r="D3519" s="2">
        <v>200</v>
      </c>
      <c r="E3519" s="2" t="str">
        <f>"人民币"</f>
        <v>人民币</v>
      </c>
      <c r="F3519" s="2">
        <v>25.665</v>
      </c>
      <c r="G3519" s="2">
        <v>-601</v>
      </c>
      <c r="H3519" s="2">
        <v>-11.71</v>
      </c>
      <c r="I3519" s="2"/>
      <c r="J3519" s="2">
        <v>4532</v>
      </c>
      <c r="K3519" s="2">
        <v>22.66</v>
      </c>
      <c r="L3519" s="2">
        <v>0</v>
      </c>
      <c r="M3519" s="2">
        <v>0</v>
      </c>
      <c r="N3519" s="2" t="str">
        <f>"000061"</f>
        <v>000061</v>
      </c>
      <c r="O3519" s="2" t="str">
        <f>"0157472516"</f>
        <v>0157472516</v>
      </c>
      <c r="P3519" s="2" t="str">
        <f>"5133.00"</f>
        <v>5133.00</v>
      </c>
      <c r="Q3519" s="2">
        <v>35</v>
      </c>
      <c r="R3519" s="2">
        <f>Q3519*C3519</f>
        <v>7000</v>
      </c>
    </row>
    <row r="3520" spans="2:18">
      <c r="B3520" s="2" t="str">
        <f>"北京城建"</f>
        <v>北京城建</v>
      </c>
      <c r="C3520" s="2">
        <v>200</v>
      </c>
      <c r="D3520" s="2">
        <v>200</v>
      </c>
      <c r="E3520" s="2" t="str">
        <f>"人民币"</f>
        <v>人民币</v>
      </c>
      <c r="F3520" s="2">
        <v>24.605</v>
      </c>
      <c r="G3520" s="2">
        <v>-394.99</v>
      </c>
      <c r="H3520" s="2">
        <v>-8.03</v>
      </c>
      <c r="I3520" s="2"/>
      <c r="J3520" s="2">
        <v>4526</v>
      </c>
      <c r="K3520" s="2">
        <v>22.63</v>
      </c>
      <c r="L3520" s="2">
        <v>0</v>
      </c>
      <c r="M3520" s="2">
        <v>0</v>
      </c>
      <c r="N3520" s="2" t="str">
        <f>"600266"</f>
        <v>600266</v>
      </c>
      <c r="O3520" s="2" t="str">
        <f t="shared" ref="O3520:O3522" si="1052">"A453612732"</f>
        <v>A453612732</v>
      </c>
      <c r="P3520" s="2" t="str">
        <f>"4920.99"</f>
        <v>4920.99</v>
      </c>
      <c r="Q3520" s="2">
        <v>28</v>
      </c>
      <c r="R3520" s="2">
        <f>Q3520*C3520</f>
        <v>5600</v>
      </c>
    </row>
    <row r="3521" spans="2:18">
      <c r="B3521" s="2" t="str">
        <f>"上汽集团"</f>
        <v>上汽集团</v>
      </c>
      <c r="C3521" s="2">
        <v>200</v>
      </c>
      <c r="D3521" s="2">
        <v>200</v>
      </c>
      <c r="E3521" s="2" t="str">
        <f>"人民币"</f>
        <v>人民币</v>
      </c>
      <c r="F3521" s="2">
        <v>24.736</v>
      </c>
      <c r="G3521" s="2">
        <v>-449.12</v>
      </c>
      <c r="H3521" s="2">
        <v>-9.08</v>
      </c>
      <c r="I3521" s="2"/>
      <c r="J3521" s="2">
        <v>4498</v>
      </c>
      <c r="K3521" s="2">
        <v>22.49</v>
      </c>
      <c r="L3521" s="2">
        <v>0</v>
      </c>
      <c r="M3521" s="2">
        <v>0</v>
      </c>
      <c r="N3521" s="2" t="str">
        <f>"600104"</f>
        <v>600104</v>
      </c>
      <c r="O3521" s="2" t="str">
        <f>"A453612732"</f>
        <v>A453612732</v>
      </c>
      <c r="P3521" s="2" t="str">
        <f>"4947.12"</f>
        <v>4947.12</v>
      </c>
      <c r="Q3521" s="2">
        <v>35</v>
      </c>
      <c r="R3521" s="2">
        <f>Q3521*C3521</f>
        <v>7000</v>
      </c>
    </row>
    <row r="3522" spans="2:18">
      <c r="B3522" s="2" t="str">
        <f>"中海集运"</f>
        <v>中海集运</v>
      </c>
      <c r="C3522" s="2">
        <v>400</v>
      </c>
      <c r="D3522" s="2">
        <v>400</v>
      </c>
      <c r="E3522" s="2" t="str">
        <f>"人民币"</f>
        <v>人民币</v>
      </c>
      <c r="F3522" s="2">
        <v>9.099</v>
      </c>
      <c r="G3522" s="2">
        <v>-167.68</v>
      </c>
      <c r="H3522" s="2">
        <v>-4.6</v>
      </c>
      <c r="I3522" s="2"/>
      <c r="J3522" s="2">
        <v>3472</v>
      </c>
      <c r="K3522" s="2">
        <v>8.68</v>
      </c>
      <c r="L3522" s="2">
        <v>0</v>
      </c>
      <c r="M3522" s="2">
        <v>0</v>
      </c>
      <c r="N3522" s="2" t="str">
        <f>"601866"</f>
        <v>601866</v>
      </c>
      <c r="O3522" s="2" t="str">
        <f>"A453612732"</f>
        <v>A453612732</v>
      </c>
      <c r="P3522" s="2" t="str">
        <f>"3639.68"</f>
        <v>3639.68</v>
      </c>
      <c r="Q3522" s="2">
        <v>12</v>
      </c>
      <c r="R3522" s="2">
        <f>Q3522*C3522</f>
        <v>4800</v>
      </c>
    </row>
    <row r="3523" spans="2:18">
      <c r="B3523" s="2" t="str">
        <f>"中航军B"</f>
        <v>中航军B</v>
      </c>
      <c r="C3523" s="2">
        <v>3000</v>
      </c>
      <c r="D3523" s="2">
        <v>3000</v>
      </c>
      <c r="E3523" s="2" t="str">
        <f>"人民币"</f>
        <v>人民币</v>
      </c>
      <c r="F3523" s="2">
        <v>0.972</v>
      </c>
      <c r="G3523" s="2">
        <v>-62</v>
      </c>
      <c r="H3523" s="2">
        <v>-2.16</v>
      </c>
      <c r="I3523" s="2"/>
      <c r="J3523" s="2">
        <v>2853</v>
      </c>
      <c r="K3523" s="2">
        <v>0.951</v>
      </c>
      <c r="L3523" s="2">
        <v>0</v>
      </c>
      <c r="M3523" s="2">
        <v>0</v>
      </c>
      <c r="N3523" s="2" t="str">
        <f>"150222"</f>
        <v>150222</v>
      </c>
      <c r="O3523" s="2" t="str">
        <f>"0157472516"</f>
        <v>0157472516</v>
      </c>
      <c r="P3523" s="2" t="str">
        <f>"2915.00"</f>
        <v>2915.00</v>
      </c>
      <c r="Q3523" s="2">
        <v>1.1</v>
      </c>
      <c r="R3523" s="2">
        <f>Q3523*C3523</f>
        <v>3300</v>
      </c>
    </row>
    <row r="3524" spans="2:18">
      <c r="B3524" s="2" t="str">
        <f>"华贸物流"</f>
        <v>华贸物流</v>
      </c>
      <c r="C3524" s="2">
        <v>200</v>
      </c>
      <c r="D3524" s="2">
        <v>200</v>
      </c>
      <c r="E3524" s="2" t="str">
        <f>"人民币"</f>
        <v>人民币</v>
      </c>
      <c r="F3524" s="2">
        <v>16.576</v>
      </c>
      <c r="G3524" s="2">
        <v>-473.12</v>
      </c>
      <c r="H3524" s="2">
        <v>-14.27</v>
      </c>
      <c r="I3524" s="2"/>
      <c r="J3524" s="2">
        <v>2842</v>
      </c>
      <c r="K3524" s="2">
        <v>14.21</v>
      </c>
      <c r="L3524" s="2">
        <v>0</v>
      </c>
      <c r="M3524" s="2">
        <v>0</v>
      </c>
      <c r="N3524" s="2" t="str">
        <f>"603128"</f>
        <v>603128</v>
      </c>
      <c r="O3524" s="2" t="str">
        <f t="shared" ref="O3524:O3527" si="1053">"A453612732"</f>
        <v>A453612732</v>
      </c>
      <c r="P3524" s="2" t="str">
        <f>"3315.12"</f>
        <v>3315.12</v>
      </c>
      <c r="Q3524" s="2">
        <v>20</v>
      </c>
      <c r="R3524" s="2">
        <f>Q3524*C3524</f>
        <v>4000</v>
      </c>
    </row>
    <row r="3525" spans="2:18">
      <c r="B3525" s="2" t="str">
        <f>"盛达矿业"</f>
        <v>盛达矿业</v>
      </c>
      <c r="C3525" s="2">
        <v>100</v>
      </c>
      <c r="D3525" s="2">
        <v>100</v>
      </c>
      <c r="E3525" s="2" t="str">
        <f>"人民币"</f>
        <v>人民币</v>
      </c>
      <c r="F3525" s="2">
        <v>38.308</v>
      </c>
      <c r="G3525" s="2">
        <v>-1175.77</v>
      </c>
      <c r="H3525" s="2">
        <v>-30.69</v>
      </c>
      <c r="I3525" s="2"/>
      <c r="J3525" s="2">
        <v>2655</v>
      </c>
      <c r="K3525" s="2">
        <v>26.55</v>
      </c>
      <c r="L3525" s="2">
        <v>0</v>
      </c>
      <c r="M3525" s="2">
        <v>100</v>
      </c>
      <c r="N3525" s="2" t="str">
        <f>"000603"</f>
        <v>000603</v>
      </c>
      <c r="O3525" s="2" t="str">
        <f>"0157472516"</f>
        <v>0157472516</v>
      </c>
      <c r="P3525" s="2" t="str">
        <f>"3830.77"</f>
        <v>3830.77</v>
      </c>
      <c r="Q3525" s="2">
        <v>40</v>
      </c>
      <c r="R3525" s="2">
        <f>Q3525*C3525</f>
        <v>4000</v>
      </c>
    </row>
    <row r="3526" spans="2:18">
      <c r="B3526" s="2" t="str">
        <f>"大众交通"</f>
        <v>大众交通</v>
      </c>
      <c r="C3526" s="2">
        <v>100</v>
      </c>
      <c r="D3526" s="2">
        <v>100</v>
      </c>
      <c r="E3526" s="2" t="str">
        <f>"人民币"</f>
        <v>人民币</v>
      </c>
      <c r="F3526" s="2">
        <v>30.941</v>
      </c>
      <c r="G3526" s="2">
        <v>-1037.13</v>
      </c>
      <c r="H3526" s="2">
        <v>-33.52</v>
      </c>
      <c r="I3526" s="2"/>
      <c r="J3526" s="2">
        <v>2057</v>
      </c>
      <c r="K3526" s="2">
        <v>20.57</v>
      </c>
      <c r="L3526" s="2">
        <v>0</v>
      </c>
      <c r="M3526" s="2">
        <v>0</v>
      </c>
      <c r="N3526" s="2" t="str">
        <f>"600611"</f>
        <v>600611</v>
      </c>
      <c r="O3526" s="2" t="str">
        <f>"A453612732"</f>
        <v>A453612732</v>
      </c>
      <c r="P3526" s="2" t="str">
        <f>"3094.13"</f>
        <v>3094.13</v>
      </c>
      <c r="Q3526" s="2">
        <v>28</v>
      </c>
      <c r="R3526" s="2">
        <f>Q3526*C3526</f>
        <v>2800</v>
      </c>
    </row>
    <row r="3527" spans="2:18">
      <c r="B3527" s="2" t="str">
        <f>"中国中车"</f>
        <v>中国中车</v>
      </c>
      <c r="C3527" s="2">
        <v>100</v>
      </c>
      <c r="D3527" s="2">
        <v>100</v>
      </c>
      <c r="E3527" s="2" t="str">
        <f>"人民币"</f>
        <v>人民币</v>
      </c>
      <c r="F3527" s="2">
        <v>26.395</v>
      </c>
      <c r="G3527" s="2">
        <v>-631.5</v>
      </c>
      <c r="H3527" s="2">
        <v>-23.92</v>
      </c>
      <c r="I3527" s="2"/>
      <c r="J3527" s="2">
        <v>2008</v>
      </c>
      <c r="K3527" s="2">
        <v>20.08</v>
      </c>
      <c r="L3527" s="2">
        <v>0</v>
      </c>
      <c r="M3527" s="2">
        <v>100</v>
      </c>
      <c r="N3527" s="2" t="str">
        <f>"601766"</f>
        <v>601766</v>
      </c>
      <c r="O3527" s="2" t="str">
        <f>"A453612732"</f>
        <v>A453612732</v>
      </c>
      <c r="P3527" s="2" t="str">
        <f>"2639.50"</f>
        <v>2639.50</v>
      </c>
      <c r="Q3527" s="2">
        <v>30</v>
      </c>
      <c r="R3527" s="2">
        <f>Q3527*C3527</f>
        <v>3000</v>
      </c>
    </row>
    <row r="3528" spans="2:18">
      <c r="B3528" s="2" t="s">
        <v>8</v>
      </c>
      <c r="C3528" s="2" t="s">
        <v>9</v>
      </c>
      <c r="D3528" s="4" t="s">
        <v>10</v>
      </c>
      <c r="E3528" s="4"/>
      <c r="F3528" s="4"/>
      <c r="G3528" s="2"/>
      <c r="H3528" s="2">
        <f>SUM(H3512:H3527)</f>
        <v>-178.38</v>
      </c>
      <c r="I3528" s="2"/>
      <c r="J3528" s="2"/>
      <c r="K3528" s="2"/>
      <c r="L3528" s="2"/>
      <c r="M3528" s="2"/>
      <c r="N3528" s="2"/>
      <c r="O3528" s="2"/>
      <c r="P3528" s="2"/>
      <c r="Q3528" s="2"/>
      <c r="R3528" s="2">
        <f>SUM(R3512:R3527)</f>
        <v>134800</v>
      </c>
    </row>
    <row r="3529" customFormat="1" spans="4:9">
      <c r="D3529" s="5"/>
      <c r="E3529" s="5"/>
      <c r="F3529" s="5"/>
      <c r="I3529" s="6">
        <v>42257</v>
      </c>
    </row>
    <row r="3530" customFormat="1" spans="11:11">
      <c r="K3530" s="6">
        <f>I3529+1</f>
        <v>42258</v>
      </c>
    </row>
    <row r="3531" customFormat="1" spans="3:12">
      <c r="C3531" t="s">
        <v>11</v>
      </c>
      <c r="L3531" s="7">
        <f ca="1">NOW()</f>
        <v>42259.9654398148</v>
      </c>
    </row>
    <row r="3532" customFormat="1" spans="10:10">
      <c r="J3532" t="e">
        <f>E3524+1</f>
        <v>#VALUE!</v>
      </c>
    </row>
    <row r="3533" customFormat="1" spans="7:7">
      <c r="G3533" t="s">
        <v>12</v>
      </c>
    </row>
    <row r="3534" customFormat="1" spans="6:6">
      <c r="F3534" t="s">
        <v>13</v>
      </c>
    </row>
    <row r="3535" spans="1:17">
      <c r="A3535" s="2" t="str">
        <f>"币种"</f>
        <v>币种</v>
      </c>
      <c r="B3535" s="2" t="str">
        <f>"余额"</f>
        <v>余额</v>
      </c>
      <c r="C3535" s="2" t="str">
        <f>"可用"</f>
        <v>可用</v>
      </c>
      <c r="D3535" s="2" t="str">
        <f>"可取"</f>
        <v>可取</v>
      </c>
      <c r="E3535" s="2" t="str">
        <f>"参考市值"</f>
        <v>参考市值</v>
      </c>
      <c r="F3535" s="2" t="str">
        <f>"资产"</f>
        <v>资产</v>
      </c>
      <c r="G3535" s="2" t="str">
        <f>"盈亏"</f>
        <v>盈亏</v>
      </c>
      <c r="H3535" s="2"/>
      <c r="I3535" s="2"/>
      <c r="J3535" s="2"/>
      <c r="K3535" s="2"/>
      <c r="L3535" s="2"/>
      <c r="M3535" s="2"/>
      <c r="N3535" s="2"/>
      <c r="O3535" s="2"/>
      <c r="P3535" s="2"/>
      <c r="Q3535" s="2"/>
    </row>
    <row r="3536" spans="1:17">
      <c r="A3536" s="2" t="str">
        <f>"人民币"</f>
        <v>人民币</v>
      </c>
      <c r="B3536" s="2" t="str">
        <f>"5508.71"</f>
        <v>5508.71</v>
      </c>
      <c r="C3536" s="2" t="str">
        <f>"138.54"</f>
        <v>138.54</v>
      </c>
      <c r="D3536" s="2" t="str">
        <f>"138.54"</f>
        <v>138.54</v>
      </c>
      <c r="E3536" s="2" t="str">
        <f>"91616.00"</f>
        <v>91616.00</v>
      </c>
      <c r="F3536" s="2" t="str">
        <f>"91754.54"</f>
        <v>91754.54</v>
      </c>
      <c r="G3536" s="2" t="str">
        <f>"-9194.42"</f>
        <v>-9194.42</v>
      </c>
      <c r="H3536" s="2"/>
      <c r="I3536" s="2"/>
      <c r="J3536" s="2"/>
      <c r="K3536" s="2"/>
      <c r="L3536" s="2"/>
      <c r="M3536" s="2"/>
      <c r="N3536" s="2"/>
      <c r="O3536" s="2"/>
      <c r="P3536" s="2"/>
      <c r="Q3536" s="2"/>
    </row>
    <row r="3537" spans="1:17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8"/>
    </row>
    <row r="3538" spans="1:18">
      <c r="A3538" s="2" t="s">
        <v>0</v>
      </c>
      <c r="B3538" s="2" t="str">
        <f>"证券数量"</f>
        <v>证券数量</v>
      </c>
      <c r="C3538" s="2" t="s">
        <v>1</v>
      </c>
      <c r="D3538" s="2" t="str">
        <f>"价格币种"</f>
        <v>价格币种</v>
      </c>
      <c r="E3538" s="2" t="str">
        <f>"成本价"</f>
        <v>成本价</v>
      </c>
      <c r="F3538" s="2" t="str">
        <f>"浮动盈亏"</f>
        <v>浮动盈亏</v>
      </c>
      <c r="G3538" s="2" t="str">
        <f>"盈亏比例(%)"</f>
        <v>盈亏比例(%)</v>
      </c>
      <c r="H3538" s="2" t="str">
        <f>"折算汇率"</f>
        <v>折算汇率</v>
      </c>
      <c r="I3538" s="2" t="str">
        <f>"最新市值"</f>
        <v>最新市值</v>
      </c>
      <c r="J3538" s="2" t="str">
        <f>"当前价"</f>
        <v>当前价</v>
      </c>
      <c r="K3538" s="2" t="str">
        <f>"今买数量"</f>
        <v>今买数量</v>
      </c>
      <c r="L3538" s="2" t="str">
        <f>"今卖数量"</f>
        <v>今卖数量</v>
      </c>
      <c r="M3538" s="2" t="str">
        <f>"证券代码"</f>
        <v>证券代码</v>
      </c>
      <c r="N3538" s="2" t="str">
        <f>"股东代码"</f>
        <v>股东代码</v>
      </c>
      <c r="O3538" s="2" t="str">
        <f>"成本金额"</f>
        <v>成本金额</v>
      </c>
      <c r="P3538" s="2" t="s">
        <v>2</v>
      </c>
      <c r="Q3538" s="2"/>
      <c r="R3538" s="2" t="s">
        <v>3</v>
      </c>
    </row>
    <row r="3539" spans="1:18">
      <c r="A3539" s="2" t="s">
        <v>4</v>
      </c>
      <c r="B3539" s="9" t="s">
        <v>5</v>
      </c>
      <c r="C3539" s="9" t="s">
        <v>5</v>
      </c>
      <c r="D3539" s="2" t="str">
        <f t="shared" ref="D3539:D3554" si="1054">"人民币"</f>
        <v>人民币</v>
      </c>
      <c r="E3539" s="2">
        <v>19.758</v>
      </c>
      <c r="F3539" s="2">
        <v>-1294.53</v>
      </c>
      <c r="G3539" s="2">
        <v>-8.19</v>
      </c>
      <c r="H3539" s="9" t="s">
        <v>6</v>
      </c>
      <c r="I3539" s="2">
        <v>14512</v>
      </c>
      <c r="J3539" s="2">
        <v>18.14</v>
      </c>
      <c r="K3539" s="2">
        <v>0</v>
      </c>
      <c r="L3539" s="2">
        <v>0</v>
      </c>
      <c r="M3539" s="2" t="str">
        <f>"000936"</f>
        <v>000936</v>
      </c>
      <c r="N3539" s="2" t="str">
        <f t="shared" ref="N3539:N3542" si="1055">"0157472516"</f>
        <v>0157472516</v>
      </c>
      <c r="O3539" s="2" t="str">
        <f>"15806.53"</f>
        <v>15806.53</v>
      </c>
      <c r="P3539" s="2">
        <v>30</v>
      </c>
      <c r="Q3539" s="2">
        <f t="shared" ref="Q3539:Q3554" si="1056">P3539*B3539</f>
        <v>24000</v>
      </c>
      <c r="R3539" s="2">
        <f t="shared" ref="R3539:R3554" si="1057">(Q3539-O3539)/O3539*100</f>
        <v>51.835981711356</v>
      </c>
    </row>
    <row r="3540" spans="1:18">
      <c r="A3540" s="2" t="str">
        <f>"创业板B"</f>
        <v>创业板B</v>
      </c>
      <c r="B3540" s="2">
        <v>10000</v>
      </c>
      <c r="C3540" s="2">
        <v>10000</v>
      </c>
      <c r="D3540" s="2" t="str">
        <f>"人民币"</f>
        <v>人民币</v>
      </c>
      <c r="E3540" s="2">
        <v>1.116</v>
      </c>
      <c r="F3540" s="2">
        <v>-927.5</v>
      </c>
      <c r="G3540" s="2">
        <v>-8.33</v>
      </c>
      <c r="H3540" s="2"/>
      <c r="I3540" s="2">
        <v>10230</v>
      </c>
      <c r="J3540" s="2">
        <v>1.023</v>
      </c>
      <c r="K3540" s="2">
        <v>0</v>
      </c>
      <c r="L3540" s="2">
        <v>0</v>
      </c>
      <c r="M3540" s="2" t="str">
        <f>"150153"</f>
        <v>150153</v>
      </c>
      <c r="N3540" s="2" t="str">
        <f>"0157472516"</f>
        <v>0157472516</v>
      </c>
      <c r="O3540" s="2" t="str">
        <f>"11157.50"</f>
        <v>11157.50</v>
      </c>
      <c r="P3540" s="2">
        <v>1.3</v>
      </c>
      <c r="Q3540" s="2">
        <f>P3540*B3540</f>
        <v>13000</v>
      </c>
      <c r="R3540" s="2">
        <f>(Q3540-O3540)/O3540*100</f>
        <v>16.5135559041004</v>
      </c>
    </row>
    <row r="3541" spans="1:18">
      <c r="A3541" s="2" t="s">
        <v>7</v>
      </c>
      <c r="B3541" s="2">
        <v>600</v>
      </c>
      <c r="C3541" s="2">
        <v>600</v>
      </c>
      <c r="D3541" s="2" t="str">
        <f>"人民币"</f>
        <v>人民币</v>
      </c>
      <c r="E3541" s="2">
        <v>17.548</v>
      </c>
      <c r="F3541" s="2">
        <v>-310.88</v>
      </c>
      <c r="G3541" s="2">
        <v>-2.95</v>
      </c>
      <c r="H3541" s="2"/>
      <c r="I3541" s="2">
        <v>10218</v>
      </c>
      <c r="J3541" s="2">
        <v>17.03</v>
      </c>
      <c r="K3541" s="2">
        <v>0</v>
      </c>
      <c r="L3541" s="2">
        <v>0</v>
      </c>
      <c r="M3541" s="2" t="str">
        <f>"600008"</f>
        <v>600008</v>
      </c>
      <c r="N3541" s="2" t="str">
        <f t="shared" ref="N3541:N3544" si="1058">"A453612732"</f>
        <v>A453612732</v>
      </c>
      <c r="O3541" s="2" t="str">
        <f>"10528.88"</f>
        <v>10528.88</v>
      </c>
      <c r="P3541" s="2">
        <v>25</v>
      </c>
      <c r="Q3541" s="2">
        <f>P3541*B3541</f>
        <v>15000</v>
      </c>
      <c r="R3541" s="2">
        <f>(Q3541-O3541)/O3541*100</f>
        <v>42.4652954540274</v>
      </c>
    </row>
    <row r="3542" spans="1:18">
      <c r="A3542" s="2" t="str">
        <f>"华英农业"</f>
        <v>华英农业</v>
      </c>
      <c r="B3542" s="2">
        <v>600</v>
      </c>
      <c r="C3542" s="2">
        <v>300</v>
      </c>
      <c r="D3542" s="2" t="str">
        <f>"人民币"</f>
        <v>人民币</v>
      </c>
      <c r="E3542" s="2">
        <v>14.948</v>
      </c>
      <c r="F3542" s="2">
        <v>-418.66</v>
      </c>
      <c r="G3542" s="2">
        <v>-4.67</v>
      </c>
      <c r="H3542" s="2"/>
      <c r="I3542" s="2">
        <v>8550</v>
      </c>
      <c r="J3542" s="2">
        <v>14.25</v>
      </c>
      <c r="K3542" s="2">
        <v>300</v>
      </c>
      <c r="L3542" s="2">
        <v>0</v>
      </c>
      <c r="M3542" s="2" t="str">
        <f>"002321"</f>
        <v>002321</v>
      </c>
      <c r="N3542" s="2" t="str">
        <f>"0157472516"</f>
        <v>0157472516</v>
      </c>
      <c r="O3542" s="2" t="str">
        <f>"8968.66"</f>
        <v>8968.66</v>
      </c>
      <c r="P3542" s="2">
        <v>25</v>
      </c>
      <c r="Q3542" s="2">
        <f>P3542*B3542</f>
        <v>15000</v>
      </c>
      <c r="R3542" s="2">
        <f>(Q3542-O3542)/O3542*100</f>
        <v>67.2490650777262</v>
      </c>
    </row>
    <row r="3543" spans="1:18">
      <c r="A3543" s="2" t="str">
        <f>"*ST阳化"</f>
        <v>*ST阳化</v>
      </c>
      <c r="B3543" s="2">
        <v>900</v>
      </c>
      <c r="C3543" s="2">
        <v>600</v>
      </c>
      <c r="D3543" s="2" t="str">
        <f>"人民币"</f>
        <v>人民币</v>
      </c>
      <c r="E3543" s="2">
        <v>7.599</v>
      </c>
      <c r="F3543" s="2">
        <v>-80.2</v>
      </c>
      <c r="G3543" s="2">
        <v>-1.17</v>
      </c>
      <c r="H3543" s="2"/>
      <c r="I3543" s="2">
        <v>6759</v>
      </c>
      <c r="J3543" s="2">
        <v>7.51</v>
      </c>
      <c r="K3543" s="2">
        <v>300</v>
      </c>
      <c r="L3543" s="2">
        <v>0</v>
      </c>
      <c r="M3543" s="2" t="str">
        <f>"600691"</f>
        <v>600691</v>
      </c>
      <c r="N3543" s="2" t="str">
        <f>"A453612732"</f>
        <v>A453612732</v>
      </c>
      <c r="O3543" s="2" t="str">
        <f>"6839.20"</f>
        <v>6839.20</v>
      </c>
      <c r="P3543" s="2">
        <v>11</v>
      </c>
      <c r="Q3543" s="2">
        <f>P3543*B3543</f>
        <v>9900</v>
      </c>
      <c r="R3543" s="2">
        <f>(Q3543-O3543)/O3543*100</f>
        <v>44.7537723710376</v>
      </c>
    </row>
    <row r="3544" spans="1:18">
      <c r="A3544" s="2" t="str">
        <f>"雪峰科技"</f>
        <v>雪峰科技</v>
      </c>
      <c r="B3544" s="2">
        <v>200</v>
      </c>
      <c r="C3544" s="2">
        <v>100</v>
      </c>
      <c r="D3544" s="2" t="str">
        <f>"人民币"</f>
        <v>人民币</v>
      </c>
      <c r="E3544" s="2">
        <v>37.898</v>
      </c>
      <c r="F3544" s="2">
        <v>-1239.59</v>
      </c>
      <c r="G3544" s="2">
        <v>-16.35</v>
      </c>
      <c r="H3544" s="2"/>
      <c r="I3544" s="2">
        <v>6340</v>
      </c>
      <c r="J3544" s="2">
        <v>31.7</v>
      </c>
      <c r="K3544" s="2">
        <v>100</v>
      </c>
      <c r="L3544" s="2">
        <v>0</v>
      </c>
      <c r="M3544" s="2" t="str">
        <f>"603227"</f>
        <v>603227</v>
      </c>
      <c r="N3544" s="2" t="str">
        <f>"A453612732"</f>
        <v>A453612732</v>
      </c>
      <c r="O3544" s="2" t="str">
        <f>"7579.59"</f>
        <v>7579.59</v>
      </c>
      <c r="P3544" s="2">
        <v>42</v>
      </c>
      <c r="Q3544" s="2">
        <f>P3544*B3544</f>
        <v>8400</v>
      </c>
      <c r="R3544" s="2">
        <f>(Q3544-O3544)/O3544*100</f>
        <v>10.8239363870605</v>
      </c>
    </row>
    <row r="3545" spans="1:18">
      <c r="A3545" s="2" t="str">
        <f>"三花股份"</f>
        <v>三花股份</v>
      </c>
      <c r="B3545" s="2">
        <v>400</v>
      </c>
      <c r="C3545" s="2">
        <v>400</v>
      </c>
      <c r="D3545" s="2" t="str">
        <f>"人民币"</f>
        <v>人民币</v>
      </c>
      <c r="E3545" s="2">
        <v>13.737</v>
      </c>
      <c r="F3545" s="2">
        <v>69.25</v>
      </c>
      <c r="G3545" s="2">
        <v>1.26</v>
      </c>
      <c r="H3545" s="2"/>
      <c r="I3545" s="2">
        <v>5564</v>
      </c>
      <c r="J3545" s="2">
        <v>13.91</v>
      </c>
      <c r="K3545" s="2">
        <v>0</v>
      </c>
      <c r="L3545" s="2">
        <v>0</v>
      </c>
      <c r="M3545" s="2" t="str">
        <f>"002050"</f>
        <v>002050</v>
      </c>
      <c r="N3545" s="2" t="str">
        <f t="shared" ref="N3545:N3550" si="1059">"0157472516"</f>
        <v>0157472516</v>
      </c>
      <c r="O3545" s="2" t="str">
        <f>"5494.75"</f>
        <v>5494.75</v>
      </c>
      <c r="P3545" s="2">
        <v>20</v>
      </c>
      <c r="Q3545" s="2">
        <f>P3545*B3545</f>
        <v>8000</v>
      </c>
      <c r="R3545" s="2">
        <f>(Q3545-O3545)/O3545*100</f>
        <v>45.5935210883116</v>
      </c>
    </row>
    <row r="3546" spans="1:18">
      <c r="A3546" s="2" t="str">
        <f>"农 产 品"</f>
        <v>农 产 品</v>
      </c>
      <c r="B3546" s="2">
        <v>200</v>
      </c>
      <c r="C3546" s="2">
        <v>200</v>
      </c>
      <c r="D3546" s="2" t="str">
        <f>"人民币"</f>
        <v>人民币</v>
      </c>
      <c r="E3546" s="2">
        <v>25.665</v>
      </c>
      <c r="F3546" s="2">
        <v>-601</v>
      </c>
      <c r="G3546" s="2">
        <v>-11.71</v>
      </c>
      <c r="H3546" s="2"/>
      <c r="I3546" s="2">
        <v>4532</v>
      </c>
      <c r="J3546" s="2">
        <v>22.66</v>
      </c>
      <c r="K3546" s="2">
        <v>0</v>
      </c>
      <c r="L3546" s="2">
        <v>0</v>
      </c>
      <c r="M3546" s="2" t="str">
        <f>"000061"</f>
        <v>000061</v>
      </c>
      <c r="N3546" s="2" t="str">
        <f>"0157472516"</f>
        <v>0157472516</v>
      </c>
      <c r="O3546" s="2" t="str">
        <f>"5133.00"</f>
        <v>5133.00</v>
      </c>
      <c r="P3546" s="2">
        <v>35</v>
      </c>
      <c r="Q3546" s="2">
        <f>P3546*B3546</f>
        <v>7000</v>
      </c>
      <c r="R3546" s="2">
        <f>(Q3546-O3546)/O3546*100</f>
        <v>36.3724917202416</v>
      </c>
    </row>
    <row r="3547" spans="1:18">
      <c r="A3547" s="2" t="str">
        <f>"北京城建"</f>
        <v>北京城建</v>
      </c>
      <c r="B3547" s="2">
        <v>200</v>
      </c>
      <c r="C3547" s="2">
        <v>200</v>
      </c>
      <c r="D3547" s="2" t="str">
        <f>"人民币"</f>
        <v>人民币</v>
      </c>
      <c r="E3547" s="2">
        <v>24.605</v>
      </c>
      <c r="F3547" s="2">
        <v>-394.99</v>
      </c>
      <c r="G3547" s="2">
        <v>-8.03</v>
      </c>
      <c r="H3547" s="2"/>
      <c r="I3547" s="2">
        <v>4526</v>
      </c>
      <c r="J3547" s="2">
        <v>22.63</v>
      </c>
      <c r="K3547" s="2">
        <v>0</v>
      </c>
      <c r="L3547" s="2">
        <v>0</v>
      </c>
      <c r="M3547" s="2" t="str">
        <f>"600266"</f>
        <v>600266</v>
      </c>
      <c r="N3547" s="2" t="str">
        <f t="shared" ref="N3547:N3549" si="1060">"A453612732"</f>
        <v>A453612732</v>
      </c>
      <c r="O3547" s="2" t="str">
        <f>"4920.99"</f>
        <v>4920.99</v>
      </c>
      <c r="P3547" s="2">
        <v>28</v>
      </c>
      <c r="Q3547" s="2">
        <f>P3547*B3547</f>
        <v>5600</v>
      </c>
      <c r="R3547" s="2">
        <f>(Q3547-O3547)/O3547*100</f>
        <v>13.7982397850839</v>
      </c>
    </row>
    <row r="3548" spans="1:18">
      <c r="A3548" s="2" t="str">
        <f>"上汽集团"</f>
        <v>上汽集团</v>
      </c>
      <c r="B3548" s="2">
        <v>200</v>
      </c>
      <c r="C3548" s="2">
        <v>200</v>
      </c>
      <c r="D3548" s="2" t="str">
        <f>"人民币"</f>
        <v>人民币</v>
      </c>
      <c r="E3548" s="2">
        <v>24.736</v>
      </c>
      <c r="F3548" s="2">
        <v>-449.12</v>
      </c>
      <c r="G3548" s="2">
        <v>-9.08</v>
      </c>
      <c r="H3548" s="2"/>
      <c r="I3548" s="2">
        <v>4498</v>
      </c>
      <c r="J3548" s="2">
        <v>22.49</v>
      </c>
      <c r="K3548" s="2">
        <v>0</v>
      </c>
      <c r="L3548" s="2">
        <v>0</v>
      </c>
      <c r="M3548" s="2" t="str">
        <f>"600104"</f>
        <v>600104</v>
      </c>
      <c r="N3548" s="2" t="str">
        <f>"A453612732"</f>
        <v>A453612732</v>
      </c>
      <c r="O3548" s="2" t="str">
        <f>"4947.12"</f>
        <v>4947.12</v>
      </c>
      <c r="P3548" s="2">
        <v>35</v>
      </c>
      <c r="Q3548" s="2">
        <f>P3548*B3548</f>
        <v>7000</v>
      </c>
      <c r="R3548" s="2">
        <f>(Q3548-O3548)/O3548*100</f>
        <v>41.4964666310904</v>
      </c>
    </row>
    <row r="3549" spans="1:18">
      <c r="A3549" s="2" t="str">
        <f>"中海集运"</f>
        <v>中海集运</v>
      </c>
      <c r="B3549" s="2">
        <v>400</v>
      </c>
      <c r="C3549" s="2">
        <v>400</v>
      </c>
      <c r="D3549" s="2" t="str">
        <f>"人民币"</f>
        <v>人民币</v>
      </c>
      <c r="E3549" s="2">
        <v>9.099</v>
      </c>
      <c r="F3549" s="2">
        <v>-167.68</v>
      </c>
      <c r="G3549" s="2">
        <v>-4.6</v>
      </c>
      <c r="H3549" s="2"/>
      <c r="I3549" s="2">
        <v>3472</v>
      </c>
      <c r="J3549" s="2">
        <v>8.68</v>
      </c>
      <c r="K3549" s="2">
        <v>0</v>
      </c>
      <c r="L3549" s="2">
        <v>0</v>
      </c>
      <c r="M3549" s="2" t="str">
        <f>"601866"</f>
        <v>601866</v>
      </c>
      <c r="N3549" s="2" t="str">
        <f>"A453612732"</f>
        <v>A453612732</v>
      </c>
      <c r="O3549" s="2" t="str">
        <f>"3639.68"</f>
        <v>3639.68</v>
      </c>
      <c r="P3549" s="2">
        <v>12</v>
      </c>
      <c r="Q3549" s="2">
        <f>P3549*B3549</f>
        <v>4800</v>
      </c>
      <c r="R3549" s="2">
        <f>(Q3549-O3549)/O3549*100</f>
        <v>31.8797256901706</v>
      </c>
    </row>
    <row r="3550" spans="1:18">
      <c r="A3550" s="2" t="str">
        <f>"中航军B"</f>
        <v>中航军B</v>
      </c>
      <c r="B3550" s="2">
        <v>3000</v>
      </c>
      <c r="C3550" s="2">
        <v>3000</v>
      </c>
      <c r="D3550" s="2" t="str">
        <f>"人民币"</f>
        <v>人民币</v>
      </c>
      <c r="E3550" s="2">
        <v>0.972</v>
      </c>
      <c r="F3550" s="2">
        <v>-62</v>
      </c>
      <c r="G3550" s="2">
        <v>-2.16</v>
      </c>
      <c r="H3550" s="2"/>
      <c r="I3550" s="2">
        <v>2853</v>
      </c>
      <c r="J3550" s="2">
        <v>0.951</v>
      </c>
      <c r="K3550" s="2">
        <v>0</v>
      </c>
      <c r="L3550" s="2">
        <v>0</v>
      </c>
      <c r="M3550" s="2" t="str">
        <f>"150222"</f>
        <v>150222</v>
      </c>
      <c r="N3550" s="2" t="str">
        <f>"0157472516"</f>
        <v>0157472516</v>
      </c>
      <c r="O3550" s="2" t="str">
        <f>"2915.00"</f>
        <v>2915.00</v>
      </c>
      <c r="P3550" s="2">
        <v>1.1</v>
      </c>
      <c r="Q3550" s="2">
        <f>P3550*B3550</f>
        <v>3300</v>
      </c>
      <c r="R3550" s="2">
        <f>(Q3550-O3550)/O3550*100</f>
        <v>13.2075471698113</v>
      </c>
    </row>
    <row r="3551" spans="1:18">
      <c r="A3551" s="2" t="str">
        <f>"华贸物流"</f>
        <v>华贸物流</v>
      </c>
      <c r="B3551" s="2">
        <v>200</v>
      </c>
      <c r="C3551" s="2">
        <v>200</v>
      </c>
      <c r="D3551" s="2" t="str">
        <f>"人民币"</f>
        <v>人民币</v>
      </c>
      <c r="E3551" s="2">
        <v>16.576</v>
      </c>
      <c r="F3551" s="2">
        <v>-473.12</v>
      </c>
      <c r="G3551" s="2">
        <v>-14.27</v>
      </c>
      <c r="H3551" s="2"/>
      <c r="I3551" s="2">
        <v>2842</v>
      </c>
      <c r="J3551" s="2">
        <v>14.21</v>
      </c>
      <c r="K3551" s="2">
        <v>0</v>
      </c>
      <c r="L3551" s="2">
        <v>0</v>
      </c>
      <c r="M3551" s="2" t="str">
        <f>"603128"</f>
        <v>603128</v>
      </c>
      <c r="N3551" s="2" t="str">
        <f t="shared" ref="N3551:N3554" si="1061">"A453612732"</f>
        <v>A453612732</v>
      </c>
      <c r="O3551" s="2" t="str">
        <f>"3315.12"</f>
        <v>3315.12</v>
      </c>
      <c r="P3551" s="2">
        <v>20</v>
      </c>
      <c r="Q3551" s="2">
        <f>P3551*B3551</f>
        <v>4000</v>
      </c>
      <c r="R3551" s="2">
        <f>(Q3551-O3551)/O3551*100</f>
        <v>20.6592823185888</v>
      </c>
    </row>
    <row r="3552" spans="1:18">
      <c r="A3552" s="2" t="str">
        <f>"盛达矿业"</f>
        <v>盛达矿业</v>
      </c>
      <c r="B3552" s="2">
        <v>100</v>
      </c>
      <c r="C3552" s="2">
        <v>100</v>
      </c>
      <c r="D3552" s="2" t="str">
        <f>"人民币"</f>
        <v>人民币</v>
      </c>
      <c r="E3552" s="2">
        <v>38.308</v>
      </c>
      <c r="F3552" s="2">
        <v>-1175.77</v>
      </c>
      <c r="G3552" s="2">
        <v>-30.69</v>
      </c>
      <c r="H3552" s="2"/>
      <c r="I3552" s="2">
        <v>2655</v>
      </c>
      <c r="J3552" s="2">
        <v>26.55</v>
      </c>
      <c r="K3552" s="2">
        <v>0</v>
      </c>
      <c r="L3552" s="2">
        <v>100</v>
      </c>
      <c r="M3552" s="2" t="str">
        <f>"000603"</f>
        <v>000603</v>
      </c>
      <c r="N3552" s="2" t="str">
        <f>"0157472516"</f>
        <v>0157472516</v>
      </c>
      <c r="O3552" s="2" t="str">
        <f>"3830.77"</f>
        <v>3830.77</v>
      </c>
      <c r="P3552" s="2">
        <v>40</v>
      </c>
      <c r="Q3552" s="2">
        <f>P3552*B3552</f>
        <v>4000</v>
      </c>
      <c r="R3552" s="2">
        <f>(Q3552-O3552)/O3552*100</f>
        <v>4.41764971533138</v>
      </c>
    </row>
    <row r="3553" spans="1:18">
      <c r="A3553" s="2" t="str">
        <f>"大众交通"</f>
        <v>大众交通</v>
      </c>
      <c r="B3553" s="2">
        <v>100</v>
      </c>
      <c r="C3553" s="2">
        <v>100</v>
      </c>
      <c r="D3553" s="2" t="str">
        <f>"人民币"</f>
        <v>人民币</v>
      </c>
      <c r="E3553" s="2">
        <v>30.941</v>
      </c>
      <c r="F3553" s="2">
        <v>-1037.13</v>
      </c>
      <c r="G3553" s="2">
        <v>-33.52</v>
      </c>
      <c r="H3553" s="2"/>
      <c r="I3553" s="2">
        <v>2057</v>
      </c>
      <c r="J3553" s="2">
        <v>20.57</v>
      </c>
      <c r="K3553" s="2">
        <v>0</v>
      </c>
      <c r="L3553" s="2">
        <v>0</v>
      </c>
      <c r="M3553" s="2" t="str">
        <f>"600611"</f>
        <v>600611</v>
      </c>
      <c r="N3553" s="2" t="str">
        <f>"A453612732"</f>
        <v>A453612732</v>
      </c>
      <c r="O3553" s="2" t="str">
        <f>"3094.13"</f>
        <v>3094.13</v>
      </c>
      <c r="P3553" s="2">
        <v>28</v>
      </c>
      <c r="Q3553" s="2">
        <f>P3553*B3553</f>
        <v>2800</v>
      </c>
      <c r="R3553" s="2">
        <f>(Q3553-O3553)/O3553*100</f>
        <v>-9.50606470962759</v>
      </c>
    </row>
    <row r="3554" spans="1:18">
      <c r="A3554" s="2" t="str">
        <f>"中国中车"</f>
        <v>中国中车</v>
      </c>
      <c r="B3554" s="2">
        <v>100</v>
      </c>
      <c r="C3554" s="2">
        <v>100</v>
      </c>
      <c r="D3554" s="2" t="str">
        <f>"人民币"</f>
        <v>人民币</v>
      </c>
      <c r="E3554" s="2">
        <v>26.395</v>
      </c>
      <c r="F3554" s="2">
        <v>-631.5</v>
      </c>
      <c r="G3554" s="2">
        <v>-23.92</v>
      </c>
      <c r="H3554" s="2"/>
      <c r="I3554" s="2">
        <v>2008</v>
      </c>
      <c r="J3554" s="2">
        <v>20.08</v>
      </c>
      <c r="K3554" s="2">
        <v>0</v>
      </c>
      <c r="L3554" s="2">
        <v>100</v>
      </c>
      <c r="M3554" s="2" t="str">
        <f>"601766"</f>
        <v>601766</v>
      </c>
      <c r="N3554" s="2" t="str">
        <f>"A453612732"</f>
        <v>A453612732</v>
      </c>
      <c r="O3554" s="2" t="str">
        <f>"2639.50"</f>
        <v>2639.50</v>
      </c>
      <c r="P3554" s="2">
        <v>30</v>
      </c>
      <c r="Q3554" s="2">
        <f>P3554*B3554</f>
        <v>3000</v>
      </c>
      <c r="R3554" s="2">
        <f>(Q3554-O3554)/O3554*100</f>
        <v>13.6578897518469</v>
      </c>
    </row>
    <row r="3555" spans="1:18">
      <c r="A3555" s="2" t="s">
        <v>8</v>
      </c>
      <c r="B3555" s="2" t="s">
        <v>9</v>
      </c>
      <c r="C3555" s="4" t="s">
        <v>10</v>
      </c>
      <c r="D3555" s="4"/>
      <c r="E3555" s="4"/>
      <c r="F3555" s="2"/>
      <c r="G3555" s="2">
        <f>SUM(G3539:G3554)</f>
        <v>-178.38</v>
      </c>
      <c r="H3555" s="2"/>
      <c r="I3555" s="2"/>
      <c r="J3555" s="2"/>
      <c r="K3555" s="2"/>
      <c r="L3555" s="2"/>
      <c r="M3555" s="2"/>
      <c r="N3555" s="2"/>
      <c r="O3555" s="2"/>
      <c r="P3555" s="2"/>
      <c r="Q3555" s="2">
        <f>SUM(Q3539:Q3554)</f>
        <v>134800</v>
      </c>
      <c r="R3555" s="2"/>
    </row>
    <row r="3556" customFormat="1" spans="3:8">
      <c r="C3556" s="5"/>
      <c r="D3556" s="5"/>
      <c r="E3556" s="5"/>
      <c r="H3556" s="6">
        <v>42257</v>
      </c>
    </row>
    <row r="3557" customFormat="1" spans="10:10">
      <c r="J3557" s="6">
        <f>H3556+1</f>
        <v>42258</v>
      </c>
    </row>
    <row r="3558" customFormat="1" spans="2:11">
      <c r="B3558" t="s">
        <v>11</v>
      </c>
      <c r="K3558" s="7">
        <f ca="1">NOW()</f>
        <v>42259.9654398148</v>
      </c>
    </row>
    <row r="3559" customFormat="1" spans="9:9">
      <c r="I3559" t="e">
        <f>D3551+1</f>
        <v>#VALUE!</v>
      </c>
    </row>
    <row r="3560" customFormat="1"/>
    <row r="3561" spans="1:18">
      <c r="A3561" s="2" t="s">
        <v>0</v>
      </c>
      <c r="B3561" s="2" t="str">
        <f>"证券数量"</f>
        <v>证券数量</v>
      </c>
      <c r="C3561" s="2" t="s">
        <v>1</v>
      </c>
      <c r="D3561" s="2" t="str">
        <f>"价格币种"</f>
        <v>价格币种</v>
      </c>
      <c r="E3561" s="2" t="str">
        <f>"成本价"</f>
        <v>成本价</v>
      </c>
      <c r="F3561" s="2" t="str">
        <f>"浮动盈亏"</f>
        <v>浮动盈亏</v>
      </c>
      <c r="G3561" s="2" t="str">
        <f>"盈亏比例(%)"</f>
        <v>盈亏比例(%)</v>
      </c>
      <c r="H3561" s="2" t="str">
        <f>"折算汇率"</f>
        <v>折算汇率</v>
      </c>
      <c r="I3561" s="2" t="str">
        <f>"最新市值"</f>
        <v>最新市值</v>
      </c>
      <c r="J3561" s="2" t="str">
        <f>"当前价"</f>
        <v>当前价</v>
      </c>
      <c r="K3561" s="2" t="str">
        <f>"今买数量"</f>
        <v>今买数量</v>
      </c>
      <c r="L3561" s="2" t="str">
        <f>"今卖数量"</f>
        <v>今卖数量</v>
      </c>
      <c r="M3561" s="2" t="str">
        <f>"证券代码"</f>
        <v>证券代码</v>
      </c>
      <c r="N3561" s="2" t="str">
        <f>"股东代码"</f>
        <v>股东代码</v>
      </c>
      <c r="O3561" s="2" t="str">
        <f>"成本金额"</f>
        <v>成本金额</v>
      </c>
      <c r="P3561" s="2" t="s">
        <v>2</v>
      </c>
      <c r="Q3561" s="2"/>
      <c r="R3561" s="2" t="s">
        <v>3</v>
      </c>
    </row>
    <row r="3562" spans="1:18">
      <c r="A3562" s="2" t="s">
        <v>4</v>
      </c>
      <c r="B3562" s="9" t="s">
        <v>5</v>
      </c>
      <c r="C3562" s="9" t="s">
        <v>5</v>
      </c>
      <c r="D3562" s="2" t="str">
        <f t="shared" ref="D3562:D3577" si="1062">"人民币"</f>
        <v>人民币</v>
      </c>
      <c r="E3562" s="2">
        <v>19.758</v>
      </c>
      <c r="F3562" s="2">
        <v>-1294.53</v>
      </c>
      <c r="G3562" s="2">
        <v>-8.19</v>
      </c>
      <c r="H3562" s="9" t="s">
        <v>6</v>
      </c>
      <c r="I3562" s="2">
        <v>14512</v>
      </c>
      <c r="J3562" s="2">
        <v>18.14</v>
      </c>
      <c r="K3562" s="2">
        <v>0</v>
      </c>
      <c r="L3562" s="2">
        <v>0</v>
      </c>
      <c r="M3562" s="2" t="str">
        <f>"000936"</f>
        <v>000936</v>
      </c>
      <c r="N3562" s="2" t="str">
        <f t="shared" ref="N3562:N3565" si="1063">"0157472516"</f>
        <v>0157472516</v>
      </c>
      <c r="O3562" s="2" t="str">
        <f>"15806.53"</f>
        <v>15806.53</v>
      </c>
      <c r="P3562" s="2">
        <v>30</v>
      </c>
      <c r="Q3562" s="2">
        <f t="shared" ref="Q3562:Q3577" si="1064">P3562*B3562</f>
        <v>24000</v>
      </c>
      <c r="R3562" s="2">
        <f t="shared" ref="R3562:R3577" si="1065">(Q3562-O3562)/O3562*100</f>
        <v>51.835981711356</v>
      </c>
    </row>
    <row r="3563" spans="1:18">
      <c r="A3563" s="2" t="str">
        <f>"创业板B"</f>
        <v>创业板B</v>
      </c>
      <c r="B3563" s="2">
        <v>10000</v>
      </c>
      <c r="C3563" s="2">
        <v>10000</v>
      </c>
      <c r="D3563" s="2" t="str">
        <f>"人民币"</f>
        <v>人民币</v>
      </c>
      <c r="E3563" s="2">
        <v>1.116</v>
      </c>
      <c r="F3563" s="2">
        <v>-927.5</v>
      </c>
      <c r="G3563" s="2">
        <v>-8.33</v>
      </c>
      <c r="H3563" s="2"/>
      <c r="I3563" s="2">
        <v>10230</v>
      </c>
      <c r="J3563" s="2">
        <v>1.023</v>
      </c>
      <c r="K3563" s="2">
        <v>0</v>
      </c>
      <c r="L3563" s="2">
        <v>0</v>
      </c>
      <c r="M3563" s="2" t="str">
        <f>"150153"</f>
        <v>150153</v>
      </c>
      <c r="N3563" s="2" t="str">
        <f>"0157472516"</f>
        <v>0157472516</v>
      </c>
      <c r="O3563" s="2" t="str">
        <f>"11157.50"</f>
        <v>11157.50</v>
      </c>
      <c r="P3563" s="2">
        <v>1.3</v>
      </c>
      <c r="Q3563" s="2">
        <f>P3563*B3563</f>
        <v>13000</v>
      </c>
      <c r="R3563" s="2">
        <f>(Q3563-O3563)/O3563*100</f>
        <v>16.5135559041004</v>
      </c>
    </row>
    <row r="3564" spans="1:18">
      <c r="A3564" s="2" t="s">
        <v>7</v>
      </c>
      <c r="B3564" s="2">
        <v>600</v>
      </c>
      <c r="C3564" s="2">
        <v>600</v>
      </c>
      <c r="D3564" s="2" t="str">
        <f>"人民币"</f>
        <v>人民币</v>
      </c>
      <c r="E3564" s="2">
        <v>17.548</v>
      </c>
      <c r="F3564" s="2">
        <v>-310.88</v>
      </c>
      <c r="G3564" s="2">
        <v>-2.95</v>
      </c>
      <c r="H3564" s="2"/>
      <c r="I3564" s="2">
        <v>10218</v>
      </c>
      <c r="J3564" s="2">
        <v>17.03</v>
      </c>
      <c r="K3564" s="2">
        <v>0</v>
      </c>
      <c r="L3564" s="2">
        <v>0</v>
      </c>
      <c r="M3564" s="2" t="str">
        <f>"600008"</f>
        <v>600008</v>
      </c>
      <c r="N3564" s="2" t="str">
        <f t="shared" ref="N3564:N3567" si="1066">"A453612732"</f>
        <v>A453612732</v>
      </c>
      <c r="O3564" s="2" t="str">
        <f>"10528.88"</f>
        <v>10528.88</v>
      </c>
      <c r="P3564" s="2">
        <v>25</v>
      </c>
      <c r="Q3564" s="2">
        <f>P3564*B3564</f>
        <v>15000</v>
      </c>
      <c r="R3564" s="2">
        <f>(Q3564-O3564)/O3564*100</f>
        <v>42.4652954540274</v>
      </c>
    </row>
    <row r="3565" spans="1:18">
      <c r="A3565" s="2" t="str">
        <f>"华英农业"</f>
        <v>华英农业</v>
      </c>
      <c r="B3565" s="2">
        <v>600</v>
      </c>
      <c r="C3565" s="2">
        <v>300</v>
      </c>
      <c r="D3565" s="2" t="str">
        <f>"人民币"</f>
        <v>人民币</v>
      </c>
      <c r="E3565" s="2">
        <v>14.948</v>
      </c>
      <c r="F3565" s="2">
        <v>-418.66</v>
      </c>
      <c r="G3565" s="2">
        <v>-4.67</v>
      </c>
      <c r="H3565" s="2"/>
      <c r="I3565" s="2">
        <v>8550</v>
      </c>
      <c r="J3565" s="2">
        <v>14.25</v>
      </c>
      <c r="K3565" s="2">
        <v>300</v>
      </c>
      <c r="L3565" s="2">
        <v>0</v>
      </c>
      <c r="M3565" s="2" t="str">
        <f>"002321"</f>
        <v>002321</v>
      </c>
      <c r="N3565" s="2" t="str">
        <f>"0157472516"</f>
        <v>0157472516</v>
      </c>
      <c r="O3565" s="2" t="str">
        <f>"8968.66"</f>
        <v>8968.66</v>
      </c>
      <c r="P3565" s="2">
        <v>25</v>
      </c>
      <c r="Q3565" s="2">
        <f>P3565*B3565</f>
        <v>15000</v>
      </c>
      <c r="R3565" s="2">
        <f>(Q3565-O3565)/O3565*100</f>
        <v>67.2490650777262</v>
      </c>
    </row>
    <row r="3566" spans="1:18">
      <c r="A3566" s="2" t="str">
        <f>"*ST阳化"</f>
        <v>*ST阳化</v>
      </c>
      <c r="B3566" s="2">
        <v>900</v>
      </c>
      <c r="C3566" s="2">
        <v>600</v>
      </c>
      <c r="D3566" s="2" t="str">
        <f>"人民币"</f>
        <v>人民币</v>
      </c>
      <c r="E3566" s="2">
        <v>7.599</v>
      </c>
      <c r="F3566" s="2">
        <v>-80.2</v>
      </c>
      <c r="G3566" s="2">
        <v>-1.17</v>
      </c>
      <c r="H3566" s="2"/>
      <c r="I3566" s="2">
        <v>6759</v>
      </c>
      <c r="J3566" s="2">
        <v>7.51</v>
      </c>
      <c r="K3566" s="2">
        <v>300</v>
      </c>
      <c r="L3566" s="2">
        <v>0</v>
      </c>
      <c r="M3566" s="2" t="str">
        <f>"600691"</f>
        <v>600691</v>
      </c>
      <c r="N3566" s="2" t="str">
        <f>"A453612732"</f>
        <v>A453612732</v>
      </c>
      <c r="O3566" s="2" t="str">
        <f>"6839.20"</f>
        <v>6839.20</v>
      </c>
      <c r="P3566" s="2">
        <v>11</v>
      </c>
      <c r="Q3566" s="2">
        <f>P3566*B3566</f>
        <v>9900</v>
      </c>
      <c r="R3566" s="2">
        <f>(Q3566-O3566)/O3566*100</f>
        <v>44.7537723710376</v>
      </c>
    </row>
    <row r="3567" spans="1:18">
      <c r="A3567" s="2" t="str">
        <f>"雪峰科技"</f>
        <v>雪峰科技</v>
      </c>
      <c r="B3567" s="2">
        <v>200</v>
      </c>
      <c r="C3567" s="2">
        <v>100</v>
      </c>
      <c r="D3567" s="2" t="str">
        <f>"人民币"</f>
        <v>人民币</v>
      </c>
      <c r="E3567" s="2">
        <v>37.898</v>
      </c>
      <c r="F3567" s="2">
        <v>-1239.59</v>
      </c>
      <c r="G3567" s="2">
        <v>-16.35</v>
      </c>
      <c r="H3567" s="2"/>
      <c r="I3567" s="2">
        <v>6340</v>
      </c>
      <c r="J3567" s="2">
        <v>31.7</v>
      </c>
      <c r="K3567" s="2">
        <v>100</v>
      </c>
      <c r="L3567" s="2">
        <v>0</v>
      </c>
      <c r="M3567" s="2" t="str">
        <f>"603227"</f>
        <v>603227</v>
      </c>
      <c r="N3567" s="2" t="str">
        <f>"A453612732"</f>
        <v>A453612732</v>
      </c>
      <c r="O3567" s="2" t="str">
        <f>"7579.59"</f>
        <v>7579.59</v>
      </c>
      <c r="P3567" s="2">
        <v>42</v>
      </c>
      <c r="Q3567" s="2">
        <f>P3567*B3567</f>
        <v>8400</v>
      </c>
      <c r="R3567" s="2">
        <f>(Q3567-O3567)/O3567*100</f>
        <v>10.8239363870605</v>
      </c>
    </row>
    <row r="3568" spans="1:18">
      <c r="A3568" s="2" t="str">
        <f>"三花股份"</f>
        <v>三花股份</v>
      </c>
      <c r="B3568" s="2">
        <v>400</v>
      </c>
      <c r="C3568" s="2">
        <v>400</v>
      </c>
      <c r="D3568" s="2" t="str">
        <f>"人民币"</f>
        <v>人民币</v>
      </c>
      <c r="E3568" s="2">
        <v>13.737</v>
      </c>
      <c r="F3568" s="2">
        <v>69.25</v>
      </c>
      <c r="G3568" s="2">
        <v>1.26</v>
      </c>
      <c r="H3568" s="2"/>
      <c r="I3568" s="2">
        <v>5564</v>
      </c>
      <c r="J3568" s="2">
        <v>13.91</v>
      </c>
      <c r="K3568" s="2">
        <v>0</v>
      </c>
      <c r="L3568" s="2">
        <v>0</v>
      </c>
      <c r="M3568" s="2" t="str">
        <f>"002050"</f>
        <v>002050</v>
      </c>
      <c r="N3568" s="2" t="str">
        <f t="shared" ref="N3568:N3573" si="1067">"0157472516"</f>
        <v>0157472516</v>
      </c>
      <c r="O3568" s="2" t="str">
        <f>"5494.75"</f>
        <v>5494.75</v>
      </c>
      <c r="P3568" s="2">
        <v>20</v>
      </c>
      <c r="Q3568" s="2">
        <f>P3568*B3568</f>
        <v>8000</v>
      </c>
      <c r="R3568" s="2">
        <f>(Q3568-O3568)/O3568*100</f>
        <v>45.5935210883116</v>
      </c>
    </row>
    <row r="3569" spans="1:18">
      <c r="A3569" s="2" t="str">
        <f>"农 产 品"</f>
        <v>农 产 品</v>
      </c>
      <c r="B3569" s="2">
        <v>200</v>
      </c>
      <c r="C3569" s="2">
        <v>200</v>
      </c>
      <c r="D3569" s="2" t="str">
        <f>"人民币"</f>
        <v>人民币</v>
      </c>
      <c r="E3569" s="2">
        <v>25.665</v>
      </c>
      <c r="F3569" s="2">
        <v>-601</v>
      </c>
      <c r="G3569" s="2">
        <v>-11.71</v>
      </c>
      <c r="H3569" s="2"/>
      <c r="I3569" s="2">
        <v>4532</v>
      </c>
      <c r="J3569" s="2">
        <v>22.66</v>
      </c>
      <c r="K3569" s="2">
        <v>0</v>
      </c>
      <c r="L3569" s="2">
        <v>0</v>
      </c>
      <c r="M3569" s="2" t="str">
        <f>"000061"</f>
        <v>000061</v>
      </c>
      <c r="N3569" s="2" t="str">
        <f>"0157472516"</f>
        <v>0157472516</v>
      </c>
      <c r="O3569" s="2" t="str">
        <f>"5133.00"</f>
        <v>5133.00</v>
      </c>
      <c r="P3569" s="2">
        <v>35</v>
      </c>
      <c r="Q3569" s="2">
        <f>P3569*B3569</f>
        <v>7000</v>
      </c>
      <c r="R3569" s="2">
        <f>(Q3569-O3569)/O3569*100</f>
        <v>36.3724917202416</v>
      </c>
    </row>
    <row r="3570" spans="1:18">
      <c r="A3570" s="2" t="str">
        <f>"北京城建"</f>
        <v>北京城建</v>
      </c>
      <c r="B3570" s="2">
        <v>200</v>
      </c>
      <c r="C3570" s="2">
        <v>200</v>
      </c>
      <c r="D3570" s="2" t="str">
        <f>"人民币"</f>
        <v>人民币</v>
      </c>
      <c r="E3570" s="2">
        <v>24.605</v>
      </c>
      <c r="F3570" s="2">
        <v>-394.99</v>
      </c>
      <c r="G3570" s="2">
        <v>-8.03</v>
      </c>
      <c r="H3570" s="2"/>
      <c r="I3570" s="2">
        <v>4526</v>
      </c>
      <c r="J3570" s="2">
        <v>22.63</v>
      </c>
      <c r="K3570" s="2">
        <v>0</v>
      </c>
      <c r="L3570" s="2">
        <v>0</v>
      </c>
      <c r="M3570" s="2" t="str">
        <f>"600266"</f>
        <v>600266</v>
      </c>
      <c r="N3570" s="2" t="str">
        <f t="shared" ref="N3570:N3572" si="1068">"A453612732"</f>
        <v>A453612732</v>
      </c>
      <c r="O3570" s="2" t="str">
        <f>"4920.99"</f>
        <v>4920.99</v>
      </c>
      <c r="P3570" s="2">
        <v>28</v>
      </c>
      <c r="Q3570" s="2">
        <f>P3570*B3570</f>
        <v>5600</v>
      </c>
      <c r="R3570" s="2">
        <f>(Q3570-O3570)/O3570*100</f>
        <v>13.7982397850839</v>
      </c>
    </row>
    <row r="3571" spans="1:18">
      <c r="A3571" s="2" t="str">
        <f>"上汽集团"</f>
        <v>上汽集团</v>
      </c>
      <c r="B3571" s="2">
        <v>200</v>
      </c>
      <c r="C3571" s="2">
        <v>200</v>
      </c>
      <c r="D3571" s="2" t="str">
        <f>"人民币"</f>
        <v>人民币</v>
      </c>
      <c r="E3571" s="2">
        <v>24.736</v>
      </c>
      <c r="F3571" s="2">
        <v>-449.12</v>
      </c>
      <c r="G3571" s="2">
        <v>-9.08</v>
      </c>
      <c r="H3571" s="2"/>
      <c r="I3571" s="2">
        <v>4498</v>
      </c>
      <c r="J3571" s="2">
        <v>22.49</v>
      </c>
      <c r="K3571" s="2">
        <v>0</v>
      </c>
      <c r="L3571" s="2">
        <v>0</v>
      </c>
      <c r="M3571" s="2" t="str">
        <f>"600104"</f>
        <v>600104</v>
      </c>
      <c r="N3571" s="2" t="str">
        <f>"A453612732"</f>
        <v>A453612732</v>
      </c>
      <c r="O3571" s="2" t="str">
        <f>"4947.12"</f>
        <v>4947.12</v>
      </c>
      <c r="P3571" s="2">
        <v>35</v>
      </c>
      <c r="Q3571" s="2">
        <f>P3571*B3571</f>
        <v>7000</v>
      </c>
      <c r="R3571" s="2">
        <f>(Q3571-O3571)/O3571*100</f>
        <v>41.4964666310904</v>
      </c>
    </row>
    <row r="3572" spans="1:18">
      <c r="A3572" s="2" t="str">
        <f>"中海集运"</f>
        <v>中海集运</v>
      </c>
      <c r="B3572" s="2">
        <v>400</v>
      </c>
      <c r="C3572" s="2">
        <v>400</v>
      </c>
      <c r="D3572" s="2" t="str">
        <f>"人民币"</f>
        <v>人民币</v>
      </c>
      <c r="E3572" s="2">
        <v>9.099</v>
      </c>
      <c r="F3572" s="2">
        <v>-167.68</v>
      </c>
      <c r="G3572" s="2">
        <v>-4.6</v>
      </c>
      <c r="H3572" s="2"/>
      <c r="I3572" s="2">
        <v>3472</v>
      </c>
      <c r="J3572" s="2">
        <v>8.68</v>
      </c>
      <c r="K3572" s="2">
        <v>0</v>
      </c>
      <c r="L3572" s="2">
        <v>0</v>
      </c>
      <c r="M3572" s="2" t="str">
        <f>"601866"</f>
        <v>601866</v>
      </c>
      <c r="N3572" s="2" t="str">
        <f>"A453612732"</f>
        <v>A453612732</v>
      </c>
      <c r="O3572" s="2" t="str">
        <f>"3639.68"</f>
        <v>3639.68</v>
      </c>
      <c r="P3572" s="2">
        <v>12</v>
      </c>
      <c r="Q3572" s="2">
        <f>P3572*B3572</f>
        <v>4800</v>
      </c>
      <c r="R3572" s="2">
        <f>(Q3572-O3572)/O3572*100</f>
        <v>31.8797256901706</v>
      </c>
    </row>
    <row r="3573" spans="1:18">
      <c r="A3573" s="2" t="str">
        <f>"中航军B"</f>
        <v>中航军B</v>
      </c>
      <c r="B3573" s="2">
        <v>3000</v>
      </c>
      <c r="C3573" s="2">
        <v>3000</v>
      </c>
      <c r="D3573" s="2" t="str">
        <f>"人民币"</f>
        <v>人民币</v>
      </c>
      <c r="E3573" s="2">
        <v>0.972</v>
      </c>
      <c r="F3573" s="2">
        <v>-62</v>
      </c>
      <c r="G3573" s="2">
        <v>-2.16</v>
      </c>
      <c r="H3573" s="2"/>
      <c r="I3573" s="2">
        <v>2853</v>
      </c>
      <c r="J3573" s="2">
        <v>0.951</v>
      </c>
      <c r="K3573" s="2">
        <v>0</v>
      </c>
      <c r="L3573" s="2">
        <v>0</v>
      </c>
      <c r="M3573" s="2" t="str">
        <f>"150222"</f>
        <v>150222</v>
      </c>
      <c r="N3573" s="2" t="str">
        <f>"0157472516"</f>
        <v>0157472516</v>
      </c>
      <c r="O3573" s="2" t="str">
        <f>"2915.00"</f>
        <v>2915.00</v>
      </c>
      <c r="P3573" s="2">
        <v>1.1</v>
      </c>
      <c r="Q3573" s="2">
        <f>P3573*B3573</f>
        <v>3300</v>
      </c>
      <c r="R3573" s="2">
        <f>(Q3573-O3573)/O3573*100</f>
        <v>13.2075471698113</v>
      </c>
    </row>
    <row r="3574" spans="1:18">
      <c r="A3574" s="2" t="str">
        <f>"华贸物流"</f>
        <v>华贸物流</v>
      </c>
      <c r="B3574" s="2">
        <v>200</v>
      </c>
      <c r="C3574" s="2">
        <v>200</v>
      </c>
      <c r="D3574" s="2" t="str">
        <f>"人民币"</f>
        <v>人民币</v>
      </c>
      <c r="E3574" s="2">
        <v>16.576</v>
      </c>
      <c r="F3574" s="2">
        <v>-473.12</v>
      </c>
      <c r="G3574" s="2">
        <v>-14.27</v>
      </c>
      <c r="H3574" s="2"/>
      <c r="I3574" s="2">
        <v>2842</v>
      </c>
      <c r="J3574" s="2">
        <v>14.21</v>
      </c>
      <c r="K3574" s="2">
        <v>0</v>
      </c>
      <c r="L3574" s="2">
        <v>0</v>
      </c>
      <c r="M3574" s="2" t="str">
        <f>"603128"</f>
        <v>603128</v>
      </c>
      <c r="N3574" s="2" t="str">
        <f t="shared" ref="N3574:N3577" si="1069">"A453612732"</f>
        <v>A453612732</v>
      </c>
      <c r="O3574" s="2" t="str">
        <f>"3315.12"</f>
        <v>3315.12</v>
      </c>
      <c r="P3574" s="2">
        <v>20</v>
      </c>
      <c r="Q3574" s="2">
        <f>P3574*B3574</f>
        <v>4000</v>
      </c>
      <c r="R3574" s="2">
        <f>(Q3574-O3574)/O3574*100</f>
        <v>20.6592823185888</v>
      </c>
    </row>
    <row r="3575" spans="1:18">
      <c r="A3575" s="2" t="str">
        <f>"盛达矿业"</f>
        <v>盛达矿业</v>
      </c>
      <c r="B3575" s="2">
        <v>100</v>
      </c>
      <c r="C3575" s="2">
        <v>100</v>
      </c>
      <c r="D3575" s="2" t="str">
        <f>"人民币"</f>
        <v>人民币</v>
      </c>
      <c r="E3575" s="2">
        <v>38.308</v>
      </c>
      <c r="F3575" s="2">
        <v>-1175.77</v>
      </c>
      <c r="G3575" s="2">
        <v>-30.69</v>
      </c>
      <c r="H3575" s="2"/>
      <c r="I3575" s="2">
        <v>2655</v>
      </c>
      <c r="J3575" s="2">
        <v>26.55</v>
      </c>
      <c r="K3575" s="2">
        <v>0</v>
      </c>
      <c r="L3575" s="2">
        <v>100</v>
      </c>
      <c r="M3575" s="2" t="str">
        <f>"000603"</f>
        <v>000603</v>
      </c>
      <c r="N3575" s="2" t="str">
        <f>"0157472516"</f>
        <v>0157472516</v>
      </c>
      <c r="O3575" s="2" t="str">
        <f>"3830.77"</f>
        <v>3830.77</v>
      </c>
      <c r="P3575" s="2">
        <v>40</v>
      </c>
      <c r="Q3575" s="2">
        <f>P3575*B3575</f>
        <v>4000</v>
      </c>
      <c r="R3575" s="2">
        <f>(Q3575-O3575)/O3575*100</f>
        <v>4.41764971533138</v>
      </c>
    </row>
    <row r="3576" spans="1:18">
      <c r="A3576" s="2" t="str">
        <f>"大众交通"</f>
        <v>大众交通</v>
      </c>
      <c r="B3576" s="2">
        <v>100</v>
      </c>
      <c r="C3576" s="2">
        <v>100</v>
      </c>
      <c r="D3576" s="2" t="str">
        <f>"人民币"</f>
        <v>人民币</v>
      </c>
      <c r="E3576" s="2">
        <v>30.941</v>
      </c>
      <c r="F3576" s="2">
        <v>-1037.13</v>
      </c>
      <c r="G3576" s="2">
        <v>-33.52</v>
      </c>
      <c r="H3576" s="2"/>
      <c r="I3576" s="2">
        <v>2057</v>
      </c>
      <c r="J3576" s="2">
        <v>20.57</v>
      </c>
      <c r="K3576" s="2">
        <v>0</v>
      </c>
      <c r="L3576" s="2">
        <v>0</v>
      </c>
      <c r="M3576" s="2" t="str">
        <f>"600611"</f>
        <v>600611</v>
      </c>
      <c r="N3576" s="2" t="str">
        <f>"A453612732"</f>
        <v>A453612732</v>
      </c>
      <c r="O3576" s="2" t="str">
        <f>"3094.13"</f>
        <v>3094.13</v>
      </c>
      <c r="P3576" s="2">
        <v>28</v>
      </c>
      <c r="Q3576" s="2">
        <f>P3576*B3576</f>
        <v>2800</v>
      </c>
      <c r="R3576" s="2">
        <f>(Q3576-O3576)/O3576*100</f>
        <v>-9.50606470962759</v>
      </c>
    </row>
    <row r="3577" spans="1:18">
      <c r="A3577" s="2" t="str">
        <f>"中国中车"</f>
        <v>中国中车</v>
      </c>
      <c r="B3577" s="2">
        <v>100</v>
      </c>
      <c r="C3577" s="2">
        <v>100</v>
      </c>
      <c r="D3577" s="2" t="str">
        <f>"人民币"</f>
        <v>人民币</v>
      </c>
      <c r="E3577" s="2">
        <v>26.395</v>
      </c>
      <c r="F3577" s="2">
        <v>-631.5</v>
      </c>
      <c r="G3577" s="2">
        <v>-23.92</v>
      </c>
      <c r="H3577" s="2"/>
      <c r="I3577" s="2">
        <v>2008</v>
      </c>
      <c r="J3577" s="2">
        <v>20.08</v>
      </c>
      <c r="K3577" s="2">
        <v>0</v>
      </c>
      <c r="L3577" s="2">
        <v>100</v>
      </c>
      <c r="M3577" s="2" t="str">
        <f>"601766"</f>
        <v>601766</v>
      </c>
      <c r="N3577" s="2" t="str">
        <f>"A453612732"</f>
        <v>A453612732</v>
      </c>
      <c r="O3577" s="2" t="str">
        <f>"2639.50"</f>
        <v>2639.50</v>
      </c>
      <c r="P3577" s="2">
        <v>30</v>
      </c>
      <c r="Q3577" s="2">
        <f>P3577*B3577</f>
        <v>3000</v>
      </c>
      <c r="R3577" s="2">
        <f>(Q3577-O3577)/O3577*100</f>
        <v>13.6578897518469</v>
      </c>
    </row>
    <row r="3578" spans="1:18">
      <c r="A3578" s="2" t="s">
        <v>8</v>
      </c>
      <c r="B3578" s="2" t="s">
        <v>9</v>
      </c>
      <c r="C3578" s="4" t="s">
        <v>10</v>
      </c>
      <c r="D3578" s="4"/>
      <c r="E3578" s="4"/>
      <c r="F3578" s="2"/>
      <c r="G3578" s="2">
        <f>SUM(G3562:G3577)</f>
        <v>-178.38</v>
      </c>
      <c r="H3578" s="2"/>
      <c r="I3578" s="2"/>
      <c r="J3578" s="2"/>
      <c r="K3578" s="2"/>
      <c r="L3578" s="2"/>
      <c r="M3578" s="2"/>
      <c r="N3578" s="2"/>
      <c r="O3578" s="2"/>
      <c r="P3578" s="2"/>
      <c r="Q3578" s="2">
        <f>SUM(Q3562:Q3577)</f>
        <v>134800</v>
      </c>
      <c r="R3578" s="2"/>
    </row>
    <row r="3579" customFormat="1" spans="3:8">
      <c r="C3579" s="5"/>
      <c r="D3579" s="5"/>
      <c r="E3579" s="5"/>
      <c r="H3579" s="6">
        <v>42257</v>
      </c>
    </row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spans="2:18">
      <c r="B3589" s="2" t="str">
        <f>"币种"</f>
        <v>币种</v>
      </c>
      <c r="C3589" s="2" t="str">
        <f>"余额"</f>
        <v>余额</v>
      </c>
      <c r="D3589" s="2" t="str">
        <f>"可用"</f>
        <v>可用</v>
      </c>
      <c r="E3589" s="2" t="str">
        <f>"可取"</f>
        <v>可取</v>
      </c>
      <c r="F3589" s="2" t="str">
        <f>"参考市值"</f>
        <v>参考市值</v>
      </c>
      <c r="G3589" s="2" t="str">
        <f>"资产"</f>
        <v>资产</v>
      </c>
      <c r="H3589" s="2" t="str">
        <f>"盈亏"</f>
        <v>盈亏</v>
      </c>
      <c r="I3589" s="2"/>
      <c r="J3589" s="2"/>
      <c r="K3589" s="2"/>
      <c r="L3589" s="2"/>
      <c r="M3589" s="2"/>
      <c r="N3589" s="2"/>
      <c r="O3589" s="2"/>
      <c r="P3589" s="2"/>
      <c r="Q3589" s="2"/>
      <c r="R3589" s="2"/>
    </row>
    <row r="3590" spans="2:18">
      <c r="B3590" s="2" t="str">
        <f>"人民币"</f>
        <v>人民币</v>
      </c>
      <c r="C3590" s="2" t="str">
        <f>"5508.71"</f>
        <v>5508.71</v>
      </c>
      <c r="D3590" s="2" t="str">
        <f>"138.54"</f>
        <v>138.54</v>
      </c>
      <c r="E3590" s="2" t="str">
        <f>"138.54"</f>
        <v>138.54</v>
      </c>
      <c r="F3590" s="2" t="str">
        <f>"91616.00"</f>
        <v>91616.00</v>
      </c>
      <c r="G3590" s="2" t="str">
        <f>"91754.54"</f>
        <v>91754.54</v>
      </c>
      <c r="H3590" s="2" t="str">
        <f>"-9194.42"</f>
        <v>-9194.42</v>
      </c>
      <c r="I3590" s="2"/>
      <c r="J3590" s="2"/>
      <c r="K3590" s="2"/>
      <c r="L3590" s="2"/>
      <c r="M3590" s="2"/>
      <c r="N3590" s="2"/>
      <c r="O3590" s="2"/>
      <c r="P3590" s="2"/>
      <c r="Q3590" s="2"/>
      <c r="R3590" s="2"/>
    </row>
    <row r="3591" spans="2:18"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8"/>
    </row>
    <row r="3592" spans="2:18">
      <c r="B3592" s="2" t="s">
        <v>0</v>
      </c>
      <c r="C3592" s="2" t="str">
        <f>"证券数量"</f>
        <v>证券数量</v>
      </c>
      <c r="D3592" s="2" t="s">
        <v>1</v>
      </c>
      <c r="E3592" s="2" t="str">
        <f>"价格币种"</f>
        <v>价格币种</v>
      </c>
      <c r="F3592" s="2" t="str">
        <f>"成本价"</f>
        <v>成本价</v>
      </c>
      <c r="G3592" s="2" t="str">
        <f>"浮动盈亏"</f>
        <v>浮动盈亏</v>
      </c>
      <c r="H3592" s="2" t="str">
        <f>"盈亏比例(%)"</f>
        <v>盈亏比例(%)</v>
      </c>
      <c r="I3592" s="2" t="str">
        <f>"折算汇率"</f>
        <v>折算汇率</v>
      </c>
      <c r="J3592" s="2" t="str">
        <f>"最新市值"</f>
        <v>最新市值</v>
      </c>
      <c r="K3592" s="2" t="str">
        <f>"当前价"</f>
        <v>当前价</v>
      </c>
      <c r="L3592" s="2" t="str">
        <f>"今买数量"</f>
        <v>今买数量</v>
      </c>
      <c r="M3592" s="2" t="str">
        <f>"今卖数量"</f>
        <v>今卖数量</v>
      </c>
      <c r="N3592" s="2" t="str">
        <f>"证券代码"</f>
        <v>证券代码</v>
      </c>
      <c r="O3592" s="2" t="str">
        <f>"股东代码"</f>
        <v>股东代码</v>
      </c>
      <c r="P3592" s="2" t="str">
        <f>"成本金额"</f>
        <v>成本金额</v>
      </c>
      <c r="Q3592" s="2" t="s">
        <v>2</v>
      </c>
      <c r="R3592" s="2"/>
    </row>
    <row r="3593" spans="2:18">
      <c r="B3593" s="2" t="s">
        <v>4</v>
      </c>
      <c r="C3593" s="9" t="s">
        <v>5</v>
      </c>
      <c r="D3593" s="9" t="s">
        <v>5</v>
      </c>
      <c r="E3593" s="2" t="str">
        <f t="shared" ref="E3593:E3608" si="1070">"人民币"</f>
        <v>人民币</v>
      </c>
      <c r="F3593" s="2">
        <v>19.758</v>
      </c>
      <c r="G3593" s="2">
        <v>-1294.53</v>
      </c>
      <c r="H3593" s="2">
        <v>-8.19</v>
      </c>
      <c r="I3593" s="9" t="s">
        <v>6</v>
      </c>
      <c r="J3593" s="2">
        <v>14512</v>
      </c>
      <c r="K3593" s="2">
        <v>18.14</v>
      </c>
      <c r="L3593" s="2">
        <v>0</v>
      </c>
      <c r="M3593" s="2">
        <v>0</v>
      </c>
      <c r="N3593" s="2" t="str">
        <f>"000936"</f>
        <v>000936</v>
      </c>
      <c r="O3593" s="2" t="str">
        <f t="shared" ref="O3593:O3596" si="1071">"0157472516"</f>
        <v>0157472516</v>
      </c>
      <c r="P3593" s="2" t="str">
        <f>"15806.53"</f>
        <v>15806.53</v>
      </c>
      <c r="Q3593" s="2">
        <v>30</v>
      </c>
      <c r="R3593" s="2">
        <f t="shared" ref="R3593:R3608" si="1072">Q3593*C3593</f>
        <v>24000</v>
      </c>
    </row>
    <row r="3594" spans="2:18">
      <c r="B3594" s="2" t="str">
        <f>"创业板B"</f>
        <v>创业板B</v>
      </c>
      <c r="C3594" s="2">
        <v>10000</v>
      </c>
      <c r="D3594" s="2">
        <v>10000</v>
      </c>
      <c r="E3594" s="2" t="str">
        <f>"人民币"</f>
        <v>人民币</v>
      </c>
      <c r="F3594" s="2">
        <v>1.116</v>
      </c>
      <c r="G3594" s="2">
        <v>-927.5</v>
      </c>
      <c r="H3594" s="2">
        <v>-8.33</v>
      </c>
      <c r="I3594" s="2"/>
      <c r="J3594" s="2">
        <v>10230</v>
      </c>
      <c r="K3594" s="2">
        <v>1.023</v>
      </c>
      <c r="L3594" s="2">
        <v>0</v>
      </c>
      <c r="M3594" s="2">
        <v>0</v>
      </c>
      <c r="N3594" s="2" t="str">
        <f>"150153"</f>
        <v>150153</v>
      </c>
      <c r="O3594" s="2" t="str">
        <f>"0157472516"</f>
        <v>0157472516</v>
      </c>
      <c r="P3594" s="2" t="str">
        <f>"11157.50"</f>
        <v>11157.50</v>
      </c>
      <c r="Q3594" s="2">
        <v>1.3</v>
      </c>
      <c r="R3594" s="2">
        <f>Q3594*C3594</f>
        <v>13000</v>
      </c>
    </row>
    <row r="3595" spans="2:18">
      <c r="B3595" s="2" t="s">
        <v>7</v>
      </c>
      <c r="C3595" s="2">
        <v>600</v>
      </c>
      <c r="D3595" s="2">
        <v>600</v>
      </c>
      <c r="E3595" s="2" t="str">
        <f>"人民币"</f>
        <v>人民币</v>
      </c>
      <c r="F3595" s="2">
        <v>17.548</v>
      </c>
      <c r="G3595" s="2">
        <v>-310.88</v>
      </c>
      <c r="H3595" s="2">
        <v>-2.95</v>
      </c>
      <c r="I3595" s="2"/>
      <c r="J3595" s="2">
        <v>10218</v>
      </c>
      <c r="K3595" s="2">
        <v>17.03</v>
      </c>
      <c r="L3595" s="2">
        <v>0</v>
      </c>
      <c r="M3595" s="2">
        <v>0</v>
      </c>
      <c r="N3595" s="2" t="str">
        <f>"600008"</f>
        <v>600008</v>
      </c>
      <c r="O3595" s="2" t="str">
        <f t="shared" ref="O3595:O3598" si="1073">"A453612732"</f>
        <v>A453612732</v>
      </c>
      <c r="P3595" s="2" t="str">
        <f>"10528.88"</f>
        <v>10528.88</v>
      </c>
      <c r="Q3595" s="2">
        <v>25</v>
      </c>
      <c r="R3595" s="2">
        <f>Q3595*C3595</f>
        <v>15000</v>
      </c>
    </row>
    <row r="3596" spans="2:18">
      <c r="B3596" s="2" t="str">
        <f>"华英农业"</f>
        <v>华英农业</v>
      </c>
      <c r="C3596" s="2">
        <v>600</v>
      </c>
      <c r="D3596" s="2">
        <v>300</v>
      </c>
      <c r="E3596" s="2" t="str">
        <f>"人民币"</f>
        <v>人民币</v>
      </c>
      <c r="F3596" s="2">
        <v>14.948</v>
      </c>
      <c r="G3596" s="2">
        <v>-418.66</v>
      </c>
      <c r="H3596" s="2">
        <v>-4.67</v>
      </c>
      <c r="I3596" s="2"/>
      <c r="J3596" s="2">
        <v>8550</v>
      </c>
      <c r="K3596" s="2">
        <v>14.25</v>
      </c>
      <c r="L3596" s="2">
        <v>300</v>
      </c>
      <c r="M3596" s="2">
        <v>0</v>
      </c>
      <c r="N3596" s="2" t="str">
        <f>"002321"</f>
        <v>002321</v>
      </c>
      <c r="O3596" s="2" t="str">
        <f>"0157472516"</f>
        <v>0157472516</v>
      </c>
      <c r="P3596" s="2" t="str">
        <f>"8968.66"</f>
        <v>8968.66</v>
      </c>
      <c r="Q3596" s="2">
        <v>25</v>
      </c>
      <c r="R3596" s="2">
        <f>Q3596*C3596</f>
        <v>15000</v>
      </c>
    </row>
    <row r="3597" spans="2:18">
      <c r="B3597" s="2" t="str">
        <f>"*ST阳化"</f>
        <v>*ST阳化</v>
      </c>
      <c r="C3597" s="2">
        <v>900</v>
      </c>
      <c r="D3597" s="2">
        <v>600</v>
      </c>
      <c r="E3597" s="2" t="str">
        <f>"人民币"</f>
        <v>人民币</v>
      </c>
      <c r="F3597" s="2">
        <v>7.599</v>
      </c>
      <c r="G3597" s="2">
        <v>-80.2</v>
      </c>
      <c r="H3597" s="2">
        <v>-1.17</v>
      </c>
      <c r="I3597" s="2"/>
      <c r="J3597" s="2">
        <v>6759</v>
      </c>
      <c r="K3597" s="2">
        <v>7.51</v>
      </c>
      <c r="L3597" s="2">
        <v>300</v>
      </c>
      <c r="M3597" s="2">
        <v>0</v>
      </c>
      <c r="N3597" s="2" t="str">
        <f>"600691"</f>
        <v>600691</v>
      </c>
      <c r="O3597" s="2" t="str">
        <f>"A453612732"</f>
        <v>A453612732</v>
      </c>
      <c r="P3597" s="2" t="str">
        <f>"6839.20"</f>
        <v>6839.20</v>
      </c>
      <c r="Q3597" s="2">
        <v>11</v>
      </c>
      <c r="R3597" s="2">
        <f>Q3597*C3597</f>
        <v>9900</v>
      </c>
    </row>
    <row r="3598" spans="2:18">
      <c r="B3598" s="2" t="str">
        <f>"雪峰科技"</f>
        <v>雪峰科技</v>
      </c>
      <c r="C3598" s="2">
        <v>200</v>
      </c>
      <c r="D3598" s="2">
        <v>100</v>
      </c>
      <c r="E3598" s="2" t="str">
        <f>"人民币"</f>
        <v>人民币</v>
      </c>
      <c r="F3598" s="2">
        <v>37.898</v>
      </c>
      <c r="G3598" s="2">
        <v>-1239.59</v>
      </c>
      <c r="H3598" s="2">
        <v>-16.35</v>
      </c>
      <c r="I3598" s="2"/>
      <c r="J3598" s="2">
        <v>6340</v>
      </c>
      <c r="K3598" s="2">
        <v>31.7</v>
      </c>
      <c r="L3598" s="2">
        <v>100</v>
      </c>
      <c r="M3598" s="2">
        <v>0</v>
      </c>
      <c r="N3598" s="2" t="str">
        <f>"603227"</f>
        <v>603227</v>
      </c>
      <c r="O3598" s="2" t="str">
        <f>"A453612732"</f>
        <v>A453612732</v>
      </c>
      <c r="P3598" s="2" t="str">
        <f>"7579.59"</f>
        <v>7579.59</v>
      </c>
      <c r="Q3598" s="2">
        <v>42</v>
      </c>
      <c r="R3598" s="2">
        <f>Q3598*C3598</f>
        <v>8400</v>
      </c>
    </row>
    <row r="3599" spans="2:18">
      <c r="B3599" s="2" t="str">
        <f>"三花股份"</f>
        <v>三花股份</v>
      </c>
      <c r="C3599" s="2">
        <v>400</v>
      </c>
      <c r="D3599" s="2">
        <v>400</v>
      </c>
      <c r="E3599" s="2" t="str">
        <f>"人民币"</f>
        <v>人民币</v>
      </c>
      <c r="F3599" s="2">
        <v>13.737</v>
      </c>
      <c r="G3599" s="2">
        <v>69.25</v>
      </c>
      <c r="H3599" s="2">
        <v>1.26</v>
      </c>
      <c r="I3599" s="2"/>
      <c r="J3599" s="2">
        <v>5564</v>
      </c>
      <c r="K3599" s="2">
        <v>13.91</v>
      </c>
      <c r="L3599" s="2">
        <v>0</v>
      </c>
      <c r="M3599" s="2">
        <v>0</v>
      </c>
      <c r="N3599" s="2" t="str">
        <f>"002050"</f>
        <v>002050</v>
      </c>
      <c r="O3599" s="2" t="str">
        <f t="shared" ref="O3599:O3604" si="1074">"0157472516"</f>
        <v>0157472516</v>
      </c>
      <c r="P3599" s="2" t="str">
        <f>"5494.75"</f>
        <v>5494.75</v>
      </c>
      <c r="Q3599" s="2">
        <v>20</v>
      </c>
      <c r="R3599" s="2">
        <f>Q3599*C3599</f>
        <v>8000</v>
      </c>
    </row>
    <row r="3600" spans="2:18">
      <c r="B3600" s="2" t="str">
        <f>"农 产 品"</f>
        <v>农 产 品</v>
      </c>
      <c r="C3600" s="2">
        <v>200</v>
      </c>
      <c r="D3600" s="2">
        <v>200</v>
      </c>
      <c r="E3600" s="2" t="str">
        <f>"人民币"</f>
        <v>人民币</v>
      </c>
      <c r="F3600" s="2">
        <v>25.665</v>
      </c>
      <c r="G3600" s="2">
        <v>-601</v>
      </c>
      <c r="H3600" s="2">
        <v>-11.71</v>
      </c>
      <c r="I3600" s="2"/>
      <c r="J3600" s="2">
        <v>4532</v>
      </c>
      <c r="K3600" s="2">
        <v>22.66</v>
      </c>
      <c r="L3600" s="2">
        <v>0</v>
      </c>
      <c r="M3600" s="2">
        <v>0</v>
      </c>
      <c r="N3600" s="2" t="str">
        <f>"000061"</f>
        <v>000061</v>
      </c>
      <c r="O3600" s="2" t="str">
        <f>"0157472516"</f>
        <v>0157472516</v>
      </c>
      <c r="P3600" s="2" t="str">
        <f>"5133.00"</f>
        <v>5133.00</v>
      </c>
      <c r="Q3600" s="2">
        <v>35</v>
      </c>
      <c r="R3600" s="2">
        <f>Q3600*C3600</f>
        <v>7000</v>
      </c>
    </row>
    <row r="3601" spans="2:18">
      <c r="B3601" s="2" t="str">
        <f>"北京城建"</f>
        <v>北京城建</v>
      </c>
      <c r="C3601" s="2">
        <v>200</v>
      </c>
      <c r="D3601" s="2">
        <v>200</v>
      </c>
      <c r="E3601" s="2" t="str">
        <f>"人民币"</f>
        <v>人民币</v>
      </c>
      <c r="F3601" s="2">
        <v>24.605</v>
      </c>
      <c r="G3601" s="2">
        <v>-394.99</v>
      </c>
      <c r="H3601" s="2">
        <v>-8.03</v>
      </c>
      <c r="I3601" s="2"/>
      <c r="J3601" s="2">
        <v>4526</v>
      </c>
      <c r="K3601" s="2">
        <v>22.63</v>
      </c>
      <c r="L3601" s="2">
        <v>0</v>
      </c>
      <c r="M3601" s="2">
        <v>0</v>
      </c>
      <c r="N3601" s="2" t="str">
        <f>"600266"</f>
        <v>600266</v>
      </c>
      <c r="O3601" s="2" t="str">
        <f t="shared" ref="O3601:O3603" si="1075">"A453612732"</f>
        <v>A453612732</v>
      </c>
      <c r="P3601" s="2" t="str">
        <f>"4920.99"</f>
        <v>4920.99</v>
      </c>
      <c r="Q3601" s="2">
        <v>28</v>
      </c>
      <c r="R3601" s="2">
        <f>Q3601*C3601</f>
        <v>5600</v>
      </c>
    </row>
    <row r="3602" spans="2:18">
      <c r="B3602" s="2" t="str">
        <f>"上汽集团"</f>
        <v>上汽集团</v>
      </c>
      <c r="C3602" s="2">
        <v>200</v>
      </c>
      <c r="D3602" s="2">
        <v>200</v>
      </c>
      <c r="E3602" s="2" t="str">
        <f>"人民币"</f>
        <v>人民币</v>
      </c>
      <c r="F3602" s="2">
        <v>24.736</v>
      </c>
      <c r="G3602" s="2">
        <v>-449.12</v>
      </c>
      <c r="H3602" s="2">
        <v>-9.08</v>
      </c>
      <c r="I3602" s="2"/>
      <c r="J3602" s="2">
        <v>4498</v>
      </c>
      <c r="K3602" s="2">
        <v>22.49</v>
      </c>
      <c r="L3602" s="2">
        <v>0</v>
      </c>
      <c r="M3602" s="2">
        <v>0</v>
      </c>
      <c r="N3602" s="2" t="str">
        <f>"600104"</f>
        <v>600104</v>
      </c>
      <c r="O3602" s="2" t="str">
        <f>"A453612732"</f>
        <v>A453612732</v>
      </c>
      <c r="P3602" s="2" t="str">
        <f>"4947.12"</f>
        <v>4947.12</v>
      </c>
      <c r="Q3602" s="2">
        <v>35</v>
      </c>
      <c r="R3602" s="2">
        <f>Q3602*C3602</f>
        <v>7000</v>
      </c>
    </row>
    <row r="3603" spans="2:18">
      <c r="B3603" s="2" t="str">
        <f>"中海集运"</f>
        <v>中海集运</v>
      </c>
      <c r="C3603" s="2">
        <v>400</v>
      </c>
      <c r="D3603" s="2">
        <v>400</v>
      </c>
      <c r="E3603" s="2" t="str">
        <f>"人民币"</f>
        <v>人民币</v>
      </c>
      <c r="F3603" s="2">
        <v>9.099</v>
      </c>
      <c r="G3603" s="2">
        <v>-167.68</v>
      </c>
      <c r="H3603" s="2">
        <v>-4.6</v>
      </c>
      <c r="I3603" s="2"/>
      <c r="J3603" s="2">
        <v>3472</v>
      </c>
      <c r="K3603" s="2">
        <v>8.68</v>
      </c>
      <c r="L3603" s="2">
        <v>0</v>
      </c>
      <c r="M3603" s="2">
        <v>0</v>
      </c>
      <c r="N3603" s="2" t="str">
        <f>"601866"</f>
        <v>601866</v>
      </c>
      <c r="O3603" s="2" t="str">
        <f>"A453612732"</f>
        <v>A453612732</v>
      </c>
      <c r="P3603" s="2" t="str">
        <f>"3639.68"</f>
        <v>3639.68</v>
      </c>
      <c r="Q3603" s="2">
        <v>12</v>
      </c>
      <c r="R3603" s="2">
        <f>Q3603*C3603</f>
        <v>4800</v>
      </c>
    </row>
    <row r="3604" spans="2:18">
      <c r="B3604" s="2" t="str">
        <f>"中航军B"</f>
        <v>中航军B</v>
      </c>
      <c r="C3604" s="2">
        <v>3000</v>
      </c>
      <c r="D3604" s="2">
        <v>3000</v>
      </c>
      <c r="E3604" s="2" t="str">
        <f>"人民币"</f>
        <v>人民币</v>
      </c>
      <c r="F3604" s="2">
        <v>0.972</v>
      </c>
      <c r="G3604" s="2">
        <v>-62</v>
      </c>
      <c r="H3604" s="2">
        <v>-2.16</v>
      </c>
      <c r="I3604" s="2"/>
      <c r="J3604" s="2">
        <v>2853</v>
      </c>
      <c r="K3604" s="2">
        <v>0.951</v>
      </c>
      <c r="L3604" s="2">
        <v>0</v>
      </c>
      <c r="M3604" s="2">
        <v>0</v>
      </c>
      <c r="N3604" s="2" t="str">
        <f>"150222"</f>
        <v>150222</v>
      </c>
      <c r="O3604" s="2" t="str">
        <f>"0157472516"</f>
        <v>0157472516</v>
      </c>
      <c r="P3604" s="2" t="str">
        <f>"2915.00"</f>
        <v>2915.00</v>
      </c>
      <c r="Q3604" s="2">
        <v>1.1</v>
      </c>
      <c r="R3604" s="2">
        <f>Q3604*C3604</f>
        <v>3300</v>
      </c>
    </row>
    <row r="3605" spans="2:18">
      <c r="B3605" s="2" t="str">
        <f>"华贸物流"</f>
        <v>华贸物流</v>
      </c>
      <c r="C3605" s="2">
        <v>200</v>
      </c>
      <c r="D3605" s="2">
        <v>200</v>
      </c>
      <c r="E3605" s="2" t="str">
        <f>"人民币"</f>
        <v>人民币</v>
      </c>
      <c r="F3605" s="2">
        <v>16.576</v>
      </c>
      <c r="G3605" s="2">
        <v>-473.12</v>
      </c>
      <c r="H3605" s="2">
        <v>-14.27</v>
      </c>
      <c r="I3605" s="2"/>
      <c r="J3605" s="2">
        <v>2842</v>
      </c>
      <c r="K3605" s="2">
        <v>14.21</v>
      </c>
      <c r="L3605" s="2">
        <v>0</v>
      </c>
      <c r="M3605" s="2">
        <v>0</v>
      </c>
      <c r="N3605" s="2" t="str">
        <f>"603128"</f>
        <v>603128</v>
      </c>
      <c r="O3605" s="2" t="str">
        <f t="shared" ref="O3605:O3608" si="1076">"A453612732"</f>
        <v>A453612732</v>
      </c>
      <c r="P3605" s="2" t="str">
        <f>"3315.12"</f>
        <v>3315.12</v>
      </c>
      <c r="Q3605" s="2">
        <v>20</v>
      </c>
      <c r="R3605" s="2">
        <f>Q3605*C3605</f>
        <v>4000</v>
      </c>
    </row>
    <row r="3606" spans="2:18">
      <c r="B3606" s="2" t="str">
        <f>"盛达矿业"</f>
        <v>盛达矿业</v>
      </c>
      <c r="C3606" s="2">
        <v>100</v>
      </c>
      <c r="D3606" s="2">
        <v>100</v>
      </c>
      <c r="E3606" s="2" t="str">
        <f>"人民币"</f>
        <v>人民币</v>
      </c>
      <c r="F3606" s="2">
        <v>38.308</v>
      </c>
      <c r="G3606" s="2">
        <v>-1175.77</v>
      </c>
      <c r="H3606" s="2">
        <v>-30.69</v>
      </c>
      <c r="I3606" s="2"/>
      <c r="J3606" s="2">
        <v>2655</v>
      </c>
      <c r="K3606" s="2">
        <v>26.55</v>
      </c>
      <c r="L3606" s="2">
        <v>0</v>
      </c>
      <c r="M3606" s="2">
        <v>100</v>
      </c>
      <c r="N3606" s="2" t="str">
        <f>"000603"</f>
        <v>000603</v>
      </c>
      <c r="O3606" s="2" t="str">
        <f>"0157472516"</f>
        <v>0157472516</v>
      </c>
      <c r="P3606" s="2" t="str">
        <f>"3830.77"</f>
        <v>3830.77</v>
      </c>
      <c r="Q3606" s="2">
        <v>40</v>
      </c>
      <c r="R3606" s="2">
        <f>Q3606*C3606</f>
        <v>4000</v>
      </c>
    </row>
    <row r="3607" spans="2:18">
      <c r="B3607" s="2" t="str">
        <f>"大众交通"</f>
        <v>大众交通</v>
      </c>
      <c r="C3607" s="2">
        <v>100</v>
      </c>
      <c r="D3607" s="2">
        <v>100</v>
      </c>
      <c r="E3607" s="2" t="str">
        <f>"人民币"</f>
        <v>人民币</v>
      </c>
      <c r="F3607" s="2">
        <v>30.941</v>
      </c>
      <c r="G3607" s="2">
        <v>-1037.13</v>
      </c>
      <c r="H3607" s="2">
        <v>-33.52</v>
      </c>
      <c r="I3607" s="2"/>
      <c r="J3607" s="2">
        <v>2057</v>
      </c>
      <c r="K3607" s="2">
        <v>20.57</v>
      </c>
      <c r="L3607" s="2">
        <v>0</v>
      </c>
      <c r="M3607" s="2">
        <v>0</v>
      </c>
      <c r="N3607" s="2" t="str">
        <f>"600611"</f>
        <v>600611</v>
      </c>
      <c r="O3607" s="2" t="str">
        <f>"A453612732"</f>
        <v>A453612732</v>
      </c>
      <c r="P3607" s="2" t="str">
        <f>"3094.13"</f>
        <v>3094.13</v>
      </c>
      <c r="Q3607" s="2">
        <v>28</v>
      </c>
      <c r="R3607" s="2">
        <f>Q3607*C3607</f>
        <v>2800</v>
      </c>
    </row>
    <row r="3608" spans="2:18">
      <c r="B3608" s="2" t="str">
        <f>"中国中车"</f>
        <v>中国中车</v>
      </c>
      <c r="C3608" s="2">
        <v>100</v>
      </c>
      <c r="D3608" s="2">
        <v>100</v>
      </c>
      <c r="E3608" s="2" t="str">
        <f>"人民币"</f>
        <v>人民币</v>
      </c>
      <c r="F3608" s="2">
        <v>26.395</v>
      </c>
      <c r="G3608" s="2">
        <v>-631.5</v>
      </c>
      <c r="H3608" s="2">
        <v>-23.92</v>
      </c>
      <c r="I3608" s="2"/>
      <c r="J3608" s="2">
        <v>2008</v>
      </c>
      <c r="K3608" s="2">
        <v>20.08</v>
      </c>
      <c r="L3608" s="2">
        <v>0</v>
      </c>
      <c r="M3608" s="2">
        <v>100</v>
      </c>
      <c r="N3608" s="2" t="str">
        <f>"601766"</f>
        <v>601766</v>
      </c>
      <c r="O3608" s="2" t="str">
        <f>"A453612732"</f>
        <v>A453612732</v>
      </c>
      <c r="P3608" s="2" t="str">
        <f>"2639.50"</f>
        <v>2639.50</v>
      </c>
      <c r="Q3608" s="2">
        <v>30</v>
      </c>
      <c r="R3608" s="2">
        <f>Q3608*C3608</f>
        <v>3000</v>
      </c>
    </row>
    <row r="3609" spans="2:18">
      <c r="B3609" s="2" t="s">
        <v>8</v>
      </c>
      <c r="C3609" s="2" t="s">
        <v>9</v>
      </c>
      <c r="D3609" s="4" t="s">
        <v>10</v>
      </c>
      <c r="E3609" s="4"/>
      <c r="F3609" s="4"/>
      <c r="G3609" s="2"/>
      <c r="H3609" s="2">
        <f>SUM(H3593:H3608)</f>
        <v>-178.38</v>
      </c>
      <c r="I3609" s="2"/>
      <c r="J3609" s="2"/>
      <c r="K3609" s="2"/>
      <c r="L3609" s="2"/>
      <c r="M3609" s="2"/>
      <c r="N3609" s="2"/>
      <c r="O3609" s="2"/>
      <c r="P3609" s="2"/>
      <c r="Q3609" s="2"/>
      <c r="R3609" s="2">
        <f>SUM(R3593:R3608)</f>
        <v>134800</v>
      </c>
    </row>
    <row r="3610" customFormat="1" spans="4:9">
      <c r="D3610" s="5"/>
      <c r="E3610" s="5"/>
      <c r="F3610" s="5"/>
      <c r="I3610" s="6">
        <v>42257</v>
      </c>
    </row>
    <row r="3611" customFormat="1" spans="11:11">
      <c r="K3611" s="6">
        <f>I3610+1</f>
        <v>42258</v>
      </c>
    </row>
    <row r="3612" customFormat="1" spans="3:12">
      <c r="C3612" t="s">
        <v>11</v>
      </c>
      <c r="L3612" s="7">
        <f ca="1">NOW()</f>
        <v>42259.9654398148</v>
      </c>
    </row>
    <row r="3613" customFormat="1" spans="10:10">
      <c r="J3613" t="e">
        <f>E3605+1</f>
        <v>#VALUE!</v>
      </c>
    </row>
    <row r="3614" customFormat="1" spans="7:7">
      <c r="G3614" t="s">
        <v>12</v>
      </c>
    </row>
    <row r="3615" customFormat="1" spans="6:6">
      <c r="F3615" t="s">
        <v>13</v>
      </c>
    </row>
    <row r="3616" spans="1:17">
      <c r="A3616" s="2" t="str">
        <f>"币种"</f>
        <v>币种</v>
      </c>
      <c r="B3616" s="2" t="str">
        <f>"余额"</f>
        <v>余额</v>
      </c>
      <c r="C3616" s="2" t="str">
        <f>"可用"</f>
        <v>可用</v>
      </c>
      <c r="D3616" s="2" t="str">
        <f>"可取"</f>
        <v>可取</v>
      </c>
      <c r="E3616" s="2" t="str">
        <f>"参考市值"</f>
        <v>参考市值</v>
      </c>
      <c r="F3616" s="2" t="str">
        <f>"资产"</f>
        <v>资产</v>
      </c>
      <c r="G3616" s="2" t="str">
        <f>"盈亏"</f>
        <v>盈亏</v>
      </c>
      <c r="H3616" s="2"/>
      <c r="I3616" s="2"/>
      <c r="J3616" s="2"/>
      <c r="K3616" s="2"/>
      <c r="L3616" s="2"/>
      <c r="M3616" s="2"/>
      <c r="N3616" s="2"/>
      <c r="O3616" s="2"/>
      <c r="P3616" s="2"/>
      <c r="Q3616" s="2"/>
    </row>
    <row r="3617" spans="1:17">
      <c r="A3617" s="2" t="str">
        <f>"人民币"</f>
        <v>人民币</v>
      </c>
      <c r="B3617" s="2" t="str">
        <f>"5508.71"</f>
        <v>5508.71</v>
      </c>
      <c r="C3617" s="2" t="str">
        <f>"138.54"</f>
        <v>138.54</v>
      </c>
      <c r="D3617" s="2" t="str">
        <f>"138.54"</f>
        <v>138.54</v>
      </c>
      <c r="E3617" s="2" t="str">
        <f>"91616.00"</f>
        <v>91616.00</v>
      </c>
      <c r="F3617" s="2" t="str">
        <f>"91754.54"</f>
        <v>91754.54</v>
      </c>
      <c r="G3617" s="2" t="str">
        <f>"-9194.42"</f>
        <v>-9194.42</v>
      </c>
      <c r="H3617" s="2"/>
      <c r="I3617" s="2"/>
      <c r="J3617" s="2"/>
      <c r="K3617" s="2"/>
      <c r="L3617" s="2"/>
      <c r="M3617" s="2"/>
      <c r="N3617" s="2"/>
      <c r="O3617" s="2"/>
      <c r="P3617" s="2"/>
      <c r="Q3617" s="2"/>
    </row>
    <row r="3618" spans="1:17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8"/>
    </row>
    <row r="3619" spans="1:18">
      <c r="A3619" s="2" t="s">
        <v>0</v>
      </c>
      <c r="B3619" s="2" t="str">
        <f>"证券数量"</f>
        <v>证券数量</v>
      </c>
      <c r="C3619" s="2" t="s">
        <v>1</v>
      </c>
      <c r="D3619" s="2" t="str">
        <f>"价格币种"</f>
        <v>价格币种</v>
      </c>
      <c r="E3619" s="2" t="str">
        <f>"成本价"</f>
        <v>成本价</v>
      </c>
      <c r="F3619" s="2" t="str">
        <f>"浮动盈亏"</f>
        <v>浮动盈亏</v>
      </c>
      <c r="G3619" s="2" t="str">
        <f>"盈亏比例(%)"</f>
        <v>盈亏比例(%)</v>
      </c>
      <c r="H3619" s="2" t="str">
        <f>"折算汇率"</f>
        <v>折算汇率</v>
      </c>
      <c r="I3619" s="2" t="str">
        <f>"最新市值"</f>
        <v>最新市值</v>
      </c>
      <c r="J3619" s="2" t="str">
        <f>"当前价"</f>
        <v>当前价</v>
      </c>
      <c r="K3619" s="2" t="str">
        <f>"今买数量"</f>
        <v>今买数量</v>
      </c>
      <c r="L3619" s="2" t="str">
        <f>"今卖数量"</f>
        <v>今卖数量</v>
      </c>
      <c r="M3619" s="2" t="str">
        <f>"证券代码"</f>
        <v>证券代码</v>
      </c>
      <c r="N3619" s="2" t="str">
        <f>"股东代码"</f>
        <v>股东代码</v>
      </c>
      <c r="O3619" s="2" t="str">
        <f>"成本金额"</f>
        <v>成本金额</v>
      </c>
      <c r="P3619" s="2" t="s">
        <v>2</v>
      </c>
      <c r="Q3619" s="2"/>
      <c r="R3619" s="2" t="s">
        <v>3</v>
      </c>
    </row>
    <row r="3620" spans="1:18">
      <c r="A3620" s="2" t="s">
        <v>4</v>
      </c>
      <c r="B3620" s="9" t="s">
        <v>5</v>
      </c>
      <c r="C3620" s="9" t="s">
        <v>5</v>
      </c>
      <c r="D3620" s="2" t="str">
        <f t="shared" ref="D3620:D3635" si="1077">"人民币"</f>
        <v>人民币</v>
      </c>
      <c r="E3620" s="2">
        <v>19.758</v>
      </c>
      <c r="F3620" s="2">
        <v>-1294.53</v>
      </c>
      <c r="G3620" s="2">
        <v>-8.19</v>
      </c>
      <c r="H3620" s="9" t="s">
        <v>6</v>
      </c>
      <c r="I3620" s="2">
        <v>14512</v>
      </c>
      <c r="J3620" s="2">
        <v>18.14</v>
      </c>
      <c r="K3620" s="2">
        <v>0</v>
      </c>
      <c r="L3620" s="2">
        <v>0</v>
      </c>
      <c r="M3620" s="2" t="str">
        <f>"000936"</f>
        <v>000936</v>
      </c>
      <c r="N3620" s="2" t="str">
        <f t="shared" ref="N3620:N3623" si="1078">"0157472516"</f>
        <v>0157472516</v>
      </c>
      <c r="O3620" s="2" t="str">
        <f>"15806.53"</f>
        <v>15806.53</v>
      </c>
      <c r="P3620" s="2">
        <v>30</v>
      </c>
      <c r="Q3620" s="2">
        <f t="shared" ref="Q3620:Q3635" si="1079">P3620*B3620</f>
        <v>24000</v>
      </c>
      <c r="R3620" s="2">
        <f t="shared" ref="R3620:R3635" si="1080">(Q3620-O3620)/O3620*100</f>
        <v>51.835981711356</v>
      </c>
    </row>
    <row r="3621" spans="1:18">
      <c r="A3621" s="2" t="str">
        <f>"创业板B"</f>
        <v>创业板B</v>
      </c>
      <c r="B3621" s="2">
        <v>10000</v>
      </c>
      <c r="C3621" s="2">
        <v>10000</v>
      </c>
      <c r="D3621" s="2" t="str">
        <f>"人民币"</f>
        <v>人民币</v>
      </c>
      <c r="E3621" s="2">
        <v>1.116</v>
      </c>
      <c r="F3621" s="2">
        <v>-927.5</v>
      </c>
      <c r="G3621" s="2">
        <v>-8.33</v>
      </c>
      <c r="H3621" s="2"/>
      <c r="I3621" s="2">
        <v>10230</v>
      </c>
      <c r="J3621" s="2">
        <v>1.023</v>
      </c>
      <c r="K3621" s="2">
        <v>0</v>
      </c>
      <c r="L3621" s="2">
        <v>0</v>
      </c>
      <c r="M3621" s="2" t="str">
        <f>"150153"</f>
        <v>150153</v>
      </c>
      <c r="N3621" s="2" t="str">
        <f>"0157472516"</f>
        <v>0157472516</v>
      </c>
      <c r="O3621" s="2" t="str">
        <f>"11157.50"</f>
        <v>11157.50</v>
      </c>
      <c r="P3621" s="2">
        <v>1.3</v>
      </c>
      <c r="Q3621" s="2">
        <f>P3621*B3621</f>
        <v>13000</v>
      </c>
      <c r="R3621" s="2">
        <f>(Q3621-O3621)/O3621*100</f>
        <v>16.5135559041004</v>
      </c>
    </row>
    <row r="3622" spans="1:18">
      <c r="A3622" s="2" t="s">
        <v>7</v>
      </c>
      <c r="B3622" s="2">
        <v>600</v>
      </c>
      <c r="C3622" s="2">
        <v>600</v>
      </c>
      <c r="D3622" s="2" t="str">
        <f>"人民币"</f>
        <v>人民币</v>
      </c>
      <c r="E3622" s="2">
        <v>17.548</v>
      </c>
      <c r="F3622" s="2">
        <v>-310.88</v>
      </c>
      <c r="G3622" s="2">
        <v>-2.95</v>
      </c>
      <c r="H3622" s="2"/>
      <c r="I3622" s="2">
        <v>10218</v>
      </c>
      <c r="J3622" s="2">
        <v>17.03</v>
      </c>
      <c r="K3622" s="2">
        <v>0</v>
      </c>
      <c r="L3622" s="2">
        <v>0</v>
      </c>
      <c r="M3622" s="2" t="str">
        <f>"600008"</f>
        <v>600008</v>
      </c>
      <c r="N3622" s="2" t="str">
        <f t="shared" ref="N3622:N3625" si="1081">"A453612732"</f>
        <v>A453612732</v>
      </c>
      <c r="O3622" s="2" t="str">
        <f>"10528.88"</f>
        <v>10528.88</v>
      </c>
      <c r="P3622" s="2">
        <v>25</v>
      </c>
      <c r="Q3622" s="2">
        <f>P3622*B3622</f>
        <v>15000</v>
      </c>
      <c r="R3622" s="2">
        <f>(Q3622-O3622)/O3622*100</f>
        <v>42.4652954540274</v>
      </c>
    </row>
    <row r="3623" spans="1:18">
      <c r="A3623" s="2" t="str">
        <f>"华英农业"</f>
        <v>华英农业</v>
      </c>
      <c r="B3623" s="2">
        <v>600</v>
      </c>
      <c r="C3623" s="2">
        <v>300</v>
      </c>
      <c r="D3623" s="2" t="str">
        <f>"人民币"</f>
        <v>人民币</v>
      </c>
      <c r="E3623" s="2">
        <v>14.948</v>
      </c>
      <c r="F3623" s="2">
        <v>-418.66</v>
      </c>
      <c r="G3623" s="2">
        <v>-4.67</v>
      </c>
      <c r="H3623" s="2"/>
      <c r="I3623" s="2">
        <v>8550</v>
      </c>
      <c r="J3623" s="2">
        <v>14.25</v>
      </c>
      <c r="K3623" s="2">
        <v>300</v>
      </c>
      <c r="L3623" s="2">
        <v>0</v>
      </c>
      <c r="M3623" s="2" t="str">
        <f>"002321"</f>
        <v>002321</v>
      </c>
      <c r="N3623" s="2" t="str">
        <f>"0157472516"</f>
        <v>0157472516</v>
      </c>
      <c r="O3623" s="2" t="str">
        <f>"8968.66"</f>
        <v>8968.66</v>
      </c>
      <c r="P3623" s="2">
        <v>25</v>
      </c>
      <c r="Q3623" s="2">
        <f>P3623*B3623</f>
        <v>15000</v>
      </c>
      <c r="R3623" s="2">
        <f>(Q3623-O3623)/O3623*100</f>
        <v>67.2490650777262</v>
      </c>
    </row>
    <row r="3624" spans="1:18">
      <c r="A3624" s="2" t="str">
        <f>"*ST阳化"</f>
        <v>*ST阳化</v>
      </c>
      <c r="B3624" s="2">
        <v>900</v>
      </c>
      <c r="C3624" s="2">
        <v>600</v>
      </c>
      <c r="D3624" s="2" t="str">
        <f>"人民币"</f>
        <v>人民币</v>
      </c>
      <c r="E3624" s="2">
        <v>7.599</v>
      </c>
      <c r="F3624" s="2">
        <v>-80.2</v>
      </c>
      <c r="G3624" s="2">
        <v>-1.17</v>
      </c>
      <c r="H3624" s="2"/>
      <c r="I3624" s="2">
        <v>6759</v>
      </c>
      <c r="J3624" s="2">
        <v>7.51</v>
      </c>
      <c r="K3624" s="2">
        <v>300</v>
      </c>
      <c r="L3624" s="2">
        <v>0</v>
      </c>
      <c r="M3624" s="2" t="str">
        <f>"600691"</f>
        <v>600691</v>
      </c>
      <c r="N3624" s="2" t="str">
        <f>"A453612732"</f>
        <v>A453612732</v>
      </c>
      <c r="O3624" s="2" t="str">
        <f>"6839.20"</f>
        <v>6839.20</v>
      </c>
      <c r="P3624" s="2">
        <v>11</v>
      </c>
      <c r="Q3624" s="2">
        <f>P3624*B3624</f>
        <v>9900</v>
      </c>
      <c r="R3624" s="2">
        <f>(Q3624-O3624)/O3624*100</f>
        <v>44.7537723710376</v>
      </c>
    </row>
    <row r="3625" spans="1:18">
      <c r="A3625" s="2" t="str">
        <f>"雪峰科技"</f>
        <v>雪峰科技</v>
      </c>
      <c r="B3625" s="2">
        <v>200</v>
      </c>
      <c r="C3625" s="2">
        <v>100</v>
      </c>
      <c r="D3625" s="2" t="str">
        <f>"人民币"</f>
        <v>人民币</v>
      </c>
      <c r="E3625" s="2">
        <v>37.898</v>
      </c>
      <c r="F3625" s="2">
        <v>-1239.59</v>
      </c>
      <c r="G3625" s="2">
        <v>-16.35</v>
      </c>
      <c r="H3625" s="2"/>
      <c r="I3625" s="2">
        <v>6340</v>
      </c>
      <c r="J3625" s="2">
        <v>31.7</v>
      </c>
      <c r="K3625" s="2">
        <v>100</v>
      </c>
      <c r="L3625" s="2">
        <v>0</v>
      </c>
      <c r="M3625" s="2" t="str">
        <f>"603227"</f>
        <v>603227</v>
      </c>
      <c r="N3625" s="2" t="str">
        <f>"A453612732"</f>
        <v>A453612732</v>
      </c>
      <c r="O3625" s="2" t="str">
        <f>"7579.59"</f>
        <v>7579.59</v>
      </c>
      <c r="P3625" s="2">
        <v>42</v>
      </c>
      <c r="Q3625" s="2">
        <f>P3625*B3625</f>
        <v>8400</v>
      </c>
      <c r="R3625" s="2">
        <f>(Q3625-O3625)/O3625*100</f>
        <v>10.8239363870605</v>
      </c>
    </row>
    <row r="3626" spans="1:18">
      <c r="A3626" s="2" t="str">
        <f>"三花股份"</f>
        <v>三花股份</v>
      </c>
      <c r="B3626" s="2">
        <v>400</v>
      </c>
      <c r="C3626" s="2">
        <v>400</v>
      </c>
      <c r="D3626" s="2" t="str">
        <f>"人民币"</f>
        <v>人民币</v>
      </c>
      <c r="E3626" s="2">
        <v>13.737</v>
      </c>
      <c r="F3626" s="2">
        <v>69.25</v>
      </c>
      <c r="G3626" s="2">
        <v>1.26</v>
      </c>
      <c r="H3626" s="2"/>
      <c r="I3626" s="2">
        <v>5564</v>
      </c>
      <c r="J3626" s="2">
        <v>13.91</v>
      </c>
      <c r="K3626" s="2">
        <v>0</v>
      </c>
      <c r="L3626" s="2">
        <v>0</v>
      </c>
      <c r="M3626" s="2" t="str">
        <f>"002050"</f>
        <v>002050</v>
      </c>
      <c r="N3626" s="2" t="str">
        <f t="shared" ref="N3626:N3631" si="1082">"0157472516"</f>
        <v>0157472516</v>
      </c>
      <c r="O3626" s="2" t="str">
        <f>"5494.75"</f>
        <v>5494.75</v>
      </c>
      <c r="P3626" s="2">
        <v>20</v>
      </c>
      <c r="Q3626" s="2">
        <f>P3626*B3626</f>
        <v>8000</v>
      </c>
      <c r="R3626" s="2">
        <f>(Q3626-O3626)/O3626*100</f>
        <v>45.5935210883116</v>
      </c>
    </row>
    <row r="3627" spans="1:18">
      <c r="A3627" s="2" t="str">
        <f>"农 产 品"</f>
        <v>农 产 品</v>
      </c>
      <c r="B3627" s="2">
        <v>200</v>
      </c>
      <c r="C3627" s="2">
        <v>200</v>
      </c>
      <c r="D3627" s="2" t="str">
        <f>"人民币"</f>
        <v>人民币</v>
      </c>
      <c r="E3627" s="2">
        <v>25.665</v>
      </c>
      <c r="F3627" s="2">
        <v>-601</v>
      </c>
      <c r="G3627" s="2">
        <v>-11.71</v>
      </c>
      <c r="H3627" s="2"/>
      <c r="I3627" s="2">
        <v>4532</v>
      </c>
      <c r="J3627" s="2">
        <v>22.66</v>
      </c>
      <c r="K3627" s="2">
        <v>0</v>
      </c>
      <c r="L3627" s="2">
        <v>0</v>
      </c>
      <c r="M3627" s="2" t="str">
        <f>"000061"</f>
        <v>000061</v>
      </c>
      <c r="N3627" s="2" t="str">
        <f>"0157472516"</f>
        <v>0157472516</v>
      </c>
      <c r="O3627" s="2" t="str">
        <f>"5133.00"</f>
        <v>5133.00</v>
      </c>
      <c r="P3627" s="2">
        <v>35</v>
      </c>
      <c r="Q3627" s="2">
        <f>P3627*B3627</f>
        <v>7000</v>
      </c>
      <c r="R3627" s="2">
        <f>(Q3627-O3627)/O3627*100</f>
        <v>36.3724917202416</v>
      </c>
    </row>
    <row r="3628" spans="1:18">
      <c r="A3628" s="2" t="str">
        <f>"北京城建"</f>
        <v>北京城建</v>
      </c>
      <c r="B3628" s="2">
        <v>200</v>
      </c>
      <c r="C3628" s="2">
        <v>200</v>
      </c>
      <c r="D3628" s="2" t="str">
        <f>"人民币"</f>
        <v>人民币</v>
      </c>
      <c r="E3628" s="2">
        <v>24.605</v>
      </c>
      <c r="F3628" s="2">
        <v>-394.99</v>
      </c>
      <c r="G3628" s="2">
        <v>-8.03</v>
      </c>
      <c r="H3628" s="2"/>
      <c r="I3628" s="2">
        <v>4526</v>
      </c>
      <c r="J3628" s="2">
        <v>22.63</v>
      </c>
      <c r="K3628" s="2">
        <v>0</v>
      </c>
      <c r="L3628" s="2">
        <v>0</v>
      </c>
      <c r="M3628" s="2" t="str">
        <f>"600266"</f>
        <v>600266</v>
      </c>
      <c r="N3628" s="2" t="str">
        <f t="shared" ref="N3628:N3630" si="1083">"A453612732"</f>
        <v>A453612732</v>
      </c>
      <c r="O3628" s="2" t="str">
        <f>"4920.99"</f>
        <v>4920.99</v>
      </c>
      <c r="P3628" s="2">
        <v>28</v>
      </c>
      <c r="Q3628" s="2">
        <f>P3628*B3628</f>
        <v>5600</v>
      </c>
      <c r="R3628" s="2">
        <f>(Q3628-O3628)/O3628*100</f>
        <v>13.7982397850839</v>
      </c>
    </row>
    <row r="3629" spans="1:18">
      <c r="A3629" s="2" t="str">
        <f>"上汽集团"</f>
        <v>上汽集团</v>
      </c>
      <c r="B3629" s="2">
        <v>200</v>
      </c>
      <c r="C3629" s="2">
        <v>200</v>
      </c>
      <c r="D3629" s="2" t="str">
        <f>"人民币"</f>
        <v>人民币</v>
      </c>
      <c r="E3629" s="2">
        <v>24.736</v>
      </c>
      <c r="F3629" s="2">
        <v>-449.12</v>
      </c>
      <c r="G3629" s="2">
        <v>-9.08</v>
      </c>
      <c r="H3629" s="2"/>
      <c r="I3629" s="2">
        <v>4498</v>
      </c>
      <c r="J3629" s="2">
        <v>22.49</v>
      </c>
      <c r="K3629" s="2">
        <v>0</v>
      </c>
      <c r="L3629" s="2">
        <v>0</v>
      </c>
      <c r="M3629" s="2" t="str">
        <f>"600104"</f>
        <v>600104</v>
      </c>
      <c r="N3629" s="2" t="str">
        <f>"A453612732"</f>
        <v>A453612732</v>
      </c>
      <c r="O3629" s="2" t="str">
        <f>"4947.12"</f>
        <v>4947.12</v>
      </c>
      <c r="P3629" s="2">
        <v>35</v>
      </c>
      <c r="Q3629" s="2">
        <f>P3629*B3629</f>
        <v>7000</v>
      </c>
      <c r="R3629" s="2">
        <f>(Q3629-O3629)/O3629*100</f>
        <v>41.4964666310904</v>
      </c>
    </row>
    <row r="3630" spans="1:18">
      <c r="A3630" s="2" t="str">
        <f>"中海集运"</f>
        <v>中海集运</v>
      </c>
      <c r="B3630" s="2">
        <v>400</v>
      </c>
      <c r="C3630" s="2">
        <v>400</v>
      </c>
      <c r="D3630" s="2" t="str">
        <f>"人民币"</f>
        <v>人民币</v>
      </c>
      <c r="E3630" s="2">
        <v>9.099</v>
      </c>
      <c r="F3630" s="2">
        <v>-167.68</v>
      </c>
      <c r="G3630" s="2">
        <v>-4.6</v>
      </c>
      <c r="H3630" s="2"/>
      <c r="I3630" s="2">
        <v>3472</v>
      </c>
      <c r="J3630" s="2">
        <v>8.68</v>
      </c>
      <c r="K3630" s="2">
        <v>0</v>
      </c>
      <c r="L3630" s="2">
        <v>0</v>
      </c>
      <c r="M3630" s="2" t="str">
        <f>"601866"</f>
        <v>601866</v>
      </c>
      <c r="N3630" s="2" t="str">
        <f>"A453612732"</f>
        <v>A453612732</v>
      </c>
      <c r="O3630" s="2" t="str">
        <f>"3639.68"</f>
        <v>3639.68</v>
      </c>
      <c r="P3630" s="2">
        <v>12</v>
      </c>
      <c r="Q3630" s="2">
        <f>P3630*B3630</f>
        <v>4800</v>
      </c>
      <c r="R3630" s="2">
        <f>(Q3630-O3630)/O3630*100</f>
        <v>31.8797256901706</v>
      </c>
    </row>
    <row r="3631" spans="1:18">
      <c r="A3631" s="2" t="str">
        <f>"中航军B"</f>
        <v>中航军B</v>
      </c>
      <c r="B3631" s="2">
        <v>3000</v>
      </c>
      <c r="C3631" s="2">
        <v>3000</v>
      </c>
      <c r="D3631" s="2" t="str">
        <f>"人民币"</f>
        <v>人民币</v>
      </c>
      <c r="E3631" s="2">
        <v>0.972</v>
      </c>
      <c r="F3631" s="2">
        <v>-62</v>
      </c>
      <c r="G3631" s="2">
        <v>-2.16</v>
      </c>
      <c r="H3631" s="2"/>
      <c r="I3631" s="2">
        <v>2853</v>
      </c>
      <c r="J3631" s="2">
        <v>0.951</v>
      </c>
      <c r="K3631" s="2">
        <v>0</v>
      </c>
      <c r="L3631" s="2">
        <v>0</v>
      </c>
      <c r="M3631" s="2" t="str">
        <f>"150222"</f>
        <v>150222</v>
      </c>
      <c r="N3631" s="2" t="str">
        <f>"0157472516"</f>
        <v>0157472516</v>
      </c>
      <c r="O3631" s="2" t="str">
        <f>"2915.00"</f>
        <v>2915.00</v>
      </c>
      <c r="P3631" s="2">
        <v>1.1</v>
      </c>
      <c r="Q3631" s="2">
        <f>P3631*B3631</f>
        <v>3300</v>
      </c>
      <c r="R3631" s="2">
        <f>(Q3631-O3631)/O3631*100</f>
        <v>13.2075471698113</v>
      </c>
    </row>
    <row r="3632" spans="1:18">
      <c r="A3632" s="2" t="str">
        <f>"华贸物流"</f>
        <v>华贸物流</v>
      </c>
      <c r="B3632" s="2">
        <v>200</v>
      </c>
      <c r="C3632" s="2">
        <v>200</v>
      </c>
      <c r="D3632" s="2" t="str">
        <f>"人民币"</f>
        <v>人民币</v>
      </c>
      <c r="E3632" s="2">
        <v>16.576</v>
      </c>
      <c r="F3632" s="2">
        <v>-473.12</v>
      </c>
      <c r="G3632" s="2">
        <v>-14.27</v>
      </c>
      <c r="H3632" s="2"/>
      <c r="I3632" s="2">
        <v>2842</v>
      </c>
      <c r="J3632" s="2">
        <v>14.21</v>
      </c>
      <c r="K3632" s="2">
        <v>0</v>
      </c>
      <c r="L3632" s="2">
        <v>0</v>
      </c>
      <c r="M3632" s="2" t="str">
        <f>"603128"</f>
        <v>603128</v>
      </c>
      <c r="N3632" s="2" t="str">
        <f t="shared" ref="N3632:N3635" si="1084">"A453612732"</f>
        <v>A453612732</v>
      </c>
      <c r="O3632" s="2" t="str">
        <f>"3315.12"</f>
        <v>3315.12</v>
      </c>
      <c r="P3632" s="2">
        <v>20</v>
      </c>
      <c r="Q3632" s="2">
        <f>P3632*B3632</f>
        <v>4000</v>
      </c>
      <c r="R3632" s="2">
        <f>(Q3632-O3632)/O3632*100</f>
        <v>20.6592823185888</v>
      </c>
    </row>
    <row r="3633" spans="1:18">
      <c r="A3633" s="2" t="str">
        <f>"盛达矿业"</f>
        <v>盛达矿业</v>
      </c>
      <c r="B3633" s="2">
        <v>100</v>
      </c>
      <c r="C3633" s="2">
        <v>100</v>
      </c>
      <c r="D3633" s="2" t="str">
        <f>"人民币"</f>
        <v>人民币</v>
      </c>
      <c r="E3633" s="2">
        <v>38.308</v>
      </c>
      <c r="F3633" s="2">
        <v>-1175.77</v>
      </c>
      <c r="G3633" s="2">
        <v>-30.69</v>
      </c>
      <c r="H3633" s="2"/>
      <c r="I3633" s="2">
        <v>2655</v>
      </c>
      <c r="J3633" s="2">
        <v>26.55</v>
      </c>
      <c r="K3633" s="2">
        <v>0</v>
      </c>
      <c r="L3633" s="2">
        <v>100</v>
      </c>
      <c r="M3633" s="2" t="str">
        <f>"000603"</f>
        <v>000603</v>
      </c>
      <c r="N3633" s="2" t="str">
        <f>"0157472516"</f>
        <v>0157472516</v>
      </c>
      <c r="O3633" s="2" t="str">
        <f>"3830.77"</f>
        <v>3830.77</v>
      </c>
      <c r="P3633" s="2">
        <v>40</v>
      </c>
      <c r="Q3633" s="2">
        <f>P3633*B3633</f>
        <v>4000</v>
      </c>
      <c r="R3633" s="2">
        <f>(Q3633-O3633)/O3633*100</f>
        <v>4.41764971533138</v>
      </c>
    </row>
    <row r="3634" spans="1:18">
      <c r="A3634" s="2" t="str">
        <f>"大众交通"</f>
        <v>大众交通</v>
      </c>
      <c r="B3634" s="2">
        <v>100</v>
      </c>
      <c r="C3634" s="2">
        <v>100</v>
      </c>
      <c r="D3634" s="2" t="str">
        <f>"人民币"</f>
        <v>人民币</v>
      </c>
      <c r="E3634" s="2">
        <v>30.941</v>
      </c>
      <c r="F3634" s="2">
        <v>-1037.13</v>
      </c>
      <c r="G3634" s="2">
        <v>-33.52</v>
      </c>
      <c r="H3634" s="2"/>
      <c r="I3634" s="2">
        <v>2057</v>
      </c>
      <c r="J3634" s="2">
        <v>20.57</v>
      </c>
      <c r="K3634" s="2">
        <v>0</v>
      </c>
      <c r="L3634" s="2">
        <v>0</v>
      </c>
      <c r="M3634" s="2" t="str">
        <f>"600611"</f>
        <v>600611</v>
      </c>
      <c r="N3634" s="2" t="str">
        <f>"A453612732"</f>
        <v>A453612732</v>
      </c>
      <c r="O3634" s="2" t="str">
        <f>"3094.13"</f>
        <v>3094.13</v>
      </c>
      <c r="P3634" s="2">
        <v>28</v>
      </c>
      <c r="Q3634" s="2">
        <f>P3634*B3634</f>
        <v>2800</v>
      </c>
      <c r="R3634" s="2">
        <f>(Q3634-O3634)/O3634*100</f>
        <v>-9.50606470962759</v>
      </c>
    </row>
    <row r="3635" spans="1:18">
      <c r="A3635" s="2" t="str">
        <f>"中国中车"</f>
        <v>中国中车</v>
      </c>
      <c r="B3635" s="2">
        <v>100</v>
      </c>
      <c r="C3635" s="2">
        <v>100</v>
      </c>
      <c r="D3635" s="2" t="str">
        <f>"人民币"</f>
        <v>人民币</v>
      </c>
      <c r="E3635" s="2">
        <v>26.395</v>
      </c>
      <c r="F3635" s="2">
        <v>-631.5</v>
      </c>
      <c r="G3635" s="2">
        <v>-23.92</v>
      </c>
      <c r="H3635" s="2"/>
      <c r="I3635" s="2">
        <v>2008</v>
      </c>
      <c r="J3635" s="2">
        <v>20.08</v>
      </c>
      <c r="K3635" s="2">
        <v>0</v>
      </c>
      <c r="L3635" s="2">
        <v>100</v>
      </c>
      <c r="M3635" s="2" t="str">
        <f>"601766"</f>
        <v>601766</v>
      </c>
      <c r="N3635" s="2" t="str">
        <f>"A453612732"</f>
        <v>A453612732</v>
      </c>
      <c r="O3635" s="2" t="str">
        <f>"2639.50"</f>
        <v>2639.50</v>
      </c>
      <c r="P3635" s="2">
        <v>30</v>
      </c>
      <c r="Q3635" s="2">
        <f>P3635*B3635</f>
        <v>3000</v>
      </c>
      <c r="R3635" s="2">
        <f>(Q3635-O3635)/O3635*100</f>
        <v>13.6578897518469</v>
      </c>
    </row>
    <row r="3636" spans="1:18">
      <c r="A3636" s="2" t="s">
        <v>8</v>
      </c>
      <c r="B3636" s="2" t="s">
        <v>9</v>
      </c>
      <c r="C3636" s="4" t="s">
        <v>10</v>
      </c>
      <c r="D3636" s="4"/>
      <c r="E3636" s="4"/>
      <c r="F3636" s="2"/>
      <c r="G3636" s="2">
        <f>SUM(G3620:G3635)</f>
        <v>-178.38</v>
      </c>
      <c r="H3636" s="2"/>
      <c r="I3636" s="2"/>
      <c r="J3636" s="2"/>
      <c r="K3636" s="2"/>
      <c r="L3636" s="2"/>
      <c r="M3636" s="2"/>
      <c r="N3636" s="2"/>
      <c r="O3636" s="2"/>
      <c r="P3636" s="2"/>
      <c r="Q3636" s="2">
        <f>SUM(Q3620:Q3635)</f>
        <v>134800</v>
      </c>
      <c r="R3636" s="2"/>
    </row>
    <row r="3637" customFormat="1" spans="3:8">
      <c r="C3637" s="5"/>
      <c r="D3637" s="5"/>
      <c r="E3637" s="5"/>
      <c r="H3637" s="6">
        <v>42257</v>
      </c>
    </row>
    <row r="3638" customFormat="1" spans="10:10">
      <c r="J3638" s="6">
        <f>H3637+1</f>
        <v>42258</v>
      </c>
    </row>
    <row r="3639" customFormat="1" spans="2:11">
      <c r="B3639" t="s">
        <v>11</v>
      </c>
      <c r="K3639" s="7">
        <f ca="1">NOW()</f>
        <v>42259.9654398148</v>
      </c>
    </row>
    <row r="3640" customFormat="1" spans="9:9">
      <c r="I3640" t="e">
        <f>D3632+1</f>
        <v>#VALUE!</v>
      </c>
    </row>
    <row r="3641" customFormat="1"/>
    <row r="3642" spans="1:18">
      <c r="A3642" s="2" t="s">
        <v>0</v>
      </c>
      <c r="B3642" s="2" t="str">
        <f>"证券数量"</f>
        <v>证券数量</v>
      </c>
      <c r="C3642" s="2" t="s">
        <v>1</v>
      </c>
      <c r="D3642" s="2" t="str">
        <f>"价格币种"</f>
        <v>价格币种</v>
      </c>
      <c r="E3642" s="2" t="str">
        <f>"成本价"</f>
        <v>成本价</v>
      </c>
      <c r="F3642" s="2" t="str">
        <f>"浮动盈亏"</f>
        <v>浮动盈亏</v>
      </c>
      <c r="G3642" s="2" t="str">
        <f>"盈亏比例(%)"</f>
        <v>盈亏比例(%)</v>
      </c>
      <c r="H3642" s="2" t="str">
        <f>"折算汇率"</f>
        <v>折算汇率</v>
      </c>
      <c r="I3642" s="2" t="str">
        <f>"最新市值"</f>
        <v>最新市值</v>
      </c>
      <c r="J3642" s="2" t="str">
        <f>"当前价"</f>
        <v>当前价</v>
      </c>
      <c r="K3642" s="2" t="str">
        <f>"今买数量"</f>
        <v>今买数量</v>
      </c>
      <c r="L3642" s="2" t="str">
        <f>"今卖数量"</f>
        <v>今卖数量</v>
      </c>
      <c r="M3642" s="2" t="str">
        <f>"证券代码"</f>
        <v>证券代码</v>
      </c>
      <c r="N3642" s="2" t="str">
        <f>"股东代码"</f>
        <v>股东代码</v>
      </c>
      <c r="O3642" s="2" t="str">
        <f>"成本金额"</f>
        <v>成本金额</v>
      </c>
      <c r="P3642" s="2" t="s">
        <v>2</v>
      </c>
      <c r="Q3642" s="2"/>
      <c r="R3642" s="2" t="s">
        <v>3</v>
      </c>
    </row>
    <row r="3643" spans="1:18">
      <c r="A3643" s="2" t="s">
        <v>4</v>
      </c>
      <c r="B3643" s="9" t="s">
        <v>5</v>
      </c>
      <c r="C3643" s="9" t="s">
        <v>5</v>
      </c>
      <c r="D3643" s="2" t="str">
        <f t="shared" ref="D3643:D3658" si="1085">"人民币"</f>
        <v>人民币</v>
      </c>
      <c r="E3643" s="2">
        <v>19.758</v>
      </c>
      <c r="F3643" s="2">
        <v>-1294.53</v>
      </c>
      <c r="G3643" s="2">
        <v>-8.19</v>
      </c>
      <c r="H3643" s="9" t="s">
        <v>6</v>
      </c>
      <c r="I3643" s="2">
        <v>14512</v>
      </c>
      <c r="J3643" s="2">
        <v>18.14</v>
      </c>
      <c r="K3643" s="2">
        <v>0</v>
      </c>
      <c r="L3643" s="2">
        <v>0</v>
      </c>
      <c r="M3643" s="2" t="str">
        <f>"000936"</f>
        <v>000936</v>
      </c>
      <c r="N3643" s="2" t="str">
        <f t="shared" ref="N3643:N3646" si="1086">"0157472516"</f>
        <v>0157472516</v>
      </c>
      <c r="O3643" s="2" t="str">
        <f>"15806.53"</f>
        <v>15806.53</v>
      </c>
      <c r="P3643" s="2">
        <v>30</v>
      </c>
      <c r="Q3643" s="2">
        <f t="shared" ref="Q3643:Q3658" si="1087">P3643*B3643</f>
        <v>24000</v>
      </c>
      <c r="R3643" s="2">
        <f t="shared" ref="R3643:R3658" si="1088">(Q3643-O3643)/O3643*100</f>
        <v>51.835981711356</v>
      </c>
    </row>
    <row r="3644" spans="1:18">
      <c r="A3644" s="2" t="str">
        <f>"创业板B"</f>
        <v>创业板B</v>
      </c>
      <c r="B3644" s="2">
        <v>10000</v>
      </c>
      <c r="C3644" s="2">
        <v>10000</v>
      </c>
      <c r="D3644" s="2" t="str">
        <f>"人民币"</f>
        <v>人民币</v>
      </c>
      <c r="E3644" s="2">
        <v>1.116</v>
      </c>
      <c r="F3644" s="2">
        <v>-927.5</v>
      </c>
      <c r="G3644" s="2">
        <v>-8.33</v>
      </c>
      <c r="H3644" s="2"/>
      <c r="I3644" s="2">
        <v>10230</v>
      </c>
      <c r="J3644" s="2">
        <v>1.023</v>
      </c>
      <c r="K3644" s="2">
        <v>0</v>
      </c>
      <c r="L3644" s="2">
        <v>0</v>
      </c>
      <c r="M3644" s="2" t="str">
        <f>"150153"</f>
        <v>150153</v>
      </c>
      <c r="N3644" s="2" t="str">
        <f>"0157472516"</f>
        <v>0157472516</v>
      </c>
      <c r="O3644" s="2" t="str">
        <f>"11157.50"</f>
        <v>11157.50</v>
      </c>
      <c r="P3644" s="2">
        <v>1.3</v>
      </c>
      <c r="Q3644" s="2">
        <f>P3644*B3644</f>
        <v>13000</v>
      </c>
      <c r="R3644" s="2">
        <f>(Q3644-O3644)/O3644*100</f>
        <v>16.5135559041004</v>
      </c>
    </row>
    <row r="3645" spans="1:18">
      <c r="A3645" s="2" t="s">
        <v>7</v>
      </c>
      <c r="B3645" s="2">
        <v>600</v>
      </c>
      <c r="C3645" s="2">
        <v>600</v>
      </c>
      <c r="D3645" s="2" t="str">
        <f>"人民币"</f>
        <v>人民币</v>
      </c>
      <c r="E3645" s="2">
        <v>17.548</v>
      </c>
      <c r="F3645" s="2">
        <v>-310.88</v>
      </c>
      <c r="G3645" s="2">
        <v>-2.95</v>
      </c>
      <c r="H3645" s="2"/>
      <c r="I3645" s="2">
        <v>10218</v>
      </c>
      <c r="J3645" s="2">
        <v>17.03</v>
      </c>
      <c r="K3645" s="2">
        <v>0</v>
      </c>
      <c r="L3645" s="2">
        <v>0</v>
      </c>
      <c r="M3645" s="2" t="str">
        <f>"600008"</f>
        <v>600008</v>
      </c>
      <c r="N3645" s="2" t="str">
        <f t="shared" ref="N3645:N3648" si="1089">"A453612732"</f>
        <v>A453612732</v>
      </c>
      <c r="O3645" s="2" t="str">
        <f>"10528.88"</f>
        <v>10528.88</v>
      </c>
      <c r="P3645" s="2">
        <v>25</v>
      </c>
      <c r="Q3645" s="2">
        <f>P3645*B3645</f>
        <v>15000</v>
      </c>
      <c r="R3645" s="2">
        <f>(Q3645-O3645)/O3645*100</f>
        <v>42.4652954540274</v>
      </c>
    </row>
    <row r="3646" spans="1:18">
      <c r="A3646" s="2" t="str">
        <f>"华英农业"</f>
        <v>华英农业</v>
      </c>
      <c r="B3646" s="2">
        <v>600</v>
      </c>
      <c r="C3646" s="2">
        <v>300</v>
      </c>
      <c r="D3646" s="2" t="str">
        <f>"人民币"</f>
        <v>人民币</v>
      </c>
      <c r="E3646" s="2">
        <v>14.948</v>
      </c>
      <c r="F3646" s="2">
        <v>-418.66</v>
      </c>
      <c r="G3646" s="2">
        <v>-4.67</v>
      </c>
      <c r="H3646" s="2"/>
      <c r="I3646" s="2">
        <v>8550</v>
      </c>
      <c r="J3646" s="2">
        <v>14.25</v>
      </c>
      <c r="K3646" s="2">
        <v>300</v>
      </c>
      <c r="L3646" s="2">
        <v>0</v>
      </c>
      <c r="M3646" s="2" t="str">
        <f>"002321"</f>
        <v>002321</v>
      </c>
      <c r="N3646" s="2" t="str">
        <f>"0157472516"</f>
        <v>0157472516</v>
      </c>
      <c r="O3646" s="2" t="str">
        <f>"8968.66"</f>
        <v>8968.66</v>
      </c>
      <c r="P3646" s="2">
        <v>25</v>
      </c>
      <c r="Q3646" s="2">
        <f>P3646*B3646</f>
        <v>15000</v>
      </c>
      <c r="R3646" s="2">
        <f>(Q3646-O3646)/O3646*100</f>
        <v>67.2490650777262</v>
      </c>
    </row>
    <row r="3647" spans="1:18">
      <c r="A3647" s="2" t="str">
        <f>"*ST阳化"</f>
        <v>*ST阳化</v>
      </c>
      <c r="B3647" s="2">
        <v>900</v>
      </c>
      <c r="C3647" s="2">
        <v>600</v>
      </c>
      <c r="D3647" s="2" t="str">
        <f>"人民币"</f>
        <v>人民币</v>
      </c>
      <c r="E3647" s="2">
        <v>7.599</v>
      </c>
      <c r="F3647" s="2">
        <v>-80.2</v>
      </c>
      <c r="G3647" s="2">
        <v>-1.17</v>
      </c>
      <c r="H3647" s="2"/>
      <c r="I3647" s="2">
        <v>6759</v>
      </c>
      <c r="J3647" s="2">
        <v>7.51</v>
      </c>
      <c r="K3647" s="2">
        <v>300</v>
      </c>
      <c r="L3647" s="2">
        <v>0</v>
      </c>
      <c r="M3647" s="2" t="str">
        <f>"600691"</f>
        <v>600691</v>
      </c>
      <c r="N3647" s="2" t="str">
        <f>"A453612732"</f>
        <v>A453612732</v>
      </c>
      <c r="O3647" s="2" t="str">
        <f>"6839.20"</f>
        <v>6839.20</v>
      </c>
      <c r="P3647" s="2">
        <v>11</v>
      </c>
      <c r="Q3647" s="2">
        <f>P3647*B3647</f>
        <v>9900</v>
      </c>
      <c r="R3647" s="2">
        <f>(Q3647-O3647)/O3647*100</f>
        <v>44.7537723710376</v>
      </c>
    </row>
    <row r="3648" spans="1:18">
      <c r="A3648" s="2" t="str">
        <f>"雪峰科技"</f>
        <v>雪峰科技</v>
      </c>
      <c r="B3648" s="2">
        <v>200</v>
      </c>
      <c r="C3648" s="2">
        <v>100</v>
      </c>
      <c r="D3648" s="2" t="str">
        <f>"人民币"</f>
        <v>人民币</v>
      </c>
      <c r="E3648" s="2">
        <v>37.898</v>
      </c>
      <c r="F3648" s="2">
        <v>-1239.59</v>
      </c>
      <c r="G3648" s="2">
        <v>-16.35</v>
      </c>
      <c r="H3648" s="2"/>
      <c r="I3648" s="2">
        <v>6340</v>
      </c>
      <c r="J3648" s="2">
        <v>31.7</v>
      </c>
      <c r="K3648" s="2">
        <v>100</v>
      </c>
      <c r="L3648" s="2">
        <v>0</v>
      </c>
      <c r="M3648" s="2" t="str">
        <f>"603227"</f>
        <v>603227</v>
      </c>
      <c r="N3648" s="2" t="str">
        <f>"A453612732"</f>
        <v>A453612732</v>
      </c>
      <c r="O3648" s="2" t="str">
        <f>"7579.59"</f>
        <v>7579.59</v>
      </c>
      <c r="P3648" s="2">
        <v>42</v>
      </c>
      <c r="Q3648" s="2">
        <f>P3648*B3648</f>
        <v>8400</v>
      </c>
      <c r="R3648" s="2">
        <f>(Q3648-O3648)/O3648*100</f>
        <v>10.8239363870605</v>
      </c>
    </row>
    <row r="3649" spans="1:18">
      <c r="A3649" s="2" t="str">
        <f>"三花股份"</f>
        <v>三花股份</v>
      </c>
      <c r="B3649" s="2">
        <v>400</v>
      </c>
      <c r="C3649" s="2">
        <v>400</v>
      </c>
      <c r="D3649" s="2" t="str">
        <f>"人民币"</f>
        <v>人民币</v>
      </c>
      <c r="E3649" s="2">
        <v>13.737</v>
      </c>
      <c r="F3649" s="2">
        <v>69.25</v>
      </c>
      <c r="G3649" s="2">
        <v>1.26</v>
      </c>
      <c r="H3649" s="2"/>
      <c r="I3649" s="2">
        <v>5564</v>
      </c>
      <c r="J3649" s="2">
        <v>13.91</v>
      </c>
      <c r="K3649" s="2">
        <v>0</v>
      </c>
      <c r="L3649" s="2">
        <v>0</v>
      </c>
      <c r="M3649" s="2" t="str">
        <f>"002050"</f>
        <v>002050</v>
      </c>
      <c r="N3649" s="2" t="str">
        <f t="shared" ref="N3649:N3654" si="1090">"0157472516"</f>
        <v>0157472516</v>
      </c>
      <c r="O3649" s="2" t="str">
        <f>"5494.75"</f>
        <v>5494.75</v>
      </c>
      <c r="P3649" s="2">
        <v>20</v>
      </c>
      <c r="Q3649" s="2">
        <f>P3649*B3649</f>
        <v>8000</v>
      </c>
      <c r="R3649" s="2">
        <f>(Q3649-O3649)/O3649*100</f>
        <v>45.5935210883116</v>
      </c>
    </row>
    <row r="3650" spans="1:18">
      <c r="A3650" s="2" t="str">
        <f>"农 产 品"</f>
        <v>农 产 品</v>
      </c>
      <c r="B3650" s="2">
        <v>200</v>
      </c>
      <c r="C3650" s="2">
        <v>200</v>
      </c>
      <c r="D3650" s="2" t="str">
        <f>"人民币"</f>
        <v>人民币</v>
      </c>
      <c r="E3650" s="2">
        <v>25.665</v>
      </c>
      <c r="F3650" s="2">
        <v>-601</v>
      </c>
      <c r="G3650" s="2">
        <v>-11.71</v>
      </c>
      <c r="H3650" s="2"/>
      <c r="I3650" s="2">
        <v>4532</v>
      </c>
      <c r="J3650" s="2">
        <v>22.66</v>
      </c>
      <c r="K3650" s="2">
        <v>0</v>
      </c>
      <c r="L3650" s="2">
        <v>0</v>
      </c>
      <c r="M3650" s="2" t="str">
        <f>"000061"</f>
        <v>000061</v>
      </c>
      <c r="N3650" s="2" t="str">
        <f>"0157472516"</f>
        <v>0157472516</v>
      </c>
      <c r="O3650" s="2" t="str">
        <f>"5133.00"</f>
        <v>5133.00</v>
      </c>
      <c r="P3650" s="2">
        <v>35</v>
      </c>
      <c r="Q3650" s="2">
        <f>P3650*B3650</f>
        <v>7000</v>
      </c>
      <c r="R3650" s="2">
        <f>(Q3650-O3650)/O3650*100</f>
        <v>36.3724917202416</v>
      </c>
    </row>
    <row r="3651" spans="1:18">
      <c r="A3651" s="2" t="str">
        <f>"北京城建"</f>
        <v>北京城建</v>
      </c>
      <c r="B3651" s="2">
        <v>200</v>
      </c>
      <c r="C3651" s="2">
        <v>200</v>
      </c>
      <c r="D3651" s="2" t="str">
        <f>"人民币"</f>
        <v>人民币</v>
      </c>
      <c r="E3651" s="2">
        <v>24.605</v>
      </c>
      <c r="F3651" s="2">
        <v>-394.99</v>
      </c>
      <c r="G3651" s="2">
        <v>-8.03</v>
      </c>
      <c r="H3651" s="2"/>
      <c r="I3651" s="2">
        <v>4526</v>
      </c>
      <c r="J3651" s="2">
        <v>22.63</v>
      </c>
      <c r="K3651" s="2">
        <v>0</v>
      </c>
      <c r="L3651" s="2">
        <v>0</v>
      </c>
      <c r="M3651" s="2" t="str">
        <f>"600266"</f>
        <v>600266</v>
      </c>
      <c r="N3651" s="2" t="str">
        <f t="shared" ref="N3651:N3653" si="1091">"A453612732"</f>
        <v>A453612732</v>
      </c>
      <c r="O3651" s="2" t="str">
        <f>"4920.99"</f>
        <v>4920.99</v>
      </c>
      <c r="P3651" s="2">
        <v>28</v>
      </c>
      <c r="Q3651" s="2">
        <f>P3651*B3651</f>
        <v>5600</v>
      </c>
      <c r="R3651" s="2">
        <f>(Q3651-O3651)/O3651*100</f>
        <v>13.7982397850839</v>
      </c>
    </row>
    <row r="3652" spans="1:18">
      <c r="A3652" s="2" t="str">
        <f>"上汽集团"</f>
        <v>上汽集团</v>
      </c>
      <c r="B3652" s="2">
        <v>200</v>
      </c>
      <c r="C3652" s="2">
        <v>200</v>
      </c>
      <c r="D3652" s="2" t="str">
        <f>"人民币"</f>
        <v>人民币</v>
      </c>
      <c r="E3652" s="2">
        <v>24.736</v>
      </c>
      <c r="F3652" s="2">
        <v>-449.12</v>
      </c>
      <c r="G3652" s="2">
        <v>-9.08</v>
      </c>
      <c r="H3652" s="2"/>
      <c r="I3652" s="2">
        <v>4498</v>
      </c>
      <c r="J3652" s="2">
        <v>22.49</v>
      </c>
      <c r="K3652" s="2">
        <v>0</v>
      </c>
      <c r="L3652" s="2">
        <v>0</v>
      </c>
      <c r="M3652" s="2" t="str">
        <f>"600104"</f>
        <v>600104</v>
      </c>
      <c r="N3652" s="2" t="str">
        <f>"A453612732"</f>
        <v>A453612732</v>
      </c>
      <c r="O3652" s="2" t="str">
        <f>"4947.12"</f>
        <v>4947.12</v>
      </c>
      <c r="P3652" s="2">
        <v>35</v>
      </c>
      <c r="Q3652" s="2">
        <f>P3652*B3652</f>
        <v>7000</v>
      </c>
      <c r="R3652" s="2">
        <f>(Q3652-O3652)/O3652*100</f>
        <v>41.4964666310904</v>
      </c>
    </row>
    <row r="3653" spans="1:18">
      <c r="A3653" s="2" t="str">
        <f>"中海集运"</f>
        <v>中海集运</v>
      </c>
      <c r="B3653" s="2">
        <v>400</v>
      </c>
      <c r="C3653" s="2">
        <v>400</v>
      </c>
      <c r="D3653" s="2" t="str">
        <f>"人民币"</f>
        <v>人民币</v>
      </c>
      <c r="E3653" s="2">
        <v>9.099</v>
      </c>
      <c r="F3653" s="2">
        <v>-167.68</v>
      </c>
      <c r="G3653" s="2">
        <v>-4.6</v>
      </c>
      <c r="H3653" s="2"/>
      <c r="I3653" s="2">
        <v>3472</v>
      </c>
      <c r="J3653" s="2">
        <v>8.68</v>
      </c>
      <c r="K3653" s="2">
        <v>0</v>
      </c>
      <c r="L3653" s="2">
        <v>0</v>
      </c>
      <c r="M3653" s="2" t="str">
        <f>"601866"</f>
        <v>601866</v>
      </c>
      <c r="N3653" s="2" t="str">
        <f>"A453612732"</f>
        <v>A453612732</v>
      </c>
      <c r="O3653" s="2" t="str">
        <f>"3639.68"</f>
        <v>3639.68</v>
      </c>
      <c r="P3653" s="2">
        <v>12</v>
      </c>
      <c r="Q3653" s="2">
        <f>P3653*B3653</f>
        <v>4800</v>
      </c>
      <c r="R3653" s="2">
        <f>(Q3653-O3653)/O3653*100</f>
        <v>31.8797256901706</v>
      </c>
    </row>
    <row r="3654" spans="1:18">
      <c r="A3654" s="2" t="str">
        <f>"中航军B"</f>
        <v>中航军B</v>
      </c>
      <c r="B3654" s="2">
        <v>3000</v>
      </c>
      <c r="C3654" s="2">
        <v>3000</v>
      </c>
      <c r="D3654" s="2" t="str">
        <f>"人民币"</f>
        <v>人民币</v>
      </c>
      <c r="E3654" s="2">
        <v>0.972</v>
      </c>
      <c r="F3654" s="2">
        <v>-62</v>
      </c>
      <c r="G3654" s="2">
        <v>-2.16</v>
      </c>
      <c r="H3654" s="2"/>
      <c r="I3654" s="2">
        <v>2853</v>
      </c>
      <c r="J3654" s="2">
        <v>0.951</v>
      </c>
      <c r="K3654" s="2">
        <v>0</v>
      </c>
      <c r="L3654" s="2">
        <v>0</v>
      </c>
      <c r="M3654" s="2" t="str">
        <f>"150222"</f>
        <v>150222</v>
      </c>
      <c r="N3654" s="2" t="str">
        <f>"0157472516"</f>
        <v>0157472516</v>
      </c>
      <c r="O3654" s="2" t="str">
        <f>"2915.00"</f>
        <v>2915.00</v>
      </c>
      <c r="P3654" s="2">
        <v>1.1</v>
      </c>
      <c r="Q3654" s="2">
        <f>P3654*B3654</f>
        <v>3300</v>
      </c>
      <c r="R3654" s="2">
        <f>(Q3654-O3654)/O3654*100</f>
        <v>13.2075471698113</v>
      </c>
    </row>
    <row r="3655" spans="1:18">
      <c r="A3655" s="2" t="str">
        <f>"华贸物流"</f>
        <v>华贸物流</v>
      </c>
      <c r="B3655" s="2">
        <v>200</v>
      </c>
      <c r="C3655" s="2">
        <v>200</v>
      </c>
      <c r="D3655" s="2" t="str">
        <f>"人民币"</f>
        <v>人民币</v>
      </c>
      <c r="E3655" s="2">
        <v>16.576</v>
      </c>
      <c r="F3655" s="2">
        <v>-473.12</v>
      </c>
      <c r="G3655" s="2">
        <v>-14.27</v>
      </c>
      <c r="H3655" s="2"/>
      <c r="I3655" s="2">
        <v>2842</v>
      </c>
      <c r="J3655" s="2">
        <v>14.21</v>
      </c>
      <c r="K3655" s="2">
        <v>0</v>
      </c>
      <c r="L3655" s="2">
        <v>0</v>
      </c>
      <c r="M3655" s="2" t="str">
        <f>"603128"</f>
        <v>603128</v>
      </c>
      <c r="N3655" s="2" t="str">
        <f t="shared" ref="N3655:N3658" si="1092">"A453612732"</f>
        <v>A453612732</v>
      </c>
      <c r="O3655" s="2" t="str">
        <f>"3315.12"</f>
        <v>3315.12</v>
      </c>
      <c r="P3655" s="2">
        <v>20</v>
      </c>
      <c r="Q3655" s="2">
        <f>P3655*B3655</f>
        <v>4000</v>
      </c>
      <c r="R3655" s="2">
        <f>(Q3655-O3655)/O3655*100</f>
        <v>20.6592823185888</v>
      </c>
    </row>
    <row r="3656" spans="1:18">
      <c r="A3656" s="2" t="str">
        <f>"盛达矿业"</f>
        <v>盛达矿业</v>
      </c>
      <c r="B3656" s="2">
        <v>100</v>
      </c>
      <c r="C3656" s="2">
        <v>100</v>
      </c>
      <c r="D3656" s="2" t="str">
        <f>"人民币"</f>
        <v>人民币</v>
      </c>
      <c r="E3656" s="2">
        <v>38.308</v>
      </c>
      <c r="F3656" s="2">
        <v>-1175.77</v>
      </c>
      <c r="G3656" s="2">
        <v>-30.69</v>
      </c>
      <c r="H3656" s="2"/>
      <c r="I3656" s="2">
        <v>2655</v>
      </c>
      <c r="J3656" s="2">
        <v>26.55</v>
      </c>
      <c r="K3656" s="2">
        <v>0</v>
      </c>
      <c r="L3656" s="2">
        <v>100</v>
      </c>
      <c r="M3656" s="2" t="str">
        <f>"000603"</f>
        <v>000603</v>
      </c>
      <c r="N3656" s="2" t="str">
        <f>"0157472516"</f>
        <v>0157472516</v>
      </c>
      <c r="O3656" s="2" t="str">
        <f>"3830.77"</f>
        <v>3830.77</v>
      </c>
      <c r="P3656" s="2">
        <v>40</v>
      </c>
      <c r="Q3656" s="2">
        <f>P3656*B3656</f>
        <v>4000</v>
      </c>
      <c r="R3656" s="2">
        <f>(Q3656-O3656)/O3656*100</f>
        <v>4.41764971533138</v>
      </c>
    </row>
    <row r="3657" spans="1:18">
      <c r="A3657" s="2" t="str">
        <f>"大众交通"</f>
        <v>大众交通</v>
      </c>
      <c r="B3657" s="2">
        <v>100</v>
      </c>
      <c r="C3657" s="2">
        <v>100</v>
      </c>
      <c r="D3657" s="2" t="str">
        <f>"人民币"</f>
        <v>人民币</v>
      </c>
      <c r="E3657" s="2">
        <v>30.941</v>
      </c>
      <c r="F3657" s="2">
        <v>-1037.13</v>
      </c>
      <c r="G3657" s="2">
        <v>-33.52</v>
      </c>
      <c r="H3657" s="2"/>
      <c r="I3657" s="2">
        <v>2057</v>
      </c>
      <c r="J3657" s="2">
        <v>20.57</v>
      </c>
      <c r="K3657" s="2">
        <v>0</v>
      </c>
      <c r="L3657" s="2">
        <v>0</v>
      </c>
      <c r="M3657" s="2" t="str">
        <f>"600611"</f>
        <v>600611</v>
      </c>
      <c r="N3657" s="2" t="str">
        <f>"A453612732"</f>
        <v>A453612732</v>
      </c>
      <c r="O3657" s="2" t="str">
        <f>"3094.13"</f>
        <v>3094.13</v>
      </c>
      <c r="P3657" s="2">
        <v>28</v>
      </c>
      <c r="Q3657" s="2">
        <f>P3657*B3657</f>
        <v>2800</v>
      </c>
      <c r="R3657" s="2">
        <f>(Q3657-O3657)/O3657*100</f>
        <v>-9.50606470962759</v>
      </c>
    </row>
    <row r="3658" spans="1:18">
      <c r="A3658" s="2" t="str">
        <f>"中国中车"</f>
        <v>中国中车</v>
      </c>
      <c r="B3658" s="2">
        <v>100</v>
      </c>
      <c r="C3658" s="2">
        <v>100</v>
      </c>
      <c r="D3658" s="2" t="str">
        <f>"人民币"</f>
        <v>人民币</v>
      </c>
      <c r="E3658" s="2">
        <v>26.395</v>
      </c>
      <c r="F3658" s="2">
        <v>-631.5</v>
      </c>
      <c r="G3658" s="2">
        <v>-23.92</v>
      </c>
      <c r="H3658" s="2"/>
      <c r="I3658" s="2">
        <v>2008</v>
      </c>
      <c r="J3658" s="2">
        <v>20.08</v>
      </c>
      <c r="K3658" s="2">
        <v>0</v>
      </c>
      <c r="L3658" s="2">
        <v>100</v>
      </c>
      <c r="M3658" s="2" t="str">
        <f>"601766"</f>
        <v>601766</v>
      </c>
      <c r="N3658" s="2" t="str">
        <f>"A453612732"</f>
        <v>A453612732</v>
      </c>
      <c r="O3658" s="2" t="str">
        <f>"2639.50"</f>
        <v>2639.50</v>
      </c>
      <c r="P3658" s="2">
        <v>30</v>
      </c>
      <c r="Q3658" s="2">
        <f>P3658*B3658</f>
        <v>3000</v>
      </c>
      <c r="R3658" s="2">
        <f>(Q3658-O3658)/O3658*100</f>
        <v>13.6578897518469</v>
      </c>
    </row>
    <row r="3659" spans="1:18">
      <c r="A3659" s="2" t="s">
        <v>8</v>
      </c>
      <c r="B3659" s="2" t="s">
        <v>9</v>
      </c>
      <c r="C3659" s="4" t="s">
        <v>10</v>
      </c>
      <c r="D3659" s="4"/>
      <c r="E3659" s="4"/>
      <c r="F3659" s="2"/>
      <c r="G3659" s="2">
        <f>SUM(G3643:G3658)</f>
        <v>-178.38</v>
      </c>
      <c r="H3659" s="2"/>
      <c r="I3659" s="2"/>
      <c r="J3659" s="2"/>
      <c r="K3659" s="2"/>
      <c r="L3659" s="2"/>
      <c r="M3659" s="2"/>
      <c r="N3659" s="2"/>
      <c r="O3659" s="2"/>
      <c r="P3659" s="2"/>
      <c r="Q3659" s="2">
        <f>SUM(Q3643:Q3658)</f>
        <v>134800</v>
      </c>
      <c r="R3659" s="2"/>
    </row>
    <row r="3660" customFormat="1" spans="3:8">
      <c r="C3660" s="5"/>
      <c r="D3660" s="5"/>
      <c r="E3660" s="5"/>
      <c r="H3660" s="6">
        <v>42257</v>
      </c>
    </row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spans="2:18">
      <c r="B3672" s="2" t="str">
        <f>"币种"</f>
        <v>币种</v>
      </c>
      <c r="C3672" s="2" t="str">
        <f>"余额"</f>
        <v>余额</v>
      </c>
      <c r="D3672" s="2" t="str">
        <f>"可用"</f>
        <v>可用</v>
      </c>
      <c r="E3672" s="2" t="str">
        <f>"可取"</f>
        <v>可取</v>
      </c>
      <c r="F3672" s="2" t="str">
        <f>"参考市值"</f>
        <v>参考市值</v>
      </c>
      <c r="G3672" s="2" t="str">
        <f>"资产"</f>
        <v>资产</v>
      </c>
      <c r="H3672" s="2" t="str">
        <f>"盈亏"</f>
        <v>盈亏</v>
      </c>
      <c r="I3672" s="2"/>
      <c r="J3672" s="2"/>
      <c r="K3672" s="2"/>
      <c r="L3672" s="2"/>
      <c r="M3672" s="2"/>
      <c r="N3672" s="2"/>
      <c r="O3672" s="2"/>
      <c r="P3672" s="2"/>
      <c r="Q3672" s="2"/>
      <c r="R3672" s="2"/>
    </row>
    <row r="3673" spans="2:18">
      <c r="B3673" s="2" t="str">
        <f>"人民币"</f>
        <v>人民币</v>
      </c>
      <c r="C3673" s="2" t="str">
        <f>"5508.71"</f>
        <v>5508.71</v>
      </c>
      <c r="D3673" s="2" t="str">
        <f>"138.54"</f>
        <v>138.54</v>
      </c>
      <c r="E3673" s="2" t="str">
        <f>"138.54"</f>
        <v>138.54</v>
      </c>
      <c r="F3673" s="2" t="str">
        <f>"91616.00"</f>
        <v>91616.00</v>
      </c>
      <c r="G3673" s="2" t="str">
        <f>"91754.54"</f>
        <v>91754.54</v>
      </c>
      <c r="H3673" s="2" t="str">
        <f>"-9194.42"</f>
        <v>-9194.42</v>
      </c>
      <c r="I3673" s="2"/>
      <c r="J3673" s="2"/>
      <c r="K3673" s="2"/>
      <c r="L3673" s="2"/>
      <c r="M3673" s="2"/>
      <c r="N3673" s="2"/>
      <c r="O3673" s="2"/>
      <c r="P3673" s="2"/>
      <c r="Q3673" s="2"/>
      <c r="R3673" s="2"/>
    </row>
    <row r="3674" spans="2:18"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8"/>
    </row>
    <row r="3675" spans="2:18">
      <c r="B3675" s="2" t="s">
        <v>0</v>
      </c>
      <c r="C3675" s="2" t="str">
        <f>"证券数量"</f>
        <v>证券数量</v>
      </c>
      <c r="D3675" s="2" t="s">
        <v>1</v>
      </c>
      <c r="E3675" s="2" t="str">
        <f>"价格币种"</f>
        <v>价格币种</v>
      </c>
      <c r="F3675" s="2" t="str">
        <f>"成本价"</f>
        <v>成本价</v>
      </c>
      <c r="G3675" s="2" t="str">
        <f>"浮动盈亏"</f>
        <v>浮动盈亏</v>
      </c>
      <c r="H3675" s="2" t="str">
        <f>"盈亏比例(%)"</f>
        <v>盈亏比例(%)</v>
      </c>
      <c r="I3675" s="2" t="str">
        <f>"折算汇率"</f>
        <v>折算汇率</v>
      </c>
      <c r="J3675" s="2" t="str">
        <f>"最新市值"</f>
        <v>最新市值</v>
      </c>
      <c r="K3675" s="2" t="str">
        <f>"当前价"</f>
        <v>当前价</v>
      </c>
      <c r="L3675" s="2" t="str">
        <f>"今买数量"</f>
        <v>今买数量</v>
      </c>
      <c r="M3675" s="2" t="str">
        <f>"今卖数量"</f>
        <v>今卖数量</v>
      </c>
      <c r="N3675" s="2" t="str">
        <f>"证券代码"</f>
        <v>证券代码</v>
      </c>
      <c r="O3675" s="2" t="str">
        <f>"股东代码"</f>
        <v>股东代码</v>
      </c>
      <c r="P3675" s="2" t="str">
        <f>"成本金额"</f>
        <v>成本金额</v>
      </c>
      <c r="Q3675" s="2" t="s">
        <v>2</v>
      </c>
      <c r="R3675" s="2"/>
    </row>
    <row r="3676" spans="2:18">
      <c r="B3676" s="2" t="s">
        <v>4</v>
      </c>
      <c r="C3676" s="9" t="s">
        <v>5</v>
      </c>
      <c r="D3676" s="9" t="s">
        <v>5</v>
      </c>
      <c r="E3676" s="2" t="str">
        <f t="shared" ref="E3676:E3691" si="1093">"人民币"</f>
        <v>人民币</v>
      </c>
      <c r="F3676" s="2">
        <v>19.758</v>
      </c>
      <c r="G3676" s="2">
        <v>-1294.53</v>
      </c>
      <c r="H3676" s="2">
        <v>-8.19</v>
      </c>
      <c r="I3676" s="9" t="s">
        <v>6</v>
      </c>
      <c r="J3676" s="2">
        <v>14512</v>
      </c>
      <c r="K3676" s="2">
        <v>18.14</v>
      </c>
      <c r="L3676" s="2">
        <v>0</v>
      </c>
      <c r="M3676" s="2">
        <v>0</v>
      </c>
      <c r="N3676" s="2" t="str">
        <f>"000936"</f>
        <v>000936</v>
      </c>
      <c r="O3676" s="2" t="str">
        <f t="shared" ref="O3676:O3679" si="1094">"0157472516"</f>
        <v>0157472516</v>
      </c>
      <c r="P3676" s="2" t="str">
        <f>"15806.53"</f>
        <v>15806.53</v>
      </c>
      <c r="Q3676" s="2">
        <v>30</v>
      </c>
      <c r="R3676" s="2">
        <f t="shared" ref="R3676:R3691" si="1095">Q3676*C3676</f>
        <v>24000</v>
      </c>
    </row>
    <row r="3677" spans="2:18">
      <c r="B3677" s="2" t="str">
        <f>"创业板B"</f>
        <v>创业板B</v>
      </c>
      <c r="C3677" s="2">
        <v>10000</v>
      </c>
      <c r="D3677" s="2">
        <v>10000</v>
      </c>
      <c r="E3677" s="2" t="str">
        <f>"人民币"</f>
        <v>人民币</v>
      </c>
      <c r="F3677" s="2">
        <v>1.116</v>
      </c>
      <c r="G3677" s="2">
        <v>-927.5</v>
      </c>
      <c r="H3677" s="2">
        <v>-8.33</v>
      </c>
      <c r="I3677" s="2"/>
      <c r="J3677" s="2">
        <v>10230</v>
      </c>
      <c r="K3677" s="2">
        <v>1.023</v>
      </c>
      <c r="L3677" s="2">
        <v>0</v>
      </c>
      <c r="M3677" s="2">
        <v>0</v>
      </c>
      <c r="N3677" s="2" t="str">
        <f>"150153"</f>
        <v>150153</v>
      </c>
      <c r="O3677" s="2" t="str">
        <f>"0157472516"</f>
        <v>0157472516</v>
      </c>
      <c r="P3677" s="2" t="str">
        <f>"11157.50"</f>
        <v>11157.50</v>
      </c>
      <c r="Q3677" s="2">
        <v>1.3</v>
      </c>
      <c r="R3677" s="2">
        <f>Q3677*C3677</f>
        <v>13000</v>
      </c>
    </row>
    <row r="3678" spans="2:18">
      <c r="B3678" s="2" t="s">
        <v>7</v>
      </c>
      <c r="C3678" s="2">
        <v>600</v>
      </c>
      <c r="D3678" s="2">
        <v>600</v>
      </c>
      <c r="E3678" s="2" t="str">
        <f>"人民币"</f>
        <v>人民币</v>
      </c>
      <c r="F3678" s="2">
        <v>17.548</v>
      </c>
      <c r="G3678" s="2">
        <v>-310.88</v>
      </c>
      <c r="H3678" s="2">
        <v>-2.95</v>
      </c>
      <c r="I3678" s="2"/>
      <c r="J3678" s="2">
        <v>10218</v>
      </c>
      <c r="K3678" s="2">
        <v>17.03</v>
      </c>
      <c r="L3678" s="2">
        <v>0</v>
      </c>
      <c r="M3678" s="2">
        <v>0</v>
      </c>
      <c r="N3678" s="2" t="str">
        <f>"600008"</f>
        <v>600008</v>
      </c>
      <c r="O3678" s="2" t="str">
        <f t="shared" ref="O3678:O3681" si="1096">"A453612732"</f>
        <v>A453612732</v>
      </c>
      <c r="P3678" s="2" t="str">
        <f>"10528.88"</f>
        <v>10528.88</v>
      </c>
      <c r="Q3678" s="2">
        <v>25</v>
      </c>
      <c r="R3678" s="2">
        <f>Q3678*C3678</f>
        <v>15000</v>
      </c>
    </row>
    <row r="3679" spans="2:18">
      <c r="B3679" s="2" t="str">
        <f>"华英农业"</f>
        <v>华英农业</v>
      </c>
      <c r="C3679" s="2">
        <v>600</v>
      </c>
      <c r="D3679" s="2">
        <v>300</v>
      </c>
      <c r="E3679" s="2" t="str">
        <f>"人民币"</f>
        <v>人民币</v>
      </c>
      <c r="F3679" s="2">
        <v>14.948</v>
      </c>
      <c r="G3679" s="2">
        <v>-418.66</v>
      </c>
      <c r="H3679" s="2">
        <v>-4.67</v>
      </c>
      <c r="I3679" s="2"/>
      <c r="J3679" s="2">
        <v>8550</v>
      </c>
      <c r="K3679" s="2">
        <v>14.25</v>
      </c>
      <c r="L3679" s="2">
        <v>300</v>
      </c>
      <c r="M3679" s="2">
        <v>0</v>
      </c>
      <c r="N3679" s="2" t="str">
        <f>"002321"</f>
        <v>002321</v>
      </c>
      <c r="O3679" s="2" t="str">
        <f>"0157472516"</f>
        <v>0157472516</v>
      </c>
      <c r="P3679" s="2" t="str">
        <f>"8968.66"</f>
        <v>8968.66</v>
      </c>
      <c r="Q3679" s="2">
        <v>25</v>
      </c>
      <c r="R3679" s="2">
        <f>Q3679*C3679</f>
        <v>15000</v>
      </c>
    </row>
    <row r="3680" spans="2:18">
      <c r="B3680" s="2" t="str">
        <f>"*ST阳化"</f>
        <v>*ST阳化</v>
      </c>
      <c r="C3680" s="2">
        <v>900</v>
      </c>
      <c r="D3680" s="2">
        <v>600</v>
      </c>
      <c r="E3680" s="2" t="str">
        <f>"人民币"</f>
        <v>人民币</v>
      </c>
      <c r="F3680" s="2">
        <v>7.599</v>
      </c>
      <c r="G3680" s="2">
        <v>-80.2</v>
      </c>
      <c r="H3680" s="2">
        <v>-1.17</v>
      </c>
      <c r="I3680" s="2"/>
      <c r="J3680" s="2">
        <v>6759</v>
      </c>
      <c r="K3680" s="2">
        <v>7.51</v>
      </c>
      <c r="L3680" s="2">
        <v>300</v>
      </c>
      <c r="M3680" s="2">
        <v>0</v>
      </c>
      <c r="N3680" s="2" t="str">
        <f>"600691"</f>
        <v>600691</v>
      </c>
      <c r="O3680" s="2" t="str">
        <f>"A453612732"</f>
        <v>A453612732</v>
      </c>
      <c r="P3680" s="2" t="str">
        <f>"6839.20"</f>
        <v>6839.20</v>
      </c>
      <c r="Q3680" s="2">
        <v>11</v>
      </c>
      <c r="R3680" s="2">
        <f>Q3680*C3680</f>
        <v>9900</v>
      </c>
    </row>
    <row r="3681" spans="2:18">
      <c r="B3681" s="2" t="str">
        <f>"雪峰科技"</f>
        <v>雪峰科技</v>
      </c>
      <c r="C3681" s="2">
        <v>200</v>
      </c>
      <c r="D3681" s="2">
        <v>100</v>
      </c>
      <c r="E3681" s="2" t="str">
        <f>"人民币"</f>
        <v>人民币</v>
      </c>
      <c r="F3681" s="2">
        <v>37.898</v>
      </c>
      <c r="G3681" s="2">
        <v>-1239.59</v>
      </c>
      <c r="H3681" s="2">
        <v>-16.35</v>
      </c>
      <c r="I3681" s="2"/>
      <c r="J3681" s="2">
        <v>6340</v>
      </c>
      <c r="K3681" s="2">
        <v>31.7</v>
      </c>
      <c r="L3681" s="2">
        <v>100</v>
      </c>
      <c r="M3681" s="2">
        <v>0</v>
      </c>
      <c r="N3681" s="2" t="str">
        <f>"603227"</f>
        <v>603227</v>
      </c>
      <c r="O3681" s="2" t="str">
        <f>"A453612732"</f>
        <v>A453612732</v>
      </c>
      <c r="P3681" s="2" t="str">
        <f>"7579.59"</f>
        <v>7579.59</v>
      </c>
      <c r="Q3681" s="2">
        <v>42</v>
      </c>
      <c r="R3681" s="2">
        <f>Q3681*C3681</f>
        <v>8400</v>
      </c>
    </row>
    <row r="3682" spans="2:18">
      <c r="B3682" s="2" t="str">
        <f>"三花股份"</f>
        <v>三花股份</v>
      </c>
      <c r="C3682" s="2">
        <v>400</v>
      </c>
      <c r="D3682" s="2">
        <v>400</v>
      </c>
      <c r="E3682" s="2" t="str">
        <f>"人民币"</f>
        <v>人民币</v>
      </c>
      <c r="F3682" s="2">
        <v>13.737</v>
      </c>
      <c r="G3682" s="2">
        <v>69.25</v>
      </c>
      <c r="H3682" s="2">
        <v>1.26</v>
      </c>
      <c r="I3682" s="2"/>
      <c r="J3682" s="2">
        <v>5564</v>
      </c>
      <c r="K3682" s="2">
        <v>13.91</v>
      </c>
      <c r="L3682" s="2">
        <v>0</v>
      </c>
      <c r="M3682" s="2">
        <v>0</v>
      </c>
      <c r="N3682" s="2" t="str">
        <f>"002050"</f>
        <v>002050</v>
      </c>
      <c r="O3682" s="2" t="str">
        <f t="shared" ref="O3682:O3687" si="1097">"0157472516"</f>
        <v>0157472516</v>
      </c>
      <c r="P3682" s="2" t="str">
        <f>"5494.75"</f>
        <v>5494.75</v>
      </c>
      <c r="Q3682" s="2">
        <v>20</v>
      </c>
      <c r="R3682" s="2">
        <f>Q3682*C3682</f>
        <v>8000</v>
      </c>
    </row>
    <row r="3683" spans="2:18">
      <c r="B3683" s="2" t="str">
        <f>"农 产 品"</f>
        <v>农 产 品</v>
      </c>
      <c r="C3683" s="2">
        <v>200</v>
      </c>
      <c r="D3683" s="2">
        <v>200</v>
      </c>
      <c r="E3683" s="2" t="str">
        <f>"人民币"</f>
        <v>人民币</v>
      </c>
      <c r="F3683" s="2">
        <v>25.665</v>
      </c>
      <c r="G3683" s="2">
        <v>-601</v>
      </c>
      <c r="H3683" s="2">
        <v>-11.71</v>
      </c>
      <c r="I3683" s="2"/>
      <c r="J3683" s="2">
        <v>4532</v>
      </c>
      <c r="K3683" s="2">
        <v>22.66</v>
      </c>
      <c r="L3683" s="2">
        <v>0</v>
      </c>
      <c r="M3683" s="2">
        <v>0</v>
      </c>
      <c r="N3683" s="2" t="str">
        <f>"000061"</f>
        <v>000061</v>
      </c>
      <c r="O3683" s="2" t="str">
        <f>"0157472516"</f>
        <v>0157472516</v>
      </c>
      <c r="P3683" s="2" t="str">
        <f>"5133.00"</f>
        <v>5133.00</v>
      </c>
      <c r="Q3683" s="2">
        <v>35</v>
      </c>
      <c r="R3683" s="2">
        <f>Q3683*C3683</f>
        <v>7000</v>
      </c>
    </row>
    <row r="3684" spans="2:18">
      <c r="B3684" s="2" t="str">
        <f>"北京城建"</f>
        <v>北京城建</v>
      </c>
      <c r="C3684" s="2">
        <v>200</v>
      </c>
      <c r="D3684" s="2">
        <v>200</v>
      </c>
      <c r="E3684" s="2" t="str">
        <f>"人民币"</f>
        <v>人民币</v>
      </c>
      <c r="F3684" s="2">
        <v>24.605</v>
      </c>
      <c r="G3684" s="2">
        <v>-394.99</v>
      </c>
      <c r="H3684" s="2">
        <v>-8.03</v>
      </c>
      <c r="I3684" s="2"/>
      <c r="J3684" s="2">
        <v>4526</v>
      </c>
      <c r="K3684" s="2">
        <v>22.63</v>
      </c>
      <c r="L3684" s="2">
        <v>0</v>
      </c>
      <c r="M3684" s="2">
        <v>0</v>
      </c>
      <c r="N3684" s="2" t="str">
        <f>"600266"</f>
        <v>600266</v>
      </c>
      <c r="O3684" s="2" t="str">
        <f t="shared" ref="O3684:O3686" si="1098">"A453612732"</f>
        <v>A453612732</v>
      </c>
      <c r="P3684" s="2" t="str">
        <f>"4920.99"</f>
        <v>4920.99</v>
      </c>
      <c r="Q3684" s="2">
        <v>28</v>
      </c>
      <c r="R3684" s="2">
        <f>Q3684*C3684</f>
        <v>5600</v>
      </c>
    </row>
    <row r="3685" spans="2:18">
      <c r="B3685" s="2" t="str">
        <f>"上汽集团"</f>
        <v>上汽集团</v>
      </c>
      <c r="C3685" s="2">
        <v>200</v>
      </c>
      <c r="D3685" s="2">
        <v>200</v>
      </c>
      <c r="E3685" s="2" t="str">
        <f>"人民币"</f>
        <v>人民币</v>
      </c>
      <c r="F3685" s="2">
        <v>24.736</v>
      </c>
      <c r="G3685" s="2">
        <v>-449.12</v>
      </c>
      <c r="H3685" s="2">
        <v>-9.08</v>
      </c>
      <c r="I3685" s="2"/>
      <c r="J3685" s="2">
        <v>4498</v>
      </c>
      <c r="K3685" s="2">
        <v>22.49</v>
      </c>
      <c r="L3685" s="2">
        <v>0</v>
      </c>
      <c r="M3685" s="2">
        <v>0</v>
      </c>
      <c r="N3685" s="2" t="str">
        <f>"600104"</f>
        <v>600104</v>
      </c>
      <c r="O3685" s="2" t="str">
        <f>"A453612732"</f>
        <v>A453612732</v>
      </c>
      <c r="P3685" s="2" t="str">
        <f>"4947.12"</f>
        <v>4947.12</v>
      </c>
      <c r="Q3685" s="2">
        <v>35</v>
      </c>
      <c r="R3685" s="2">
        <f>Q3685*C3685</f>
        <v>7000</v>
      </c>
    </row>
    <row r="3686" spans="2:18">
      <c r="B3686" s="2" t="str">
        <f>"中海集运"</f>
        <v>中海集运</v>
      </c>
      <c r="C3686" s="2">
        <v>400</v>
      </c>
      <c r="D3686" s="2">
        <v>400</v>
      </c>
      <c r="E3686" s="2" t="str">
        <f>"人民币"</f>
        <v>人民币</v>
      </c>
      <c r="F3686" s="2">
        <v>9.099</v>
      </c>
      <c r="G3686" s="2">
        <v>-167.68</v>
      </c>
      <c r="H3686" s="2">
        <v>-4.6</v>
      </c>
      <c r="I3686" s="2"/>
      <c r="J3686" s="2">
        <v>3472</v>
      </c>
      <c r="K3686" s="2">
        <v>8.68</v>
      </c>
      <c r="L3686" s="2">
        <v>0</v>
      </c>
      <c r="M3686" s="2">
        <v>0</v>
      </c>
      <c r="N3686" s="2" t="str">
        <f>"601866"</f>
        <v>601866</v>
      </c>
      <c r="O3686" s="2" t="str">
        <f>"A453612732"</f>
        <v>A453612732</v>
      </c>
      <c r="P3686" s="2" t="str">
        <f>"3639.68"</f>
        <v>3639.68</v>
      </c>
      <c r="Q3686" s="2">
        <v>12</v>
      </c>
      <c r="R3686" s="2">
        <f>Q3686*C3686</f>
        <v>4800</v>
      </c>
    </row>
    <row r="3687" spans="2:18">
      <c r="B3687" s="2" t="str">
        <f>"中航军B"</f>
        <v>中航军B</v>
      </c>
      <c r="C3687" s="2">
        <v>3000</v>
      </c>
      <c r="D3687" s="2">
        <v>3000</v>
      </c>
      <c r="E3687" s="2" t="str">
        <f>"人民币"</f>
        <v>人民币</v>
      </c>
      <c r="F3687" s="2">
        <v>0.972</v>
      </c>
      <c r="G3687" s="2">
        <v>-62</v>
      </c>
      <c r="H3687" s="2">
        <v>-2.16</v>
      </c>
      <c r="I3687" s="2"/>
      <c r="J3687" s="2">
        <v>2853</v>
      </c>
      <c r="K3687" s="2">
        <v>0.951</v>
      </c>
      <c r="L3687" s="2">
        <v>0</v>
      </c>
      <c r="M3687" s="2">
        <v>0</v>
      </c>
      <c r="N3687" s="2" t="str">
        <f>"150222"</f>
        <v>150222</v>
      </c>
      <c r="O3687" s="2" t="str">
        <f>"0157472516"</f>
        <v>0157472516</v>
      </c>
      <c r="P3687" s="2" t="str">
        <f>"2915.00"</f>
        <v>2915.00</v>
      </c>
      <c r="Q3687" s="2">
        <v>1.1</v>
      </c>
      <c r="R3687" s="2">
        <f>Q3687*C3687</f>
        <v>3300</v>
      </c>
    </row>
    <row r="3688" spans="2:18">
      <c r="B3688" s="2" t="str">
        <f>"华贸物流"</f>
        <v>华贸物流</v>
      </c>
      <c r="C3688" s="2">
        <v>200</v>
      </c>
      <c r="D3688" s="2">
        <v>200</v>
      </c>
      <c r="E3688" s="2" t="str">
        <f>"人民币"</f>
        <v>人民币</v>
      </c>
      <c r="F3688" s="2">
        <v>16.576</v>
      </c>
      <c r="G3688" s="2">
        <v>-473.12</v>
      </c>
      <c r="H3688" s="2">
        <v>-14.27</v>
      </c>
      <c r="I3688" s="2"/>
      <c r="J3688" s="2">
        <v>2842</v>
      </c>
      <c r="K3688" s="2">
        <v>14.21</v>
      </c>
      <c r="L3688" s="2">
        <v>0</v>
      </c>
      <c r="M3688" s="2">
        <v>0</v>
      </c>
      <c r="N3688" s="2" t="str">
        <f>"603128"</f>
        <v>603128</v>
      </c>
      <c r="O3688" s="2" t="str">
        <f t="shared" ref="O3688:O3691" si="1099">"A453612732"</f>
        <v>A453612732</v>
      </c>
      <c r="P3688" s="2" t="str">
        <f>"3315.12"</f>
        <v>3315.12</v>
      </c>
      <c r="Q3688" s="2">
        <v>20</v>
      </c>
      <c r="R3688" s="2">
        <f>Q3688*C3688</f>
        <v>4000</v>
      </c>
    </row>
    <row r="3689" spans="2:18">
      <c r="B3689" s="2" t="str">
        <f>"盛达矿业"</f>
        <v>盛达矿业</v>
      </c>
      <c r="C3689" s="2">
        <v>100</v>
      </c>
      <c r="D3689" s="2">
        <v>100</v>
      </c>
      <c r="E3689" s="2" t="str">
        <f>"人民币"</f>
        <v>人民币</v>
      </c>
      <c r="F3689" s="2">
        <v>38.308</v>
      </c>
      <c r="G3689" s="2">
        <v>-1175.77</v>
      </c>
      <c r="H3689" s="2">
        <v>-30.69</v>
      </c>
      <c r="I3689" s="2"/>
      <c r="J3689" s="2">
        <v>2655</v>
      </c>
      <c r="K3689" s="2">
        <v>26.55</v>
      </c>
      <c r="L3689" s="2">
        <v>0</v>
      </c>
      <c r="M3689" s="2">
        <v>100</v>
      </c>
      <c r="N3689" s="2" t="str">
        <f>"000603"</f>
        <v>000603</v>
      </c>
      <c r="O3689" s="2" t="str">
        <f>"0157472516"</f>
        <v>0157472516</v>
      </c>
      <c r="P3689" s="2" t="str">
        <f>"3830.77"</f>
        <v>3830.77</v>
      </c>
      <c r="Q3689" s="2">
        <v>40</v>
      </c>
      <c r="R3689" s="2">
        <f>Q3689*C3689</f>
        <v>4000</v>
      </c>
    </row>
    <row r="3690" spans="2:18">
      <c r="B3690" s="2" t="str">
        <f>"大众交通"</f>
        <v>大众交通</v>
      </c>
      <c r="C3690" s="2">
        <v>100</v>
      </c>
      <c r="D3690" s="2">
        <v>100</v>
      </c>
      <c r="E3690" s="2" t="str">
        <f>"人民币"</f>
        <v>人民币</v>
      </c>
      <c r="F3690" s="2">
        <v>30.941</v>
      </c>
      <c r="G3690" s="2">
        <v>-1037.13</v>
      </c>
      <c r="H3690" s="2">
        <v>-33.52</v>
      </c>
      <c r="I3690" s="2"/>
      <c r="J3690" s="2">
        <v>2057</v>
      </c>
      <c r="K3690" s="2">
        <v>20.57</v>
      </c>
      <c r="L3690" s="2">
        <v>0</v>
      </c>
      <c r="M3690" s="2">
        <v>0</v>
      </c>
      <c r="N3690" s="2" t="str">
        <f>"600611"</f>
        <v>600611</v>
      </c>
      <c r="O3690" s="2" t="str">
        <f>"A453612732"</f>
        <v>A453612732</v>
      </c>
      <c r="P3690" s="2" t="str">
        <f>"3094.13"</f>
        <v>3094.13</v>
      </c>
      <c r="Q3690" s="2">
        <v>28</v>
      </c>
      <c r="R3690" s="2">
        <f>Q3690*C3690</f>
        <v>2800</v>
      </c>
    </row>
    <row r="3691" spans="2:18">
      <c r="B3691" s="2" t="str">
        <f>"中国中车"</f>
        <v>中国中车</v>
      </c>
      <c r="C3691" s="2">
        <v>100</v>
      </c>
      <c r="D3691" s="2">
        <v>100</v>
      </c>
      <c r="E3691" s="2" t="str">
        <f>"人民币"</f>
        <v>人民币</v>
      </c>
      <c r="F3691" s="2">
        <v>26.395</v>
      </c>
      <c r="G3691" s="2">
        <v>-631.5</v>
      </c>
      <c r="H3691" s="2">
        <v>-23.92</v>
      </c>
      <c r="I3691" s="2"/>
      <c r="J3691" s="2">
        <v>2008</v>
      </c>
      <c r="K3691" s="2">
        <v>20.08</v>
      </c>
      <c r="L3691" s="2">
        <v>0</v>
      </c>
      <c r="M3691" s="2">
        <v>100</v>
      </c>
      <c r="N3691" s="2" t="str">
        <f>"601766"</f>
        <v>601766</v>
      </c>
      <c r="O3691" s="2" t="str">
        <f>"A453612732"</f>
        <v>A453612732</v>
      </c>
      <c r="P3691" s="2" t="str">
        <f>"2639.50"</f>
        <v>2639.50</v>
      </c>
      <c r="Q3691" s="2">
        <v>30</v>
      </c>
      <c r="R3691" s="2">
        <f>Q3691*C3691</f>
        <v>3000</v>
      </c>
    </row>
    <row r="3692" spans="2:18">
      <c r="B3692" s="2" t="s">
        <v>8</v>
      </c>
      <c r="C3692" s="2" t="s">
        <v>9</v>
      </c>
      <c r="D3692" s="4" t="s">
        <v>10</v>
      </c>
      <c r="E3692" s="4"/>
      <c r="F3692" s="4"/>
      <c r="G3692" s="2"/>
      <c r="H3692" s="2">
        <f>SUM(H3676:H3691)</f>
        <v>-178.38</v>
      </c>
      <c r="I3692" s="2"/>
      <c r="J3692" s="2"/>
      <c r="K3692" s="2"/>
      <c r="L3692" s="2"/>
      <c r="M3692" s="2"/>
      <c r="N3692" s="2"/>
      <c r="O3692" s="2"/>
      <c r="P3692" s="2"/>
      <c r="Q3692" s="2"/>
      <c r="R3692" s="2">
        <f>SUM(R3676:R3691)</f>
        <v>134800</v>
      </c>
    </row>
    <row r="3693" customFormat="1" spans="4:9">
      <c r="D3693" s="5"/>
      <c r="E3693" s="5"/>
      <c r="F3693" s="5"/>
      <c r="I3693" s="6">
        <v>42257</v>
      </c>
    </row>
    <row r="3694" customFormat="1" spans="11:11">
      <c r="K3694" s="6">
        <f>I3693+1</f>
        <v>42258</v>
      </c>
    </row>
    <row r="3695" customFormat="1" spans="3:12">
      <c r="C3695" t="s">
        <v>11</v>
      </c>
      <c r="L3695" s="7">
        <f ca="1">NOW()</f>
        <v>42259.9654398148</v>
      </c>
    </row>
    <row r="3696" customFormat="1" spans="10:10">
      <c r="J3696" t="e">
        <f>E3688+1</f>
        <v>#VALUE!</v>
      </c>
    </row>
    <row r="3697" customFormat="1" spans="7:7">
      <c r="G3697" t="s">
        <v>12</v>
      </c>
    </row>
    <row r="3698" customFormat="1" spans="6:6">
      <c r="F3698" t="s">
        <v>13</v>
      </c>
    </row>
    <row r="3699" spans="1:17">
      <c r="A3699" s="2" t="str">
        <f>"币种"</f>
        <v>币种</v>
      </c>
      <c r="B3699" s="2" t="str">
        <f>"余额"</f>
        <v>余额</v>
      </c>
      <c r="C3699" s="2" t="str">
        <f>"可用"</f>
        <v>可用</v>
      </c>
      <c r="D3699" s="2" t="str">
        <f>"可取"</f>
        <v>可取</v>
      </c>
      <c r="E3699" s="2" t="str">
        <f>"参考市值"</f>
        <v>参考市值</v>
      </c>
      <c r="F3699" s="2" t="str">
        <f>"资产"</f>
        <v>资产</v>
      </c>
      <c r="G3699" s="2" t="str">
        <f>"盈亏"</f>
        <v>盈亏</v>
      </c>
      <c r="H3699" s="2"/>
      <c r="I3699" s="2"/>
      <c r="J3699" s="2"/>
      <c r="K3699" s="2"/>
      <c r="L3699" s="2"/>
      <c r="M3699" s="2"/>
      <c r="N3699" s="2"/>
      <c r="O3699" s="2"/>
      <c r="P3699" s="2"/>
      <c r="Q3699" s="2"/>
    </row>
    <row r="3700" spans="1:17">
      <c r="A3700" s="2" t="str">
        <f>"人民币"</f>
        <v>人民币</v>
      </c>
      <c r="B3700" s="2" t="str">
        <f>"5508.71"</f>
        <v>5508.71</v>
      </c>
      <c r="C3700" s="2" t="str">
        <f>"138.54"</f>
        <v>138.54</v>
      </c>
      <c r="D3700" s="2" t="str">
        <f>"138.54"</f>
        <v>138.54</v>
      </c>
      <c r="E3700" s="2" t="str">
        <f>"91616.00"</f>
        <v>91616.00</v>
      </c>
      <c r="F3700" s="2" t="str">
        <f>"91754.54"</f>
        <v>91754.54</v>
      </c>
      <c r="G3700" s="2" t="str">
        <f>"-9194.42"</f>
        <v>-9194.42</v>
      </c>
      <c r="H3700" s="2"/>
      <c r="I3700" s="2"/>
      <c r="J3700" s="2"/>
      <c r="K3700" s="2"/>
      <c r="L3700" s="2"/>
      <c r="M3700" s="2"/>
      <c r="N3700" s="2"/>
      <c r="O3700" s="2"/>
      <c r="P3700" s="2"/>
      <c r="Q3700" s="2"/>
    </row>
    <row r="3701" spans="1:17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8"/>
    </row>
    <row r="3702" spans="1:18">
      <c r="A3702" s="2" t="s">
        <v>0</v>
      </c>
      <c r="B3702" s="2" t="str">
        <f>"证券数量"</f>
        <v>证券数量</v>
      </c>
      <c r="C3702" s="2" t="s">
        <v>1</v>
      </c>
      <c r="D3702" s="2" t="str">
        <f>"价格币种"</f>
        <v>价格币种</v>
      </c>
      <c r="E3702" s="2" t="str">
        <f>"成本价"</f>
        <v>成本价</v>
      </c>
      <c r="F3702" s="2" t="str">
        <f>"浮动盈亏"</f>
        <v>浮动盈亏</v>
      </c>
      <c r="G3702" s="2" t="str">
        <f>"盈亏比例(%)"</f>
        <v>盈亏比例(%)</v>
      </c>
      <c r="H3702" s="2" t="str">
        <f>"折算汇率"</f>
        <v>折算汇率</v>
      </c>
      <c r="I3702" s="2" t="str">
        <f>"最新市值"</f>
        <v>最新市值</v>
      </c>
      <c r="J3702" s="2" t="str">
        <f>"当前价"</f>
        <v>当前价</v>
      </c>
      <c r="K3702" s="2" t="str">
        <f>"今买数量"</f>
        <v>今买数量</v>
      </c>
      <c r="L3702" s="2" t="str">
        <f>"今卖数量"</f>
        <v>今卖数量</v>
      </c>
      <c r="M3702" s="2" t="str">
        <f>"证券代码"</f>
        <v>证券代码</v>
      </c>
      <c r="N3702" s="2" t="str">
        <f>"股东代码"</f>
        <v>股东代码</v>
      </c>
      <c r="O3702" s="2" t="str">
        <f>"成本金额"</f>
        <v>成本金额</v>
      </c>
      <c r="P3702" s="2" t="s">
        <v>2</v>
      </c>
      <c r="Q3702" s="2"/>
      <c r="R3702" s="2" t="s">
        <v>3</v>
      </c>
    </row>
    <row r="3703" spans="1:18">
      <c r="A3703" s="2" t="s">
        <v>4</v>
      </c>
      <c r="B3703" s="9" t="s">
        <v>5</v>
      </c>
      <c r="C3703" s="9" t="s">
        <v>5</v>
      </c>
      <c r="D3703" s="2" t="str">
        <f t="shared" ref="D3703:D3718" si="1100">"人民币"</f>
        <v>人民币</v>
      </c>
      <c r="E3703" s="2">
        <v>19.758</v>
      </c>
      <c r="F3703" s="2">
        <v>-1294.53</v>
      </c>
      <c r="G3703" s="2">
        <v>-8.19</v>
      </c>
      <c r="H3703" s="9" t="s">
        <v>6</v>
      </c>
      <c r="I3703" s="2">
        <v>14512</v>
      </c>
      <c r="J3703" s="2">
        <v>18.14</v>
      </c>
      <c r="K3703" s="2">
        <v>0</v>
      </c>
      <c r="L3703" s="2">
        <v>0</v>
      </c>
      <c r="M3703" s="2" t="str">
        <f>"000936"</f>
        <v>000936</v>
      </c>
      <c r="N3703" s="2" t="str">
        <f t="shared" ref="N3703:N3706" si="1101">"0157472516"</f>
        <v>0157472516</v>
      </c>
      <c r="O3703" s="2" t="str">
        <f>"15806.53"</f>
        <v>15806.53</v>
      </c>
      <c r="P3703" s="2">
        <v>30</v>
      </c>
      <c r="Q3703" s="2">
        <f t="shared" ref="Q3703:Q3718" si="1102">P3703*B3703</f>
        <v>24000</v>
      </c>
      <c r="R3703" s="2">
        <f t="shared" ref="R3703:R3718" si="1103">(Q3703-O3703)/O3703*100</f>
        <v>51.835981711356</v>
      </c>
    </row>
    <row r="3704" spans="1:18">
      <c r="A3704" s="2" t="str">
        <f>"创业板B"</f>
        <v>创业板B</v>
      </c>
      <c r="B3704" s="2">
        <v>10000</v>
      </c>
      <c r="C3704" s="2">
        <v>10000</v>
      </c>
      <c r="D3704" s="2" t="str">
        <f>"人民币"</f>
        <v>人民币</v>
      </c>
      <c r="E3704" s="2">
        <v>1.116</v>
      </c>
      <c r="F3704" s="2">
        <v>-927.5</v>
      </c>
      <c r="G3704" s="2">
        <v>-8.33</v>
      </c>
      <c r="H3704" s="2"/>
      <c r="I3704" s="2">
        <v>10230</v>
      </c>
      <c r="J3704" s="2">
        <v>1.023</v>
      </c>
      <c r="K3704" s="2">
        <v>0</v>
      </c>
      <c r="L3704" s="2">
        <v>0</v>
      </c>
      <c r="M3704" s="2" t="str">
        <f>"150153"</f>
        <v>150153</v>
      </c>
      <c r="N3704" s="2" t="str">
        <f>"0157472516"</f>
        <v>0157472516</v>
      </c>
      <c r="O3704" s="2" t="str">
        <f>"11157.50"</f>
        <v>11157.50</v>
      </c>
      <c r="P3704" s="2">
        <v>1.3</v>
      </c>
      <c r="Q3704" s="2">
        <f>P3704*B3704</f>
        <v>13000</v>
      </c>
      <c r="R3704" s="2">
        <f>(Q3704-O3704)/O3704*100</f>
        <v>16.5135559041004</v>
      </c>
    </row>
    <row r="3705" spans="1:18">
      <c r="A3705" s="2" t="s">
        <v>7</v>
      </c>
      <c r="B3705" s="2">
        <v>600</v>
      </c>
      <c r="C3705" s="2">
        <v>600</v>
      </c>
      <c r="D3705" s="2" t="str">
        <f>"人民币"</f>
        <v>人民币</v>
      </c>
      <c r="E3705" s="2">
        <v>17.548</v>
      </c>
      <c r="F3705" s="2">
        <v>-310.88</v>
      </c>
      <c r="G3705" s="2">
        <v>-2.95</v>
      </c>
      <c r="H3705" s="2"/>
      <c r="I3705" s="2">
        <v>10218</v>
      </c>
      <c r="J3705" s="2">
        <v>17.03</v>
      </c>
      <c r="K3705" s="2">
        <v>0</v>
      </c>
      <c r="L3705" s="2">
        <v>0</v>
      </c>
      <c r="M3705" s="2" t="str">
        <f>"600008"</f>
        <v>600008</v>
      </c>
      <c r="N3705" s="2" t="str">
        <f t="shared" ref="N3705:N3708" si="1104">"A453612732"</f>
        <v>A453612732</v>
      </c>
      <c r="O3705" s="2" t="str">
        <f>"10528.88"</f>
        <v>10528.88</v>
      </c>
      <c r="P3705" s="2">
        <v>25</v>
      </c>
      <c r="Q3705" s="2">
        <f>P3705*B3705</f>
        <v>15000</v>
      </c>
      <c r="R3705" s="2">
        <f>(Q3705-O3705)/O3705*100</f>
        <v>42.4652954540274</v>
      </c>
    </row>
    <row r="3706" spans="1:18">
      <c r="A3706" s="2" t="str">
        <f>"华英农业"</f>
        <v>华英农业</v>
      </c>
      <c r="B3706" s="2">
        <v>600</v>
      </c>
      <c r="C3706" s="2">
        <v>300</v>
      </c>
      <c r="D3706" s="2" t="str">
        <f>"人民币"</f>
        <v>人民币</v>
      </c>
      <c r="E3706" s="2">
        <v>14.948</v>
      </c>
      <c r="F3706" s="2">
        <v>-418.66</v>
      </c>
      <c r="G3706" s="2">
        <v>-4.67</v>
      </c>
      <c r="H3706" s="2"/>
      <c r="I3706" s="2">
        <v>8550</v>
      </c>
      <c r="J3706" s="2">
        <v>14.25</v>
      </c>
      <c r="K3706" s="2">
        <v>300</v>
      </c>
      <c r="L3706" s="2">
        <v>0</v>
      </c>
      <c r="M3706" s="2" t="str">
        <f>"002321"</f>
        <v>002321</v>
      </c>
      <c r="N3706" s="2" t="str">
        <f>"0157472516"</f>
        <v>0157472516</v>
      </c>
      <c r="O3706" s="2" t="str">
        <f>"8968.66"</f>
        <v>8968.66</v>
      </c>
      <c r="P3706" s="2">
        <v>25</v>
      </c>
      <c r="Q3706" s="2">
        <f>P3706*B3706</f>
        <v>15000</v>
      </c>
      <c r="R3706" s="2">
        <f>(Q3706-O3706)/O3706*100</f>
        <v>67.2490650777262</v>
      </c>
    </row>
    <row r="3707" spans="1:18">
      <c r="A3707" s="2" t="str">
        <f>"*ST阳化"</f>
        <v>*ST阳化</v>
      </c>
      <c r="B3707" s="2">
        <v>900</v>
      </c>
      <c r="C3707" s="2">
        <v>600</v>
      </c>
      <c r="D3707" s="2" t="str">
        <f>"人民币"</f>
        <v>人民币</v>
      </c>
      <c r="E3707" s="2">
        <v>7.599</v>
      </c>
      <c r="F3707" s="2">
        <v>-80.2</v>
      </c>
      <c r="G3707" s="2">
        <v>-1.17</v>
      </c>
      <c r="H3707" s="2"/>
      <c r="I3707" s="2">
        <v>6759</v>
      </c>
      <c r="J3707" s="2">
        <v>7.51</v>
      </c>
      <c r="K3707" s="2">
        <v>300</v>
      </c>
      <c r="L3707" s="2">
        <v>0</v>
      </c>
      <c r="M3707" s="2" t="str">
        <f>"600691"</f>
        <v>600691</v>
      </c>
      <c r="N3707" s="2" t="str">
        <f>"A453612732"</f>
        <v>A453612732</v>
      </c>
      <c r="O3707" s="2" t="str">
        <f>"6839.20"</f>
        <v>6839.20</v>
      </c>
      <c r="P3707" s="2">
        <v>11</v>
      </c>
      <c r="Q3707" s="2">
        <f>P3707*B3707</f>
        <v>9900</v>
      </c>
      <c r="R3707" s="2">
        <f>(Q3707-O3707)/O3707*100</f>
        <v>44.7537723710376</v>
      </c>
    </row>
    <row r="3708" spans="1:18">
      <c r="A3708" s="2" t="str">
        <f>"雪峰科技"</f>
        <v>雪峰科技</v>
      </c>
      <c r="B3708" s="2">
        <v>200</v>
      </c>
      <c r="C3708" s="2">
        <v>100</v>
      </c>
      <c r="D3708" s="2" t="str">
        <f>"人民币"</f>
        <v>人民币</v>
      </c>
      <c r="E3708" s="2">
        <v>37.898</v>
      </c>
      <c r="F3708" s="2">
        <v>-1239.59</v>
      </c>
      <c r="G3708" s="2">
        <v>-16.35</v>
      </c>
      <c r="H3708" s="2"/>
      <c r="I3708" s="2">
        <v>6340</v>
      </c>
      <c r="J3708" s="2">
        <v>31.7</v>
      </c>
      <c r="K3708" s="2">
        <v>100</v>
      </c>
      <c r="L3708" s="2">
        <v>0</v>
      </c>
      <c r="M3708" s="2" t="str">
        <f>"603227"</f>
        <v>603227</v>
      </c>
      <c r="N3708" s="2" t="str">
        <f>"A453612732"</f>
        <v>A453612732</v>
      </c>
      <c r="O3708" s="2" t="str">
        <f>"7579.59"</f>
        <v>7579.59</v>
      </c>
      <c r="P3708" s="2">
        <v>42</v>
      </c>
      <c r="Q3708" s="2">
        <f>P3708*B3708</f>
        <v>8400</v>
      </c>
      <c r="R3708" s="2">
        <f>(Q3708-O3708)/O3708*100</f>
        <v>10.8239363870605</v>
      </c>
    </row>
    <row r="3709" spans="1:18">
      <c r="A3709" s="2" t="str">
        <f>"三花股份"</f>
        <v>三花股份</v>
      </c>
      <c r="B3709" s="2">
        <v>400</v>
      </c>
      <c r="C3709" s="2">
        <v>400</v>
      </c>
      <c r="D3709" s="2" t="str">
        <f>"人民币"</f>
        <v>人民币</v>
      </c>
      <c r="E3709" s="2">
        <v>13.737</v>
      </c>
      <c r="F3709" s="2">
        <v>69.25</v>
      </c>
      <c r="G3709" s="2">
        <v>1.26</v>
      </c>
      <c r="H3709" s="2"/>
      <c r="I3709" s="2">
        <v>5564</v>
      </c>
      <c r="J3709" s="2">
        <v>13.91</v>
      </c>
      <c r="K3709" s="2">
        <v>0</v>
      </c>
      <c r="L3709" s="2">
        <v>0</v>
      </c>
      <c r="M3709" s="2" t="str">
        <f>"002050"</f>
        <v>002050</v>
      </c>
      <c r="N3709" s="2" t="str">
        <f t="shared" ref="N3709:N3714" si="1105">"0157472516"</f>
        <v>0157472516</v>
      </c>
      <c r="O3709" s="2" t="str">
        <f>"5494.75"</f>
        <v>5494.75</v>
      </c>
      <c r="P3709" s="2">
        <v>20</v>
      </c>
      <c r="Q3709" s="2">
        <f>P3709*B3709</f>
        <v>8000</v>
      </c>
      <c r="R3709" s="2">
        <f>(Q3709-O3709)/O3709*100</f>
        <v>45.5935210883116</v>
      </c>
    </row>
    <row r="3710" spans="1:18">
      <c r="A3710" s="2" t="str">
        <f>"农 产 品"</f>
        <v>农 产 品</v>
      </c>
      <c r="B3710" s="2">
        <v>200</v>
      </c>
      <c r="C3710" s="2">
        <v>200</v>
      </c>
      <c r="D3710" s="2" t="str">
        <f>"人民币"</f>
        <v>人民币</v>
      </c>
      <c r="E3710" s="2">
        <v>25.665</v>
      </c>
      <c r="F3710" s="2">
        <v>-601</v>
      </c>
      <c r="G3710" s="2">
        <v>-11.71</v>
      </c>
      <c r="H3710" s="2"/>
      <c r="I3710" s="2">
        <v>4532</v>
      </c>
      <c r="J3710" s="2">
        <v>22.66</v>
      </c>
      <c r="K3710" s="2">
        <v>0</v>
      </c>
      <c r="L3710" s="2">
        <v>0</v>
      </c>
      <c r="M3710" s="2" t="str">
        <f>"000061"</f>
        <v>000061</v>
      </c>
      <c r="N3710" s="2" t="str">
        <f>"0157472516"</f>
        <v>0157472516</v>
      </c>
      <c r="O3710" s="2" t="str">
        <f>"5133.00"</f>
        <v>5133.00</v>
      </c>
      <c r="P3710" s="2">
        <v>35</v>
      </c>
      <c r="Q3710" s="2">
        <f>P3710*B3710</f>
        <v>7000</v>
      </c>
      <c r="R3710" s="2">
        <f>(Q3710-O3710)/O3710*100</f>
        <v>36.3724917202416</v>
      </c>
    </row>
    <row r="3711" spans="1:18">
      <c r="A3711" s="2" t="str">
        <f>"北京城建"</f>
        <v>北京城建</v>
      </c>
      <c r="B3711" s="2">
        <v>200</v>
      </c>
      <c r="C3711" s="2">
        <v>200</v>
      </c>
      <c r="D3711" s="2" t="str">
        <f>"人民币"</f>
        <v>人民币</v>
      </c>
      <c r="E3711" s="2">
        <v>24.605</v>
      </c>
      <c r="F3711" s="2">
        <v>-394.99</v>
      </c>
      <c r="G3711" s="2">
        <v>-8.03</v>
      </c>
      <c r="H3711" s="2"/>
      <c r="I3711" s="2">
        <v>4526</v>
      </c>
      <c r="J3711" s="2">
        <v>22.63</v>
      </c>
      <c r="K3711" s="2">
        <v>0</v>
      </c>
      <c r="L3711" s="2">
        <v>0</v>
      </c>
      <c r="M3711" s="2" t="str">
        <f>"600266"</f>
        <v>600266</v>
      </c>
      <c r="N3711" s="2" t="str">
        <f t="shared" ref="N3711:N3713" si="1106">"A453612732"</f>
        <v>A453612732</v>
      </c>
      <c r="O3711" s="2" t="str">
        <f>"4920.99"</f>
        <v>4920.99</v>
      </c>
      <c r="P3711" s="2">
        <v>28</v>
      </c>
      <c r="Q3711" s="2">
        <f>P3711*B3711</f>
        <v>5600</v>
      </c>
      <c r="R3711" s="2">
        <f>(Q3711-O3711)/O3711*100</f>
        <v>13.7982397850839</v>
      </c>
    </row>
    <row r="3712" spans="1:18">
      <c r="A3712" s="2" t="str">
        <f>"上汽集团"</f>
        <v>上汽集团</v>
      </c>
      <c r="B3712" s="2">
        <v>200</v>
      </c>
      <c r="C3712" s="2">
        <v>200</v>
      </c>
      <c r="D3712" s="2" t="str">
        <f>"人民币"</f>
        <v>人民币</v>
      </c>
      <c r="E3712" s="2">
        <v>24.736</v>
      </c>
      <c r="F3712" s="2">
        <v>-449.12</v>
      </c>
      <c r="G3712" s="2">
        <v>-9.08</v>
      </c>
      <c r="H3712" s="2"/>
      <c r="I3712" s="2">
        <v>4498</v>
      </c>
      <c r="J3712" s="2">
        <v>22.49</v>
      </c>
      <c r="K3712" s="2">
        <v>0</v>
      </c>
      <c r="L3712" s="2">
        <v>0</v>
      </c>
      <c r="M3712" s="2" t="str">
        <f>"600104"</f>
        <v>600104</v>
      </c>
      <c r="N3712" s="2" t="str">
        <f>"A453612732"</f>
        <v>A453612732</v>
      </c>
      <c r="O3712" s="2" t="str">
        <f>"4947.12"</f>
        <v>4947.12</v>
      </c>
      <c r="P3712" s="2">
        <v>35</v>
      </c>
      <c r="Q3712" s="2">
        <f>P3712*B3712</f>
        <v>7000</v>
      </c>
      <c r="R3712" s="2">
        <f>(Q3712-O3712)/O3712*100</f>
        <v>41.4964666310904</v>
      </c>
    </row>
    <row r="3713" spans="1:18">
      <c r="A3713" s="2" t="str">
        <f>"中海集运"</f>
        <v>中海集运</v>
      </c>
      <c r="B3713" s="2">
        <v>400</v>
      </c>
      <c r="C3713" s="2">
        <v>400</v>
      </c>
      <c r="D3713" s="2" t="str">
        <f>"人民币"</f>
        <v>人民币</v>
      </c>
      <c r="E3713" s="2">
        <v>9.099</v>
      </c>
      <c r="F3713" s="2">
        <v>-167.68</v>
      </c>
      <c r="G3713" s="2">
        <v>-4.6</v>
      </c>
      <c r="H3713" s="2"/>
      <c r="I3713" s="2">
        <v>3472</v>
      </c>
      <c r="J3713" s="2">
        <v>8.68</v>
      </c>
      <c r="K3713" s="2">
        <v>0</v>
      </c>
      <c r="L3713" s="2">
        <v>0</v>
      </c>
      <c r="M3713" s="2" t="str">
        <f>"601866"</f>
        <v>601866</v>
      </c>
      <c r="N3713" s="2" t="str">
        <f>"A453612732"</f>
        <v>A453612732</v>
      </c>
      <c r="O3713" s="2" t="str">
        <f>"3639.68"</f>
        <v>3639.68</v>
      </c>
      <c r="P3713" s="2">
        <v>12</v>
      </c>
      <c r="Q3713" s="2">
        <f>P3713*B3713</f>
        <v>4800</v>
      </c>
      <c r="R3713" s="2">
        <f>(Q3713-O3713)/O3713*100</f>
        <v>31.8797256901706</v>
      </c>
    </row>
    <row r="3714" spans="1:18">
      <c r="A3714" s="2" t="str">
        <f>"中航军B"</f>
        <v>中航军B</v>
      </c>
      <c r="B3714" s="2">
        <v>3000</v>
      </c>
      <c r="C3714" s="2">
        <v>3000</v>
      </c>
      <c r="D3714" s="2" t="str">
        <f>"人民币"</f>
        <v>人民币</v>
      </c>
      <c r="E3714" s="2">
        <v>0.972</v>
      </c>
      <c r="F3714" s="2">
        <v>-62</v>
      </c>
      <c r="G3714" s="2">
        <v>-2.16</v>
      </c>
      <c r="H3714" s="2"/>
      <c r="I3714" s="2">
        <v>2853</v>
      </c>
      <c r="J3714" s="2">
        <v>0.951</v>
      </c>
      <c r="K3714" s="2">
        <v>0</v>
      </c>
      <c r="L3714" s="2">
        <v>0</v>
      </c>
      <c r="M3714" s="2" t="str">
        <f>"150222"</f>
        <v>150222</v>
      </c>
      <c r="N3714" s="2" t="str">
        <f>"0157472516"</f>
        <v>0157472516</v>
      </c>
      <c r="O3714" s="2" t="str">
        <f>"2915.00"</f>
        <v>2915.00</v>
      </c>
      <c r="P3714" s="2">
        <v>1.1</v>
      </c>
      <c r="Q3714" s="2">
        <f>P3714*B3714</f>
        <v>3300</v>
      </c>
      <c r="R3714" s="2">
        <f>(Q3714-O3714)/O3714*100</f>
        <v>13.2075471698113</v>
      </c>
    </row>
    <row r="3715" spans="1:18">
      <c r="A3715" s="2" t="str">
        <f>"华贸物流"</f>
        <v>华贸物流</v>
      </c>
      <c r="B3715" s="2">
        <v>200</v>
      </c>
      <c r="C3715" s="2">
        <v>200</v>
      </c>
      <c r="D3715" s="2" t="str">
        <f>"人民币"</f>
        <v>人民币</v>
      </c>
      <c r="E3715" s="2">
        <v>16.576</v>
      </c>
      <c r="F3715" s="2">
        <v>-473.12</v>
      </c>
      <c r="G3715" s="2">
        <v>-14.27</v>
      </c>
      <c r="H3715" s="2"/>
      <c r="I3715" s="2">
        <v>2842</v>
      </c>
      <c r="J3715" s="2">
        <v>14.21</v>
      </c>
      <c r="K3715" s="2">
        <v>0</v>
      </c>
      <c r="L3715" s="2">
        <v>0</v>
      </c>
      <c r="M3715" s="2" t="str">
        <f>"603128"</f>
        <v>603128</v>
      </c>
      <c r="N3715" s="2" t="str">
        <f t="shared" ref="N3715:N3718" si="1107">"A453612732"</f>
        <v>A453612732</v>
      </c>
      <c r="O3715" s="2" t="str">
        <f>"3315.12"</f>
        <v>3315.12</v>
      </c>
      <c r="P3715" s="2">
        <v>20</v>
      </c>
      <c r="Q3715" s="2">
        <f>P3715*B3715</f>
        <v>4000</v>
      </c>
      <c r="R3715" s="2">
        <f>(Q3715-O3715)/O3715*100</f>
        <v>20.6592823185888</v>
      </c>
    </row>
    <row r="3716" spans="1:18">
      <c r="A3716" s="2" t="str">
        <f>"盛达矿业"</f>
        <v>盛达矿业</v>
      </c>
      <c r="B3716" s="2">
        <v>100</v>
      </c>
      <c r="C3716" s="2">
        <v>100</v>
      </c>
      <c r="D3716" s="2" t="str">
        <f>"人民币"</f>
        <v>人民币</v>
      </c>
      <c r="E3716" s="2">
        <v>38.308</v>
      </c>
      <c r="F3716" s="2">
        <v>-1175.77</v>
      </c>
      <c r="G3716" s="2">
        <v>-30.69</v>
      </c>
      <c r="H3716" s="2"/>
      <c r="I3716" s="2">
        <v>2655</v>
      </c>
      <c r="J3716" s="2">
        <v>26.55</v>
      </c>
      <c r="K3716" s="2">
        <v>0</v>
      </c>
      <c r="L3716" s="2">
        <v>100</v>
      </c>
      <c r="M3716" s="2" t="str">
        <f>"000603"</f>
        <v>000603</v>
      </c>
      <c r="N3716" s="2" t="str">
        <f>"0157472516"</f>
        <v>0157472516</v>
      </c>
      <c r="O3716" s="2" t="str">
        <f>"3830.77"</f>
        <v>3830.77</v>
      </c>
      <c r="P3716" s="2">
        <v>40</v>
      </c>
      <c r="Q3716" s="2">
        <f>P3716*B3716</f>
        <v>4000</v>
      </c>
      <c r="R3716" s="2">
        <f>(Q3716-O3716)/O3716*100</f>
        <v>4.41764971533138</v>
      </c>
    </row>
    <row r="3717" spans="1:18">
      <c r="A3717" s="2" t="str">
        <f>"大众交通"</f>
        <v>大众交通</v>
      </c>
      <c r="B3717" s="2">
        <v>100</v>
      </c>
      <c r="C3717" s="2">
        <v>100</v>
      </c>
      <c r="D3717" s="2" t="str">
        <f>"人民币"</f>
        <v>人民币</v>
      </c>
      <c r="E3717" s="2">
        <v>30.941</v>
      </c>
      <c r="F3717" s="2">
        <v>-1037.13</v>
      </c>
      <c r="G3717" s="2">
        <v>-33.52</v>
      </c>
      <c r="H3717" s="2"/>
      <c r="I3717" s="2">
        <v>2057</v>
      </c>
      <c r="J3717" s="2">
        <v>20.57</v>
      </c>
      <c r="K3717" s="2">
        <v>0</v>
      </c>
      <c r="L3717" s="2">
        <v>0</v>
      </c>
      <c r="M3717" s="2" t="str">
        <f>"600611"</f>
        <v>600611</v>
      </c>
      <c r="N3717" s="2" t="str">
        <f>"A453612732"</f>
        <v>A453612732</v>
      </c>
      <c r="O3717" s="2" t="str">
        <f>"3094.13"</f>
        <v>3094.13</v>
      </c>
      <c r="P3717" s="2">
        <v>28</v>
      </c>
      <c r="Q3717" s="2">
        <f>P3717*B3717</f>
        <v>2800</v>
      </c>
      <c r="R3717" s="2">
        <f>(Q3717-O3717)/O3717*100</f>
        <v>-9.50606470962759</v>
      </c>
    </row>
    <row r="3718" spans="1:18">
      <c r="A3718" s="2" t="str">
        <f>"中国中车"</f>
        <v>中国中车</v>
      </c>
      <c r="B3718" s="2">
        <v>100</v>
      </c>
      <c r="C3718" s="2">
        <v>100</v>
      </c>
      <c r="D3718" s="2" t="str">
        <f>"人民币"</f>
        <v>人民币</v>
      </c>
      <c r="E3718" s="2">
        <v>26.395</v>
      </c>
      <c r="F3718" s="2">
        <v>-631.5</v>
      </c>
      <c r="G3718" s="2">
        <v>-23.92</v>
      </c>
      <c r="H3718" s="2"/>
      <c r="I3718" s="2">
        <v>2008</v>
      </c>
      <c r="J3718" s="2">
        <v>20.08</v>
      </c>
      <c r="K3718" s="2">
        <v>0</v>
      </c>
      <c r="L3718" s="2">
        <v>100</v>
      </c>
      <c r="M3718" s="2" t="str">
        <f>"601766"</f>
        <v>601766</v>
      </c>
      <c r="N3718" s="2" t="str">
        <f>"A453612732"</f>
        <v>A453612732</v>
      </c>
      <c r="O3718" s="2" t="str">
        <f>"2639.50"</f>
        <v>2639.50</v>
      </c>
      <c r="P3718" s="2">
        <v>30</v>
      </c>
      <c r="Q3718" s="2">
        <f>P3718*B3718</f>
        <v>3000</v>
      </c>
      <c r="R3718" s="2">
        <f>(Q3718-O3718)/O3718*100</f>
        <v>13.6578897518469</v>
      </c>
    </row>
    <row r="3719" spans="1:18">
      <c r="A3719" s="2" t="s">
        <v>8</v>
      </c>
      <c r="B3719" s="2" t="s">
        <v>9</v>
      </c>
      <c r="C3719" s="4" t="s">
        <v>10</v>
      </c>
      <c r="D3719" s="4"/>
      <c r="E3719" s="4"/>
      <c r="F3719" s="2"/>
      <c r="G3719" s="2">
        <f>SUM(G3703:G3718)</f>
        <v>-178.38</v>
      </c>
      <c r="H3719" s="2"/>
      <c r="I3719" s="2"/>
      <c r="J3719" s="2"/>
      <c r="K3719" s="2"/>
      <c r="L3719" s="2"/>
      <c r="M3719" s="2"/>
      <c r="N3719" s="2"/>
      <c r="O3719" s="2"/>
      <c r="P3719" s="2"/>
      <c r="Q3719" s="2">
        <f>SUM(Q3703:Q3718)</f>
        <v>134800</v>
      </c>
      <c r="R3719" s="2"/>
    </row>
    <row r="3720" customFormat="1" spans="3:8">
      <c r="C3720" s="5"/>
      <c r="D3720" s="5"/>
      <c r="E3720" s="5"/>
      <c r="H3720" s="6">
        <v>42257</v>
      </c>
    </row>
    <row r="3721" customFormat="1" spans="10:10">
      <c r="J3721" s="6">
        <f>H3720+1</f>
        <v>42258</v>
      </c>
    </row>
    <row r="3722" customFormat="1" spans="2:11">
      <c r="B3722" t="s">
        <v>11</v>
      </c>
      <c r="K3722" s="7">
        <f ca="1">NOW()</f>
        <v>42259.9654398148</v>
      </c>
    </row>
    <row r="3723" customFormat="1" spans="9:9">
      <c r="I3723" t="e">
        <f>D3715+1</f>
        <v>#VALUE!</v>
      </c>
    </row>
    <row r="3724" customFormat="1"/>
    <row r="3725" spans="1:18">
      <c r="A3725" s="2" t="s">
        <v>0</v>
      </c>
      <c r="B3725" s="2" t="str">
        <f>"证券数量"</f>
        <v>证券数量</v>
      </c>
      <c r="C3725" s="2" t="s">
        <v>1</v>
      </c>
      <c r="D3725" s="2" t="str">
        <f>"价格币种"</f>
        <v>价格币种</v>
      </c>
      <c r="E3725" s="2" t="str">
        <f>"成本价"</f>
        <v>成本价</v>
      </c>
      <c r="F3725" s="2" t="str">
        <f>"浮动盈亏"</f>
        <v>浮动盈亏</v>
      </c>
      <c r="G3725" s="2" t="str">
        <f>"盈亏比例(%)"</f>
        <v>盈亏比例(%)</v>
      </c>
      <c r="H3725" s="2" t="str">
        <f>"折算汇率"</f>
        <v>折算汇率</v>
      </c>
      <c r="I3725" s="2" t="str">
        <f>"最新市值"</f>
        <v>最新市值</v>
      </c>
      <c r="J3725" s="2" t="str">
        <f>"当前价"</f>
        <v>当前价</v>
      </c>
      <c r="K3725" s="2" t="str">
        <f>"今买数量"</f>
        <v>今买数量</v>
      </c>
      <c r="L3725" s="2" t="str">
        <f>"今卖数量"</f>
        <v>今卖数量</v>
      </c>
      <c r="M3725" s="2" t="str">
        <f>"证券代码"</f>
        <v>证券代码</v>
      </c>
      <c r="N3725" s="2" t="str">
        <f>"股东代码"</f>
        <v>股东代码</v>
      </c>
      <c r="O3725" s="2" t="str">
        <f>"成本金额"</f>
        <v>成本金额</v>
      </c>
      <c r="P3725" s="2" t="s">
        <v>2</v>
      </c>
      <c r="Q3725" s="2"/>
      <c r="R3725" s="2" t="s">
        <v>3</v>
      </c>
    </row>
    <row r="3726" spans="1:18">
      <c r="A3726" s="2" t="s">
        <v>4</v>
      </c>
      <c r="B3726" s="9" t="s">
        <v>5</v>
      </c>
      <c r="C3726" s="9" t="s">
        <v>5</v>
      </c>
      <c r="D3726" s="2" t="str">
        <f t="shared" ref="D3726:D3741" si="1108">"人民币"</f>
        <v>人民币</v>
      </c>
      <c r="E3726" s="2">
        <v>19.758</v>
      </c>
      <c r="F3726" s="2">
        <v>-1294.53</v>
      </c>
      <c r="G3726" s="2">
        <v>-8.19</v>
      </c>
      <c r="H3726" s="9" t="s">
        <v>6</v>
      </c>
      <c r="I3726" s="2">
        <v>14512</v>
      </c>
      <c r="J3726" s="2">
        <v>18.14</v>
      </c>
      <c r="K3726" s="2">
        <v>0</v>
      </c>
      <c r="L3726" s="2">
        <v>0</v>
      </c>
      <c r="M3726" s="2" t="str">
        <f>"000936"</f>
        <v>000936</v>
      </c>
      <c r="N3726" s="2" t="str">
        <f t="shared" ref="N3726:N3729" si="1109">"0157472516"</f>
        <v>0157472516</v>
      </c>
      <c r="O3726" s="2" t="str">
        <f>"15806.53"</f>
        <v>15806.53</v>
      </c>
      <c r="P3726" s="2">
        <v>30</v>
      </c>
      <c r="Q3726" s="2">
        <f t="shared" ref="Q3726:Q3741" si="1110">P3726*B3726</f>
        <v>24000</v>
      </c>
      <c r="R3726" s="2">
        <f t="shared" ref="R3726:R3741" si="1111">(Q3726-O3726)/O3726*100</f>
        <v>51.835981711356</v>
      </c>
    </row>
    <row r="3727" spans="1:18">
      <c r="A3727" s="2" t="str">
        <f>"创业板B"</f>
        <v>创业板B</v>
      </c>
      <c r="B3727" s="2">
        <v>10000</v>
      </c>
      <c r="C3727" s="2">
        <v>10000</v>
      </c>
      <c r="D3727" s="2" t="str">
        <f>"人民币"</f>
        <v>人民币</v>
      </c>
      <c r="E3727" s="2">
        <v>1.116</v>
      </c>
      <c r="F3727" s="2">
        <v>-927.5</v>
      </c>
      <c r="G3727" s="2">
        <v>-8.33</v>
      </c>
      <c r="H3727" s="2"/>
      <c r="I3727" s="2">
        <v>10230</v>
      </c>
      <c r="J3727" s="2">
        <v>1.023</v>
      </c>
      <c r="K3727" s="2">
        <v>0</v>
      </c>
      <c r="L3727" s="2">
        <v>0</v>
      </c>
      <c r="M3727" s="2" t="str">
        <f>"150153"</f>
        <v>150153</v>
      </c>
      <c r="N3727" s="2" t="str">
        <f>"0157472516"</f>
        <v>0157472516</v>
      </c>
      <c r="O3727" s="2" t="str">
        <f>"11157.50"</f>
        <v>11157.50</v>
      </c>
      <c r="P3727" s="2">
        <v>1.3</v>
      </c>
      <c r="Q3727" s="2">
        <f>P3727*B3727</f>
        <v>13000</v>
      </c>
      <c r="R3727" s="2">
        <f>(Q3727-O3727)/O3727*100</f>
        <v>16.5135559041004</v>
      </c>
    </row>
    <row r="3728" spans="1:18">
      <c r="A3728" s="2" t="s">
        <v>7</v>
      </c>
      <c r="B3728" s="2">
        <v>600</v>
      </c>
      <c r="C3728" s="2">
        <v>600</v>
      </c>
      <c r="D3728" s="2" t="str">
        <f>"人民币"</f>
        <v>人民币</v>
      </c>
      <c r="E3728" s="2">
        <v>17.548</v>
      </c>
      <c r="F3728" s="2">
        <v>-310.88</v>
      </c>
      <c r="G3728" s="2">
        <v>-2.95</v>
      </c>
      <c r="H3728" s="2"/>
      <c r="I3728" s="2">
        <v>10218</v>
      </c>
      <c r="J3728" s="2">
        <v>17.03</v>
      </c>
      <c r="K3728" s="2">
        <v>0</v>
      </c>
      <c r="L3728" s="2">
        <v>0</v>
      </c>
      <c r="M3728" s="2" t="str">
        <f>"600008"</f>
        <v>600008</v>
      </c>
      <c r="N3728" s="2" t="str">
        <f t="shared" ref="N3728:N3731" si="1112">"A453612732"</f>
        <v>A453612732</v>
      </c>
      <c r="O3728" s="2" t="str">
        <f>"10528.88"</f>
        <v>10528.88</v>
      </c>
      <c r="P3728" s="2">
        <v>25</v>
      </c>
      <c r="Q3728" s="2">
        <f>P3728*B3728</f>
        <v>15000</v>
      </c>
      <c r="R3728" s="2">
        <f>(Q3728-O3728)/O3728*100</f>
        <v>42.4652954540274</v>
      </c>
    </row>
    <row r="3729" spans="1:18">
      <c r="A3729" s="2" t="str">
        <f>"华英农业"</f>
        <v>华英农业</v>
      </c>
      <c r="B3729" s="2">
        <v>600</v>
      </c>
      <c r="C3729" s="2">
        <v>300</v>
      </c>
      <c r="D3729" s="2" t="str">
        <f>"人民币"</f>
        <v>人民币</v>
      </c>
      <c r="E3729" s="2">
        <v>14.948</v>
      </c>
      <c r="F3729" s="2">
        <v>-418.66</v>
      </c>
      <c r="G3729" s="2">
        <v>-4.67</v>
      </c>
      <c r="H3729" s="2"/>
      <c r="I3729" s="2">
        <v>8550</v>
      </c>
      <c r="J3729" s="2">
        <v>14.25</v>
      </c>
      <c r="K3729" s="2">
        <v>300</v>
      </c>
      <c r="L3729" s="2">
        <v>0</v>
      </c>
      <c r="M3729" s="2" t="str">
        <f>"002321"</f>
        <v>002321</v>
      </c>
      <c r="N3729" s="2" t="str">
        <f>"0157472516"</f>
        <v>0157472516</v>
      </c>
      <c r="O3729" s="2" t="str">
        <f>"8968.66"</f>
        <v>8968.66</v>
      </c>
      <c r="P3729" s="2">
        <v>25</v>
      </c>
      <c r="Q3729" s="2">
        <f>P3729*B3729</f>
        <v>15000</v>
      </c>
      <c r="R3729" s="2">
        <f>(Q3729-O3729)/O3729*100</f>
        <v>67.2490650777262</v>
      </c>
    </row>
    <row r="3730" spans="1:18">
      <c r="A3730" s="2" t="str">
        <f>"*ST阳化"</f>
        <v>*ST阳化</v>
      </c>
      <c r="B3730" s="2">
        <v>900</v>
      </c>
      <c r="C3730" s="2">
        <v>600</v>
      </c>
      <c r="D3730" s="2" t="str">
        <f>"人民币"</f>
        <v>人民币</v>
      </c>
      <c r="E3730" s="2">
        <v>7.599</v>
      </c>
      <c r="F3730" s="2">
        <v>-80.2</v>
      </c>
      <c r="G3730" s="2">
        <v>-1.17</v>
      </c>
      <c r="H3730" s="2"/>
      <c r="I3730" s="2">
        <v>6759</v>
      </c>
      <c r="J3730" s="2">
        <v>7.51</v>
      </c>
      <c r="K3730" s="2">
        <v>300</v>
      </c>
      <c r="L3730" s="2">
        <v>0</v>
      </c>
      <c r="M3730" s="2" t="str">
        <f>"600691"</f>
        <v>600691</v>
      </c>
      <c r="N3730" s="2" t="str">
        <f>"A453612732"</f>
        <v>A453612732</v>
      </c>
      <c r="O3730" s="2" t="str">
        <f>"6839.20"</f>
        <v>6839.20</v>
      </c>
      <c r="P3730" s="2">
        <v>11</v>
      </c>
      <c r="Q3730" s="2">
        <f>P3730*B3730</f>
        <v>9900</v>
      </c>
      <c r="R3730" s="2">
        <f>(Q3730-O3730)/O3730*100</f>
        <v>44.7537723710376</v>
      </c>
    </row>
    <row r="3731" spans="1:18">
      <c r="A3731" s="2" t="str">
        <f>"雪峰科技"</f>
        <v>雪峰科技</v>
      </c>
      <c r="B3731" s="2">
        <v>200</v>
      </c>
      <c r="C3731" s="2">
        <v>100</v>
      </c>
      <c r="D3731" s="2" t="str">
        <f>"人民币"</f>
        <v>人民币</v>
      </c>
      <c r="E3731" s="2">
        <v>37.898</v>
      </c>
      <c r="F3731" s="2">
        <v>-1239.59</v>
      </c>
      <c r="G3731" s="2">
        <v>-16.35</v>
      </c>
      <c r="H3731" s="2"/>
      <c r="I3731" s="2">
        <v>6340</v>
      </c>
      <c r="J3731" s="2">
        <v>31.7</v>
      </c>
      <c r="K3731" s="2">
        <v>100</v>
      </c>
      <c r="L3731" s="2">
        <v>0</v>
      </c>
      <c r="M3731" s="2" t="str">
        <f>"603227"</f>
        <v>603227</v>
      </c>
      <c r="N3731" s="2" t="str">
        <f>"A453612732"</f>
        <v>A453612732</v>
      </c>
      <c r="O3731" s="2" t="str">
        <f>"7579.59"</f>
        <v>7579.59</v>
      </c>
      <c r="P3731" s="2">
        <v>42</v>
      </c>
      <c r="Q3731" s="2">
        <f>P3731*B3731</f>
        <v>8400</v>
      </c>
      <c r="R3731" s="2">
        <f>(Q3731-O3731)/O3731*100</f>
        <v>10.8239363870605</v>
      </c>
    </row>
    <row r="3732" spans="1:18">
      <c r="A3732" s="2" t="str">
        <f>"三花股份"</f>
        <v>三花股份</v>
      </c>
      <c r="B3732" s="2">
        <v>400</v>
      </c>
      <c r="C3732" s="2">
        <v>400</v>
      </c>
      <c r="D3732" s="2" t="str">
        <f>"人民币"</f>
        <v>人民币</v>
      </c>
      <c r="E3732" s="2">
        <v>13.737</v>
      </c>
      <c r="F3732" s="2">
        <v>69.25</v>
      </c>
      <c r="G3732" s="2">
        <v>1.26</v>
      </c>
      <c r="H3732" s="2"/>
      <c r="I3732" s="2">
        <v>5564</v>
      </c>
      <c r="J3732" s="2">
        <v>13.91</v>
      </c>
      <c r="K3732" s="2">
        <v>0</v>
      </c>
      <c r="L3732" s="2">
        <v>0</v>
      </c>
      <c r="M3732" s="2" t="str">
        <f>"002050"</f>
        <v>002050</v>
      </c>
      <c r="N3732" s="2" t="str">
        <f t="shared" ref="N3732:N3737" si="1113">"0157472516"</f>
        <v>0157472516</v>
      </c>
      <c r="O3732" s="2" t="str">
        <f>"5494.75"</f>
        <v>5494.75</v>
      </c>
      <c r="P3732" s="2">
        <v>20</v>
      </c>
      <c r="Q3732" s="2">
        <f>P3732*B3732</f>
        <v>8000</v>
      </c>
      <c r="R3732" s="2">
        <f>(Q3732-O3732)/O3732*100</f>
        <v>45.5935210883116</v>
      </c>
    </row>
    <row r="3733" spans="1:18">
      <c r="A3733" s="2" t="str">
        <f>"农 产 品"</f>
        <v>农 产 品</v>
      </c>
      <c r="B3733" s="2">
        <v>200</v>
      </c>
      <c r="C3733" s="2">
        <v>200</v>
      </c>
      <c r="D3733" s="2" t="str">
        <f>"人民币"</f>
        <v>人民币</v>
      </c>
      <c r="E3733" s="2">
        <v>25.665</v>
      </c>
      <c r="F3733" s="2">
        <v>-601</v>
      </c>
      <c r="G3733" s="2">
        <v>-11.71</v>
      </c>
      <c r="H3733" s="2"/>
      <c r="I3733" s="2">
        <v>4532</v>
      </c>
      <c r="J3733" s="2">
        <v>22.66</v>
      </c>
      <c r="K3733" s="2">
        <v>0</v>
      </c>
      <c r="L3733" s="2">
        <v>0</v>
      </c>
      <c r="M3733" s="2" t="str">
        <f>"000061"</f>
        <v>000061</v>
      </c>
      <c r="N3733" s="2" t="str">
        <f>"0157472516"</f>
        <v>0157472516</v>
      </c>
      <c r="O3733" s="2" t="str">
        <f>"5133.00"</f>
        <v>5133.00</v>
      </c>
      <c r="P3733" s="2">
        <v>35</v>
      </c>
      <c r="Q3733" s="2">
        <f>P3733*B3733</f>
        <v>7000</v>
      </c>
      <c r="R3733" s="2">
        <f>(Q3733-O3733)/O3733*100</f>
        <v>36.3724917202416</v>
      </c>
    </row>
    <row r="3734" spans="1:18">
      <c r="A3734" s="2" t="str">
        <f>"北京城建"</f>
        <v>北京城建</v>
      </c>
      <c r="B3734" s="2">
        <v>200</v>
      </c>
      <c r="C3734" s="2">
        <v>200</v>
      </c>
      <c r="D3734" s="2" t="str">
        <f>"人民币"</f>
        <v>人民币</v>
      </c>
      <c r="E3734" s="2">
        <v>24.605</v>
      </c>
      <c r="F3734" s="2">
        <v>-394.99</v>
      </c>
      <c r="G3734" s="2">
        <v>-8.03</v>
      </c>
      <c r="H3734" s="2"/>
      <c r="I3734" s="2">
        <v>4526</v>
      </c>
      <c r="J3734" s="2">
        <v>22.63</v>
      </c>
      <c r="K3734" s="2">
        <v>0</v>
      </c>
      <c r="L3734" s="2">
        <v>0</v>
      </c>
      <c r="M3734" s="2" t="str">
        <f>"600266"</f>
        <v>600266</v>
      </c>
      <c r="N3734" s="2" t="str">
        <f t="shared" ref="N3734:N3736" si="1114">"A453612732"</f>
        <v>A453612732</v>
      </c>
      <c r="O3734" s="2" t="str">
        <f>"4920.99"</f>
        <v>4920.99</v>
      </c>
      <c r="P3734" s="2">
        <v>28</v>
      </c>
      <c r="Q3734" s="2">
        <f>P3734*B3734</f>
        <v>5600</v>
      </c>
      <c r="R3734" s="2">
        <f>(Q3734-O3734)/O3734*100</f>
        <v>13.7982397850839</v>
      </c>
    </row>
    <row r="3735" spans="1:18">
      <c r="A3735" s="2" t="str">
        <f>"上汽集团"</f>
        <v>上汽集团</v>
      </c>
      <c r="B3735" s="2">
        <v>200</v>
      </c>
      <c r="C3735" s="2">
        <v>200</v>
      </c>
      <c r="D3735" s="2" t="str">
        <f>"人民币"</f>
        <v>人民币</v>
      </c>
      <c r="E3735" s="2">
        <v>24.736</v>
      </c>
      <c r="F3735" s="2">
        <v>-449.12</v>
      </c>
      <c r="G3735" s="2">
        <v>-9.08</v>
      </c>
      <c r="H3735" s="2"/>
      <c r="I3735" s="2">
        <v>4498</v>
      </c>
      <c r="J3735" s="2">
        <v>22.49</v>
      </c>
      <c r="K3735" s="2">
        <v>0</v>
      </c>
      <c r="L3735" s="2">
        <v>0</v>
      </c>
      <c r="M3735" s="2" t="str">
        <f>"600104"</f>
        <v>600104</v>
      </c>
      <c r="N3735" s="2" t="str">
        <f>"A453612732"</f>
        <v>A453612732</v>
      </c>
      <c r="O3735" s="2" t="str">
        <f>"4947.12"</f>
        <v>4947.12</v>
      </c>
      <c r="P3735" s="2">
        <v>35</v>
      </c>
      <c r="Q3735" s="2">
        <f>P3735*B3735</f>
        <v>7000</v>
      </c>
      <c r="R3735" s="2">
        <f>(Q3735-O3735)/O3735*100</f>
        <v>41.4964666310904</v>
      </c>
    </row>
    <row r="3736" spans="1:18">
      <c r="A3736" s="2" t="str">
        <f>"中海集运"</f>
        <v>中海集运</v>
      </c>
      <c r="B3736" s="2">
        <v>400</v>
      </c>
      <c r="C3736" s="2">
        <v>400</v>
      </c>
      <c r="D3736" s="2" t="str">
        <f>"人民币"</f>
        <v>人民币</v>
      </c>
      <c r="E3736" s="2">
        <v>9.099</v>
      </c>
      <c r="F3736" s="2">
        <v>-167.68</v>
      </c>
      <c r="G3736" s="2">
        <v>-4.6</v>
      </c>
      <c r="H3736" s="2"/>
      <c r="I3736" s="2">
        <v>3472</v>
      </c>
      <c r="J3736" s="2">
        <v>8.68</v>
      </c>
      <c r="K3736" s="2">
        <v>0</v>
      </c>
      <c r="L3736" s="2">
        <v>0</v>
      </c>
      <c r="M3736" s="2" t="str">
        <f>"601866"</f>
        <v>601866</v>
      </c>
      <c r="N3736" s="2" t="str">
        <f>"A453612732"</f>
        <v>A453612732</v>
      </c>
      <c r="O3736" s="2" t="str">
        <f>"3639.68"</f>
        <v>3639.68</v>
      </c>
      <c r="P3736" s="2">
        <v>12</v>
      </c>
      <c r="Q3736" s="2">
        <f>P3736*B3736</f>
        <v>4800</v>
      </c>
      <c r="R3736" s="2">
        <f>(Q3736-O3736)/O3736*100</f>
        <v>31.8797256901706</v>
      </c>
    </row>
    <row r="3737" spans="1:18">
      <c r="A3737" s="2" t="str">
        <f>"中航军B"</f>
        <v>中航军B</v>
      </c>
      <c r="B3737" s="2">
        <v>3000</v>
      </c>
      <c r="C3737" s="2">
        <v>3000</v>
      </c>
      <c r="D3737" s="2" t="str">
        <f>"人民币"</f>
        <v>人民币</v>
      </c>
      <c r="E3737" s="2">
        <v>0.972</v>
      </c>
      <c r="F3737" s="2">
        <v>-62</v>
      </c>
      <c r="G3737" s="2">
        <v>-2.16</v>
      </c>
      <c r="H3737" s="2"/>
      <c r="I3737" s="2">
        <v>2853</v>
      </c>
      <c r="J3737" s="2">
        <v>0.951</v>
      </c>
      <c r="K3737" s="2">
        <v>0</v>
      </c>
      <c r="L3737" s="2">
        <v>0</v>
      </c>
      <c r="M3737" s="2" t="str">
        <f>"150222"</f>
        <v>150222</v>
      </c>
      <c r="N3737" s="2" t="str">
        <f>"0157472516"</f>
        <v>0157472516</v>
      </c>
      <c r="O3737" s="2" t="str">
        <f>"2915.00"</f>
        <v>2915.00</v>
      </c>
      <c r="P3737" s="2">
        <v>1.1</v>
      </c>
      <c r="Q3737" s="2">
        <f>P3737*B3737</f>
        <v>3300</v>
      </c>
      <c r="R3737" s="2">
        <f>(Q3737-O3737)/O3737*100</f>
        <v>13.2075471698113</v>
      </c>
    </row>
    <row r="3738" spans="1:18">
      <c r="A3738" s="2" t="str">
        <f>"华贸物流"</f>
        <v>华贸物流</v>
      </c>
      <c r="B3738" s="2">
        <v>200</v>
      </c>
      <c r="C3738" s="2">
        <v>200</v>
      </c>
      <c r="D3738" s="2" t="str">
        <f>"人民币"</f>
        <v>人民币</v>
      </c>
      <c r="E3738" s="2">
        <v>16.576</v>
      </c>
      <c r="F3738" s="2">
        <v>-473.12</v>
      </c>
      <c r="G3738" s="2">
        <v>-14.27</v>
      </c>
      <c r="H3738" s="2"/>
      <c r="I3738" s="2">
        <v>2842</v>
      </c>
      <c r="J3738" s="2">
        <v>14.21</v>
      </c>
      <c r="K3738" s="2">
        <v>0</v>
      </c>
      <c r="L3738" s="2">
        <v>0</v>
      </c>
      <c r="M3738" s="2" t="str">
        <f>"603128"</f>
        <v>603128</v>
      </c>
      <c r="N3738" s="2" t="str">
        <f t="shared" ref="N3738:N3741" si="1115">"A453612732"</f>
        <v>A453612732</v>
      </c>
      <c r="O3738" s="2" t="str">
        <f>"3315.12"</f>
        <v>3315.12</v>
      </c>
      <c r="P3738" s="2">
        <v>20</v>
      </c>
      <c r="Q3738" s="2">
        <f>P3738*B3738</f>
        <v>4000</v>
      </c>
      <c r="R3738" s="2">
        <f>(Q3738-O3738)/O3738*100</f>
        <v>20.6592823185888</v>
      </c>
    </row>
    <row r="3739" spans="1:18">
      <c r="A3739" s="2" t="str">
        <f>"盛达矿业"</f>
        <v>盛达矿业</v>
      </c>
      <c r="B3739" s="2">
        <v>100</v>
      </c>
      <c r="C3739" s="2">
        <v>100</v>
      </c>
      <c r="D3739" s="2" t="str">
        <f>"人民币"</f>
        <v>人民币</v>
      </c>
      <c r="E3739" s="2">
        <v>38.308</v>
      </c>
      <c r="F3739" s="2">
        <v>-1175.77</v>
      </c>
      <c r="G3739" s="2">
        <v>-30.69</v>
      </c>
      <c r="H3739" s="2"/>
      <c r="I3739" s="2">
        <v>2655</v>
      </c>
      <c r="J3739" s="2">
        <v>26.55</v>
      </c>
      <c r="K3739" s="2">
        <v>0</v>
      </c>
      <c r="L3739" s="2">
        <v>100</v>
      </c>
      <c r="M3739" s="2" t="str">
        <f>"000603"</f>
        <v>000603</v>
      </c>
      <c r="N3739" s="2" t="str">
        <f>"0157472516"</f>
        <v>0157472516</v>
      </c>
      <c r="O3739" s="2" t="str">
        <f>"3830.77"</f>
        <v>3830.77</v>
      </c>
      <c r="P3739" s="2">
        <v>40</v>
      </c>
      <c r="Q3739" s="2">
        <f>P3739*B3739</f>
        <v>4000</v>
      </c>
      <c r="R3739" s="2">
        <f>(Q3739-O3739)/O3739*100</f>
        <v>4.41764971533138</v>
      </c>
    </row>
    <row r="3740" spans="1:18">
      <c r="A3740" s="2" t="str">
        <f>"大众交通"</f>
        <v>大众交通</v>
      </c>
      <c r="B3740" s="2">
        <v>100</v>
      </c>
      <c r="C3740" s="2">
        <v>100</v>
      </c>
      <c r="D3740" s="2" t="str">
        <f>"人民币"</f>
        <v>人民币</v>
      </c>
      <c r="E3740" s="2">
        <v>30.941</v>
      </c>
      <c r="F3740" s="2">
        <v>-1037.13</v>
      </c>
      <c r="G3740" s="2">
        <v>-33.52</v>
      </c>
      <c r="H3740" s="2"/>
      <c r="I3740" s="2">
        <v>2057</v>
      </c>
      <c r="J3740" s="2">
        <v>20.57</v>
      </c>
      <c r="K3740" s="2">
        <v>0</v>
      </c>
      <c r="L3740" s="2">
        <v>0</v>
      </c>
      <c r="M3740" s="2" t="str">
        <f>"600611"</f>
        <v>600611</v>
      </c>
      <c r="N3740" s="2" t="str">
        <f>"A453612732"</f>
        <v>A453612732</v>
      </c>
      <c r="O3740" s="2" t="str">
        <f>"3094.13"</f>
        <v>3094.13</v>
      </c>
      <c r="P3740" s="2">
        <v>28</v>
      </c>
      <c r="Q3740" s="2">
        <f>P3740*B3740</f>
        <v>2800</v>
      </c>
      <c r="R3740" s="2">
        <f>(Q3740-O3740)/O3740*100</f>
        <v>-9.50606470962759</v>
      </c>
    </row>
    <row r="3741" spans="1:18">
      <c r="A3741" s="2" t="str">
        <f>"中国中车"</f>
        <v>中国中车</v>
      </c>
      <c r="B3741" s="2">
        <v>100</v>
      </c>
      <c r="C3741" s="2">
        <v>100</v>
      </c>
      <c r="D3741" s="2" t="str">
        <f>"人民币"</f>
        <v>人民币</v>
      </c>
      <c r="E3741" s="2">
        <v>26.395</v>
      </c>
      <c r="F3741" s="2">
        <v>-631.5</v>
      </c>
      <c r="G3741" s="2">
        <v>-23.92</v>
      </c>
      <c r="H3741" s="2"/>
      <c r="I3741" s="2">
        <v>2008</v>
      </c>
      <c r="J3741" s="2">
        <v>20.08</v>
      </c>
      <c r="K3741" s="2">
        <v>0</v>
      </c>
      <c r="L3741" s="2">
        <v>100</v>
      </c>
      <c r="M3741" s="2" t="str">
        <f>"601766"</f>
        <v>601766</v>
      </c>
      <c r="N3741" s="2" t="str">
        <f>"A453612732"</f>
        <v>A453612732</v>
      </c>
      <c r="O3741" s="2" t="str">
        <f>"2639.50"</f>
        <v>2639.50</v>
      </c>
      <c r="P3741" s="2">
        <v>30</v>
      </c>
      <c r="Q3741" s="2">
        <f>P3741*B3741</f>
        <v>3000</v>
      </c>
      <c r="R3741" s="2">
        <f>(Q3741-O3741)/O3741*100</f>
        <v>13.6578897518469</v>
      </c>
    </row>
    <row r="3742" spans="1:18">
      <c r="A3742" s="2" t="s">
        <v>8</v>
      </c>
      <c r="B3742" s="2" t="s">
        <v>9</v>
      </c>
      <c r="C3742" s="4" t="s">
        <v>10</v>
      </c>
      <c r="D3742" s="4"/>
      <c r="E3742" s="4"/>
      <c r="F3742" s="2"/>
      <c r="G3742" s="2">
        <f>SUM(G3726:G3741)</f>
        <v>-178.38</v>
      </c>
      <c r="H3742" s="2"/>
      <c r="I3742" s="2"/>
      <c r="J3742" s="2"/>
      <c r="K3742" s="2"/>
      <c r="L3742" s="2"/>
      <c r="M3742" s="2"/>
      <c r="N3742" s="2"/>
      <c r="O3742" s="2"/>
      <c r="P3742" s="2"/>
      <c r="Q3742" s="2">
        <f>SUM(Q3726:Q3741)</f>
        <v>134800</v>
      </c>
      <c r="R3742" s="2"/>
    </row>
    <row r="3745" spans="2:18">
      <c r="B3745" s="2" t="str">
        <f>"币种"</f>
        <v>币种</v>
      </c>
      <c r="C3745" s="2" t="str">
        <f>"余额"</f>
        <v>余额</v>
      </c>
      <c r="D3745" s="2" t="str">
        <f>"可用"</f>
        <v>可用</v>
      </c>
      <c r="E3745" s="2" t="str">
        <f>"可取"</f>
        <v>可取</v>
      </c>
      <c r="F3745" s="2" t="str">
        <f>"参考市值"</f>
        <v>参考市值</v>
      </c>
      <c r="G3745" s="2" t="str">
        <f>"资产"</f>
        <v>资产</v>
      </c>
      <c r="H3745" s="2" t="str">
        <f>"盈亏"</f>
        <v>盈亏</v>
      </c>
      <c r="I3745" s="2"/>
      <c r="J3745" s="2"/>
      <c r="K3745" s="2"/>
      <c r="L3745" s="2"/>
      <c r="M3745" s="2"/>
      <c r="N3745" s="2"/>
      <c r="O3745" s="2"/>
      <c r="P3745" s="2"/>
      <c r="Q3745" s="2"/>
      <c r="R3745" s="2"/>
    </row>
    <row r="3746" spans="2:18">
      <c r="B3746" s="2" t="str">
        <f>"人民币"</f>
        <v>人民币</v>
      </c>
      <c r="C3746" s="2" t="str">
        <f>"5508.71"</f>
        <v>5508.71</v>
      </c>
      <c r="D3746" s="2" t="str">
        <f>"138.54"</f>
        <v>138.54</v>
      </c>
      <c r="E3746" s="2" t="str">
        <f>"138.54"</f>
        <v>138.54</v>
      </c>
      <c r="F3746" s="2" t="str">
        <f>"91616.00"</f>
        <v>91616.00</v>
      </c>
      <c r="G3746" s="2" t="str">
        <f>"91754.54"</f>
        <v>91754.54</v>
      </c>
      <c r="H3746" s="2" t="str">
        <f>"-9194.42"</f>
        <v>-9194.42</v>
      </c>
      <c r="I3746" s="2"/>
      <c r="J3746" s="2"/>
      <c r="K3746" s="2"/>
      <c r="L3746" s="2"/>
      <c r="M3746" s="2"/>
      <c r="N3746" s="2"/>
      <c r="O3746" s="2"/>
      <c r="P3746" s="2"/>
      <c r="Q3746" s="2"/>
      <c r="R3746" s="2"/>
    </row>
    <row r="3747" spans="2:18"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8"/>
    </row>
    <row r="3748" spans="2:19">
      <c r="B3748" s="2" t="s">
        <v>0</v>
      </c>
      <c r="C3748" s="2" t="str">
        <f>"证券数量"</f>
        <v>证券数量</v>
      </c>
      <c r="D3748" s="2" t="s">
        <v>1</v>
      </c>
      <c r="E3748" s="2" t="str">
        <f>"价格币种"</f>
        <v>价格币种</v>
      </c>
      <c r="F3748" s="2" t="str">
        <f>"成本价"</f>
        <v>成本价</v>
      </c>
      <c r="G3748" s="2" t="str">
        <f>"浮动盈亏"</f>
        <v>浮动盈亏</v>
      </c>
      <c r="H3748" s="2" t="str">
        <f>"盈亏比例(%)"</f>
        <v>盈亏比例(%)</v>
      </c>
      <c r="I3748" s="2" t="str">
        <f>"折算汇率"</f>
        <v>折算汇率</v>
      </c>
      <c r="J3748" s="2" t="str">
        <f>"最新市值"</f>
        <v>最新市值</v>
      </c>
      <c r="K3748" s="2" t="str">
        <f>"当前价"</f>
        <v>当前价</v>
      </c>
      <c r="L3748" s="2" t="str">
        <f>"今买数量"</f>
        <v>今买数量</v>
      </c>
      <c r="M3748" s="2" t="str">
        <f>"今卖数量"</f>
        <v>今卖数量</v>
      </c>
      <c r="N3748" s="2" t="str">
        <f>"证券代码"</f>
        <v>证券代码</v>
      </c>
      <c r="O3748" s="2" t="str">
        <f>"股东代码"</f>
        <v>股东代码</v>
      </c>
      <c r="P3748" s="2" t="str">
        <f>"成本金额"</f>
        <v>成本金额</v>
      </c>
      <c r="Q3748" s="2" t="s">
        <v>2</v>
      </c>
      <c r="R3748" s="2"/>
      <c r="S3748" s="2" t="s">
        <v>3</v>
      </c>
    </row>
    <row r="3749" spans="2:19">
      <c r="B3749" s="2" t="s">
        <v>4</v>
      </c>
      <c r="C3749" s="9" t="s">
        <v>5</v>
      </c>
      <c r="D3749" s="9" t="s">
        <v>5</v>
      </c>
      <c r="E3749" s="2" t="str">
        <f t="shared" ref="E3749:E3764" si="1116">"人民币"</f>
        <v>人民币</v>
      </c>
      <c r="F3749" s="2">
        <v>19.758</v>
      </c>
      <c r="G3749" s="2">
        <v>-1294.53</v>
      </c>
      <c r="H3749" s="2">
        <v>-8.19</v>
      </c>
      <c r="I3749" s="9" t="s">
        <v>6</v>
      </c>
      <c r="J3749" s="2">
        <v>14512</v>
      </c>
      <c r="K3749" s="2">
        <v>18.14</v>
      </c>
      <c r="L3749" s="2">
        <v>0</v>
      </c>
      <c r="M3749" s="2">
        <v>0</v>
      </c>
      <c r="N3749" s="2" t="str">
        <f>"000936"</f>
        <v>000936</v>
      </c>
      <c r="O3749" s="2" t="str">
        <f t="shared" ref="O3749:O3752" si="1117">"0157472516"</f>
        <v>0157472516</v>
      </c>
      <c r="P3749" s="2" t="str">
        <f>"15806.53"</f>
        <v>15806.53</v>
      </c>
      <c r="Q3749" s="2">
        <v>30</v>
      </c>
      <c r="R3749" s="2">
        <f t="shared" ref="R3749:R3764" si="1118">Q3749*C3749</f>
        <v>24000</v>
      </c>
      <c r="S3749" s="2">
        <f t="shared" ref="S3749:S3764" si="1119">(R3749-P3749)/P3749*100</f>
        <v>51.835981711356</v>
      </c>
    </row>
    <row r="3750" spans="2:19">
      <c r="B3750" s="2" t="str">
        <f>"创业板B"</f>
        <v>创业板B</v>
      </c>
      <c r="C3750" s="2">
        <v>10000</v>
      </c>
      <c r="D3750" s="2">
        <v>10000</v>
      </c>
      <c r="E3750" s="2" t="str">
        <f>"人民币"</f>
        <v>人民币</v>
      </c>
      <c r="F3750" s="2">
        <v>1.116</v>
      </c>
      <c r="G3750" s="2">
        <v>-927.5</v>
      </c>
      <c r="H3750" s="2">
        <v>-8.33</v>
      </c>
      <c r="I3750" s="2"/>
      <c r="J3750" s="2">
        <v>10230</v>
      </c>
      <c r="K3750" s="2">
        <v>1.023</v>
      </c>
      <c r="L3750" s="2">
        <v>0</v>
      </c>
      <c r="M3750" s="2">
        <v>0</v>
      </c>
      <c r="N3750" s="2" t="str">
        <f>"150153"</f>
        <v>150153</v>
      </c>
      <c r="O3750" s="2" t="str">
        <f>"0157472516"</f>
        <v>0157472516</v>
      </c>
      <c r="P3750" s="2" t="str">
        <f>"11157.50"</f>
        <v>11157.50</v>
      </c>
      <c r="Q3750" s="2">
        <v>1.3</v>
      </c>
      <c r="R3750" s="2">
        <f>Q3750*C3750</f>
        <v>13000</v>
      </c>
      <c r="S3750" s="2">
        <f>(R3750-P3750)/P3750*100</f>
        <v>16.5135559041004</v>
      </c>
    </row>
    <row r="3751" spans="2:19">
      <c r="B3751" s="2" t="s">
        <v>7</v>
      </c>
      <c r="C3751" s="2">
        <v>600</v>
      </c>
      <c r="D3751" s="2">
        <v>600</v>
      </c>
      <c r="E3751" s="2" t="str">
        <f>"人民币"</f>
        <v>人民币</v>
      </c>
      <c r="F3751" s="2">
        <v>17.548</v>
      </c>
      <c r="G3751" s="2">
        <v>-310.88</v>
      </c>
      <c r="H3751" s="2">
        <v>-2.95</v>
      </c>
      <c r="I3751" s="2"/>
      <c r="J3751" s="2">
        <v>10218</v>
      </c>
      <c r="K3751" s="2">
        <v>17.03</v>
      </c>
      <c r="L3751" s="2">
        <v>0</v>
      </c>
      <c r="M3751" s="2">
        <v>0</v>
      </c>
      <c r="N3751" s="2" t="str">
        <f>"600008"</f>
        <v>600008</v>
      </c>
      <c r="O3751" s="2" t="str">
        <f t="shared" ref="O3751:O3754" si="1120">"A453612732"</f>
        <v>A453612732</v>
      </c>
      <c r="P3751" s="2" t="str">
        <f>"10528.88"</f>
        <v>10528.88</v>
      </c>
      <c r="Q3751" s="2">
        <v>25</v>
      </c>
      <c r="R3751" s="2">
        <f>Q3751*C3751</f>
        <v>15000</v>
      </c>
      <c r="S3751" s="2">
        <f>(R3751-P3751)/P3751*100</f>
        <v>42.4652954540274</v>
      </c>
    </row>
    <row r="3752" spans="2:19">
      <c r="B3752" s="2" t="str">
        <f>"华英农业"</f>
        <v>华英农业</v>
      </c>
      <c r="C3752" s="2">
        <v>600</v>
      </c>
      <c r="D3752" s="2">
        <v>300</v>
      </c>
      <c r="E3752" s="2" t="str">
        <f>"人民币"</f>
        <v>人民币</v>
      </c>
      <c r="F3752" s="2">
        <v>14.948</v>
      </c>
      <c r="G3752" s="2">
        <v>-418.66</v>
      </c>
      <c r="H3752" s="2">
        <v>-4.67</v>
      </c>
      <c r="I3752" s="2"/>
      <c r="J3752" s="2">
        <v>8550</v>
      </c>
      <c r="K3752" s="2">
        <v>14.25</v>
      </c>
      <c r="L3752" s="2">
        <v>300</v>
      </c>
      <c r="M3752" s="2">
        <v>0</v>
      </c>
      <c r="N3752" s="2" t="str">
        <f>"002321"</f>
        <v>002321</v>
      </c>
      <c r="O3752" s="2" t="str">
        <f>"0157472516"</f>
        <v>0157472516</v>
      </c>
      <c r="P3752" s="2" t="str">
        <f>"8968.66"</f>
        <v>8968.66</v>
      </c>
      <c r="Q3752" s="2">
        <v>25</v>
      </c>
      <c r="R3752" s="2">
        <f>Q3752*C3752</f>
        <v>15000</v>
      </c>
      <c r="S3752" s="2">
        <f>(R3752-P3752)/P3752*100</f>
        <v>67.2490650777262</v>
      </c>
    </row>
    <row r="3753" spans="2:19">
      <c r="B3753" s="2" t="str">
        <f>"*ST阳化"</f>
        <v>*ST阳化</v>
      </c>
      <c r="C3753" s="2">
        <v>900</v>
      </c>
      <c r="D3753" s="2">
        <v>600</v>
      </c>
      <c r="E3753" s="2" t="str">
        <f>"人民币"</f>
        <v>人民币</v>
      </c>
      <c r="F3753" s="2">
        <v>7.599</v>
      </c>
      <c r="G3753" s="2">
        <v>-80.2</v>
      </c>
      <c r="H3753" s="2">
        <v>-1.17</v>
      </c>
      <c r="I3753" s="2"/>
      <c r="J3753" s="2">
        <v>6759</v>
      </c>
      <c r="K3753" s="2">
        <v>7.51</v>
      </c>
      <c r="L3753" s="2">
        <v>300</v>
      </c>
      <c r="M3753" s="2">
        <v>0</v>
      </c>
      <c r="N3753" s="2" t="str">
        <f>"600691"</f>
        <v>600691</v>
      </c>
      <c r="O3753" s="2" t="str">
        <f>"A453612732"</f>
        <v>A453612732</v>
      </c>
      <c r="P3753" s="2" t="str">
        <f>"6839.20"</f>
        <v>6839.20</v>
      </c>
      <c r="Q3753" s="2">
        <v>11</v>
      </c>
      <c r="R3753" s="2">
        <f>Q3753*C3753</f>
        <v>9900</v>
      </c>
      <c r="S3753" s="2">
        <f>(R3753-P3753)/P3753*100</f>
        <v>44.7537723710376</v>
      </c>
    </row>
    <row r="3754" spans="2:19">
      <c r="B3754" s="2" t="str">
        <f>"雪峰科技"</f>
        <v>雪峰科技</v>
      </c>
      <c r="C3754" s="2">
        <v>200</v>
      </c>
      <c r="D3754" s="2">
        <v>100</v>
      </c>
      <c r="E3754" s="2" t="str">
        <f>"人民币"</f>
        <v>人民币</v>
      </c>
      <c r="F3754" s="2">
        <v>37.898</v>
      </c>
      <c r="G3754" s="2">
        <v>-1239.59</v>
      </c>
      <c r="H3754" s="2">
        <v>-16.35</v>
      </c>
      <c r="I3754" s="2"/>
      <c r="J3754" s="2">
        <v>6340</v>
      </c>
      <c r="K3754" s="2">
        <v>31.7</v>
      </c>
      <c r="L3754" s="2">
        <v>100</v>
      </c>
      <c r="M3754" s="2">
        <v>0</v>
      </c>
      <c r="N3754" s="2" t="str">
        <f>"603227"</f>
        <v>603227</v>
      </c>
      <c r="O3754" s="2" t="str">
        <f>"A453612732"</f>
        <v>A453612732</v>
      </c>
      <c r="P3754" s="2" t="str">
        <f>"7579.59"</f>
        <v>7579.59</v>
      </c>
      <c r="Q3754" s="2">
        <v>42</v>
      </c>
      <c r="R3754" s="2">
        <f>Q3754*C3754</f>
        <v>8400</v>
      </c>
      <c r="S3754" s="2">
        <f>(R3754-P3754)/P3754*100</f>
        <v>10.8239363870605</v>
      </c>
    </row>
    <row r="3755" spans="2:19">
      <c r="B3755" s="2" t="str">
        <f>"三花股份"</f>
        <v>三花股份</v>
      </c>
      <c r="C3755" s="2">
        <v>400</v>
      </c>
      <c r="D3755" s="2">
        <v>400</v>
      </c>
      <c r="E3755" s="2" t="str">
        <f>"人民币"</f>
        <v>人民币</v>
      </c>
      <c r="F3755" s="2">
        <v>13.737</v>
      </c>
      <c r="G3755" s="2">
        <v>69.25</v>
      </c>
      <c r="H3755" s="2">
        <v>1.26</v>
      </c>
      <c r="I3755" s="2"/>
      <c r="J3755" s="2">
        <v>5564</v>
      </c>
      <c r="K3755" s="2">
        <v>13.91</v>
      </c>
      <c r="L3755" s="2">
        <v>0</v>
      </c>
      <c r="M3755" s="2">
        <v>0</v>
      </c>
      <c r="N3755" s="2" t="str">
        <f>"002050"</f>
        <v>002050</v>
      </c>
      <c r="O3755" s="2" t="str">
        <f t="shared" ref="O3755:O3760" si="1121">"0157472516"</f>
        <v>0157472516</v>
      </c>
      <c r="P3755" s="2" t="str">
        <f>"5494.75"</f>
        <v>5494.75</v>
      </c>
      <c r="Q3755" s="2">
        <v>20</v>
      </c>
      <c r="R3755" s="2">
        <f>Q3755*C3755</f>
        <v>8000</v>
      </c>
      <c r="S3755" s="2">
        <f>(R3755-P3755)/P3755*100</f>
        <v>45.5935210883116</v>
      </c>
    </row>
    <row r="3756" spans="2:19">
      <c r="B3756" s="2" t="str">
        <f>"农 产 品"</f>
        <v>农 产 品</v>
      </c>
      <c r="C3756" s="2">
        <v>200</v>
      </c>
      <c r="D3756" s="2">
        <v>200</v>
      </c>
      <c r="E3756" s="2" t="str">
        <f>"人民币"</f>
        <v>人民币</v>
      </c>
      <c r="F3756" s="2">
        <v>25.665</v>
      </c>
      <c r="G3756" s="2">
        <v>-601</v>
      </c>
      <c r="H3756" s="2">
        <v>-11.71</v>
      </c>
      <c r="I3756" s="2"/>
      <c r="J3756" s="2">
        <v>4532</v>
      </c>
      <c r="K3756" s="2">
        <v>22.66</v>
      </c>
      <c r="L3756" s="2">
        <v>0</v>
      </c>
      <c r="M3756" s="2">
        <v>0</v>
      </c>
      <c r="N3756" s="2" t="str">
        <f>"000061"</f>
        <v>000061</v>
      </c>
      <c r="O3756" s="2" t="str">
        <f>"0157472516"</f>
        <v>0157472516</v>
      </c>
      <c r="P3756" s="2" t="str">
        <f>"5133.00"</f>
        <v>5133.00</v>
      </c>
      <c r="Q3756" s="2">
        <v>35</v>
      </c>
      <c r="R3756" s="2">
        <f>Q3756*C3756</f>
        <v>7000</v>
      </c>
      <c r="S3756" s="2">
        <f>(R3756-P3756)/P3756*100</f>
        <v>36.3724917202416</v>
      </c>
    </row>
    <row r="3757" spans="2:19">
      <c r="B3757" s="2" t="str">
        <f>"北京城建"</f>
        <v>北京城建</v>
      </c>
      <c r="C3757" s="2">
        <v>200</v>
      </c>
      <c r="D3757" s="2">
        <v>200</v>
      </c>
      <c r="E3757" s="2" t="str">
        <f>"人民币"</f>
        <v>人民币</v>
      </c>
      <c r="F3757" s="2">
        <v>24.605</v>
      </c>
      <c r="G3757" s="2">
        <v>-394.99</v>
      </c>
      <c r="H3757" s="2">
        <v>-8.03</v>
      </c>
      <c r="I3757" s="2"/>
      <c r="J3757" s="2">
        <v>4526</v>
      </c>
      <c r="K3757" s="2">
        <v>22.63</v>
      </c>
      <c r="L3757" s="2">
        <v>0</v>
      </c>
      <c r="M3757" s="2">
        <v>0</v>
      </c>
      <c r="N3757" s="2" t="str">
        <f>"600266"</f>
        <v>600266</v>
      </c>
      <c r="O3757" s="2" t="str">
        <f t="shared" ref="O3757:O3759" si="1122">"A453612732"</f>
        <v>A453612732</v>
      </c>
      <c r="P3757" s="2" t="str">
        <f>"4920.99"</f>
        <v>4920.99</v>
      </c>
      <c r="Q3757" s="2">
        <v>28</v>
      </c>
      <c r="R3757" s="2">
        <f>Q3757*C3757</f>
        <v>5600</v>
      </c>
      <c r="S3757" s="2">
        <f>(R3757-P3757)/P3757*100</f>
        <v>13.7982397850839</v>
      </c>
    </row>
    <row r="3758" spans="2:19">
      <c r="B3758" s="2" t="str">
        <f>"上汽集团"</f>
        <v>上汽集团</v>
      </c>
      <c r="C3758" s="2">
        <v>200</v>
      </c>
      <c r="D3758" s="2">
        <v>200</v>
      </c>
      <c r="E3758" s="2" t="str">
        <f>"人民币"</f>
        <v>人民币</v>
      </c>
      <c r="F3758" s="2">
        <v>24.736</v>
      </c>
      <c r="G3758" s="2">
        <v>-449.12</v>
      </c>
      <c r="H3758" s="2">
        <v>-9.08</v>
      </c>
      <c r="I3758" s="2"/>
      <c r="J3758" s="2">
        <v>4498</v>
      </c>
      <c r="K3758" s="2">
        <v>22.49</v>
      </c>
      <c r="L3758" s="2">
        <v>0</v>
      </c>
      <c r="M3758" s="2">
        <v>0</v>
      </c>
      <c r="N3758" s="2" t="str">
        <f>"600104"</f>
        <v>600104</v>
      </c>
      <c r="O3758" s="2" t="str">
        <f>"A453612732"</f>
        <v>A453612732</v>
      </c>
      <c r="P3758" s="2" t="str">
        <f>"4947.12"</f>
        <v>4947.12</v>
      </c>
      <c r="Q3758" s="2">
        <v>35</v>
      </c>
      <c r="R3758" s="2">
        <f>Q3758*C3758</f>
        <v>7000</v>
      </c>
      <c r="S3758" s="2">
        <f>(R3758-P3758)/P3758*100</f>
        <v>41.4964666310904</v>
      </c>
    </row>
    <row r="3759" spans="2:19">
      <c r="B3759" s="2" t="str">
        <f>"中海集运"</f>
        <v>中海集运</v>
      </c>
      <c r="C3759" s="2">
        <v>400</v>
      </c>
      <c r="D3759" s="2">
        <v>400</v>
      </c>
      <c r="E3759" s="2" t="str">
        <f>"人民币"</f>
        <v>人民币</v>
      </c>
      <c r="F3759" s="2">
        <v>9.099</v>
      </c>
      <c r="G3759" s="2">
        <v>-167.68</v>
      </c>
      <c r="H3759" s="2">
        <v>-4.6</v>
      </c>
      <c r="I3759" s="2"/>
      <c r="J3759" s="2">
        <v>3472</v>
      </c>
      <c r="K3759" s="2">
        <v>8.68</v>
      </c>
      <c r="L3759" s="2">
        <v>0</v>
      </c>
      <c r="M3759" s="2">
        <v>0</v>
      </c>
      <c r="N3759" s="2" t="str">
        <f>"601866"</f>
        <v>601866</v>
      </c>
      <c r="O3759" s="2" t="str">
        <f>"A453612732"</f>
        <v>A453612732</v>
      </c>
      <c r="P3759" s="2" t="str">
        <f>"3639.68"</f>
        <v>3639.68</v>
      </c>
      <c r="Q3759" s="2">
        <v>12</v>
      </c>
      <c r="R3759" s="2">
        <f>Q3759*C3759</f>
        <v>4800</v>
      </c>
      <c r="S3759" s="2">
        <f>(R3759-P3759)/P3759*100</f>
        <v>31.8797256901706</v>
      </c>
    </row>
    <row r="3760" spans="2:19">
      <c r="B3760" s="2" t="str">
        <f>"中航军B"</f>
        <v>中航军B</v>
      </c>
      <c r="C3760" s="2">
        <v>3000</v>
      </c>
      <c r="D3760" s="2">
        <v>3000</v>
      </c>
      <c r="E3760" s="2" t="str">
        <f>"人民币"</f>
        <v>人民币</v>
      </c>
      <c r="F3760" s="2">
        <v>0.972</v>
      </c>
      <c r="G3760" s="2">
        <v>-62</v>
      </c>
      <c r="H3760" s="2">
        <v>-2.16</v>
      </c>
      <c r="I3760" s="2"/>
      <c r="J3760" s="2">
        <v>2853</v>
      </c>
      <c r="K3760" s="2">
        <v>0.951</v>
      </c>
      <c r="L3760" s="2">
        <v>0</v>
      </c>
      <c r="M3760" s="2">
        <v>0</v>
      </c>
      <c r="N3760" s="2" t="str">
        <f>"150222"</f>
        <v>150222</v>
      </c>
      <c r="O3760" s="2" t="str">
        <f>"0157472516"</f>
        <v>0157472516</v>
      </c>
      <c r="P3760" s="2" t="str">
        <f>"2915.00"</f>
        <v>2915.00</v>
      </c>
      <c r="Q3760" s="2">
        <v>1.1</v>
      </c>
      <c r="R3760" s="2">
        <f>Q3760*C3760</f>
        <v>3300</v>
      </c>
      <c r="S3760" s="2">
        <f>(R3760-P3760)/P3760*100</f>
        <v>13.2075471698113</v>
      </c>
    </row>
    <row r="3761" spans="2:19">
      <c r="B3761" s="2" t="str">
        <f>"华贸物流"</f>
        <v>华贸物流</v>
      </c>
      <c r="C3761" s="2">
        <v>200</v>
      </c>
      <c r="D3761" s="2">
        <v>200</v>
      </c>
      <c r="E3761" s="2" t="str">
        <f>"人民币"</f>
        <v>人民币</v>
      </c>
      <c r="F3761" s="2">
        <v>16.576</v>
      </c>
      <c r="G3761" s="2">
        <v>-473.12</v>
      </c>
      <c r="H3761" s="2">
        <v>-14.27</v>
      </c>
      <c r="I3761" s="2"/>
      <c r="J3761" s="2">
        <v>2842</v>
      </c>
      <c r="K3761" s="2">
        <v>14.21</v>
      </c>
      <c r="L3761" s="2">
        <v>0</v>
      </c>
      <c r="M3761" s="2">
        <v>0</v>
      </c>
      <c r="N3761" s="2" t="str">
        <f>"603128"</f>
        <v>603128</v>
      </c>
      <c r="O3761" s="2" t="str">
        <f t="shared" ref="O3761:O3764" si="1123">"A453612732"</f>
        <v>A453612732</v>
      </c>
      <c r="P3761" s="2" t="str">
        <f>"3315.12"</f>
        <v>3315.12</v>
      </c>
      <c r="Q3761" s="2">
        <v>20</v>
      </c>
      <c r="R3761" s="2">
        <f>Q3761*C3761</f>
        <v>4000</v>
      </c>
      <c r="S3761" s="2">
        <f>(R3761-P3761)/P3761*100</f>
        <v>20.6592823185888</v>
      </c>
    </row>
    <row r="3762" spans="2:19">
      <c r="B3762" s="2" t="str">
        <f>"盛达矿业"</f>
        <v>盛达矿业</v>
      </c>
      <c r="C3762" s="2">
        <v>100</v>
      </c>
      <c r="D3762" s="2">
        <v>100</v>
      </c>
      <c r="E3762" s="2" t="str">
        <f>"人民币"</f>
        <v>人民币</v>
      </c>
      <c r="F3762" s="2">
        <v>38.308</v>
      </c>
      <c r="G3762" s="2">
        <v>-1175.77</v>
      </c>
      <c r="H3762" s="2">
        <v>-30.69</v>
      </c>
      <c r="I3762" s="2"/>
      <c r="J3762" s="2">
        <v>2655</v>
      </c>
      <c r="K3762" s="2">
        <v>26.55</v>
      </c>
      <c r="L3762" s="2">
        <v>0</v>
      </c>
      <c r="M3762" s="2">
        <v>100</v>
      </c>
      <c r="N3762" s="2" t="str">
        <f>"000603"</f>
        <v>000603</v>
      </c>
      <c r="O3762" s="2" t="str">
        <f>"0157472516"</f>
        <v>0157472516</v>
      </c>
      <c r="P3762" s="2" t="str">
        <f>"3830.77"</f>
        <v>3830.77</v>
      </c>
      <c r="Q3762" s="2">
        <v>40</v>
      </c>
      <c r="R3762" s="2">
        <f>Q3762*C3762</f>
        <v>4000</v>
      </c>
      <c r="S3762" s="2">
        <f>(R3762-P3762)/P3762*100</f>
        <v>4.41764971533138</v>
      </c>
    </row>
    <row r="3763" spans="2:19">
      <c r="B3763" s="2" t="str">
        <f>"大众交通"</f>
        <v>大众交通</v>
      </c>
      <c r="C3763" s="2">
        <v>100</v>
      </c>
      <c r="D3763" s="2">
        <v>100</v>
      </c>
      <c r="E3763" s="2" t="str">
        <f>"人民币"</f>
        <v>人民币</v>
      </c>
      <c r="F3763" s="2">
        <v>30.941</v>
      </c>
      <c r="G3763" s="2">
        <v>-1037.13</v>
      </c>
      <c r="H3763" s="2">
        <v>-33.52</v>
      </c>
      <c r="I3763" s="2"/>
      <c r="J3763" s="2">
        <v>2057</v>
      </c>
      <c r="K3763" s="2">
        <v>20.57</v>
      </c>
      <c r="L3763" s="2">
        <v>0</v>
      </c>
      <c r="M3763" s="2">
        <v>0</v>
      </c>
      <c r="N3763" s="2" t="str">
        <f>"600611"</f>
        <v>600611</v>
      </c>
      <c r="O3763" s="2" t="str">
        <f>"A453612732"</f>
        <v>A453612732</v>
      </c>
      <c r="P3763" s="2" t="str">
        <f>"3094.13"</f>
        <v>3094.13</v>
      </c>
      <c r="Q3763" s="2">
        <v>28</v>
      </c>
      <c r="R3763" s="2">
        <f>Q3763*C3763</f>
        <v>2800</v>
      </c>
      <c r="S3763" s="2">
        <f>(R3763-P3763)/P3763*100</f>
        <v>-9.50606470962759</v>
      </c>
    </row>
    <row r="3764" spans="2:19">
      <c r="B3764" s="2" t="str">
        <f>"中国中车"</f>
        <v>中国中车</v>
      </c>
      <c r="C3764" s="2">
        <v>100</v>
      </c>
      <c r="D3764" s="2">
        <v>100</v>
      </c>
      <c r="E3764" s="2" t="str">
        <f>"人民币"</f>
        <v>人民币</v>
      </c>
      <c r="F3764" s="2">
        <v>26.395</v>
      </c>
      <c r="G3764" s="2">
        <v>-631.5</v>
      </c>
      <c r="H3764" s="2">
        <v>-23.92</v>
      </c>
      <c r="I3764" s="2"/>
      <c r="J3764" s="2">
        <v>2008</v>
      </c>
      <c r="K3764" s="2">
        <v>20.08</v>
      </c>
      <c r="L3764" s="2">
        <v>0</v>
      </c>
      <c r="M3764" s="2">
        <v>100</v>
      </c>
      <c r="N3764" s="2" t="str">
        <f>"601766"</f>
        <v>601766</v>
      </c>
      <c r="O3764" s="2" t="str">
        <f>"A453612732"</f>
        <v>A453612732</v>
      </c>
      <c r="P3764" s="2" t="str">
        <f>"2639.50"</f>
        <v>2639.50</v>
      </c>
      <c r="Q3764" s="2">
        <v>30</v>
      </c>
      <c r="R3764" s="2">
        <f>Q3764*C3764</f>
        <v>3000</v>
      </c>
      <c r="S3764" s="2">
        <f>(R3764-P3764)/P3764*100</f>
        <v>13.6578897518469</v>
      </c>
    </row>
    <row r="3765" spans="2:19">
      <c r="B3765" s="2" t="s">
        <v>8</v>
      </c>
      <c r="C3765" s="2" t="s">
        <v>9</v>
      </c>
      <c r="D3765" s="4" t="s">
        <v>10</v>
      </c>
      <c r="E3765" s="4"/>
      <c r="F3765" s="4"/>
      <c r="G3765" s="2"/>
      <c r="H3765" s="2">
        <f>SUM(H3749:H3764)</f>
        <v>-178.38</v>
      </c>
      <c r="I3765" s="2"/>
      <c r="J3765" s="2"/>
      <c r="K3765" s="2"/>
      <c r="L3765" s="2"/>
      <c r="M3765" s="2"/>
      <c r="N3765" s="2"/>
      <c r="O3765" s="2"/>
      <c r="P3765" s="2"/>
      <c r="Q3765" s="2"/>
      <c r="R3765" s="2">
        <f>SUM(R3749:R3764)</f>
        <v>134800</v>
      </c>
      <c r="S3765" s="2"/>
    </row>
    <row r="3766" customFormat="1" spans="4:9">
      <c r="D3766" s="5"/>
      <c r="E3766" s="5"/>
      <c r="F3766" s="5"/>
      <c r="I3766" s="6">
        <v>42257</v>
      </c>
    </row>
    <row r="3767" customFormat="1" spans="11:11">
      <c r="K3767" s="6">
        <f>I3766+1</f>
        <v>42258</v>
      </c>
    </row>
    <row r="3768" customFormat="1" spans="3:12">
      <c r="C3768" t="s">
        <v>11</v>
      </c>
      <c r="L3768" s="7">
        <f ca="1">NOW()</f>
        <v>42259.9654398148</v>
      </c>
    </row>
    <row r="3769" customFormat="1" spans="10:10">
      <c r="J3769" t="e">
        <f>E3761+1</f>
        <v>#VALUE!</v>
      </c>
    </row>
    <row r="3770" customFormat="1" spans="7:7">
      <c r="G3770" t="s">
        <v>12</v>
      </c>
    </row>
    <row r="3771" customFormat="1" spans="6:6">
      <c r="F3771" t="s">
        <v>13</v>
      </c>
    </row>
    <row r="3772" spans="1:17">
      <c r="A3772" s="2" t="str">
        <f>"币种"</f>
        <v>币种</v>
      </c>
      <c r="B3772" s="2" t="str">
        <f>"余额"</f>
        <v>余额</v>
      </c>
      <c r="C3772" s="2" t="str">
        <f>"可用"</f>
        <v>可用</v>
      </c>
      <c r="D3772" s="2" t="str">
        <f>"可取"</f>
        <v>可取</v>
      </c>
      <c r="E3772" s="2" t="str">
        <f>"参考市值"</f>
        <v>参考市值</v>
      </c>
      <c r="F3772" s="2" t="str">
        <f>"资产"</f>
        <v>资产</v>
      </c>
      <c r="G3772" s="2" t="str">
        <f>"盈亏"</f>
        <v>盈亏</v>
      </c>
      <c r="H3772" s="2"/>
      <c r="I3772" s="2"/>
      <c r="J3772" s="2"/>
      <c r="K3772" s="2"/>
      <c r="L3772" s="2"/>
      <c r="M3772" s="2"/>
      <c r="N3772" s="2"/>
      <c r="O3772" s="2"/>
      <c r="P3772" s="2"/>
      <c r="Q3772" s="2"/>
    </row>
    <row r="3773" spans="1:17">
      <c r="A3773" s="2" t="str">
        <f>"人民币"</f>
        <v>人民币</v>
      </c>
      <c r="B3773" s="2" t="str">
        <f>"5508.71"</f>
        <v>5508.71</v>
      </c>
      <c r="C3773" s="2" t="str">
        <f>"138.54"</f>
        <v>138.54</v>
      </c>
      <c r="D3773" s="2" t="str">
        <f>"138.54"</f>
        <v>138.54</v>
      </c>
      <c r="E3773" s="2" t="str">
        <f>"91616.00"</f>
        <v>91616.00</v>
      </c>
      <c r="F3773" s="2" t="str">
        <f>"91754.54"</f>
        <v>91754.54</v>
      </c>
      <c r="G3773" s="2" t="str">
        <f>"-9194.42"</f>
        <v>-9194.42</v>
      </c>
      <c r="H3773" s="2"/>
      <c r="I3773" s="2"/>
      <c r="J3773" s="2"/>
      <c r="K3773" s="2"/>
      <c r="L3773" s="2"/>
      <c r="M3773" s="2"/>
      <c r="N3773" s="2"/>
      <c r="O3773" s="2"/>
      <c r="P3773" s="2"/>
      <c r="Q3773" s="2"/>
    </row>
    <row r="3774" spans="1:17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8"/>
    </row>
    <row r="3775" spans="1:18">
      <c r="A3775" s="2" t="s">
        <v>0</v>
      </c>
      <c r="B3775" s="2" t="str">
        <f>"证券数量"</f>
        <v>证券数量</v>
      </c>
      <c r="C3775" s="2" t="s">
        <v>1</v>
      </c>
      <c r="D3775" s="2" t="str">
        <f>"价格币种"</f>
        <v>价格币种</v>
      </c>
      <c r="E3775" s="2" t="str">
        <f>"成本价"</f>
        <v>成本价</v>
      </c>
      <c r="F3775" s="2" t="str">
        <f>"浮动盈亏"</f>
        <v>浮动盈亏</v>
      </c>
      <c r="G3775" s="2" t="str">
        <f>"盈亏比例(%)"</f>
        <v>盈亏比例(%)</v>
      </c>
      <c r="H3775" s="2" t="str">
        <f>"折算汇率"</f>
        <v>折算汇率</v>
      </c>
      <c r="I3775" s="2" t="str">
        <f>"最新市值"</f>
        <v>最新市值</v>
      </c>
      <c r="J3775" s="2" t="str">
        <f>"当前价"</f>
        <v>当前价</v>
      </c>
      <c r="K3775" s="2" t="str">
        <f>"今买数量"</f>
        <v>今买数量</v>
      </c>
      <c r="L3775" s="2" t="str">
        <f>"今卖数量"</f>
        <v>今卖数量</v>
      </c>
      <c r="M3775" s="2" t="str">
        <f>"证券代码"</f>
        <v>证券代码</v>
      </c>
      <c r="N3775" s="2" t="str">
        <f>"股东代码"</f>
        <v>股东代码</v>
      </c>
      <c r="O3775" s="2" t="str">
        <f>"成本金额"</f>
        <v>成本金额</v>
      </c>
      <c r="P3775" s="2" t="s">
        <v>2</v>
      </c>
      <c r="Q3775" s="2"/>
      <c r="R3775" s="2" t="s">
        <v>3</v>
      </c>
    </row>
    <row r="3776" spans="1:18">
      <c r="A3776" s="2" t="s">
        <v>4</v>
      </c>
      <c r="B3776" s="9" t="s">
        <v>5</v>
      </c>
      <c r="C3776" s="9" t="s">
        <v>5</v>
      </c>
      <c r="D3776" s="2" t="str">
        <f t="shared" ref="D3776:D3791" si="1124">"人民币"</f>
        <v>人民币</v>
      </c>
      <c r="E3776" s="2">
        <v>19.758</v>
      </c>
      <c r="F3776" s="2">
        <v>-1294.53</v>
      </c>
      <c r="G3776" s="2">
        <v>-8.19</v>
      </c>
      <c r="H3776" s="9" t="s">
        <v>6</v>
      </c>
      <c r="I3776" s="2">
        <v>14512</v>
      </c>
      <c r="J3776" s="2">
        <v>18.14</v>
      </c>
      <c r="K3776" s="2">
        <v>0</v>
      </c>
      <c r="L3776" s="2">
        <v>0</v>
      </c>
      <c r="M3776" s="2" t="str">
        <f>"000936"</f>
        <v>000936</v>
      </c>
      <c r="N3776" s="2" t="str">
        <f t="shared" ref="N3776:N3779" si="1125">"0157472516"</f>
        <v>0157472516</v>
      </c>
      <c r="O3776" s="2" t="str">
        <f>"15806.53"</f>
        <v>15806.53</v>
      </c>
      <c r="P3776" s="2">
        <v>30</v>
      </c>
      <c r="Q3776" s="2">
        <f t="shared" ref="Q3776:Q3791" si="1126">P3776*B3776</f>
        <v>24000</v>
      </c>
      <c r="R3776" s="2">
        <f t="shared" ref="R3776:R3791" si="1127">(Q3776-O3776)/O3776*100</f>
        <v>51.835981711356</v>
      </c>
    </row>
    <row r="3777" spans="1:18">
      <c r="A3777" s="2" t="str">
        <f>"创业板B"</f>
        <v>创业板B</v>
      </c>
      <c r="B3777" s="2">
        <v>10000</v>
      </c>
      <c r="C3777" s="2">
        <v>10000</v>
      </c>
      <c r="D3777" s="2" t="str">
        <f>"人民币"</f>
        <v>人民币</v>
      </c>
      <c r="E3777" s="2">
        <v>1.116</v>
      </c>
      <c r="F3777" s="2">
        <v>-927.5</v>
      </c>
      <c r="G3777" s="2">
        <v>-8.33</v>
      </c>
      <c r="H3777" s="2"/>
      <c r="I3777" s="2">
        <v>10230</v>
      </c>
      <c r="J3777" s="2">
        <v>1.023</v>
      </c>
      <c r="K3777" s="2">
        <v>0</v>
      </c>
      <c r="L3777" s="2">
        <v>0</v>
      </c>
      <c r="M3777" s="2" t="str">
        <f>"150153"</f>
        <v>150153</v>
      </c>
      <c r="N3777" s="2" t="str">
        <f>"0157472516"</f>
        <v>0157472516</v>
      </c>
      <c r="O3777" s="2" t="str">
        <f>"11157.50"</f>
        <v>11157.50</v>
      </c>
      <c r="P3777" s="2">
        <v>1.3</v>
      </c>
      <c r="Q3777" s="2">
        <f>P3777*B3777</f>
        <v>13000</v>
      </c>
      <c r="R3777" s="2">
        <f>(Q3777-O3777)/O3777*100</f>
        <v>16.5135559041004</v>
      </c>
    </row>
    <row r="3778" spans="1:18">
      <c r="A3778" s="2" t="s">
        <v>7</v>
      </c>
      <c r="B3778" s="2">
        <v>600</v>
      </c>
      <c r="C3778" s="2">
        <v>600</v>
      </c>
      <c r="D3778" s="2" t="str">
        <f>"人民币"</f>
        <v>人民币</v>
      </c>
      <c r="E3778" s="2">
        <v>17.548</v>
      </c>
      <c r="F3778" s="2">
        <v>-310.88</v>
      </c>
      <c r="G3778" s="2">
        <v>-2.95</v>
      </c>
      <c r="H3778" s="2"/>
      <c r="I3778" s="2">
        <v>10218</v>
      </c>
      <c r="J3778" s="2">
        <v>17.03</v>
      </c>
      <c r="K3778" s="2">
        <v>0</v>
      </c>
      <c r="L3778" s="2">
        <v>0</v>
      </c>
      <c r="M3778" s="2" t="str">
        <f>"600008"</f>
        <v>600008</v>
      </c>
      <c r="N3778" s="2" t="str">
        <f t="shared" ref="N3778:N3781" si="1128">"A453612732"</f>
        <v>A453612732</v>
      </c>
      <c r="O3778" s="2" t="str">
        <f>"10528.88"</f>
        <v>10528.88</v>
      </c>
      <c r="P3778" s="2">
        <v>25</v>
      </c>
      <c r="Q3778" s="2">
        <f>P3778*B3778</f>
        <v>15000</v>
      </c>
      <c r="R3778" s="2">
        <f>(Q3778-O3778)/O3778*100</f>
        <v>42.4652954540274</v>
      </c>
    </row>
    <row r="3779" spans="1:18">
      <c r="A3779" s="2" t="str">
        <f>"华英农业"</f>
        <v>华英农业</v>
      </c>
      <c r="B3779" s="2">
        <v>600</v>
      </c>
      <c r="C3779" s="2">
        <v>300</v>
      </c>
      <c r="D3779" s="2" t="str">
        <f>"人民币"</f>
        <v>人民币</v>
      </c>
      <c r="E3779" s="2">
        <v>14.948</v>
      </c>
      <c r="F3779" s="2">
        <v>-418.66</v>
      </c>
      <c r="G3779" s="2">
        <v>-4.67</v>
      </c>
      <c r="H3779" s="2"/>
      <c r="I3779" s="2">
        <v>8550</v>
      </c>
      <c r="J3779" s="2">
        <v>14.25</v>
      </c>
      <c r="K3779" s="2">
        <v>300</v>
      </c>
      <c r="L3779" s="2">
        <v>0</v>
      </c>
      <c r="M3779" s="2" t="str">
        <f>"002321"</f>
        <v>002321</v>
      </c>
      <c r="N3779" s="2" t="str">
        <f>"0157472516"</f>
        <v>0157472516</v>
      </c>
      <c r="O3779" s="2" t="str">
        <f>"8968.66"</f>
        <v>8968.66</v>
      </c>
      <c r="P3779" s="2">
        <v>25</v>
      </c>
      <c r="Q3779" s="2">
        <f>P3779*B3779</f>
        <v>15000</v>
      </c>
      <c r="R3779" s="2">
        <f>(Q3779-O3779)/O3779*100</f>
        <v>67.2490650777262</v>
      </c>
    </row>
    <row r="3780" spans="1:18">
      <c r="A3780" s="2" t="str">
        <f>"*ST阳化"</f>
        <v>*ST阳化</v>
      </c>
      <c r="B3780" s="2">
        <v>900</v>
      </c>
      <c r="C3780" s="2">
        <v>600</v>
      </c>
      <c r="D3780" s="2" t="str">
        <f>"人民币"</f>
        <v>人民币</v>
      </c>
      <c r="E3780" s="2">
        <v>7.599</v>
      </c>
      <c r="F3780" s="2">
        <v>-80.2</v>
      </c>
      <c r="G3780" s="2">
        <v>-1.17</v>
      </c>
      <c r="H3780" s="2"/>
      <c r="I3780" s="2">
        <v>6759</v>
      </c>
      <c r="J3780" s="2">
        <v>7.51</v>
      </c>
      <c r="K3780" s="2">
        <v>300</v>
      </c>
      <c r="L3780" s="2">
        <v>0</v>
      </c>
      <c r="M3780" s="2" t="str">
        <f>"600691"</f>
        <v>600691</v>
      </c>
      <c r="N3780" s="2" t="str">
        <f>"A453612732"</f>
        <v>A453612732</v>
      </c>
      <c r="O3780" s="2" t="str">
        <f>"6839.20"</f>
        <v>6839.20</v>
      </c>
      <c r="P3780" s="2">
        <v>11</v>
      </c>
      <c r="Q3780" s="2">
        <f>P3780*B3780</f>
        <v>9900</v>
      </c>
      <c r="R3780" s="2">
        <f>(Q3780-O3780)/O3780*100</f>
        <v>44.7537723710376</v>
      </c>
    </row>
    <row r="3781" spans="1:18">
      <c r="A3781" s="2" t="str">
        <f>"雪峰科技"</f>
        <v>雪峰科技</v>
      </c>
      <c r="B3781" s="2">
        <v>200</v>
      </c>
      <c r="C3781" s="2">
        <v>100</v>
      </c>
      <c r="D3781" s="2" t="str">
        <f>"人民币"</f>
        <v>人民币</v>
      </c>
      <c r="E3781" s="2">
        <v>37.898</v>
      </c>
      <c r="F3781" s="2">
        <v>-1239.59</v>
      </c>
      <c r="G3781" s="2">
        <v>-16.35</v>
      </c>
      <c r="H3781" s="2"/>
      <c r="I3781" s="2">
        <v>6340</v>
      </c>
      <c r="J3781" s="2">
        <v>31.7</v>
      </c>
      <c r="K3781" s="2">
        <v>100</v>
      </c>
      <c r="L3781" s="2">
        <v>0</v>
      </c>
      <c r="M3781" s="2" t="str">
        <f>"603227"</f>
        <v>603227</v>
      </c>
      <c r="N3781" s="2" t="str">
        <f>"A453612732"</f>
        <v>A453612732</v>
      </c>
      <c r="O3781" s="2" t="str">
        <f>"7579.59"</f>
        <v>7579.59</v>
      </c>
      <c r="P3781" s="2">
        <v>42</v>
      </c>
      <c r="Q3781" s="2">
        <f>P3781*B3781</f>
        <v>8400</v>
      </c>
      <c r="R3781" s="2">
        <f>(Q3781-O3781)/O3781*100</f>
        <v>10.8239363870605</v>
      </c>
    </row>
    <row r="3782" spans="1:18">
      <c r="A3782" s="2" t="str">
        <f>"三花股份"</f>
        <v>三花股份</v>
      </c>
      <c r="B3782" s="2">
        <v>400</v>
      </c>
      <c r="C3782" s="2">
        <v>400</v>
      </c>
      <c r="D3782" s="2" t="str">
        <f>"人民币"</f>
        <v>人民币</v>
      </c>
      <c r="E3782" s="2">
        <v>13.737</v>
      </c>
      <c r="F3782" s="2">
        <v>69.25</v>
      </c>
      <c r="G3782" s="2">
        <v>1.26</v>
      </c>
      <c r="H3782" s="2"/>
      <c r="I3782" s="2">
        <v>5564</v>
      </c>
      <c r="J3782" s="2">
        <v>13.91</v>
      </c>
      <c r="K3782" s="2">
        <v>0</v>
      </c>
      <c r="L3782" s="2">
        <v>0</v>
      </c>
      <c r="M3782" s="2" t="str">
        <f>"002050"</f>
        <v>002050</v>
      </c>
      <c r="N3782" s="2" t="str">
        <f t="shared" ref="N3782:N3787" si="1129">"0157472516"</f>
        <v>0157472516</v>
      </c>
      <c r="O3782" s="2" t="str">
        <f>"5494.75"</f>
        <v>5494.75</v>
      </c>
      <c r="P3782" s="2">
        <v>20</v>
      </c>
      <c r="Q3782" s="2">
        <f>P3782*B3782</f>
        <v>8000</v>
      </c>
      <c r="R3782" s="2">
        <f>(Q3782-O3782)/O3782*100</f>
        <v>45.5935210883116</v>
      </c>
    </row>
    <row r="3783" spans="1:18">
      <c r="A3783" s="2" t="str">
        <f>"农 产 品"</f>
        <v>农 产 品</v>
      </c>
      <c r="B3783" s="2">
        <v>200</v>
      </c>
      <c r="C3783" s="2">
        <v>200</v>
      </c>
      <c r="D3783" s="2" t="str">
        <f>"人民币"</f>
        <v>人民币</v>
      </c>
      <c r="E3783" s="2">
        <v>25.665</v>
      </c>
      <c r="F3783" s="2">
        <v>-601</v>
      </c>
      <c r="G3783" s="2">
        <v>-11.71</v>
      </c>
      <c r="H3783" s="2"/>
      <c r="I3783" s="2">
        <v>4532</v>
      </c>
      <c r="J3783" s="2">
        <v>22.66</v>
      </c>
      <c r="K3783" s="2">
        <v>0</v>
      </c>
      <c r="L3783" s="2">
        <v>0</v>
      </c>
      <c r="M3783" s="2" t="str">
        <f>"000061"</f>
        <v>000061</v>
      </c>
      <c r="N3783" s="2" t="str">
        <f>"0157472516"</f>
        <v>0157472516</v>
      </c>
      <c r="O3783" s="2" t="str">
        <f>"5133.00"</f>
        <v>5133.00</v>
      </c>
      <c r="P3783" s="2">
        <v>35</v>
      </c>
      <c r="Q3783" s="2">
        <f>P3783*B3783</f>
        <v>7000</v>
      </c>
      <c r="R3783" s="2">
        <f>(Q3783-O3783)/O3783*100</f>
        <v>36.3724917202416</v>
      </c>
    </row>
    <row r="3784" spans="1:18">
      <c r="A3784" s="2" t="str">
        <f>"北京城建"</f>
        <v>北京城建</v>
      </c>
      <c r="B3784" s="2">
        <v>200</v>
      </c>
      <c r="C3784" s="2">
        <v>200</v>
      </c>
      <c r="D3784" s="2" t="str">
        <f>"人民币"</f>
        <v>人民币</v>
      </c>
      <c r="E3784" s="2">
        <v>24.605</v>
      </c>
      <c r="F3784" s="2">
        <v>-394.99</v>
      </c>
      <c r="G3784" s="2">
        <v>-8.03</v>
      </c>
      <c r="H3784" s="2"/>
      <c r="I3784" s="2">
        <v>4526</v>
      </c>
      <c r="J3784" s="2">
        <v>22.63</v>
      </c>
      <c r="K3784" s="2">
        <v>0</v>
      </c>
      <c r="L3784" s="2">
        <v>0</v>
      </c>
      <c r="M3784" s="2" t="str">
        <f>"600266"</f>
        <v>600266</v>
      </c>
      <c r="N3784" s="2" t="str">
        <f t="shared" ref="N3784:N3786" si="1130">"A453612732"</f>
        <v>A453612732</v>
      </c>
      <c r="O3784" s="2" t="str">
        <f>"4920.99"</f>
        <v>4920.99</v>
      </c>
      <c r="P3784" s="2">
        <v>28</v>
      </c>
      <c r="Q3784" s="2">
        <f>P3784*B3784</f>
        <v>5600</v>
      </c>
      <c r="R3784" s="2">
        <f>(Q3784-O3784)/O3784*100</f>
        <v>13.7982397850839</v>
      </c>
    </row>
    <row r="3785" spans="1:18">
      <c r="A3785" s="2" t="str">
        <f>"上汽集团"</f>
        <v>上汽集团</v>
      </c>
      <c r="B3785" s="2">
        <v>200</v>
      </c>
      <c r="C3785" s="2">
        <v>200</v>
      </c>
      <c r="D3785" s="2" t="str">
        <f>"人民币"</f>
        <v>人民币</v>
      </c>
      <c r="E3785" s="2">
        <v>24.736</v>
      </c>
      <c r="F3785" s="2">
        <v>-449.12</v>
      </c>
      <c r="G3785" s="2">
        <v>-9.08</v>
      </c>
      <c r="H3785" s="2"/>
      <c r="I3785" s="2">
        <v>4498</v>
      </c>
      <c r="J3785" s="2">
        <v>22.49</v>
      </c>
      <c r="K3785" s="2">
        <v>0</v>
      </c>
      <c r="L3785" s="2">
        <v>0</v>
      </c>
      <c r="M3785" s="2" t="str">
        <f>"600104"</f>
        <v>600104</v>
      </c>
      <c r="N3785" s="2" t="str">
        <f>"A453612732"</f>
        <v>A453612732</v>
      </c>
      <c r="O3785" s="2" t="str">
        <f>"4947.12"</f>
        <v>4947.12</v>
      </c>
      <c r="P3785" s="2">
        <v>35</v>
      </c>
      <c r="Q3785" s="2">
        <f>P3785*B3785</f>
        <v>7000</v>
      </c>
      <c r="R3785" s="2">
        <f>(Q3785-O3785)/O3785*100</f>
        <v>41.4964666310904</v>
      </c>
    </row>
    <row r="3786" spans="1:18">
      <c r="A3786" s="2" t="str">
        <f>"中海集运"</f>
        <v>中海集运</v>
      </c>
      <c r="B3786" s="2">
        <v>400</v>
      </c>
      <c r="C3786" s="2">
        <v>400</v>
      </c>
      <c r="D3786" s="2" t="str">
        <f>"人民币"</f>
        <v>人民币</v>
      </c>
      <c r="E3786" s="2">
        <v>9.099</v>
      </c>
      <c r="F3786" s="2">
        <v>-167.68</v>
      </c>
      <c r="G3786" s="2">
        <v>-4.6</v>
      </c>
      <c r="H3786" s="2"/>
      <c r="I3786" s="2">
        <v>3472</v>
      </c>
      <c r="J3786" s="2">
        <v>8.68</v>
      </c>
      <c r="K3786" s="2">
        <v>0</v>
      </c>
      <c r="L3786" s="2">
        <v>0</v>
      </c>
      <c r="M3786" s="2" t="str">
        <f>"601866"</f>
        <v>601866</v>
      </c>
      <c r="N3786" s="2" t="str">
        <f>"A453612732"</f>
        <v>A453612732</v>
      </c>
      <c r="O3786" s="2" t="str">
        <f>"3639.68"</f>
        <v>3639.68</v>
      </c>
      <c r="P3786" s="2">
        <v>12</v>
      </c>
      <c r="Q3786" s="2">
        <f>P3786*B3786</f>
        <v>4800</v>
      </c>
      <c r="R3786" s="2">
        <f>(Q3786-O3786)/O3786*100</f>
        <v>31.8797256901706</v>
      </c>
    </row>
    <row r="3787" spans="1:18">
      <c r="A3787" s="2" t="str">
        <f>"中航军B"</f>
        <v>中航军B</v>
      </c>
      <c r="B3787" s="2">
        <v>3000</v>
      </c>
      <c r="C3787" s="2">
        <v>3000</v>
      </c>
      <c r="D3787" s="2" t="str">
        <f>"人民币"</f>
        <v>人民币</v>
      </c>
      <c r="E3787" s="2">
        <v>0.972</v>
      </c>
      <c r="F3787" s="2">
        <v>-62</v>
      </c>
      <c r="G3787" s="2">
        <v>-2.16</v>
      </c>
      <c r="H3787" s="2"/>
      <c r="I3787" s="2">
        <v>2853</v>
      </c>
      <c r="J3787" s="2">
        <v>0.951</v>
      </c>
      <c r="K3787" s="2">
        <v>0</v>
      </c>
      <c r="L3787" s="2">
        <v>0</v>
      </c>
      <c r="M3787" s="2" t="str">
        <f>"150222"</f>
        <v>150222</v>
      </c>
      <c r="N3787" s="2" t="str">
        <f>"0157472516"</f>
        <v>0157472516</v>
      </c>
      <c r="O3787" s="2" t="str">
        <f>"2915.00"</f>
        <v>2915.00</v>
      </c>
      <c r="P3787" s="2">
        <v>1.1</v>
      </c>
      <c r="Q3787" s="2">
        <f>P3787*B3787</f>
        <v>3300</v>
      </c>
      <c r="R3787" s="2">
        <f>(Q3787-O3787)/O3787*100</f>
        <v>13.2075471698113</v>
      </c>
    </row>
    <row r="3788" spans="1:18">
      <c r="A3788" s="2" t="str">
        <f>"华贸物流"</f>
        <v>华贸物流</v>
      </c>
      <c r="B3788" s="2">
        <v>200</v>
      </c>
      <c r="C3788" s="2">
        <v>200</v>
      </c>
      <c r="D3788" s="2" t="str">
        <f>"人民币"</f>
        <v>人民币</v>
      </c>
      <c r="E3788" s="2">
        <v>16.576</v>
      </c>
      <c r="F3788" s="2">
        <v>-473.12</v>
      </c>
      <c r="G3788" s="2">
        <v>-14.27</v>
      </c>
      <c r="H3788" s="2"/>
      <c r="I3788" s="2">
        <v>2842</v>
      </c>
      <c r="J3788" s="2">
        <v>14.21</v>
      </c>
      <c r="K3788" s="2">
        <v>0</v>
      </c>
      <c r="L3788" s="2">
        <v>0</v>
      </c>
      <c r="M3788" s="2" t="str">
        <f>"603128"</f>
        <v>603128</v>
      </c>
      <c r="N3788" s="2" t="str">
        <f t="shared" ref="N3788:N3791" si="1131">"A453612732"</f>
        <v>A453612732</v>
      </c>
      <c r="O3788" s="2" t="str">
        <f>"3315.12"</f>
        <v>3315.12</v>
      </c>
      <c r="P3788" s="2">
        <v>20</v>
      </c>
      <c r="Q3788" s="2">
        <f>P3788*B3788</f>
        <v>4000</v>
      </c>
      <c r="R3788" s="2">
        <f>(Q3788-O3788)/O3788*100</f>
        <v>20.6592823185888</v>
      </c>
    </row>
    <row r="3789" spans="1:18">
      <c r="A3789" s="2" t="str">
        <f>"盛达矿业"</f>
        <v>盛达矿业</v>
      </c>
      <c r="B3789" s="2">
        <v>100</v>
      </c>
      <c r="C3789" s="2">
        <v>100</v>
      </c>
      <c r="D3789" s="2" t="str">
        <f>"人民币"</f>
        <v>人民币</v>
      </c>
      <c r="E3789" s="2">
        <v>38.308</v>
      </c>
      <c r="F3789" s="2">
        <v>-1175.77</v>
      </c>
      <c r="G3789" s="2">
        <v>-30.69</v>
      </c>
      <c r="H3789" s="2"/>
      <c r="I3789" s="2">
        <v>2655</v>
      </c>
      <c r="J3789" s="2">
        <v>26.55</v>
      </c>
      <c r="K3789" s="2">
        <v>0</v>
      </c>
      <c r="L3789" s="2">
        <v>100</v>
      </c>
      <c r="M3789" s="2" t="str">
        <f>"000603"</f>
        <v>000603</v>
      </c>
      <c r="N3789" s="2" t="str">
        <f>"0157472516"</f>
        <v>0157472516</v>
      </c>
      <c r="O3789" s="2" t="str">
        <f>"3830.77"</f>
        <v>3830.77</v>
      </c>
      <c r="P3789" s="2">
        <v>40</v>
      </c>
      <c r="Q3789" s="2">
        <f>P3789*B3789</f>
        <v>4000</v>
      </c>
      <c r="R3789" s="2">
        <f>(Q3789-O3789)/O3789*100</f>
        <v>4.41764971533138</v>
      </c>
    </row>
    <row r="3790" spans="1:18">
      <c r="A3790" s="2" t="str">
        <f>"大众交通"</f>
        <v>大众交通</v>
      </c>
      <c r="B3790" s="2">
        <v>100</v>
      </c>
      <c r="C3790" s="2">
        <v>100</v>
      </c>
      <c r="D3790" s="2" t="str">
        <f>"人民币"</f>
        <v>人民币</v>
      </c>
      <c r="E3790" s="2">
        <v>30.941</v>
      </c>
      <c r="F3790" s="2">
        <v>-1037.13</v>
      </c>
      <c r="G3790" s="2">
        <v>-33.52</v>
      </c>
      <c r="H3790" s="2"/>
      <c r="I3790" s="2">
        <v>2057</v>
      </c>
      <c r="J3790" s="2">
        <v>20.57</v>
      </c>
      <c r="K3790" s="2">
        <v>0</v>
      </c>
      <c r="L3790" s="2">
        <v>0</v>
      </c>
      <c r="M3790" s="2" t="str">
        <f>"600611"</f>
        <v>600611</v>
      </c>
      <c r="N3790" s="2" t="str">
        <f>"A453612732"</f>
        <v>A453612732</v>
      </c>
      <c r="O3790" s="2" t="str">
        <f>"3094.13"</f>
        <v>3094.13</v>
      </c>
      <c r="P3790" s="2">
        <v>28</v>
      </c>
      <c r="Q3790" s="2">
        <f>P3790*B3790</f>
        <v>2800</v>
      </c>
      <c r="R3790" s="2">
        <f>(Q3790-O3790)/O3790*100</f>
        <v>-9.50606470962759</v>
      </c>
    </row>
    <row r="3791" spans="1:18">
      <c r="A3791" s="2" t="str">
        <f>"中国中车"</f>
        <v>中国中车</v>
      </c>
      <c r="B3791" s="2">
        <v>100</v>
      </c>
      <c r="C3791" s="2">
        <v>100</v>
      </c>
      <c r="D3791" s="2" t="str">
        <f>"人民币"</f>
        <v>人民币</v>
      </c>
      <c r="E3791" s="2">
        <v>26.395</v>
      </c>
      <c r="F3791" s="2">
        <v>-631.5</v>
      </c>
      <c r="G3791" s="2">
        <v>-23.92</v>
      </c>
      <c r="H3791" s="2"/>
      <c r="I3791" s="2">
        <v>2008</v>
      </c>
      <c r="J3791" s="2">
        <v>20.08</v>
      </c>
      <c r="K3791" s="2">
        <v>0</v>
      </c>
      <c r="L3791" s="2">
        <v>100</v>
      </c>
      <c r="M3791" s="2" t="str">
        <f>"601766"</f>
        <v>601766</v>
      </c>
      <c r="N3791" s="2" t="str">
        <f>"A453612732"</f>
        <v>A453612732</v>
      </c>
      <c r="O3791" s="2" t="str">
        <f>"2639.50"</f>
        <v>2639.50</v>
      </c>
      <c r="P3791" s="2">
        <v>30</v>
      </c>
      <c r="Q3791" s="2">
        <f>P3791*B3791</f>
        <v>3000</v>
      </c>
      <c r="R3791" s="2">
        <f>(Q3791-O3791)/O3791*100</f>
        <v>13.6578897518469</v>
      </c>
    </row>
    <row r="3792" spans="1:18">
      <c r="A3792" s="2" t="s">
        <v>8</v>
      </c>
      <c r="B3792" s="2" t="s">
        <v>9</v>
      </c>
      <c r="C3792" s="4" t="s">
        <v>10</v>
      </c>
      <c r="D3792" s="4"/>
      <c r="E3792" s="4"/>
      <c r="F3792" s="2"/>
      <c r="G3792" s="2">
        <f>SUM(G3776:G3791)</f>
        <v>-178.38</v>
      </c>
      <c r="H3792" s="2"/>
      <c r="I3792" s="2"/>
      <c r="J3792" s="2"/>
      <c r="K3792" s="2"/>
      <c r="L3792" s="2"/>
      <c r="M3792" s="2"/>
      <c r="N3792" s="2"/>
      <c r="O3792" s="2"/>
      <c r="P3792" s="2"/>
      <c r="Q3792" s="2">
        <f>SUM(Q3776:Q3791)</f>
        <v>134800</v>
      </c>
      <c r="R3792" s="2"/>
    </row>
    <row r="3793" customFormat="1" spans="3:8">
      <c r="C3793" s="5"/>
      <c r="D3793" s="5"/>
      <c r="E3793" s="5"/>
      <c r="H3793" s="6">
        <v>42257</v>
      </c>
    </row>
    <row r="3794" customFormat="1" spans="10:10">
      <c r="J3794" s="6">
        <f>H3793+1</f>
        <v>42258</v>
      </c>
    </row>
    <row r="3795" customFormat="1" spans="2:11">
      <c r="B3795" t="s">
        <v>11</v>
      </c>
      <c r="K3795" s="7">
        <f ca="1">NOW()</f>
        <v>42259.9654398148</v>
      </c>
    </row>
    <row r="3796" customFormat="1" spans="9:9">
      <c r="I3796" t="e">
        <f>D3788+1</f>
        <v>#VALUE!</v>
      </c>
    </row>
    <row r="3797" customFormat="1"/>
    <row r="3798" spans="1:18">
      <c r="A3798" s="2" t="s">
        <v>0</v>
      </c>
      <c r="B3798" s="2" t="str">
        <f>"证券数量"</f>
        <v>证券数量</v>
      </c>
      <c r="C3798" s="2" t="s">
        <v>1</v>
      </c>
      <c r="D3798" s="2" t="str">
        <f>"价格币种"</f>
        <v>价格币种</v>
      </c>
      <c r="E3798" s="2" t="str">
        <f>"成本价"</f>
        <v>成本价</v>
      </c>
      <c r="F3798" s="2" t="str">
        <f>"浮动盈亏"</f>
        <v>浮动盈亏</v>
      </c>
      <c r="G3798" s="2" t="str">
        <f>"盈亏比例(%)"</f>
        <v>盈亏比例(%)</v>
      </c>
      <c r="H3798" s="2" t="str">
        <f>"折算汇率"</f>
        <v>折算汇率</v>
      </c>
      <c r="I3798" s="2" t="str">
        <f>"最新市值"</f>
        <v>最新市值</v>
      </c>
      <c r="J3798" s="2" t="str">
        <f>"当前价"</f>
        <v>当前价</v>
      </c>
      <c r="K3798" s="2" t="str">
        <f>"今买数量"</f>
        <v>今买数量</v>
      </c>
      <c r="L3798" s="2" t="str">
        <f>"今卖数量"</f>
        <v>今卖数量</v>
      </c>
      <c r="M3798" s="2" t="str">
        <f>"证券代码"</f>
        <v>证券代码</v>
      </c>
      <c r="N3798" s="2" t="str">
        <f>"股东代码"</f>
        <v>股东代码</v>
      </c>
      <c r="O3798" s="2" t="str">
        <f>"成本金额"</f>
        <v>成本金额</v>
      </c>
      <c r="P3798" s="2" t="s">
        <v>2</v>
      </c>
      <c r="Q3798" s="2"/>
      <c r="R3798" s="2" t="s">
        <v>3</v>
      </c>
    </row>
    <row r="3799" spans="1:18">
      <c r="A3799" s="2" t="s">
        <v>4</v>
      </c>
      <c r="B3799" s="9" t="s">
        <v>5</v>
      </c>
      <c r="C3799" s="9" t="s">
        <v>5</v>
      </c>
      <c r="D3799" s="2" t="str">
        <f t="shared" ref="D3799:D3814" si="1132">"人民币"</f>
        <v>人民币</v>
      </c>
      <c r="E3799" s="2">
        <v>19.758</v>
      </c>
      <c r="F3799" s="2">
        <v>-1294.53</v>
      </c>
      <c r="G3799" s="2">
        <v>-8.19</v>
      </c>
      <c r="H3799" s="9" t="s">
        <v>6</v>
      </c>
      <c r="I3799" s="2">
        <v>14512</v>
      </c>
      <c r="J3799" s="2">
        <v>18.14</v>
      </c>
      <c r="K3799" s="2">
        <v>0</v>
      </c>
      <c r="L3799" s="2">
        <v>0</v>
      </c>
      <c r="M3799" s="2" t="str">
        <f>"000936"</f>
        <v>000936</v>
      </c>
      <c r="N3799" s="2" t="str">
        <f t="shared" ref="N3799:N3802" si="1133">"0157472516"</f>
        <v>0157472516</v>
      </c>
      <c r="O3799" s="2" t="str">
        <f>"15806.53"</f>
        <v>15806.53</v>
      </c>
      <c r="P3799" s="2">
        <v>30</v>
      </c>
      <c r="Q3799" s="2">
        <f t="shared" ref="Q3799:Q3814" si="1134">P3799*B3799</f>
        <v>24000</v>
      </c>
      <c r="R3799" s="2">
        <f t="shared" ref="R3799:R3814" si="1135">(Q3799-O3799)/O3799*100</f>
        <v>51.835981711356</v>
      </c>
    </row>
    <row r="3800" spans="1:18">
      <c r="A3800" s="2" t="str">
        <f>"创业板B"</f>
        <v>创业板B</v>
      </c>
      <c r="B3800" s="2">
        <v>10000</v>
      </c>
      <c r="C3800" s="2">
        <v>10000</v>
      </c>
      <c r="D3800" s="2" t="str">
        <f>"人民币"</f>
        <v>人民币</v>
      </c>
      <c r="E3800" s="2">
        <v>1.116</v>
      </c>
      <c r="F3800" s="2">
        <v>-927.5</v>
      </c>
      <c r="G3800" s="2">
        <v>-8.33</v>
      </c>
      <c r="H3800" s="2"/>
      <c r="I3800" s="2">
        <v>10230</v>
      </c>
      <c r="J3800" s="2">
        <v>1.023</v>
      </c>
      <c r="K3800" s="2">
        <v>0</v>
      </c>
      <c r="L3800" s="2">
        <v>0</v>
      </c>
      <c r="M3800" s="2" t="str">
        <f>"150153"</f>
        <v>150153</v>
      </c>
      <c r="N3800" s="2" t="str">
        <f>"0157472516"</f>
        <v>0157472516</v>
      </c>
      <c r="O3800" s="2" t="str">
        <f>"11157.50"</f>
        <v>11157.50</v>
      </c>
      <c r="P3800" s="2">
        <v>1.3</v>
      </c>
      <c r="Q3800" s="2">
        <f>P3800*B3800</f>
        <v>13000</v>
      </c>
      <c r="R3800" s="2">
        <f>(Q3800-O3800)/O3800*100</f>
        <v>16.5135559041004</v>
      </c>
    </row>
    <row r="3801" spans="1:18">
      <c r="A3801" s="2" t="s">
        <v>7</v>
      </c>
      <c r="B3801" s="2">
        <v>600</v>
      </c>
      <c r="C3801" s="2">
        <v>600</v>
      </c>
      <c r="D3801" s="2" t="str">
        <f>"人民币"</f>
        <v>人民币</v>
      </c>
      <c r="E3801" s="2">
        <v>17.548</v>
      </c>
      <c r="F3801" s="2">
        <v>-310.88</v>
      </c>
      <c r="G3801" s="2">
        <v>-2.95</v>
      </c>
      <c r="H3801" s="2"/>
      <c r="I3801" s="2">
        <v>10218</v>
      </c>
      <c r="J3801" s="2">
        <v>17.03</v>
      </c>
      <c r="K3801" s="2">
        <v>0</v>
      </c>
      <c r="L3801" s="2">
        <v>0</v>
      </c>
      <c r="M3801" s="2" t="str">
        <f>"600008"</f>
        <v>600008</v>
      </c>
      <c r="N3801" s="2" t="str">
        <f t="shared" ref="N3801:N3804" si="1136">"A453612732"</f>
        <v>A453612732</v>
      </c>
      <c r="O3801" s="2" t="str">
        <f>"10528.88"</f>
        <v>10528.88</v>
      </c>
      <c r="P3801" s="2">
        <v>25</v>
      </c>
      <c r="Q3801" s="2">
        <f>P3801*B3801</f>
        <v>15000</v>
      </c>
      <c r="R3801" s="2">
        <f>(Q3801-O3801)/O3801*100</f>
        <v>42.4652954540274</v>
      </c>
    </row>
    <row r="3802" spans="1:18">
      <c r="A3802" s="2" t="str">
        <f>"华英农业"</f>
        <v>华英农业</v>
      </c>
      <c r="B3802" s="2">
        <v>600</v>
      </c>
      <c r="C3802" s="2">
        <v>300</v>
      </c>
      <c r="D3802" s="2" t="str">
        <f>"人民币"</f>
        <v>人民币</v>
      </c>
      <c r="E3802" s="2">
        <v>14.948</v>
      </c>
      <c r="F3802" s="2">
        <v>-418.66</v>
      </c>
      <c r="G3802" s="2">
        <v>-4.67</v>
      </c>
      <c r="H3802" s="2"/>
      <c r="I3802" s="2">
        <v>8550</v>
      </c>
      <c r="J3802" s="2">
        <v>14.25</v>
      </c>
      <c r="K3802" s="2">
        <v>300</v>
      </c>
      <c r="L3802" s="2">
        <v>0</v>
      </c>
      <c r="M3802" s="2" t="str">
        <f>"002321"</f>
        <v>002321</v>
      </c>
      <c r="N3802" s="2" t="str">
        <f>"0157472516"</f>
        <v>0157472516</v>
      </c>
      <c r="O3802" s="2" t="str">
        <f>"8968.66"</f>
        <v>8968.66</v>
      </c>
      <c r="P3802" s="2">
        <v>25</v>
      </c>
      <c r="Q3802" s="2">
        <f>P3802*B3802</f>
        <v>15000</v>
      </c>
      <c r="R3802" s="2">
        <f>(Q3802-O3802)/O3802*100</f>
        <v>67.2490650777262</v>
      </c>
    </row>
    <row r="3803" spans="1:18">
      <c r="A3803" s="2" t="str">
        <f>"*ST阳化"</f>
        <v>*ST阳化</v>
      </c>
      <c r="B3803" s="2">
        <v>900</v>
      </c>
      <c r="C3803" s="2">
        <v>600</v>
      </c>
      <c r="D3803" s="2" t="str">
        <f>"人民币"</f>
        <v>人民币</v>
      </c>
      <c r="E3803" s="2">
        <v>7.599</v>
      </c>
      <c r="F3803" s="2">
        <v>-80.2</v>
      </c>
      <c r="G3803" s="2">
        <v>-1.17</v>
      </c>
      <c r="H3803" s="2"/>
      <c r="I3803" s="2">
        <v>6759</v>
      </c>
      <c r="J3803" s="2">
        <v>7.51</v>
      </c>
      <c r="K3803" s="2">
        <v>300</v>
      </c>
      <c r="L3803" s="2">
        <v>0</v>
      </c>
      <c r="M3803" s="2" t="str">
        <f>"600691"</f>
        <v>600691</v>
      </c>
      <c r="N3803" s="2" t="str">
        <f>"A453612732"</f>
        <v>A453612732</v>
      </c>
      <c r="O3803" s="2" t="str">
        <f>"6839.20"</f>
        <v>6839.20</v>
      </c>
      <c r="P3803" s="2">
        <v>11</v>
      </c>
      <c r="Q3803" s="2">
        <f>P3803*B3803</f>
        <v>9900</v>
      </c>
      <c r="R3803" s="2">
        <f>(Q3803-O3803)/O3803*100</f>
        <v>44.7537723710376</v>
      </c>
    </row>
    <row r="3804" spans="1:18">
      <c r="A3804" s="2" t="str">
        <f>"雪峰科技"</f>
        <v>雪峰科技</v>
      </c>
      <c r="B3804" s="2">
        <v>200</v>
      </c>
      <c r="C3804" s="2">
        <v>100</v>
      </c>
      <c r="D3804" s="2" t="str">
        <f>"人民币"</f>
        <v>人民币</v>
      </c>
      <c r="E3804" s="2">
        <v>37.898</v>
      </c>
      <c r="F3804" s="2">
        <v>-1239.59</v>
      </c>
      <c r="G3804" s="2">
        <v>-16.35</v>
      </c>
      <c r="H3804" s="2"/>
      <c r="I3804" s="2">
        <v>6340</v>
      </c>
      <c r="J3804" s="2">
        <v>31.7</v>
      </c>
      <c r="K3804" s="2">
        <v>100</v>
      </c>
      <c r="L3804" s="2">
        <v>0</v>
      </c>
      <c r="M3804" s="2" t="str">
        <f>"603227"</f>
        <v>603227</v>
      </c>
      <c r="N3804" s="2" t="str">
        <f>"A453612732"</f>
        <v>A453612732</v>
      </c>
      <c r="O3804" s="2" t="str">
        <f>"7579.59"</f>
        <v>7579.59</v>
      </c>
      <c r="P3804" s="2">
        <v>42</v>
      </c>
      <c r="Q3804" s="2">
        <f>P3804*B3804</f>
        <v>8400</v>
      </c>
      <c r="R3804" s="2">
        <f>(Q3804-O3804)/O3804*100</f>
        <v>10.8239363870605</v>
      </c>
    </row>
    <row r="3805" spans="1:18">
      <c r="A3805" s="2" t="str">
        <f>"三花股份"</f>
        <v>三花股份</v>
      </c>
      <c r="B3805" s="2">
        <v>400</v>
      </c>
      <c r="C3805" s="2">
        <v>400</v>
      </c>
      <c r="D3805" s="2" t="str">
        <f>"人民币"</f>
        <v>人民币</v>
      </c>
      <c r="E3805" s="2">
        <v>13.737</v>
      </c>
      <c r="F3805" s="2">
        <v>69.25</v>
      </c>
      <c r="G3805" s="2">
        <v>1.26</v>
      </c>
      <c r="H3805" s="2"/>
      <c r="I3805" s="2">
        <v>5564</v>
      </c>
      <c r="J3805" s="2">
        <v>13.91</v>
      </c>
      <c r="K3805" s="2">
        <v>0</v>
      </c>
      <c r="L3805" s="2">
        <v>0</v>
      </c>
      <c r="M3805" s="2" t="str">
        <f>"002050"</f>
        <v>002050</v>
      </c>
      <c r="N3805" s="2" t="str">
        <f t="shared" ref="N3805:N3810" si="1137">"0157472516"</f>
        <v>0157472516</v>
      </c>
      <c r="O3805" s="2" t="str">
        <f>"5494.75"</f>
        <v>5494.75</v>
      </c>
      <c r="P3805" s="2">
        <v>20</v>
      </c>
      <c r="Q3805" s="2">
        <f>P3805*B3805</f>
        <v>8000</v>
      </c>
      <c r="R3805" s="2">
        <f>(Q3805-O3805)/O3805*100</f>
        <v>45.5935210883116</v>
      </c>
    </row>
    <row r="3806" spans="1:18">
      <c r="A3806" s="2" t="str">
        <f>"农 产 品"</f>
        <v>农 产 品</v>
      </c>
      <c r="B3806" s="2">
        <v>200</v>
      </c>
      <c r="C3806" s="2">
        <v>200</v>
      </c>
      <c r="D3806" s="2" t="str">
        <f>"人民币"</f>
        <v>人民币</v>
      </c>
      <c r="E3806" s="2">
        <v>25.665</v>
      </c>
      <c r="F3806" s="2">
        <v>-601</v>
      </c>
      <c r="G3806" s="2">
        <v>-11.71</v>
      </c>
      <c r="H3806" s="2"/>
      <c r="I3806" s="2">
        <v>4532</v>
      </c>
      <c r="J3806" s="2">
        <v>22.66</v>
      </c>
      <c r="K3806" s="2">
        <v>0</v>
      </c>
      <c r="L3806" s="2">
        <v>0</v>
      </c>
      <c r="M3806" s="2" t="str">
        <f>"000061"</f>
        <v>000061</v>
      </c>
      <c r="N3806" s="2" t="str">
        <f>"0157472516"</f>
        <v>0157472516</v>
      </c>
      <c r="O3806" s="2" t="str">
        <f>"5133.00"</f>
        <v>5133.00</v>
      </c>
      <c r="P3806" s="2">
        <v>35</v>
      </c>
      <c r="Q3806" s="2">
        <f>P3806*B3806</f>
        <v>7000</v>
      </c>
      <c r="R3806" s="2">
        <f>(Q3806-O3806)/O3806*100</f>
        <v>36.3724917202416</v>
      </c>
    </row>
    <row r="3807" spans="1:18">
      <c r="A3807" s="2" t="str">
        <f>"北京城建"</f>
        <v>北京城建</v>
      </c>
      <c r="B3807" s="2">
        <v>200</v>
      </c>
      <c r="C3807" s="2">
        <v>200</v>
      </c>
      <c r="D3807" s="2" t="str">
        <f>"人民币"</f>
        <v>人民币</v>
      </c>
      <c r="E3807" s="2">
        <v>24.605</v>
      </c>
      <c r="F3807" s="2">
        <v>-394.99</v>
      </c>
      <c r="G3807" s="2">
        <v>-8.03</v>
      </c>
      <c r="H3807" s="2"/>
      <c r="I3807" s="2">
        <v>4526</v>
      </c>
      <c r="J3807" s="2">
        <v>22.63</v>
      </c>
      <c r="K3807" s="2">
        <v>0</v>
      </c>
      <c r="L3807" s="2">
        <v>0</v>
      </c>
      <c r="M3807" s="2" t="str">
        <f>"600266"</f>
        <v>600266</v>
      </c>
      <c r="N3807" s="2" t="str">
        <f t="shared" ref="N3807:N3809" si="1138">"A453612732"</f>
        <v>A453612732</v>
      </c>
      <c r="O3807" s="2" t="str">
        <f>"4920.99"</f>
        <v>4920.99</v>
      </c>
      <c r="P3807" s="2">
        <v>28</v>
      </c>
      <c r="Q3807" s="2">
        <f>P3807*B3807</f>
        <v>5600</v>
      </c>
      <c r="R3807" s="2">
        <f>(Q3807-O3807)/O3807*100</f>
        <v>13.7982397850839</v>
      </c>
    </row>
    <row r="3808" spans="1:18">
      <c r="A3808" s="2" t="str">
        <f>"上汽集团"</f>
        <v>上汽集团</v>
      </c>
      <c r="B3808" s="2">
        <v>200</v>
      </c>
      <c r="C3808" s="2">
        <v>200</v>
      </c>
      <c r="D3808" s="2" t="str">
        <f>"人民币"</f>
        <v>人民币</v>
      </c>
      <c r="E3808" s="2">
        <v>24.736</v>
      </c>
      <c r="F3808" s="2">
        <v>-449.12</v>
      </c>
      <c r="G3808" s="2">
        <v>-9.08</v>
      </c>
      <c r="H3808" s="2"/>
      <c r="I3808" s="2">
        <v>4498</v>
      </c>
      <c r="J3808" s="2">
        <v>22.49</v>
      </c>
      <c r="K3808" s="2">
        <v>0</v>
      </c>
      <c r="L3808" s="2">
        <v>0</v>
      </c>
      <c r="M3808" s="2" t="str">
        <f>"600104"</f>
        <v>600104</v>
      </c>
      <c r="N3808" s="2" t="str">
        <f>"A453612732"</f>
        <v>A453612732</v>
      </c>
      <c r="O3808" s="2" t="str">
        <f>"4947.12"</f>
        <v>4947.12</v>
      </c>
      <c r="P3808" s="2">
        <v>35</v>
      </c>
      <c r="Q3808" s="2">
        <f>P3808*B3808</f>
        <v>7000</v>
      </c>
      <c r="R3808" s="2">
        <f>(Q3808-O3808)/O3808*100</f>
        <v>41.4964666310904</v>
      </c>
    </row>
    <row r="3809" spans="1:18">
      <c r="A3809" s="2" t="str">
        <f>"中海集运"</f>
        <v>中海集运</v>
      </c>
      <c r="B3809" s="2">
        <v>400</v>
      </c>
      <c r="C3809" s="2">
        <v>400</v>
      </c>
      <c r="D3809" s="2" t="str">
        <f>"人民币"</f>
        <v>人民币</v>
      </c>
      <c r="E3809" s="2">
        <v>9.099</v>
      </c>
      <c r="F3809" s="2">
        <v>-167.68</v>
      </c>
      <c r="G3809" s="2">
        <v>-4.6</v>
      </c>
      <c r="H3809" s="2"/>
      <c r="I3809" s="2">
        <v>3472</v>
      </c>
      <c r="J3809" s="2">
        <v>8.68</v>
      </c>
      <c r="K3809" s="2">
        <v>0</v>
      </c>
      <c r="L3809" s="2">
        <v>0</v>
      </c>
      <c r="M3809" s="2" t="str">
        <f>"601866"</f>
        <v>601866</v>
      </c>
      <c r="N3809" s="2" t="str">
        <f>"A453612732"</f>
        <v>A453612732</v>
      </c>
      <c r="O3809" s="2" t="str">
        <f>"3639.68"</f>
        <v>3639.68</v>
      </c>
      <c r="P3809" s="2">
        <v>12</v>
      </c>
      <c r="Q3809" s="2">
        <f>P3809*B3809</f>
        <v>4800</v>
      </c>
      <c r="R3809" s="2">
        <f>(Q3809-O3809)/O3809*100</f>
        <v>31.8797256901706</v>
      </c>
    </row>
    <row r="3810" spans="1:18">
      <c r="A3810" s="2" t="str">
        <f>"中航军B"</f>
        <v>中航军B</v>
      </c>
      <c r="B3810" s="2">
        <v>3000</v>
      </c>
      <c r="C3810" s="2">
        <v>3000</v>
      </c>
      <c r="D3810" s="2" t="str">
        <f>"人民币"</f>
        <v>人民币</v>
      </c>
      <c r="E3810" s="2">
        <v>0.972</v>
      </c>
      <c r="F3810" s="2">
        <v>-62</v>
      </c>
      <c r="G3810" s="2">
        <v>-2.16</v>
      </c>
      <c r="H3810" s="2"/>
      <c r="I3810" s="2">
        <v>2853</v>
      </c>
      <c r="J3810" s="2">
        <v>0.951</v>
      </c>
      <c r="K3810" s="2">
        <v>0</v>
      </c>
      <c r="L3810" s="2">
        <v>0</v>
      </c>
      <c r="M3810" s="2" t="str">
        <f>"150222"</f>
        <v>150222</v>
      </c>
      <c r="N3810" s="2" t="str">
        <f>"0157472516"</f>
        <v>0157472516</v>
      </c>
      <c r="O3810" s="2" t="str">
        <f>"2915.00"</f>
        <v>2915.00</v>
      </c>
      <c r="P3810" s="2">
        <v>1.1</v>
      </c>
      <c r="Q3810" s="2">
        <f>P3810*B3810</f>
        <v>3300</v>
      </c>
      <c r="R3810" s="2">
        <f>(Q3810-O3810)/O3810*100</f>
        <v>13.2075471698113</v>
      </c>
    </row>
    <row r="3811" spans="1:18">
      <c r="A3811" s="2" t="str">
        <f>"华贸物流"</f>
        <v>华贸物流</v>
      </c>
      <c r="B3811" s="2">
        <v>200</v>
      </c>
      <c r="C3811" s="2">
        <v>200</v>
      </c>
      <c r="D3811" s="2" t="str">
        <f>"人民币"</f>
        <v>人民币</v>
      </c>
      <c r="E3811" s="2">
        <v>16.576</v>
      </c>
      <c r="F3811" s="2">
        <v>-473.12</v>
      </c>
      <c r="G3811" s="2">
        <v>-14.27</v>
      </c>
      <c r="H3811" s="2"/>
      <c r="I3811" s="2">
        <v>2842</v>
      </c>
      <c r="J3811" s="2">
        <v>14.21</v>
      </c>
      <c r="K3811" s="2">
        <v>0</v>
      </c>
      <c r="L3811" s="2">
        <v>0</v>
      </c>
      <c r="M3811" s="2" t="str">
        <f>"603128"</f>
        <v>603128</v>
      </c>
      <c r="N3811" s="2" t="str">
        <f t="shared" ref="N3811:N3814" si="1139">"A453612732"</f>
        <v>A453612732</v>
      </c>
      <c r="O3811" s="2" t="str">
        <f>"3315.12"</f>
        <v>3315.12</v>
      </c>
      <c r="P3811" s="2">
        <v>20</v>
      </c>
      <c r="Q3811" s="2">
        <f>P3811*B3811</f>
        <v>4000</v>
      </c>
      <c r="R3811" s="2">
        <f>(Q3811-O3811)/O3811*100</f>
        <v>20.6592823185888</v>
      </c>
    </row>
    <row r="3812" spans="1:18">
      <c r="A3812" s="2" t="str">
        <f>"盛达矿业"</f>
        <v>盛达矿业</v>
      </c>
      <c r="B3812" s="2">
        <v>100</v>
      </c>
      <c r="C3812" s="2">
        <v>100</v>
      </c>
      <c r="D3812" s="2" t="str">
        <f>"人民币"</f>
        <v>人民币</v>
      </c>
      <c r="E3812" s="2">
        <v>38.308</v>
      </c>
      <c r="F3812" s="2">
        <v>-1175.77</v>
      </c>
      <c r="G3812" s="2">
        <v>-30.69</v>
      </c>
      <c r="H3812" s="2"/>
      <c r="I3812" s="2">
        <v>2655</v>
      </c>
      <c r="J3812" s="2">
        <v>26.55</v>
      </c>
      <c r="K3812" s="2">
        <v>0</v>
      </c>
      <c r="L3812" s="2">
        <v>100</v>
      </c>
      <c r="M3812" s="2" t="str">
        <f>"000603"</f>
        <v>000603</v>
      </c>
      <c r="N3812" s="2" t="str">
        <f>"0157472516"</f>
        <v>0157472516</v>
      </c>
      <c r="O3812" s="2" t="str">
        <f>"3830.77"</f>
        <v>3830.77</v>
      </c>
      <c r="P3812" s="2">
        <v>40</v>
      </c>
      <c r="Q3812" s="2">
        <f>P3812*B3812</f>
        <v>4000</v>
      </c>
      <c r="R3812" s="2">
        <f>(Q3812-O3812)/O3812*100</f>
        <v>4.41764971533138</v>
      </c>
    </row>
    <row r="3813" spans="1:18">
      <c r="A3813" s="2" t="str">
        <f>"大众交通"</f>
        <v>大众交通</v>
      </c>
      <c r="B3813" s="2">
        <v>100</v>
      </c>
      <c r="C3813" s="2">
        <v>100</v>
      </c>
      <c r="D3813" s="2" t="str">
        <f>"人民币"</f>
        <v>人民币</v>
      </c>
      <c r="E3813" s="2">
        <v>30.941</v>
      </c>
      <c r="F3813" s="2">
        <v>-1037.13</v>
      </c>
      <c r="G3813" s="2">
        <v>-33.52</v>
      </c>
      <c r="H3813" s="2"/>
      <c r="I3813" s="2">
        <v>2057</v>
      </c>
      <c r="J3813" s="2">
        <v>20.57</v>
      </c>
      <c r="K3813" s="2">
        <v>0</v>
      </c>
      <c r="L3813" s="2">
        <v>0</v>
      </c>
      <c r="M3813" s="2" t="str">
        <f>"600611"</f>
        <v>600611</v>
      </c>
      <c r="N3813" s="2" t="str">
        <f>"A453612732"</f>
        <v>A453612732</v>
      </c>
      <c r="O3813" s="2" t="str">
        <f>"3094.13"</f>
        <v>3094.13</v>
      </c>
      <c r="P3813" s="2">
        <v>28</v>
      </c>
      <c r="Q3813" s="2">
        <f>P3813*B3813</f>
        <v>2800</v>
      </c>
      <c r="R3813" s="2">
        <f>(Q3813-O3813)/O3813*100</f>
        <v>-9.50606470962759</v>
      </c>
    </row>
    <row r="3814" spans="1:18">
      <c r="A3814" s="2" t="str">
        <f>"中国中车"</f>
        <v>中国中车</v>
      </c>
      <c r="B3814" s="2">
        <v>100</v>
      </c>
      <c r="C3814" s="2">
        <v>100</v>
      </c>
      <c r="D3814" s="2" t="str">
        <f>"人民币"</f>
        <v>人民币</v>
      </c>
      <c r="E3814" s="2">
        <v>26.395</v>
      </c>
      <c r="F3814" s="2">
        <v>-631.5</v>
      </c>
      <c r="G3814" s="2">
        <v>-23.92</v>
      </c>
      <c r="H3814" s="2"/>
      <c r="I3814" s="2">
        <v>2008</v>
      </c>
      <c r="J3814" s="2">
        <v>20.08</v>
      </c>
      <c r="K3814" s="2">
        <v>0</v>
      </c>
      <c r="L3814" s="2">
        <v>100</v>
      </c>
      <c r="M3814" s="2" t="str">
        <f>"601766"</f>
        <v>601766</v>
      </c>
      <c r="N3814" s="2" t="str">
        <f>"A453612732"</f>
        <v>A453612732</v>
      </c>
      <c r="O3814" s="2" t="str">
        <f>"2639.50"</f>
        <v>2639.50</v>
      </c>
      <c r="P3814" s="2">
        <v>30</v>
      </c>
      <c r="Q3814" s="2">
        <f>P3814*B3814</f>
        <v>3000</v>
      </c>
      <c r="R3814" s="2">
        <f>(Q3814-O3814)/O3814*100</f>
        <v>13.6578897518469</v>
      </c>
    </row>
    <row r="3815" spans="1:18">
      <c r="A3815" s="2" t="s">
        <v>8</v>
      </c>
      <c r="B3815" s="2" t="s">
        <v>9</v>
      </c>
      <c r="C3815" s="4" t="s">
        <v>10</v>
      </c>
      <c r="D3815" s="4"/>
      <c r="E3815" s="4"/>
      <c r="F3815" s="2"/>
      <c r="G3815" s="2">
        <f>SUM(G3799:G3814)</f>
        <v>-178.38</v>
      </c>
      <c r="H3815" s="2"/>
      <c r="I3815" s="2"/>
      <c r="J3815" s="2"/>
      <c r="K3815" s="2"/>
      <c r="L3815" s="2"/>
      <c r="M3815" s="2"/>
      <c r="N3815" s="2"/>
      <c r="O3815" s="2"/>
      <c r="P3815" s="2"/>
      <c r="Q3815" s="2">
        <f>SUM(Q3799:Q3814)</f>
        <v>134800</v>
      </c>
      <c r="R3815" s="2"/>
    </row>
    <row r="3816" customFormat="1" spans="3:8">
      <c r="C3816" s="5"/>
      <c r="D3816" s="5"/>
      <c r="E3816" s="5"/>
      <c r="H3816" s="6">
        <v>42257</v>
      </c>
    </row>
    <row r="3817" customFormat="1" spans="10:10">
      <c r="J3817" s="6">
        <f>H3816+1</f>
        <v>42258</v>
      </c>
    </row>
    <row r="3818" customFormat="1" spans="2:11">
      <c r="B3818" t="s">
        <v>11</v>
      </c>
      <c r="K3818" s="7">
        <f ca="1">NOW()</f>
        <v>42259.9654398148</v>
      </c>
    </row>
    <row r="3819" customFormat="1" spans="9:9">
      <c r="I3819" t="e">
        <f>D3811+1</f>
        <v>#VALUE!</v>
      </c>
    </row>
    <row r="3820" spans="2:18">
      <c r="B3820" s="2" t="str">
        <f>"币种"</f>
        <v>币种</v>
      </c>
      <c r="C3820" s="2" t="str">
        <f>"余额"</f>
        <v>余额</v>
      </c>
      <c r="D3820" s="2" t="str">
        <f>"可用"</f>
        <v>可用</v>
      </c>
      <c r="E3820" s="2" t="str">
        <f>"可取"</f>
        <v>可取</v>
      </c>
      <c r="F3820" s="2" t="str">
        <f>"参考市值"</f>
        <v>参考市值</v>
      </c>
      <c r="G3820" s="2" t="str">
        <f>"资产"</f>
        <v>资产</v>
      </c>
      <c r="H3820" s="2" t="str">
        <f>"盈亏"</f>
        <v>盈亏</v>
      </c>
      <c r="I3820" s="2"/>
      <c r="J3820" s="2"/>
      <c r="K3820" s="2"/>
      <c r="L3820" s="2"/>
      <c r="M3820" s="2"/>
      <c r="N3820" s="2"/>
      <c r="O3820" s="2"/>
      <c r="P3820" s="2"/>
      <c r="Q3820" s="2"/>
      <c r="R3820" s="2"/>
    </row>
    <row r="3821" spans="2:18">
      <c r="B3821" s="2" t="str">
        <f>"人民币"</f>
        <v>人民币</v>
      </c>
      <c r="C3821" s="2" t="str">
        <f>"5508.71"</f>
        <v>5508.71</v>
      </c>
      <c r="D3821" s="2" t="str">
        <f>"138.54"</f>
        <v>138.54</v>
      </c>
      <c r="E3821" s="2" t="str">
        <f>"138.54"</f>
        <v>138.54</v>
      </c>
      <c r="F3821" s="2" t="str">
        <f>"91616.00"</f>
        <v>91616.00</v>
      </c>
      <c r="G3821" s="2" t="str">
        <f>"91754.54"</f>
        <v>91754.54</v>
      </c>
      <c r="H3821" s="2" t="str">
        <f>"-9194.42"</f>
        <v>-9194.42</v>
      </c>
      <c r="I3821" s="2"/>
      <c r="J3821" s="2"/>
      <c r="K3821" s="2"/>
      <c r="L3821" s="2"/>
      <c r="M3821" s="2"/>
      <c r="N3821" s="2"/>
      <c r="O3821" s="2"/>
      <c r="P3821" s="2"/>
      <c r="Q3821" s="2"/>
      <c r="R3821" s="2"/>
    </row>
    <row r="3822" spans="2:18"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8"/>
    </row>
    <row r="3823" spans="2:18">
      <c r="B3823" s="2" t="s">
        <v>0</v>
      </c>
      <c r="C3823" s="2" t="str">
        <f>"证券数量"</f>
        <v>证券数量</v>
      </c>
      <c r="D3823" s="2" t="s">
        <v>1</v>
      </c>
      <c r="E3823" s="2" t="str">
        <f>"价格币种"</f>
        <v>价格币种</v>
      </c>
      <c r="F3823" s="2" t="str">
        <f>"成本价"</f>
        <v>成本价</v>
      </c>
      <c r="G3823" s="2" t="str">
        <f>"浮动盈亏"</f>
        <v>浮动盈亏</v>
      </c>
      <c r="H3823" s="2" t="str">
        <f>"盈亏比例(%)"</f>
        <v>盈亏比例(%)</v>
      </c>
      <c r="I3823" s="2" t="str">
        <f>"折算汇率"</f>
        <v>折算汇率</v>
      </c>
      <c r="J3823" s="2" t="str">
        <f>"最新市值"</f>
        <v>最新市值</v>
      </c>
      <c r="K3823" s="2" t="str">
        <f>"当前价"</f>
        <v>当前价</v>
      </c>
      <c r="L3823" s="2" t="str">
        <f>"今买数量"</f>
        <v>今买数量</v>
      </c>
      <c r="M3823" s="2" t="str">
        <f>"今卖数量"</f>
        <v>今卖数量</v>
      </c>
      <c r="N3823" s="2" t="str">
        <f>"证券代码"</f>
        <v>证券代码</v>
      </c>
      <c r="O3823" s="2" t="str">
        <f>"股东代码"</f>
        <v>股东代码</v>
      </c>
      <c r="P3823" s="2" t="str">
        <f>"成本金额"</f>
        <v>成本金额</v>
      </c>
      <c r="Q3823" s="2" t="s">
        <v>2</v>
      </c>
      <c r="R3823" s="2"/>
    </row>
    <row r="3824" spans="2:18">
      <c r="B3824" s="2" t="s">
        <v>4</v>
      </c>
      <c r="C3824" s="9" t="s">
        <v>5</v>
      </c>
      <c r="D3824" s="9" t="s">
        <v>5</v>
      </c>
      <c r="E3824" s="2" t="str">
        <f t="shared" ref="E3824:E3839" si="1140">"人民币"</f>
        <v>人民币</v>
      </c>
      <c r="F3824" s="2">
        <v>19.758</v>
      </c>
      <c r="G3824" s="2">
        <v>-1294.53</v>
      </c>
      <c r="H3824" s="2">
        <v>-8.19</v>
      </c>
      <c r="I3824" s="9" t="s">
        <v>6</v>
      </c>
      <c r="J3824" s="2">
        <v>14512</v>
      </c>
      <c r="K3824" s="2">
        <v>18.14</v>
      </c>
      <c r="L3824" s="2">
        <v>0</v>
      </c>
      <c r="M3824" s="2">
        <v>0</v>
      </c>
      <c r="N3824" s="2" t="str">
        <f>"000936"</f>
        <v>000936</v>
      </c>
      <c r="O3824" s="2" t="str">
        <f t="shared" ref="O3824:O3827" si="1141">"0157472516"</f>
        <v>0157472516</v>
      </c>
      <c r="P3824" s="2" t="str">
        <f>"15806.53"</f>
        <v>15806.53</v>
      </c>
      <c r="Q3824" s="2">
        <v>30</v>
      </c>
      <c r="R3824" s="2">
        <f t="shared" ref="R3824:R3839" si="1142">Q3824*C3824</f>
        <v>24000</v>
      </c>
    </row>
    <row r="3825" spans="2:18">
      <c r="B3825" s="2" t="str">
        <f>"创业板B"</f>
        <v>创业板B</v>
      </c>
      <c r="C3825" s="2">
        <v>10000</v>
      </c>
      <c r="D3825" s="2">
        <v>10000</v>
      </c>
      <c r="E3825" s="2" t="str">
        <f>"人民币"</f>
        <v>人民币</v>
      </c>
      <c r="F3825" s="2">
        <v>1.116</v>
      </c>
      <c r="G3825" s="2">
        <v>-927.5</v>
      </c>
      <c r="H3825" s="2">
        <v>-8.33</v>
      </c>
      <c r="I3825" s="2"/>
      <c r="J3825" s="2">
        <v>10230</v>
      </c>
      <c r="K3825" s="2">
        <v>1.023</v>
      </c>
      <c r="L3825" s="2">
        <v>0</v>
      </c>
      <c r="M3825" s="2">
        <v>0</v>
      </c>
      <c r="N3825" s="2" t="str">
        <f>"150153"</f>
        <v>150153</v>
      </c>
      <c r="O3825" s="2" t="str">
        <f>"0157472516"</f>
        <v>0157472516</v>
      </c>
      <c r="P3825" s="2" t="str">
        <f>"11157.50"</f>
        <v>11157.50</v>
      </c>
      <c r="Q3825" s="2">
        <v>1.3</v>
      </c>
      <c r="R3825" s="2">
        <f>Q3825*C3825</f>
        <v>13000</v>
      </c>
    </row>
    <row r="3826" spans="2:18">
      <c r="B3826" s="2" t="s">
        <v>7</v>
      </c>
      <c r="C3826" s="2">
        <v>600</v>
      </c>
      <c r="D3826" s="2">
        <v>600</v>
      </c>
      <c r="E3826" s="2" t="str">
        <f>"人民币"</f>
        <v>人民币</v>
      </c>
      <c r="F3826" s="2">
        <v>17.548</v>
      </c>
      <c r="G3826" s="2">
        <v>-310.88</v>
      </c>
      <c r="H3826" s="2">
        <v>-2.95</v>
      </c>
      <c r="I3826" s="2"/>
      <c r="J3826" s="2">
        <v>10218</v>
      </c>
      <c r="K3826" s="2">
        <v>17.03</v>
      </c>
      <c r="L3826" s="2">
        <v>0</v>
      </c>
      <c r="M3826" s="2">
        <v>0</v>
      </c>
      <c r="N3826" s="2" t="str">
        <f>"600008"</f>
        <v>600008</v>
      </c>
      <c r="O3826" s="2" t="str">
        <f t="shared" ref="O3826:O3829" si="1143">"A453612732"</f>
        <v>A453612732</v>
      </c>
      <c r="P3826" s="2" t="str">
        <f>"10528.88"</f>
        <v>10528.88</v>
      </c>
      <c r="Q3826" s="2">
        <v>25</v>
      </c>
      <c r="R3826" s="2">
        <f>Q3826*C3826</f>
        <v>15000</v>
      </c>
    </row>
    <row r="3827" spans="2:18">
      <c r="B3827" s="2" t="str">
        <f>"华英农业"</f>
        <v>华英农业</v>
      </c>
      <c r="C3827" s="2">
        <v>600</v>
      </c>
      <c r="D3827" s="2">
        <v>300</v>
      </c>
      <c r="E3827" s="2" t="str">
        <f>"人民币"</f>
        <v>人民币</v>
      </c>
      <c r="F3827" s="2">
        <v>14.948</v>
      </c>
      <c r="G3827" s="2">
        <v>-418.66</v>
      </c>
      <c r="H3827" s="2">
        <v>-4.67</v>
      </c>
      <c r="I3827" s="2"/>
      <c r="J3827" s="2">
        <v>8550</v>
      </c>
      <c r="K3827" s="2">
        <v>14.25</v>
      </c>
      <c r="L3827" s="2">
        <v>300</v>
      </c>
      <c r="M3827" s="2">
        <v>0</v>
      </c>
      <c r="N3827" s="2" t="str">
        <f>"002321"</f>
        <v>002321</v>
      </c>
      <c r="O3827" s="2" t="str">
        <f>"0157472516"</f>
        <v>0157472516</v>
      </c>
      <c r="P3827" s="2" t="str">
        <f>"8968.66"</f>
        <v>8968.66</v>
      </c>
      <c r="Q3827" s="2">
        <v>25</v>
      </c>
      <c r="R3827" s="2">
        <f>Q3827*C3827</f>
        <v>15000</v>
      </c>
    </row>
    <row r="3828" spans="2:18">
      <c r="B3828" s="2" t="str">
        <f>"*ST阳化"</f>
        <v>*ST阳化</v>
      </c>
      <c r="C3828" s="2">
        <v>900</v>
      </c>
      <c r="D3828" s="2">
        <v>600</v>
      </c>
      <c r="E3828" s="2" t="str">
        <f>"人民币"</f>
        <v>人民币</v>
      </c>
      <c r="F3828" s="2">
        <v>7.599</v>
      </c>
      <c r="G3828" s="2">
        <v>-80.2</v>
      </c>
      <c r="H3828" s="2">
        <v>-1.17</v>
      </c>
      <c r="I3828" s="2"/>
      <c r="J3828" s="2">
        <v>6759</v>
      </c>
      <c r="K3828" s="2">
        <v>7.51</v>
      </c>
      <c r="L3828" s="2">
        <v>300</v>
      </c>
      <c r="M3828" s="2">
        <v>0</v>
      </c>
      <c r="N3828" s="2" t="str">
        <f>"600691"</f>
        <v>600691</v>
      </c>
      <c r="O3828" s="2" t="str">
        <f>"A453612732"</f>
        <v>A453612732</v>
      </c>
      <c r="P3828" s="2" t="str">
        <f>"6839.20"</f>
        <v>6839.20</v>
      </c>
      <c r="Q3828" s="2">
        <v>11</v>
      </c>
      <c r="R3828" s="2">
        <f>Q3828*C3828</f>
        <v>9900</v>
      </c>
    </row>
    <row r="3829" spans="2:18">
      <c r="B3829" s="2" t="str">
        <f>"雪峰科技"</f>
        <v>雪峰科技</v>
      </c>
      <c r="C3829" s="2">
        <v>200</v>
      </c>
      <c r="D3829" s="2">
        <v>100</v>
      </c>
      <c r="E3829" s="2" t="str">
        <f>"人民币"</f>
        <v>人民币</v>
      </c>
      <c r="F3829" s="2">
        <v>37.898</v>
      </c>
      <c r="G3829" s="2">
        <v>-1239.59</v>
      </c>
      <c r="H3829" s="2">
        <v>-16.35</v>
      </c>
      <c r="I3829" s="2"/>
      <c r="J3829" s="2">
        <v>6340</v>
      </c>
      <c r="K3829" s="2">
        <v>31.7</v>
      </c>
      <c r="L3829" s="2">
        <v>100</v>
      </c>
      <c r="M3829" s="2">
        <v>0</v>
      </c>
      <c r="N3829" s="2" t="str">
        <f>"603227"</f>
        <v>603227</v>
      </c>
      <c r="O3829" s="2" t="str">
        <f>"A453612732"</f>
        <v>A453612732</v>
      </c>
      <c r="P3829" s="2" t="str">
        <f>"7579.59"</f>
        <v>7579.59</v>
      </c>
      <c r="Q3829" s="2">
        <v>42</v>
      </c>
      <c r="R3829" s="2">
        <f>Q3829*C3829</f>
        <v>8400</v>
      </c>
    </row>
    <row r="3830" spans="2:18">
      <c r="B3830" s="2" t="str">
        <f>"三花股份"</f>
        <v>三花股份</v>
      </c>
      <c r="C3830" s="2">
        <v>400</v>
      </c>
      <c r="D3830" s="2">
        <v>400</v>
      </c>
      <c r="E3830" s="2" t="str">
        <f>"人民币"</f>
        <v>人民币</v>
      </c>
      <c r="F3830" s="2">
        <v>13.737</v>
      </c>
      <c r="G3830" s="2">
        <v>69.25</v>
      </c>
      <c r="H3830" s="2">
        <v>1.26</v>
      </c>
      <c r="I3830" s="2"/>
      <c r="J3830" s="2">
        <v>5564</v>
      </c>
      <c r="K3830" s="2">
        <v>13.91</v>
      </c>
      <c r="L3830" s="2">
        <v>0</v>
      </c>
      <c r="M3830" s="2">
        <v>0</v>
      </c>
      <c r="N3830" s="2" t="str">
        <f>"002050"</f>
        <v>002050</v>
      </c>
      <c r="O3830" s="2" t="str">
        <f t="shared" ref="O3830:O3835" si="1144">"0157472516"</f>
        <v>0157472516</v>
      </c>
      <c r="P3830" s="2" t="str">
        <f>"5494.75"</f>
        <v>5494.75</v>
      </c>
      <c r="Q3830" s="2">
        <v>20</v>
      </c>
      <c r="R3830" s="2">
        <f>Q3830*C3830</f>
        <v>8000</v>
      </c>
    </row>
    <row r="3831" spans="2:18">
      <c r="B3831" s="2" t="str">
        <f>"农 产 品"</f>
        <v>农 产 品</v>
      </c>
      <c r="C3831" s="2">
        <v>200</v>
      </c>
      <c r="D3831" s="2">
        <v>200</v>
      </c>
      <c r="E3831" s="2" t="str">
        <f>"人民币"</f>
        <v>人民币</v>
      </c>
      <c r="F3831" s="2">
        <v>25.665</v>
      </c>
      <c r="G3831" s="2">
        <v>-601</v>
      </c>
      <c r="H3831" s="2">
        <v>-11.71</v>
      </c>
      <c r="I3831" s="2"/>
      <c r="J3831" s="2">
        <v>4532</v>
      </c>
      <c r="K3831" s="2">
        <v>22.66</v>
      </c>
      <c r="L3831" s="2">
        <v>0</v>
      </c>
      <c r="M3831" s="2">
        <v>0</v>
      </c>
      <c r="N3831" s="2" t="str">
        <f>"000061"</f>
        <v>000061</v>
      </c>
      <c r="O3831" s="2" t="str">
        <f>"0157472516"</f>
        <v>0157472516</v>
      </c>
      <c r="P3831" s="2" t="str">
        <f>"5133.00"</f>
        <v>5133.00</v>
      </c>
      <c r="Q3831" s="2">
        <v>35</v>
      </c>
      <c r="R3831" s="2">
        <f>Q3831*C3831</f>
        <v>7000</v>
      </c>
    </row>
    <row r="3832" spans="2:18">
      <c r="B3832" s="2" t="str">
        <f>"北京城建"</f>
        <v>北京城建</v>
      </c>
      <c r="C3832" s="2">
        <v>200</v>
      </c>
      <c r="D3832" s="2">
        <v>200</v>
      </c>
      <c r="E3832" s="2" t="str">
        <f>"人民币"</f>
        <v>人民币</v>
      </c>
      <c r="F3832" s="2">
        <v>24.605</v>
      </c>
      <c r="G3832" s="2">
        <v>-394.99</v>
      </c>
      <c r="H3832" s="2">
        <v>-8.03</v>
      </c>
      <c r="I3832" s="2"/>
      <c r="J3832" s="2">
        <v>4526</v>
      </c>
      <c r="K3832" s="2">
        <v>22.63</v>
      </c>
      <c r="L3832" s="2">
        <v>0</v>
      </c>
      <c r="M3832" s="2">
        <v>0</v>
      </c>
      <c r="N3832" s="2" t="str">
        <f>"600266"</f>
        <v>600266</v>
      </c>
      <c r="O3832" s="2" t="str">
        <f t="shared" ref="O3832:O3834" si="1145">"A453612732"</f>
        <v>A453612732</v>
      </c>
      <c r="P3832" s="2" t="str">
        <f>"4920.99"</f>
        <v>4920.99</v>
      </c>
      <c r="Q3832" s="2">
        <v>28</v>
      </c>
      <c r="R3832" s="2">
        <f>Q3832*C3832</f>
        <v>5600</v>
      </c>
    </row>
    <row r="3833" spans="2:18">
      <c r="B3833" s="2" t="str">
        <f>"上汽集团"</f>
        <v>上汽集团</v>
      </c>
      <c r="C3833" s="2">
        <v>200</v>
      </c>
      <c r="D3833" s="2">
        <v>200</v>
      </c>
      <c r="E3833" s="2" t="str">
        <f>"人民币"</f>
        <v>人民币</v>
      </c>
      <c r="F3833" s="2">
        <v>24.736</v>
      </c>
      <c r="G3833" s="2">
        <v>-449.12</v>
      </c>
      <c r="H3833" s="2">
        <v>-9.08</v>
      </c>
      <c r="I3833" s="2"/>
      <c r="J3833" s="2">
        <v>4498</v>
      </c>
      <c r="K3833" s="2">
        <v>22.49</v>
      </c>
      <c r="L3833" s="2">
        <v>0</v>
      </c>
      <c r="M3833" s="2">
        <v>0</v>
      </c>
      <c r="N3833" s="2" t="str">
        <f>"600104"</f>
        <v>600104</v>
      </c>
      <c r="O3833" s="2" t="str">
        <f>"A453612732"</f>
        <v>A453612732</v>
      </c>
      <c r="P3833" s="2" t="str">
        <f>"4947.12"</f>
        <v>4947.12</v>
      </c>
      <c r="Q3833" s="2">
        <v>35</v>
      </c>
      <c r="R3833" s="2">
        <f>Q3833*C3833</f>
        <v>7000</v>
      </c>
    </row>
    <row r="3834" spans="2:18">
      <c r="B3834" s="2" t="str">
        <f>"中海集运"</f>
        <v>中海集运</v>
      </c>
      <c r="C3834" s="2">
        <v>400</v>
      </c>
      <c r="D3834" s="2">
        <v>400</v>
      </c>
      <c r="E3834" s="2" t="str">
        <f>"人民币"</f>
        <v>人民币</v>
      </c>
      <c r="F3834" s="2">
        <v>9.099</v>
      </c>
      <c r="G3834" s="2">
        <v>-167.68</v>
      </c>
      <c r="H3834" s="2">
        <v>-4.6</v>
      </c>
      <c r="I3834" s="2"/>
      <c r="J3834" s="2">
        <v>3472</v>
      </c>
      <c r="K3834" s="2">
        <v>8.68</v>
      </c>
      <c r="L3834" s="2">
        <v>0</v>
      </c>
      <c r="M3834" s="2">
        <v>0</v>
      </c>
      <c r="N3834" s="2" t="str">
        <f>"601866"</f>
        <v>601866</v>
      </c>
      <c r="O3834" s="2" t="str">
        <f>"A453612732"</f>
        <v>A453612732</v>
      </c>
      <c r="P3834" s="2" t="str">
        <f>"3639.68"</f>
        <v>3639.68</v>
      </c>
      <c r="Q3834" s="2">
        <v>12</v>
      </c>
      <c r="R3834" s="2">
        <f>Q3834*C3834</f>
        <v>4800</v>
      </c>
    </row>
    <row r="3835" spans="2:18">
      <c r="B3835" s="2" t="str">
        <f>"中航军B"</f>
        <v>中航军B</v>
      </c>
      <c r="C3835" s="2">
        <v>3000</v>
      </c>
      <c r="D3835" s="2">
        <v>3000</v>
      </c>
      <c r="E3835" s="2" t="str">
        <f>"人民币"</f>
        <v>人民币</v>
      </c>
      <c r="F3835" s="2">
        <v>0.972</v>
      </c>
      <c r="G3835" s="2">
        <v>-62</v>
      </c>
      <c r="H3835" s="2">
        <v>-2.16</v>
      </c>
      <c r="I3835" s="2"/>
      <c r="J3835" s="2">
        <v>2853</v>
      </c>
      <c r="K3835" s="2">
        <v>0.951</v>
      </c>
      <c r="L3835" s="2">
        <v>0</v>
      </c>
      <c r="M3835" s="2">
        <v>0</v>
      </c>
      <c r="N3835" s="2" t="str">
        <f>"150222"</f>
        <v>150222</v>
      </c>
      <c r="O3835" s="2" t="str">
        <f>"0157472516"</f>
        <v>0157472516</v>
      </c>
      <c r="P3835" s="2" t="str">
        <f>"2915.00"</f>
        <v>2915.00</v>
      </c>
      <c r="Q3835" s="2">
        <v>1.1</v>
      </c>
      <c r="R3835" s="2">
        <f>Q3835*C3835</f>
        <v>3300</v>
      </c>
    </row>
    <row r="3836" spans="2:18">
      <c r="B3836" s="2" t="str">
        <f>"华贸物流"</f>
        <v>华贸物流</v>
      </c>
      <c r="C3836" s="2">
        <v>200</v>
      </c>
      <c r="D3836" s="2">
        <v>200</v>
      </c>
      <c r="E3836" s="2" t="str">
        <f>"人民币"</f>
        <v>人民币</v>
      </c>
      <c r="F3836" s="2">
        <v>16.576</v>
      </c>
      <c r="G3836" s="2">
        <v>-473.12</v>
      </c>
      <c r="H3836" s="2">
        <v>-14.27</v>
      </c>
      <c r="I3836" s="2"/>
      <c r="J3836" s="2">
        <v>2842</v>
      </c>
      <c r="K3836" s="2">
        <v>14.21</v>
      </c>
      <c r="L3836" s="2">
        <v>0</v>
      </c>
      <c r="M3836" s="2">
        <v>0</v>
      </c>
      <c r="N3836" s="2" t="str">
        <f>"603128"</f>
        <v>603128</v>
      </c>
      <c r="O3836" s="2" t="str">
        <f t="shared" ref="O3836:O3839" si="1146">"A453612732"</f>
        <v>A453612732</v>
      </c>
      <c r="P3836" s="2" t="str">
        <f>"3315.12"</f>
        <v>3315.12</v>
      </c>
      <c r="Q3836" s="2">
        <v>20</v>
      </c>
      <c r="R3836" s="2">
        <f>Q3836*C3836</f>
        <v>4000</v>
      </c>
    </row>
    <row r="3837" spans="2:18">
      <c r="B3837" s="2" t="str">
        <f>"盛达矿业"</f>
        <v>盛达矿业</v>
      </c>
      <c r="C3837" s="2">
        <v>100</v>
      </c>
      <c r="D3837" s="2">
        <v>100</v>
      </c>
      <c r="E3837" s="2" t="str">
        <f>"人民币"</f>
        <v>人民币</v>
      </c>
      <c r="F3837" s="2">
        <v>38.308</v>
      </c>
      <c r="G3837" s="2">
        <v>-1175.77</v>
      </c>
      <c r="H3837" s="2">
        <v>-30.69</v>
      </c>
      <c r="I3837" s="2"/>
      <c r="J3837" s="2">
        <v>2655</v>
      </c>
      <c r="K3837" s="2">
        <v>26.55</v>
      </c>
      <c r="L3837" s="2">
        <v>0</v>
      </c>
      <c r="M3837" s="2">
        <v>100</v>
      </c>
      <c r="N3837" s="2" t="str">
        <f>"000603"</f>
        <v>000603</v>
      </c>
      <c r="O3837" s="2" t="str">
        <f>"0157472516"</f>
        <v>0157472516</v>
      </c>
      <c r="P3837" s="2" t="str">
        <f>"3830.77"</f>
        <v>3830.77</v>
      </c>
      <c r="Q3837" s="2">
        <v>40</v>
      </c>
      <c r="R3837" s="2">
        <f>Q3837*C3837</f>
        <v>4000</v>
      </c>
    </row>
    <row r="3838" spans="2:18">
      <c r="B3838" s="2" t="str">
        <f>"大众交通"</f>
        <v>大众交通</v>
      </c>
      <c r="C3838" s="2">
        <v>100</v>
      </c>
      <c r="D3838" s="2">
        <v>100</v>
      </c>
      <c r="E3838" s="2" t="str">
        <f>"人民币"</f>
        <v>人民币</v>
      </c>
      <c r="F3838" s="2">
        <v>30.941</v>
      </c>
      <c r="G3838" s="2">
        <v>-1037.13</v>
      </c>
      <c r="H3838" s="2">
        <v>-33.52</v>
      </c>
      <c r="I3838" s="2"/>
      <c r="J3838" s="2">
        <v>2057</v>
      </c>
      <c r="K3838" s="2">
        <v>20.57</v>
      </c>
      <c r="L3838" s="2">
        <v>0</v>
      </c>
      <c r="M3838" s="2">
        <v>0</v>
      </c>
      <c r="N3838" s="2" t="str">
        <f>"600611"</f>
        <v>600611</v>
      </c>
      <c r="O3838" s="2" t="str">
        <f>"A453612732"</f>
        <v>A453612732</v>
      </c>
      <c r="P3838" s="2" t="str">
        <f>"3094.13"</f>
        <v>3094.13</v>
      </c>
      <c r="Q3838" s="2">
        <v>28</v>
      </c>
      <c r="R3838" s="2">
        <f>Q3838*C3838</f>
        <v>2800</v>
      </c>
    </row>
    <row r="3839" spans="2:18">
      <c r="B3839" s="2" t="str">
        <f>"中国中车"</f>
        <v>中国中车</v>
      </c>
      <c r="C3839" s="2">
        <v>100</v>
      </c>
      <c r="D3839" s="2">
        <v>100</v>
      </c>
      <c r="E3839" s="2" t="str">
        <f>"人民币"</f>
        <v>人民币</v>
      </c>
      <c r="F3839" s="2">
        <v>26.395</v>
      </c>
      <c r="G3839" s="2">
        <v>-631.5</v>
      </c>
      <c r="H3839" s="2">
        <v>-23.92</v>
      </c>
      <c r="I3839" s="2"/>
      <c r="J3839" s="2">
        <v>2008</v>
      </c>
      <c r="K3839" s="2">
        <v>20.08</v>
      </c>
      <c r="L3839" s="2">
        <v>0</v>
      </c>
      <c r="M3839" s="2">
        <v>100</v>
      </c>
      <c r="N3839" s="2" t="str">
        <f>"601766"</f>
        <v>601766</v>
      </c>
      <c r="O3839" s="2" t="str">
        <f>"A453612732"</f>
        <v>A453612732</v>
      </c>
      <c r="P3839" s="2" t="str">
        <f>"2639.50"</f>
        <v>2639.50</v>
      </c>
      <c r="Q3839" s="2">
        <v>30</v>
      </c>
      <c r="R3839" s="2">
        <f>Q3839*C3839</f>
        <v>3000</v>
      </c>
    </row>
    <row r="3840" spans="2:18">
      <c r="B3840" s="2" t="s">
        <v>8</v>
      </c>
      <c r="C3840" s="2" t="s">
        <v>9</v>
      </c>
      <c r="D3840" s="4" t="s">
        <v>10</v>
      </c>
      <c r="E3840" s="4"/>
      <c r="F3840" s="4"/>
      <c r="G3840" s="2"/>
      <c r="H3840" s="2">
        <f>SUM(H3824:H3839)</f>
        <v>-178.38</v>
      </c>
      <c r="I3840" s="2"/>
      <c r="J3840" s="2"/>
      <c r="K3840" s="2"/>
      <c r="L3840" s="2"/>
      <c r="M3840" s="2"/>
      <c r="N3840" s="2"/>
      <c r="O3840" s="2"/>
      <c r="P3840" s="2"/>
      <c r="Q3840" s="2"/>
      <c r="R3840" s="2">
        <f>SUM(R3824:R3839)</f>
        <v>134800</v>
      </c>
    </row>
    <row r="3841" customFormat="1" spans="4:9">
      <c r="D3841" s="5"/>
      <c r="E3841" s="5"/>
      <c r="F3841" s="5"/>
      <c r="I3841" s="6">
        <v>42257</v>
      </c>
    </row>
    <row r="3842" customFormat="1" spans="11:11">
      <c r="K3842" s="6">
        <f>I3841+1</f>
        <v>42258</v>
      </c>
    </row>
    <row r="3843" customFormat="1" spans="3:12">
      <c r="C3843" t="s">
        <v>11</v>
      </c>
      <c r="L3843" s="7">
        <f ca="1">NOW()</f>
        <v>42259.9654398148</v>
      </c>
    </row>
    <row r="3844" customFormat="1" spans="10:10">
      <c r="J3844" t="e">
        <f>E3836+1</f>
        <v>#VALUE!</v>
      </c>
    </row>
    <row r="3845" customFormat="1" spans="7:7">
      <c r="G3845" t="s">
        <v>12</v>
      </c>
    </row>
    <row r="3846" customFormat="1" spans="6:6">
      <c r="F3846" t="s">
        <v>13</v>
      </c>
    </row>
    <row r="3847" spans="1:17">
      <c r="A3847" s="2" t="str">
        <f>"币种"</f>
        <v>币种</v>
      </c>
      <c r="B3847" s="2" t="str">
        <f>"余额"</f>
        <v>余额</v>
      </c>
      <c r="C3847" s="2" t="str">
        <f>"可用"</f>
        <v>可用</v>
      </c>
      <c r="D3847" s="2" t="str">
        <f>"可取"</f>
        <v>可取</v>
      </c>
      <c r="E3847" s="2" t="str">
        <f>"参考市值"</f>
        <v>参考市值</v>
      </c>
      <c r="F3847" s="2" t="str">
        <f>"资产"</f>
        <v>资产</v>
      </c>
      <c r="G3847" s="2" t="str">
        <f>"盈亏"</f>
        <v>盈亏</v>
      </c>
      <c r="H3847" s="2"/>
      <c r="I3847" s="2"/>
      <c r="J3847" s="2"/>
      <c r="K3847" s="2"/>
      <c r="L3847" s="2"/>
      <c r="M3847" s="2"/>
      <c r="N3847" s="2"/>
      <c r="O3847" s="2"/>
      <c r="P3847" s="2"/>
      <c r="Q3847" s="2"/>
    </row>
    <row r="3848" spans="1:17">
      <c r="A3848" s="2" t="str">
        <f>"人民币"</f>
        <v>人民币</v>
      </c>
      <c r="B3848" s="2" t="str">
        <f>"5508.71"</f>
        <v>5508.71</v>
      </c>
      <c r="C3848" s="2" t="str">
        <f>"138.54"</f>
        <v>138.54</v>
      </c>
      <c r="D3848" s="2" t="str">
        <f>"138.54"</f>
        <v>138.54</v>
      </c>
      <c r="E3848" s="2" t="str">
        <f>"91616.00"</f>
        <v>91616.00</v>
      </c>
      <c r="F3848" s="2" t="str">
        <f>"91754.54"</f>
        <v>91754.54</v>
      </c>
      <c r="G3848" s="2" t="str">
        <f>"-9194.42"</f>
        <v>-9194.42</v>
      </c>
      <c r="H3848" s="2"/>
      <c r="I3848" s="2"/>
      <c r="J3848" s="2"/>
      <c r="K3848" s="2"/>
      <c r="L3848" s="2"/>
      <c r="M3848" s="2"/>
      <c r="N3848" s="2"/>
      <c r="O3848" s="2"/>
      <c r="P3848" s="2"/>
      <c r="Q3848" s="2"/>
    </row>
    <row r="3849" spans="1:17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8"/>
    </row>
    <row r="3850" spans="1:18">
      <c r="A3850" s="2" t="s">
        <v>0</v>
      </c>
      <c r="B3850" s="2" t="str">
        <f>"证券数量"</f>
        <v>证券数量</v>
      </c>
      <c r="C3850" s="2" t="s">
        <v>1</v>
      </c>
      <c r="D3850" s="2" t="str">
        <f>"价格币种"</f>
        <v>价格币种</v>
      </c>
      <c r="E3850" s="2" t="str">
        <f>"成本价"</f>
        <v>成本价</v>
      </c>
      <c r="F3850" s="2" t="str">
        <f>"浮动盈亏"</f>
        <v>浮动盈亏</v>
      </c>
      <c r="G3850" s="2" t="str">
        <f>"盈亏比例(%)"</f>
        <v>盈亏比例(%)</v>
      </c>
      <c r="H3850" s="2" t="str">
        <f>"折算汇率"</f>
        <v>折算汇率</v>
      </c>
      <c r="I3850" s="2" t="str">
        <f>"最新市值"</f>
        <v>最新市值</v>
      </c>
      <c r="J3850" s="2" t="str">
        <f>"当前价"</f>
        <v>当前价</v>
      </c>
      <c r="K3850" s="2" t="str">
        <f>"今买数量"</f>
        <v>今买数量</v>
      </c>
      <c r="L3850" s="2" t="str">
        <f>"今卖数量"</f>
        <v>今卖数量</v>
      </c>
      <c r="M3850" s="2" t="str">
        <f>"证券代码"</f>
        <v>证券代码</v>
      </c>
      <c r="N3850" s="2" t="str">
        <f>"股东代码"</f>
        <v>股东代码</v>
      </c>
      <c r="O3850" s="2" t="str">
        <f>"成本金额"</f>
        <v>成本金额</v>
      </c>
      <c r="P3850" s="2" t="s">
        <v>2</v>
      </c>
      <c r="Q3850" s="2"/>
      <c r="R3850" s="2" t="s">
        <v>3</v>
      </c>
    </row>
    <row r="3851" spans="1:18">
      <c r="A3851" s="2" t="s">
        <v>4</v>
      </c>
      <c r="B3851" s="9" t="s">
        <v>5</v>
      </c>
      <c r="C3851" s="9" t="s">
        <v>5</v>
      </c>
      <c r="D3851" s="2" t="str">
        <f t="shared" ref="D3851:D3866" si="1147">"人民币"</f>
        <v>人民币</v>
      </c>
      <c r="E3851" s="2">
        <v>19.758</v>
      </c>
      <c r="F3851" s="2">
        <v>-1294.53</v>
      </c>
      <c r="G3851" s="2">
        <v>-8.19</v>
      </c>
      <c r="H3851" s="9" t="s">
        <v>6</v>
      </c>
      <c r="I3851" s="2">
        <v>14512</v>
      </c>
      <c r="J3851" s="2">
        <v>18.14</v>
      </c>
      <c r="K3851" s="2">
        <v>0</v>
      </c>
      <c r="L3851" s="2">
        <v>0</v>
      </c>
      <c r="M3851" s="2" t="str">
        <f>"000936"</f>
        <v>000936</v>
      </c>
      <c r="N3851" s="2" t="str">
        <f t="shared" ref="N3851:N3854" si="1148">"0157472516"</f>
        <v>0157472516</v>
      </c>
      <c r="O3851" s="2" t="str">
        <f>"15806.53"</f>
        <v>15806.53</v>
      </c>
      <c r="P3851" s="2">
        <v>30</v>
      </c>
      <c r="Q3851" s="2">
        <f t="shared" ref="Q3851:Q3866" si="1149">P3851*B3851</f>
        <v>24000</v>
      </c>
      <c r="R3851" s="2">
        <f t="shared" ref="R3851:R3866" si="1150">(Q3851-O3851)/O3851*100</f>
        <v>51.835981711356</v>
      </c>
    </row>
    <row r="3852" spans="1:18">
      <c r="A3852" s="2" t="str">
        <f>"创业板B"</f>
        <v>创业板B</v>
      </c>
      <c r="B3852" s="2">
        <v>10000</v>
      </c>
      <c r="C3852" s="2">
        <v>10000</v>
      </c>
      <c r="D3852" s="2" t="str">
        <f>"人民币"</f>
        <v>人民币</v>
      </c>
      <c r="E3852" s="2">
        <v>1.116</v>
      </c>
      <c r="F3852" s="2">
        <v>-927.5</v>
      </c>
      <c r="G3852" s="2">
        <v>-8.33</v>
      </c>
      <c r="H3852" s="2"/>
      <c r="I3852" s="2">
        <v>10230</v>
      </c>
      <c r="J3852" s="2">
        <v>1.023</v>
      </c>
      <c r="K3852" s="2">
        <v>0</v>
      </c>
      <c r="L3852" s="2">
        <v>0</v>
      </c>
      <c r="M3852" s="2" t="str">
        <f>"150153"</f>
        <v>150153</v>
      </c>
      <c r="N3852" s="2" t="str">
        <f>"0157472516"</f>
        <v>0157472516</v>
      </c>
      <c r="O3852" s="2" t="str">
        <f>"11157.50"</f>
        <v>11157.50</v>
      </c>
      <c r="P3852" s="2">
        <v>1.3</v>
      </c>
      <c r="Q3852" s="2">
        <f>P3852*B3852</f>
        <v>13000</v>
      </c>
      <c r="R3852" s="2">
        <f>(Q3852-O3852)/O3852*100</f>
        <v>16.5135559041004</v>
      </c>
    </row>
    <row r="3853" spans="1:18">
      <c r="A3853" s="2" t="s">
        <v>7</v>
      </c>
      <c r="B3853" s="2">
        <v>600</v>
      </c>
      <c r="C3853" s="2">
        <v>600</v>
      </c>
      <c r="D3853" s="2" t="str">
        <f>"人民币"</f>
        <v>人民币</v>
      </c>
      <c r="E3853" s="2">
        <v>17.548</v>
      </c>
      <c r="F3853" s="2">
        <v>-310.88</v>
      </c>
      <c r="G3853" s="2">
        <v>-2.95</v>
      </c>
      <c r="H3853" s="2"/>
      <c r="I3853" s="2">
        <v>10218</v>
      </c>
      <c r="J3853" s="2">
        <v>17.03</v>
      </c>
      <c r="K3853" s="2">
        <v>0</v>
      </c>
      <c r="L3853" s="2">
        <v>0</v>
      </c>
      <c r="M3853" s="2" t="str">
        <f>"600008"</f>
        <v>600008</v>
      </c>
      <c r="N3853" s="2" t="str">
        <f t="shared" ref="N3853:N3856" si="1151">"A453612732"</f>
        <v>A453612732</v>
      </c>
      <c r="O3853" s="2" t="str">
        <f>"10528.88"</f>
        <v>10528.88</v>
      </c>
      <c r="P3853" s="2">
        <v>25</v>
      </c>
      <c r="Q3853" s="2">
        <f>P3853*B3853</f>
        <v>15000</v>
      </c>
      <c r="R3853" s="2">
        <f>(Q3853-O3853)/O3853*100</f>
        <v>42.4652954540274</v>
      </c>
    </row>
    <row r="3854" spans="1:18">
      <c r="A3854" s="2" t="str">
        <f>"华英农业"</f>
        <v>华英农业</v>
      </c>
      <c r="B3854" s="2">
        <v>600</v>
      </c>
      <c r="C3854" s="2">
        <v>300</v>
      </c>
      <c r="D3854" s="2" t="str">
        <f>"人民币"</f>
        <v>人民币</v>
      </c>
      <c r="E3854" s="2">
        <v>14.948</v>
      </c>
      <c r="F3854" s="2">
        <v>-418.66</v>
      </c>
      <c r="G3854" s="2">
        <v>-4.67</v>
      </c>
      <c r="H3854" s="2"/>
      <c r="I3854" s="2">
        <v>8550</v>
      </c>
      <c r="J3854" s="2">
        <v>14.25</v>
      </c>
      <c r="K3854" s="2">
        <v>300</v>
      </c>
      <c r="L3854" s="2">
        <v>0</v>
      </c>
      <c r="M3854" s="2" t="str">
        <f>"002321"</f>
        <v>002321</v>
      </c>
      <c r="N3854" s="2" t="str">
        <f>"0157472516"</f>
        <v>0157472516</v>
      </c>
      <c r="O3854" s="2" t="str">
        <f>"8968.66"</f>
        <v>8968.66</v>
      </c>
      <c r="P3854" s="2">
        <v>25</v>
      </c>
      <c r="Q3854" s="2">
        <f>P3854*B3854</f>
        <v>15000</v>
      </c>
      <c r="R3854" s="2">
        <f>(Q3854-O3854)/O3854*100</f>
        <v>67.2490650777262</v>
      </c>
    </row>
    <row r="3855" spans="1:18">
      <c r="A3855" s="2" t="str">
        <f>"*ST阳化"</f>
        <v>*ST阳化</v>
      </c>
      <c r="B3855" s="2">
        <v>900</v>
      </c>
      <c r="C3855" s="2">
        <v>600</v>
      </c>
      <c r="D3855" s="2" t="str">
        <f>"人民币"</f>
        <v>人民币</v>
      </c>
      <c r="E3855" s="2">
        <v>7.599</v>
      </c>
      <c r="F3855" s="2">
        <v>-80.2</v>
      </c>
      <c r="G3855" s="2">
        <v>-1.17</v>
      </c>
      <c r="H3855" s="2"/>
      <c r="I3855" s="2">
        <v>6759</v>
      </c>
      <c r="J3855" s="2">
        <v>7.51</v>
      </c>
      <c r="K3855" s="2">
        <v>300</v>
      </c>
      <c r="L3855" s="2">
        <v>0</v>
      </c>
      <c r="M3855" s="2" t="str">
        <f>"600691"</f>
        <v>600691</v>
      </c>
      <c r="N3855" s="2" t="str">
        <f>"A453612732"</f>
        <v>A453612732</v>
      </c>
      <c r="O3855" s="2" t="str">
        <f>"6839.20"</f>
        <v>6839.20</v>
      </c>
      <c r="P3855" s="2">
        <v>11</v>
      </c>
      <c r="Q3855" s="2">
        <f>P3855*B3855</f>
        <v>9900</v>
      </c>
      <c r="R3855" s="2">
        <f>(Q3855-O3855)/O3855*100</f>
        <v>44.7537723710376</v>
      </c>
    </row>
    <row r="3856" spans="1:18">
      <c r="A3856" s="2" t="str">
        <f>"雪峰科技"</f>
        <v>雪峰科技</v>
      </c>
      <c r="B3856" s="2">
        <v>200</v>
      </c>
      <c r="C3856" s="2">
        <v>100</v>
      </c>
      <c r="D3856" s="2" t="str">
        <f>"人民币"</f>
        <v>人民币</v>
      </c>
      <c r="E3856" s="2">
        <v>37.898</v>
      </c>
      <c r="F3856" s="2">
        <v>-1239.59</v>
      </c>
      <c r="G3856" s="2">
        <v>-16.35</v>
      </c>
      <c r="H3856" s="2"/>
      <c r="I3856" s="2">
        <v>6340</v>
      </c>
      <c r="J3856" s="2">
        <v>31.7</v>
      </c>
      <c r="K3856" s="2">
        <v>100</v>
      </c>
      <c r="L3856" s="2">
        <v>0</v>
      </c>
      <c r="M3856" s="2" t="str">
        <f>"603227"</f>
        <v>603227</v>
      </c>
      <c r="N3856" s="2" t="str">
        <f>"A453612732"</f>
        <v>A453612732</v>
      </c>
      <c r="O3856" s="2" t="str">
        <f>"7579.59"</f>
        <v>7579.59</v>
      </c>
      <c r="P3856" s="2">
        <v>42</v>
      </c>
      <c r="Q3856" s="2">
        <f>P3856*B3856</f>
        <v>8400</v>
      </c>
      <c r="R3856" s="2">
        <f>(Q3856-O3856)/O3856*100</f>
        <v>10.8239363870605</v>
      </c>
    </row>
    <row r="3857" spans="1:18">
      <c r="A3857" s="2" t="str">
        <f>"三花股份"</f>
        <v>三花股份</v>
      </c>
      <c r="B3857" s="2">
        <v>400</v>
      </c>
      <c r="C3857" s="2">
        <v>400</v>
      </c>
      <c r="D3857" s="2" t="str">
        <f>"人民币"</f>
        <v>人民币</v>
      </c>
      <c r="E3857" s="2">
        <v>13.737</v>
      </c>
      <c r="F3857" s="2">
        <v>69.25</v>
      </c>
      <c r="G3857" s="2">
        <v>1.26</v>
      </c>
      <c r="H3857" s="2"/>
      <c r="I3857" s="2">
        <v>5564</v>
      </c>
      <c r="J3857" s="2">
        <v>13.91</v>
      </c>
      <c r="K3857" s="2">
        <v>0</v>
      </c>
      <c r="L3857" s="2">
        <v>0</v>
      </c>
      <c r="M3857" s="2" t="str">
        <f>"002050"</f>
        <v>002050</v>
      </c>
      <c r="N3857" s="2" t="str">
        <f t="shared" ref="N3857:N3862" si="1152">"0157472516"</f>
        <v>0157472516</v>
      </c>
      <c r="O3857" s="2" t="str">
        <f>"5494.75"</f>
        <v>5494.75</v>
      </c>
      <c r="P3857" s="2">
        <v>20</v>
      </c>
      <c r="Q3857" s="2">
        <f>P3857*B3857</f>
        <v>8000</v>
      </c>
      <c r="R3857" s="2">
        <f>(Q3857-O3857)/O3857*100</f>
        <v>45.5935210883116</v>
      </c>
    </row>
    <row r="3858" spans="1:18">
      <c r="A3858" s="2" t="str">
        <f>"农 产 品"</f>
        <v>农 产 品</v>
      </c>
      <c r="B3858" s="2">
        <v>200</v>
      </c>
      <c r="C3858" s="2">
        <v>200</v>
      </c>
      <c r="D3858" s="2" t="str">
        <f>"人民币"</f>
        <v>人民币</v>
      </c>
      <c r="E3858" s="2">
        <v>25.665</v>
      </c>
      <c r="F3858" s="2">
        <v>-601</v>
      </c>
      <c r="G3858" s="2">
        <v>-11.71</v>
      </c>
      <c r="H3858" s="2"/>
      <c r="I3858" s="2">
        <v>4532</v>
      </c>
      <c r="J3858" s="2">
        <v>22.66</v>
      </c>
      <c r="K3858" s="2">
        <v>0</v>
      </c>
      <c r="L3858" s="2">
        <v>0</v>
      </c>
      <c r="M3858" s="2" t="str">
        <f>"000061"</f>
        <v>000061</v>
      </c>
      <c r="N3858" s="2" t="str">
        <f>"0157472516"</f>
        <v>0157472516</v>
      </c>
      <c r="O3858" s="2" t="str">
        <f>"5133.00"</f>
        <v>5133.00</v>
      </c>
      <c r="P3858" s="2">
        <v>35</v>
      </c>
      <c r="Q3858" s="2">
        <f>P3858*B3858</f>
        <v>7000</v>
      </c>
      <c r="R3858" s="2">
        <f>(Q3858-O3858)/O3858*100</f>
        <v>36.3724917202416</v>
      </c>
    </row>
    <row r="3859" spans="1:18">
      <c r="A3859" s="2" t="str">
        <f>"北京城建"</f>
        <v>北京城建</v>
      </c>
      <c r="B3859" s="2">
        <v>200</v>
      </c>
      <c r="C3859" s="2">
        <v>200</v>
      </c>
      <c r="D3859" s="2" t="str">
        <f>"人民币"</f>
        <v>人民币</v>
      </c>
      <c r="E3859" s="2">
        <v>24.605</v>
      </c>
      <c r="F3859" s="2">
        <v>-394.99</v>
      </c>
      <c r="G3859" s="2">
        <v>-8.03</v>
      </c>
      <c r="H3859" s="2"/>
      <c r="I3859" s="2">
        <v>4526</v>
      </c>
      <c r="J3859" s="2">
        <v>22.63</v>
      </c>
      <c r="K3859" s="2">
        <v>0</v>
      </c>
      <c r="L3859" s="2">
        <v>0</v>
      </c>
      <c r="M3859" s="2" t="str">
        <f>"600266"</f>
        <v>600266</v>
      </c>
      <c r="N3859" s="2" t="str">
        <f t="shared" ref="N3859:N3861" si="1153">"A453612732"</f>
        <v>A453612732</v>
      </c>
      <c r="O3859" s="2" t="str">
        <f>"4920.99"</f>
        <v>4920.99</v>
      </c>
      <c r="P3859" s="2">
        <v>28</v>
      </c>
      <c r="Q3859" s="2">
        <f>P3859*B3859</f>
        <v>5600</v>
      </c>
      <c r="R3859" s="2">
        <f>(Q3859-O3859)/O3859*100</f>
        <v>13.7982397850839</v>
      </c>
    </row>
    <row r="3860" spans="1:18">
      <c r="A3860" s="2" t="str">
        <f>"上汽集团"</f>
        <v>上汽集团</v>
      </c>
      <c r="B3860" s="2">
        <v>200</v>
      </c>
      <c r="C3860" s="2">
        <v>200</v>
      </c>
      <c r="D3860" s="2" t="str">
        <f>"人民币"</f>
        <v>人民币</v>
      </c>
      <c r="E3860" s="2">
        <v>24.736</v>
      </c>
      <c r="F3860" s="2">
        <v>-449.12</v>
      </c>
      <c r="G3860" s="2">
        <v>-9.08</v>
      </c>
      <c r="H3860" s="2"/>
      <c r="I3860" s="2">
        <v>4498</v>
      </c>
      <c r="J3860" s="2">
        <v>22.49</v>
      </c>
      <c r="K3860" s="2">
        <v>0</v>
      </c>
      <c r="L3860" s="2">
        <v>0</v>
      </c>
      <c r="M3860" s="2" t="str">
        <f>"600104"</f>
        <v>600104</v>
      </c>
      <c r="N3860" s="2" t="str">
        <f>"A453612732"</f>
        <v>A453612732</v>
      </c>
      <c r="O3860" s="2" t="str">
        <f>"4947.12"</f>
        <v>4947.12</v>
      </c>
      <c r="P3860" s="2">
        <v>35</v>
      </c>
      <c r="Q3860" s="2">
        <f>P3860*B3860</f>
        <v>7000</v>
      </c>
      <c r="R3860" s="2">
        <f>(Q3860-O3860)/O3860*100</f>
        <v>41.4964666310904</v>
      </c>
    </row>
    <row r="3861" spans="1:18">
      <c r="A3861" s="2" t="str">
        <f>"中海集运"</f>
        <v>中海集运</v>
      </c>
      <c r="B3861" s="2">
        <v>400</v>
      </c>
      <c r="C3861" s="2">
        <v>400</v>
      </c>
      <c r="D3861" s="2" t="str">
        <f>"人民币"</f>
        <v>人民币</v>
      </c>
      <c r="E3861" s="2">
        <v>9.099</v>
      </c>
      <c r="F3861" s="2">
        <v>-167.68</v>
      </c>
      <c r="G3861" s="2">
        <v>-4.6</v>
      </c>
      <c r="H3861" s="2"/>
      <c r="I3861" s="2">
        <v>3472</v>
      </c>
      <c r="J3861" s="2">
        <v>8.68</v>
      </c>
      <c r="K3861" s="2">
        <v>0</v>
      </c>
      <c r="L3861" s="2">
        <v>0</v>
      </c>
      <c r="M3861" s="2" t="str">
        <f>"601866"</f>
        <v>601866</v>
      </c>
      <c r="N3861" s="2" t="str">
        <f>"A453612732"</f>
        <v>A453612732</v>
      </c>
      <c r="O3861" s="2" t="str">
        <f>"3639.68"</f>
        <v>3639.68</v>
      </c>
      <c r="P3861" s="2">
        <v>12</v>
      </c>
      <c r="Q3861" s="2">
        <f>P3861*B3861</f>
        <v>4800</v>
      </c>
      <c r="R3861" s="2">
        <f>(Q3861-O3861)/O3861*100</f>
        <v>31.8797256901706</v>
      </c>
    </row>
    <row r="3862" spans="1:18">
      <c r="A3862" s="2" t="str">
        <f>"中航军B"</f>
        <v>中航军B</v>
      </c>
      <c r="B3862" s="2">
        <v>3000</v>
      </c>
      <c r="C3862" s="2">
        <v>3000</v>
      </c>
      <c r="D3862" s="2" t="str">
        <f>"人民币"</f>
        <v>人民币</v>
      </c>
      <c r="E3862" s="2">
        <v>0.972</v>
      </c>
      <c r="F3862" s="2">
        <v>-62</v>
      </c>
      <c r="G3862" s="2">
        <v>-2.16</v>
      </c>
      <c r="H3862" s="2"/>
      <c r="I3862" s="2">
        <v>2853</v>
      </c>
      <c r="J3862" s="2">
        <v>0.951</v>
      </c>
      <c r="K3862" s="2">
        <v>0</v>
      </c>
      <c r="L3862" s="2">
        <v>0</v>
      </c>
      <c r="M3862" s="2" t="str">
        <f>"150222"</f>
        <v>150222</v>
      </c>
      <c r="N3862" s="2" t="str">
        <f>"0157472516"</f>
        <v>0157472516</v>
      </c>
      <c r="O3862" s="2" t="str">
        <f>"2915.00"</f>
        <v>2915.00</v>
      </c>
      <c r="P3862" s="2">
        <v>1.1</v>
      </c>
      <c r="Q3862" s="2">
        <f>P3862*B3862</f>
        <v>3300</v>
      </c>
      <c r="R3862" s="2">
        <f>(Q3862-O3862)/O3862*100</f>
        <v>13.2075471698113</v>
      </c>
    </row>
    <row r="3863" spans="1:18">
      <c r="A3863" s="2" t="str">
        <f>"华贸物流"</f>
        <v>华贸物流</v>
      </c>
      <c r="B3863" s="2">
        <v>200</v>
      </c>
      <c r="C3863" s="2">
        <v>200</v>
      </c>
      <c r="D3863" s="2" t="str">
        <f>"人民币"</f>
        <v>人民币</v>
      </c>
      <c r="E3863" s="2">
        <v>16.576</v>
      </c>
      <c r="F3863" s="2">
        <v>-473.12</v>
      </c>
      <c r="G3863" s="2">
        <v>-14.27</v>
      </c>
      <c r="H3863" s="2"/>
      <c r="I3863" s="2">
        <v>2842</v>
      </c>
      <c r="J3863" s="2">
        <v>14.21</v>
      </c>
      <c r="K3863" s="2">
        <v>0</v>
      </c>
      <c r="L3863" s="2">
        <v>0</v>
      </c>
      <c r="M3863" s="2" t="str">
        <f>"603128"</f>
        <v>603128</v>
      </c>
      <c r="N3863" s="2" t="str">
        <f t="shared" ref="N3863:N3866" si="1154">"A453612732"</f>
        <v>A453612732</v>
      </c>
      <c r="O3863" s="2" t="str">
        <f>"3315.12"</f>
        <v>3315.12</v>
      </c>
      <c r="P3863" s="2">
        <v>20</v>
      </c>
      <c r="Q3863" s="2">
        <f>P3863*B3863</f>
        <v>4000</v>
      </c>
      <c r="R3863" s="2">
        <f>(Q3863-O3863)/O3863*100</f>
        <v>20.6592823185888</v>
      </c>
    </row>
    <row r="3864" spans="1:18">
      <c r="A3864" s="2" t="str">
        <f>"盛达矿业"</f>
        <v>盛达矿业</v>
      </c>
      <c r="B3864" s="2">
        <v>100</v>
      </c>
      <c r="C3864" s="2">
        <v>100</v>
      </c>
      <c r="D3864" s="2" t="str">
        <f>"人民币"</f>
        <v>人民币</v>
      </c>
      <c r="E3864" s="2">
        <v>38.308</v>
      </c>
      <c r="F3864" s="2">
        <v>-1175.77</v>
      </c>
      <c r="G3864" s="2">
        <v>-30.69</v>
      </c>
      <c r="H3864" s="2"/>
      <c r="I3864" s="2">
        <v>2655</v>
      </c>
      <c r="J3864" s="2">
        <v>26.55</v>
      </c>
      <c r="K3864" s="2">
        <v>0</v>
      </c>
      <c r="L3864" s="2">
        <v>100</v>
      </c>
      <c r="M3864" s="2" t="str">
        <f>"000603"</f>
        <v>000603</v>
      </c>
      <c r="N3864" s="2" t="str">
        <f>"0157472516"</f>
        <v>0157472516</v>
      </c>
      <c r="O3864" s="2" t="str">
        <f>"3830.77"</f>
        <v>3830.77</v>
      </c>
      <c r="P3864" s="2">
        <v>40</v>
      </c>
      <c r="Q3864" s="2">
        <f>P3864*B3864</f>
        <v>4000</v>
      </c>
      <c r="R3864" s="2">
        <f>(Q3864-O3864)/O3864*100</f>
        <v>4.41764971533138</v>
      </c>
    </row>
    <row r="3865" spans="1:18">
      <c r="A3865" s="2" t="str">
        <f>"大众交通"</f>
        <v>大众交通</v>
      </c>
      <c r="B3865" s="2">
        <v>100</v>
      </c>
      <c r="C3865" s="2">
        <v>100</v>
      </c>
      <c r="D3865" s="2" t="str">
        <f>"人民币"</f>
        <v>人民币</v>
      </c>
      <c r="E3865" s="2">
        <v>30.941</v>
      </c>
      <c r="F3865" s="2">
        <v>-1037.13</v>
      </c>
      <c r="G3865" s="2">
        <v>-33.52</v>
      </c>
      <c r="H3865" s="2"/>
      <c r="I3865" s="2">
        <v>2057</v>
      </c>
      <c r="J3865" s="2">
        <v>20.57</v>
      </c>
      <c r="K3865" s="2">
        <v>0</v>
      </c>
      <c r="L3865" s="2">
        <v>0</v>
      </c>
      <c r="M3865" s="2" t="str">
        <f>"600611"</f>
        <v>600611</v>
      </c>
      <c r="N3865" s="2" t="str">
        <f>"A453612732"</f>
        <v>A453612732</v>
      </c>
      <c r="O3865" s="2" t="str">
        <f>"3094.13"</f>
        <v>3094.13</v>
      </c>
      <c r="P3865" s="2">
        <v>28</v>
      </c>
      <c r="Q3865" s="2">
        <f>P3865*B3865</f>
        <v>2800</v>
      </c>
      <c r="R3865" s="2">
        <f>(Q3865-O3865)/O3865*100</f>
        <v>-9.50606470962759</v>
      </c>
    </row>
    <row r="3866" spans="1:18">
      <c r="A3866" s="2" t="str">
        <f>"中国中车"</f>
        <v>中国中车</v>
      </c>
      <c r="B3866" s="2">
        <v>100</v>
      </c>
      <c r="C3866" s="2">
        <v>100</v>
      </c>
      <c r="D3866" s="2" t="str">
        <f>"人民币"</f>
        <v>人民币</v>
      </c>
      <c r="E3866" s="2">
        <v>26.395</v>
      </c>
      <c r="F3866" s="2">
        <v>-631.5</v>
      </c>
      <c r="G3866" s="2">
        <v>-23.92</v>
      </c>
      <c r="H3866" s="2"/>
      <c r="I3866" s="2">
        <v>2008</v>
      </c>
      <c r="J3866" s="2">
        <v>20.08</v>
      </c>
      <c r="K3866" s="2">
        <v>0</v>
      </c>
      <c r="L3866" s="2">
        <v>100</v>
      </c>
      <c r="M3866" s="2" t="str">
        <f>"601766"</f>
        <v>601766</v>
      </c>
      <c r="N3866" s="2" t="str">
        <f>"A453612732"</f>
        <v>A453612732</v>
      </c>
      <c r="O3866" s="2" t="str">
        <f>"2639.50"</f>
        <v>2639.50</v>
      </c>
      <c r="P3866" s="2">
        <v>30</v>
      </c>
      <c r="Q3866" s="2">
        <f>P3866*B3866</f>
        <v>3000</v>
      </c>
      <c r="R3866" s="2">
        <f>(Q3866-O3866)/O3866*100</f>
        <v>13.6578897518469</v>
      </c>
    </row>
    <row r="3867" spans="1:18">
      <c r="A3867" s="2" t="s">
        <v>8</v>
      </c>
      <c r="B3867" s="2" t="s">
        <v>9</v>
      </c>
      <c r="C3867" s="4" t="s">
        <v>10</v>
      </c>
      <c r="D3867" s="4"/>
      <c r="E3867" s="4"/>
      <c r="F3867" s="2"/>
      <c r="G3867" s="2">
        <f>SUM(G3851:G3866)</f>
        <v>-178.38</v>
      </c>
      <c r="H3867" s="2"/>
      <c r="I3867" s="2"/>
      <c r="J3867" s="2"/>
      <c r="K3867" s="2"/>
      <c r="L3867" s="2"/>
      <c r="M3867" s="2"/>
      <c r="N3867" s="2"/>
      <c r="O3867" s="2"/>
      <c r="P3867" s="2"/>
      <c r="Q3867" s="2">
        <f>SUM(Q3851:Q3866)</f>
        <v>134800</v>
      </c>
      <c r="R3867" s="2"/>
    </row>
    <row r="3868" customFormat="1" spans="3:8">
      <c r="C3868" s="5"/>
      <c r="D3868" s="5"/>
      <c r="E3868" s="5"/>
      <c r="H3868" s="6">
        <v>42257</v>
      </c>
    </row>
    <row r="3869" customFormat="1" spans="10:10">
      <c r="J3869" s="6">
        <f>H3868+1</f>
        <v>42258</v>
      </c>
    </row>
    <row r="3870" customFormat="1" spans="2:11">
      <c r="B3870" t="s">
        <v>11</v>
      </c>
      <c r="K3870" s="7">
        <f ca="1">NOW()</f>
        <v>42259.9654398148</v>
      </c>
    </row>
    <row r="3871" customFormat="1" spans="9:9">
      <c r="I3871" t="e">
        <f>D3863+1</f>
        <v>#VALUE!</v>
      </c>
    </row>
    <row r="3872" customFormat="1"/>
    <row r="3873" spans="1:18">
      <c r="A3873" s="2" t="s">
        <v>0</v>
      </c>
      <c r="B3873" s="2" t="str">
        <f>"证券数量"</f>
        <v>证券数量</v>
      </c>
      <c r="C3873" s="2" t="s">
        <v>1</v>
      </c>
      <c r="D3873" s="2" t="str">
        <f>"价格币种"</f>
        <v>价格币种</v>
      </c>
      <c r="E3873" s="2" t="str">
        <f>"成本价"</f>
        <v>成本价</v>
      </c>
      <c r="F3873" s="2" t="str">
        <f>"浮动盈亏"</f>
        <v>浮动盈亏</v>
      </c>
      <c r="G3873" s="2" t="str">
        <f>"盈亏比例(%)"</f>
        <v>盈亏比例(%)</v>
      </c>
      <c r="H3873" s="2" t="str">
        <f>"折算汇率"</f>
        <v>折算汇率</v>
      </c>
      <c r="I3873" s="2" t="str">
        <f>"最新市值"</f>
        <v>最新市值</v>
      </c>
      <c r="J3873" s="2" t="str">
        <f>"当前价"</f>
        <v>当前价</v>
      </c>
      <c r="K3873" s="2" t="str">
        <f>"今买数量"</f>
        <v>今买数量</v>
      </c>
      <c r="L3873" s="2" t="str">
        <f>"今卖数量"</f>
        <v>今卖数量</v>
      </c>
      <c r="M3873" s="2" t="str">
        <f>"证券代码"</f>
        <v>证券代码</v>
      </c>
      <c r="N3873" s="2" t="str">
        <f>"股东代码"</f>
        <v>股东代码</v>
      </c>
      <c r="O3873" s="2" t="str">
        <f>"成本金额"</f>
        <v>成本金额</v>
      </c>
      <c r="P3873" s="2" t="s">
        <v>2</v>
      </c>
      <c r="Q3873" s="2"/>
      <c r="R3873" s="2" t="s">
        <v>3</v>
      </c>
    </row>
    <row r="3874" spans="1:18">
      <c r="A3874" s="2" t="s">
        <v>4</v>
      </c>
      <c r="B3874" s="9" t="s">
        <v>5</v>
      </c>
      <c r="C3874" s="9" t="s">
        <v>5</v>
      </c>
      <c r="D3874" s="2" t="str">
        <f t="shared" ref="D3874:D3889" si="1155">"人民币"</f>
        <v>人民币</v>
      </c>
      <c r="E3874" s="2">
        <v>19.758</v>
      </c>
      <c r="F3874" s="2">
        <v>-1294.53</v>
      </c>
      <c r="G3874" s="2">
        <v>-8.19</v>
      </c>
      <c r="H3874" s="9" t="s">
        <v>6</v>
      </c>
      <c r="I3874" s="2">
        <v>14512</v>
      </c>
      <c r="J3874" s="2">
        <v>18.14</v>
      </c>
      <c r="K3874" s="2">
        <v>0</v>
      </c>
      <c r="L3874" s="2">
        <v>0</v>
      </c>
      <c r="M3874" s="2" t="str">
        <f>"000936"</f>
        <v>000936</v>
      </c>
      <c r="N3874" s="2" t="str">
        <f t="shared" ref="N3874:N3877" si="1156">"0157472516"</f>
        <v>0157472516</v>
      </c>
      <c r="O3874" s="2" t="str">
        <f>"15806.53"</f>
        <v>15806.53</v>
      </c>
      <c r="P3874" s="2">
        <v>30</v>
      </c>
      <c r="Q3874" s="2">
        <f t="shared" ref="Q3874:Q3889" si="1157">P3874*B3874</f>
        <v>24000</v>
      </c>
      <c r="R3874" s="2">
        <f t="shared" ref="R3874:R3889" si="1158">(Q3874-O3874)/O3874*100</f>
        <v>51.835981711356</v>
      </c>
    </row>
    <row r="3875" spans="1:18">
      <c r="A3875" s="2" t="str">
        <f>"创业板B"</f>
        <v>创业板B</v>
      </c>
      <c r="B3875" s="2">
        <v>10000</v>
      </c>
      <c r="C3875" s="2">
        <v>10000</v>
      </c>
      <c r="D3875" s="2" t="str">
        <f>"人民币"</f>
        <v>人民币</v>
      </c>
      <c r="E3875" s="2">
        <v>1.116</v>
      </c>
      <c r="F3875" s="2">
        <v>-927.5</v>
      </c>
      <c r="G3875" s="2">
        <v>-8.33</v>
      </c>
      <c r="H3875" s="2"/>
      <c r="I3875" s="2">
        <v>10230</v>
      </c>
      <c r="J3875" s="2">
        <v>1.023</v>
      </c>
      <c r="K3875" s="2">
        <v>0</v>
      </c>
      <c r="L3875" s="2">
        <v>0</v>
      </c>
      <c r="M3875" s="2" t="str">
        <f>"150153"</f>
        <v>150153</v>
      </c>
      <c r="N3875" s="2" t="str">
        <f>"0157472516"</f>
        <v>0157472516</v>
      </c>
      <c r="O3875" s="2" t="str">
        <f>"11157.50"</f>
        <v>11157.50</v>
      </c>
      <c r="P3875" s="2">
        <v>1.3</v>
      </c>
      <c r="Q3875" s="2">
        <f>P3875*B3875</f>
        <v>13000</v>
      </c>
      <c r="R3875" s="2">
        <f>(Q3875-O3875)/O3875*100</f>
        <v>16.5135559041004</v>
      </c>
    </row>
    <row r="3876" spans="1:18">
      <c r="A3876" s="2" t="s">
        <v>7</v>
      </c>
      <c r="B3876" s="2">
        <v>600</v>
      </c>
      <c r="C3876" s="2">
        <v>600</v>
      </c>
      <c r="D3876" s="2" t="str">
        <f>"人民币"</f>
        <v>人民币</v>
      </c>
      <c r="E3876" s="2">
        <v>17.548</v>
      </c>
      <c r="F3876" s="2">
        <v>-310.88</v>
      </c>
      <c r="G3876" s="2">
        <v>-2.95</v>
      </c>
      <c r="H3876" s="2"/>
      <c r="I3876" s="2">
        <v>10218</v>
      </c>
      <c r="J3876" s="2">
        <v>17.03</v>
      </c>
      <c r="K3876" s="2">
        <v>0</v>
      </c>
      <c r="L3876" s="2">
        <v>0</v>
      </c>
      <c r="M3876" s="2" t="str">
        <f>"600008"</f>
        <v>600008</v>
      </c>
      <c r="N3876" s="2" t="str">
        <f t="shared" ref="N3876:N3879" si="1159">"A453612732"</f>
        <v>A453612732</v>
      </c>
      <c r="O3876" s="2" t="str">
        <f>"10528.88"</f>
        <v>10528.88</v>
      </c>
      <c r="P3876" s="2">
        <v>25</v>
      </c>
      <c r="Q3876" s="2">
        <f>P3876*B3876</f>
        <v>15000</v>
      </c>
      <c r="R3876" s="2">
        <f>(Q3876-O3876)/O3876*100</f>
        <v>42.4652954540274</v>
      </c>
    </row>
    <row r="3877" spans="1:18">
      <c r="A3877" s="2" t="str">
        <f>"华英农业"</f>
        <v>华英农业</v>
      </c>
      <c r="B3877" s="2">
        <v>600</v>
      </c>
      <c r="C3877" s="2">
        <v>300</v>
      </c>
      <c r="D3877" s="2" t="str">
        <f>"人民币"</f>
        <v>人民币</v>
      </c>
      <c r="E3877" s="2">
        <v>14.948</v>
      </c>
      <c r="F3877" s="2">
        <v>-418.66</v>
      </c>
      <c r="G3877" s="2">
        <v>-4.67</v>
      </c>
      <c r="H3877" s="2"/>
      <c r="I3877" s="2">
        <v>8550</v>
      </c>
      <c r="J3877" s="2">
        <v>14.25</v>
      </c>
      <c r="K3877" s="2">
        <v>300</v>
      </c>
      <c r="L3877" s="2">
        <v>0</v>
      </c>
      <c r="M3877" s="2" t="str">
        <f>"002321"</f>
        <v>002321</v>
      </c>
      <c r="N3877" s="2" t="str">
        <f>"0157472516"</f>
        <v>0157472516</v>
      </c>
      <c r="O3877" s="2" t="str">
        <f>"8968.66"</f>
        <v>8968.66</v>
      </c>
      <c r="P3877" s="2">
        <v>25</v>
      </c>
      <c r="Q3877" s="2">
        <f>P3877*B3877</f>
        <v>15000</v>
      </c>
      <c r="R3877" s="2">
        <f>(Q3877-O3877)/O3877*100</f>
        <v>67.2490650777262</v>
      </c>
    </row>
    <row r="3878" spans="1:18">
      <c r="A3878" s="2" t="str">
        <f>"*ST阳化"</f>
        <v>*ST阳化</v>
      </c>
      <c r="B3878" s="2">
        <v>900</v>
      </c>
      <c r="C3878" s="2">
        <v>600</v>
      </c>
      <c r="D3878" s="2" t="str">
        <f>"人民币"</f>
        <v>人民币</v>
      </c>
      <c r="E3878" s="2">
        <v>7.599</v>
      </c>
      <c r="F3878" s="2">
        <v>-80.2</v>
      </c>
      <c r="G3878" s="2">
        <v>-1.17</v>
      </c>
      <c r="H3878" s="2"/>
      <c r="I3878" s="2">
        <v>6759</v>
      </c>
      <c r="J3878" s="2">
        <v>7.51</v>
      </c>
      <c r="K3878" s="2">
        <v>300</v>
      </c>
      <c r="L3878" s="2">
        <v>0</v>
      </c>
      <c r="M3878" s="2" t="str">
        <f>"600691"</f>
        <v>600691</v>
      </c>
      <c r="N3878" s="2" t="str">
        <f>"A453612732"</f>
        <v>A453612732</v>
      </c>
      <c r="O3878" s="2" t="str">
        <f>"6839.20"</f>
        <v>6839.20</v>
      </c>
      <c r="P3878" s="2">
        <v>11</v>
      </c>
      <c r="Q3878" s="2">
        <f>P3878*B3878</f>
        <v>9900</v>
      </c>
      <c r="R3878" s="2">
        <f>(Q3878-O3878)/O3878*100</f>
        <v>44.7537723710376</v>
      </c>
    </row>
    <row r="3879" spans="1:18">
      <c r="A3879" s="2" t="str">
        <f>"雪峰科技"</f>
        <v>雪峰科技</v>
      </c>
      <c r="B3879" s="2">
        <v>200</v>
      </c>
      <c r="C3879" s="2">
        <v>100</v>
      </c>
      <c r="D3879" s="2" t="str">
        <f>"人民币"</f>
        <v>人民币</v>
      </c>
      <c r="E3879" s="2">
        <v>37.898</v>
      </c>
      <c r="F3879" s="2">
        <v>-1239.59</v>
      </c>
      <c r="G3879" s="2">
        <v>-16.35</v>
      </c>
      <c r="H3879" s="2"/>
      <c r="I3879" s="2">
        <v>6340</v>
      </c>
      <c r="J3879" s="2">
        <v>31.7</v>
      </c>
      <c r="K3879" s="2">
        <v>100</v>
      </c>
      <c r="L3879" s="2">
        <v>0</v>
      </c>
      <c r="M3879" s="2" t="str">
        <f>"603227"</f>
        <v>603227</v>
      </c>
      <c r="N3879" s="2" t="str">
        <f>"A453612732"</f>
        <v>A453612732</v>
      </c>
      <c r="O3879" s="2" t="str">
        <f>"7579.59"</f>
        <v>7579.59</v>
      </c>
      <c r="P3879" s="2">
        <v>42</v>
      </c>
      <c r="Q3879" s="2">
        <f>P3879*B3879</f>
        <v>8400</v>
      </c>
      <c r="R3879" s="2">
        <f>(Q3879-O3879)/O3879*100</f>
        <v>10.8239363870605</v>
      </c>
    </row>
    <row r="3880" spans="1:18">
      <c r="A3880" s="2" t="str">
        <f>"三花股份"</f>
        <v>三花股份</v>
      </c>
      <c r="B3880" s="2">
        <v>400</v>
      </c>
      <c r="C3880" s="2">
        <v>400</v>
      </c>
      <c r="D3880" s="2" t="str">
        <f>"人民币"</f>
        <v>人民币</v>
      </c>
      <c r="E3880" s="2">
        <v>13.737</v>
      </c>
      <c r="F3880" s="2">
        <v>69.25</v>
      </c>
      <c r="G3880" s="2">
        <v>1.26</v>
      </c>
      <c r="H3880" s="2"/>
      <c r="I3880" s="2">
        <v>5564</v>
      </c>
      <c r="J3880" s="2">
        <v>13.91</v>
      </c>
      <c r="K3880" s="2">
        <v>0</v>
      </c>
      <c r="L3880" s="2">
        <v>0</v>
      </c>
      <c r="M3880" s="2" t="str">
        <f>"002050"</f>
        <v>002050</v>
      </c>
      <c r="N3880" s="2" t="str">
        <f t="shared" ref="N3880:N3885" si="1160">"0157472516"</f>
        <v>0157472516</v>
      </c>
      <c r="O3880" s="2" t="str">
        <f>"5494.75"</f>
        <v>5494.75</v>
      </c>
      <c r="P3880" s="2">
        <v>20</v>
      </c>
      <c r="Q3880" s="2">
        <f>P3880*B3880</f>
        <v>8000</v>
      </c>
      <c r="R3880" s="2">
        <f>(Q3880-O3880)/O3880*100</f>
        <v>45.5935210883116</v>
      </c>
    </row>
    <row r="3881" spans="1:18">
      <c r="A3881" s="2" t="str">
        <f>"农 产 品"</f>
        <v>农 产 品</v>
      </c>
      <c r="B3881" s="2">
        <v>200</v>
      </c>
      <c r="C3881" s="2">
        <v>200</v>
      </c>
      <c r="D3881" s="2" t="str">
        <f>"人民币"</f>
        <v>人民币</v>
      </c>
      <c r="E3881" s="2">
        <v>25.665</v>
      </c>
      <c r="F3881" s="2">
        <v>-601</v>
      </c>
      <c r="G3881" s="2">
        <v>-11.71</v>
      </c>
      <c r="H3881" s="2"/>
      <c r="I3881" s="2">
        <v>4532</v>
      </c>
      <c r="J3881" s="2">
        <v>22.66</v>
      </c>
      <c r="K3881" s="2">
        <v>0</v>
      </c>
      <c r="L3881" s="2">
        <v>0</v>
      </c>
      <c r="M3881" s="2" t="str">
        <f>"000061"</f>
        <v>000061</v>
      </c>
      <c r="N3881" s="2" t="str">
        <f>"0157472516"</f>
        <v>0157472516</v>
      </c>
      <c r="O3881" s="2" t="str">
        <f>"5133.00"</f>
        <v>5133.00</v>
      </c>
      <c r="P3881" s="2">
        <v>35</v>
      </c>
      <c r="Q3881" s="2">
        <f>P3881*B3881</f>
        <v>7000</v>
      </c>
      <c r="R3881" s="2">
        <f>(Q3881-O3881)/O3881*100</f>
        <v>36.3724917202416</v>
      </c>
    </row>
    <row r="3882" spans="1:18">
      <c r="A3882" s="2" t="str">
        <f>"北京城建"</f>
        <v>北京城建</v>
      </c>
      <c r="B3882" s="2">
        <v>200</v>
      </c>
      <c r="C3882" s="2">
        <v>200</v>
      </c>
      <c r="D3882" s="2" t="str">
        <f>"人民币"</f>
        <v>人民币</v>
      </c>
      <c r="E3882" s="2">
        <v>24.605</v>
      </c>
      <c r="F3882" s="2">
        <v>-394.99</v>
      </c>
      <c r="G3882" s="2">
        <v>-8.03</v>
      </c>
      <c r="H3882" s="2"/>
      <c r="I3882" s="2">
        <v>4526</v>
      </c>
      <c r="J3882" s="2">
        <v>22.63</v>
      </c>
      <c r="K3882" s="2">
        <v>0</v>
      </c>
      <c r="L3882" s="2">
        <v>0</v>
      </c>
      <c r="M3882" s="2" t="str">
        <f>"600266"</f>
        <v>600266</v>
      </c>
      <c r="N3882" s="2" t="str">
        <f t="shared" ref="N3882:N3884" si="1161">"A453612732"</f>
        <v>A453612732</v>
      </c>
      <c r="O3882" s="2" t="str">
        <f>"4920.99"</f>
        <v>4920.99</v>
      </c>
      <c r="P3882" s="2">
        <v>28</v>
      </c>
      <c r="Q3882" s="2">
        <f>P3882*B3882</f>
        <v>5600</v>
      </c>
      <c r="R3882" s="2">
        <f>(Q3882-O3882)/O3882*100</f>
        <v>13.7982397850839</v>
      </c>
    </row>
    <row r="3883" spans="1:18">
      <c r="A3883" s="2" t="str">
        <f>"上汽集团"</f>
        <v>上汽集团</v>
      </c>
      <c r="B3883" s="2">
        <v>200</v>
      </c>
      <c r="C3883" s="2">
        <v>200</v>
      </c>
      <c r="D3883" s="2" t="str">
        <f>"人民币"</f>
        <v>人民币</v>
      </c>
      <c r="E3883" s="2">
        <v>24.736</v>
      </c>
      <c r="F3883" s="2">
        <v>-449.12</v>
      </c>
      <c r="G3883" s="2">
        <v>-9.08</v>
      </c>
      <c r="H3883" s="2"/>
      <c r="I3883" s="2">
        <v>4498</v>
      </c>
      <c r="J3883" s="2">
        <v>22.49</v>
      </c>
      <c r="K3883" s="2">
        <v>0</v>
      </c>
      <c r="L3883" s="2">
        <v>0</v>
      </c>
      <c r="M3883" s="2" t="str">
        <f>"600104"</f>
        <v>600104</v>
      </c>
      <c r="N3883" s="2" t="str">
        <f>"A453612732"</f>
        <v>A453612732</v>
      </c>
      <c r="O3883" s="2" t="str">
        <f>"4947.12"</f>
        <v>4947.12</v>
      </c>
      <c r="P3883" s="2">
        <v>35</v>
      </c>
      <c r="Q3883" s="2">
        <f>P3883*B3883</f>
        <v>7000</v>
      </c>
      <c r="R3883" s="2">
        <f>(Q3883-O3883)/O3883*100</f>
        <v>41.4964666310904</v>
      </c>
    </row>
    <row r="3884" spans="1:18">
      <c r="A3884" s="2" t="str">
        <f>"中海集运"</f>
        <v>中海集运</v>
      </c>
      <c r="B3884" s="2">
        <v>400</v>
      </c>
      <c r="C3884" s="2">
        <v>400</v>
      </c>
      <c r="D3884" s="2" t="str">
        <f>"人民币"</f>
        <v>人民币</v>
      </c>
      <c r="E3884" s="2">
        <v>9.099</v>
      </c>
      <c r="F3884" s="2">
        <v>-167.68</v>
      </c>
      <c r="G3884" s="2">
        <v>-4.6</v>
      </c>
      <c r="H3884" s="2"/>
      <c r="I3884" s="2">
        <v>3472</v>
      </c>
      <c r="J3884" s="2">
        <v>8.68</v>
      </c>
      <c r="K3884" s="2">
        <v>0</v>
      </c>
      <c r="L3884" s="2">
        <v>0</v>
      </c>
      <c r="M3884" s="2" t="str">
        <f>"601866"</f>
        <v>601866</v>
      </c>
      <c r="N3884" s="2" t="str">
        <f>"A453612732"</f>
        <v>A453612732</v>
      </c>
      <c r="O3884" s="2" t="str">
        <f>"3639.68"</f>
        <v>3639.68</v>
      </c>
      <c r="P3884" s="2">
        <v>12</v>
      </c>
      <c r="Q3884" s="2">
        <f>P3884*B3884</f>
        <v>4800</v>
      </c>
      <c r="R3884" s="2">
        <f>(Q3884-O3884)/O3884*100</f>
        <v>31.8797256901706</v>
      </c>
    </row>
    <row r="3885" spans="1:18">
      <c r="A3885" s="2" t="str">
        <f>"中航军B"</f>
        <v>中航军B</v>
      </c>
      <c r="B3885" s="2">
        <v>3000</v>
      </c>
      <c r="C3885" s="2">
        <v>3000</v>
      </c>
      <c r="D3885" s="2" t="str">
        <f>"人民币"</f>
        <v>人民币</v>
      </c>
      <c r="E3885" s="2">
        <v>0.972</v>
      </c>
      <c r="F3885" s="2">
        <v>-62</v>
      </c>
      <c r="G3885" s="2">
        <v>-2.16</v>
      </c>
      <c r="H3885" s="2"/>
      <c r="I3885" s="2">
        <v>2853</v>
      </c>
      <c r="J3885" s="2">
        <v>0.951</v>
      </c>
      <c r="K3885" s="2">
        <v>0</v>
      </c>
      <c r="L3885" s="2">
        <v>0</v>
      </c>
      <c r="M3885" s="2" t="str">
        <f>"150222"</f>
        <v>150222</v>
      </c>
      <c r="N3885" s="2" t="str">
        <f>"0157472516"</f>
        <v>0157472516</v>
      </c>
      <c r="O3885" s="2" t="str">
        <f>"2915.00"</f>
        <v>2915.00</v>
      </c>
      <c r="P3885" s="2">
        <v>1.1</v>
      </c>
      <c r="Q3885" s="2">
        <f>P3885*B3885</f>
        <v>3300</v>
      </c>
      <c r="R3885" s="2">
        <f>(Q3885-O3885)/O3885*100</f>
        <v>13.2075471698113</v>
      </c>
    </row>
    <row r="3886" spans="1:18">
      <c r="A3886" s="2" t="str">
        <f>"华贸物流"</f>
        <v>华贸物流</v>
      </c>
      <c r="B3886" s="2">
        <v>200</v>
      </c>
      <c r="C3886" s="2">
        <v>200</v>
      </c>
      <c r="D3886" s="2" t="str">
        <f>"人民币"</f>
        <v>人民币</v>
      </c>
      <c r="E3886" s="2">
        <v>16.576</v>
      </c>
      <c r="F3886" s="2">
        <v>-473.12</v>
      </c>
      <c r="G3886" s="2">
        <v>-14.27</v>
      </c>
      <c r="H3886" s="2"/>
      <c r="I3886" s="2">
        <v>2842</v>
      </c>
      <c r="J3886" s="2">
        <v>14.21</v>
      </c>
      <c r="K3886" s="2">
        <v>0</v>
      </c>
      <c r="L3886" s="2">
        <v>0</v>
      </c>
      <c r="M3886" s="2" t="str">
        <f>"603128"</f>
        <v>603128</v>
      </c>
      <c r="N3886" s="2" t="str">
        <f t="shared" ref="N3886:N3889" si="1162">"A453612732"</f>
        <v>A453612732</v>
      </c>
      <c r="O3886" s="2" t="str">
        <f>"3315.12"</f>
        <v>3315.12</v>
      </c>
      <c r="P3886" s="2">
        <v>20</v>
      </c>
      <c r="Q3886" s="2">
        <f>P3886*B3886</f>
        <v>4000</v>
      </c>
      <c r="R3886" s="2">
        <f>(Q3886-O3886)/O3886*100</f>
        <v>20.6592823185888</v>
      </c>
    </row>
    <row r="3887" spans="1:18">
      <c r="A3887" s="2" t="str">
        <f>"盛达矿业"</f>
        <v>盛达矿业</v>
      </c>
      <c r="B3887" s="2">
        <v>100</v>
      </c>
      <c r="C3887" s="2">
        <v>100</v>
      </c>
      <c r="D3887" s="2" t="str">
        <f>"人民币"</f>
        <v>人民币</v>
      </c>
      <c r="E3887" s="2">
        <v>38.308</v>
      </c>
      <c r="F3887" s="2">
        <v>-1175.77</v>
      </c>
      <c r="G3887" s="2">
        <v>-30.69</v>
      </c>
      <c r="H3887" s="2"/>
      <c r="I3887" s="2">
        <v>2655</v>
      </c>
      <c r="J3887" s="2">
        <v>26.55</v>
      </c>
      <c r="K3887" s="2">
        <v>0</v>
      </c>
      <c r="L3887" s="2">
        <v>100</v>
      </c>
      <c r="M3887" s="2" t="str">
        <f>"000603"</f>
        <v>000603</v>
      </c>
      <c r="N3887" s="2" t="str">
        <f>"0157472516"</f>
        <v>0157472516</v>
      </c>
      <c r="O3887" s="2" t="str">
        <f>"3830.77"</f>
        <v>3830.77</v>
      </c>
      <c r="P3887" s="2">
        <v>40</v>
      </c>
      <c r="Q3887" s="2">
        <f>P3887*B3887</f>
        <v>4000</v>
      </c>
      <c r="R3887" s="2">
        <f>(Q3887-O3887)/O3887*100</f>
        <v>4.41764971533138</v>
      </c>
    </row>
    <row r="3888" spans="1:18">
      <c r="A3888" s="2" t="str">
        <f>"大众交通"</f>
        <v>大众交通</v>
      </c>
      <c r="B3888" s="2">
        <v>100</v>
      </c>
      <c r="C3888" s="2">
        <v>100</v>
      </c>
      <c r="D3888" s="2" t="str">
        <f>"人民币"</f>
        <v>人民币</v>
      </c>
      <c r="E3888" s="2">
        <v>30.941</v>
      </c>
      <c r="F3888" s="2">
        <v>-1037.13</v>
      </c>
      <c r="G3888" s="2">
        <v>-33.52</v>
      </c>
      <c r="H3888" s="2"/>
      <c r="I3888" s="2">
        <v>2057</v>
      </c>
      <c r="J3888" s="2">
        <v>20.57</v>
      </c>
      <c r="K3888" s="2">
        <v>0</v>
      </c>
      <c r="L3888" s="2">
        <v>0</v>
      </c>
      <c r="M3888" s="2" t="str">
        <f>"600611"</f>
        <v>600611</v>
      </c>
      <c r="N3888" s="2" t="str">
        <f>"A453612732"</f>
        <v>A453612732</v>
      </c>
      <c r="O3888" s="2" t="str">
        <f>"3094.13"</f>
        <v>3094.13</v>
      </c>
      <c r="P3888" s="2">
        <v>28</v>
      </c>
      <c r="Q3888" s="2">
        <f>P3888*B3888</f>
        <v>2800</v>
      </c>
      <c r="R3888" s="2">
        <f>(Q3888-O3888)/O3888*100</f>
        <v>-9.50606470962759</v>
      </c>
    </row>
    <row r="3889" spans="1:18">
      <c r="A3889" s="2" t="str">
        <f>"中国中车"</f>
        <v>中国中车</v>
      </c>
      <c r="B3889" s="2">
        <v>100</v>
      </c>
      <c r="C3889" s="2">
        <v>100</v>
      </c>
      <c r="D3889" s="2" t="str">
        <f>"人民币"</f>
        <v>人民币</v>
      </c>
      <c r="E3889" s="2">
        <v>26.395</v>
      </c>
      <c r="F3889" s="2">
        <v>-631.5</v>
      </c>
      <c r="G3889" s="2">
        <v>-23.92</v>
      </c>
      <c r="H3889" s="2"/>
      <c r="I3889" s="2">
        <v>2008</v>
      </c>
      <c r="J3889" s="2">
        <v>20.08</v>
      </c>
      <c r="K3889" s="2">
        <v>0</v>
      </c>
      <c r="L3889" s="2">
        <v>100</v>
      </c>
      <c r="M3889" s="2" t="str">
        <f>"601766"</f>
        <v>601766</v>
      </c>
      <c r="N3889" s="2" t="str">
        <f>"A453612732"</f>
        <v>A453612732</v>
      </c>
      <c r="O3889" s="2" t="str">
        <f>"2639.50"</f>
        <v>2639.50</v>
      </c>
      <c r="P3889" s="2">
        <v>30</v>
      </c>
      <c r="Q3889" s="2">
        <f>P3889*B3889</f>
        <v>3000</v>
      </c>
      <c r="R3889" s="2">
        <f>(Q3889-O3889)/O3889*100</f>
        <v>13.6578897518469</v>
      </c>
    </row>
    <row r="3890" spans="1:18">
      <c r="A3890" s="2" t="s">
        <v>8</v>
      </c>
      <c r="B3890" s="2" t="s">
        <v>9</v>
      </c>
      <c r="C3890" s="4" t="s">
        <v>10</v>
      </c>
      <c r="D3890" s="4"/>
      <c r="E3890" s="4"/>
      <c r="F3890" s="2"/>
      <c r="G3890" s="2">
        <f>SUM(G3874:G3889)</f>
        <v>-178.38</v>
      </c>
      <c r="H3890" s="2"/>
      <c r="I3890" s="2"/>
      <c r="J3890" s="2"/>
      <c r="K3890" s="2"/>
      <c r="L3890" s="2"/>
      <c r="M3890" s="2"/>
      <c r="N3890" s="2"/>
      <c r="O3890" s="2"/>
      <c r="P3890" s="2"/>
      <c r="Q3890" s="2">
        <f>SUM(Q3874:Q3889)</f>
        <v>134800</v>
      </c>
      <c r="R3890" s="2"/>
    </row>
    <row r="3891" customFormat="1" spans="3:8">
      <c r="C3891" s="5"/>
      <c r="D3891" s="5"/>
      <c r="E3891" s="5"/>
      <c r="H3891" s="6">
        <v>42257</v>
      </c>
    </row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spans="2:18">
      <c r="B3901" s="2" t="str">
        <f>"币种"</f>
        <v>币种</v>
      </c>
      <c r="C3901" s="2" t="str">
        <f>"余额"</f>
        <v>余额</v>
      </c>
      <c r="D3901" s="2" t="str">
        <f>"可用"</f>
        <v>可用</v>
      </c>
      <c r="E3901" s="2" t="str">
        <f>"可取"</f>
        <v>可取</v>
      </c>
      <c r="F3901" s="2" t="str">
        <f>"参考市值"</f>
        <v>参考市值</v>
      </c>
      <c r="G3901" s="2" t="str">
        <f>"资产"</f>
        <v>资产</v>
      </c>
      <c r="H3901" s="2" t="str">
        <f>"盈亏"</f>
        <v>盈亏</v>
      </c>
      <c r="I3901" s="2"/>
      <c r="J3901" s="2"/>
      <c r="K3901" s="2"/>
      <c r="L3901" s="2"/>
      <c r="M3901" s="2"/>
      <c r="N3901" s="2"/>
      <c r="O3901" s="2"/>
      <c r="P3901" s="2"/>
      <c r="Q3901" s="2"/>
      <c r="R3901" s="2"/>
    </row>
    <row r="3902" spans="2:18">
      <c r="B3902" s="2" t="str">
        <f>"人民币"</f>
        <v>人民币</v>
      </c>
      <c r="C3902" s="2" t="str">
        <f>"5508.71"</f>
        <v>5508.71</v>
      </c>
      <c r="D3902" s="2" t="str">
        <f>"138.54"</f>
        <v>138.54</v>
      </c>
      <c r="E3902" s="2" t="str">
        <f>"138.54"</f>
        <v>138.54</v>
      </c>
      <c r="F3902" s="2" t="str">
        <f>"91616.00"</f>
        <v>91616.00</v>
      </c>
      <c r="G3902" s="2" t="str">
        <f>"91754.54"</f>
        <v>91754.54</v>
      </c>
      <c r="H3902" s="2" t="str">
        <f>"-9194.42"</f>
        <v>-9194.42</v>
      </c>
      <c r="I3902" s="2"/>
      <c r="J3902" s="2"/>
      <c r="K3902" s="2"/>
      <c r="L3902" s="2"/>
      <c r="M3902" s="2"/>
      <c r="N3902" s="2"/>
      <c r="O3902" s="2"/>
      <c r="P3902" s="2"/>
      <c r="Q3902" s="2"/>
      <c r="R3902" s="2"/>
    </row>
    <row r="3903" spans="2:18"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8"/>
    </row>
    <row r="3904" spans="2:18">
      <c r="B3904" s="2" t="s">
        <v>0</v>
      </c>
      <c r="C3904" s="2" t="str">
        <f>"证券数量"</f>
        <v>证券数量</v>
      </c>
      <c r="D3904" s="2" t="s">
        <v>1</v>
      </c>
      <c r="E3904" s="2" t="str">
        <f>"价格币种"</f>
        <v>价格币种</v>
      </c>
      <c r="F3904" s="2" t="str">
        <f>"成本价"</f>
        <v>成本价</v>
      </c>
      <c r="G3904" s="2" t="str">
        <f>"浮动盈亏"</f>
        <v>浮动盈亏</v>
      </c>
      <c r="H3904" s="2" t="str">
        <f>"盈亏比例(%)"</f>
        <v>盈亏比例(%)</v>
      </c>
      <c r="I3904" s="2" t="str">
        <f>"折算汇率"</f>
        <v>折算汇率</v>
      </c>
      <c r="J3904" s="2" t="str">
        <f>"最新市值"</f>
        <v>最新市值</v>
      </c>
      <c r="K3904" s="2" t="str">
        <f>"当前价"</f>
        <v>当前价</v>
      </c>
      <c r="L3904" s="2" t="str">
        <f>"今买数量"</f>
        <v>今买数量</v>
      </c>
      <c r="M3904" s="2" t="str">
        <f>"今卖数量"</f>
        <v>今卖数量</v>
      </c>
      <c r="N3904" s="2" t="str">
        <f>"证券代码"</f>
        <v>证券代码</v>
      </c>
      <c r="O3904" s="2" t="str">
        <f>"股东代码"</f>
        <v>股东代码</v>
      </c>
      <c r="P3904" s="2" t="str">
        <f>"成本金额"</f>
        <v>成本金额</v>
      </c>
      <c r="Q3904" s="2" t="s">
        <v>2</v>
      </c>
      <c r="R3904" s="2"/>
    </row>
    <row r="3905" spans="2:18">
      <c r="B3905" s="2" t="s">
        <v>4</v>
      </c>
      <c r="C3905" s="9" t="s">
        <v>5</v>
      </c>
      <c r="D3905" s="9" t="s">
        <v>5</v>
      </c>
      <c r="E3905" s="2" t="str">
        <f t="shared" ref="E3905:E3920" si="1163">"人民币"</f>
        <v>人民币</v>
      </c>
      <c r="F3905" s="2">
        <v>19.758</v>
      </c>
      <c r="G3905" s="2">
        <v>-1294.53</v>
      </c>
      <c r="H3905" s="2">
        <v>-8.19</v>
      </c>
      <c r="I3905" s="9" t="s">
        <v>6</v>
      </c>
      <c r="J3905" s="2">
        <v>14512</v>
      </c>
      <c r="K3905" s="2">
        <v>18.14</v>
      </c>
      <c r="L3905" s="2">
        <v>0</v>
      </c>
      <c r="M3905" s="2">
        <v>0</v>
      </c>
      <c r="N3905" s="2" t="str">
        <f>"000936"</f>
        <v>000936</v>
      </c>
      <c r="O3905" s="2" t="str">
        <f t="shared" ref="O3905:O3908" si="1164">"0157472516"</f>
        <v>0157472516</v>
      </c>
      <c r="P3905" s="2" t="str">
        <f>"15806.53"</f>
        <v>15806.53</v>
      </c>
      <c r="Q3905" s="2">
        <v>30</v>
      </c>
      <c r="R3905" s="2">
        <f t="shared" ref="R3905:R3920" si="1165">Q3905*C3905</f>
        <v>24000</v>
      </c>
    </row>
    <row r="3906" spans="2:18">
      <c r="B3906" s="2" t="str">
        <f>"创业板B"</f>
        <v>创业板B</v>
      </c>
      <c r="C3906" s="2">
        <v>10000</v>
      </c>
      <c r="D3906" s="2">
        <v>10000</v>
      </c>
      <c r="E3906" s="2" t="str">
        <f>"人民币"</f>
        <v>人民币</v>
      </c>
      <c r="F3906" s="2">
        <v>1.116</v>
      </c>
      <c r="G3906" s="2">
        <v>-927.5</v>
      </c>
      <c r="H3906" s="2">
        <v>-8.33</v>
      </c>
      <c r="I3906" s="2"/>
      <c r="J3906" s="2">
        <v>10230</v>
      </c>
      <c r="K3906" s="2">
        <v>1.023</v>
      </c>
      <c r="L3906" s="2">
        <v>0</v>
      </c>
      <c r="M3906" s="2">
        <v>0</v>
      </c>
      <c r="N3906" s="2" t="str">
        <f>"150153"</f>
        <v>150153</v>
      </c>
      <c r="O3906" s="2" t="str">
        <f>"0157472516"</f>
        <v>0157472516</v>
      </c>
      <c r="P3906" s="2" t="str">
        <f>"11157.50"</f>
        <v>11157.50</v>
      </c>
      <c r="Q3906" s="2">
        <v>1.3</v>
      </c>
      <c r="R3906" s="2">
        <f>Q3906*C3906</f>
        <v>13000</v>
      </c>
    </row>
    <row r="3907" spans="2:18">
      <c r="B3907" s="2" t="s">
        <v>7</v>
      </c>
      <c r="C3907" s="2">
        <v>600</v>
      </c>
      <c r="D3907" s="2">
        <v>600</v>
      </c>
      <c r="E3907" s="2" t="str">
        <f>"人民币"</f>
        <v>人民币</v>
      </c>
      <c r="F3907" s="2">
        <v>17.548</v>
      </c>
      <c r="G3907" s="2">
        <v>-310.88</v>
      </c>
      <c r="H3907" s="2">
        <v>-2.95</v>
      </c>
      <c r="I3907" s="2"/>
      <c r="J3907" s="2">
        <v>10218</v>
      </c>
      <c r="K3907" s="2">
        <v>17.03</v>
      </c>
      <c r="L3907" s="2">
        <v>0</v>
      </c>
      <c r="M3907" s="2">
        <v>0</v>
      </c>
      <c r="N3907" s="2" t="str">
        <f>"600008"</f>
        <v>600008</v>
      </c>
      <c r="O3907" s="2" t="str">
        <f t="shared" ref="O3907:O3910" si="1166">"A453612732"</f>
        <v>A453612732</v>
      </c>
      <c r="P3907" s="2" t="str">
        <f>"10528.88"</f>
        <v>10528.88</v>
      </c>
      <c r="Q3907" s="2">
        <v>25</v>
      </c>
      <c r="R3907" s="2">
        <f>Q3907*C3907</f>
        <v>15000</v>
      </c>
    </row>
    <row r="3908" spans="2:18">
      <c r="B3908" s="2" t="str">
        <f>"华英农业"</f>
        <v>华英农业</v>
      </c>
      <c r="C3908" s="2">
        <v>600</v>
      </c>
      <c r="D3908" s="2">
        <v>300</v>
      </c>
      <c r="E3908" s="2" t="str">
        <f>"人民币"</f>
        <v>人民币</v>
      </c>
      <c r="F3908" s="2">
        <v>14.948</v>
      </c>
      <c r="G3908" s="2">
        <v>-418.66</v>
      </c>
      <c r="H3908" s="2">
        <v>-4.67</v>
      </c>
      <c r="I3908" s="2"/>
      <c r="J3908" s="2">
        <v>8550</v>
      </c>
      <c r="K3908" s="2">
        <v>14.25</v>
      </c>
      <c r="L3908" s="2">
        <v>300</v>
      </c>
      <c r="M3908" s="2">
        <v>0</v>
      </c>
      <c r="N3908" s="2" t="str">
        <f>"002321"</f>
        <v>002321</v>
      </c>
      <c r="O3908" s="2" t="str">
        <f>"0157472516"</f>
        <v>0157472516</v>
      </c>
      <c r="P3908" s="2" t="str">
        <f>"8968.66"</f>
        <v>8968.66</v>
      </c>
      <c r="Q3908" s="2">
        <v>25</v>
      </c>
      <c r="R3908" s="2">
        <f>Q3908*C3908</f>
        <v>15000</v>
      </c>
    </row>
    <row r="3909" spans="2:18">
      <c r="B3909" s="2" t="str">
        <f>"*ST阳化"</f>
        <v>*ST阳化</v>
      </c>
      <c r="C3909" s="2">
        <v>900</v>
      </c>
      <c r="D3909" s="2">
        <v>600</v>
      </c>
      <c r="E3909" s="2" t="str">
        <f>"人民币"</f>
        <v>人民币</v>
      </c>
      <c r="F3909" s="2">
        <v>7.599</v>
      </c>
      <c r="G3909" s="2">
        <v>-80.2</v>
      </c>
      <c r="H3909" s="2">
        <v>-1.17</v>
      </c>
      <c r="I3909" s="2"/>
      <c r="J3909" s="2">
        <v>6759</v>
      </c>
      <c r="K3909" s="2">
        <v>7.51</v>
      </c>
      <c r="L3909" s="2">
        <v>300</v>
      </c>
      <c r="M3909" s="2">
        <v>0</v>
      </c>
      <c r="N3909" s="2" t="str">
        <f>"600691"</f>
        <v>600691</v>
      </c>
      <c r="O3909" s="2" t="str">
        <f>"A453612732"</f>
        <v>A453612732</v>
      </c>
      <c r="P3909" s="2" t="str">
        <f>"6839.20"</f>
        <v>6839.20</v>
      </c>
      <c r="Q3909" s="2">
        <v>11</v>
      </c>
      <c r="R3909" s="2">
        <f>Q3909*C3909</f>
        <v>9900</v>
      </c>
    </row>
    <row r="3910" spans="2:18">
      <c r="B3910" s="2" t="str">
        <f>"雪峰科技"</f>
        <v>雪峰科技</v>
      </c>
      <c r="C3910" s="2">
        <v>200</v>
      </c>
      <c r="D3910" s="2">
        <v>100</v>
      </c>
      <c r="E3910" s="2" t="str">
        <f>"人民币"</f>
        <v>人民币</v>
      </c>
      <c r="F3910" s="2">
        <v>37.898</v>
      </c>
      <c r="G3910" s="2">
        <v>-1239.59</v>
      </c>
      <c r="H3910" s="2">
        <v>-16.35</v>
      </c>
      <c r="I3910" s="2"/>
      <c r="J3910" s="2">
        <v>6340</v>
      </c>
      <c r="K3910" s="2">
        <v>31.7</v>
      </c>
      <c r="L3910" s="2">
        <v>100</v>
      </c>
      <c r="M3910" s="2">
        <v>0</v>
      </c>
      <c r="N3910" s="2" t="str">
        <f>"603227"</f>
        <v>603227</v>
      </c>
      <c r="O3910" s="2" t="str">
        <f>"A453612732"</f>
        <v>A453612732</v>
      </c>
      <c r="P3910" s="2" t="str">
        <f>"7579.59"</f>
        <v>7579.59</v>
      </c>
      <c r="Q3910" s="2">
        <v>42</v>
      </c>
      <c r="R3910" s="2">
        <f>Q3910*C3910</f>
        <v>8400</v>
      </c>
    </row>
    <row r="3911" spans="2:18">
      <c r="B3911" s="2" t="str">
        <f>"三花股份"</f>
        <v>三花股份</v>
      </c>
      <c r="C3911" s="2">
        <v>400</v>
      </c>
      <c r="D3911" s="2">
        <v>400</v>
      </c>
      <c r="E3911" s="2" t="str">
        <f>"人民币"</f>
        <v>人民币</v>
      </c>
      <c r="F3911" s="2">
        <v>13.737</v>
      </c>
      <c r="G3911" s="2">
        <v>69.25</v>
      </c>
      <c r="H3911" s="2">
        <v>1.26</v>
      </c>
      <c r="I3911" s="2"/>
      <c r="J3911" s="2">
        <v>5564</v>
      </c>
      <c r="K3911" s="2">
        <v>13.91</v>
      </c>
      <c r="L3911" s="2">
        <v>0</v>
      </c>
      <c r="M3911" s="2">
        <v>0</v>
      </c>
      <c r="N3911" s="2" t="str">
        <f>"002050"</f>
        <v>002050</v>
      </c>
      <c r="O3911" s="2" t="str">
        <f t="shared" ref="O3911:O3916" si="1167">"0157472516"</f>
        <v>0157472516</v>
      </c>
      <c r="P3911" s="2" t="str">
        <f>"5494.75"</f>
        <v>5494.75</v>
      </c>
      <c r="Q3911" s="2">
        <v>20</v>
      </c>
      <c r="R3911" s="2">
        <f>Q3911*C3911</f>
        <v>8000</v>
      </c>
    </row>
    <row r="3912" spans="2:18">
      <c r="B3912" s="2" t="str">
        <f>"农 产 品"</f>
        <v>农 产 品</v>
      </c>
      <c r="C3912" s="2">
        <v>200</v>
      </c>
      <c r="D3912" s="2">
        <v>200</v>
      </c>
      <c r="E3912" s="2" t="str">
        <f>"人民币"</f>
        <v>人民币</v>
      </c>
      <c r="F3912" s="2">
        <v>25.665</v>
      </c>
      <c r="G3912" s="2">
        <v>-601</v>
      </c>
      <c r="H3912" s="2">
        <v>-11.71</v>
      </c>
      <c r="I3912" s="2"/>
      <c r="J3912" s="2">
        <v>4532</v>
      </c>
      <c r="K3912" s="2">
        <v>22.66</v>
      </c>
      <c r="L3912" s="2">
        <v>0</v>
      </c>
      <c r="M3912" s="2">
        <v>0</v>
      </c>
      <c r="N3912" s="2" t="str">
        <f>"000061"</f>
        <v>000061</v>
      </c>
      <c r="O3912" s="2" t="str">
        <f>"0157472516"</f>
        <v>0157472516</v>
      </c>
      <c r="P3912" s="2" t="str">
        <f>"5133.00"</f>
        <v>5133.00</v>
      </c>
      <c r="Q3912" s="2">
        <v>35</v>
      </c>
      <c r="R3912" s="2">
        <f>Q3912*C3912</f>
        <v>7000</v>
      </c>
    </row>
    <row r="3913" spans="2:18">
      <c r="B3913" s="2" t="str">
        <f>"北京城建"</f>
        <v>北京城建</v>
      </c>
      <c r="C3913" s="2">
        <v>200</v>
      </c>
      <c r="D3913" s="2">
        <v>200</v>
      </c>
      <c r="E3913" s="2" t="str">
        <f>"人民币"</f>
        <v>人民币</v>
      </c>
      <c r="F3913" s="2">
        <v>24.605</v>
      </c>
      <c r="G3913" s="2">
        <v>-394.99</v>
      </c>
      <c r="H3913" s="2">
        <v>-8.03</v>
      </c>
      <c r="I3913" s="2"/>
      <c r="J3913" s="2">
        <v>4526</v>
      </c>
      <c r="K3913" s="2">
        <v>22.63</v>
      </c>
      <c r="L3913" s="2">
        <v>0</v>
      </c>
      <c r="M3913" s="2">
        <v>0</v>
      </c>
      <c r="N3913" s="2" t="str">
        <f>"600266"</f>
        <v>600266</v>
      </c>
      <c r="O3913" s="2" t="str">
        <f t="shared" ref="O3913:O3915" si="1168">"A453612732"</f>
        <v>A453612732</v>
      </c>
      <c r="P3913" s="2" t="str">
        <f>"4920.99"</f>
        <v>4920.99</v>
      </c>
      <c r="Q3913" s="2">
        <v>28</v>
      </c>
      <c r="R3913" s="2">
        <f>Q3913*C3913</f>
        <v>5600</v>
      </c>
    </row>
    <row r="3914" spans="2:18">
      <c r="B3914" s="2" t="str">
        <f>"上汽集团"</f>
        <v>上汽集团</v>
      </c>
      <c r="C3914" s="2">
        <v>200</v>
      </c>
      <c r="D3914" s="2">
        <v>200</v>
      </c>
      <c r="E3914" s="2" t="str">
        <f>"人民币"</f>
        <v>人民币</v>
      </c>
      <c r="F3914" s="2">
        <v>24.736</v>
      </c>
      <c r="G3914" s="2">
        <v>-449.12</v>
      </c>
      <c r="H3914" s="2">
        <v>-9.08</v>
      </c>
      <c r="I3914" s="2"/>
      <c r="J3914" s="2">
        <v>4498</v>
      </c>
      <c r="K3914" s="2">
        <v>22.49</v>
      </c>
      <c r="L3914" s="2">
        <v>0</v>
      </c>
      <c r="M3914" s="2">
        <v>0</v>
      </c>
      <c r="N3914" s="2" t="str">
        <f>"600104"</f>
        <v>600104</v>
      </c>
      <c r="O3914" s="2" t="str">
        <f>"A453612732"</f>
        <v>A453612732</v>
      </c>
      <c r="P3914" s="2" t="str">
        <f>"4947.12"</f>
        <v>4947.12</v>
      </c>
      <c r="Q3914" s="2">
        <v>35</v>
      </c>
      <c r="R3914" s="2">
        <f>Q3914*C3914</f>
        <v>7000</v>
      </c>
    </row>
    <row r="3915" spans="2:18">
      <c r="B3915" s="2" t="str">
        <f>"中海集运"</f>
        <v>中海集运</v>
      </c>
      <c r="C3915" s="2">
        <v>400</v>
      </c>
      <c r="D3915" s="2">
        <v>400</v>
      </c>
      <c r="E3915" s="2" t="str">
        <f>"人民币"</f>
        <v>人民币</v>
      </c>
      <c r="F3915" s="2">
        <v>9.099</v>
      </c>
      <c r="G3915" s="2">
        <v>-167.68</v>
      </c>
      <c r="H3915" s="2">
        <v>-4.6</v>
      </c>
      <c r="I3915" s="2"/>
      <c r="J3915" s="2">
        <v>3472</v>
      </c>
      <c r="K3915" s="2">
        <v>8.68</v>
      </c>
      <c r="L3915" s="2">
        <v>0</v>
      </c>
      <c r="M3915" s="2">
        <v>0</v>
      </c>
      <c r="N3915" s="2" t="str">
        <f>"601866"</f>
        <v>601866</v>
      </c>
      <c r="O3915" s="2" t="str">
        <f>"A453612732"</f>
        <v>A453612732</v>
      </c>
      <c r="P3915" s="2" t="str">
        <f>"3639.68"</f>
        <v>3639.68</v>
      </c>
      <c r="Q3915" s="2">
        <v>12</v>
      </c>
      <c r="R3915" s="2">
        <f>Q3915*C3915</f>
        <v>4800</v>
      </c>
    </row>
    <row r="3916" spans="2:18">
      <c r="B3916" s="2" t="str">
        <f>"中航军B"</f>
        <v>中航军B</v>
      </c>
      <c r="C3916" s="2">
        <v>3000</v>
      </c>
      <c r="D3916" s="2">
        <v>3000</v>
      </c>
      <c r="E3916" s="2" t="str">
        <f>"人民币"</f>
        <v>人民币</v>
      </c>
      <c r="F3916" s="2">
        <v>0.972</v>
      </c>
      <c r="G3916" s="2">
        <v>-62</v>
      </c>
      <c r="H3916" s="2">
        <v>-2.16</v>
      </c>
      <c r="I3916" s="2"/>
      <c r="J3916" s="2">
        <v>2853</v>
      </c>
      <c r="K3916" s="2">
        <v>0.951</v>
      </c>
      <c r="L3916" s="2">
        <v>0</v>
      </c>
      <c r="M3916" s="2">
        <v>0</v>
      </c>
      <c r="N3916" s="2" t="str">
        <f>"150222"</f>
        <v>150222</v>
      </c>
      <c r="O3916" s="2" t="str">
        <f>"0157472516"</f>
        <v>0157472516</v>
      </c>
      <c r="P3916" s="2" t="str">
        <f>"2915.00"</f>
        <v>2915.00</v>
      </c>
      <c r="Q3916" s="2">
        <v>1.1</v>
      </c>
      <c r="R3916" s="2">
        <f>Q3916*C3916</f>
        <v>3300</v>
      </c>
    </row>
    <row r="3917" spans="2:18">
      <c r="B3917" s="2" t="str">
        <f>"华贸物流"</f>
        <v>华贸物流</v>
      </c>
      <c r="C3917" s="2">
        <v>200</v>
      </c>
      <c r="D3917" s="2">
        <v>200</v>
      </c>
      <c r="E3917" s="2" t="str">
        <f>"人民币"</f>
        <v>人民币</v>
      </c>
      <c r="F3917" s="2">
        <v>16.576</v>
      </c>
      <c r="G3917" s="2">
        <v>-473.12</v>
      </c>
      <c r="H3917" s="2">
        <v>-14.27</v>
      </c>
      <c r="I3917" s="2"/>
      <c r="J3917" s="2">
        <v>2842</v>
      </c>
      <c r="K3917" s="2">
        <v>14.21</v>
      </c>
      <c r="L3917" s="2">
        <v>0</v>
      </c>
      <c r="M3917" s="2">
        <v>0</v>
      </c>
      <c r="N3917" s="2" t="str">
        <f>"603128"</f>
        <v>603128</v>
      </c>
      <c r="O3917" s="2" t="str">
        <f t="shared" ref="O3917:O3920" si="1169">"A453612732"</f>
        <v>A453612732</v>
      </c>
      <c r="P3917" s="2" t="str">
        <f>"3315.12"</f>
        <v>3315.12</v>
      </c>
      <c r="Q3917" s="2">
        <v>20</v>
      </c>
      <c r="R3917" s="2">
        <f>Q3917*C3917</f>
        <v>4000</v>
      </c>
    </row>
    <row r="3918" spans="2:18">
      <c r="B3918" s="2" t="str">
        <f>"盛达矿业"</f>
        <v>盛达矿业</v>
      </c>
      <c r="C3918" s="2">
        <v>100</v>
      </c>
      <c r="D3918" s="2">
        <v>100</v>
      </c>
      <c r="E3918" s="2" t="str">
        <f>"人民币"</f>
        <v>人民币</v>
      </c>
      <c r="F3918" s="2">
        <v>38.308</v>
      </c>
      <c r="G3918" s="2">
        <v>-1175.77</v>
      </c>
      <c r="H3918" s="2">
        <v>-30.69</v>
      </c>
      <c r="I3918" s="2"/>
      <c r="J3918" s="2">
        <v>2655</v>
      </c>
      <c r="K3918" s="2">
        <v>26.55</v>
      </c>
      <c r="L3918" s="2">
        <v>0</v>
      </c>
      <c r="M3918" s="2">
        <v>100</v>
      </c>
      <c r="N3918" s="2" t="str">
        <f>"000603"</f>
        <v>000603</v>
      </c>
      <c r="O3918" s="2" t="str">
        <f>"0157472516"</f>
        <v>0157472516</v>
      </c>
      <c r="P3918" s="2" t="str">
        <f>"3830.77"</f>
        <v>3830.77</v>
      </c>
      <c r="Q3918" s="2">
        <v>40</v>
      </c>
      <c r="R3918" s="2">
        <f>Q3918*C3918</f>
        <v>4000</v>
      </c>
    </row>
    <row r="3919" spans="2:18">
      <c r="B3919" s="2" t="str">
        <f>"大众交通"</f>
        <v>大众交通</v>
      </c>
      <c r="C3919" s="2">
        <v>100</v>
      </c>
      <c r="D3919" s="2">
        <v>100</v>
      </c>
      <c r="E3919" s="2" t="str">
        <f>"人民币"</f>
        <v>人民币</v>
      </c>
      <c r="F3919" s="2">
        <v>30.941</v>
      </c>
      <c r="G3919" s="2">
        <v>-1037.13</v>
      </c>
      <c r="H3919" s="2">
        <v>-33.52</v>
      </c>
      <c r="I3919" s="2"/>
      <c r="J3919" s="2">
        <v>2057</v>
      </c>
      <c r="K3919" s="2">
        <v>20.57</v>
      </c>
      <c r="L3919" s="2">
        <v>0</v>
      </c>
      <c r="M3919" s="2">
        <v>0</v>
      </c>
      <c r="N3919" s="2" t="str">
        <f>"600611"</f>
        <v>600611</v>
      </c>
      <c r="O3919" s="2" t="str">
        <f>"A453612732"</f>
        <v>A453612732</v>
      </c>
      <c r="P3919" s="2" t="str">
        <f>"3094.13"</f>
        <v>3094.13</v>
      </c>
      <c r="Q3919" s="2">
        <v>28</v>
      </c>
      <c r="R3919" s="2">
        <f>Q3919*C3919</f>
        <v>2800</v>
      </c>
    </row>
    <row r="3920" spans="2:18">
      <c r="B3920" s="2" t="str">
        <f>"中国中车"</f>
        <v>中国中车</v>
      </c>
      <c r="C3920" s="2">
        <v>100</v>
      </c>
      <c r="D3920" s="2">
        <v>100</v>
      </c>
      <c r="E3920" s="2" t="str">
        <f>"人民币"</f>
        <v>人民币</v>
      </c>
      <c r="F3920" s="2">
        <v>26.395</v>
      </c>
      <c r="G3920" s="2">
        <v>-631.5</v>
      </c>
      <c r="H3920" s="2">
        <v>-23.92</v>
      </c>
      <c r="I3920" s="2"/>
      <c r="J3920" s="2">
        <v>2008</v>
      </c>
      <c r="K3920" s="2">
        <v>20.08</v>
      </c>
      <c r="L3920" s="2">
        <v>0</v>
      </c>
      <c r="M3920" s="2">
        <v>100</v>
      </c>
      <c r="N3920" s="2" t="str">
        <f>"601766"</f>
        <v>601766</v>
      </c>
      <c r="O3920" s="2" t="str">
        <f>"A453612732"</f>
        <v>A453612732</v>
      </c>
      <c r="P3920" s="2" t="str">
        <f>"2639.50"</f>
        <v>2639.50</v>
      </c>
      <c r="Q3920" s="2">
        <v>30</v>
      </c>
      <c r="R3920" s="2">
        <f>Q3920*C3920</f>
        <v>3000</v>
      </c>
    </row>
    <row r="3921" spans="2:18">
      <c r="B3921" s="2" t="s">
        <v>8</v>
      </c>
      <c r="C3921" s="2" t="s">
        <v>9</v>
      </c>
      <c r="D3921" s="4" t="s">
        <v>10</v>
      </c>
      <c r="E3921" s="4"/>
      <c r="F3921" s="4"/>
      <c r="G3921" s="2"/>
      <c r="H3921" s="2">
        <f>SUM(H3905:H3920)</f>
        <v>-178.38</v>
      </c>
      <c r="I3921" s="2"/>
      <c r="J3921" s="2"/>
      <c r="K3921" s="2"/>
      <c r="L3921" s="2"/>
      <c r="M3921" s="2"/>
      <c r="N3921" s="2"/>
      <c r="O3921" s="2"/>
      <c r="P3921" s="2"/>
      <c r="Q3921" s="2"/>
      <c r="R3921" s="2">
        <f>SUM(R3905:R3920)</f>
        <v>134800</v>
      </c>
    </row>
    <row r="3922" customFormat="1" spans="4:9">
      <c r="D3922" s="5"/>
      <c r="E3922" s="5"/>
      <c r="F3922" s="5"/>
      <c r="I3922" s="6">
        <v>42257</v>
      </c>
    </row>
    <row r="3923" customFormat="1" spans="11:11">
      <c r="K3923" s="6">
        <f>I3922+1</f>
        <v>42258</v>
      </c>
    </row>
    <row r="3924" customFormat="1" spans="3:12">
      <c r="C3924" t="s">
        <v>11</v>
      </c>
      <c r="L3924" s="7">
        <f ca="1">NOW()</f>
        <v>42259.9654398148</v>
      </c>
    </row>
    <row r="3925" customFormat="1" spans="10:10">
      <c r="J3925" t="e">
        <f>E3917+1</f>
        <v>#VALUE!</v>
      </c>
    </row>
    <row r="3926" customFormat="1" spans="7:7">
      <c r="G3926" t="s">
        <v>12</v>
      </c>
    </row>
    <row r="3927" customFormat="1" spans="6:6">
      <c r="F3927" t="s">
        <v>13</v>
      </c>
    </row>
    <row r="3928" spans="1:17">
      <c r="A3928" s="2" t="str">
        <f>"币种"</f>
        <v>币种</v>
      </c>
      <c r="B3928" s="2" t="str">
        <f>"余额"</f>
        <v>余额</v>
      </c>
      <c r="C3928" s="2" t="str">
        <f>"可用"</f>
        <v>可用</v>
      </c>
      <c r="D3928" s="2" t="str">
        <f>"可取"</f>
        <v>可取</v>
      </c>
      <c r="E3928" s="2" t="str">
        <f>"参考市值"</f>
        <v>参考市值</v>
      </c>
      <c r="F3928" s="2" t="str">
        <f>"资产"</f>
        <v>资产</v>
      </c>
      <c r="G3928" s="2" t="str">
        <f>"盈亏"</f>
        <v>盈亏</v>
      </c>
      <c r="H3928" s="2"/>
      <c r="I3928" s="2"/>
      <c r="J3928" s="2"/>
      <c r="K3928" s="2"/>
      <c r="L3928" s="2"/>
      <c r="M3928" s="2"/>
      <c r="N3928" s="2"/>
      <c r="O3928" s="2"/>
      <c r="P3928" s="2"/>
      <c r="Q3928" s="2"/>
    </row>
    <row r="3929" spans="1:17">
      <c r="A3929" s="2" t="str">
        <f>"人民币"</f>
        <v>人民币</v>
      </c>
      <c r="B3929" s="2" t="str">
        <f>"5508.71"</f>
        <v>5508.71</v>
      </c>
      <c r="C3929" s="2" t="str">
        <f>"138.54"</f>
        <v>138.54</v>
      </c>
      <c r="D3929" s="2" t="str">
        <f>"138.54"</f>
        <v>138.54</v>
      </c>
      <c r="E3929" s="2" t="str">
        <f>"91616.00"</f>
        <v>91616.00</v>
      </c>
      <c r="F3929" s="2" t="str">
        <f>"91754.54"</f>
        <v>91754.54</v>
      </c>
      <c r="G3929" s="2" t="str">
        <f>"-9194.42"</f>
        <v>-9194.42</v>
      </c>
      <c r="H3929" s="2"/>
      <c r="I3929" s="2"/>
      <c r="J3929" s="2"/>
      <c r="K3929" s="2"/>
      <c r="L3929" s="2"/>
      <c r="M3929" s="2"/>
      <c r="N3929" s="2"/>
      <c r="O3929" s="2"/>
      <c r="P3929" s="2"/>
      <c r="Q3929" s="2"/>
    </row>
    <row r="3930" spans="1:17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8"/>
    </row>
    <row r="3931" spans="1:18">
      <c r="A3931" s="2" t="s">
        <v>0</v>
      </c>
      <c r="B3931" s="2" t="str">
        <f>"证券数量"</f>
        <v>证券数量</v>
      </c>
      <c r="C3931" s="2" t="s">
        <v>1</v>
      </c>
      <c r="D3931" s="2" t="str">
        <f>"价格币种"</f>
        <v>价格币种</v>
      </c>
      <c r="E3931" s="2" t="str">
        <f>"成本价"</f>
        <v>成本价</v>
      </c>
      <c r="F3931" s="2" t="str">
        <f>"浮动盈亏"</f>
        <v>浮动盈亏</v>
      </c>
      <c r="G3931" s="2" t="str">
        <f>"盈亏比例(%)"</f>
        <v>盈亏比例(%)</v>
      </c>
      <c r="H3931" s="2" t="str">
        <f>"折算汇率"</f>
        <v>折算汇率</v>
      </c>
      <c r="I3931" s="2" t="str">
        <f>"最新市值"</f>
        <v>最新市值</v>
      </c>
      <c r="J3931" s="2" t="str">
        <f>"当前价"</f>
        <v>当前价</v>
      </c>
      <c r="K3931" s="2" t="str">
        <f>"今买数量"</f>
        <v>今买数量</v>
      </c>
      <c r="L3931" s="2" t="str">
        <f>"今卖数量"</f>
        <v>今卖数量</v>
      </c>
      <c r="M3931" s="2" t="str">
        <f>"证券代码"</f>
        <v>证券代码</v>
      </c>
      <c r="N3931" s="2" t="str">
        <f>"股东代码"</f>
        <v>股东代码</v>
      </c>
      <c r="O3931" s="2" t="str">
        <f>"成本金额"</f>
        <v>成本金额</v>
      </c>
      <c r="P3931" s="2" t="s">
        <v>2</v>
      </c>
      <c r="Q3931" s="2"/>
      <c r="R3931" s="2" t="s">
        <v>3</v>
      </c>
    </row>
    <row r="3932" spans="1:18">
      <c r="A3932" s="2" t="s">
        <v>4</v>
      </c>
      <c r="B3932" s="9" t="s">
        <v>5</v>
      </c>
      <c r="C3932" s="9" t="s">
        <v>5</v>
      </c>
      <c r="D3932" s="2" t="str">
        <f t="shared" ref="D3932:D3947" si="1170">"人民币"</f>
        <v>人民币</v>
      </c>
      <c r="E3932" s="2">
        <v>19.758</v>
      </c>
      <c r="F3932" s="2">
        <v>-1294.53</v>
      </c>
      <c r="G3932" s="2">
        <v>-8.19</v>
      </c>
      <c r="H3932" s="9" t="s">
        <v>6</v>
      </c>
      <c r="I3932" s="2">
        <v>14512</v>
      </c>
      <c r="J3932" s="2">
        <v>18.14</v>
      </c>
      <c r="K3932" s="2">
        <v>0</v>
      </c>
      <c r="L3932" s="2">
        <v>0</v>
      </c>
      <c r="M3932" s="2" t="str">
        <f>"000936"</f>
        <v>000936</v>
      </c>
      <c r="N3932" s="2" t="str">
        <f t="shared" ref="N3932:N3935" si="1171">"0157472516"</f>
        <v>0157472516</v>
      </c>
      <c r="O3932" s="2" t="str">
        <f>"15806.53"</f>
        <v>15806.53</v>
      </c>
      <c r="P3932" s="2">
        <v>30</v>
      </c>
      <c r="Q3932" s="2">
        <f t="shared" ref="Q3932:Q3947" si="1172">P3932*B3932</f>
        <v>24000</v>
      </c>
      <c r="R3932" s="2">
        <f t="shared" ref="R3932:R3947" si="1173">(Q3932-O3932)/O3932*100</f>
        <v>51.835981711356</v>
      </c>
    </row>
    <row r="3933" spans="1:18">
      <c r="A3933" s="2" t="str">
        <f>"创业板B"</f>
        <v>创业板B</v>
      </c>
      <c r="B3933" s="2">
        <v>10000</v>
      </c>
      <c r="C3933" s="2">
        <v>10000</v>
      </c>
      <c r="D3933" s="2" t="str">
        <f>"人民币"</f>
        <v>人民币</v>
      </c>
      <c r="E3933" s="2">
        <v>1.116</v>
      </c>
      <c r="F3933" s="2">
        <v>-927.5</v>
      </c>
      <c r="G3933" s="2">
        <v>-8.33</v>
      </c>
      <c r="H3933" s="2"/>
      <c r="I3933" s="2">
        <v>10230</v>
      </c>
      <c r="J3933" s="2">
        <v>1.023</v>
      </c>
      <c r="K3933" s="2">
        <v>0</v>
      </c>
      <c r="L3933" s="2">
        <v>0</v>
      </c>
      <c r="M3933" s="2" t="str">
        <f>"150153"</f>
        <v>150153</v>
      </c>
      <c r="N3933" s="2" t="str">
        <f>"0157472516"</f>
        <v>0157472516</v>
      </c>
      <c r="O3933" s="2" t="str">
        <f>"11157.50"</f>
        <v>11157.50</v>
      </c>
      <c r="P3933" s="2">
        <v>1.3</v>
      </c>
      <c r="Q3933" s="2">
        <f>P3933*B3933</f>
        <v>13000</v>
      </c>
      <c r="R3933" s="2">
        <f>(Q3933-O3933)/O3933*100</f>
        <v>16.5135559041004</v>
      </c>
    </row>
    <row r="3934" spans="1:18">
      <c r="A3934" s="2" t="s">
        <v>7</v>
      </c>
      <c r="B3934" s="2">
        <v>600</v>
      </c>
      <c r="C3934" s="2">
        <v>600</v>
      </c>
      <c r="D3934" s="2" t="str">
        <f>"人民币"</f>
        <v>人民币</v>
      </c>
      <c r="E3934" s="2">
        <v>17.548</v>
      </c>
      <c r="F3934" s="2">
        <v>-310.88</v>
      </c>
      <c r="G3934" s="2">
        <v>-2.95</v>
      </c>
      <c r="H3934" s="2"/>
      <c r="I3934" s="2">
        <v>10218</v>
      </c>
      <c r="J3934" s="2">
        <v>17.03</v>
      </c>
      <c r="K3934" s="2">
        <v>0</v>
      </c>
      <c r="L3934" s="2">
        <v>0</v>
      </c>
      <c r="M3934" s="2" t="str">
        <f>"600008"</f>
        <v>600008</v>
      </c>
      <c r="N3934" s="2" t="str">
        <f t="shared" ref="N3934:N3937" si="1174">"A453612732"</f>
        <v>A453612732</v>
      </c>
      <c r="O3934" s="2" t="str">
        <f>"10528.88"</f>
        <v>10528.88</v>
      </c>
      <c r="P3934" s="2">
        <v>25</v>
      </c>
      <c r="Q3934" s="2">
        <f>P3934*B3934</f>
        <v>15000</v>
      </c>
      <c r="R3934" s="2">
        <f>(Q3934-O3934)/O3934*100</f>
        <v>42.4652954540274</v>
      </c>
    </row>
    <row r="3935" spans="1:18">
      <c r="A3935" s="2" t="str">
        <f>"华英农业"</f>
        <v>华英农业</v>
      </c>
      <c r="B3935" s="2">
        <v>600</v>
      </c>
      <c r="C3935" s="2">
        <v>300</v>
      </c>
      <c r="D3935" s="2" t="str">
        <f>"人民币"</f>
        <v>人民币</v>
      </c>
      <c r="E3935" s="2">
        <v>14.948</v>
      </c>
      <c r="F3935" s="2">
        <v>-418.66</v>
      </c>
      <c r="G3935" s="2">
        <v>-4.67</v>
      </c>
      <c r="H3935" s="2"/>
      <c r="I3935" s="2">
        <v>8550</v>
      </c>
      <c r="J3935" s="2">
        <v>14.25</v>
      </c>
      <c r="K3935" s="2">
        <v>300</v>
      </c>
      <c r="L3935" s="2">
        <v>0</v>
      </c>
      <c r="M3935" s="2" t="str">
        <f>"002321"</f>
        <v>002321</v>
      </c>
      <c r="N3935" s="2" t="str">
        <f>"0157472516"</f>
        <v>0157472516</v>
      </c>
      <c r="O3935" s="2" t="str">
        <f>"8968.66"</f>
        <v>8968.66</v>
      </c>
      <c r="P3935" s="2">
        <v>25</v>
      </c>
      <c r="Q3935" s="2">
        <f>P3935*B3935</f>
        <v>15000</v>
      </c>
      <c r="R3935" s="2">
        <f>(Q3935-O3935)/O3935*100</f>
        <v>67.2490650777262</v>
      </c>
    </row>
    <row r="3936" spans="1:18">
      <c r="A3936" s="2" t="str">
        <f>"*ST阳化"</f>
        <v>*ST阳化</v>
      </c>
      <c r="B3936" s="2">
        <v>900</v>
      </c>
      <c r="C3936" s="2">
        <v>600</v>
      </c>
      <c r="D3936" s="2" t="str">
        <f>"人民币"</f>
        <v>人民币</v>
      </c>
      <c r="E3936" s="2">
        <v>7.599</v>
      </c>
      <c r="F3936" s="2">
        <v>-80.2</v>
      </c>
      <c r="G3936" s="2">
        <v>-1.17</v>
      </c>
      <c r="H3936" s="2"/>
      <c r="I3936" s="2">
        <v>6759</v>
      </c>
      <c r="J3936" s="2">
        <v>7.51</v>
      </c>
      <c r="K3936" s="2">
        <v>300</v>
      </c>
      <c r="L3936" s="2">
        <v>0</v>
      </c>
      <c r="M3936" s="2" t="str">
        <f>"600691"</f>
        <v>600691</v>
      </c>
      <c r="N3936" s="2" t="str">
        <f>"A453612732"</f>
        <v>A453612732</v>
      </c>
      <c r="O3936" s="2" t="str">
        <f>"6839.20"</f>
        <v>6839.20</v>
      </c>
      <c r="P3936" s="2">
        <v>11</v>
      </c>
      <c r="Q3936" s="2">
        <f>P3936*B3936</f>
        <v>9900</v>
      </c>
      <c r="R3936" s="2">
        <f>(Q3936-O3936)/O3936*100</f>
        <v>44.7537723710376</v>
      </c>
    </row>
    <row r="3937" spans="1:18">
      <c r="A3937" s="2" t="str">
        <f>"雪峰科技"</f>
        <v>雪峰科技</v>
      </c>
      <c r="B3937" s="2">
        <v>200</v>
      </c>
      <c r="C3937" s="2">
        <v>100</v>
      </c>
      <c r="D3937" s="2" t="str">
        <f>"人民币"</f>
        <v>人民币</v>
      </c>
      <c r="E3937" s="2">
        <v>37.898</v>
      </c>
      <c r="F3937" s="2">
        <v>-1239.59</v>
      </c>
      <c r="G3937" s="2">
        <v>-16.35</v>
      </c>
      <c r="H3937" s="2"/>
      <c r="I3937" s="2">
        <v>6340</v>
      </c>
      <c r="J3937" s="2">
        <v>31.7</v>
      </c>
      <c r="K3937" s="2">
        <v>100</v>
      </c>
      <c r="L3937" s="2">
        <v>0</v>
      </c>
      <c r="M3937" s="2" t="str">
        <f>"603227"</f>
        <v>603227</v>
      </c>
      <c r="N3937" s="2" t="str">
        <f>"A453612732"</f>
        <v>A453612732</v>
      </c>
      <c r="O3937" s="2" t="str">
        <f>"7579.59"</f>
        <v>7579.59</v>
      </c>
      <c r="P3937" s="2">
        <v>42</v>
      </c>
      <c r="Q3937" s="2">
        <f>P3937*B3937</f>
        <v>8400</v>
      </c>
      <c r="R3937" s="2">
        <f>(Q3937-O3937)/O3937*100</f>
        <v>10.8239363870605</v>
      </c>
    </row>
    <row r="3938" spans="1:18">
      <c r="A3938" s="2" t="str">
        <f>"三花股份"</f>
        <v>三花股份</v>
      </c>
      <c r="B3938" s="2">
        <v>400</v>
      </c>
      <c r="C3938" s="2">
        <v>400</v>
      </c>
      <c r="D3938" s="2" t="str">
        <f>"人民币"</f>
        <v>人民币</v>
      </c>
      <c r="E3938" s="2">
        <v>13.737</v>
      </c>
      <c r="F3938" s="2">
        <v>69.25</v>
      </c>
      <c r="G3938" s="2">
        <v>1.26</v>
      </c>
      <c r="H3938" s="2"/>
      <c r="I3938" s="2">
        <v>5564</v>
      </c>
      <c r="J3938" s="2">
        <v>13.91</v>
      </c>
      <c r="K3938" s="2">
        <v>0</v>
      </c>
      <c r="L3938" s="2">
        <v>0</v>
      </c>
      <c r="M3938" s="2" t="str">
        <f>"002050"</f>
        <v>002050</v>
      </c>
      <c r="N3938" s="2" t="str">
        <f t="shared" ref="N3938:N3943" si="1175">"0157472516"</f>
        <v>0157472516</v>
      </c>
      <c r="O3938" s="2" t="str">
        <f>"5494.75"</f>
        <v>5494.75</v>
      </c>
      <c r="P3938" s="2">
        <v>20</v>
      </c>
      <c r="Q3938" s="2">
        <f>P3938*B3938</f>
        <v>8000</v>
      </c>
      <c r="R3938" s="2">
        <f>(Q3938-O3938)/O3938*100</f>
        <v>45.5935210883116</v>
      </c>
    </row>
    <row r="3939" spans="1:18">
      <c r="A3939" s="2" t="str">
        <f>"农 产 品"</f>
        <v>农 产 品</v>
      </c>
      <c r="B3939" s="2">
        <v>200</v>
      </c>
      <c r="C3939" s="2">
        <v>200</v>
      </c>
      <c r="D3939" s="2" t="str">
        <f>"人民币"</f>
        <v>人民币</v>
      </c>
      <c r="E3939" s="2">
        <v>25.665</v>
      </c>
      <c r="F3939" s="2">
        <v>-601</v>
      </c>
      <c r="G3939" s="2">
        <v>-11.71</v>
      </c>
      <c r="H3939" s="2"/>
      <c r="I3939" s="2">
        <v>4532</v>
      </c>
      <c r="J3939" s="2">
        <v>22.66</v>
      </c>
      <c r="K3939" s="2">
        <v>0</v>
      </c>
      <c r="L3939" s="2">
        <v>0</v>
      </c>
      <c r="M3939" s="2" t="str">
        <f>"000061"</f>
        <v>000061</v>
      </c>
      <c r="N3939" s="2" t="str">
        <f>"0157472516"</f>
        <v>0157472516</v>
      </c>
      <c r="O3939" s="2" t="str">
        <f>"5133.00"</f>
        <v>5133.00</v>
      </c>
      <c r="P3939" s="2">
        <v>35</v>
      </c>
      <c r="Q3939" s="2">
        <f>P3939*B3939</f>
        <v>7000</v>
      </c>
      <c r="R3939" s="2">
        <f>(Q3939-O3939)/O3939*100</f>
        <v>36.3724917202416</v>
      </c>
    </row>
    <row r="3940" spans="1:18">
      <c r="A3940" s="2" t="str">
        <f>"北京城建"</f>
        <v>北京城建</v>
      </c>
      <c r="B3940" s="2">
        <v>200</v>
      </c>
      <c r="C3940" s="2">
        <v>200</v>
      </c>
      <c r="D3940" s="2" t="str">
        <f>"人民币"</f>
        <v>人民币</v>
      </c>
      <c r="E3940" s="2">
        <v>24.605</v>
      </c>
      <c r="F3940" s="2">
        <v>-394.99</v>
      </c>
      <c r="G3940" s="2">
        <v>-8.03</v>
      </c>
      <c r="H3940" s="2"/>
      <c r="I3940" s="2">
        <v>4526</v>
      </c>
      <c r="J3940" s="2">
        <v>22.63</v>
      </c>
      <c r="K3940" s="2">
        <v>0</v>
      </c>
      <c r="L3940" s="2">
        <v>0</v>
      </c>
      <c r="M3940" s="2" t="str">
        <f>"600266"</f>
        <v>600266</v>
      </c>
      <c r="N3940" s="2" t="str">
        <f t="shared" ref="N3940:N3942" si="1176">"A453612732"</f>
        <v>A453612732</v>
      </c>
      <c r="O3940" s="2" t="str">
        <f>"4920.99"</f>
        <v>4920.99</v>
      </c>
      <c r="P3940" s="2">
        <v>28</v>
      </c>
      <c r="Q3940" s="2">
        <f>P3940*B3940</f>
        <v>5600</v>
      </c>
      <c r="R3940" s="2">
        <f>(Q3940-O3940)/O3940*100</f>
        <v>13.7982397850839</v>
      </c>
    </row>
    <row r="3941" spans="1:18">
      <c r="A3941" s="2" t="str">
        <f>"上汽集团"</f>
        <v>上汽集团</v>
      </c>
      <c r="B3941" s="2">
        <v>200</v>
      </c>
      <c r="C3941" s="2">
        <v>200</v>
      </c>
      <c r="D3941" s="2" t="str">
        <f>"人民币"</f>
        <v>人民币</v>
      </c>
      <c r="E3941" s="2">
        <v>24.736</v>
      </c>
      <c r="F3941" s="2">
        <v>-449.12</v>
      </c>
      <c r="G3941" s="2">
        <v>-9.08</v>
      </c>
      <c r="H3941" s="2"/>
      <c r="I3941" s="2">
        <v>4498</v>
      </c>
      <c r="J3941" s="2">
        <v>22.49</v>
      </c>
      <c r="K3941" s="2">
        <v>0</v>
      </c>
      <c r="L3941" s="2">
        <v>0</v>
      </c>
      <c r="M3941" s="2" t="str">
        <f>"600104"</f>
        <v>600104</v>
      </c>
      <c r="N3941" s="2" t="str">
        <f>"A453612732"</f>
        <v>A453612732</v>
      </c>
      <c r="O3941" s="2" t="str">
        <f>"4947.12"</f>
        <v>4947.12</v>
      </c>
      <c r="P3941" s="2">
        <v>35</v>
      </c>
      <c r="Q3941" s="2">
        <f>P3941*B3941</f>
        <v>7000</v>
      </c>
      <c r="R3941" s="2">
        <f>(Q3941-O3941)/O3941*100</f>
        <v>41.4964666310904</v>
      </c>
    </row>
    <row r="3942" spans="1:18">
      <c r="A3942" s="2" t="str">
        <f>"中海集运"</f>
        <v>中海集运</v>
      </c>
      <c r="B3942" s="2">
        <v>400</v>
      </c>
      <c r="C3942" s="2">
        <v>400</v>
      </c>
      <c r="D3942" s="2" t="str">
        <f>"人民币"</f>
        <v>人民币</v>
      </c>
      <c r="E3942" s="2">
        <v>9.099</v>
      </c>
      <c r="F3942" s="2">
        <v>-167.68</v>
      </c>
      <c r="G3942" s="2">
        <v>-4.6</v>
      </c>
      <c r="H3942" s="2"/>
      <c r="I3942" s="2">
        <v>3472</v>
      </c>
      <c r="J3942" s="2">
        <v>8.68</v>
      </c>
      <c r="K3942" s="2">
        <v>0</v>
      </c>
      <c r="L3942" s="2">
        <v>0</v>
      </c>
      <c r="M3942" s="2" t="str">
        <f>"601866"</f>
        <v>601866</v>
      </c>
      <c r="N3942" s="2" t="str">
        <f>"A453612732"</f>
        <v>A453612732</v>
      </c>
      <c r="O3942" s="2" t="str">
        <f>"3639.68"</f>
        <v>3639.68</v>
      </c>
      <c r="P3942" s="2">
        <v>12</v>
      </c>
      <c r="Q3942" s="2">
        <f>P3942*B3942</f>
        <v>4800</v>
      </c>
      <c r="R3942" s="2">
        <f>(Q3942-O3942)/O3942*100</f>
        <v>31.8797256901706</v>
      </c>
    </row>
    <row r="3943" spans="1:18">
      <c r="A3943" s="2" t="str">
        <f>"中航军B"</f>
        <v>中航军B</v>
      </c>
      <c r="B3943" s="2">
        <v>3000</v>
      </c>
      <c r="C3943" s="2">
        <v>3000</v>
      </c>
      <c r="D3943" s="2" t="str">
        <f>"人民币"</f>
        <v>人民币</v>
      </c>
      <c r="E3943" s="2">
        <v>0.972</v>
      </c>
      <c r="F3943" s="2">
        <v>-62</v>
      </c>
      <c r="G3943" s="2">
        <v>-2.16</v>
      </c>
      <c r="H3943" s="2"/>
      <c r="I3943" s="2">
        <v>2853</v>
      </c>
      <c r="J3943" s="2">
        <v>0.951</v>
      </c>
      <c r="K3943" s="2">
        <v>0</v>
      </c>
      <c r="L3943" s="2">
        <v>0</v>
      </c>
      <c r="M3943" s="2" t="str">
        <f>"150222"</f>
        <v>150222</v>
      </c>
      <c r="N3943" s="2" t="str">
        <f>"0157472516"</f>
        <v>0157472516</v>
      </c>
      <c r="O3943" s="2" t="str">
        <f>"2915.00"</f>
        <v>2915.00</v>
      </c>
      <c r="P3943" s="2">
        <v>1.1</v>
      </c>
      <c r="Q3943" s="2">
        <f>P3943*B3943</f>
        <v>3300</v>
      </c>
      <c r="R3943" s="2">
        <f>(Q3943-O3943)/O3943*100</f>
        <v>13.2075471698113</v>
      </c>
    </row>
    <row r="3944" spans="1:18">
      <c r="A3944" s="2" t="str">
        <f>"华贸物流"</f>
        <v>华贸物流</v>
      </c>
      <c r="B3944" s="2">
        <v>200</v>
      </c>
      <c r="C3944" s="2">
        <v>200</v>
      </c>
      <c r="D3944" s="2" t="str">
        <f>"人民币"</f>
        <v>人民币</v>
      </c>
      <c r="E3944" s="2">
        <v>16.576</v>
      </c>
      <c r="F3944" s="2">
        <v>-473.12</v>
      </c>
      <c r="G3944" s="2">
        <v>-14.27</v>
      </c>
      <c r="H3944" s="2"/>
      <c r="I3944" s="2">
        <v>2842</v>
      </c>
      <c r="J3944" s="2">
        <v>14.21</v>
      </c>
      <c r="K3944" s="2">
        <v>0</v>
      </c>
      <c r="L3944" s="2">
        <v>0</v>
      </c>
      <c r="M3944" s="2" t="str">
        <f>"603128"</f>
        <v>603128</v>
      </c>
      <c r="N3944" s="2" t="str">
        <f t="shared" ref="N3944:N3947" si="1177">"A453612732"</f>
        <v>A453612732</v>
      </c>
      <c r="O3944" s="2" t="str">
        <f>"3315.12"</f>
        <v>3315.12</v>
      </c>
      <c r="P3944" s="2">
        <v>20</v>
      </c>
      <c r="Q3944" s="2">
        <f>P3944*B3944</f>
        <v>4000</v>
      </c>
      <c r="R3944" s="2">
        <f>(Q3944-O3944)/O3944*100</f>
        <v>20.6592823185888</v>
      </c>
    </row>
    <row r="3945" spans="1:18">
      <c r="A3945" s="2" t="str">
        <f>"盛达矿业"</f>
        <v>盛达矿业</v>
      </c>
      <c r="B3945" s="2">
        <v>100</v>
      </c>
      <c r="C3945" s="2">
        <v>100</v>
      </c>
      <c r="D3945" s="2" t="str">
        <f>"人民币"</f>
        <v>人民币</v>
      </c>
      <c r="E3945" s="2">
        <v>38.308</v>
      </c>
      <c r="F3945" s="2">
        <v>-1175.77</v>
      </c>
      <c r="G3945" s="2">
        <v>-30.69</v>
      </c>
      <c r="H3945" s="2"/>
      <c r="I3945" s="2">
        <v>2655</v>
      </c>
      <c r="J3945" s="2">
        <v>26.55</v>
      </c>
      <c r="K3945" s="2">
        <v>0</v>
      </c>
      <c r="L3945" s="2">
        <v>100</v>
      </c>
      <c r="M3945" s="2" t="str">
        <f>"000603"</f>
        <v>000603</v>
      </c>
      <c r="N3945" s="2" t="str">
        <f>"0157472516"</f>
        <v>0157472516</v>
      </c>
      <c r="O3945" s="2" t="str">
        <f>"3830.77"</f>
        <v>3830.77</v>
      </c>
      <c r="P3945" s="2">
        <v>40</v>
      </c>
      <c r="Q3945" s="2">
        <f>P3945*B3945</f>
        <v>4000</v>
      </c>
      <c r="R3945" s="2">
        <f>(Q3945-O3945)/O3945*100</f>
        <v>4.41764971533138</v>
      </c>
    </row>
    <row r="3946" spans="1:18">
      <c r="A3946" s="2" t="str">
        <f>"大众交通"</f>
        <v>大众交通</v>
      </c>
      <c r="B3946" s="2">
        <v>100</v>
      </c>
      <c r="C3946" s="2">
        <v>100</v>
      </c>
      <c r="D3946" s="2" t="str">
        <f>"人民币"</f>
        <v>人民币</v>
      </c>
      <c r="E3946" s="2">
        <v>30.941</v>
      </c>
      <c r="F3946" s="2">
        <v>-1037.13</v>
      </c>
      <c r="G3946" s="2">
        <v>-33.52</v>
      </c>
      <c r="H3946" s="2"/>
      <c r="I3946" s="2">
        <v>2057</v>
      </c>
      <c r="J3946" s="2">
        <v>20.57</v>
      </c>
      <c r="K3946" s="2">
        <v>0</v>
      </c>
      <c r="L3946" s="2">
        <v>0</v>
      </c>
      <c r="M3946" s="2" t="str">
        <f>"600611"</f>
        <v>600611</v>
      </c>
      <c r="N3946" s="2" t="str">
        <f>"A453612732"</f>
        <v>A453612732</v>
      </c>
      <c r="O3946" s="2" t="str">
        <f>"3094.13"</f>
        <v>3094.13</v>
      </c>
      <c r="P3946" s="2">
        <v>28</v>
      </c>
      <c r="Q3946" s="2">
        <f>P3946*B3946</f>
        <v>2800</v>
      </c>
      <c r="R3946" s="2">
        <f>(Q3946-O3946)/O3946*100</f>
        <v>-9.50606470962759</v>
      </c>
    </row>
    <row r="3947" spans="1:18">
      <c r="A3947" s="2" t="str">
        <f>"中国中车"</f>
        <v>中国中车</v>
      </c>
      <c r="B3947" s="2">
        <v>100</v>
      </c>
      <c r="C3947" s="2">
        <v>100</v>
      </c>
      <c r="D3947" s="2" t="str">
        <f>"人民币"</f>
        <v>人民币</v>
      </c>
      <c r="E3947" s="2">
        <v>26.395</v>
      </c>
      <c r="F3947" s="2">
        <v>-631.5</v>
      </c>
      <c r="G3947" s="2">
        <v>-23.92</v>
      </c>
      <c r="H3947" s="2"/>
      <c r="I3947" s="2">
        <v>2008</v>
      </c>
      <c r="J3947" s="2">
        <v>20.08</v>
      </c>
      <c r="K3947" s="2">
        <v>0</v>
      </c>
      <c r="L3947" s="2">
        <v>100</v>
      </c>
      <c r="M3947" s="2" t="str">
        <f>"601766"</f>
        <v>601766</v>
      </c>
      <c r="N3947" s="2" t="str">
        <f>"A453612732"</f>
        <v>A453612732</v>
      </c>
      <c r="O3947" s="2" t="str">
        <f>"2639.50"</f>
        <v>2639.50</v>
      </c>
      <c r="P3947" s="2">
        <v>30</v>
      </c>
      <c r="Q3947" s="2">
        <f>P3947*B3947</f>
        <v>3000</v>
      </c>
      <c r="R3947" s="2">
        <f>(Q3947-O3947)/O3947*100</f>
        <v>13.6578897518469</v>
      </c>
    </row>
    <row r="3948" spans="1:18">
      <c r="A3948" s="2" t="s">
        <v>8</v>
      </c>
      <c r="B3948" s="2" t="s">
        <v>9</v>
      </c>
      <c r="C3948" s="4" t="s">
        <v>10</v>
      </c>
      <c r="D3948" s="4"/>
      <c r="E3948" s="4"/>
      <c r="F3948" s="2"/>
      <c r="G3948" s="2">
        <f>SUM(G3932:G3947)</f>
        <v>-178.38</v>
      </c>
      <c r="H3948" s="2"/>
      <c r="I3948" s="2"/>
      <c r="J3948" s="2"/>
      <c r="K3948" s="2"/>
      <c r="L3948" s="2"/>
      <c r="M3948" s="2"/>
      <c r="N3948" s="2"/>
      <c r="O3948" s="2"/>
      <c r="P3948" s="2"/>
      <c r="Q3948" s="2">
        <f>SUM(Q3932:Q3947)</f>
        <v>134800</v>
      </c>
      <c r="R3948" s="2"/>
    </row>
    <row r="3949" customFormat="1" spans="3:8">
      <c r="C3949" s="5"/>
      <c r="D3949" s="5"/>
      <c r="E3949" s="5"/>
      <c r="H3949" s="6">
        <v>42257</v>
      </c>
    </row>
    <row r="3950" customFormat="1" spans="10:10">
      <c r="J3950" s="6">
        <f>H3949+1</f>
        <v>42258</v>
      </c>
    </row>
    <row r="3951" customFormat="1" spans="2:11">
      <c r="B3951" t="s">
        <v>11</v>
      </c>
      <c r="K3951" s="7">
        <f ca="1">NOW()</f>
        <v>42259.9654398148</v>
      </c>
    </row>
    <row r="3952" customFormat="1" spans="9:9">
      <c r="I3952" t="e">
        <f>D3944+1</f>
        <v>#VALUE!</v>
      </c>
    </row>
    <row r="3953" customFormat="1"/>
    <row r="3954" spans="1:18">
      <c r="A3954" s="2" t="s">
        <v>0</v>
      </c>
      <c r="B3954" s="2" t="str">
        <f>"证券数量"</f>
        <v>证券数量</v>
      </c>
      <c r="C3954" s="2" t="s">
        <v>1</v>
      </c>
      <c r="D3954" s="2" t="str">
        <f>"价格币种"</f>
        <v>价格币种</v>
      </c>
      <c r="E3954" s="2" t="str">
        <f>"成本价"</f>
        <v>成本价</v>
      </c>
      <c r="F3954" s="2" t="str">
        <f>"浮动盈亏"</f>
        <v>浮动盈亏</v>
      </c>
      <c r="G3954" s="2" t="str">
        <f>"盈亏比例(%)"</f>
        <v>盈亏比例(%)</v>
      </c>
      <c r="H3954" s="2" t="str">
        <f>"折算汇率"</f>
        <v>折算汇率</v>
      </c>
      <c r="I3954" s="2" t="str">
        <f>"最新市值"</f>
        <v>最新市值</v>
      </c>
      <c r="J3954" s="2" t="str">
        <f>"当前价"</f>
        <v>当前价</v>
      </c>
      <c r="K3954" s="2" t="str">
        <f>"今买数量"</f>
        <v>今买数量</v>
      </c>
      <c r="L3954" s="2" t="str">
        <f>"今卖数量"</f>
        <v>今卖数量</v>
      </c>
      <c r="M3954" s="2" t="str">
        <f>"证券代码"</f>
        <v>证券代码</v>
      </c>
      <c r="N3954" s="2" t="str">
        <f>"股东代码"</f>
        <v>股东代码</v>
      </c>
      <c r="O3954" s="2" t="str">
        <f>"成本金额"</f>
        <v>成本金额</v>
      </c>
      <c r="P3954" s="2" t="s">
        <v>2</v>
      </c>
      <c r="Q3954" s="2"/>
      <c r="R3954" s="2" t="s">
        <v>3</v>
      </c>
    </row>
    <row r="3955" spans="1:18">
      <c r="A3955" s="2" t="s">
        <v>4</v>
      </c>
      <c r="B3955" s="9" t="s">
        <v>5</v>
      </c>
      <c r="C3955" s="9" t="s">
        <v>5</v>
      </c>
      <c r="D3955" s="2" t="str">
        <f t="shared" ref="D3955:D3970" si="1178">"人民币"</f>
        <v>人民币</v>
      </c>
      <c r="E3955" s="2">
        <v>19.758</v>
      </c>
      <c r="F3955" s="2">
        <v>-1294.53</v>
      </c>
      <c r="G3955" s="2">
        <v>-8.19</v>
      </c>
      <c r="H3955" s="9" t="s">
        <v>6</v>
      </c>
      <c r="I3955" s="2">
        <v>14512</v>
      </c>
      <c r="J3955" s="2">
        <v>18.14</v>
      </c>
      <c r="K3955" s="2">
        <v>0</v>
      </c>
      <c r="L3955" s="2">
        <v>0</v>
      </c>
      <c r="M3955" s="2" t="str">
        <f>"000936"</f>
        <v>000936</v>
      </c>
      <c r="N3955" s="2" t="str">
        <f t="shared" ref="N3955:N3958" si="1179">"0157472516"</f>
        <v>0157472516</v>
      </c>
      <c r="O3955" s="2" t="str">
        <f>"15806.53"</f>
        <v>15806.53</v>
      </c>
      <c r="P3955" s="2">
        <v>30</v>
      </c>
      <c r="Q3955" s="2">
        <f t="shared" ref="Q3955:Q3970" si="1180">P3955*B3955</f>
        <v>24000</v>
      </c>
      <c r="R3955" s="2">
        <f t="shared" ref="R3955:R3970" si="1181">(Q3955-O3955)/O3955*100</f>
        <v>51.835981711356</v>
      </c>
    </row>
    <row r="3956" spans="1:18">
      <c r="A3956" s="2" t="str">
        <f>"创业板B"</f>
        <v>创业板B</v>
      </c>
      <c r="B3956" s="2">
        <v>10000</v>
      </c>
      <c r="C3956" s="2">
        <v>10000</v>
      </c>
      <c r="D3956" s="2" t="str">
        <f>"人民币"</f>
        <v>人民币</v>
      </c>
      <c r="E3956" s="2">
        <v>1.116</v>
      </c>
      <c r="F3956" s="2">
        <v>-927.5</v>
      </c>
      <c r="G3956" s="2">
        <v>-8.33</v>
      </c>
      <c r="H3956" s="2"/>
      <c r="I3956" s="2">
        <v>10230</v>
      </c>
      <c r="J3956" s="2">
        <v>1.023</v>
      </c>
      <c r="K3956" s="2">
        <v>0</v>
      </c>
      <c r="L3956" s="2">
        <v>0</v>
      </c>
      <c r="M3956" s="2" t="str">
        <f>"150153"</f>
        <v>150153</v>
      </c>
      <c r="N3956" s="2" t="str">
        <f>"0157472516"</f>
        <v>0157472516</v>
      </c>
      <c r="O3956" s="2" t="str">
        <f>"11157.50"</f>
        <v>11157.50</v>
      </c>
      <c r="P3956" s="2">
        <v>1.3</v>
      </c>
      <c r="Q3956" s="2">
        <f>P3956*B3956</f>
        <v>13000</v>
      </c>
      <c r="R3956" s="2">
        <f>(Q3956-O3956)/O3956*100</f>
        <v>16.5135559041004</v>
      </c>
    </row>
    <row r="3957" spans="1:18">
      <c r="A3957" s="2" t="s">
        <v>7</v>
      </c>
      <c r="B3957" s="2">
        <v>600</v>
      </c>
      <c r="C3957" s="2">
        <v>600</v>
      </c>
      <c r="D3957" s="2" t="str">
        <f>"人民币"</f>
        <v>人民币</v>
      </c>
      <c r="E3957" s="2">
        <v>17.548</v>
      </c>
      <c r="F3957" s="2">
        <v>-310.88</v>
      </c>
      <c r="G3957" s="2">
        <v>-2.95</v>
      </c>
      <c r="H3957" s="2"/>
      <c r="I3957" s="2">
        <v>10218</v>
      </c>
      <c r="J3957" s="2">
        <v>17.03</v>
      </c>
      <c r="K3957" s="2">
        <v>0</v>
      </c>
      <c r="L3957" s="2">
        <v>0</v>
      </c>
      <c r="M3957" s="2" t="str">
        <f>"600008"</f>
        <v>600008</v>
      </c>
      <c r="N3957" s="2" t="str">
        <f t="shared" ref="N3957:N3960" si="1182">"A453612732"</f>
        <v>A453612732</v>
      </c>
      <c r="O3957" s="2" t="str">
        <f>"10528.88"</f>
        <v>10528.88</v>
      </c>
      <c r="P3957" s="2">
        <v>25</v>
      </c>
      <c r="Q3957" s="2">
        <f>P3957*B3957</f>
        <v>15000</v>
      </c>
      <c r="R3957" s="2">
        <f>(Q3957-O3957)/O3957*100</f>
        <v>42.4652954540274</v>
      </c>
    </row>
    <row r="3958" spans="1:18">
      <c r="A3958" s="2" t="str">
        <f>"华英农业"</f>
        <v>华英农业</v>
      </c>
      <c r="B3958" s="2">
        <v>600</v>
      </c>
      <c r="C3958" s="2">
        <v>300</v>
      </c>
      <c r="D3958" s="2" t="str">
        <f>"人民币"</f>
        <v>人民币</v>
      </c>
      <c r="E3958" s="2">
        <v>14.948</v>
      </c>
      <c r="F3958" s="2">
        <v>-418.66</v>
      </c>
      <c r="G3958" s="2">
        <v>-4.67</v>
      </c>
      <c r="H3958" s="2"/>
      <c r="I3958" s="2">
        <v>8550</v>
      </c>
      <c r="J3958" s="2">
        <v>14.25</v>
      </c>
      <c r="K3958" s="2">
        <v>300</v>
      </c>
      <c r="L3958" s="2">
        <v>0</v>
      </c>
      <c r="M3958" s="2" t="str">
        <f>"002321"</f>
        <v>002321</v>
      </c>
      <c r="N3958" s="2" t="str">
        <f>"0157472516"</f>
        <v>0157472516</v>
      </c>
      <c r="O3958" s="2" t="str">
        <f>"8968.66"</f>
        <v>8968.66</v>
      </c>
      <c r="P3958" s="2">
        <v>25</v>
      </c>
      <c r="Q3958" s="2">
        <f>P3958*B3958</f>
        <v>15000</v>
      </c>
      <c r="R3958" s="2">
        <f>(Q3958-O3958)/O3958*100</f>
        <v>67.2490650777262</v>
      </c>
    </row>
    <row r="3959" spans="1:18">
      <c r="A3959" s="2" t="str">
        <f>"*ST阳化"</f>
        <v>*ST阳化</v>
      </c>
      <c r="B3959" s="2">
        <v>900</v>
      </c>
      <c r="C3959" s="2">
        <v>600</v>
      </c>
      <c r="D3959" s="2" t="str">
        <f>"人民币"</f>
        <v>人民币</v>
      </c>
      <c r="E3959" s="2">
        <v>7.599</v>
      </c>
      <c r="F3959" s="2">
        <v>-80.2</v>
      </c>
      <c r="G3959" s="2">
        <v>-1.17</v>
      </c>
      <c r="H3959" s="2"/>
      <c r="I3959" s="2">
        <v>6759</v>
      </c>
      <c r="J3959" s="2">
        <v>7.51</v>
      </c>
      <c r="K3959" s="2">
        <v>300</v>
      </c>
      <c r="L3959" s="2">
        <v>0</v>
      </c>
      <c r="M3959" s="2" t="str">
        <f>"600691"</f>
        <v>600691</v>
      </c>
      <c r="N3959" s="2" t="str">
        <f>"A453612732"</f>
        <v>A453612732</v>
      </c>
      <c r="O3959" s="2" t="str">
        <f>"6839.20"</f>
        <v>6839.20</v>
      </c>
      <c r="P3959" s="2">
        <v>11</v>
      </c>
      <c r="Q3959" s="2">
        <f>P3959*B3959</f>
        <v>9900</v>
      </c>
      <c r="R3959" s="2">
        <f>(Q3959-O3959)/O3959*100</f>
        <v>44.7537723710376</v>
      </c>
    </row>
    <row r="3960" spans="1:18">
      <c r="A3960" s="2" t="str">
        <f>"雪峰科技"</f>
        <v>雪峰科技</v>
      </c>
      <c r="B3960" s="2">
        <v>200</v>
      </c>
      <c r="C3960" s="2">
        <v>100</v>
      </c>
      <c r="D3960" s="2" t="str">
        <f>"人民币"</f>
        <v>人民币</v>
      </c>
      <c r="E3960" s="2">
        <v>37.898</v>
      </c>
      <c r="F3960" s="2">
        <v>-1239.59</v>
      </c>
      <c r="G3960" s="2">
        <v>-16.35</v>
      </c>
      <c r="H3960" s="2"/>
      <c r="I3960" s="2">
        <v>6340</v>
      </c>
      <c r="J3960" s="2">
        <v>31.7</v>
      </c>
      <c r="K3960" s="2">
        <v>100</v>
      </c>
      <c r="L3960" s="2">
        <v>0</v>
      </c>
      <c r="M3960" s="2" t="str">
        <f>"603227"</f>
        <v>603227</v>
      </c>
      <c r="N3960" s="2" t="str">
        <f>"A453612732"</f>
        <v>A453612732</v>
      </c>
      <c r="O3960" s="2" t="str">
        <f>"7579.59"</f>
        <v>7579.59</v>
      </c>
      <c r="P3960" s="2">
        <v>42</v>
      </c>
      <c r="Q3960" s="2">
        <f>P3960*B3960</f>
        <v>8400</v>
      </c>
      <c r="R3960" s="2">
        <f>(Q3960-O3960)/O3960*100</f>
        <v>10.8239363870605</v>
      </c>
    </row>
    <row r="3961" spans="1:18">
      <c r="A3961" s="2" t="str">
        <f>"三花股份"</f>
        <v>三花股份</v>
      </c>
      <c r="B3961" s="2">
        <v>400</v>
      </c>
      <c r="C3961" s="2">
        <v>400</v>
      </c>
      <c r="D3961" s="2" t="str">
        <f>"人民币"</f>
        <v>人民币</v>
      </c>
      <c r="E3961" s="2">
        <v>13.737</v>
      </c>
      <c r="F3961" s="2">
        <v>69.25</v>
      </c>
      <c r="G3961" s="2">
        <v>1.26</v>
      </c>
      <c r="H3961" s="2"/>
      <c r="I3961" s="2">
        <v>5564</v>
      </c>
      <c r="J3961" s="2">
        <v>13.91</v>
      </c>
      <c r="K3961" s="2">
        <v>0</v>
      </c>
      <c r="L3961" s="2">
        <v>0</v>
      </c>
      <c r="M3961" s="2" t="str">
        <f>"002050"</f>
        <v>002050</v>
      </c>
      <c r="N3961" s="2" t="str">
        <f t="shared" ref="N3961:N3966" si="1183">"0157472516"</f>
        <v>0157472516</v>
      </c>
      <c r="O3961" s="2" t="str">
        <f>"5494.75"</f>
        <v>5494.75</v>
      </c>
      <c r="P3961" s="2">
        <v>20</v>
      </c>
      <c r="Q3961" s="2">
        <f>P3961*B3961</f>
        <v>8000</v>
      </c>
      <c r="R3961" s="2">
        <f>(Q3961-O3961)/O3961*100</f>
        <v>45.5935210883116</v>
      </c>
    </row>
    <row r="3962" spans="1:18">
      <c r="A3962" s="2" t="str">
        <f>"农 产 品"</f>
        <v>农 产 品</v>
      </c>
      <c r="B3962" s="2">
        <v>200</v>
      </c>
      <c r="C3962" s="2">
        <v>200</v>
      </c>
      <c r="D3962" s="2" t="str">
        <f>"人民币"</f>
        <v>人民币</v>
      </c>
      <c r="E3962" s="2">
        <v>25.665</v>
      </c>
      <c r="F3962" s="2">
        <v>-601</v>
      </c>
      <c r="G3962" s="2">
        <v>-11.71</v>
      </c>
      <c r="H3962" s="2"/>
      <c r="I3962" s="2">
        <v>4532</v>
      </c>
      <c r="J3962" s="2">
        <v>22.66</v>
      </c>
      <c r="K3962" s="2">
        <v>0</v>
      </c>
      <c r="L3962" s="2">
        <v>0</v>
      </c>
      <c r="M3962" s="2" t="str">
        <f>"000061"</f>
        <v>000061</v>
      </c>
      <c r="N3962" s="2" t="str">
        <f>"0157472516"</f>
        <v>0157472516</v>
      </c>
      <c r="O3962" s="2" t="str">
        <f>"5133.00"</f>
        <v>5133.00</v>
      </c>
      <c r="P3962" s="2">
        <v>35</v>
      </c>
      <c r="Q3962" s="2">
        <f>P3962*B3962</f>
        <v>7000</v>
      </c>
      <c r="R3962" s="2">
        <f>(Q3962-O3962)/O3962*100</f>
        <v>36.3724917202416</v>
      </c>
    </row>
    <row r="3963" spans="1:18">
      <c r="A3963" s="2" t="str">
        <f>"北京城建"</f>
        <v>北京城建</v>
      </c>
      <c r="B3963" s="2">
        <v>200</v>
      </c>
      <c r="C3963" s="2">
        <v>200</v>
      </c>
      <c r="D3963" s="2" t="str">
        <f>"人民币"</f>
        <v>人民币</v>
      </c>
      <c r="E3963" s="2">
        <v>24.605</v>
      </c>
      <c r="F3963" s="2">
        <v>-394.99</v>
      </c>
      <c r="G3963" s="2">
        <v>-8.03</v>
      </c>
      <c r="H3963" s="2"/>
      <c r="I3963" s="2">
        <v>4526</v>
      </c>
      <c r="J3963" s="2">
        <v>22.63</v>
      </c>
      <c r="K3963" s="2">
        <v>0</v>
      </c>
      <c r="L3963" s="2">
        <v>0</v>
      </c>
      <c r="M3963" s="2" t="str">
        <f>"600266"</f>
        <v>600266</v>
      </c>
      <c r="N3963" s="2" t="str">
        <f t="shared" ref="N3963:N3965" si="1184">"A453612732"</f>
        <v>A453612732</v>
      </c>
      <c r="O3963" s="2" t="str">
        <f>"4920.99"</f>
        <v>4920.99</v>
      </c>
      <c r="P3963" s="2">
        <v>28</v>
      </c>
      <c r="Q3963" s="2">
        <f>P3963*B3963</f>
        <v>5600</v>
      </c>
      <c r="R3963" s="2">
        <f>(Q3963-O3963)/O3963*100</f>
        <v>13.7982397850839</v>
      </c>
    </row>
    <row r="3964" spans="1:18">
      <c r="A3964" s="2" t="str">
        <f>"上汽集团"</f>
        <v>上汽集团</v>
      </c>
      <c r="B3964" s="2">
        <v>200</v>
      </c>
      <c r="C3964" s="2">
        <v>200</v>
      </c>
      <c r="D3964" s="2" t="str">
        <f>"人民币"</f>
        <v>人民币</v>
      </c>
      <c r="E3964" s="2">
        <v>24.736</v>
      </c>
      <c r="F3964" s="2">
        <v>-449.12</v>
      </c>
      <c r="G3964" s="2">
        <v>-9.08</v>
      </c>
      <c r="H3964" s="2"/>
      <c r="I3964" s="2">
        <v>4498</v>
      </c>
      <c r="J3964" s="2">
        <v>22.49</v>
      </c>
      <c r="K3964" s="2">
        <v>0</v>
      </c>
      <c r="L3964" s="2">
        <v>0</v>
      </c>
      <c r="M3964" s="2" t="str">
        <f>"600104"</f>
        <v>600104</v>
      </c>
      <c r="N3964" s="2" t="str">
        <f>"A453612732"</f>
        <v>A453612732</v>
      </c>
      <c r="O3964" s="2" t="str">
        <f>"4947.12"</f>
        <v>4947.12</v>
      </c>
      <c r="P3964" s="2">
        <v>35</v>
      </c>
      <c r="Q3964" s="2">
        <f>P3964*B3964</f>
        <v>7000</v>
      </c>
      <c r="R3964" s="2">
        <f>(Q3964-O3964)/O3964*100</f>
        <v>41.4964666310904</v>
      </c>
    </row>
    <row r="3965" spans="1:18">
      <c r="A3965" s="2" t="str">
        <f>"中海集运"</f>
        <v>中海集运</v>
      </c>
      <c r="B3965" s="2">
        <v>400</v>
      </c>
      <c r="C3965" s="2">
        <v>400</v>
      </c>
      <c r="D3965" s="2" t="str">
        <f>"人民币"</f>
        <v>人民币</v>
      </c>
      <c r="E3965" s="2">
        <v>9.099</v>
      </c>
      <c r="F3965" s="2">
        <v>-167.68</v>
      </c>
      <c r="G3965" s="2">
        <v>-4.6</v>
      </c>
      <c r="H3965" s="2"/>
      <c r="I3965" s="2">
        <v>3472</v>
      </c>
      <c r="J3965" s="2">
        <v>8.68</v>
      </c>
      <c r="K3965" s="2">
        <v>0</v>
      </c>
      <c r="L3965" s="2">
        <v>0</v>
      </c>
      <c r="M3965" s="2" t="str">
        <f>"601866"</f>
        <v>601866</v>
      </c>
      <c r="N3965" s="2" t="str">
        <f>"A453612732"</f>
        <v>A453612732</v>
      </c>
      <c r="O3965" s="2" t="str">
        <f>"3639.68"</f>
        <v>3639.68</v>
      </c>
      <c r="P3965" s="2">
        <v>12</v>
      </c>
      <c r="Q3965" s="2">
        <f>P3965*B3965</f>
        <v>4800</v>
      </c>
      <c r="R3965" s="2">
        <f>(Q3965-O3965)/O3965*100</f>
        <v>31.8797256901706</v>
      </c>
    </row>
    <row r="3966" spans="1:18">
      <c r="A3966" s="2" t="str">
        <f>"中航军B"</f>
        <v>中航军B</v>
      </c>
      <c r="B3966" s="2">
        <v>3000</v>
      </c>
      <c r="C3966" s="2">
        <v>3000</v>
      </c>
      <c r="D3966" s="2" t="str">
        <f>"人民币"</f>
        <v>人民币</v>
      </c>
      <c r="E3966" s="2">
        <v>0.972</v>
      </c>
      <c r="F3966" s="2">
        <v>-62</v>
      </c>
      <c r="G3966" s="2">
        <v>-2.16</v>
      </c>
      <c r="H3966" s="2"/>
      <c r="I3966" s="2">
        <v>2853</v>
      </c>
      <c r="J3966" s="2">
        <v>0.951</v>
      </c>
      <c r="K3966" s="2">
        <v>0</v>
      </c>
      <c r="L3966" s="2">
        <v>0</v>
      </c>
      <c r="M3966" s="2" t="str">
        <f>"150222"</f>
        <v>150222</v>
      </c>
      <c r="N3966" s="2" t="str">
        <f>"0157472516"</f>
        <v>0157472516</v>
      </c>
      <c r="O3966" s="2" t="str">
        <f>"2915.00"</f>
        <v>2915.00</v>
      </c>
      <c r="P3966" s="2">
        <v>1.1</v>
      </c>
      <c r="Q3966" s="2">
        <f>P3966*B3966</f>
        <v>3300</v>
      </c>
      <c r="R3966" s="2">
        <f>(Q3966-O3966)/O3966*100</f>
        <v>13.2075471698113</v>
      </c>
    </row>
    <row r="3967" spans="1:18">
      <c r="A3967" s="2" t="str">
        <f>"华贸物流"</f>
        <v>华贸物流</v>
      </c>
      <c r="B3967" s="2">
        <v>200</v>
      </c>
      <c r="C3967" s="2">
        <v>200</v>
      </c>
      <c r="D3967" s="2" t="str">
        <f>"人民币"</f>
        <v>人民币</v>
      </c>
      <c r="E3967" s="2">
        <v>16.576</v>
      </c>
      <c r="F3967" s="2">
        <v>-473.12</v>
      </c>
      <c r="G3967" s="2">
        <v>-14.27</v>
      </c>
      <c r="H3967" s="2"/>
      <c r="I3967" s="2">
        <v>2842</v>
      </c>
      <c r="J3967" s="2">
        <v>14.21</v>
      </c>
      <c r="K3967" s="2">
        <v>0</v>
      </c>
      <c r="L3967" s="2">
        <v>0</v>
      </c>
      <c r="M3967" s="2" t="str">
        <f>"603128"</f>
        <v>603128</v>
      </c>
      <c r="N3967" s="2" t="str">
        <f t="shared" ref="N3967:N3970" si="1185">"A453612732"</f>
        <v>A453612732</v>
      </c>
      <c r="O3967" s="2" t="str">
        <f>"3315.12"</f>
        <v>3315.12</v>
      </c>
      <c r="P3967" s="2">
        <v>20</v>
      </c>
      <c r="Q3967" s="2">
        <f>P3967*B3967</f>
        <v>4000</v>
      </c>
      <c r="R3967" s="2">
        <f>(Q3967-O3967)/O3967*100</f>
        <v>20.6592823185888</v>
      </c>
    </row>
    <row r="3968" spans="1:18">
      <c r="A3968" s="2" t="str">
        <f>"盛达矿业"</f>
        <v>盛达矿业</v>
      </c>
      <c r="B3968" s="2">
        <v>100</v>
      </c>
      <c r="C3968" s="2">
        <v>100</v>
      </c>
      <c r="D3968" s="2" t="str">
        <f>"人民币"</f>
        <v>人民币</v>
      </c>
      <c r="E3968" s="2">
        <v>38.308</v>
      </c>
      <c r="F3968" s="2">
        <v>-1175.77</v>
      </c>
      <c r="G3968" s="2">
        <v>-30.69</v>
      </c>
      <c r="H3968" s="2"/>
      <c r="I3968" s="2">
        <v>2655</v>
      </c>
      <c r="J3968" s="2">
        <v>26.55</v>
      </c>
      <c r="K3968" s="2">
        <v>0</v>
      </c>
      <c r="L3968" s="2">
        <v>100</v>
      </c>
      <c r="M3968" s="2" t="str">
        <f>"000603"</f>
        <v>000603</v>
      </c>
      <c r="N3968" s="2" t="str">
        <f>"0157472516"</f>
        <v>0157472516</v>
      </c>
      <c r="O3968" s="2" t="str">
        <f>"3830.77"</f>
        <v>3830.77</v>
      </c>
      <c r="P3968" s="2">
        <v>40</v>
      </c>
      <c r="Q3968" s="2">
        <f>P3968*B3968</f>
        <v>4000</v>
      </c>
      <c r="R3968" s="2">
        <f>(Q3968-O3968)/O3968*100</f>
        <v>4.41764971533138</v>
      </c>
    </row>
    <row r="3969" spans="1:18">
      <c r="A3969" s="2" t="str">
        <f>"大众交通"</f>
        <v>大众交通</v>
      </c>
      <c r="B3969" s="2">
        <v>100</v>
      </c>
      <c r="C3969" s="2">
        <v>100</v>
      </c>
      <c r="D3969" s="2" t="str">
        <f>"人民币"</f>
        <v>人民币</v>
      </c>
      <c r="E3969" s="2">
        <v>30.941</v>
      </c>
      <c r="F3969" s="2">
        <v>-1037.13</v>
      </c>
      <c r="G3969" s="2">
        <v>-33.52</v>
      </c>
      <c r="H3969" s="2"/>
      <c r="I3969" s="2">
        <v>2057</v>
      </c>
      <c r="J3969" s="2">
        <v>20.57</v>
      </c>
      <c r="K3969" s="2">
        <v>0</v>
      </c>
      <c r="L3969" s="2">
        <v>0</v>
      </c>
      <c r="M3969" s="2" t="str">
        <f>"600611"</f>
        <v>600611</v>
      </c>
      <c r="N3969" s="2" t="str">
        <f>"A453612732"</f>
        <v>A453612732</v>
      </c>
      <c r="O3969" s="2" t="str">
        <f>"3094.13"</f>
        <v>3094.13</v>
      </c>
      <c r="P3969" s="2">
        <v>28</v>
      </c>
      <c r="Q3969" s="2">
        <f>P3969*B3969</f>
        <v>2800</v>
      </c>
      <c r="R3969" s="2">
        <f>(Q3969-O3969)/O3969*100</f>
        <v>-9.50606470962759</v>
      </c>
    </row>
    <row r="3970" spans="1:18">
      <c r="A3970" s="2" t="str">
        <f>"中国中车"</f>
        <v>中国中车</v>
      </c>
      <c r="B3970" s="2">
        <v>100</v>
      </c>
      <c r="C3970" s="2">
        <v>100</v>
      </c>
      <c r="D3970" s="2" t="str">
        <f>"人民币"</f>
        <v>人民币</v>
      </c>
      <c r="E3970" s="2">
        <v>26.395</v>
      </c>
      <c r="F3970" s="2">
        <v>-631.5</v>
      </c>
      <c r="G3970" s="2">
        <v>-23.92</v>
      </c>
      <c r="H3970" s="2"/>
      <c r="I3970" s="2">
        <v>2008</v>
      </c>
      <c r="J3970" s="2">
        <v>20.08</v>
      </c>
      <c r="K3970" s="2">
        <v>0</v>
      </c>
      <c r="L3970" s="2">
        <v>100</v>
      </c>
      <c r="M3970" s="2" t="str">
        <f>"601766"</f>
        <v>601766</v>
      </c>
      <c r="N3970" s="2" t="str">
        <f>"A453612732"</f>
        <v>A453612732</v>
      </c>
      <c r="O3970" s="2" t="str">
        <f>"2639.50"</f>
        <v>2639.50</v>
      </c>
      <c r="P3970" s="2">
        <v>30</v>
      </c>
      <c r="Q3970" s="2">
        <f>P3970*B3970</f>
        <v>3000</v>
      </c>
      <c r="R3970" s="2">
        <f>(Q3970-O3970)/O3970*100</f>
        <v>13.6578897518469</v>
      </c>
    </row>
    <row r="3971" spans="1:18">
      <c r="A3971" s="2" t="s">
        <v>8</v>
      </c>
      <c r="B3971" s="2" t="s">
        <v>9</v>
      </c>
      <c r="C3971" s="4" t="s">
        <v>10</v>
      </c>
      <c r="D3971" s="4"/>
      <c r="E3971" s="4"/>
      <c r="F3971" s="2"/>
      <c r="G3971" s="2">
        <f>SUM(G3955:G3970)</f>
        <v>-178.38</v>
      </c>
      <c r="H3971" s="2"/>
      <c r="I3971" s="2"/>
      <c r="J3971" s="2"/>
      <c r="K3971" s="2"/>
      <c r="L3971" s="2"/>
      <c r="M3971" s="2"/>
      <c r="N3971" s="2"/>
      <c r="O3971" s="2"/>
      <c r="P3971" s="2"/>
      <c r="Q3971" s="2">
        <f>SUM(Q3955:Q3970)</f>
        <v>134800</v>
      </c>
      <c r="R3971" s="2"/>
    </row>
    <row r="3972" customFormat="1" spans="3:8">
      <c r="C3972" s="5"/>
      <c r="D3972" s="5"/>
      <c r="E3972" s="5"/>
      <c r="H3972" s="6">
        <v>42257</v>
      </c>
    </row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spans="2:18">
      <c r="B3984" s="2" t="str">
        <f>"币种"</f>
        <v>币种</v>
      </c>
      <c r="C3984" s="2" t="str">
        <f>"余额"</f>
        <v>余额</v>
      </c>
      <c r="D3984" s="2" t="str">
        <f>"可用"</f>
        <v>可用</v>
      </c>
      <c r="E3984" s="2" t="str">
        <f>"可取"</f>
        <v>可取</v>
      </c>
      <c r="F3984" s="2" t="str">
        <f>"参考市值"</f>
        <v>参考市值</v>
      </c>
      <c r="G3984" s="2" t="str">
        <f>"资产"</f>
        <v>资产</v>
      </c>
      <c r="H3984" s="2" t="str">
        <f>"盈亏"</f>
        <v>盈亏</v>
      </c>
      <c r="I3984" s="2"/>
      <c r="J3984" s="2"/>
      <c r="K3984" s="2"/>
      <c r="L3984" s="2"/>
      <c r="M3984" s="2"/>
      <c r="N3984" s="2"/>
      <c r="O3984" s="2"/>
      <c r="P3984" s="2"/>
      <c r="Q3984" s="2"/>
      <c r="R3984" s="2"/>
    </row>
    <row r="3985" spans="2:18">
      <c r="B3985" s="2" t="str">
        <f>"人民币"</f>
        <v>人民币</v>
      </c>
      <c r="C3985" s="2" t="str">
        <f>"5508.71"</f>
        <v>5508.71</v>
      </c>
      <c r="D3985" s="2" t="str">
        <f>"138.54"</f>
        <v>138.54</v>
      </c>
      <c r="E3985" s="2" t="str">
        <f>"138.54"</f>
        <v>138.54</v>
      </c>
      <c r="F3985" s="2" t="str">
        <f>"91616.00"</f>
        <v>91616.00</v>
      </c>
      <c r="G3985" s="2" t="str">
        <f>"91754.54"</f>
        <v>91754.54</v>
      </c>
      <c r="H3985" s="2" t="str">
        <f>"-9194.42"</f>
        <v>-9194.42</v>
      </c>
      <c r="I3985" s="2"/>
      <c r="J3985" s="2"/>
      <c r="K3985" s="2"/>
      <c r="L3985" s="2"/>
      <c r="M3985" s="2"/>
      <c r="N3985" s="2"/>
      <c r="O3985" s="2"/>
      <c r="P3985" s="2"/>
      <c r="Q3985" s="2"/>
      <c r="R3985" s="2"/>
    </row>
    <row r="3986" spans="2:18"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8"/>
    </row>
    <row r="3987" spans="2:18">
      <c r="B3987" s="2" t="s">
        <v>0</v>
      </c>
      <c r="C3987" s="2" t="str">
        <f>"证券数量"</f>
        <v>证券数量</v>
      </c>
      <c r="D3987" s="2" t="s">
        <v>1</v>
      </c>
      <c r="E3987" s="2" t="str">
        <f>"价格币种"</f>
        <v>价格币种</v>
      </c>
      <c r="F3987" s="2" t="str">
        <f>"成本价"</f>
        <v>成本价</v>
      </c>
      <c r="G3987" s="2" t="str">
        <f>"浮动盈亏"</f>
        <v>浮动盈亏</v>
      </c>
      <c r="H3987" s="2" t="str">
        <f>"盈亏比例(%)"</f>
        <v>盈亏比例(%)</v>
      </c>
      <c r="I3987" s="2" t="str">
        <f>"折算汇率"</f>
        <v>折算汇率</v>
      </c>
      <c r="J3987" s="2" t="str">
        <f>"最新市值"</f>
        <v>最新市值</v>
      </c>
      <c r="K3987" s="2" t="str">
        <f>"当前价"</f>
        <v>当前价</v>
      </c>
      <c r="L3987" s="2" t="str">
        <f>"今买数量"</f>
        <v>今买数量</v>
      </c>
      <c r="M3987" s="2" t="str">
        <f>"今卖数量"</f>
        <v>今卖数量</v>
      </c>
      <c r="N3987" s="2" t="str">
        <f>"证券代码"</f>
        <v>证券代码</v>
      </c>
      <c r="O3987" s="2" t="str">
        <f>"股东代码"</f>
        <v>股东代码</v>
      </c>
      <c r="P3987" s="2" t="str">
        <f>"成本金额"</f>
        <v>成本金额</v>
      </c>
      <c r="Q3987" s="2" t="s">
        <v>2</v>
      </c>
      <c r="R3987" s="2"/>
    </row>
    <row r="3988" spans="2:18">
      <c r="B3988" s="2" t="s">
        <v>4</v>
      </c>
      <c r="C3988" s="9" t="s">
        <v>5</v>
      </c>
      <c r="D3988" s="9" t="s">
        <v>5</v>
      </c>
      <c r="E3988" s="2" t="str">
        <f t="shared" ref="E3988:E4003" si="1186">"人民币"</f>
        <v>人民币</v>
      </c>
      <c r="F3988" s="2">
        <v>19.758</v>
      </c>
      <c r="G3988" s="2">
        <v>-1294.53</v>
      </c>
      <c r="H3988" s="2">
        <v>-8.19</v>
      </c>
      <c r="I3988" s="9" t="s">
        <v>6</v>
      </c>
      <c r="J3988" s="2">
        <v>14512</v>
      </c>
      <c r="K3988" s="2">
        <v>18.14</v>
      </c>
      <c r="L3988" s="2">
        <v>0</v>
      </c>
      <c r="M3988" s="2">
        <v>0</v>
      </c>
      <c r="N3988" s="2" t="str">
        <f>"000936"</f>
        <v>000936</v>
      </c>
      <c r="O3988" s="2" t="str">
        <f t="shared" ref="O3988:O3991" si="1187">"0157472516"</f>
        <v>0157472516</v>
      </c>
      <c r="P3988" s="2" t="str">
        <f>"15806.53"</f>
        <v>15806.53</v>
      </c>
      <c r="Q3988" s="2">
        <v>30</v>
      </c>
      <c r="R3988" s="2">
        <f t="shared" ref="R3988:R4003" si="1188">Q3988*C3988</f>
        <v>24000</v>
      </c>
    </row>
    <row r="3989" spans="2:18">
      <c r="B3989" s="2" t="str">
        <f>"创业板B"</f>
        <v>创业板B</v>
      </c>
      <c r="C3989" s="2">
        <v>10000</v>
      </c>
      <c r="D3989" s="2">
        <v>10000</v>
      </c>
      <c r="E3989" s="2" t="str">
        <f>"人民币"</f>
        <v>人民币</v>
      </c>
      <c r="F3989" s="2">
        <v>1.116</v>
      </c>
      <c r="G3989" s="2">
        <v>-927.5</v>
      </c>
      <c r="H3989" s="2">
        <v>-8.33</v>
      </c>
      <c r="I3989" s="2"/>
      <c r="J3989" s="2">
        <v>10230</v>
      </c>
      <c r="K3989" s="2">
        <v>1.023</v>
      </c>
      <c r="L3989" s="2">
        <v>0</v>
      </c>
      <c r="M3989" s="2">
        <v>0</v>
      </c>
      <c r="N3989" s="2" t="str">
        <f>"150153"</f>
        <v>150153</v>
      </c>
      <c r="O3989" s="2" t="str">
        <f>"0157472516"</f>
        <v>0157472516</v>
      </c>
      <c r="P3989" s="2" t="str">
        <f>"11157.50"</f>
        <v>11157.50</v>
      </c>
      <c r="Q3989" s="2">
        <v>1.3</v>
      </c>
      <c r="R3989" s="2">
        <f>Q3989*C3989</f>
        <v>13000</v>
      </c>
    </row>
    <row r="3990" spans="2:18">
      <c r="B3990" s="2" t="s">
        <v>7</v>
      </c>
      <c r="C3990" s="2">
        <v>600</v>
      </c>
      <c r="D3990" s="2">
        <v>600</v>
      </c>
      <c r="E3990" s="2" t="str">
        <f>"人民币"</f>
        <v>人民币</v>
      </c>
      <c r="F3990" s="2">
        <v>17.548</v>
      </c>
      <c r="G3990" s="2">
        <v>-310.88</v>
      </c>
      <c r="H3990" s="2">
        <v>-2.95</v>
      </c>
      <c r="I3990" s="2"/>
      <c r="J3990" s="2">
        <v>10218</v>
      </c>
      <c r="K3990" s="2">
        <v>17.03</v>
      </c>
      <c r="L3990" s="2">
        <v>0</v>
      </c>
      <c r="M3990" s="2">
        <v>0</v>
      </c>
      <c r="N3990" s="2" t="str">
        <f>"600008"</f>
        <v>600008</v>
      </c>
      <c r="O3990" s="2" t="str">
        <f t="shared" ref="O3990:O3993" si="1189">"A453612732"</f>
        <v>A453612732</v>
      </c>
      <c r="P3990" s="2" t="str">
        <f>"10528.88"</f>
        <v>10528.88</v>
      </c>
      <c r="Q3990" s="2">
        <v>25</v>
      </c>
      <c r="R3990" s="2">
        <f>Q3990*C3990</f>
        <v>15000</v>
      </c>
    </row>
    <row r="3991" spans="2:18">
      <c r="B3991" s="2" t="str">
        <f>"华英农业"</f>
        <v>华英农业</v>
      </c>
      <c r="C3991" s="2">
        <v>600</v>
      </c>
      <c r="D3991" s="2">
        <v>300</v>
      </c>
      <c r="E3991" s="2" t="str">
        <f>"人民币"</f>
        <v>人民币</v>
      </c>
      <c r="F3991" s="2">
        <v>14.948</v>
      </c>
      <c r="G3991" s="2">
        <v>-418.66</v>
      </c>
      <c r="H3991" s="2">
        <v>-4.67</v>
      </c>
      <c r="I3991" s="2"/>
      <c r="J3991" s="2">
        <v>8550</v>
      </c>
      <c r="K3991" s="2">
        <v>14.25</v>
      </c>
      <c r="L3991" s="2">
        <v>300</v>
      </c>
      <c r="M3991" s="2">
        <v>0</v>
      </c>
      <c r="N3991" s="2" t="str">
        <f>"002321"</f>
        <v>002321</v>
      </c>
      <c r="O3991" s="2" t="str">
        <f>"0157472516"</f>
        <v>0157472516</v>
      </c>
      <c r="P3991" s="2" t="str">
        <f>"8968.66"</f>
        <v>8968.66</v>
      </c>
      <c r="Q3991" s="2">
        <v>25</v>
      </c>
      <c r="R3991" s="2">
        <f>Q3991*C3991</f>
        <v>15000</v>
      </c>
    </row>
    <row r="3992" spans="2:18">
      <c r="B3992" s="2" t="str">
        <f>"*ST阳化"</f>
        <v>*ST阳化</v>
      </c>
      <c r="C3992" s="2">
        <v>900</v>
      </c>
      <c r="D3992" s="2">
        <v>600</v>
      </c>
      <c r="E3992" s="2" t="str">
        <f>"人民币"</f>
        <v>人民币</v>
      </c>
      <c r="F3992" s="2">
        <v>7.599</v>
      </c>
      <c r="G3992" s="2">
        <v>-80.2</v>
      </c>
      <c r="H3992" s="2">
        <v>-1.17</v>
      </c>
      <c r="I3992" s="2"/>
      <c r="J3992" s="2">
        <v>6759</v>
      </c>
      <c r="K3992" s="2">
        <v>7.51</v>
      </c>
      <c r="L3992" s="2">
        <v>300</v>
      </c>
      <c r="M3992" s="2">
        <v>0</v>
      </c>
      <c r="N3992" s="2" t="str">
        <f>"600691"</f>
        <v>600691</v>
      </c>
      <c r="O3992" s="2" t="str">
        <f>"A453612732"</f>
        <v>A453612732</v>
      </c>
      <c r="P3992" s="2" t="str">
        <f>"6839.20"</f>
        <v>6839.20</v>
      </c>
      <c r="Q3992" s="2">
        <v>11</v>
      </c>
      <c r="R3992" s="2">
        <f>Q3992*C3992</f>
        <v>9900</v>
      </c>
    </row>
    <row r="3993" spans="2:18">
      <c r="B3993" s="2" t="str">
        <f>"雪峰科技"</f>
        <v>雪峰科技</v>
      </c>
      <c r="C3993" s="2">
        <v>200</v>
      </c>
      <c r="D3993" s="2">
        <v>100</v>
      </c>
      <c r="E3993" s="2" t="str">
        <f>"人民币"</f>
        <v>人民币</v>
      </c>
      <c r="F3993" s="2">
        <v>37.898</v>
      </c>
      <c r="G3993" s="2">
        <v>-1239.59</v>
      </c>
      <c r="H3993" s="2">
        <v>-16.35</v>
      </c>
      <c r="I3993" s="2"/>
      <c r="J3993" s="2">
        <v>6340</v>
      </c>
      <c r="K3993" s="2">
        <v>31.7</v>
      </c>
      <c r="L3993" s="2">
        <v>100</v>
      </c>
      <c r="M3993" s="2">
        <v>0</v>
      </c>
      <c r="N3993" s="2" t="str">
        <f>"603227"</f>
        <v>603227</v>
      </c>
      <c r="O3993" s="2" t="str">
        <f>"A453612732"</f>
        <v>A453612732</v>
      </c>
      <c r="P3993" s="2" t="str">
        <f>"7579.59"</f>
        <v>7579.59</v>
      </c>
      <c r="Q3993" s="2">
        <v>42</v>
      </c>
      <c r="R3993" s="2">
        <f>Q3993*C3993</f>
        <v>8400</v>
      </c>
    </row>
    <row r="3994" spans="2:18">
      <c r="B3994" s="2" t="str">
        <f>"三花股份"</f>
        <v>三花股份</v>
      </c>
      <c r="C3994" s="2">
        <v>400</v>
      </c>
      <c r="D3994" s="2">
        <v>400</v>
      </c>
      <c r="E3994" s="2" t="str">
        <f>"人民币"</f>
        <v>人民币</v>
      </c>
      <c r="F3994" s="2">
        <v>13.737</v>
      </c>
      <c r="G3994" s="2">
        <v>69.25</v>
      </c>
      <c r="H3994" s="2">
        <v>1.26</v>
      </c>
      <c r="I3994" s="2"/>
      <c r="J3994" s="2">
        <v>5564</v>
      </c>
      <c r="K3994" s="2">
        <v>13.91</v>
      </c>
      <c r="L3994" s="2">
        <v>0</v>
      </c>
      <c r="M3994" s="2">
        <v>0</v>
      </c>
      <c r="N3994" s="2" t="str">
        <f>"002050"</f>
        <v>002050</v>
      </c>
      <c r="O3994" s="2" t="str">
        <f t="shared" ref="O3994:O3999" si="1190">"0157472516"</f>
        <v>0157472516</v>
      </c>
      <c r="P3994" s="2" t="str">
        <f>"5494.75"</f>
        <v>5494.75</v>
      </c>
      <c r="Q3994" s="2">
        <v>20</v>
      </c>
      <c r="R3994" s="2">
        <f>Q3994*C3994</f>
        <v>8000</v>
      </c>
    </row>
    <row r="3995" spans="2:18">
      <c r="B3995" s="2" t="str">
        <f>"农 产 品"</f>
        <v>农 产 品</v>
      </c>
      <c r="C3995" s="2">
        <v>200</v>
      </c>
      <c r="D3995" s="2">
        <v>200</v>
      </c>
      <c r="E3995" s="2" t="str">
        <f>"人民币"</f>
        <v>人民币</v>
      </c>
      <c r="F3995" s="2">
        <v>25.665</v>
      </c>
      <c r="G3995" s="2">
        <v>-601</v>
      </c>
      <c r="H3995" s="2">
        <v>-11.71</v>
      </c>
      <c r="I3995" s="2"/>
      <c r="J3995" s="2">
        <v>4532</v>
      </c>
      <c r="K3995" s="2">
        <v>22.66</v>
      </c>
      <c r="L3995" s="2">
        <v>0</v>
      </c>
      <c r="M3995" s="2">
        <v>0</v>
      </c>
      <c r="N3995" s="2" t="str">
        <f>"000061"</f>
        <v>000061</v>
      </c>
      <c r="O3995" s="2" t="str">
        <f>"0157472516"</f>
        <v>0157472516</v>
      </c>
      <c r="P3995" s="2" t="str">
        <f>"5133.00"</f>
        <v>5133.00</v>
      </c>
      <c r="Q3995" s="2">
        <v>35</v>
      </c>
      <c r="R3995" s="2">
        <f>Q3995*C3995</f>
        <v>7000</v>
      </c>
    </row>
    <row r="3996" spans="2:18">
      <c r="B3996" s="2" t="str">
        <f>"北京城建"</f>
        <v>北京城建</v>
      </c>
      <c r="C3996" s="2">
        <v>200</v>
      </c>
      <c r="D3996" s="2">
        <v>200</v>
      </c>
      <c r="E3996" s="2" t="str">
        <f>"人民币"</f>
        <v>人民币</v>
      </c>
      <c r="F3996" s="2">
        <v>24.605</v>
      </c>
      <c r="G3996" s="2">
        <v>-394.99</v>
      </c>
      <c r="H3996" s="2">
        <v>-8.03</v>
      </c>
      <c r="I3996" s="2"/>
      <c r="J3996" s="2">
        <v>4526</v>
      </c>
      <c r="K3996" s="2">
        <v>22.63</v>
      </c>
      <c r="L3996" s="2">
        <v>0</v>
      </c>
      <c r="M3996" s="2">
        <v>0</v>
      </c>
      <c r="N3996" s="2" t="str">
        <f>"600266"</f>
        <v>600266</v>
      </c>
      <c r="O3996" s="2" t="str">
        <f t="shared" ref="O3996:O3998" si="1191">"A453612732"</f>
        <v>A453612732</v>
      </c>
      <c r="P3996" s="2" t="str">
        <f>"4920.99"</f>
        <v>4920.99</v>
      </c>
      <c r="Q3996" s="2">
        <v>28</v>
      </c>
      <c r="R3996" s="2">
        <f>Q3996*C3996</f>
        <v>5600</v>
      </c>
    </row>
    <row r="3997" spans="2:18">
      <c r="B3997" s="2" t="str">
        <f>"上汽集团"</f>
        <v>上汽集团</v>
      </c>
      <c r="C3997" s="2">
        <v>200</v>
      </c>
      <c r="D3997" s="2">
        <v>200</v>
      </c>
      <c r="E3997" s="2" t="str">
        <f>"人民币"</f>
        <v>人民币</v>
      </c>
      <c r="F3997" s="2">
        <v>24.736</v>
      </c>
      <c r="G3997" s="2">
        <v>-449.12</v>
      </c>
      <c r="H3997" s="2">
        <v>-9.08</v>
      </c>
      <c r="I3997" s="2"/>
      <c r="J3997" s="2">
        <v>4498</v>
      </c>
      <c r="K3997" s="2">
        <v>22.49</v>
      </c>
      <c r="L3997" s="2">
        <v>0</v>
      </c>
      <c r="M3997" s="2">
        <v>0</v>
      </c>
      <c r="N3997" s="2" t="str">
        <f>"600104"</f>
        <v>600104</v>
      </c>
      <c r="O3997" s="2" t="str">
        <f>"A453612732"</f>
        <v>A453612732</v>
      </c>
      <c r="P3997" s="2" t="str">
        <f>"4947.12"</f>
        <v>4947.12</v>
      </c>
      <c r="Q3997" s="2">
        <v>35</v>
      </c>
      <c r="R3997" s="2">
        <f>Q3997*C3997</f>
        <v>7000</v>
      </c>
    </row>
    <row r="3998" spans="2:18">
      <c r="B3998" s="2" t="str">
        <f>"中海集运"</f>
        <v>中海集运</v>
      </c>
      <c r="C3998" s="2">
        <v>400</v>
      </c>
      <c r="D3998" s="2">
        <v>400</v>
      </c>
      <c r="E3998" s="2" t="str">
        <f>"人民币"</f>
        <v>人民币</v>
      </c>
      <c r="F3998" s="2">
        <v>9.099</v>
      </c>
      <c r="G3998" s="2">
        <v>-167.68</v>
      </c>
      <c r="H3998" s="2">
        <v>-4.6</v>
      </c>
      <c r="I3998" s="2"/>
      <c r="J3998" s="2">
        <v>3472</v>
      </c>
      <c r="K3998" s="2">
        <v>8.68</v>
      </c>
      <c r="L3998" s="2">
        <v>0</v>
      </c>
      <c r="M3998" s="2">
        <v>0</v>
      </c>
      <c r="N3998" s="2" t="str">
        <f>"601866"</f>
        <v>601866</v>
      </c>
      <c r="O3998" s="2" t="str">
        <f>"A453612732"</f>
        <v>A453612732</v>
      </c>
      <c r="P3998" s="2" t="str">
        <f>"3639.68"</f>
        <v>3639.68</v>
      </c>
      <c r="Q3998" s="2">
        <v>12</v>
      </c>
      <c r="R3998" s="2">
        <f>Q3998*C3998</f>
        <v>4800</v>
      </c>
    </row>
    <row r="3999" spans="2:18">
      <c r="B3999" s="2" t="str">
        <f>"中航军B"</f>
        <v>中航军B</v>
      </c>
      <c r="C3999" s="2">
        <v>3000</v>
      </c>
      <c r="D3999" s="2">
        <v>3000</v>
      </c>
      <c r="E3999" s="2" t="str">
        <f>"人民币"</f>
        <v>人民币</v>
      </c>
      <c r="F3999" s="2">
        <v>0.972</v>
      </c>
      <c r="G3999" s="2">
        <v>-62</v>
      </c>
      <c r="H3999" s="2">
        <v>-2.16</v>
      </c>
      <c r="I3999" s="2"/>
      <c r="J3999" s="2">
        <v>2853</v>
      </c>
      <c r="K3999" s="2">
        <v>0.951</v>
      </c>
      <c r="L3999" s="2">
        <v>0</v>
      </c>
      <c r="M3999" s="2">
        <v>0</v>
      </c>
      <c r="N3999" s="2" t="str">
        <f>"150222"</f>
        <v>150222</v>
      </c>
      <c r="O3999" s="2" t="str">
        <f>"0157472516"</f>
        <v>0157472516</v>
      </c>
      <c r="P3999" s="2" t="str">
        <f>"2915.00"</f>
        <v>2915.00</v>
      </c>
      <c r="Q3999" s="2">
        <v>1.1</v>
      </c>
      <c r="R3999" s="2">
        <f>Q3999*C3999</f>
        <v>3300</v>
      </c>
    </row>
    <row r="4000" spans="2:18">
      <c r="B4000" s="2" t="str">
        <f>"华贸物流"</f>
        <v>华贸物流</v>
      </c>
      <c r="C4000" s="2">
        <v>200</v>
      </c>
      <c r="D4000" s="2">
        <v>200</v>
      </c>
      <c r="E4000" s="2" t="str">
        <f>"人民币"</f>
        <v>人民币</v>
      </c>
      <c r="F4000" s="2">
        <v>16.576</v>
      </c>
      <c r="G4000" s="2">
        <v>-473.12</v>
      </c>
      <c r="H4000" s="2">
        <v>-14.27</v>
      </c>
      <c r="I4000" s="2"/>
      <c r="J4000" s="2">
        <v>2842</v>
      </c>
      <c r="K4000" s="2">
        <v>14.21</v>
      </c>
      <c r="L4000" s="2">
        <v>0</v>
      </c>
      <c r="M4000" s="2">
        <v>0</v>
      </c>
      <c r="N4000" s="2" t="str">
        <f>"603128"</f>
        <v>603128</v>
      </c>
      <c r="O4000" s="2" t="str">
        <f t="shared" ref="O4000:O4003" si="1192">"A453612732"</f>
        <v>A453612732</v>
      </c>
      <c r="P4000" s="2" t="str">
        <f>"3315.12"</f>
        <v>3315.12</v>
      </c>
      <c r="Q4000" s="2">
        <v>20</v>
      </c>
      <c r="R4000" s="2">
        <f>Q4000*C4000</f>
        <v>4000</v>
      </c>
    </row>
    <row r="4001" spans="2:18">
      <c r="B4001" s="2" t="str">
        <f>"盛达矿业"</f>
        <v>盛达矿业</v>
      </c>
      <c r="C4001" s="2">
        <v>100</v>
      </c>
      <c r="D4001" s="2">
        <v>100</v>
      </c>
      <c r="E4001" s="2" t="str">
        <f>"人民币"</f>
        <v>人民币</v>
      </c>
      <c r="F4001" s="2">
        <v>38.308</v>
      </c>
      <c r="G4001" s="2">
        <v>-1175.77</v>
      </c>
      <c r="H4001" s="2">
        <v>-30.69</v>
      </c>
      <c r="I4001" s="2"/>
      <c r="J4001" s="2">
        <v>2655</v>
      </c>
      <c r="K4001" s="2">
        <v>26.55</v>
      </c>
      <c r="L4001" s="2">
        <v>0</v>
      </c>
      <c r="M4001" s="2">
        <v>100</v>
      </c>
      <c r="N4001" s="2" t="str">
        <f>"000603"</f>
        <v>000603</v>
      </c>
      <c r="O4001" s="2" t="str">
        <f>"0157472516"</f>
        <v>0157472516</v>
      </c>
      <c r="P4001" s="2" t="str">
        <f>"3830.77"</f>
        <v>3830.77</v>
      </c>
      <c r="Q4001" s="2">
        <v>40</v>
      </c>
      <c r="R4001" s="2">
        <f>Q4001*C4001</f>
        <v>4000</v>
      </c>
    </row>
    <row r="4002" spans="2:18">
      <c r="B4002" s="2" t="str">
        <f>"大众交通"</f>
        <v>大众交通</v>
      </c>
      <c r="C4002" s="2">
        <v>100</v>
      </c>
      <c r="D4002" s="2">
        <v>100</v>
      </c>
      <c r="E4002" s="2" t="str">
        <f>"人民币"</f>
        <v>人民币</v>
      </c>
      <c r="F4002" s="2">
        <v>30.941</v>
      </c>
      <c r="G4002" s="2">
        <v>-1037.13</v>
      </c>
      <c r="H4002" s="2">
        <v>-33.52</v>
      </c>
      <c r="I4002" s="2"/>
      <c r="J4002" s="2">
        <v>2057</v>
      </c>
      <c r="K4002" s="2">
        <v>20.57</v>
      </c>
      <c r="L4002" s="2">
        <v>0</v>
      </c>
      <c r="M4002" s="2">
        <v>0</v>
      </c>
      <c r="N4002" s="2" t="str">
        <f>"600611"</f>
        <v>600611</v>
      </c>
      <c r="O4002" s="2" t="str">
        <f>"A453612732"</f>
        <v>A453612732</v>
      </c>
      <c r="P4002" s="2" t="str">
        <f>"3094.13"</f>
        <v>3094.13</v>
      </c>
      <c r="Q4002" s="2">
        <v>28</v>
      </c>
      <c r="R4002" s="2">
        <f>Q4002*C4002</f>
        <v>2800</v>
      </c>
    </row>
    <row r="4003" spans="2:18">
      <c r="B4003" s="2" t="str">
        <f>"中国中车"</f>
        <v>中国中车</v>
      </c>
      <c r="C4003" s="2">
        <v>100</v>
      </c>
      <c r="D4003" s="2">
        <v>100</v>
      </c>
      <c r="E4003" s="2" t="str">
        <f>"人民币"</f>
        <v>人民币</v>
      </c>
      <c r="F4003" s="2">
        <v>26.395</v>
      </c>
      <c r="G4003" s="2">
        <v>-631.5</v>
      </c>
      <c r="H4003" s="2">
        <v>-23.92</v>
      </c>
      <c r="I4003" s="2"/>
      <c r="J4003" s="2">
        <v>2008</v>
      </c>
      <c r="K4003" s="2">
        <v>20.08</v>
      </c>
      <c r="L4003" s="2">
        <v>0</v>
      </c>
      <c r="M4003" s="2">
        <v>100</v>
      </c>
      <c r="N4003" s="2" t="str">
        <f>"601766"</f>
        <v>601766</v>
      </c>
      <c r="O4003" s="2" t="str">
        <f>"A453612732"</f>
        <v>A453612732</v>
      </c>
      <c r="P4003" s="2" t="str">
        <f>"2639.50"</f>
        <v>2639.50</v>
      </c>
      <c r="Q4003" s="2">
        <v>30</v>
      </c>
      <c r="R4003" s="2">
        <f>Q4003*C4003</f>
        <v>3000</v>
      </c>
    </row>
    <row r="4004" spans="2:18">
      <c r="B4004" s="2" t="s">
        <v>8</v>
      </c>
      <c r="C4004" s="2" t="s">
        <v>9</v>
      </c>
      <c r="D4004" s="4" t="s">
        <v>10</v>
      </c>
      <c r="E4004" s="4"/>
      <c r="F4004" s="4"/>
      <c r="G4004" s="2"/>
      <c r="H4004" s="2">
        <f>SUM(H3988:H4003)</f>
        <v>-178.38</v>
      </c>
      <c r="I4004" s="2"/>
      <c r="J4004" s="2"/>
      <c r="K4004" s="2"/>
      <c r="L4004" s="2"/>
      <c r="M4004" s="2"/>
      <c r="N4004" s="2"/>
      <c r="O4004" s="2"/>
      <c r="P4004" s="2"/>
      <c r="Q4004" s="2"/>
      <c r="R4004" s="2">
        <f>SUM(R3988:R4003)</f>
        <v>134800</v>
      </c>
    </row>
    <row r="4005" customFormat="1" spans="4:9">
      <c r="D4005" s="5"/>
      <c r="E4005" s="5"/>
      <c r="F4005" s="5"/>
      <c r="I4005" s="6">
        <v>42257</v>
      </c>
    </row>
    <row r="4006" customFormat="1" spans="11:11">
      <c r="K4006" s="6">
        <f>I4005+1</f>
        <v>42258</v>
      </c>
    </row>
    <row r="4007" customFormat="1" spans="3:12">
      <c r="C4007" t="s">
        <v>11</v>
      </c>
      <c r="L4007" s="7">
        <f ca="1">NOW()</f>
        <v>42259.9654398148</v>
      </c>
    </row>
    <row r="4008" customFormat="1" spans="10:10">
      <c r="J4008" t="e">
        <f>E4000+1</f>
        <v>#VALUE!</v>
      </c>
    </row>
    <row r="4009" customFormat="1" spans="7:7">
      <c r="G4009" t="s">
        <v>12</v>
      </c>
    </row>
    <row r="4010" customFormat="1" spans="6:6">
      <c r="F4010" t="s">
        <v>13</v>
      </c>
    </row>
    <row r="4011" spans="1:17">
      <c r="A4011" s="2" t="str">
        <f>"币种"</f>
        <v>币种</v>
      </c>
      <c r="B4011" s="2" t="str">
        <f>"余额"</f>
        <v>余额</v>
      </c>
      <c r="C4011" s="2" t="str">
        <f>"可用"</f>
        <v>可用</v>
      </c>
      <c r="D4011" s="2" t="str">
        <f>"可取"</f>
        <v>可取</v>
      </c>
      <c r="E4011" s="2" t="str">
        <f>"参考市值"</f>
        <v>参考市值</v>
      </c>
      <c r="F4011" s="2" t="str">
        <f>"资产"</f>
        <v>资产</v>
      </c>
      <c r="G4011" s="2" t="str">
        <f>"盈亏"</f>
        <v>盈亏</v>
      </c>
      <c r="H4011" s="2"/>
      <c r="I4011" s="2"/>
      <c r="J4011" s="2"/>
      <c r="K4011" s="2"/>
      <c r="L4011" s="2"/>
      <c r="M4011" s="2"/>
      <c r="N4011" s="2"/>
      <c r="O4011" s="2"/>
      <c r="P4011" s="2"/>
      <c r="Q4011" s="2"/>
    </row>
    <row r="4012" spans="1:17">
      <c r="A4012" s="2" t="str">
        <f>"人民币"</f>
        <v>人民币</v>
      </c>
      <c r="B4012" s="2" t="str">
        <f>"5508.71"</f>
        <v>5508.71</v>
      </c>
      <c r="C4012" s="2" t="str">
        <f>"138.54"</f>
        <v>138.54</v>
      </c>
      <c r="D4012" s="2" t="str">
        <f>"138.54"</f>
        <v>138.54</v>
      </c>
      <c r="E4012" s="2" t="str">
        <f>"91616.00"</f>
        <v>91616.00</v>
      </c>
      <c r="F4012" s="2" t="str">
        <f>"91754.54"</f>
        <v>91754.54</v>
      </c>
      <c r="G4012" s="2" t="str">
        <f>"-9194.42"</f>
        <v>-9194.42</v>
      </c>
      <c r="H4012" s="2"/>
      <c r="I4012" s="2"/>
      <c r="J4012" s="2"/>
      <c r="K4012" s="2"/>
      <c r="L4012" s="2"/>
      <c r="M4012" s="2"/>
      <c r="N4012" s="2"/>
      <c r="O4012" s="2"/>
      <c r="P4012" s="2"/>
      <c r="Q4012" s="2"/>
    </row>
    <row r="4013" spans="1:17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8"/>
    </row>
    <row r="4014" spans="1:18">
      <c r="A4014" s="2" t="s">
        <v>0</v>
      </c>
      <c r="B4014" s="2" t="str">
        <f>"证券数量"</f>
        <v>证券数量</v>
      </c>
      <c r="C4014" s="2" t="s">
        <v>1</v>
      </c>
      <c r="D4014" s="2" t="str">
        <f>"价格币种"</f>
        <v>价格币种</v>
      </c>
      <c r="E4014" s="2" t="str">
        <f>"成本价"</f>
        <v>成本价</v>
      </c>
      <c r="F4014" s="2" t="str">
        <f>"浮动盈亏"</f>
        <v>浮动盈亏</v>
      </c>
      <c r="G4014" s="2" t="str">
        <f>"盈亏比例(%)"</f>
        <v>盈亏比例(%)</v>
      </c>
      <c r="H4014" s="2" t="str">
        <f>"折算汇率"</f>
        <v>折算汇率</v>
      </c>
      <c r="I4014" s="2" t="str">
        <f>"最新市值"</f>
        <v>最新市值</v>
      </c>
      <c r="J4014" s="2" t="str">
        <f>"当前价"</f>
        <v>当前价</v>
      </c>
      <c r="K4014" s="2" t="str">
        <f>"今买数量"</f>
        <v>今买数量</v>
      </c>
      <c r="L4014" s="2" t="str">
        <f>"今卖数量"</f>
        <v>今卖数量</v>
      </c>
      <c r="M4014" s="2" t="str">
        <f>"证券代码"</f>
        <v>证券代码</v>
      </c>
      <c r="N4014" s="2" t="str">
        <f>"股东代码"</f>
        <v>股东代码</v>
      </c>
      <c r="O4014" s="2" t="str">
        <f>"成本金额"</f>
        <v>成本金额</v>
      </c>
      <c r="P4014" s="2" t="s">
        <v>2</v>
      </c>
      <c r="Q4014" s="2"/>
      <c r="R4014" s="2" t="s">
        <v>3</v>
      </c>
    </row>
    <row r="4015" spans="1:18">
      <c r="A4015" s="2" t="s">
        <v>4</v>
      </c>
      <c r="B4015" s="9" t="s">
        <v>5</v>
      </c>
      <c r="C4015" s="9" t="s">
        <v>5</v>
      </c>
      <c r="D4015" s="2" t="str">
        <f t="shared" ref="D4015:D4030" si="1193">"人民币"</f>
        <v>人民币</v>
      </c>
      <c r="E4015" s="2">
        <v>19.758</v>
      </c>
      <c r="F4015" s="2">
        <v>-1294.53</v>
      </c>
      <c r="G4015" s="2">
        <v>-8.19</v>
      </c>
      <c r="H4015" s="9" t="s">
        <v>6</v>
      </c>
      <c r="I4015" s="2">
        <v>14512</v>
      </c>
      <c r="J4015" s="2">
        <v>18.14</v>
      </c>
      <c r="K4015" s="2">
        <v>0</v>
      </c>
      <c r="L4015" s="2">
        <v>0</v>
      </c>
      <c r="M4015" s="2" t="str">
        <f>"000936"</f>
        <v>000936</v>
      </c>
      <c r="N4015" s="2" t="str">
        <f t="shared" ref="N4015:N4018" si="1194">"0157472516"</f>
        <v>0157472516</v>
      </c>
      <c r="O4015" s="2" t="str">
        <f>"15806.53"</f>
        <v>15806.53</v>
      </c>
      <c r="P4015" s="2">
        <v>30</v>
      </c>
      <c r="Q4015" s="2">
        <f t="shared" ref="Q4015:Q4030" si="1195">P4015*B4015</f>
        <v>24000</v>
      </c>
      <c r="R4015" s="2">
        <f t="shared" ref="R4015:R4030" si="1196">(Q4015-O4015)/O4015*100</f>
        <v>51.835981711356</v>
      </c>
    </row>
    <row r="4016" spans="1:18">
      <c r="A4016" s="2" t="str">
        <f>"创业板B"</f>
        <v>创业板B</v>
      </c>
      <c r="B4016" s="2">
        <v>10000</v>
      </c>
      <c r="C4016" s="2">
        <v>10000</v>
      </c>
      <c r="D4016" s="2" t="str">
        <f>"人民币"</f>
        <v>人民币</v>
      </c>
      <c r="E4016" s="2">
        <v>1.116</v>
      </c>
      <c r="F4016" s="2">
        <v>-927.5</v>
      </c>
      <c r="G4016" s="2">
        <v>-8.33</v>
      </c>
      <c r="H4016" s="2"/>
      <c r="I4016" s="2">
        <v>10230</v>
      </c>
      <c r="J4016" s="2">
        <v>1.023</v>
      </c>
      <c r="K4016" s="2">
        <v>0</v>
      </c>
      <c r="L4016" s="2">
        <v>0</v>
      </c>
      <c r="M4016" s="2" t="str">
        <f>"150153"</f>
        <v>150153</v>
      </c>
      <c r="N4016" s="2" t="str">
        <f>"0157472516"</f>
        <v>0157472516</v>
      </c>
      <c r="O4016" s="2" t="str">
        <f>"11157.50"</f>
        <v>11157.50</v>
      </c>
      <c r="P4016" s="2">
        <v>1.3</v>
      </c>
      <c r="Q4016" s="2">
        <f>P4016*B4016</f>
        <v>13000</v>
      </c>
      <c r="R4016" s="2">
        <f>(Q4016-O4016)/O4016*100</f>
        <v>16.5135559041004</v>
      </c>
    </row>
    <row r="4017" spans="1:18">
      <c r="A4017" s="2" t="s">
        <v>7</v>
      </c>
      <c r="B4017" s="2">
        <v>600</v>
      </c>
      <c r="C4017" s="2">
        <v>600</v>
      </c>
      <c r="D4017" s="2" t="str">
        <f>"人民币"</f>
        <v>人民币</v>
      </c>
      <c r="E4017" s="2">
        <v>17.548</v>
      </c>
      <c r="F4017" s="2">
        <v>-310.88</v>
      </c>
      <c r="G4017" s="2">
        <v>-2.95</v>
      </c>
      <c r="H4017" s="2"/>
      <c r="I4017" s="2">
        <v>10218</v>
      </c>
      <c r="J4017" s="2">
        <v>17.03</v>
      </c>
      <c r="K4017" s="2">
        <v>0</v>
      </c>
      <c r="L4017" s="2">
        <v>0</v>
      </c>
      <c r="M4017" s="2" t="str">
        <f>"600008"</f>
        <v>600008</v>
      </c>
      <c r="N4017" s="2" t="str">
        <f t="shared" ref="N4017:N4020" si="1197">"A453612732"</f>
        <v>A453612732</v>
      </c>
      <c r="O4017" s="2" t="str">
        <f>"10528.88"</f>
        <v>10528.88</v>
      </c>
      <c r="P4017" s="2">
        <v>25</v>
      </c>
      <c r="Q4017" s="2">
        <f>P4017*B4017</f>
        <v>15000</v>
      </c>
      <c r="R4017" s="2">
        <f>(Q4017-O4017)/O4017*100</f>
        <v>42.4652954540274</v>
      </c>
    </row>
    <row r="4018" spans="1:18">
      <c r="A4018" s="2" t="str">
        <f>"华英农业"</f>
        <v>华英农业</v>
      </c>
      <c r="B4018" s="2">
        <v>600</v>
      </c>
      <c r="C4018" s="2">
        <v>300</v>
      </c>
      <c r="D4018" s="2" t="str">
        <f>"人民币"</f>
        <v>人民币</v>
      </c>
      <c r="E4018" s="2">
        <v>14.948</v>
      </c>
      <c r="F4018" s="2">
        <v>-418.66</v>
      </c>
      <c r="G4018" s="2">
        <v>-4.67</v>
      </c>
      <c r="H4018" s="2"/>
      <c r="I4018" s="2">
        <v>8550</v>
      </c>
      <c r="J4018" s="2">
        <v>14.25</v>
      </c>
      <c r="K4018" s="2">
        <v>300</v>
      </c>
      <c r="L4018" s="2">
        <v>0</v>
      </c>
      <c r="M4018" s="2" t="str">
        <f>"002321"</f>
        <v>002321</v>
      </c>
      <c r="N4018" s="2" t="str">
        <f>"0157472516"</f>
        <v>0157472516</v>
      </c>
      <c r="O4018" s="2" t="str">
        <f>"8968.66"</f>
        <v>8968.66</v>
      </c>
      <c r="P4018" s="2">
        <v>25</v>
      </c>
      <c r="Q4018" s="2">
        <f>P4018*B4018</f>
        <v>15000</v>
      </c>
      <c r="R4018" s="2">
        <f>(Q4018-O4018)/O4018*100</f>
        <v>67.2490650777262</v>
      </c>
    </row>
    <row r="4019" spans="1:18">
      <c r="A4019" s="2" t="str">
        <f>"*ST阳化"</f>
        <v>*ST阳化</v>
      </c>
      <c r="B4019" s="2">
        <v>900</v>
      </c>
      <c r="C4019" s="2">
        <v>600</v>
      </c>
      <c r="D4019" s="2" t="str">
        <f>"人民币"</f>
        <v>人民币</v>
      </c>
      <c r="E4019" s="2">
        <v>7.599</v>
      </c>
      <c r="F4019" s="2">
        <v>-80.2</v>
      </c>
      <c r="G4019" s="2">
        <v>-1.17</v>
      </c>
      <c r="H4019" s="2"/>
      <c r="I4019" s="2">
        <v>6759</v>
      </c>
      <c r="J4019" s="2">
        <v>7.51</v>
      </c>
      <c r="K4019" s="2">
        <v>300</v>
      </c>
      <c r="L4019" s="2">
        <v>0</v>
      </c>
      <c r="M4019" s="2" t="str">
        <f>"600691"</f>
        <v>600691</v>
      </c>
      <c r="N4019" s="2" t="str">
        <f>"A453612732"</f>
        <v>A453612732</v>
      </c>
      <c r="O4019" s="2" t="str">
        <f>"6839.20"</f>
        <v>6839.20</v>
      </c>
      <c r="P4019" s="2">
        <v>11</v>
      </c>
      <c r="Q4019" s="2">
        <f>P4019*B4019</f>
        <v>9900</v>
      </c>
      <c r="R4019" s="2">
        <f>(Q4019-O4019)/O4019*100</f>
        <v>44.7537723710376</v>
      </c>
    </row>
    <row r="4020" spans="1:18">
      <c r="A4020" s="2" t="str">
        <f>"雪峰科技"</f>
        <v>雪峰科技</v>
      </c>
      <c r="B4020" s="2">
        <v>200</v>
      </c>
      <c r="C4020" s="2">
        <v>100</v>
      </c>
      <c r="D4020" s="2" t="str">
        <f>"人民币"</f>
        <v>人民币</v>
      </c>
      <c r="E4020" s="2">
        <v>37.898</v>
      </c>
      <c r="F4020" s="2">
        <v>-1239.59</v>
      </c>
      <c r="G4020" s="2">
        <v>-16.35</v>
      </c>
      <c r="H4020" s="2"/>
      <c r="I4020" s="2">
        <v>6340</v>
      </c>
      <c r="J4020" s="2">
        <v>31.7</v>
      </c>
      <c r="K4020" s="2">
        <v>100</v>
      </c>
      <c r="L4020" s="2">
        <v>0</v>
      </c>
      <c r="M4020" s="2" t="str">
        <f>"603227"</f>
        <v>603227</v>
      </c>
      <c r="N4020" s="2" t="str">
        <f>"A453612732"</f>
        <v>A453612732</v>
      </c>
      <c r="O4020" s="2" t="str">
        <f>"7579.59"</f>
        <v>7579.59</v>
      </c>
      <c r="P4020" s="2">
        <v>42</v>
      </c>
      <c r="Q4020" s="2">
        <f>P4020*B4020</f>
        <v>8400</v>
      </c>
      <c r="R4020" s="2">
        <f>(Q4020-O4020)/O4020*100</f>
        <v>10.8239363870605</v>
      </c>
    </row>
    <row r="4021" spans="1:18">
      <c r="A4021" s="2" t="str">
        <f>"三花股份"</f>
        <v>三花股份</v>
      </c>
      <c r="B4021" s="2">
        <v>400</v>
      </c>
      <c r="C4021" s="2">
        <v>400</v>
      </c>
      <c r="D4021" s="2" t="str">
        <f>"人民币"</f>
        <v>人民币</v>
      </c>
      <c r="E4021" s="2">
        <v>13.737</v>
      </c>
      <c r="F4021" s="2">
        <v>69.25</v>
      </c>
      <c r="G4021" s="2">
        <v>1.26</v>
      </c>
      <c r="H4021" s="2"/>
      <c r="I4021" s="2">
        <v>5564</v>
      </c>
      <c r="J4021" s="2">
        <v>13.91</v>
      </c>
      <c r="K4021" s="2">
        <v>0</v>
      </c>
      <c r="L4021" s="2">
        <v>0</v>
      </c>
      <c r="M4021" s="2" t="str">
        <f>"002050"</f>
        <v>002050</v>
      </c>
      <c r="N4021" s="2" t="str">
        <f t="shared" ref="N4021:N4026" si="1198">"0157472516"</f>
        <v>0157472516</v>
      </c>
      <c r="O4021" s="2" t="str">
        <f>"5494.75"</f>
        <v>5494.75</v>
      </c>
      <c r="P4021" s="2">
        <v>20</v>
      </c>
      <c r="Q4021" s="2">
        <f>P4021*B4021</f>
        <v>8000</v>
      </c>
      <c r="R4021" s="2">
        <f>(Q4021-O4021)/O4021*100</f>
        <v>45.5935210883116</v>
      </c>
    </row>
    <row r="4022" spans="1:18">
      <c r="A4022" s="2" t="str">
        <f>"农 产 品"</f>
        <v>农 产 品</v>
      </c>
      <c r="B4022" s="2">
        <v>200</v>
      </c>
      <c r="C4022" s="2">
        <v>200</v>
      </c>
      <c r="D4022" s="2" t="str">
        <f>"人民币"</f>
        <v>人民币</v>
      </c>
      <c r="E4022" s="2">
        <v>25.665</v>
      </c>
      <c r="F4022" s="2">
        <v>-601</v>
      </c>
      <c r="G4022" s="2">
        <v>-11.71</v>
      </c>
      <c r="H4022" s="2"/>
      <c r="I4022" s="2">
        <v>4532</v>
      </c>
      <c r="J4022" s="2">
        <v>22.66</v>
      </c>
      <c r="K4022" s="2">
        <v>0</v>
      </c>
      <c r="L4022" s="2">
        <v>0</v>
      </c>
      <c r="M4022" s="2" t="str">
        <f>"000061"</f>
        <v>000061</v>
      </c>
      <c r="N4022" s="2" t="str">
        <f>"0157472516"</f>
        <v>0157472516</v>
      </c>
      <c r="O4022" s="2" t="str">
        <f>"5133.00"</f>
        <v>5133.00</v>
      </c>
      <c r="P4022" s="2">
        <v>35</v>
      </c>
      <c r="Q4022" s="2">
        <f>P4022*B4022</f>
        <v>7000</v>
      </c>
      <c r="R4022" s="2">
        <f>(Q4022-O4022)/O4022*100</f>
        <v>36.3724917202416</v>
      </c>
    </row>
    <row r="4023" spans="1:18">
      <c r="A4023" s="2" t="str">
        <f>"北京城建"</f>
        <v>北京城建</v>
      </c>
      <c r="B4023" s="2">
        <v>200</v>
      </c>
      <c r="C4023" s="2">
        <v>200</v>
      </c>
      <c r="D4023" s="2" t="str">
        <f>"人民币"</f>
        <v>人民币</v>
      </c>
      <c r="E4023" s="2">
        <v>24.605</v>
      </c>
      <c r="F4023" s="2">
        <v>-394.99</v>
      </c>
      <c r="G4023" s="2">
        <v>-8.03</v>
      </c>
      <c r="H4023" s="2"/>
      <c r="I4023" s="2">
        <v>4526</v>
      </c>
      <c r="J4023" s="2">
        <v>22.63</v>
      </c>
      <c r="K4023" s="2">
        <v>0</v>
      </c>
      <c r="L4023" s="2">
        <v>0</v>
      </c>
      <c r="M4023" s="2" t="str">
        <f>"600266"</f>
        <v>600266</v>
      </c>
      <c r="N4023" s="2" t="str">
        <f t="shared" ref="N4023:N4025" si="1199">"A453612732"</f>
        <v>A453612732</v>
      </c>
      <c r="O4023" s="2" t="str">
        <f>"4920.99"</f>
        <v>4920.99</v>
      </c>
      <c r="P4023" s="2">
        <v>28</v>
      </c>
      <c r="Q4023" s="2">
        <f>P4023*B4023</f>
        <v>5600</v>
      </c>
      <c r="R4023" s="2">
        <f>(Q4023-O4023)/O4023*100</f>
        <v>13.7982397850839</v>
      </c>
    </row>
    <row r="4024" spans="1:18">
      <c r="A4024" s="2" t="str">
        <f>"上汽集团"</f>
        <v>上汽集团</v>
      </c>
      <c r="B4024" s="2">
        <v>200</v>
      </c>
      <c r="C4024" s="2">
        <v>200</v>
      </c>
      <c r="D4024" s="2" t="str">
        <f>"人民币"</f>
        <v>人民币</v>
      </c>
      <c r="E4024" s="2">
        <v>24.736</v>
      </c>
      <c r="F4024" s="2">
        <v>-449.12</v>
      </c>
      <c r="G4024" s="2">
        <v>-9.08</v>
      </c>
      <c r="H4024" s="2"/>
      <c r="I4024" s="2">
        <v>4498</v>
      </c>
      <c r="J4024" s="2">
        <v>22.49</v>
      </c>
      <c r="K4024" s="2">
        <v>0</v>
      </c>
      <c r="L4024" s="2">
        <v>0</v>
      </c>
      <c r="M4024" s="2" t="str">
        <f>"600104"</f>
        <v>600104</v>
      </c>
      <c r="N4024" s="2" t="str">
        <f>"A453612732"</f>
        <v>A453612732</v>
      </c>
      <c r="O4024" s="2" t="str">
        <f>"4947.12"</f>
        <v>4947.12</v>
      </c>
      <c r="P4024" s="2">
        <v>35</v>
      </c>
      <c r="Q4024" s="2">
        <f>P4024*B4024</f>
        <v>7000</v>
      </c>
      <c r="R4024" s="2">
        <f>(Q4024-O4024)/O4024*100</f>
        <v>41.4964666310904</v>
      </c>
    </row>
    <row r="4025" spans="1:18">
      <c r="A4025" s="2" t="str">
        <f>"中海集运"</f>
        <v>中海集运</v>
      </c>
      <c r="B4025" s="2">
        <v>400</v>
      </c>
      <c r="C4025" s="2">
        <v>400</v>
      </c>
      <c r="D4025" s="2" t="str">
        <f>"人民币"</f>
        <v>人民币</v>
      </c>
      <c r="E4025" s="2">
        <v>9.099</v>
      </c>
      <c r="F4025" s="2">
        <v>-167.68</v>
      </c>
      <c r="G4025" s="2">
        <v>-4.6</v>
      </c>
      <c r="H4025" s="2"/>
      <c r="I4025" s="2">
        <v>3472</v>
      </c>
      <c r="J4025" s="2">
        <v>8.68</v>
      </c>
      <c r="K4025" s="2">
        <v>0</v>
      </c>
      <c r="L4025" s="2">
        <v>0</v>
      </c>
      <c r="M4025" s="2" t="str">
        <f>"601866"</f>
        <v>601866</v>
      </c>
      <c r="N4025" s="2" t="str">
        <f>"A453612732"</f>
        <v>A453612732</v>
      </c>
      <c r="O4025" s="2" t="str">
        <f>"3639.68"</f>
        <v>3639.68</v>
      </c>
      <c r="P4025" s="2">
        <v>12</v>
      </c>
      <c r="Q4025" s="2">
        <f>P4025*B4025</f>
        <v>4800</v>
      </c>
      <c r="R4025" s="2">
        <f>(Q4025-O4025)/O4025*100</f>
        <v>31.8797256901706</v>
      </c>
    </row>
    <row r="4026" spans="1:18">
      <c r="A4026" s="2" t="str">
        <f>"中航军B"</f>
        <v>中航军B</v>
      </c>
      <c r="B4026" s="2">
        <v>3000</v>
      </c>
      <c r="C4026" s="2">
        <v>3000</v>
      </c>
      <c r="D4026" s="2" t="str">
        <f>"人民币"</f>
        <v>人民币</v>
      </c>
      <c r="E4026" s="2">
        <v>0.972</v>
      </c>
      <c r="F4026" s="2">
        <v>-62</v>
      </c>
      <c r="G4026" s="2">
        <v>-2.16</v>
      </c>
      <c r="H4026" s="2"/>
      <c r="I4026" s="2">
        <v>2853</v>
      </c>
      <c r="J4026" s="2">
        <v>0.951</v>
      </c>
      <c r="K4026" s="2">
        <v>0</v>
      </c>
      <c r="L4026" s="2">
        <v>0</v>
      </c>
      <c r="M4026" s="2" t="str">
        <f>"150222"</f>
        <v>150222</v>
      </c>
      <c r="N4026" s="2" t="str">
        <f>"0157472516"</f>
        <v>0157472516</v>
      </c>
      <c r="O4026" s="2" t="str">
        <f>"2915.00"</f>
        <v>2915.00</v>
      </c>
      <c r="P4026" s="2">
        <v>1.1</v>
      </c>
      <c r="Q4026" s="2">
        <f>P4026*B4026</f>
        <v>3300</v>
      </c>
      <c r="R4026" s="2">
        <f>(Q4026-O4026)/O4026*100</f>
        <v>13.2075471698113</v>
      </c>
    </row>
    <row r="4027" spans="1:18">
      <c r="A4027" s="2" t="str">
        <f>"华贸物流"</f>
        <v>华贸物流</v>
      </c>
      <c r="B4027" s="2">
        <v>200</v>
      </c>
      <c r="C4027" s="2">
        <v>200</v>
      </c>
      <c r="D4027" s="2" t="str">
        <f>"人民币"</f>
        <v>人民币</v>
      </c>
      <c r="E4027" s="2">
        <v>16.576</v>
      </c>
      <c r="F4027" s="2">
        <v>-473.12</v>
      </c>
      <c r="G4027" s="2">
        <v>-14.27</v>
      </c>
      <c r="H4027" s="2"/>
      <c r="I4027" s="2">
        <v>2842</v>
      </c>
      <c r="J4027" s="2">
        <v>14.21</v>
      </c>
      <c r="K4027" s="2">
        <v>0</v>
      </c>
      <c r="L4027" s="2">
        <v>0</v>
      </c>
      <c r="M4027" s="2" t="str">
        <f>"603128"</f>
        <v>603128</v>
      </c>
      <c r="N4027" s="2" t="str">
        <f t="shared" ref="N4027:N4030" si="1200">"A453612732"</f>
        <v>A453612732</v>
      </c>
      <c r="O4027" s="2" t="str">
        <f>"3315.12"</f>
        <v>3315.12</v>
      </c>
      <c r="P4027" s="2">
        <v>20</v>
      </c>
      <c r="Q4027" s="2">
        <f>P4027*B4027</f>
        <v>4000</v>
      </c>
      <c r="R4027" s="2">
        <f>(Q4027-O4027)/O4027*100</f>
        <v>20.6592823185888</v>
      </c>
    </row>
    <row r="4028" spans="1:18">
      <c r="A4028" s="2" t="str">
        <f>"盛达矿业"</f>
        <v>盛达矿业</v>
      </c>
      <c r="B4028" s="2">
        <v>100</v>
      </c>
      <c r="C4028" s="2">
        <v>100</v>
      </c>
      <c r="D4028" s="2" t="str">
        <f>"人民币"</f>
        <v>人民币</v>
      </c>
      <c r="E4028" s="2">
        <v>38.308</v>
      </c>
      <c r="F4028" s="2">
        <v>-1175.77</v>
      </c>
      <c r="G4028" s="2">
        <v>-30.69</v>
      </c>
      <c r="H4028" s="2"/>
      <c r="I4028" s="2">
        <v>2655</v>
      </c>
      <c r="J4028" s="2">
        <v>26.55</v>
      </c>
      <c r="K4028" s="2">
        <v>0</v>
      </c>
      <c r="L4028" s="2">
        <v>100</v>
      </c>
      <c r="M4028" s="2" t="str">
        <f>"000603"</f>
        <v>000603</v>
      </c>
      <c r="N4028" s="2" t="str">
        <f>"0157472516"</f>
        <v>0157472516</v>
      </c>
      <c r="O4028" s="2" t="str">
        <f>"3830.77"</f>
        <v>3830.77</v>
      </c>
      <c r="P4028" s="2">
        <v>40</v>
      </c>
      <c r="Q4028" s="2">
        <f>P4028*B4028</f>
        <v>4000</v>
      </c>
      <c r="R4028" s="2">
        <f>(Q4028-O4028)/O4028*100</f>
        <v>4.41764971533138</v>
      </c>
    </row>
    <row r="4029" spans="1:18">
      <c r="A4029" s="2" t="str">
        <f>"大众交通"</f>
        <v>大众交通</v>
      </c>
      <c r="B4029" s="2">
        <v>100</v>
      </c>
      <c r="C4029" s="2">
        <v>100</v>
      </c>
      <c r="D4029" s="2" t="str">
        <f>"人民币"</f>
        <v>人民币</v>
      </c>
      <c r="E4029" s="2">
        <v>30.941</v>
      </c>
      <c r="F4029" s="2">
        <v>-1037.13</v>
      </c>
      <c r="G4029" s="2">
        <v>-33.52</v>
      </c>
      <c r="H4029" s="2"/>
      <c r="I4029" s="2">
        <v>2057</v>
      </c>
      <c r="J4029" s="2">
        <v>20.57</v>
      </c>
      <c r="K4029" s="2">
        <v>0</v>
      </c>
      <c r="L4029" s="2">
        <v>0</v>
      </c>
      <c r="M4029" s="2" t="str">
        <f>"600611"</f>
        <v>600611</v>
      </c>
      <c r="N4029" s="2" t="str">
        <f>"A453612732"</f>
        <v>A453612732</v>
      </c>
      <c r="O4029" s="2" t="str">
        <f>"3094.13"</f>
        <v>3094.13</v>
      </c>
      <c r="P4029" s="2">
        <v>28</v>
      </c>
      <c r="Q4029" s="2">
        <f>P4029*B4029</f>
        <v>2800</v>
      </c>
      <c r="R4029" s="2">
        <f>(Q4029-O4029)/O4029*100</f>
        <v>-9.50606470962759</v>
      </c>
    </row>
    <row r="4030" spans="1:18">
      <c r="A4030" s="2" t="str">
        <f>"中国中车"</f>
        <v>中国中车</v>
      </c>
      <c r="B4030" s="2">
        <v>100</v>
      </c>
      <c r="C4030" s="2">
        <v>100</v>
      </c>
      <c r="D4030" s="2" t="str">
        <f>"人民币"</f>
        <v>人民币</v>
      </c>
      <c r="E4030" s="2">
        <v>26.395</v>
      </c>
      <c r="F4030" s="2">
        <v>-631.5</v>
      </c>
      <c r="G4030" s="2">
        <v>-23.92</v>
      </c>
      <c r="H4030" s="2"/>
      <c r="I4030" s="2">
        <v>2008</v>
      </c>
      <c r="J4030" s="2">
        <v>20.08</v>
      </c>
      <c r="K4030" s="2">
        <v>0</v>
      </c>
      <c r="L4030" s="2">
        <v>100</v>
      </c>
      <c r="M4030" s="2" t="str">
        <f>"601766"</f>
        <v>601766</v>
      </c>
      <c r="N4030" s="2" t="str">
        <f>"A453612732"</f>
        <v>A453612732</v>
      </c>
      <c r="O4030" s="2" t="str">
        <f>"2639.50"</f>
        <v>2639.50</v>
      </c>
      <c r="P4030" s="2">
        <v>30</v>
      </c>
      <c r="Q4030" s="2">
        <f>P4030*B4030</f>
        <v>3000</v>
      </c>
      <c r="R4030" s="2">
        <f>(Q4030-O4030)/O4030*100</f>
        <v>13.6578897518469</v>
      </c>
    </row>
    <row r="4031" spans="1:18">
      <c r="A4031" s="2" t="s">
        <v>8</v>
      </c>
      <c r="B4031" s="2" t="s">
        <v>9</v>
      </c>
      <c r="C4031" s="4" t="s">
        <v>10</v>
      </c>
      <c r="D4031" s="4"/>
      <c r="E4031" s="4"/>
      <c r="F4031" s="2"/>
      <c r="G4031" s="2">
        <f>SUM(G4015:G4030)</f>
        <v>-178.38</v>
      </c>
      <c r="H4031" s="2"/>
      <c r="I4031" s="2"/>
      <c r="J4031" s="2"/>
      <c r="K4031" s="2"/>
      <c r="L4031" s="2"/>
      <c r="M4031" s="2"/>
      <c r="N4031" s="2"/>
      <c r="O4031" s="2"/>
      <c r="P4031" s="2"/>
      <c r="Q4031" s="2">
        <f>SUM(Q4015:Q4030)</f>
        <v>134800</v>
      </c>
      <c r="R4031" s="2"/>
    </row>
    <row r="4032" customFormat="1" spans="3:8">
      <c r="C4032" s="5"/>
      <c r="D4032" s="5"/>
      <c r="E4032" s="5"/>
      <c r="H4032" s="6">
        <v>42257</v>
      </c>
    </row>
    <row r="4033" customFormat="1" spans="10:10">
      <c r="J4033" s="6">
        <f>H4032+1</f>
        <v>42258</v>
      </c>
    </row>
    <row r="4034" customFormat="1" spans="2:11">
      <c r="B4034" t="s">
        <v>11</v>
      </c>
      <c r="K4034" s="7">
        <f ca="1">NOW()</f>
        <v>42259.9654398148</v>
      </c>
    </row>
    <row r="4035" customFormat="1" spans="9:9">
      <c r="I4035" t="e">
        <f>D4027+1</f>
        <v>#VALUE!</v>
      </c>
    </row>
    <row r="4036" customFormat="1"/>
    <row r="4037" spans="1:18">
      <c r="A4037" s="2" t="s">
        <v>0</v>
      </c>
      <c r="B4037" s="2" t="str">
        <f>"证券数量"</f>
        <v>证券数量</v>
      </c>
      <c r="C4037" s="2" t="s">
        <v>1</v>
      </c>
      <c r="D4037" s="2" t="str">
        <f>"价格币种"</f>
        <v>价格币种</v>
      </c>
      <c r="E4037" s="2" t="str">
        <f>"成本价"</f>
        <v>成本价</v>
      </c>
      <c r="F4037" s="2" t="str">
        <f>"浮动盈亏"</f>
        <v>浮动盈亏</v>
      </c>
      <c r="G4037" s="2" t="str">
        <f>"盈亏比例(%)"</f>
        <v>盈亏比例(%)</v>
      </c>
      <c r="H4037" s="2" t="str">
        <f>"折算汇率"</f>
        <v>折算汇率</v>
      </c>
      <c r="I4037" s="2" t="str">
        <f>"最新市值"</f>
        <v>最新市值</v>
      </c>
      <c r="J4037" s="2" t="str">
        <f>"当前价"</f>
        <v>当前价</v>
      </c>
      <c r="K4037" s="2" t="str">
        <f>"今买数量"</f>
        <v>今买数量</v>
      </c>
      <c r="L4037" s="2" t="str">
        <f>"今卖数量"</f>
        <v>今卖数量</v>
      </c>
      <c r="M4037" s="2" t="str">
        <f>"证券代码"</f>
        <v>证券代码</v>
      </c>
      <c r="N4037" s="2" t="str">
        <f>"股东代码"</f>
        <v>股东代码</v>
      </c>
      <c r="O4037" s="2" t="str">
        <f>"成本金额"</f>
        <v>成本金额</v>
      </c>
      <c r="P4037" s="2" t="s">
        <v>2</v>
      </c>
      <c r="Q4037" s="2"/>
      <c r="R4037" s="2" t="s">
        <v>3</v>
      </c>
    </row>
    <row r="4038" spans="1:18">
      <c r="A4038" s="2" t="s">
        <v>4</v>
      </c>
      <c r="B4038" s="9" t="s">
        <v>5</v>
      </c>
      <c r="C4038" s="9" t="s">
        <v>5</v>
      </c>
      <c r="D4038" s="2" t="str">
        <f t="shared" ref="D4038:D4053" si="1201">"人民币"</f>
        <v>人民币</v>
      </c>
      <c r="E4038" s="2">
        <v>19.758</v>
      </c>
      <c r="F4038" s="2">
        <v>-1294.53</v>
      </c>
      <c r="G4038" s="2">
        <v>-8.19</v>
      </c>
      <c r="H4038" s="9" t="s">
        <v>6</v>
      </c>
      <c r="I4038" s="2">
        <v>14512</v>
      </c>
      <c r="J4038" s="2">
        <v>18.14</v>
      </c>
      <c r="K4038" s="2">
        <v>0</v>
      </c>
      <c r="L4038" s="2">
        <v>0</v>
      </c>
      <c r="M4038" s="2" t="str">
        <f>"000936"</f>
        <v>000936</v>
      </c>
      <c r="N4038" s="2" t="str">
        <f t="shared" ref="N4038:N4041" si="1202">"0157472516"</f>
        <v>0157472516</v>
      </c>
      <c r="O4038" s="2" t="str">
        <f>"15806.53"</f>
        <v>15806.53</v>
      </c>
      <c r="P4038" s="2">
        <v>30</v>
      </c>
      <c r="Q4038" s="2">
        <f t="shared" ref="Q4038:Q4053" si="1203">P4038*B4038</f>
        <v>24000</v>
      </c>
      <c r="R4038" s="2">
        <f t="shared" ref="R4038:R4053" si="1204">(Q4038-O4038)/O4038*100</f>
        <v>51.835981711356</v>
      </c>
    </row>
    <row r="4039" spans="1:18">
      <c r="A4039" s="2" t="str">
        <f>"创业板B"</f>
        <v>创业板B</v>
      </c>
      <c r="B4039" s="2">
        <v>10000</v>
      </c>
      <c r="C4039" s="2">
        <v>10000</v>
      </c>
      <c r="D4039" s="2" t="str">
        <f>"人民币"</f>
        <v>人民币</v>
      </c>
      <c r="E4039" s="2">
        <v>1.116</v>
      </c>
      <c r="F4039" s="2">
        <v>-927.5</v>
      </c>
      <c r="G4039" s="2">
        <v>-8.33</v>
      </c>
      <c r="H4039" s="2"/>
      <c r="I4039" s="2">
        <v>10230</v>
      </c>
      <c r="J4039" s="2">
        <v>1.023</v>
      </c>
      <c r="K4039" s="2">
        <v>0</v>
      </c>
      <c r="L4039" s="2">
        <v>0</v>
      </c>
      <c r="M4039" s="2" t="str">
        <f>"150153"</f>
        <v>150153</v>
      </c>
      <c r="N4039" s="2" t="str">
        <f>"0157472516"</f>
        <v>0157472516</v>
      </c>
      <c r="O4039" s="2" t="str">
        <f>"11157.50"</f>
        <v>11157.50</v>
      </c>
      <c r="P4039" s="2">
        <v>1.3</v>
      </c>
      <c r="Q4039" s="2">
        <f>P4039*B4039</f>
        <v>13000</v>
      </c>
      <c r="R4039" s="2">
        <f>(Q4039-O4039)/O4039*100</f>
        <v>16.5135559041004</v>
      </c>
    </row>
    <row r="4040" spans="1:18">
      <c r="A4040" s="2" t="s">
        <v>7</v>
      </c>
      <c r="B4040" s="2">
        <v>600</v>
      </c>
      <c r="C4040" s="2">
        <v>600</v>
      </c>
      <c r="D4040" s="2" t="str">
        <f>"人民币"</f>
        <v>人民币</v>
      </c>
      <c r="E4040" s="2">
        <v>17.548</v>
      </c>
      <c r="F4040" s="2">
        <v>-310.88</v>
      </c>
      <c r="G4040" s="2">
        <v>-2.95</v>
      </c>
      <c r="H4040" s="2"/>
      <c r="I4040" s="2">
        <v>10218</v>
      </c>
      <c r="J4040" s="2">
        <v>17.03</v>
      </c>
      <c r="K4040" s="2">
        <v>0</v>
      </c>
      <c r="L4040" s="2">
        <v>0</v>
      </c>
      <c r="M4040" s="2" t="str">
        <f>"600008"</f>
        <v>600008</v>
      </c>
      <c r="N4040" s="2" t="str">
        <f t="shared" ref="N4040:N4043" si="1205">"A453612732"</f>
        <v>A453612732</v>
      </c>
      <c r="O4040" s="2" t="str">
        <f>"10528.88"</f>
        <v>10528.88</v>
      </c>
      <c r="P4040" s="2">
        <v>25</v>
      </c>
      <c r="Q4040" s="2">
        <f>P4040*B4040</f>
        <v>15000</v>
      </c>
      <c r="R4040" s="2">
        <f>(Q4040-O4040)/O4040*100</f>
        <v>42.4652954540274</v>
      </c>
    </row>
    <row r="4041" spans="1:18">
      <c r="A4041" s="2" t="str">
        <f>"华英农业"</f>
        <v>华英农业</v>
      </c>
      <c r="B4041" s="2">
        <v>600</v>
      </c>
      <c r="C4041" s="2">
        <v>300</v>
      </c>
      <c r="D4041" s="2" t="str">
        <f>"人民币"</f>
        <v>人民币</v>
      </c>
      <c r="E4041" s="2">
        <v>14.948</v>
      </c>
      <c r="F4041" s="2">
        <v>-418.66</v>
      </c>
      <c r="G4041" s="2">
        <v>-4.67</v>
      </c>
      <c r="H4041" s="2"/>
      <c r="I4041" s="2">
        <v>8550</v>
      </c>
      <c r="J4041" s="2">
        <v>14.25</v>
      </c>
      <c r="K4041" s="2">
        <v>300</v>
      </c>
      <c r="L4041" s="2">
        <v>0</v>
      </c>
      <c r="M4041" s="2" t="str">
        <f>"002321"</f>
        <v>002321</v>
      </c>
      <c r="N4041" s="2" t="str">
        <f>"0157472516"</f>
        <v>0157472516</v>
      </c>
      <c r="O4041" s="2" t="str">
        <f>"8968.66"</f>
        <v>8968.66</v>
      </c>
      <c r="P4041" s="2">
        <v>25</v>
      </c>
      <c r="Q4041" s="2">
        <f>P4041*B4041</f>
        <v>15000</v>
      </c>
      <c r="R4041" s="2">
        <f>(Q4041-O4041)/O4041*100</f>
        <v>67.2490650777262</v>
      </c>
    </row>
    <row r="4042" spans="1:18">
      <c r="A4042" s="2" t="str">
        <f>"*ST阳化"</f>
        <v>*ST阳化</v>
      </c>
      <c r="B4042" s="2">
        <v>900</v>
      </c>
      <c r="C4042" s="2">
        <v>600</v>
      </c>
      <c r="D4042" s="2" t="str">
        <f>"人民币"</f>
        <v>人民币</v>
      </c>
      <c r="E4042" s="2">
        <v>7.599</v>
      </c>
      <c r="F4042" s="2">
        <v>-80.2</v>
      </c>
      <c r="G4042" s="2">
        <v>-1.17</v>
      </c>
      <c r="H4042" s="2"/>
      <c r="I4042" s="2">
        <v>6759</v>
      </c>
      <c r="J4042" s="2">
        <v>7.51</v>
      </c>
      <c r="K4042" s="2">
        <v>300</v>
      </c>
      <c r="L4042" s="2">
        <v>0</v>
      </c>
      <c r="M4042" s="2" t="str">
        <f>"600691"</f>
        <v>600691</v>
      </c>
      <c r="N4042" s="2" t="str">
        <f>"A453612732"</f>
        <v>A453612732</v>
      </c>
      <c r="O4042" s="2" t="str">
        <f>"6839.20"</f>
        <v>6839.20</v>
      </c>
      <c r="P4042" s="2">
        <v>11</v>
      </c>
      <c r="Q4042" s="2">
        <f>P4042*B4042</f>
        <v>9900</v>
      </c>
      <c r="R4042" s="2">
        <f>(Q4042-O4042)/O4042*100</f>
        <v>44.7537723710376</v>
      </c>
    </row>
    <row r="4043" spans="1:18">
      <c r="A4043" s="2" t="str">
        <f>"雪峰科技"</f>
        <v>雪峰科技</v>
      </c>
      <c r="B4043" s="2">
        <v>200</v>
      </c>
      <c r="C4043" s="2">
        <v>100</v>
      </c>
      <c r="D4043" s="2" t="str">
        <f>"人民币"</f>
        <v>人民币</v>
      </c>
      <c r="E4043" s="2">
        <v>37.898</v>
      </c>
      <c r="F4043" s="2">
        <v>-1239.59</v>
      </c>
      <c r="G4043" s="2">
        <v>-16.35</v>
      </c>
      <c r="H4043" s="2"/>
      <c r="I4043" s="2">
        <v>6340</v>
      </c>
      <c r="J4043" s="2">
        <v>31.7</v>
      </c>
      <c r="K4043" s="2">
        <v>100</v>
      </c>
      <c r="L4043" s="2">
        <v>0</v>
      </c>
      <c r="M4043" s="2" t="str">
        <f>"603227"</f>
        <v>603227</v>
      </c>
      <c r="N4043" s="2" t="str">
        <f>"A453612732"</f>
        <v>A453612732</v>
      </c>
      <c r="O4043" s="2" t="str">
        <f>"7579.59"</f>
        <v>7579.59</v>
      </c>
      <c r="P4043" s="2">
        <v>42</v>
      </c>
      <c r="Q4043" s="2">
        <f>P4043*B4043</f>
        <v>8400</v>
      </c>
      <c r="R4043" s="2">
        <f>(Q4043-O4043)/O4043*100</f>
        <v>10.8239363870605</v>
      </c>
    </row>
    <row r="4044" spans="1:18">
      <c r="A4044" s="2" t="str">
        <f>"三花股份"</f>
        <v>三花股份</v>
      </c>
      <c r="B4044" s="2">
        <v>400</v>
      </c>
      <c r="C4044" s="2">
        <v>400</v>
      </c>
      <c r="D4044" s="2" t="str">
        <f>"人民币"</f>
        <v>人民币</v>
      </c>
      <c r="E4044" s="2">
        <v>13.737</v>
      </c>
      <c r="F4044" s="2">
        <v>69.25</v>
      </c>
      <c r="G4044" s="2">
        <v>1.26</v>
      </c>
      <c r="H4044" s="2"/>
      <c r="I4044" s="2">
        <v>5564</v>
      </c>
      <c r="J4044" s="2">
        <v>13.91</v>
      </c>
      <c r="K4044" s="2">
        <v>0</v>
      </c>
      <c r="L4044" s="2">
        <v>0</v>
      </c>
      <c r="M4044" s="2" t="str">
        <f>"002050"</f>
        <v>002050</v>
      </c>
      <c r="N4044" s="2" t="str">
        <f t="shared" ref="N4044:N4049" si="1206">"0157472516"</f>
        <v>0157472516</v>
      </c>
      <c r="O4044" s="2" t="str">
        <f>"5494.75"</f>
        <v>5494.75</v>
      </c>
      <c r="P4044" s="2">
        <v>20</v>
      </c>
      <c r="Q4044" s="2">
        <f>P4044*B4044</f>
        <v>8000</v>
      </c>
      <c r="R4044" s="2">
        <f>(Q4044-O4044)/O4044*100</f>
        <v>45.5935210883116</v>
      </c>
    </row>
    <row r="4045" spans="1:18">
      <c r="A4045" s="2" t="str">
        <f>"农 产 品"</f>
        <v>农 产 品</v>
      </c>
      <c r="B4045" s="2">
        <v>200</v>
      </c>
      <c r="C4045" s="2">
        <v>200</v>
      </c>
      <c r="D4045" s="2" t="str">
        <f>"人民币"</f>
        <v>人民币</v>
      </c>
      <c r="E4045" s="2">
        <v>25.665</v>
      </c>
      <c r="F4045" s="2">
        <v>-601</v>
      </c>
      <c r="G4045" s="2">
        <v>-11.71</v>
      </c>
      <c r="H4045" s="2"/>
      <c r="I4045" s="2">
        <v>4532</v>
      </c>
      <c r="J4045" s="2">
        <v>22.66</v>
      </c>
      <c r="K4045" s="2">
        <v>0</v>
      </c>
      <c r="L4045" s="2">
        <v>0</v>
      </c>
      <c r="M4045" s="2" t="str">
        <f>"000061"</f>
        <v>000061</v>
      </c>
      <c r="N4045" s="2" t="str">
        <f>"0157472516"</f>
        <v>0157472516</v>
      </c>
      <c r="O4045" s="2" t="str">
        <f>"5133.00"</f>
        <v>5133.00</v>
      </c>
      <c r="P4045" s="2">
        <v>35</v>
      </c>
      <c r="Q4045" s="2">
        <f>P4045*B4045</f>
        <v>7000</v>
      </c>
      <c r="R4045" s="2">
        <f>(Q4045-O4045)/O4045*100</f>
        <v>36.3724917202416</v>
      </c>
    </row>
    <row r="4046" spans="1:18">
      <c r="A4046" s="2" t="str">
        <f>"北京城建"</f>
        <v>北京城建</v>
      </c>
      <c r="B4046" s="2">
        <v>200</v>
      </c>
      <c r="C4046" s="2">
        <v>200</v>
      </c>
      <c r="D4046" s="2" t="str">
        <f>"人民币"</f>
        <v>人民币</v>
      </c>
      <c r="E4046" s="2">
        <v>24.605</v>
      </c>
      <c r="F4046" s="2">
        <v>-394.99</v>
      </c>
      <c r="G4046" s="2">
        <v>-8.03</v>
      </c>
      <c r="H4046" s="2"/>
      <c r="I4046" s="2">
        <v>4526</v>
      </c>
      <c r="J4046" s="2">
        <v>22.63</v>
      </c>
      <c r="K4046" s="2">
        <v>0</v>
      </c>
      <c r="L4046" s="2">
        <v>0</v>
      </c>
      <c r="M4046" s="2" t="str">
        <f>"600266"</f>
        <v>600266</v>
      </c>
      <c r="N4046" s="2" t="str">
        <f t="shared" ref="N4046:N4048" si="1207">"A453612732"</f>
        <v>A453612732</v>
      </c>
      <c r="O4046" s="2" t="str">
        <f>"4920.99"</f>
        <v>4920.99</v>
      </c>
      <c r="P4046" s="2">
        <v>28</v>
      </c>
      <c r="Q4046" s="2">
        <f>P4046*B4046</f>
        <v>5600</v>
      </c>
      <c r="R4046" s="2">
        <f>(Q4046-O4046)/O4046*100</f>
        <v>13.7982397850839</v>
      </c>
    </row>
    <row r="4047" spans="1:18">
      <c r="A4047" s="2" t="str">
        <f>"上汽集团"</f>
        <v>上汽集团</v>
      </c>
      <c r="B4047" s="2">
        <v>200</v>
      </c>
      <c r="C4047" s="2">
        <v>200</v>
      </c>
      <c r="D4047" s="2" t="str">
        <f>"人民币"</f>
        <v>人民币</v>
      </c>
      <c r="E4047" s="2">
        <v>24.736</v>
      </c>
      <c r="F4047" s="2">
        <v>-449.12</v>
      </c>
      <c r="G4047" s="2">
        <v>-9.08</v>
      </c>
      <c r="H4047" s="2"/>
      <c r="I4047" s="2">
        <v>4498</v>
      </c>
      <c r="J4047" s="2">
        <v>22.49</v>
      </c>
      <c r="K4047" s="2">
        <v>0</v>
      </c>
      <c r="L4047" s="2">
        <v>0</v>
      </c>
      <c r="M4047" s="2" t="str">
        <f>"600104"</f>
        <v>600104</v>
      </c>
      <c r="N4047" s="2" t="str">
        <f>"A453612732"</f>
        <v>A453612732</v>
      </c>
      <c r="O4047" s="2" t="str">
        <f>"4947.12"</f>
        <v>4947.12</v>
      </c>
      <c r="P4047" s="2">
        <v>35</v>
      </c>
      <c r="Q4047" s="2">
        <f>P4047*B4047</f>
        <v>7000</v>
      </c>
      <c r="R4047" s="2">
        <f>(Q4047-O4047)/O4047*100</f>
        <v>41.4964666310904</v>
      </c>
    </row>
    <row r="4048" spans="1:18">
      <c r="A4048" s="2" t="str">
        <f>"中海集运"</f>
        <v>中海集运</v>
      </c>
      <c r="B4048" s="2">
        <v>400</v>
      </c>
      <c r="C4048" s="2">
        <v>400</v>
      </c>
      <c r="D4048" s="2" t="str">
        <f>"人民币"</f>
        <v>人民币</v>
      </c>
      <c r="E4048" s="2">
        <v>9.099</v>
      </c>
      <c r="F4048" s="2">
        <v>-167.68</v>
      </c>
      <c r="G4048" s="2">
        <v>-4.6</v>
      </c>
      <c r="H4048" s="2"/>
      <c r="I4048" s="2">
        <v>3472</v>
      </c>
      <c r="J4048" s="2">
        <v>8.68</v>
      </c>
      <c r="K4048" s="2">
        <v>0</v>
      </c>
      <c r="L4048" s="2">
        <v>0</v>
      </c>
      <c r="M4048" s="2" t="str">
        <f>"601866"</f>
        <v>601866</v>
      </c>
      <c r="N4048" s="2" t="str">
        <f>"A453612732"</f>
        <v>A453612732</v>
      </c>
      <c r="O4048" s="2" t="str">
        <f>"3639.68"</f>
        <v>3639.68</v>
      </c>
      <c r="P4048" s="2">
        <v>12</v>
      </c>
      <c r="Q4048" s="2">
        <f>P4048*B4048</f>
        <v>4800</v>
      </c>
      <c r="R4048" s="2">
        <f>(Q4048-O4048)/O4048*100</f>
        <v>31.8797256901706</v>
      </c>
    </row>
    <row r="4049" spans="1:18">
      <c r="A4049" s="2" t="str">
        <f>"中航军B"</f>
        <v>中航军B</v>
      </c>
      <c r="B4049" s="2">
        <v>3000</v>
      </c>
      <c r="C4049" s="2">
        <v>3000</v>
      </c>
      <c r="D4049" s="2" t="str">
        <f>"人民币"</f>
        <v>人民币</v>
      </c>
      <c r="E4049" s="2">
        <v>0.972</v>
      </c>
      <c r="F4049" s="2">
        <v>-62</v>
      </c>
      <c r="G4049" s="2">
        <v>-2.16</v>
      </c>
      <c r="H4049" s="2"/>
      <c r="I4049" s="2">
        <v>2853</v>
      </c>
      <c r="J4049" s="2">
        <v>0.951</v>
      </c>
      <c r="K4049" s="2">
        <v>0</v>
      </c>
      <c r="L4049" s="2">
        <v>0</v>
      </c>
      <c r="M4049" s="2" t="str">
        <f>"150222"</f>
        <v>150222</v>
      </c>
      <c r="N4049" s="2" t="str">
        <f>"0157472516"</f>
        <v>0157472516</v>
      </c>
      <c r="O4049" s="2" t="str">
        <f>"2915.00"</f>
        <v>2915.00</v>
      </c>
      <c r="P4049" s="2">
        <v>1.1</v>
      </c>
      <c r="Q4049" s="2">
        <f>P4049*B4049</f>
        <v>3300</v>
      </c>
      <c r="R4049" s="2">
        <f>(Q4049-O4049)/O4049*100</f>
        <v>13.2075471698113</v>
      </c>
    </row>
    <row r="4050" spans="1:18">
      <c r="A4050" s="2" t="str">
        <f>"华贸物流"</f>
        <v>华贸物流</v>
      </c>
      <c r="B4050" s="2">
        <v>200</v>
      </c>
      <c r="C4050" s="2">
        <v>200</v>
      </c>
      <c r="D4050" s="2" t="str">
        <f>"人民币"</f>
        <v>人民币</v>
      </c>
      <c r="E4050" s="2">
        <v>16.576</v>
      </c>
      <c r="F4050" s="2">
        <v>-473.12</v>
      </c>
      <c r="G4050" s="2">
        <v>-14.27</v>
      </c>
      <c r="H4050" s="2"/>
      <c r="I4050" s="2">
        <v>2842</v>
      </c>
      <c r="J4050" s="2">
        <v>14.21</v>
      </c>
      <c r="K4050" s="2">
        <v>0</v>
      </c>
      <c r="L4050" s="2">
        <v>0</v>
      </c>
      <c r="M4050" s="2" t="str">
        <f>"603128"</f>
        <v>603128</v>
      </c>
      <c r="N4050" s="2" t="str">
        <f t="shared" ref="N4050:N4053" si="1208">"A453612732"</f>
        <v>A453612732</v>
      </c>
      <c r="O4050" s="2" t="str">
        <f>"3315.12"</f>
        <v>3315.12</v>
      </c>
      <c r="P4050" s="2">
        <v>20</v>
      </c>
      <c r="Q4050" s="2">
        <f>P4050*B4050</f>
        <v>4000</v>
      </c>
      <c r="R4050" s="2">
        <f>(Q4050-O4050)/O4050*100</f>
        <v>20.6592823185888</v>
      </c>
    </row>
    <row r="4051" spans="1:18">
      <c r="A4051" s="2" t="str">
        <f>"盛达矿业"</f>
        <v>盛达矿业</v>
      </c>
      <c r="B4051" s="2">
        <v>100</v>
      </c>
      <c r="C4051" s="2">
        <v>100</v>
      </c>
      <c r="D4051" s="2" t="str">
        <f>"人民币"</f>
        <v>人民币</v>
      </c>
      <c r="E4051" s="2">
        <v>38.308</v>
      </c>
      <c r="F4051" s="2">
        <v>-1175.77</v>
      </c>
      <c r="G4051" s="2">
        <v>-30.69</v>
      </c>
      <c r="H4051" s="2"/>
      <c r="I4051" s="2">
        <v>2655</v>
      </c>
      <c r="J4051" s="2">
        <v>26.55</v>
      </c>
      <c r="K4051" s="2">
        <v>0</v>
      </c>
      <c r="L4051" s="2">
        <v>100</v>
      </c>
      <c r="M4051" s="2" t="str">
        <f>"000603"</f>
        <v>000603</v>
      </c>
      <c r="N4051" s="2" t="str">
        <f>"0157472516"</f>
        <v>0157472516</v>
      </c>
      <c r="O4051" s="2" t="str">
        <f>"3830.77"</f>
        <v>3830.77</v>
      </c>
      <c r="P4051" s="2">
        <v>40</v>
      </c>
      <c r="Q4051" s="2">
        <f>P4051*B4051</f>
        <v>4000</v>
      </c>
      <c r="R4051" s="2">
        <f>(Q4051-O4051)/O4051*100</f>
        <v>4.41764971533138</v>
      </c>
    </row>
    <row r="4052" spans="1:18">
      <c r="A4052" s="2" t="str">
        <f>"大众交通"</f>
        <v>大众交通</v>
      </c>
      <c r="B4052" s="2">
        <v>100</v>
      </c>
      <c r="C4052" s="2">
        <v>100</v>
      </c>
      <c r="D4052" s="2" t="str">
        <f>"人民币"</f>
        <v>人民币</v>
      </c>
      <c r="E4052" s="2">
        <v>30.941</v>
      </c>
      <c r="F4052" s="2">
        <v>-1037.13</v>
      </c>
      <c r="G4052" s="2">
        <v>-33.52</v>
      </c>
      <c r="H4052" s="2"/>
      <c r="I4052" s="2">
        <v>2057</v>
      </c>
      <c r="J4052" s="2">
        <v>20.57</v>
      </c>
      <c r="K4052" s="2">
        <v>0</v>
      </c>
      <c r="L4052" s="2">
        <v>0</v>
      </c>
      <c r="M4052" s="2" t="str">
        <f>"600611"</f>
        <v>600611</v>
      </c>
      <c r="N4052" s="2" t="str">
        <f>"A453612732"</f>
        <v>A453612732</v>
      </c>
      <c r="O4052" s="2" t="str">
        <f>"3094.13"</f>
        <v>3094.13</v>
      </c>
      <c r="P4052" s="2">
        <v>28</v>
      </c>
      <c r="Q4052" s="2">
        <f>P4052*B4052</f>
        <v>2800</v>
      </c>
      <c r="R4052" s="2">
        <f>(Q4052-O4052)/O4052*100</f>
        <v>-9.50606470962759</v>
      </c>
    </row>
    <row r="4053" spans="1:18">
      <c r="A4053" s="2" t="str">
        <f>"中国中车"</f>
        <v>中国中车</v>
      </c>
      <c r="B4053" s="2">
        <v>100</v>
      </c>
      <c r="C4053" s="2">
        <v>100</v>
      </c>
      <c r="D4053" s="2" t="str">
        <f>"人民币"</f>
        <v>人民币</v>
      </c>
      <c r="E4053" s="2">
        <v>26.395</v>
      </c>
      <c r="F4053" s="2">
        <v>-631.5</v>
      </c>
      <c r="G4053" s="2">
        <v>-23.92</v>
      </c>
      <c r="H4053" s="2"/>
      <c r="I4053" s="2">
        <v>2008</v>
      </c>
      <c r="J4053" s="2">
        <v>20.08</v>
      </c>
      <c r="K4053" s="2">
        <v>0</v>
      </c>
      <c r="L4053" s="2">
        <v>100</v>
      </c>
      <c r="M4053" s="2" t="str">
        <f>"601766"</f>
        <v>601766</v>
      </c>
      <c r="N4053" s="2" t="str">
        <f>"A453612732"</f>
        <v>A453612732</v>
      </c>
      <c r="O4053" s="2" t="str">
        <f>"2639.50"</f>
        <v>2639.50</v>
      </c>
      <c r="P4053" s="2">
        <v>30</v>
      </c>
      <c r="Q4053" s="2">
        <f>P4053*B4053</f>
        <v>3000</v>
      </c>
      <c r="R4053" s="2">
        <f>(Q4053-O4053)/O4053*100</f>
        <v>13.6578897518469</v>
      </c>
    </row>
    <row r="4054" spans="1:18">
      <c r="A4054" s="2" t="s">
        <v>8</v>
      </c>
      <c r="B4054" s="2" t="s">
        <v>9</v>
      </c>
      <c r="C4054" s="4" t="s">
        <v>10</v>
      </c>
      <c r="D4054" s="4"/>
      <c r="E4054" s="4"/>
      <c r="F4054" s="2"/>
      <c r="G4054" s="2">
        <f>SUM(G4038:G4053)</f>
        <v>-178.38</v>
      </c>
      <c r="H4054" s="2"/>
      <c r="I4054" s="2"/>
      <c r="J4054" s="2"/>
      <c r="K4054" s="2"/>
      <c r="L4054" s="2"/>
      <c r="M4054" s="2"/>
      <c r="N4054" s="2"/>
      <c r="O4054" s="2"/>
      <c r="P4054" s="2"/>
      <c r="Q4054" s="2">
        <f>SUM(Q4038:Q4053)</f>
        <v>134800</v>
      </c>
      <c r="R4054" s="2"/>
    </row>
    <row r="4055" customFormat="1" spans="3:8">
      <c r="C4055" s="5"/>
      <c r="D4055" s="5"/>
      <c r="E4055" s="5"/>
      <c r="H4055" s="6">
        <v>42257</v>
      </c>
    </row>
    <row r="4056" spans="2:18">
      <c r="B4056" s="2" t="str">
        <f>"币种"</f>
        <v>币种</v>
      </c>
      <c r="C4056" s="2" t="str">
        <f>"余额"</f>
        <v>余额</v>
      </c>
      <c r="D4056" s="2" t="str">
        <f>"可用"</f>
        <v>可用</v>
      </c>
      <c r="E4056" s="2" t="str">
        <f>"可取"</f>
        <v>可取</v>
      </c>
      <c r="F4056" s="2" t="str">
        <f>"参考市值"</f>
        <v>参考市值</v>
      </c>
      <c r="G4056" s="2" t="str">
        <f>"资产"</f>
        <v>资产</v>
      </c>
      <c r="H4056" s="2" t="str">
        <f>"盈亏"</f>
        <v>盈亏</v>
      </c>
      <c r="I4056" s="2"/>
      <c r="J4056" s="2"/>
      <c r="K4056" s="2"/>
      <c r="L4056" s="2"/>
      <c r="M4056" s="2"/>
      <c r="N4056" s="2"/>
      <c r="O4056" s="2"/>
      <c r="P4056" s="2"/>
      <c r="Q4056" s="2"/>
      <c r="R4056" s="2"/>
    </row>
    <row r="4057" spans="2:18">
      <c r="B4057" s="2" t="str">
        <f>"人民币"</f>
        <v>人民币</v>
      </c>
      <c r="C4057" s="2" t="str">
        <f>"5508.71"</f>
        <v>5508.71</v>
      </c>
      <c r="D4057" s="2" t="str">
        <f>"138.54"</f>
        <v>138.54</v>
      </c>
      <c r="E4057" s="2" t="str">
        <f>"138.54"</f>
        <v>138.54</v>
      </c>
      <c r="F4057" s="2" t="str">
        <f>"91616.00"</f>
        <v>91616.00</v>
      </c>
      <c r="G4057" s="2" t="str">
        <f>"91754.54"</f>
        <v>91754.54</v>
      </c>
      <c r="H4057" s="2" t="str">
        <f>"-9194.42"</f>
        <v>-9194.42</v>
      </c>
      <c r="I4057" s="2"/>
      <c r="J4057" s="2"/>
      <c r="K4057" s="2"/>
      <c r="L4057" s="2"/>
      <c r="M4057" s="2"/>
      <c r="N4057" s="2"/>
      <c r="O4057" s="2"/>
      <c r="P4057" s="2"/>
      <c r="Q4057" s="2"/>
      <c r="R4057" s="2"/>
    </row>
    <row r="4058" spans="2:18"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8"/>
    </row>
    <row r="4059" spans="2:19">
      <c r="B4059" s="2" t="s">
        <v>0</v>
      </c>
      <c r="C4059" s="2" t="str">
        <f>"证券数量"</f>
        <v>证券数量</v>
      </c>
      <c r="D4059" s="2" t="s">
        <v>1</v>
      </c>
      <c r="E4059" s="2" t="str">
        <f>"价格币种"</f>
        <v>价格币种</v>
      </c>
      <c r="F4059" s="2" t="str">
        <f>"成本价"</f>
        <v>成本价</v>
      </c>
      <c r="G4059" s="2" t="str">
        <f>"浮动盈亏"</f>
        <v>浮动盈亏</v>
      </c>
      <c r="H4059" s="2" t="str">
        <f>"盈亏比例(%)"</f>
        <v>盈亏比例(%)</v>
      </c>
      <c r="I4059" s="2" t="str">
        <f>"折算汇率"</f>
        <v>折算汇率</v>
      </c>
      <c r="J4059" s="2" t="str">
        <f>"最新市值"</f>
        <v>最新市值</v>
      </c>
      <c r="K4059" s="2" t="str">
        <f>"当前价"</f>
        <v>当前价</v>
      </c>
      <c r="L4059" s="2" t="str">
        <f>"今买数量"</f>
        <v>今买数量</v>
      </c>
      <c r="M4059" s="2" t="str">
        <f>"今卖数量"</f>
        <v>今卖数量</v>
      </c>
      <c r="N4059" s="2" t="str">
        <f>"证券代码"</f>
        <v>证券代码</v>
      </c>
      <c r="O4059" s="2" t="str">
        <f>"股东代码"</f>
        <v>股东代码</v>
      </c>
      <c r="P4059" s="2" t="str">
        <f>"成本金额"</f>
        <v>成本金额</v>
      </c>
      <c r="Q4059" s="2" t="s">
        <v>2</v>
      </c>
      <c r="R4059" s="2"/>
      <c r="S4059" s="2" t="s">
        <v>3</v>
      </c>
    </row>
    <row r="4060" spans="2:19">
      <c r="B4060" s="2" t="s">
        <v>4</v>
      </c>
      <c r="C4060" s="9" t="s">
        <v>5</v>
      </c>
      <c r="D4060" s="9" t="s">
        <v>5</v>
      </c>
      <c r="E4060" s="2" t="str">
        <f t="shared" ref="E4060:E4075" si="1209">"人民币"</f>
        <v>人民币</v>
      </c>
      <c r="F4060" s="2">
        <v>19.758</v>
      </c>
      <c r="G4060" s="2">
        <v>-1294.53</v>
      </c>
      <c r="H4060" s="2">
        <v>-8.19</v>
      </c>
      <c r="I4060" s="9" t="s">
        <v>6</v>
      </c>
      <c r="J4060" s="2">
        <v>14512</v>
      </c>
      <c r="K4060" s="2">
        <v>18.14</v>
      </c>
      <c r="L4060" s="2">
        <v>0</v>
      </c>
      <c r="M4060" s="2">
        <v>0</v>
      </c>
      <c r="N4060" s="2" t="str">
        <f>"000936"</f>
        <v>000936</v>
      </c>
      <c r="O4060" s="2" t="str">
        <f t="shared" ref="O4060:O4063" si="1210">"0157472516"</f>
        <v>0157472516</v>
      </c>
      <c r="P4060" s="2" t="str">
        <f>"15806.53"</f>
        <v>15806.53</v>
      </c>
      <c r="Q4060" s="2">
        <v>30</v>
      </c>
      <c r="R4060" s="2">
        <f t="shared" ref="R4060:R4075" si="1211">Q4060*C4060</f>
        <v>24000</v>
      </c>
      <c r="S4060" s="2">
        <f t="shared" ref="S4060:S4075" si="1212">(R4060-P4060)/P4060*100</f>
        <v>51.835981711356</v>
      </c>
    </row>
    <row r="4061" spans="2:19">
      <c r="B4061" s="2" t="str">
        <f>"创业板B"</f>
        <v>创业板B</v>
      </c>
      <c r="C4061" s="2">
        <v>10000</v>
      </c>
      <c r="D4061" s="2">
        <v>10000</v>
      </c>
      <c r="E4061" s="2" t="str">
        <f>"人民币"</f>
        <v>人民币</v>
      </c>
      <c r="F4061" s="2">
        <v>1.116</v>
      </c>
      <c r="G4061" s="2">
        <v>-927.5</v>
      </c>
      <c r="H4061" s="2">
        <v>-8.33</v>
      </c>
      <c r="I4061" s="2"/>
      <c r="J4061" s="2">
        <v>10230</v>
      </c>
      <c r="K4061" s="2">
        <v>1.023</v>
      </c>
      <c r="L4061" s="2">
        <v>0</v>
      </c>
      <c r="M4061" s="2">
        <v>0</v>
      </c>
      <c r="N4061" s="2" t="str">
        <f>"150153"</f>
        <v>150153</v>
      </c>
      <c r="O4061" s="2" t="str">
        <f>"0157472516"</f>
        <v>0157472516</v>
      </c>
      <c r="P4061" s="2" t="str">
        <f>"11157.50"</f>
        <v>11157.50</v>
      </c>
      <c r="Q4061" s="2">
        <v>1.3</v>
      </c>
      <c r="R4061" s="2">
        <f>Q4061*C4061</f>
        <v>13000</v>
      </c>
      <c r="S4061" s="2">
        <f>(R4061-P4061)/P4061*100</f>
        <v>16.5135559041004</v>
      </c>
    </row>
    <row r="4062" spans="2:19">
      <c r="B4062" s="2" t="s">
        <v>7</v>
      </c>
      <c r="C4062" s="2">
        <v>600</v>
      </c>
      <c r="D4062" s="2">
        <v>600</v>
      </c>
      <c r="E4062" s="2" t="str">
        <f>"人民币"</f>
        <v>人民币</v>
      </c>
      <c r="F4062" s="2">
        <v>17.548</v>
      </c>
      <c r="G4062" s="2">
        <v>-310.88</v>
      </c>
      <c r="H4062" s="2">
        <v>-2.95</v>
      </c>
      <c r="I4062" s="2"/>
      <c r="J4062" s="2">
        <v>10218</v>
      </c>
      <c r="K4062" s="2">
        <v>17.03</v>
      </c>
      <c r="L4062" s="2">
        <v>0</v>
      </c>
      <c r="M4062" s="2">
        <v>0</v>
      </c>
      <c r="N4062" s="2" t="str">
        <f>"600008"</f>
        <v>600008</v>
      </c>
      <c r="O4062" s="2" t="str">
        <f t="shared" ref="O4062:O4065" si="1213">"A453612732"</f>
        <v>A453612732</v>
      </c>
      <c r="P4062" s="2" t="str">
        <f>"10528.88"</f>
        <v>10528.88</v>
      </c>
      <c r="Q4062" s="2">
        <v>25</v>
      </c>
      <c r="R4062" s="2">
        <f>Q4062*C4062</f>
        <v>15000</v>
      </c>
      <c r="S4062" s="2">
        <f>(R4062-P4062)/P4062*100</f>
        <v>42.4652954540274</v>
      </c>
    </row>
    <row r="4063" spans="2:19">
      <c r="B4063" s="2" t="str">
        <f>"华英农业"</f>
        <v>华英农业</v>
      </c>
      <c r="C4063" s="2">
        <v>600</v>
      </c>
      <c r="D4063" s="2">
        <v>300</v>
      </c>
      <c r="E4063" s="2" t="str">
        <f>"人民币"</f>
        <v>人民币</v>
      </c>
      <c r="F4063" s="2">
        <v>14.948</v>
      </c>
      <c r="G4063" s="2">
        <v>-418.66</v>
      </c>
      <c r="H4063" s="2">
        <v>-4.67</v>
      </c>
      <c r="I4063" s="2"/>
      <c r="J4063" s="2">
        <v>8550</v>
      </c>
      <c r="K4063" s="2">
        <v>14.25</v>
      </c>
      <c r="L4063" s="2">
        <v>300</v>
      </c>
      <c r="M4063" s="2">
        <v>0</v>
      </c>
      <c r="N4063" s="2" t="str">
        <f>"002321"</f>
        <v>002321</v>
      </c>
      <c r="O4063" s="2" t="str">
        <f>"0157472516"</f>
        <v>0157472516</v>
      </c>
      <c r="P4063" s="2" t="str">
        <f>"8968.66"</f>
        <v>8968.66</v>
      </c>
      <c r="Q4063" s="2">
        <v>25</v>
      </c>
      <c r="R4063" s="2">
        <f>Q4063*C4063</f>
        <v>15000</v>
      </c>
      <c r="S4063" s="2">
        <f>(R4063-P4063)/P4063*100</f>
        <v>67.2490650777262</v>
      </c>
    </row>
    <row r="4064" spans="2:19">
      <c r="B4064" s="2" t="str">
        <f>"*ST阳化"</f>
        <v>*ST阳化</v>
      </c>
      <c r="C4064" s="2">
        <v>900</v>
      </c>
      <c r="D4064" s="2">
        <v>600</v>
      </c>
      <c r="E4064" s="2" t="str">
        <f>"人民币"</f>
        <v>人民币</v>
      </c>
      <c r="F4064" s="2">
        <v>7.599</v>
      </c>
      <c r="G4064" s="2">
        <v>-80.2</v>
      </c>
      <c r="H4064" s="2">
        <v>-1.17</v>
      </c>
      <c r="I4064" s="2"/>
      <c r="J4064" s="2">
        <v>6759</v>
      </c>
      <c r="K4064" s="2">
        <v>7.51</v>
      </c>
      <c r="L4064" s="2">
        <v>300</v>
      </c>
      <c r="M4064" s="2">
        <v>0</v>
      </c>
      <c r="N4064" s="2" t="str">
        <f>"600691"</f>
        <v>600691</v>
      </c>
      <c r="O4064" s="2" t="str">
        <f>"A453612732"</f>
        <v>A453612732</v>
      </c>
      <c r="P4064" s="2" t="str">
        <f>"6839.20"</f>
        <v>6839.20</v>
      </c>
      <c r="Q4064" s="2">
        <v>11</v>
      </c>
      <c r="R4064" s="2">
        <f>Q4064*C4064</f>
        <v>9900</v>
      </c>
      <c r="S4064" s="2">
        <f>(R4064-P4064)/P4064*100</f>
        <v>44.7537723710376</v>
      </c>
    </row>
    <row r="4065" spans="2:19">
      <c r="B4065" s="2" t="str">
        <f>"雪峰科技"</f>
        <v>雪峰科技</v>
      </c>
      <c r="C4065" s="2">
        <v>200</v>
      </c>
      <c r="D4065" s="2">
        <v>100</v>
      </c>
      <c r="E4065" s="2" t="str">
        <f>"人民币"</f>
        <v>人民币</v>
      </c>
      <c r="F4065" s="2">
        <v>37.898</v>
      </c>
      <c r="G4065" s="2">
        <v>-1239.59</v>
      </c>
      <c r="H4065" s="2">
        <v>-16.35</v>
      </c>
      <c r="I4065" s="2"/>
      <c r="J4065" s="2">
        <v>6340</v>
      </c>
      <c r="K4065" s="2">
        <v>31.7</v>
      </c>
      <c r="L4065" s="2">
        <v>100</v>
      </c>
      <c r="M4065" s="2">
        <v>0</v>
      </c>
      <c r="N4065" s="2" t="str">
        <f>"603227"</f>
        <v>603227</v>
      </c>
      <c r="O4065" s="2" t="str">
        <f>"A453612732"</f>
        <v>A453612732</v>
      </c>
      <c r="P4065" s="2" t="str">
        <f>"7579.59"</f>
        <v>7579.59</v>
      </c>
      <c r="Q4065" s="2">
        <v>42</v>
      </c>
      <c r="R4065" s="2">
        <f>Q4065*C4065</f>
        <v>8400</v>
      </c>
      <c r="S4065" s="2">
        <f>(R4065-P4065)/P4065*100</f>
        <v>10.8239363870605</v>
      </c>
    </row>
    <row r="4066" spans="2:19">
      <c r="B4066" s="2" t="str">
        <f>"三花股份"</f>
        <v>三花股份</v>
      </c>
      <c r="C4066" s="2">
        <v>400</v>
      </c>
      <c r="D4066" s="2">
        <v>400</v>
      </c>
      <c r="E4066" s="2" t="str">
        <f>"人民币"</f>
        <v>人民币</v>
      </c>
      <c r="F4066" s="2">
        <v>13.737</v>
      </c>
      <c r="G4066" s="2">
        <v>69.25</v>
      </c>
      <c r="H4066" s="2">
        <v>1.26</v>
      </c>
      <c r="I4066" s="2"/>
      <c r="J4066" s="2">
        <v>5564</v>
      </c>
      <c r="K4066" s="2">
        <v>13.91</v>
      </c>
      <c r="L4066" s="2">
        <v>0</v>
      </c>
      <c r="M4066" s="2">
        <v>0</v>
      </c>
      <c r="N4066" s="2" t="str">
        <f>"002050"</f>
        <v>002050</v>
      </c>
      <c r="O4066" s="2" t="str">
        <f t="shared" ref="O4066:O4071" si="1214">"0157472516"</f>
        <v>0157472516</v>
      </c>
      <c r="P4066" s="2" t="str">
        <f>"5494.75"</f>
        <v>5494.75</v>
      </c>
      <c r="Q4066" s="2">
        <v>20</v>
      </c>
      <c r="R4066" s="2">
        <f>Q4066*C4066</f>
        <v>8000</v>
      </c>
      <c r="S4066" s="2">
        <f>(R4066-P4066)/P4066*100</f>
        <v>45.5935210883116</v>
      </c>
    </row>
    <row r="4067" spans="2:19">
      <c r="B4067" s="2" t="str">
        <f>"农 产 品"</f>
        <v>农 产 品</v>
      </c>
      <c r="C4067" s="2">
        <v>200</v>
      </c>
      <c r="D4067" s="2">
        <v>200</v>
      </c>
      <c r="E4067" s="2" t="str">
        <f>"人民币"</f>
        <v>人民币</v>
      </c>
      <c r="F4067" s="2">
        <v>25.665</v>
      </c>
      <c r="G4067" s="2">
        <v>-601</v>
      </c>
      <c r="H4067" s="2">
        <v>-11.71</v>
      </c>
      <c r="I4067" s="2"/>
      <c r="J4067" s="2">
        <v>4532</v>
      </c>
      <c r="K4067" s="2">
        <v>22.66</v>
      </c>
      <c r="L4067" s="2">
        <v>0</v>
      </c>
      <c r="M4067" s="2">
        <v>0</v>
      </c>
      <c r="N4067" s="2" t="str">
        <f>"000061"</f>
        <v>000061</v>
      </c>
      <c r="O4067" s="2" t="str">
        <f>"0157472516"</f>
        <v>0157472516</v>
      </c>
      <c r="P4067" s="2" t="str">
        <f>"5133.00"</f>
        <v>5133.00</v>
      </c>
      <c r="Q4067" s="2">
        <v>35</v>
      </c>
      <c r="R4067" s="2">
        <f>Q4067*C4067</f>
        <v>7000</v>
      </c>
      <c r="S4067" s="2">
        <f>(R4067-P4067)/P4067*100</f>
        <v>36.3724917202416</v>
      </c>
    </row>
    <row r="4068" spans="2:19">
      <c r="B4068" s="2" t="str">
        <f>"北京城建"</f>
        <v>北京城建</v>
      </c>
      <c r="C4068" s="2">
        <v>200</v>
      </c>
      <c r="D4068" s="2">
        <v>200</v>
      </c>
      <c r="E4068" s="2" t="str">
        <f>"人民币"</f>
        <v>人民币</v>
      </c>
      <c r="F4068" s="2">
        <v>24.605</v>
      </c>
      <c r="G4068" s="2">
        <v>-394.99</v>
      </c>
      <c r="H4068" s="2">
        <v>-8.03</v>
      </c>
      <c r="I4068" s="2"/>
      <c r="J4068" s="2">
        <v>4526</v>
      </c>
      <c r="K4068" s="2">
        <v>22.63</v>
      </c>
      <c r="L4068" s="2">
        <v>0</v>
      </c>
      <c r="M4068" s="2">
        <v>0</v>
      </c>
      <c r="N4068" s="2" t="str">
        <f>"600266"</f>
        <v>600266</v>
      </c>
      <c r="O4068" s="2" t="str">
        <f t="shared" ref="O4068:O4070" si="1215">"A453612732"</f>
        <v>A453612732</v>
      </c>
      <c r="P4068" s="2" t="str">
        <f>"4920.99"</f>
        <v>4920.99</v>
      </c>
      <c r="Q4068" s="2">
        <v>28</v>
      </c>
      <c r="R4068" s="2">
        <f>Q4068*C4068</f>
        <v>5600</v>
      </c>
      <c r="S4068" s="2">
        <f>(R4068-P4068)/P4068*100</f>
        <v>13.7982397850839</v>
      </c>
    </row>
    <row r="4069" spans="2:19">
      <c r="B4069" s="2" t="str">
        <f>"上汽集团"</f>
        <v>上汽集团</v>
      </c>
      <c r="C4069" s="2">
        <v>200</v>
      </c>
      <c r="D4069" s="2">
        <v>200</v>
      </c>
      <c r="E4069" s="2" t="str">
        <f>"人民币"</f>
        <v>人民币</v>
      </c>
      <c r="F4069" s="2">
        <v>24.736</v>
      </c>
      <c r="G4069" s="2">
        <v>-449.12</v>
      </c>
      <c r="H4069" s="2">
        <v>-9.08</v>
      </c>
      <c r="I4069" s="2"/>
      <c r="J4069" s="2">
        <v>4498</v>
      </c>
      <c r="K4069" s="2">
        <v>22.49</v>
      </c>
      <c r="L4069" s="2">
        <v>0</v>
      </c>
      <c r="M4069" s="2">
        <v>0</v>
      </c>
      <c r="N4069" s="2" t="str">
        <f>"600104"</f>
        <v>600104</v>
      </c>
      <c r="O4069" s="2" t="str">
        <f>"A453612732"</f>
        <v>A453612732</v>
      </c>
      <c r="P4069" s="2" t="str">
        <f>"4947.12"</f>
        <v>4947.12</v>
      </c>
      <c r="Q4069" s="2">
        <v>35</v>
      </c>
      <c r="R4069" s="2">
        <f>Q4069*C4069</f>
        <v>7000</v>
      </c>
      <c r="S4069" s="2">
        <f>(R4069-P4069)/P4069*100</f>
        <v>41.4964666310904</v>
      </c>
    </row>
    <row r="4070" spans="2:19">
      <c r="B4070" s="2" t="str">
        <f>"中海集运"</f>
        <v>中海集运</v>
      </c>
      <c r="C4070" s="2">
        <v>400</v>
      </c>
      <c r="D4070" s="2">
        <v>400</v>
      </c>
      <c r="E4070" s="2" t="str">
        <f>"人民币"</f>
        <v>人民币</v>
      </c>
      <c r="F4070" s="2">
        <v>9.099</v>
      </c>
      <c r="G4070" s="2">
        <v>-167.68</v>
      </c>
      <c r="H4070" s="2">
        <v>-4.6</v>
      </c>
      <c r="I4070" s="2"/>
      <c r="J4070" s="2">
        <v>3472</v>
      </c>
      <c r="K4070" s="2">
        <v>8.68</v>
      </c>
      <c r="L4070" s="2">
        <v>0</v>
      </c>
      <c r="M4070" s="2">
        <v>0</v>
      </c>
      <c r="N4070" s="2" t="str">
        <f>"601866"</f>
        <v>601866</v>
      </c>
      <c r="O4070" s="2" t="str">
        <f>"A453612732"</f>
        <v>A453612732</v>
      </c>
      <c r="P4070" s="2" t="str">
        <f>"3639.68"</f>
        <v>3639.68</v>
      </c>
      <c r="Q4070" s="2">
        <v>12</v>
      </c>
      <c r="R4070" s="2">
        <f>Q4070*C4070</f>
        <v>4800</v>
      </c>
      <c r="S4070" s="2">
        <f>(R4070-P4070)/P4070*100</f>
        <v>31.8797256901706</v>
      </c>
    </row>
    <row r="4071" spans="2:19">
      <c r="B4071" s="2" t="str">
        <f>"中航军B"</f>
        <v>中航军B</v>
      </c>
      <c r="C4071" s="2">
        <v>3000</v>
      </c>
      <c r="D4071" s="2">
        <v>3000</v>
      </c>
      <c r="E4071" s="2" t="str">
        <f>"人民币"</f>
        <v>人民币</v>
      </c>
      <c r="F4071" s="2">
        <v>0.972</v>
      </c>
      <c r="G4071" s="2">
        <v>-62</v>
      </c>
      <c r="H4071" s="2">
        <v>-2.16</v>
      </c>
      <c r="I4071" s="2"/>
      <c r="J4071" s="2">
        <v>2853</v>
      </c>
      <c r="K4071" s="2">
        <v>0.951</v>
      </c>
      <c r="L4071" s="2">
        <v>0</v>
      </c>
      <c r="M4071" s="2">
        <v>0</v>
      </c>
      <c r="N4071" s="2" t="str">
        <f>"150222"</f>
        <v>150222</v>
      </c>
      <c r="O4071" s="2" t="str">
        <f>"0157472516"</f>
        <v>0157472516</v>
      </c>
      <c r="P4071" s="2" t="str">
        <f>"2915.00"</f>
        <v>2915.00</v>
      </c>
      <c r="Q4071" s="2">
        <v>1.1</v>
      </c>
      <c r="R4071" s="2">
        <f>Q4071*C4071</f>
        <v>3300</v>
      </c>
      <c r="S4071" s="2">
        <f>(R4071-P4071)/P4071*100</f>
        <v>13.2075471698113</v>
      </c>
    </row>
    <row r="4072" spans="2:19">
      <c r="B4072" s="2" t="str">
        <f>"华贸物流"</f>
        <v>华贸物流</v>
      </c>
      <c r="C4072" s="2">
        <v>200</v>
      </c>
      <c r="D4072" s="2">
        <v>200</v>
      </c>
      <c r="E4072" s="2" t="str">
        <f>"人民币"</f>
        <v>人民币</v>
      </c>
      <c r="F4072" s="2">
        <v>16.576</v>
      </c>
      <c r="G4072" s="2">
        <v>-473.12</v>
      </c>
      <c r="H4072" s="2">
        <v>-14.27</v>
      </c>
      <c r="I4072" s="2"/>
      <c r="J4072" s="2">
        <v>2842</v>
      </c>
      <c r="K4072" s="2">
        <v>14.21</v>
      </c>
      <c r="L4072" s="2">
        <v>0</v>
      </c>
      <c r="M4072" s="2">
        <v>0</v>
      </c>
      <c r="N4072" s="2" t="str">
        <f>"603128"</f>
        <v>603128</v>
      </c>
      <c r="O4072" s="2" t="str">
        <f t="shared" ref="O4072:O4075" si="1216">"A453612732"</f>
        <v>A453612732</v>
      </c>
      <c r="P4072" s="2" t="str">
        <f>"3315.12"</f>
        <v>3315.12</v>
      </c>
      <c r="Q4072" s="2">
        <v>20</v>
      </c>
      <c r="R4072" s="2">
        <f>Q4072*C4072</f>
        <v>4000</v>
      </c>
      <c r="S4072" s="2">
        <f>(R4072-P4072)/P4072*100</f>
        <v>20.6592823185888</v>
      </c>
    </row>
    <row r="4073" spans="2:19">
      <c r="B4073" s="2" t="str">
        <f>"盛达矿业"</f>
        <v>盛达矿业</v>
      </c>
      <c r="C4073" s="2">
        <v>100</v>
      </c>
      <c r="D4073" s="2">
        <v>100</v>
      </c>
      <c r="E4073" s="2" t="str">
        <f>"人民币"</f>
        <v>人民币</v>
      </c>
      <c r="F4073" s="2">
        <v>38.308</v>
      </c>
      <c r="G4073" s="2">
        <v>-1175.77</v>
      </c>
      <c r="H4073" s="2">
        <v>-30.69</v>
      </c>
      <c r="I4073" s="2"/>
      <c r="J4073" s="2">
        <v>2655</v>
      </c>
      <c r="K4073" s="2">
        <v>26.55</v>
      </c>
      <c r="L4073" s="2">
        <v>0</v>
      </c>
      <c r="M4073" s="2">
        <v>100</v>
      </c>
      <c r="N4073" s="2" t="str">
        <f>"000603"</f>
        <v>000603</v>
      </c>
      <c r="O4073" s="2" t="str">
        <f>"0157472516"</f>
        <v>0157472516</v>
      </c>
      <c r="P4073" s="2" t="str">
        <f>"3830.77"</f>
        <v>3830.77</v>
      </c>
      <c r="Q4073" s="2">
        <v>40</v>
      </c>
      <c r="R4073" s="2">
        <f>Q4073*C4073</f>
        <v>4000</v>
      </c>
      <c r="S4073" s="2">
        <f>(R4073-P4073)/P4073*100</f>
        <v>4.41764971533138</v>
      </c>
    </row>
    <row r="4074" spans="2:19">
      <c r="B4074" s="2" t="str">
        <f>"大众交通"</f>
        <v>大众交通</v>
      </c>
      <c r="C4074" s="2">
        <v>100</v>
      </c>
      <c r="D4074" s="2">
        <v>100</v>
      </c>
      <c r="E4074" s="2" t="str">
        <f>"人民币"</f>
        <v>人民币</v>
      </c>
      <c r="F4074" s="2">
        <v>30.941</v>
      </c>
      <c r="G4074" s="2">
        <v>-1037.13</v>
      </c>
      <c r="H4074" s="2">
        <v>-33.52</v>
      </c>
      <c r="I4074" s="2"/>
      <c r="J4074" s="2">
        <v>2057</v>
      </c>
      <c r="K4074" s="2">
        <v>20.57</v>
      </c>
      <c r="L4074" s="2">
        <v>0</v>
      </c>
      <c r="M4074" s="2">
        <v>0</v>
      </c>
      <c r="N4074" s="2" t="str">
        <f>"600611"</f>
        <v>600611</v>
      </c>
      <c r="O4074" s="2" t="str">
        <f>"A453612732"</f>
        <v>A453612732</v>
      </c>
      <c r="P4074" s="2" t="str">
        <f>"3094.13"</f>
        <v>3094.13</v>
      </c>
      <c r="Q4074" s="2">
        <v>28</v>
      </c>
      <c r="R4074" s="2">
        <f>Q4074*C4074</f>
        <v>2800</v>
      </c>
      <c r="S4074" s="2">
        <f>(R4074-P4074)/P4074*100</f>
        <v>-9.50606470962759</v>
      </c>
    </row>
    <row r="4075" spans="2:19">
      <c r="B4075" s="2" t="str">
        <f>"中国中车"</f>
        <v>中国中车</v>
      </c>
      <c r="C4075" s="2">
        <v>100</v>
      </c>
      <c r="D4075" s="2">
        <v>100</v>
      </c>
      <c r="E4075" s="2" t="str">
        <f>"人民币"</f>
        <v>人民币</v>
      </c>
      <c r="F4075" s="2">
        <v>26.395</v>
      </c>
      <c r="G4075" s="2">
        <v>-631.5</v>
      </c>
      <c r="H4075" s="2">
        <v>-23.92</v>
      </c>
      <c r="I4075" s="2"/>
      <c r="J4075" s="2">
        <v>2008</v>
      </c>
      <c r="K4075" s="2">
        <v>20.08</v>
      </c>
      <c r="L4075" s="2">
        <v>0</v>
      </c>
      <c r="M4075" s="2">
        <v>100</v>
      </c>
      <c r="N4075" s="2" t="str">
        <f>"601766"</f>
        <v>601766</v>
      </c>
      <c r="O4075" s="2" t="str">
        <f>"A453612732"</f>
        <v>A453612732</v>
      </c>
      <c r="P4075" s="2" t="str">
        <f>"2639.50"</f>
        <v>2639.50</v>
      </c>
      <c r="Q4075" s="2">
        <v>30</v>
      </c>
      <c r="R4075" s="2">
        <f>Q4075*C4075</f>
        <v>3000</v>
      </c>
      <c r="S4075" s="2">
        <f>(R4075-P4075)/P4075*100</f>
        <v>13.6578897518469</v>
      </c>
    </row>
    <row r="4076" spans="2:19">
      <c r="B4076" s="2" t="s">
        <v>8</v>
      </c>
      <c r="C4076" s="2" t="s">
        <v>9</v>
      </c>
      <c r="D4076" s="4" t="s">
        <v>10</v>
      </c>
      <c r="E4076" s="4"/>
      <c r="F4076" s="4"/>
      <c r="G4076" s="2"/>
      <c r="H4076" s="2">
        <f>SUM(H4060:H4075)</f>
        <v>-178.38</v>
      </c>
      <c r="I4076" s="2"/>
      <c r="J4076" s="2"/>
      <c r="K4076" s="2"/>
      <c r="L4076" s="2"/>
      <c r="M4076" s="2"/>
      <c r="N4076" s="2"/>
      <c r="O4076" s="2"/>
      <c r="P4076" s="2"/>
      <c r="Q4076" s="2"/>
      <c r="R4076" s="2">
        <f>SUM(R4060:R4075)</f>
        <v>134800</v>
      </c>
      <c r="S4076" s="2"/>
    </row>
    <row r="4077" customFormat="1" spans="4:9">
      <c r="D4077" s="5"/>
      <c r="E4077" s="5"/>
      <c r="F4077" s="5"/>
      <c r="I4077" s="6">
        <v>42257</v>
      </c>
    </row>
    <row r="4078" customFormat="1" spans="11:11">
      <c r="K4078" s="6">
        <f>I4077+1</f>
        <v>42258</v>
      </c>
    </row>
    <row r="4079" customFormat="1" spans="3:12">
      <c r="C4079" t="s">
        <v>11</v>
      </c>
      <c r="L4079" s="7">
        <f ca="1">NOW()</f>
        <v>42259.9654398148</v>
      </c>
    </row>
    <row r="4080" customFormat="1" spans="10:10">
      <c r="J4080" t="e">
        <f>E4072+1</f>
        <v>#VALUE!</v>
      </c>
    </row>
    <row r="4081" customFormat="1" spans="7:7">
      <c r="G4081" t="s">
        <v>12</v>
      </c>
    </row>
    <row r="4082" customFormat="1" spans="6:6">
      <c r="F4082" t="s">
        <v>13</v>
      </c>
    </row>
    <row r="4083" spans="1:17">
      <c r="A4083" s="2" t="str">
        <f>"币种"</f>
        <v>币种</v>
      </c>
      <c r="B4083" s="2" t="str">
        <f>"余额"</f>
        <v>余额</v>
      </c>
      <c r="C4083" s="2" t="str">
        <f>"可用"</f>
        <v>可用</v>
      </c>
      <c r="D4083" s="2" t="str">
        <f>"可取"</f>
        <v>可取</v>
      </c>
      <c r="E4083" s="2" t="str">
        <f>"参考市值"</f>
        <v>参考市值</v>
      </c>
      <c r="F4083" s="2" t="str">
        <f>"资产"</f>
        <v>资产</v>
      </c>
      <c r="G4083" s="2" t="str">
        <f>"盈亏"</f>
        <v>盈亏</v>
      </c>
      <c r="H4083" s="2"/>
      <c r="I4083" s="2"/>
      <c r="J4083" s="2"/>
      <c r="K4083" s="2"/>
      <c r="L4083" s="2"/>
      <c r="M4083" s="2"/>
      <c r="N4083" s="2"/>
      <c r="O4083" s="2"/>
      <c r="P4083" s="2"/>
      <c r="Q4083" s="2"/>
    </row>
    <row r="4084" spans="1:17">
      <c r="A4084" s="2" t="str">
        <f>"人民币"</f>
        <v>人民币</v>
      </c>
      <c r="B4084" s="2" t="str">
        <f>"5508.71"</f>
        <v>5508.71</v>
      </c>
      <c r="C4084" s="2" t="str">
        <f>"138.54"</f>
        <v>138.54</v>
      </c>
      <c r="D4084" s="2" t="str">
        <f>"138.54"</f>
        <v>138.54</v>
      </c>
      <c r="E4084" s="2" t="str">
        <f>"91616.00"</f>
        <v>91616.00</v>
      </c>
      <c r="F4084" s="2" t="str">
        <f>"91754.54"</f>
        <v>91754.54</v>
      </c>
      <c r="G4084" s="2" t="str">
        <f>"-9194.42"</f>
        <v>-9194.42</v>
      </c>
      <c r="H4084" s="2"/>
      <c r="I4084" s="2"/>
      <c r="J4084" s="2"/>
      <c r="K4084" s="2"/>
      <c r="L4084" s="2"/>
      <c r="M4084" s="2"/>
      <c r="N4084" s="2"/>
      <c r="O4084" s="2"/>
      <c r="P4084" s="2"/>
      <c r="Q4084" s="2"/>
    </row>
    <row r="4085" spans="1:17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8"/>
    </row>
    <row r="4086" spans="1:18">
      <c r="A4086" s="2" t="s">
        <v>0</v>
      </c>
      <c r="B4086" s="2" t="str">
        <f>"证券数量"</f>
        <v>证券数量</v>
      </c>
      <c r="C4086" s="2" t="s">
        <v>1</v>
      </c>
      <c r="D4086" s="2" t="str">
        <f>"价格币种"</f>
        <v>价格币种</v>
      </c>
      <c r="E4086" s="2" t="str">
        <f>"成本价"</f>
        <v>成本价</v>
      </c>
      <c r="F4086" s="2" t="str">
        <f>"浮动盈亏"</f>
        <v>浮动盈亏</v>
      </c>
      <c r="G4086" s="2" t="str">
        <f>"盈亏比例(%)"</f>
        <v>盈亏比例(%)</v>
      </c>
      <c r="H4086" s="2" t="str">
        <f>"折算汇率"</f>
        <v>折算汇率</v>
      </c>
      <c r="I4086" s="2" t="str">
        <f>"最新市值"</f>
        <v>最新市值</v>
      </c>
      <c r="J4086" s="2" t="str">
        <f>"当前价"</f>
        <v>当前价</v>
      </c>
      <c r="K4086" s="2" t="str">
        <f>"今买数量"</f>
        <v>今买数量</v>
      </c>
      <c r="L4086" s="2" t="str">
        <f>"今卖数量"</f>
        <v>今卖数量</v>
      </c>
      <c r="M4086" s="2" t="str">
        <f>"证券代码"</f>
        <v>证券代码</v>
      </c>
      <c r="N4086" s="2" t="str">
        <f>"股东代码"</f>
        <v>股东代码</v>
      </c>
      <c r="O4086" s="2" t="str">
        <f>"成本金额"</f>
        <v>成本金额</v>
      </c>
      <c r="P4086" s="2" t="s">
        <v>2</v>
      </c>
      <c r="Q4086" s="2"/>
      <c r="R4086" s="2" t="s">
        <v>3</v>
      </c>
    </row>
    <row r="4087" spans="1:18">
      <c r="A4087" s="2" t="s">
        <v>4</v>
      </c>
      <c r="B4087" s="9" t="s">
        <v>5</v>
      </c>
      <c r="C4087" s="9" t="s">
        <v>5</v>
      </c>
      <c r="D4087" s="2" t="str">
        <f t="shared" ref="D4087:D4102" si="1217">"人民币"</f>
        <v>人民币</v>
      </c>
      <c r="E4087" s="2">
        <v>19.758</v>
      </c>
      <c r="F4087" s="2">
        <v>-1294.53</v>
      </c>
      <c r="G4087" s="2">
        <v>-8.19</v>
      </c>
      <c r="H4087" s="9" t="s">
        <v>6</v>
      </c>
      <c r="I4087" s="2">
        <v>14512</v>
      </c>
      <c r="J4087" s="2">
        <v>18.14</v>
      </c>
      <c r="K4087" s="2">
        <v>0</v>
      </c>
      <c r="L4087" s="2">
        <v>0</v>
      </c>
      <c r="M4087" s="2" t="str">
        <f>"000936"</f>
        <v>000936</v>
      </c>
      <c r="N4087" s="2" t="str">
        <f t="shared" ref="N4087:N4090" si="1218">"0157472516"</f>
        <v>0157472516</v>
      </c>
      <c r="O4087" s="2" t="str">
        <f>"15806.53"</f>
        <v>15806.53</v>
      </c>
      <c r="P4087" s="2">
        <v>30</v>
      </c>
      <c r="Q4087" s="2">
        <f t="shared" ref="Q4087:Q4102" si="1219">P4087*B4087</f>
        <v>24000</v>
      </c>
      <c r="R4087" s="2">
        <f t="shared" ref="R4087:R4102" si="1220">(Q4087-O4087)/O4087*100</f>
        <v>51.835981711356</v>
      </c>
    </row>
    <row r="4088" spans="1:18">
      <c r="A4088" s="2" t="str">
        <f>"创业板B"</f>
        <v>创业板B</v>
      </c>
      <c r="B4088" s="2">
        <v>10000</v>
      </c>
      <c r="C4088" s="2">
        <v>10000</v>
      </c>
      <c r="D4088" s="2" t="str">
        <f>"人民币"</f>
        <v>人民币</v>
      </c>
      <c r="E4088" s="2">
        <v>1.116</v>
      </c>
      <c r="F4088" s="2">
        <v>-927.5</v>
      </c>
      <c r="G4088" s="2">
        <v>-8.33</v>
      </c>
      <c r="H4088" s="2"/>
      <c r="I4088" s="2">
        <v>10230</v>
      </c>
      <c r="J4088" s="2">
        <v>1.023</v>
      </c>
      <c r="K4088" s="2">
        <v>0</v>
      </c>
      <c r="L4088" s="2">
        <v>0</v>
      </c>
      <c r="M4088" s="2" t="str">
        <f>"150153"</f>
        <v>150153</v>
      </c>
      <c r="N4088" s="2" t="str">
        <f>"0157472516"</f>
        <v>0157472516</v>
      </c>
      <c r="O4088" s="2" t="str">
        <f>"11157.50"</f>
        <v>11157.50</v>
      </c>
      <c r="P4088" s="2">
        <v>1.3</v>
      </c>
      <c r="Q4088" s="2">
        <f>P4088*B4088</f>
        <v>13000</v>
      </c>
      <c r="R4088" s="2">
        <f>(Q4088-O4088)/O4088*100</f>
        <v>16.5135559041004</v>
      </c>
    </row>
    <row r="4089" spans="1:18">
      <c r="A4089" s="2" t="s">
        <v>7</v>
      </c>
      <c r="B4089" s="2">
        <v>600</v>
      </c>
      <c r="C4089" s="2">
        <v>600</v>
      </c>
      <c r="D4089" s="2" t="str">
        <f>"人民币"</f>
        <v>人民币</v>
      </c>
      <c r="E4089" s="2">
        <v>17.548</v>
      </c>
      <c r="F4089" s="2">
        <v>-310.88</v>
      </c>
      <c r="G4089" s="2">
        <v>-2.95</v>
      </c>
      <c r="H4089" s="2"/>
      <c r="I4089" s="2">
        <v>10218</v>
      </c>
      <c r="J4089" s="2">
        <v>17.03</v>
      </c>
      <c r="K4089" s="2">
        <v>0</v>
      </c>
      <c r="L4089" s="2">
        <v>0</v>
      </c>
      <c r="M4089" s="2" t="str">
        <f>"600008"</f>
        <v>600008</v>
      </c>
      <c r="N4089" s="2" t="str">
        <f t="shared" ref="N4089:N4092" si="1221">"A453612732"</f>
        <v>A453612732</v>
      </c>
      <c r="O4089" s="2" t="str">
        <f>"10528.88"</f>
        <v>10528.88</v>
      </c>
      <c r="P4089" s="2">
        <v>25</v>
      </c>
      <c r="Q4089" s="2">
        <f>P4089*B4089</f>
        <v>15000</v>
      </c>
      <c r="R4089" s="2">
        <f>(Q4089-O4089)/O4089*100</f>
        <v>42.4652954540274</v>
      </c>
    </row>
    <row r="4090" spans="1:18">
      <c r="A4090" s="2" t="str">
        <f>"华英农业"</f>
        <v>华英农业</v>
      </c>
      <c r="B4090" s="2">
        <v>600</v>
      </c>
      <c r="C4090" s="2">
        <v>300</v>
      </c>
      <c r="D4090" s="2" t="str">
        <f>"人民币"</f>
        <v>人民币</v>
      </c>
      <c r="E4090" s="2">
        <v>14.948</v>
      </c>
      <c r="F4090" s="2">
        <v>-418.66</v>
      </c>
      <c r="G4090" s="2">
        <v>-4.67</v>
      </c>
      <c r="H4090" s="2"/>
      <c r="I4090" s="2">
        <v>8550</v>
      </c>
      <c r="J4090" s="2">
        <v>14.25</v>
      </c>
      <c r="K4090" s="2">
        <v>300</v>
      </c>
      <c r="L4090" s="2">
        <v>0</v>
      </c>
      <c r="M4090" s="2" t="str">
        <f>"002321"</f>
        <v>002321</v>
      </c>
      <c r="N4090" s="2" t="str">
        <f>"0157472516"</f>
        <v>0157472516</v>
      </c>
      <c r="O4090" s="2" t="str">
        <f>"8968.66"</f>
        <v>8968.66</v>
      </c>
      <c r="P4090" s="2">
        <v>25</v>
      </c>
      <c r="Q4090" s="2">
        <f>P4090*B4090</f>
        <v>15000</v>
      </c>
      <c r="R4090" s="2">
        <f>(Q4090-O4090)/O4090*100</f>
        <v>67.2490650777262</v>
      </c>
    </row>
    <row r="4091" spans="1:18">
      <c r="A4091" s="2" t="str">
        <f>"*ST阳化"</f>
        <v>*ST阳化</v>
      </c>
      <c r="B4091" s="2">
        <v>900</v>
      </c>
      <c r="C4091" s="2">
        <v>600</v>
      </c>
      <c r="D4091" s="2" t="str">
        <f>"人民币"</f>
        <v>人民币</v>
      </c>
      <c r="E4091" s="2">
        <v>7.599</v>
      </c>
      <c r="F4091" s="2">
        <v>-80.2</v>
      </c>
      <c r="G4091" s="2">
        <v>-1.17</v>
      </c>
      <c r="H4091" s="2"/>
      <c r="I4091" s="2">
        <v>6759</v>
      </c>
      <c r="J4091" s="2">
        <v>7.51</v>
      </c>
      <c r="K4091" s="2">
        <v>300</v>
      </c>
      <c r="L4091" s="2">
        <v>0</v>
      </c>
      <c r="M4091" s="2" t="str">
        <f>"600691"</f>
        <v>600691</v>
      </c>
      <c r="N4091" s="2" t="str">
        <f>"A453612732"</f>
        <v>A453612732</v>
      </c>
      <c r="O4091" s="2" t="str">
        <f>"6839.20"</f>
        <v>6839.20</v>
      </c>
      <c r="P4091" s="2">
        <v>11</v>
      </c>
      <c r="Q4091" s="2">
        <f>P4091*B4091</f>
        <v>9900</v>
      </c>
      <c r="R4091" s="2">
        <f>(Q4091-O4091)/O4091*100</f>
        <v>44.7537723710376</v>
      </c>
    </row>
    <row r="4092" spans="1:18">
      <c r="A4092" s="2" t="str">
        <f>"雪峰科技"</f>
        <v>雪峰科技</v>
      </c>
      <c r="B4092" s="2">
        <v>200</v>
      </c>
      <c r="C4092" s="2">
        <v>100</v>
      </c>
      <c r="D4092" s="2" t="str">
        <f>"人民币"</f>
        <v>人民币</v>
      </c>
      <c r="E4092" s="2">
        <v>37.898</v>
      </c>
      <c r="F4092" s="2">
        <v>-1239.59</v>
      </c>
      <c r="G4092" s="2">
        <v>-16.35</v>
      </c>
      <c r="H4092" s="2"/>
      <c r="I4092" s="2">
        <v>6340</v>
      </c>
      <c r="J4092" s="2">
        <v>31.7</v>
      </c>
      <c r="K4092" s="2">
        <v>100</v>
      </c>
      <c r="L4092" s="2">
        <v>0</v>
      </c>
      <c r="M4092" s="2" t="str">
        <f>"603227"</f>
        <v>603227</v>
      </c>
      <c r="N4092" s="2" t="str">
        <f>"A453612732"</f>
        <v>A453612732</v>
      </c>
      <c r="O4092" s="2" t="str">
        <f>"7579.59"</f>
        <v>7579.59</v>
      </c>
      <c r="P4092" s="2">
        <v>42</v>
      </c>
      <c r="Q4092" s="2">
        <f>P4092*B4092</f>
        <v>8400</v>
      </c>
      <c r="R4092" s="2">
        <f>(Q4092-O4092)/O4092*100</f>
        <v>10.8239363870605</v>
      </c>
    </row>
    <row r="4093" spans="1:18">
      <c r="A4093" s="2" t="str">
        <f>"三花股份"</f>
        <v>三花股份</v>
      </c>
      <c r="B4093" s="2">
        <v>400</v>
      </c>
      <c r="C4093" s="2">
        <v>400</v>
      </c>
      <c r="D4093" s="2" t="str">
        <f>"人民币"</f>
        <v>人民币</v>
      </c>
      <c r="E4093" s="2">
        <v>13.737</v>
      </c>
      <c r="F4093" s="2">
        <v>69.25</v>
      </c>
      <c r="G4093" s="2">
        <v>1.26</v>
      </c>
      <c r="H4093" s="2"/>
      <c r="I4093" s="2">
        <v>5564</v>
      </c>
      <c r="J4093" s="2">
        <v>13.91</v>
      </c>
      <c r="K4093" s="2">
        <v>0</v>
      </c>
      <c r="L4093" s="2">
        <v>0</v>
      </c>
      <c r="M4093" s="2" t="str">
        <f>"002050"</f>
        <v>002050</v>
      </c>
      <c r="N4093" s="2" t="str">
        <f t="shared" ref="N4093:N4098" si="1222">"0157472516"</f>
        <v>0157472516</v>
      </c>
      <c r="O4093" s="2" t="str">
        <f>"5494.75"</f>
        <v>5494.75</v>
      </c>
      <c r="P4093" s="2">
        <v>20</v>
      </c>
      <c r="Q4093" s="2">
        <f>P4093*B4093</f>
        <v>8000</v>
      </c>
      <c r="R4093" s="2">
        <f>(Q4093-O4093)/O4093*100</f>
        <v>45.5935210883116</v>
      </c>
    </row>
    <row r="4094" spans="1:18">
      <c r="A4094" s="2" t="str">
        <f>"农 产 品"</f>
        <v>农 产 品</v>
      </c>
      <c r="B4094" s="2">
        <v>200</v>
      </c>
      <c r="C4094" s="2">
        <v>200</v>
      </c>
      <c r="D4094" s="2" t="str">
        <f>"人民币"</f>
        <v>人民币</v>
      </c>
      <c r="E4094" s="2">
        <v>25.665</v>
      </c>
      <c r="F4094" s="2">
        <v>-601</v>
      </c>
      <c r="G4094" s="2">
        <v>-11.71</v>
      </c>
      <c r="H4094" s="2"/>
      <c r="I4094" s="2">
        <v>4532</v>
      </c>
      <c r="J4094" s="2">
        <v>22.66</v>
      </c>
      <c r="K4094" s="2">
        <v>0</v>
      </c>
      <c r="L4094" s="2">
        <v>0</v>
      </c>
      <c r="M4094" s="2" t="str">
        <f>"000061"</f>
        <v>000061</v>
      </c>
      <c r="N4094" s="2" t="str">
        <f>"0157472516"</f>
        <v>0157472516</v>
      </c>
      <c r="O4094" s="2" t="str">
        <f>"5133.00"</f>
        <v>5133.00</v>
      </c>
      <c r="P4094" s="2">
        <v>35</v>
      </c>
      <c r="Q4094" s="2">
        <f>P4094*B4094</f>
        <v>7000</v>
      </c>
      <c r="R4094" s="2">
        <f>(Q4094-O4094)/O4094*100</f>
        <v>36.3724917202416</v>
      </c>
    </row>
    <row r="4095" spans="1:18">
      <c r="A4095" s="2" t="str">
        <f>"北京城建"</f>
        <v>北京城建</v>
      </c>
      <c r="B4095" s="2">
        <v>200</v>
      </c>
      <c r="C4095" s="2">
        <v>200</v>
      </c>
      <c r="D4095" s="2" t="str">
        <f>"人民币"</f>
        <v>人民币</v>
      </c>
      <c r="E4095" s="2">
        <v>24.605</v>
      </c>
      <c r="F4095" s="2">
        <v>-394.99</v>
      </c>
      <c r="G4095" s="2">
        <v>-8.03</v>
      </c>
      <c r="H4095" s="2"/>
      <c r="I4095" s="2">
        <v>4526</v>
      </c>
      <c r="J4095" s="2">
        <v>22.63</v>
      </c>
      <c r="K4095" s="2">
        <v>0</v>
      </c>
      <c r="L4095" s="2">
        <v>0</v>
      </c>
      <c r="M4095" s="2" t="str">
        <f>"600266"</f>
        <v>600266</v>
      </c>
      <c r="N4095" s="2" t="str">
        <f t="shared" ref="N4095:N4097" si="1223">"A453612732"</f>
        <v>A453612732</v>
      </c>
      <c r="O4095" s="2" t="str">
        <f>"4920.99"</f>
        <v>4920.99</v>
      </c>
      <c r="P4095" s="2">
        <v>28</v>
      </c>
      <c r="Q4095" s="2">
        <f>P4095*B4095</f>
        <v>5600</v>
      </c>
      <c r="R4095" s="2">
        <f>(Q4095-O4095)/O4095*100</f>
        <v>13.7982397850839</v>
      </c>
    </row>
    <row r="4096" spans="1:18">
      <c r="A4096" s="2" t="str">
        <f>"上汽集团"</f>
        <v>上汽集团</v>
      </c>
      <c r="B4096" s="2">
        <v>200</v>
      </c>
      <c r="C4096" s="2">
        <v>200</v>
      </c>
      <c r="D4096" s="2" t="str">
        <f>"人民币"</f>
        <v>人民币</v>
      </c>
      <c r="E4096" s="2">
        <v>24.736</v>
      </c>
      <c r="F4096" s="2">
        <v>-449.12</v>
      </c>
      <c r="G4096" s="2">
        <v>-9.08</v>
      </c>
      <c r="H4096" s="2"/>
      <c r="I4096" s="2">
        <v>4498</v>
      </c>
      <c r="J4096" s="2">
        <v>22.49</v>
      </c>
      <c r="K4096" s="2">
        <v>0</v>
      </c>
      <c r="L4096" s="2">
        <v>0</v>
      </c>
      <c r="M4096" s="2" t="str">
        <f>"600104"</f>
        <v>600104</v>
      </c>
      <c r="N4096" s="2" t="str">
        <f>"A453612732"</f>
        <v>A453612732</v>
      </c>
      <c r="O4096" s="2" t="str">
        <f>"4947.12"</f>
        <v>4947.12</v>
      </c>
      <c r="P4096" s="2">
        <v>35</v>
      </c>
      <c r="Q4096" s="2">
        <f>P4096*B4096</f>
        <v>7000</v>
      </c>
      <c r="R4096" s="2">
        <f>(Q4096-O4096)/O4096*100</f>
        <v>41.4964666310904</v>
      </c>
    </row>
    <row r="4097" spans="1:18">
      <c r="A4097" s="2" t="str">
        <f>"中海集运"</f>
        <v>中海集运</v>
      </c>
      <c r="B4097" s="2">
        <v>400</v>
      </c>
      <c r="C4097" s="2">
        <v>400</v>
      </c>
      <c r="D4097" s="2" t="str">
        <f>"人民币"</f>
        <v>人民币</v>
      </c>
      <c r="E4097" s="2">
        <v>9.099</v>
      </c>
      <c r="F4097" s="2">
        <v>-167.68</v>
      </c>
      <c r="G4097" s="2">
        <v>-4.6</v>
      </c>
      <c r="H4097" s="2"/>
      <c r="I4097" s="2">
        <v>3472</v>
      </c>
      <c r="J4097" s="2">
        <v>8.68</v>
      </c>
      <c r="K4097" s="2">
        <v>0</v>
      </c>
      <c r="L4097" s="2">
        <v>0</v>
      </c>
      <c r="M4097" s="2" t="str">
        <f>"601866"</f>
        <v>601866</v>
      </c>
      <c r="N4097" s="2" t="str">
        <f>"A453612732"</f>
        <v>A453612732</v>
      </c>
      <c r="O4097" s="2" t="str">
        <f>"3639.68"</f>
        <v>3639.68</v>
      </c>
      <c r="P4097" s="2">
        <v>12</v>
      </c>
      <c r="Q4097" s="2">
        <f>P4097*B4097</f>
        <v>4800</v>
      </c>
      <c r="R4097" s="2">
        <f>(Q4097-O4097)/O4097*100</f>
        <v>31.8797256901706</v>
      </c>
    </row>
    <row r="4098" spans="1:18">
      <c r="A4098" s="2" t="str">
        <f>"中航军B"</f>
        <v>中航军B</v>
      </c>
      <c r="B4098" s="2">
        <v>3000</v>
      </c>
      <c r="C4098" s="2">
        <v>3000</v>
      </c>
      <c r="D4098" s="2" t="str">
        <f>"人民币"</f>
        <v>人民币</v>
      </c>
      <c r="E4098" s="2">
        <v>0.972</v>
      </c>
      <c r="F4098" s="2">
        <v>-62</v>
      </c>
      <c r="G4098" s="2">
        <v>-2.16</v>
      </c>
      <c r="H4098" s="2"/>
      <c r="I4098" s="2">
        <v>2853</v>
      </c>
      <c r="J4098" s="2">
        <v>0.951</v>
      </c>
      <c r="K4098" s="2">
        <v>0</v>
      </c>
      <c r="L4098" s="2">
        <v>0</v>
      </c>
      <c r="M4098" s="2" t="str">
        <f>"150222"</f>
        <v>150222</v>
      </c>
      <c r="N4098" s="2" t="str">
        <f>"0157472516"</f>
        <v>0157472516</v>
      </c>
      <c r="O4098" s="2" t="str">
        <f>"2915.00"</f>
        <v>2915.00</v>
      </c>
      <c r="P4098" s="2">
        <v>1.1</v>
      </c>
      <c r="Q4098" s="2">
        <f>P4098*B4098</f>
        <v>3300</v>
      </c>
      <c r="R4098" s="2">
        <f>(Q4098-O4098)/O4098*100</f>
        <v>13.2075471698113</v>
      </c>
    </row>
    <row r="4099" spans="1:18">
      <c r="A4099" s="2" t="str">
        <f>"华贸物流"</f>
        <v>华贸物流</v>
      </c>
      <c r="B4099" s="2">
        <v>200</v>
      </c>
      <c r="C4099" s="2">
        <v>200</v>
      </c>
      <c r="D4099" s="2" t="str">
        <f>"人民币"</f>
        <v>人民币</v>
      </c>
      <c r="E4099" s="2">
        <v>16.576</v>
      </c>
      <c r="F4099" s="2">
        <v>-473.12</v>
      </c>
      <c r="G4099" s="2">
        <v>-14.27</v>
      </c>
      <c r="H4099" s="2"/>
      <c r="I4099" s="2">
        <v>2842</v>
      </c>
      <c r="J4099" s="2">
        <v>14.21</v>
      </c>
      <c r="K4099" s="2">
        <v>0</v>
      </c>
      <c r="L4099" s="2">
        <v>0</v>
      </c>
      <c r="M4099" s="2" t="str">
        <f>"603128"</f>
        <v>603128</v>
      </c>
      <c r="N4099" s="2" t="str">
        <f t="shared" ref="N4099:N4102" si="1224">"A453612732"</f>
        <v>A453612732</v>
      </c>
      <c r="O4099" s="2" t="str">
        <f>"3315.12"</f>
        <v>3315.12</v>
      </c>
      <c r="P4099" s="2">
        <v>20</v>
      </c>
      <c r="Q4099" s="2">
        <f>P4099*B4099</f>
        <v>4000</v>
      </c>
      <c r="R4099" s="2">
        <f>(Q4099-O4099)/O4099*100</f>
        <v>20.6592823185888</v>
      </c>
    </row>
    <row r="4100" spans="1:18">
      <c r="A4100" s="2" t="str">
        <f>"盛达矿业"</f>
        <v>盛达矿业</v>
      </c>
      <c r="B4100" s="2">
        <v>100</v>
      </c>
      <c r="C4100" s="2">
        <v>100</v>
      </c>
      <c r="D4100" s="2" t="str">
        <f>"人民币"</f>
        <v>人民币</v>
      </c>
      <c r="E4100" s="2">
        <v>38.308</v>
      </c>
      <c r="F4100" s="2">
        <v>-1175.77</v>
      </c>
      <c r="G4100" s="2">
        <v>-30.69</v>
      </c>
      <c r="H4100" s="2"/>
      <c r="I4100" s="2">
        <v>2655</v>
      </c>
      <c r="J4100" s="2">
        <v>26.55</v>
      </c>
      <c r="K4100" s="2">
        <v>0</v>
      </c>
      <c r="L4100" s="2">
        <v>100</v>
      </c>
      <c r="M4100" s="2" t="str">
        <f>"000603"</f>
        <v>000603</v>
      </c>
      <c r="N4100" s="2" t="str">
        <f>"0157472516"</f>
        <v>0157472516</v>
      </c>
      <c r="O4100" s="2" t="str">
        <f>"3830.77"</f>
        <v>3830.77</v>
      </c>
      <c r="P4100" s="2">
        <v>40</v>
      </c>
      <c r="Q4100" s="2">
        <f>P4100*B4100</f>
        <v>4000</v>
      </c>
      <c r="R4100" s="2">
        <f>(Q4100-O4100)/O4100*100</f>
        <v>4.41764971533138</v>
      </c>
    </row>
    <row r="4101" spans="1:18">
      <c r="A4101" s="2" t="str">
        <f>"大众交通"</f>
        <v>大众交通</v>
      </c>
      <c r="B4101" s="2">
        <v>100</v>
      </c>
      <c r="C4101" s="2">
        <v>100</v>
      </c>
      <c r="D4101" s="2" t="str">
        <f>"人民币"</f>
        <v>人民币</v>
      </c>
      <c r="E4101" s="2">
        <v>30.941</v>
      </c>
      <c r="F4101" s="2">
        <v>-1037.13</v>
      </c>
      <c r="G4101" s="2">
        <v>-33.52</v>
      </c>
      <c r="H4101" s="2"/>
      <c r="I4101" s="2">
        <v>2057</v>
      </c>
      <c r="J4101" s="2">
        <v>20.57</v>
      </c>
      <c r="K4101" s="2">
        <v>0</v>
      </c>
      <c r="L4101" s="2">
        <v>0</v>
      </c>
      <c r="M4101" s="2" t="str">
        <f>"600611"</f>
        <v>600611</v>
      </c>
      <c r="N4101" s="2" t="str">
        <f>"A453612732"</f>
        <v>A453612732</v>
      </c>
      <c r="O4101" s="2" t="str">
        <f>"3094.13"</f>
        <v>3094.13</v>
      </c>
      <c r="P4101" s="2">
        <v>28</v>
      </c>
      <c r="Q4101" s="2">
        <f>P4101*B4101</f>
        <v>2800</v>
      </c>
      <c r="R4101" s="2">
        <f>(Q4101-O4101)/O4101*100</f>
        <v>-9.50606470962759</v>
      </c>
    </row>
    <row r="4102" spans="1:18">
      <c r="A4102" s="2" t="str">
        <f>"中国中车"</f>
        <v>中国中车</v>
      </c>
      <c r="B4102" s="2">
        <v>100</v>
      </c>
      <c r="C4102" s="2">
        <v>100</v>
      </c>
      <c r="D4102" s="2" t="str">
        <f>"人民币"</f>
        <v>人民币</v>
      </c>
      <c r="E4102" s="2">
        <v>26.395</v>
      </c>
      <c r="F4102" s="2">
        <v>-631.5</v>
      </c>
      <c r="G4102" s="2">
        <v>-23.92</v>
      </c>
      <c r="H4102" s="2"/>
      <c r="I4102" s="2">
        <v>2008</v>
      </c>
      <c r="J4102" s="2">
        <v>20.08</v>
      </c>
      <c r="K4102" s="2">
        <v>0</v>
      </c>
      <c r="L4102" s="2">
        <v>100</v>
      </c>
      <c r="M4102" s="2" t="str">
        <f>"601766"</f>
        <v>601766</v>
      </c>
      <c r="N4102" s="2" t="str">
        <f>"A453612732"</f>
        <v>A453612732</v>
      </c>
      <c r="O4102" s="2" t="str">
        <f>"2639.50"</f>
        <v>2639.50</v>
      </c>
      <c r="P4102" s="2">
        <v>30</v>
      </c>
      <c r="Q4102" s="2">
        <f>P4102*B4102</f>
        <v>3000</v>
      </c>
      <c r="R4102" s="2">
        <f>(Q4102-O4102)/O4102*100</f>
        <v>13.6578897518469</v>
      </c>
    </row>
    <row r="4103" spans="1:18">
      <c r="A4103" s="2" t="s">
        <v>8</v>
      </c>
      <c r="B4103" s="2" t="s">
        <v>9</v>
      </c>
      <c r="C4103" s="4" t="s">
        <v>10</v>
      </c>
      <c r="D4103" s="4"/>
      <c r="E4103" s="4"/>
      <c r="F4103" s="2"/>
      <c r="G4103" s="2">
        <f>SUM(G4087:G4102)</f>
        <v>-178.38</v>
      </c>
      <c r="H4103" s="2"/>
      <c r="I4103" s="2"/>
      <c r="J4103" s="2"/>
      <c r="K4103" s="2"/>
      <c r="L4103" s="2"/>
      <c r="M4103" s="2"/>
      <c r="N4103" s="2"/>
      <c r="O4103" s="2"/>
      <c r="P4103" s="2"/>
      <c r="Q4103" s="2">
        <f>SUM(Q4087:Q4102)</f>
        <v>134800</v>
      </c>
      <c r="R4103" s="2"/>
    </row>
    <row r="4104" customFormat="1" spans="3:8">
      <c r="C4104" s="5"/>
      <c r="D4104" s="5"/>
      <c r="E4104" s="5"/>
      <c r="H4104" s="6">
        <v>42257</v>
      </c>
    </row>
    <row r="4105" customFormat="1" spans="10:10">
      <c r="J4105" s="6">
        <f>H4104+1</f>
        <v>42258</v>
      </c>
    </row>
    <row r="4106" customFormat="1" spans="2:11">
      <c r="B4106" t="s">
        <v>11</v>
      </c>
      <c r="K4106" s="7">
        <f ca="1">NOW()</f>
        <v>42259.9654398148</v>
      </c>
    </row>
    <row r="4107" customFormat="1" spans="9:9">
      <c r="I4107" t="e">
        <f>D4099+1</f>
        <v>#VALUE!</v>
      </c>
    </row>
    <row r="4108" customFormat="1"/>
    <row r="4109" spans="1:18">
      <c r="A4109" s="2" t="s">
        <v>0</v>
      </c>
      <c r="B4109" s="2" t="str">
        <f>"证券数量"</f>
        <v>证券数量</v>
      </c>
      <c r="C4109" s="2" t="s">
        <v>1</v>
      </c>
      <c r="D4109" s="2" t="str">
        <f>"价格币种"</f>
        <v>价格币种</v>
      </c>
      <c r="E4109" s="2" t="str">
        <f>"成本价"</f>
        <v>成本价</v>
      </c>
      <c r="F4109" s="2" t="str">
        <f>"浮动盈亏"</f>
        <v>浮动盈亏</v>
      </c>
      <c r="G4109" s="2" t="str">
        <f>"盈亏比例(%)"</f>
        <v>盈亏比例(%)</v>
      </c>
      <c r="H4109" s="2" t="str">
        <f>"折算汇率"</f>
        <v>折算汇率</v>
      </c>
      <c r="I4109" s="2" t="str">
        <f>"最新市值"</f>
        <v>最新市值</v>
      </c>
      <c r="J4109" s="2" t="str">
        <f>"当前价"</f>
        <v>当前价</v>
      </c>
      <c r="K4109" s="2" t="str">
        <f>"今买数量"</f>
        <v>今买数量</v>
      </c>
      <c r="L4109" s="2" t="str">
        <f>"今卖数量"</f>
        <v>今卖数量</v>
      </c>
      <c r="M4109" s="2" t="str">
        <f>"证券代码"</f>
        <v>证券代码</v>
      </c>
      <c r="N4109" s="2" t="str">
        <f>"股东代码"</f>
        <v>股东代码</v>
      </c>
      <c r="O4109" s="2" t="str">
        <f>"成本金额"</f>
        <v>成本金额</v>
      </c>
      <c r="P4109" s="2" t="s">
        <v>2</v>
      </c>
      <c r="Q4109" s="2"/>
      <c r="R4109" s="2" t="s">
        <v>3</v>
      </c>
    </row>
    <row r="4110" spans="1:18">
      <c r="A4110" s="2" t="s">
        <v>4</v>
      </c>
      <c r="B4110" s="9" t="s">
        <v>5</v>
      </c>
      <c r="C4110" s="9" t="s">
        <v>5</v>
      </c>
      <c r="D4110" s="2" t="str">
        <f t="shared" ref="D4110:D4125" si="1225">"人民币"</f>
        <v>人民币</v>
      </c>
      <c r="E4110" s="2">
        <v>19.758</v>
      </c>
      <c r="F4110" s="2">
        <v>-1294.53</v>
      </c>
      <c r="G4110" s="2">
        <v>-8.19</v>
      </c>
      <c r="H4110" s="9" t="s">
        <v>6</v>
      </c>
      <c r="I4110" s="2">
        <v>14512</v>
      </c>
      <c r="J4110" s="2">
        <v>18.14</v>
      </c>
      <c r="K4110" s="2">
        <v>0</v>
      </c>
      <c r="L4110" s="2">
        <v>0</v>
      </c>
      <c r="M4110" s="2" t="str">
        <f>"000936"</f>
        <v>000936</v>
      </c>
      <c r="N4110" s="2" t="str">
        <f t="shared" ref="N4110:N4113" si="1226">"0157472516"</f>
        <v>0157472516</v>
      </c>
      <c r="O4110" s="2" t="str">
        <f>"15806.53"</f>
        <v>15806.53</v>
      </c>
      <c r="P4110" s="2">
        <v>30</v>
      </c>
      <c r="Q4110" s="2">
        <f t="shared" ref="Q4110:Q4125" si="1227">P4110*B4110</f>
        <v>24000</v>
      </c>
      <c r="R4110" s="2">
        <f t="shared" ref="R4110:R4125" si="1228">(Q4110-O4110)/O4110*100</f>
        <v>51.835981711356</v>
      </c>
    </row>
    <row r="4111" spans="1:18">
      <c r="A4111" s="2" t="str">
        <f>"创业板B"</f>
        <v>创业板B</v>
      </c>
      <c r="B4111" s="2">
        <v>10000</v>
      </c>
      <c r="C4111" s="2">
        <v>10000</v>
      </c>
      <c r="D4111" s="2" t="str">
        <f>"人民币"</f>
        <v>人民币</v>
      </c>
      <c r="E4111" s="2">
        <v>1.116</v>
      </c>
      <c r="F4111" s="2">
        <v>-927.5</v>
      </c>
      <c r="G4111" s="2">
        <v>-8.33</v>
      </c>
      <c r="H4111" s="2"/>
      <c r="I4111" s="2">
        <v>10230</v>
      </c>
      <c r="J4111" s="2">
        <v>1.023</v>
      </c>
      <c r="K4111" s="2">
        <v>0</v>
      </c>
      <c r="L4111" s="2">
        <v>0</v>
      </c>
      <c r="M4111" s="2" t="str">
        <f>"150153"</f>
        <v>150153</v>
      </c>
      <c r="N4111" s="2" t="str">
        <f>"0157472516"</f>
        <v>0157472516</v>
      </c>
      <c r="O4111" s="2" t="str">
        <f>"11157.50"</f>
        <v>11157.50</v>
      </c>
      <c r="P4111" s="2">
        <v>1.3</v>
      </c>
      <c r="Q4111" s="2">
        <f>P4111*B4111</f>
        <v>13000</v>
      </c>
      <c r="R4111" s="2">
        <f>(Q4111-O4111)/O4111*100</f>
        <v>16.5135559041004</v>
      </c>
    </row>
    <row r="4112" spans="1:18">
      <c r="A4112" s="2" t="s">
        <v>7</v>
      </c>
      <c r="B4112" s="2">
        <v>600</v>
      </c>
      <c r="C4112" s="2">
        <v>600</v>
      </c>
      <c r="D4112" s="2" t="str">
        <f>"人民币"</f>
        <v>人民币</v>
      </c>
      <c r="E4112" s="2">
        <v>17.548</v>
      </c>
      <c r="F4112" s="2">
        <v>-310.88</v>
      </c>
      <c r="G4112" s="2">
        <v>-2.95</v>
      </c>
      <c r="H4112" s="2"/>
      <c r="I4112" s="2">
        <v>10218</v>
      </c>
      <c r="J4112" s="2">
        <v>17.03</v>
      </c>
      <c r="K4112" s="2">
        <v>0</v>
      </c>
      <c r="L4112" s="2">
        <v>0</v>
      </c>
      <c r="M4112" s="2" t="str">
        <f>"600008"</f>
        <v>600008</v>
      </c>
      <c r="N4112" s="2" t="str">
        <f t="shared" ref="N4112:N4115" si="1229">"A453612732"</f>
        <v>A453612732</v>
      </c>
      <c r="O4112" s="2" t="str">
        <f>"10528.88"</f>
        <v>10528.88</v>
      </c>
      <c r="P4112" s="2">
        <v>25</v>
      </c>
      <c r="Q4112" s="2">
        <f>P4112*B4112</f>
        <v>15000</v>
      </c>
      <c r="R4112" s="2">
        <f>(Q4112-O4112)/O4112*100</f>
        <v>42.4652954540274</v>
      </c>
    </row>
    <row r="4113" spans="1:18">
      <c r="A4113" s="2" t="str">
        <f>"华英农业"</f>
        <v>华英农业</v>
      </c>
      <c r="B4113" s="2">
        <v>600</v>
      </c>
      <c r="C4113" s="2">
        <v>300</v>
      </c>
      <c r="D4113" s="2" t="str">
        <f>"人民币"</f>
        <v>人民币</v>
      </c>
      <c r="E4113" s="2">
        <v>14.948</v>
      </c>
      <c r="F4113" s="2">
        <v>-418.66</v>
      </c>
      <c r="G4113" s="2">
        <v>-4.67</v>
      </c>
      <c r="H4113" s="2"/>
      <c r="I4113" s="2">
        <v>8550</v>
      </c>
      <c r="J4113" s="2">
        <v>14.25</v>
      </c>
      <c r="K4113" s="2">
        <v>300</v>
      </c>
      <c r="L4113" s="2">
        <v>0</v>
      </c>
      <c r="M4113" s="2" t="str">
        <f>"002321"</f>
        <v>002321</v>
      </c>
      <c r="N4113" s="2" t="str">
        <f>"0157472516"</f>
        <v>0157472516</v>
      </c>
      <c r="O4113" s="2" t="str">
        <f>"8968.66"</f>
        <v>8968.66</v>
      </c>
      <c r="P4113" s="2">
        <v>25</v>
      </c>
      <c r="Q4113" s="2">
        <f>P4113*B4113</f>
        <v>15000</v>
      </c>
      <c r="R4113" s="2">
        <f>(Q4113-O4113)/O4113*100</f>
        <v>67.2490650777262</v>
      </c>
    </row>
    <row r="4114" spans="1:18">
      <c r="A4114" s="2" t="str">
        <f>"*ST阳化"</f>
        <v>*ST阳化</v>
      </c>
      <c r="B4114" s="2">
        <v>900</v>
      </c>
      <c r="C4114" s="2">
        <v>600</v>
      </c>
      <c r="D4114" s="2" t="str">
        <f>"人民币"</f>
        <v>人民币</v>
      </c>
      <c r="E4114" s="2">
        <v>7.599</v>
      </c>
      <c r="F4114" s="2">
        <v>-80.2</v>
      </c>
      <c r="G4114" s="2">
        <v>-1.17</v>
      </c>
      <c r="H4114" s="2"/>
      <c r="I4114" s="2">
        <v>6759</v>
      </c>
      <c r="J4114" s="2">
        <v>7.51</v>
      </c>
      <c r="K4114" s="2">
        <v>300</v>
      </c>
      <c r="L4114" s="2">
        <v>0</v>
      </c>
      <c r="M4114" s="2" t="str">
        <f>"600691"</f>
        <v>600691</v>
      </c>
      <c r="N4114" s="2" t="str">
        <f>"A453612732"</f>
        <v>A453612732</v>
      </c>
      <c r="O4114" s="2" t="str">
        <f>"6839.20"</f>
        <v>6839.20</v>
      </c>
      <c r="P4114" s="2">
        <v>11</v>
      </c>
      <c r="Q4114" s="2">
        <f>P4114*B4114</f>
        <v>9900</v>
      </c>
      <c r="R4114" s="2">
        <f>(Q4114-O4114)/O4114*100</f>
        <v>44.7537723710376</v>
      </c>
    </row>
    <row r="4115" spans="1:18">
      <c r="A4115" s="2" t="str">
        <f>"雪峰科技"</f>
        <v>雪峰科技</v>
      </c>
      <c r="B4115" s="2">
        <v>200</v>
      </c>
      <c r="C4115" s="2">
        <v>100</v>
      </c>
      <c r="D4115" s="2" t="str">
        <f>"人民币"</f>
        <v>人民币</v>
      </c>
      <c r="E4115" s="2">
        <v>37.898</v>
      </c>
      <c r="F4115" s="2">
        <v>-1239.59</v>
      </c>
      <c r="G4115" s="2">
        <v>-16.35</v>
      </c>
      <c r="H4115" s="2"/>
      <c r="I4115" s="2">
        <v>6340</v>
      </c>
      <c r="J4115" s="2">
        <v>31.7</v>
      </c>
      <c r="K4115" s="2">
        <v>100</v>
      </c>
      <c r="L4115" s="2">
        <v>0</v>
      </c>
      <c r="M4115" s="2" t="str">
        <f>"603227"</f>
        <v>603227</v>
      </c>
      <c r="N4115" s="2" t="str">
        <f>"A453612732"</f>
        <v>A453612732</v>
      </c>
      <c r="O4115" s="2" t="str">
        <f>"7579.59"</f>
        <v>7579.59</v>
      </c>
      <c r="P4115" s="2">
        <v>42</v>
      </c>
      <c r="Q4115" s="2">
        <f>P4115*B4115</f>
        <v>8400</v>
      </c>
      <c r="R4115" s="2">
        <f>(Q4115-O4115)/O4115*100</f>
        <v>10.8239363870605</v>
      </c>
    </row>
    <row r="4116" spans="1:18">
      <c r="A4116" s="2" t="str">
        <f>"三花股份"</f>
        <v>三花股份</v>
      </c>
      <c r="B4116" s="2">
        <v>400</v>
      </c>
      <c r="C4116" s="2">
        <v>400</v>
      </c>
      <c r="D4116" s="2" t="str">
        <f>"人民币"</f>
        <v>人民币</v>
      </c>
      <c r="E4116" s="2">
        <v>13.737</v>
      </c>
      <c r="F4116" s="2">
        <v>69.25</v>
      </c>
      <c r="G4116" s="2">
        <v>1.26</v>
      </c>
      <c r="H4116" s="2"/>
      <c r="I4116" s="2">
        <v>5564</v>
      </c>
      <c r="J4116" s="2">
        <v>13.91</v>
      </c>
      <c r="K4116" s="2">
        <v>0</v>
      </c>
      <c r="L4116" s="2">
        <v>0</v>
      </c>
      <c r="M4116" s="2" t="str">
        <f>"002050"</f>
        <v>002050</v>
      </c>
      <c r="N4116" s="2" t="str">
        <f t="shared" ref="N4116:N4121" si="1230">"0157472516"</f>
        <v>0157472516</v>
      </c>
      <c r="O4116" s="2" t="str">
        <f>"5494.75"</f>
        <v>5494.75</v>
      </c>
      <c r="P4116" s="2">
        <v>20</v>
      </c>
      <c r="Q4116" s="2">
        <f>P4116*B4116</f>
        <v>8000</v>
      </c>
      <c r="R4116" s="2">
        <f>(Q4116-O4116)/O4116*100</f>
        <v>45.5935210883116</v>
      </c>
    </row>
    <row r="4117" spans="1:18">
      <c r="A4117" s="2" t="str">
        <f>"农 产 品"</f>
        <v>农 产 品</v>
      </c>
      <c r="B4117" s="2">
        <v>200</v>
      </c>
      <c r="C4117" s="2">
        <v>200</v>
      </c>
      <c r="D4117" s="2" t="str">
        <f>"人民币"</f>
        <v>人民币</v>
      </c>
      <c r="E4117" s="2">
        <v>25.665</v>
      </c>
      <c r="F4117" s="2">
        <v>-601</v>
      </c>
      <c r="G4117" s="2">
        <v>-11.71</v>
      </c>
      <c r="H4117" s="2"/>
      <c r="I4117" s="2">
        <v>4532</v>
      </c>
      <c r="J4117" s="2">
        <v>22.66</v>
      </c>
      <c r="K4117" s="2">
        <v>0</v>
      </c>
      <c r="L4117" s="2">
        <v>0</v>
      </c>
      <c r="M4117" s="2" t="str">
        <f>"000061"</f>
        <v>000061</v>
      </c>
      <c r="N4117" s="2" t="str">
        <f>"0157472516"</f>
        <v>0157472516</v>
      </c>
      <c r="O4117" s="2" t="str">
        <f>"5133.00"</f>
        <v>5133.00</v>
      </c>
      <c r="P4117" s="2">
        <v>35</v>
      </c>
      <c r="Q4117" s="2">
        <f>P4117*B4117</f>
        <v>7000</v>
      </c>
      <c r="R4117" s="2">
        <f>(Q4117-O4117)/O4117*100</f>
        <v>36.3724917202416</v>
      </c>
    </row>
    <row r="4118" spans="1:18">
      <c r="A4118" s="2" t="str">
        <f>"北京城建"</f>
        <v>北京城建</v>
      </c>
      <c r="B4118" s="2">
        <v>200</v>
      </c>
      <c r="C4118" s="2">
        <v>200</v>
      </c>
      <c r="D4118" s="2" t="str">
        <f>"人民币"</f>
        <v>人民币</v>
      </c>
      <c r="E4118" s="2">
        <v>24.605</v>
      </c>
      <c r="F4118" s="2">
        <v>-394.99</v>
      </c>
      <c r="G4118" s="2">
        <v>-8.03</v>
      </c>
      <c r="H4118" s="2"/>
      <c r="I4118" s="2">
        <v>4526</v>
      </c>
      <c r="J4118" s="2">
        <v>22.63</v>
      </c>
      <c r="K4118" s="2">
        <v>0</v>
      </c>
      <c r="L4118" s="2">
        <v>0</v>
      </c>
      <c r="M4118" s="2" t="str">
        <f>"600266"</f>
        <v>600266</v>
      </c>
      <c r="N4118" s="2" t="str">
        <f t="shared" ref="N4118:N4120" si="1231">"A453612732"</f>
        <v>A453612732</v>
      </c>
      <c r="O4118" s="2" t="str">
        <f>"4920.99"</f>
        <v>4920.99</v>
      </c>
      <c r="P4118" s="2">
        <v>28</v>
      </c>
      <c r="Q4118" s="2">
        <f>P4118*B4118</f>
        <v>5600</v>
      </c>
      <c r="R4118" s="2">
        <f>(Q4118-O4118)/O4118*100</f>
        <v>13.7982397850839</v>
      </c>
    </row>
    <row r="4119" spans="1:18">
      <c r="A4119" s="2" t="str">
        <f>"上汽集团"</f>
        <v>上汽集团</v>
      </c>
      <c r="B4119" s="2">
        <v>200</v>
      </c>
      <c r="C4119" s="2">
        <v>200</v>
      </c>
      <c r="D4119" s="2" t="str">
        <f>"人民币"</f>
        <v>人民币</v>
      </c>
      <c r="E4119" s="2">
        <v>24.736</v>
      </c>
      <c r="F4119" s="2">
        <v>-449.12</v>
      </c>
      <c r="G4119" s="2">
        <v>-9.08</v>
      </c>
      <c r="H4119" s="2"/>
      <c r="I4119" s="2">
        <v>4498</v>
      </c>
      <c r="J4119" s="2">
        <v>22.49</v>
      </c>
      <c r="K4119" s="2">
        <v>0</v>
      </c>
      <c r="L4119" s="2">
        <v>0</v>
      </c>
      <c r="M4119" s="2" t="str">
        <f>"600104"</f>
        <v>600104</v>
      </c>
      <c r="N4119" s="2" t="str">
        <f>"A453612732"</f>
        <v>A453612732</v>
      </c>
      <c r="O4119" s="2" t="str">
        <f>"4947.12"</f>
        <v>4947.12</v>
      </c>
      <c r="P4119" s="2">
        <v>35</v>
      </c>
      <c r="Q4119" s="2">
        <f>P4119*B4119</f>
        <v>7000</v>
      </c>
      <c r="R4119" s="2">
        <f>(Q4119-O4119)/O4119*100</f>
        <v>41.4964666310904</v>
      </c>
    </row>
    <row r="4120" spans="1:18">
      <c r="A4120" s="2" t="str">
        <f>"中海集运"</f>
        <v>中海集运</v>
      </c>
      <c r="B4120" s="2">
        <v>400</v>
      </c>
      <c r="C4120" s="2">
        <v>400</v>
      </c>
      <c r="D4120" s="2" t="str">
        <f>"人民币"</f>
        <v>人民币</v>
      </c>
      <c r="E4120" s="2">
        <v>9.099</v>
      </c>
      <c r="F4120" s="2">
        <v>-167.68</v>
      </c>
      <c r="G4120" s="2">
        <v>-4.6</v>
      </c>
      <c r="H4120" s="2"/>
      <c r="I4120" s="2">
        <v>3472</v>
      </c>
      <c r="J4120" s="2">
        <v>8.68</v>
      </c>
      <c r="K4120" s="2">
        <v>0</v>
      </c>
      <c r="L4120" s="2">
        <v>0</v>
      </c>
      <c r="M4120" s="2" t="str">
        <f>"601866"</f>
        <v>601866</v>
      </c>
      <c r="N4120" s="2" t="str">
        <f>"A453612732"</f>
        <v>A453612732</v>
      </c>
      <c r="O4120" s="2" t="str">
        <f>"3639.68"</f>
        <v>3639.68</v>
      </c>
      <c r="P4120" s="2">
        <v>12</v>
      </c>
      <c r="Q4120" s="2">
        <f>P4120*B4120</f>
        <v>4800</v>
      </c>
      <c r="R4120" s="2">
        <f>(Q4120-O4120)/O4120*100</f>
        <v>31.8797256901706</v>
      </c>
    </row>
    <row r="4121" spans="1:18">
      <c r="A4121" s="2" t="str">
        <f>"中航军B"</f>
        <v>中航军B</v>
      </c>
      <c r="B4121" s="2">
        <v>3000</v>
      </c>
      <c r="C4121" s="2">
        <v>3000</v>
      </c>
      <c r="D4121" s="2" t="str">
        <f>"人民币"</f>
        <v>人民币</v>
      </c>
      <c r="E4121" s="2">
        <v>0.972</v>
      </c>
      <c r="F4121" s="2">
        <v>-62</v>
      </c>
      <c r="G4121" s="2">
        <v>-2.16</v>
      </c>
      <c r="H4121" s="2"/>
      <c r="I4121" s="2">
        <v>2853</v>
      </c>
      <c r="J4121" s="2">
        <v>0.951</v>
      </c>
      <c r="K4121" s="2">
        <v>0</v>
      </c>
      <c r="L4121" s="2">
        <v>0</v>
      </c>
      <c r="M4121" s="2" t="str">
        <f>"150222"</f>
        <v>150222</v>
      </c>
      <c r="N4121" s="2" t="str">
        <f>"0157472516"</f>
        <v>0157472516</v>
      </c>
      <c r="O4121" s="2" t="str">
        <f>"2915.00"</f>
        <v>2915.00</v>
      </c>
      <c r="P4121" s="2">
        <v>1.1</v>
      </c>
      <c r="Q4121" s="2">
        <f>P4121*B4121</f>
        <v>3300</v>
      </c>
      <c r="R4121" s="2">
        <f>(Q4121-O4121)/O4121*100</f>
        <v>13.2075471698113</v>
      </c>
    </row>
    <row r="4122" spans="1:18">
      <c r="A4122" s="2" t="str">
        <f>"华贸物流"</f>
        <v>华贸物流</v>
      </c>
      <c r="B4122" s="2">
        <v>200</v>
      </c>
      <c r="C4122" s="2">
        <v>200</v>
      </c>
      <c r="D4122" s="2" t="str">
        <f>"人民币"</f>
        <v>人民币</v>
      </c>
      <c r="E4122" s="2">
        <v>16.576</v>
      </c>
      <c r="F4122" s="2">
        <v>-473.12</v>
      </c>
      <c r="G4122" s="2">
        <v>-14.27</v>
      </c>
      <c r="H4122" s="2"/>
      <c r="I4122" s="2">
        <v>2842</v>
      </c>
      <c r="J4122" s="2">
        <v>14.21</v>
      </c>
      <c r="K4122" s="2">
        <v>0</v>
      </c>
      <c r="L4122" s="2">
        <v>0</v>
      </c>
      <c r="M4122" s="2" t="str">
        <f>"603128"</f>
        <v>603128</v>
      </c>
      <c r="N4122" s="2" t="str">
        <f t="shared" ref="N4122:N4125" si="1232">"A453612732"</f>
        <v>A453612732</v>
      </c>
      <c r="O4122" s="2" t="str">
        <f>"3315.12"</f>
        <v>3315.12</v>
      </c>
      <c r="P4122" s="2">
        <v>20</v>
      </c>
      <c r="Q4122" s="2">
        <f>P4122*B4122</f>
        <v>4000</v>
      </c>
      <c r="R4122" s="2">
        <f>(Q4122-O4122)/O4122*100</f>
        <v>20.6592823185888</v>
      </c>
    </row>
    <row r="4123" spans="1:18">
      <c r="A4123" s="2" t="str">
        <f>"盛达矿业"</f>
        <v>盛达矿业</v>
      </c>
      <c r="B4123" s="2">
        <v>100</v>
      </c>
      <c r="C4123" s="2">
        <v>100</v>
      </c>
      <c r="D4123" s="2" t="str">
        <f>"人民币"</f>
        <v>人民币</v>
      </c>
      <c r="E4123" s="2">
        <v>38.308</v>
      </c>
      <c r="F4123" s="2">
        <v>-1175.77</v>
      </c>
      <c r="G4123" s="2">
        <v>-30.69</v>
      </c>
      <c r="H4123" s="2"/>
      <c r="I4123" s="2">
        <v>2655</v>
      </c>
      <c r="J4123" s="2">
        <v>26.55</v>
      </c>
      <c r="K4123" s="2">
        <v>0</v>
      </c>
      <c r="L4123" s="2">
        <v>100</v>
      </c>
      <c r="M4123" s="2" t="str">
        <f>"000603"</f>
        <v>000603</v>
      </c>
      <c r="N4123" s="2" t="str">
        <f>"0157472516"</f>
        <v>0157472516</v>
      </c>
      <c r="O4123" s="2" t="str">
        <f>"3830.77"</f>
        <v>3830.77</v>
      </c>
      <c r="P4123" s="2">
        <v>40</v>
      </c>
      <c r="Q4123" s="2">
        <f>P4123*B4123</f>
        <v>4000</v>
      </c>
      <c r="R4123" s="2">
        <f>(Q4123-O4123)/O4123*100</f>
        <v>4.41764971533138</v>
      </c>
    </row>
    <row r="4124" spans="1:18">
      <c r="A4124" s="2" t="str">
        <f>"大众交通"</f>
        <v>大众交通</v>
      </c>
      <c r="B4124" s="2">
        <v>100</v>
      </c>
      <c r="C4124" s="2">
        <v>100</v>
      </c>
      <c r="D4124" s="2" t="str">
        <f>"人民币"</f>
        <v>人民币</v>
      </c>
      <c r="E4124" s="2">
        <v>30.941</v>
      </c>
      <c r="F4124" s="2">
        <v>-1037.13</v>
      </c>
      <c r="G4124" s="2">
        <v>-33.52</v>
      </c>
      <c r="H4124" s="2"/>
      <c r="I4124" s="2">
        <v>2057</v>
      </c>
      <c r="J4124" s="2">
        <v>20.57</v>
      </c>
      <c r="K4124" s="2">
        <v>0</v>
      </c>
      <c r="L4124" s="2">
        <v>0</v>
      </c>
      <c r="M4124" s="2" t="str">
        <f>"600611"</f>
        <v>600611</v>
      </c>
      <c r="N4124" s="2" t="str">
        <f>"A453612732"</f>
        <v>A453612732</v>
      </c>
      <c r="O4124" s="2" t="str">
        <f>"3094.13"</f>
        <v>3094.13</v>
      </c>
      <c r="P4124" s="2">
        <v>28</v>
      </c>
      <c r="Q4124" s="2">
        <f>P4124*B4124</f>
        <v>2800</v>
      </c>
      <c r="R4124" s="2">
        <f>(Q4124-O4124)/O4124*100</f>
        <v>-9.50606470962759</v>
      </c>
    </row>
    <row r="4125" spans="1:18">
      <c r="A4125" s="2" t="str">
        <f>"中国中车"</f>
        <v>中国中车</v>
      </c>
      <c r="B4125" s="2">
        <v>100</v>
      </c>
      <c r="C4125" s="2">
        <v>100</v>
      </c>
      <c r="D4125" s="2" t="str">
        <f>"人民币"</f>
        <v>人民币</v>
      </c>
      <c r="E4125" s="2">
        <v>26.395</v>
      </c>
      <c r="F4125" s="2">
        <v>-631.5</v>
      </c>
      <c r="G4125" s="2">
        <v>-23.92</v>
      </c>
      <c r="H4125" s="2"/>
      <c r="I4125" s="2">
        <v>2008</v>
      </c>
      <c r="J4125" s="2">
        <v>20.08</v>
      </c>
      <c r="K4125" s="2">
        <v>0</v>
      </c>
      <c r="L4125" s="2">
        <v>100</v>
      </c>
      <c r="M4125" s="2" t="str">
        <f>"601766"</f>
        <v>601766</v>
      </c>
      <c r="N4125" s="2" t="str">
        <f>"A453612732"</f>
        <v>A453612732</v>
      </c>
      <c r="O4125" s="2" t="str">
        <f>"2639.50"</f>
        <v>2639.50</v>
      </c>
      <c r="P4125" s="2">
        <v>30</v>
      </c>
      <c r="Q4125" s="2">
        <f>P4125*B4125</f>
        <v>3000</v>
      </c>
      <c r="R4125" s="2">
        <f>(Q4125-O4125)/O4125*100</f>
        <v>13.6578897518469</v>
      </c>
    </row>
    <row r="4126" spans="1:18">
      <c r="A4126" s="2" t="s">
        <v>8</v>
      </c>
      <c r="B4126" s="2" t="s">
        <v>9</v>
      </c>
      <c r="C4126" s="4" t="s">
        <v>10</v>
      </c>
      <c r="D4126" s="4"/>
      <c r="E4126" s="4"/>
      <c r="F4126" s="2"/>
      <c r="G4126" s="2">
        <f>SUM(G4110:G4125)</f>
        <v>-178.38</v>
      </c>
      <c r="H4126" s="2"/>
      <c r="I4126" s="2"/>
      <c r="J4126" s="2"/>
      <c r="K4126" s="2"/>
      <c r="L4126" s="2"/>
      <c r="M4126" s="2"/>
      <c r="N4126" s="2"/>
      <c r="O4126" s="2"/>
      <c r="P4126" s="2"/>
      <c r="Q4126" s="2">
        <f>SUM(Q4110:Q4125)</f>
        <v>134800</v>
      </c>
      <c r="R4126" s="2"/>
    </row>
    <row r="4127" customFormat="1" spans="3:8">
      <c r="C4127" s="5"/>
      <c r="D4127" s="5"/>
      <c r="E4127" s="5"/>
      <c r="H4127" s="6">
        <v>42257</v>
      </c>
    </row>
    <row r="4128" customFormat="1" spans="10:10">
      <c r="J4128" s="6">
        <f>H4127+1</f>
        <v>42258</v>
      </c>
    </row>
    <row r="4129" customFormat="1" spans="2:11">
      <c r="B4129" t="s">
        <v>11</v>
      </c>
      <c r="K4129" s="7">
        <f ca="1">NOW()</f>
        <v>42259.9654398148</v>
      </c>
    </row>
    <row r="4130" customFormat="1" spans="9:9">
      <c r="I4130" t="e">
        <f>D4122+1</f>
        <v>#VALUE!</v>
      </c>
    </row>
    <row r="4131" spans="2:18">
      <c r="B4131" s="2" t="str">
        <f>"币种"</f>
        <v>币种</v>
      </c>
      <c r="C4131" s="2" t="str">
        <f>"余额"</f>
        <v>余额</v>
      </c>
      <c r="D4131" s="2" t="str">
        <f>"可用"</f>
        <v>可用</v>
      </c>
      <c r="E4131" s="2" t="str">
        <f>"可取"</f>
        <v>可取</v>
      </c>
      <c r="F4131" s="2" t="str">
        <f>"参考市值"</f>
        <v>参考市值</v>
      </c>
      <c r="G4131" s="2" t="str">
        <f>"资产"</f>
        <v>资产</v>
      </c>
      <c r="H4131" s="2" t="str">
        <f>"盈亏"</f>
        <v>盈亏</v>
      </c>
      <c r="I4131" s="2"/>
      <c r="J4131" s="2"/>
      <c r="K4131" s="2"/>
      <c r="L4131" s="2"/>
      <c r="M4131" s="2"/>
      <c r="N4131" s="2"/>
      <c r="O4131" s="2"/>
      <c r="P4131" s="2"/>
      <c r="Q4131" s="2"/>
      <c r="R4131" s="2"/>
    </row>
    <row r="4132" spans="2:18">
      <c r="B4132" s="2" t="str">
        <f>"人民币"</f>
        <v>人民币</v>
      </c>
      <c r="C4132" s="2" t="str">
        <f>"5508.71"</f>
        <v>5508.71</v>
      </c>
      <c r="D4132" s="2" t="str">
        <f>"138.54"</f>
        <v>138.54</v>
      </c>
      <c r="E4132" s="2" t="str">
        <f>"138.54"</f>
        <v>138.54</v>
      </c>
      <c r="F4132" s="2" t="str">
        <f>"91616.00"</f>
        <v>91616.00</v>
      </c>
      <c r="G4132" s="2" t="str">
        <f>"91754.54"</f>
        <v>91754.54</v>
      </c>
      <c r="H4132" s="2" t="str">
        <f>"-9194.42"</f>
        <v>-9194.42</v>
      </c>
      <c r="I4132" s="2"/>
      <c r="J4132" s="2"/>
      <c r="K4132" s="2"/>
      <c r="L4132" s="2"/>
      <c r="M4132" s="2"/>
      <c r="N4132" s="2"/>
      <c r="O4132" s="2"/>
      <c r="P4132" s="2"/>
      <c r="Q4132" s="2"/>
      <c r="R4132" s="2"/>
    </row>
    <row r="4133" spans="2:18"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8"/>
    </row>
    <row r="4134" spans="2:18">
      <c r="B4134" s="2" t="s">
        <v>0</v>
      </c>
      <c r="C4134" s="2" t="str">
        <f>"证券数量"</f>
        <v>证券数量</v>
      </c>
      <c r="D4134" s="2" t="s">
        <v>1</v>
      </c>
      <c r="E4134" s="2" t="str">
        <f>"价格币种"</f>
        <v>价格币种</v>
      </c>
      <c r="F4134" s="2" t="str">
        <f>"成本价"</f>
        <v>成本价</v>
      </c>
      <c r="G4134" s="2" t="str">
        <f>"浮动盈亏"</f>
        <v>浮动盈亏</v>
      </c>
      <c r="H4134" s="2" t="str">
        <f>"盈亏比例(%)"</f>
        <v>盈亏比例(%)</v>
      </c>
      <c r="I4134" s="2" t="str">
        <f>"折算汇率"</f>
        <v>折算汇率</v>
      </c>
      <c r="J4134" s="2" t="str">
        <f>"最新市值"</f>
        <v>最新市值</v>
      </c>
      <c r="K4134" s="2" t="str">
        <f>"当前价"</f>
        <v>当前价</v>
      </c>
      <c r="L4134" s="2" t="str">
        <f>"今买数量"</f>
        <v>今买数量</v>
      </c>
      <c r="M4134" s="2" t="str">
        <f>"今卖数量"</f>
        <v>今卖数量</v>
      </c>
      <c r="N4134" s="2" t="str">
        <f>"证券代码"</f>
        <v>证券代码</v>
      </c>
      <c r="O4134" s="2" t="str">
        <f>"股东代码"</f>
        <v>股东代码</v>
      </c>
      <c r="P4134" s="2" t="str">
        <f>"成本金额"</f>
        <v>成本金额</v>
      </c>
      <c r="Q4134" s="2" t="s">
        <v>2</v>
      </c>
      <c r="R4134" s="2"/>
    </row>
    <row r="4135" spans="2:18">
      <c r="B4135" s="2" t="s">
        <v>4</v>
      </c>
      <c r="C4135" s="9" t="s">
        <v>5</v>
      </c>
      <c r="D4135" s="9" t="s">
        <v>5</v>
      </c>
      <c r="E4135" s="2" t="str">
        <f t="shared" ref="E4135:E4150" si="1233">"人民币"</f>
        <v>人民币</v>
      </c>
      <c r="F4135" s="2">
        <v>19.758</v>
      </c>
      <c r="G4135" s="2">
        <v>-1294.53</v>
      </c>
      <c r="H4135" s="2">
        <v>-8.19</v>
      </c>
      <c r="I4135" s="9" t="s">
        <v>6</v>
      </c>
      <c r="J4135" s="2">
        <v>14512</v>
      </c>
      <c r="K4135" s="2">
        <v>18.14</v>
      </c>
      <c r="L4135" s="2">
        <v>0</v>
      </c>
      <c r="M4135" s="2">
        <v>0</v>
      </c>
      <c r="N4135" s="2" t="str">
        <f>"000936"</f>
        <v>000936</v>
      </c>
      <c r="O4135" s="2" t="str">
        <f t="shared" ref="O4135:O4138" si="1234">"0157472516"</f>
        <v>0157472516</v>
      </c>
      <c r="P4135" s="2" t="str">
        <f>"15806.53"</f>
        <v>15806.53</v>
      </c>
      <c r="Q4135" s="2">
        <v>30</v>
      </c>
      <c r="R4135" s="2">
        <f t="shared" ref="R4135:R4150" si="1235">Q4135*C4135</f>
        <v>24000</v>
      </c>
    </row>
    <row r="4136" spans="2:18">
      <c r="B4136" s="2" t="str">
        <f>"创业板B"</f>
        <v>创业板B</v>
      </c>
      <c r="C4136" s="2">
        <v>10000</v>
      </c>
      <c r="D4136" s="2">
        <v>10000</v>
      </c>
      <c r="E4136" s="2" t="str">
        <f>"人民币"</f>
        <v>人民币</v>
      </c>
      <c r="F4136" s="2">
        <v>1.116</v>
      </c>
      <c r="G4136" s="2">
        <v>-927.5</v>
      </c>
      <c r="H4136" s="2">
        <v>-8.33</v>
      </c>
      <c r="I4136" s="2"/>
      <c r="J4136" s="2">
        <v>10230</v>
      </c>
      <c r="K4136" s="2">
        <v>1.023</v>
      </c>
      <c r="L4136" s="2">
        <v>0</v>
      </c>
      <c r="M4136" s="2">
        <v>0</v>
      </c>
      <c r="N4136" s="2" t="str">
        <f>"150153"</f>
        <v>150153</v>
      </c>
      <c r="O4136" s="2" t="str">
        <f>"0157472516"</f>
        <v>0157472516</v>
      </c>
      <c r="P4136" s="2" t="str">
        <f>"11157.50"</f>
        <v>11157.50</v>
      </c>
      <c r="Q4136" s="2">
        <v>1.3</v>
      </c>
      <c r="R4136" s="2">
        <f>Q4136*C4136</f>
        <v>13000</v>
      </c>
    </row>
    <row r="4137" spans="2:18">
      <c r="B4137" s="2" t="s">
        <v>7</v>
      </c>
      <c r="C4137" s="2">
        <v>600</v>
      </c>
      <c r="D4137" s="2">
        <v>600</v>
      </c>
      <c r="E4137" s="2" t="str">
        <f>"人民币"</f>
        <v>人民币</v>
      </c>
      <c r="F4137" s="2">
        <v>17.548</v>
      </c>
      <c r="G4137" s="2">
        <v>-310.88</v>
      </c>
      <c r="H4137" s="2">
        <v>-2.95</v>
      </c>
      <c r="I4137" s="2"/>
      <c r="J4137" s="2">
        <v>10218</v>
      </c>
      <c r="K4137" s="2">
        <v>17.03</v>
      </c>
      <c r="L4137" s="2">
        <v>0</v>
      </c>
      <c r="M4137" s="2">
        <v>0</v>
      </c>
      <c r="N4137" s="2" t="str">
        <f>"600008"</f>
        <v>600008</v>
      </c>
      <c r="O4137" s="2" t="str">
        <f t="shared" ref="O4137:O4140" si="1236">"A453612732"</f>
        <v>A453612732</v>
      </c>
      <c r="P4137" s="2" t="str">
        <f>"10528.88"</f>
        <v>10528.88</v>
      </c>
      <c r="Q4137" s="2">
        <v>25</v>
      </c>
      <c r="R4137" s="2">
        <f>Q4137*C4137</f>
        <v>15000</v>
      </c>
    </row>
    <row r="4138" spans="2:18">
      <c r="B4138" s="2" t="str">
        <f>"华英农业"</f>
        <v>华英农业</v>
      </c>
      <c r="C4138" s="2">
        <v>600</v>
      </c>
      <c r="D4138" s="2">
        <v>300</v>
      </c>
      <c r="E4138" s="2" t="str">
        <f>"人民币"</f>
        <v>人民币</v>
      </c>
      <c r="F4138" s="2">
        <v>14.948</v>
      </c>
      <c r="G4138" s="2">
        <v>-418.66</v>
      </c>
      <c r="H4138" s="2">
        <v>-4.67</v>
      </c>
      <c r="I4138" s="2"/>
      <c r="J4138" s="2">
        <v>8550</v>
      </c>
      <c r="K4138" s="2">
        <v>14.25</v>
      </c>
      <c r="L4138" s="2">
        <v>300</v>
      </c>
      <c r="M4138" s="2">
        <v>0</v>
      </c>
      <c r="N4138" s="2" t="str">
        <f>"002321"</f>
        <v>002321</v>
      </c>
      <c r="O4138" s="2" t="str">
        <f>"0157472516"</f>
        <v>0157472516</v>
      </c>
      <c r="P4138" s="2" t="str">
        <f>"8968.66"</f>
        <v>8968.66</v>
      </c>
      <c r="Q4138" s="2">
        <v>25</v>
      </c>
      <c r="R4138" s="2">
        <f>Q4138*C4138</f>
        <v>15000</v>
      </c>
    </row>
    <row r="4139" spans="2:18">
      <c r="B4139" s="2" t="str">
        <f>"*ST阳化"</f>
        <v>*ST阳化</v>
      </c>
      <c r="C4139" s="2">
        <v>900</v>
      </c>
      <c r="D4139" s="2">
        <v>600</v>
      </c>
      <c r="E4139" s="2" t="str">
        <f>"人民币"</f>
        <v>人民币</v>
      </c>
      <c r="F4139" s="2">
        <v>7.599</v>
      </c>
      <c r="G4139" s="2">
        <v>-80.2</v>
      </c>
      <c r="H4139" s="2">
        <v>-1.17</v>
      </c>
      <c r="I4139" s="2"/>
      <c r="J4139" s="2">
        <v>6759</v>
      </c>
      <c r="K4139" s="2">
        <v>7.51</v>
      </c>
      <c r="L4139" s="2">
        <v>300</v>
      </c>
      <c r="M4139" s="2">
        <v>0</v>
      </c>
      <c r="N4139" s="2" t="str">
        <f>"600691"</f>
        <v>600691</v>
      </c>
      <c r="O4139" s="2" t="str">
        <f>"A453612732"</f>
        <v>A453612732</v>
      </c>
      <c r="P4139" s="2" t="str">
        <f>"6839.20"</f>
        <v>6839.20</v>
      </c>
      <c r="Q4139" s="2">
        <v>11</v>
      </c>
      <c r="R4139" s="2">
        <f>Q4139*C4139</f>
        <v>9900</v>
      </c>
    </row>
    <row r="4140" spans="2:18">
      <c r="B4140" s="2" t="str">
        <f>"雪峰科技"</f>
        <v>雪峰科技</v>
      </c>
      <c r="C4140" s="2">
        <v>200</v>
      </c>
      <c r="D4140" s="2">
        <v>100</v>
      </c>
      <c r="E4140" s="2" t="str">
        <f>"人民币"</f>
        <v>人民币</v>
      </c>
      <c r="F4140" s="2">
        <v>37.898</v>
      </c>
      <c r="G4140" s="2">
        <v>-1239.59</v>
      </c>
      <c r="H4140" s="2">
        <v>-16.35</v>
      </c>
      <c r="I4140" s="2"/>
      <c r="J4140" s="2">
        <v>6340</v>
      </c>
      <c r="K4140" s="2">
        <v>31.7</v>
      </c>
      <c r="L4140" s="2">
        <v>100</v>
      </c>
      <c r="M4140" s="2">
        <v>0</v>
      </c>
      <c r="N4140" s="2" t="str">
        <f>"603227"</f>
        <v>603227</v>
      </c>
      <c r="O4140" s="2" t="str">
        <f>"A453612732"</f>
        <v>A453612732</v>
      </c>
      <c r="P4140" s="2" t="str">
        <f>"7579.59"</f>
        <v>7579.59</v>
      </c>
      <c r="Q4140" s="2">
        <v>42</v>
      </c>
      <c r="R4140" s="2">
        <f>Q4140*C4140</f>
        <v>8400</v>
      </c>
    </row>
    <row r="4141" spans="2:18">
      <c r="B4141" s="2" t="str">
        <f>"三花股份"</f>
        <v>三花股份</v>
      </c>
      <c r="C4141" s="2">
        <v>400</v>
      </c>
      <c r="D4141" s="2">
        <v>400</v>
      </c>
      <c r="E4141" s="2" t="str">
        <f>"人民币"</f>
        <v>人民币</v>
      </c>
      <c r="F4141" s="2">
        <v>13.737</v>
      </c>
      <c r="G4141" s="2">
        <v>69.25</v>
      </c>
      <c r="H4141" s="2">
        <v>1.26</v>
      </c>
      <c r="I4141" s="2"/>
      <c r="J4141" s="2">
        <v>5564</v>
      </c>
      <c r="K4141" s="2">
        <v>13.91</v>
      </c>
      <c r="L4141" s="2">
        <v>0</v>
      </c>
      <c r="M4141" s="2">
        <v>0</v>
      </c>
      <c r="N4141" s="2" t="str">
        <f>"002050"</f>
        <v>002050</v>
      </c>
      <c r="O4141" s="2" t="str">
        <f t="shared" ref="O4141:O4146" si="1237">"0157472516"</f>
        <v>0157472516</v>
      </c>
      <c r="P4141" s="2" t="str">
        <f>"5494.75"</f>
        <v>5494.75</v>
      </c>
      <c r="Q4141" s="2">
        <v>20</v>
      </c>
      <c r="R4141" s="2">
        <f>Q4141*C4141</f>
        <v>8000</v>
      </c>
    </row>
    <row r="4142" spans="2:18">
      <c r="B4142" s="2" t="str">
        <f>"农 产 品"</f>
        <v>农 产 品</v>
      </c>
      <c r="C4142" s="2">
        <v>200</v>
      </c>
      <c r="D4142" s="2">
        <v>200</v>
      </c>
      <c r="E4142" s="2" t="str">
        <f>"人民币"</f>
        <v>人民币</v>
      </c>
      <c r="F4142" s="2">
        <v>25.665</v>
      </c>
      <c r="G4142" s="2">
        <v>-601</v>
      </c>
      <c r="H4142" s="2">
        <v>-11.71</v>
      </c>
      <c r="I4142" s="2"/>
      <c r="J4142" s="2">
        <v>4532</v>
      </c>
      <c r="K4142" s="2">
        <v>22.66</v>
      </c>
      <c r="L4142" s="2">
        <v>0</v>
      </c>
      <c r="M4142" s="2">
        <v>0</v>
      </c>
      <c r="N4142" s="2" t="str">
        <f>"000061"</f>
        <v>000061</v>
      </c>
      <c r="O4142" s="2" t="str">
        <f>"0157472516"</f>
        <v>0157472516</v>
      </c>
      <c r="P4142" s="2" t="str">
        <f>"5133.00"</f>
        <v>5133.00</v>
      </c>
      <c r="Q4142" s="2">
        <v>35</v>
      </c>
      <c r="R4142" s="2">
        <f>Q4142*C4142</f>
        <v>7000</v>
      </c>
    </row>
    <row r="4143" spans="2:18">
      <c r="B4143" s="2" t="str">
        <f>"北京城建"</f>
        <v>北京城建</v>
      </c>
      <c r="C4143" s="2">
        <v>200</v>
      </c>
      <c r="D4143" s="2">
        <v>200</v>
      </c>
      <c r="E4143" s="2" t="str">
        <f>"人民币"</f>
        <v>人民币</v>
      </c>
      <c r="F4143" s="2">
        <v>24.605</v>
      </c>
      <c r="G4143" s="2">
        <v>-394.99</v>
      </c>
      <c r="H4143" s="2">
        <v>-8.03</v>
      </c>
      <c r="I4143" s="2"/>
      <c r="J4143" s="2">
        <v>4526</v>
      </c>
      <c r="K4143" s="2">
        <v>22.63</v>
      </c>
      <c r="L4143" s="2">
        <v>0</v>
      </c>
      <c r="M4143" s="2">
        <v>0</v>
      </c>
      <c r="N4143" s="2" t="str">
        <f>"600266"</f>
        <v>600266</v>
      </c>
      <c r="O4143" s="2" t="str">
        <f t="shared" ref="O4143:O4145" si="1238">"A453612732"</f>
        <v>A453612732</v>
      </c>
      <c r="P4143" s="2" t="str">
        <f>"4920.99"</f>
        <v>4920.99</v>
      </c>
      <c r="Q4143" s="2">
        <v>28</v>
      </c>
      <c r="R4143" s="2">
        <f>Q4143*C4143</f>
        <v>5600</v>
      </c>
    </row>
    <row r="4144" spans="2:18">
      <c r="B4144" s="2" t="str">
        <f>"上汽集团"</f>
        <v>上汽集团</v>
      </c>
      <c r="C4144" s="2">
        <v>200</v>
      </c>
      <c r="D4144" s="2">
        <v>200</v>
      </c>
      <c r="E4144" s="2" t="str">
        <f>"人民币"</f>
        <v>人民币</v>
      </c>
      <c r="F4144" s="2">
        <v>24.736</v>
      </c>
      <c r="G4144" s="2">
        <v>-449.12</v>
      </c>
      <c r="H4144" s="2">
        <v>-9.08</v>
      </c>
      <c r="I4144" s="2"/>
      <c r="J4144" s="2">
        <v>4498</v>
      </c>
      <c r="K4144" s="2">
        <v>22.49</v>
      </c>
      <c r="L4144" s="2">
        <v>0</v>
      </c>
      <c r="M4144" s="2">
        <v>0</v>
      </c>
      <c r="N4144" s="2" t="str">
        <f>"600104"</f>
        <v>600104</v>
      </c>
      <c r="O4144" s="2" t="str">
        <f>"A453612732"</f>
        <v>A453612732</v>
      </c>
      <c r="P4144" s="2" t="str">
        <f>"4947.12"</f>
        <v>4947.12</v>
      </c>
      <c r="Q4144" s="2">
        <v>35</v>
      </c>
      <c r="R4144" s="2">
        <f>Q4144*C4144</f>
        <v>7000</v>
      </c>
    </row>
    <row r="4145" spans="2:18">
      <c r="B4145" s="2" t="str">
        <f>"中海集运"</f>
        <v>中海集运</v>
      </c>
      <c r="C4145" s="2">
        <v>400</v>
      </c>
      <c r="D4145" s="2">
        <v>400</v>
      </c>
      <c r="E4145" s="2" t="str">
        <f>"人民币"</f>
        <v>人民币</v>
      </c>
      <c r="F4145" s="2">
        <v>9.099</v>
      </c>
      <c r="G4145" s="2">
        <v>-167.68</v>
      </c>
      <c r="H4145" s="2">
        <v>-4.6</v>
      </c>
      <c r="I4145" s="2"/>
      <c r="J4145" s="2">
        <v>3472</v>
      </c>
      <c r="K4145" s="2">
        <v>8.68</v>
      </c>
      <c r="L4145" s="2">
        <v>0</v>
      </c>
      <c r="M4145" s="2">
        <v>0</v>
      </c>
      <c r="N4145" s="2" t="str">
        <f>"601866"</f>
        <v>601866</v>
      </c>
      <c r="O4145" s="2" t="str">
        <f>"A453612732"</f>
        <v>A453612732</v>
      </c>
      <c r="P4145" s="2" t="str">
        <f>"3639.68"</f>
        <v>3639.68</v>
      </c>
      <c r="Q4145" s="2">
        <v>12</v>
      </c>
      <c r="R4145" s="2">
        <f>Q4145*C4145</f>
        <v>4800</v>
      </c>
    </row>
    <row r="4146" spans="2:18">
      <c r="B4146" s="2" t="str">
        <f>"中航军B"</f>
        <v>中航军B</v>
      </c>
      <c r="C4146" s="2">
        <v>3000</v>
      </c>
      <c r="D4146" s="2">
        <v>3000</v>
      </c>
      <c r="E4146" s="2" t="str">
        <f>"人民币"</f>
        <v>人民币</v>
      </c>
      <c r="F4146" s="2">
        <v>0.972</v>
      </c>
      <c r="G4146" s="2">
        <v>-62</v>
      </c>
      <c r="H4146" s="2">
        <v>-2.16</v>
      </c>
      <c r="I4146" s="2"/>
      <c r="J4146" s="2">
        <v>2853</v>
      </c>
      <c r="K4146" s="2">
        <v>0.951</v>
      </c>
      <c r="L4146" s="2">
        <v>0</v>
      </c>
      <c r="M4146" s="2">
        <v>0</v>
      </c>
      <c r="N4146" s="2" t="str">
        <f>"150222"</f>
        <v>150222</v>
      </c>
      <c r="O4146" s="2" t="str">
        <f>"0157472516"</f>
        <v>0157472516</v>
      </c>
      <c r="P4146" s="2" t="str">
        <f>"2915.00"</f>
        <v>2915.00</v>
      </c>
      <c r="Q4146" s="2">
        <v>1.1</v>
      </c>
      <c r="R4146" s="2">
        <f>Q4146*C4146</f>
        <v>3300</v>
      </c>
    </row>
    <row r="4147" spans="2:18">
      <c r="B4147" s="2" t="str">
        <f>"华贸物流"</f>
        <v>华贸物流</v>
      </c>
      <c r="C4147" s="2">
        <v>200</v>
      </c>
      <c r="D4147" s="2">
        <v>200</v>
      </c>
      <c r="E4147" s="2" t="str">
        <f>"人民币"</f>
        <v>人民币</v>
      </c>
      <c r="F4147" s="2">
        <v>16.576</v>
      </c>
      <c r="G4147" s="2">
        <v>-473.12</v>
      </c>
      <c r="H4147" s="2">
        <v>-14.27</v>
      </c>
      <c r="I4147" s="2"/>
      <c r="J4147" s="2">
        <v>2842</v>
      </c>
      <c r="K4147" s="2">
        <v>14.21</v>
      </c>
      <c r="L4147" s="2">
        <v>0</v>
      </c>
      <c r="M4147" s="2">
        <v>0</v>
      </c>
      <c r="N4147" s="2" t="str">
        <f>"603128"</f>
        <v>603128</v>
      </c>
      <c r="O4147" s="2" t="str">
        <f t="shared" ref="O4147:O4150" si="1239">"A453612732"</f>
        <v>A453612732</v>
      </c>
      <c r="P4147" s="2" t="str">
        <f>"3315.12"</f>
        <v>3315.12</v>
      </c>
      <c r="Q4147" s="2">
        <v>20</v>
      </c>
      <c r="R4147" s="2">
        <f>Q4147*C4147</f>
        <v>4000</v>
      </c>
    </row>
    <row r="4148" spans="2:18">
      <c r="B4148" s="2" t="str">
        <f>"盛达矿业"</f>
        <v>盛达矿业</v>
      </c>
      <c r="C4148" s="2">
        <v>100</v>
      </c>
      <c r="D4148" s="2">
        <v>100</v>
      </c>
      <c r="E4148" s="2" t="str">
        <f>"人民币"</f>
        <v>人民币</v>
      </c>
      <c r="F4148" s="2">
        <v>38.308</v>
      </c>
      <c r="G4148" s="2">
        <v>-1175.77</v>
      </c>
      <c r="H4148" s="2">
        <v>-30.69</v>
      </c>
      <c r="I4148" s="2"/>
      <c r="J4148" s="2">
        <v>2655</v>
      </c>
      <c r="K4148" s="2">
        <v>26.55</v>
      </c>
      <c r="L4148" s="2">
        <v>0</v>
      </c>
      <c r="M4148" s="2">
        <v>100</v>
      </c>
      <c r="N4148" s="2" t="str">
        <f>"000603"</f>
        <v>000603</v>
      </c>
      <c r="O4148" s="2" t="str">
        <f>"0157472516"</f>
        <v>0157472516</v>
      </c>
      <c r="P4148" s="2" t="str">
        <f>"3830.77"</f>
        <v>3830.77</v>
      </c>
      <c r="Q4148" s="2">
        <v>40</v>
      </c>
      <c r="R4148" s="2">
        <f>Q4148*C4148</f>
        <v>4000</v>
      </c>
    </row>
    <row r="4149" spans="2:18">
      <c r="B4149" s="2" t="str">
        <f>"大众交通"</f>
        <v>大众交通</v>
      </c>
      <c r="C4149" s="2">
        <v>100</v>
      </c>
      <c r="D4149" s="2">
        <v>100</v>
      </c>
      <c r="E4149" s="2" t="str">
        <f>"人民币"</f>
        <v>人民币</v>
      </c>
      <c r="F4149" s="2">
        <v>30.941</v>
      </c>
      <c r="G4149" s="2">
        <v>-1037.13</v>
      </c>
      <c r="H4149" s="2">
        <v>-33.52</v>
      </c>
      <c r="I4149" s="2"/>
      <c r="J4149" s="2">
        <v>2057</v>
      </c>
      <c r="K4149" s="2">
        <v>20.57</v>
      </c>
      <c r="L4149" s="2">
        <v>0</v>
      </c>
      <c r="M4149" s="2">
        <v>0</v>
      </c>
      <c r="N4149" s="2" t="str">
        <f>"600611"</f>
        <v>600611</v>
      </c>
      <c r="O4149" s="2" t="str">
        <f>"A453612732"</f>
        <v>A453612732</v>
      </c>
      <c r="P4149" s="2" t="str">
        <f>"3094.13"</f>
        <v>3094.13</v>
      </c>
      <c r="Q4149" s="2">
        <v>28</v>
      </c>
      <c r="R4149" s="2">
        <f>Q4149*C4149</f>
        <v>2800</v>
      </c>
    </row>
    <row r="4150" spans="2:18">
      <c r="B4150" s="2" t="str">
        <f>"中国中车"</f>
        <v>中国中车</v>
      </c>
      <c r="C4150" s="2">
        <v>100</v>
      </c>
      <c r="D4150" s="2">
        <v>100</v>
      </c>
      <c r="E4150" s="2" t="str">
        <f>"人民币"</f>
        <v>人民币</v>
      </c>
      <c r="F4150" s="2">
        <v>26.395</v>
      </c>
      <c r="G4150" s="2">
        <v>-631.5</v>
      </c>
      <c r="H4150" s="2">
        <v>-23.92</v>
      </c>
      <c r="I4150" s="2"/>
      <c r="J4150" s="2">
        <v>2008</v>
      </c>
      <c r="K4150" s="2">
        <v>20.08</v>
      </c>
      <c r="L4150" s="2">
        <v>0</v>
      </c>
      <c r="M4150" s="2">
        <v>100</v>
      </c>
      <c r="N4150" s="2" t="str">
        <f>"601766"</f>
        <v>601766</v>
      </c>
      <c r="O4150" s="2" t="str">
        <f>"A453612732"</f>
        <v>A453612732</v>
      </c>
      <c r="P4150" s="2" t="str">
        <f>"2639.50"</f>
        <v>2639.50</v>
      </c>
      <c r="Q4150" s="2">
        <v>30</v>
      </c>
      <c r="R4150" s="2">
        <f>Q4150*C4150</f>
        <v>3000</v>
      </c>
    </row>
    <row r="4151" spans="2:18">
      <c r="B4151" s="2" t="s">
        <v>8</v>
      </c>
      <c r="C4151" s="2" t="s">
        <v>9</v>
      </c>
      <c r="D4151" s="4" t="s">
        <v>10</v>
      </c>
      <c r="E4151" s="4"/>
      <c r="F4151" s="4"/>
      <c r="G4151" s="2"/>
      <c r="H4151" s="2">
        <f>SUM(H4135:H4150)</f>
        <v>-178.38</v>
      </c>
      <c r="I4151" s="2"/>
      <c r="J4151" s="2"/>
      <c r="K4151" s="2"/>
      <c r="L4151" s="2"/>
      <c r="M4151" s="2"/>
      <c r="N4151" s="2"/>
      <c r="O4151" s="2"/>
      <c r="P4151" s="2"/>
      <c r="Q4151" s="2"/>
      <c r="R4151" s="2">
        <f>SUM(R4135:R4150)</f>
        <v>134800</v>
      </c>
    </row>
    <row r="4152" customFormat="1" spans="4:9">
      <c r="D4152" s="5"/>
      <c r="E4152" s="5"/>
      <c r="F4152" s="5"/>
      <c r="I4152" s="6">
        <v>42257</v>
      </c>
    </row>
    <row r="4153" customFormat="1" spans="11:11">
      <c r="K4153" s="6">
        <f>I4152+1</f>
        <v>42258</v>
      </c>
    </row>
    <row r="4154" customFormat="1" spans="3:12">
      <c r="C4154" t="s">
        <v>11</v>
      </c>
      <c r="L4154" s="7">
        <f ca="1">NOW()</f>
        <v>42259.9654398148</v>
      </c>
    </row>
    <row r="4155" customFormat="1" spans="10:10">
      <c r="J4155" t="e">
        <f>E4147+1</f>
        <v>#VALUE!</v>
      </c>
    </row>
    <row r="4156" customFormat="1" spans="7:7">
      <c r="G4156" t="s">
        <v>12</v>
      </c>
    </row>
    <row r="4157" customFormat="1" spans="6:6">
      <c r="F4157" t="s">
        <v>13</v>
      </c>
    </row>
    <row r="4158" spans="1:17">
      <c r="A4158" s="2" t="str">
        <f>"币种"</f>
        <v>币种</v>
      </c>
      <c r="B4158" s="2" t="str">
        <f>"余额"</f>
        <v>余额</v>
      </c>
      <c r="C4158" s="2" t="str">
        <f>"可用"</f>
        <v>可用</v>
      </c>
      <c r="D4158" s="2" t="str">
        <f>"可取"</f>
        <v>可取</v>
      </c>
      <c r="E4158" s="2" t="str">
        <f>"参考市值"</f>
        <v>参考市值</v>
      </c>
      <c r="F4158" s="2" t="str">
        <f>"资产"</f>
        <v>资产</v>
      </c>
      <c r="G4158" s="2" t="str">
        <f>"盈亏"</f>
        <v>盈亏</v>
      </c>
      <c r="H4158" s="2"/>
      <c r="I4158" s="2"/>
      <c r="J4158" s="2"/>
      <c r="K4158" s="2"/>
      <c r="L4158" s="2"/>
      <c r="M4158" s="2"/>
      <c r="N4158" s="2"/>
      <c r="O4158" s="2"/>
      <c r="P4158" s="2"/>
      <c r="Q4158" s="2"/>
    </row>
    <row r="4159" spans="1:17">
      <c r="A4159" s="2" t="str">
        <f>"人民币"</f>
        <v>人民币</v>
      </c>
      <c r="B4159" s="2" t="str">
        <f>"5508.71"</f>
        <v>5508.71</v>
      </c>
      <c r="C4159" s="2" t="str">
        <f>"138.54"</f>
        <v>138.54</v>
      </c>
      <c r="D4159" s="2" t="str">
        <f>"138.54"</f>
        <v>138.54</v>
      </c>
      <c r="E4159" s="2" t="str">
        <f>"91616.00"</f>
        <v>91616.00</v>
      </c>
      <c r="F4159" s="2" t="str">
        <f>"91754.54"</f>
        <v>91754.54</v>
      </c>
      <c r="G4159" s="2" t="str">
        <f>"-9194.42"</f>
        <v>-9194.42</v>
      </c>
      <c r="H4159" s="2"/>
      <c r="I4159" s="2"/>
      <c r="J4159" s="2"/>
      <c r="K4159" s="2"/>
      <c r="L4159" s="2"/>
      <c r="M4159" s="2"/>
      <c r="N4159" s="2"/>
      <c r="O4159" s="2"/>
      <c r="P4159" s="2"/>
      <c r="Q4159" s="2"/>
    </row>
    <row r="4160" spans="1:17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8"/>
    </row>
    <row r="4161" spans="1:18">
      <c r="A4161" s="2" t="s">
        <v>0</v>
      </c>
      <c r="B4161" s="2" t="str">
        <f>"证券数量"</f>
        <v>证券数量</v>
      </c>
      <c r="C4161" s="2" t="s">
        <v>1</v>
      </c>
      <c r="D4161" s="2" t="str">
        <f>"价格币种"</f>
        <v>价格币种</v>
      </c>
      <c r="E4161" s="2" t="str">
        <f>"成本价"</f>
        <v>成本价</v>
      </c>
      <c r="F4161" s="2" t="str">
        <f>"浮动盈亏"</f>
        <v>浮动盈亏</v>
      </c>
      <c r="G4161" s="2" t="str">
        <f>"盈亏比例(%)"</f>
        <v>盈亏比例(%)</v>
      </c>
      <c r="H4161" s="2" t="str">
        <f>"折算汇率"</f>
        <v>折算汇率</v>
      </c>
      <c r="I4161" s="2" t="str">
        <f>"最新市值"</f>
        <v>最新市值</v>
      </c>
      <c r="J4161" s="2" t="str">
        <f>"当前价"</f>
        <v>当前价</v>
      </c>
      <c r="K4161" s="2" t="str">
        <f>"今买数量"</f>
        <v>今买数量</v>
      </c>
      <c r="L4161" s="2" t="str">
        <f>"今卖数量"</f>
        <v>今卖数量</v>
      </c>
      <c r="M4161" s="2" t="str">
        <f>"证券代码"</f>
        <v>证券代码</v>
      </c>
      <c r="N4161" s="2" t="str">
        <f>"股东代码"</f>
        <v>股东代码</v>
      </c>
      <c r="O4161" s="2" t="str">
        <f>"成本金额"</f>
        <v>成本金额</v>
      </c>
      <c r="P4161" s="2" t="s">
        <v>2</v>
      </c>
      <c r="Q4161" s="2"/>
      <c r="R4161" s="2" t="s">
        <v>3</v>
      </c>
    </row>
    <row r="4162" spans="1:18">
      <c r="A4162" s="2" t="s">
        <v>4</v>
      </c>
      <c r="B4162" s="9" t="s">
        <v>5</v>
      </c>
      <c r="C4162" s="9" t="s">
        <v>5</v>
      </c>
      <c r="D4162" s="2" t="str">
        <f t="shared" ref="D4162:D4177" si="1240">"人民币"</f>
        <v>人民币</v>
      </c>
      <c r="E4162" s="2">
        <v>19.758</v>
      </c>
      <c r="F4162" s="2">
        <v>-1294.53</v>
      </c>
      <c r="G4162" s="2">
        <v>-8.19</v>
      </c>
      <c r="H4162" s="9" t="s">
        <v>6</v>
      </c>
      <c r="I4162" s="2">
        <v>14512</v>
      </c>
      <c r="J4162" s="2">
        <v>18.14</v>
      </c>
      <c r="K4162" s="2">
        <v>0</v>
      </c>
      <c r="L4162" s="2">
        <v>0</v>
      </c>
      <c r="M4162" s="2" t="str">
        <f>"000936"</f>
        <v>000936</v>
      </c>
      <c r="N4162" s="2" t="str">
        <f t="shared" ref="N4162:N4165" si="1241">"0157472516"</f>
        <v>0157472516</v>
      </c>
      <c r="O4162" s="2" t="str">
        <f>"15806.53"</f>
        <v>15806.53</v>
      </c>
      <c r="P4162" s="2">
        <v>30</v>
      </c>
      <c r="Q4162" s="2">
        <f t="shared" ref="Q4162:Q4177" si="1242">P4162*B4162</f>
        <v>24000</v>
      </c>
      <c r="R4162" s="2">
        <f t="shared" ref="R4162:R4177" si="1243">(Q4162-O4162)/O4162*100</f>
        <v>51.835981711356</v>
      </c>
    </row>
    <row r="4163" spans="1:18">
      <c r="A4163" s="2" t="str">
        <f>"创业板B"</f>
        <v>创业板B</v>
      </c>
      <c r="B4163" s="2">
        <v>10000</v>
      </c>
      <c r="C4163" s="2">
        <v>10000</v>
      </c>
      <c r="D4163" s="2" t="str">
        <f>"人民币"</f>
        <v>人民币</v>
      </c>
      <c r="E4163" s="2">
        <v>1.116</v>
      </c>
      <c r="F4163" s="2">
        <v>-927.5</v>
      </c>
      <c r="G4163" s="2">
        <v>-8.33</v>
      </c>
      <c r="H4163" s="2"/>
      <c r="I4163" s="2">
        <v>10230</v>
      </c>
      <c r="J4163" s="2">
        <v>1.023</v>
      </c>
      <c r="K4163" s="2">
        <v>0</v>
      </c>
      <c r="L4163" s="2">
        <v>0</v>
      </c>
      <c r="M4163" s="2" t="str">
        <f>"150153"</f>
        <v>150153</v>
      </c>
      <c r="N4163" s="2" t="str">
        <f>"0157472516"</f>
        <v>0157472516</v>
      </c>
      <c r="O4163" s="2" t="str">
        <f>"11157.50"</f>
        <v>11157.50</v>
      </c>
      <c r="P4163" s="2">
        <v>1.3</v>
      </c>
      <c r="Q4163" s="2">
        <f>P4163*B4163</f>
        <v>13000</v>
      </c>
      <c r="R4163" s="2">
        <f>(Q4163-O4163)/O4163*100</f>
        <v>16.5135559041004</v>
      </c>
    </row>
    <row r="4164" spans="1:18">
      <c r="A4164" s="2" t="s">
        <v>7</v>
      </c>
      <c r="B4164" s="2">
        <v>600</v>
      </c>
      <c r="C4164" s="2">
        <v>600</v>
      </c>
      <c r="D4164" s="2" t="str">
        <f>"人民币"</f>
        <v>人民币</v>
      </c>
      <c r="E4164" s="2">
        <v>17.548</v>
      </c>
      <c r="F4164" s="2">
        <v>-310.88</v>
      </c>
      <c r="G4164" s="2">
        <v>-2.95</v>
      </c>
      <c r="H4164" s="2"/>
      <c r="I4164" s="2">
        <v>10218</v>
      </c>
      <c r="J4164" s="2">
        <v>17.03</v>
      </c>
      <c r="K4164" s="2">
        <v>0</v>
      </c>
      <c r="L4164" s="2">
        <v>0</v>
      </c>
      <c r="M4164" s="2" t="str">
        <f>"600008"</f>
        <v>600008</v>
      </c>
      <c r="N4164" s="2" t="str">
        <f t="shared" ref="N4164:N4167" si="1244">"A453612732"</f>
        <v>A453612732</v>
      </c>
      <c r="O4164" s="2" t="str">
        <f>"10528.88"</f>
        <v>10528.88</v>
      </c>
      <c r="P4164" s="2">
        <v>25</v>
      </c>
      <c r="Q4164" s="2">
        <f>P4164*B4164</f>
        <v>15000</v>
      </c>
      <c r="R4164" s="2">
        <f>(Q4164-O4164)/O4164*100</f>
        <v>42.4652954540274</v>
      </c>
    </row>
    <row r="4165" spans="1:18">
      <c r="A4165" s="2" t="str">
        <f>"华英农业"</f>
        <v>华英农业</v>
      </c>
      <c r="B4165" s="2">
        <v>600</v>
      </c>
      <c r="C4165" s="2">
        <v>300</v>
      </c>
      <c r="D4165" s="2" t="str">
        <f>"人民币"</f>
        <v>人民币</v>
      </c>
      <c r="E4165" s="2">
        <v>14.948</v>
      </c>
      <c r="F4165" s="2">
        <v>-418.66</v>
      </c>
      <c r="G4165" s="2">
        <v>-4.67</v>
      </c>
      <c r="H4165" s="2"/>
      <c r="I4165" s="2">
        <v>8550</v>
      </c>
      <c r="J4165" s="2">
        <v>14.25</v>
      </c>
      <c r="K4165" s="2">
        <v>300</v>
      </c>
      <c r="L4165" s="2">
        <v>0</v>
      </c>
      <c r="M4165" s="2" t="str">
        <f>"002321"</f>
        <v>002321</v>
      </c>
      <c r="N4165" s="2" t="str">
        <f>"0157472516"</f>
        <v>0157472516</v>
      </c>
      <c r="O4165" s="2" t="str">
        <f>"8968.66"</f>
        <v>8968.66</v>
      </c>
      <c r="P4165" s="2">
        <v>25</v>
      </c>
      <c r="Q4165" s="2">
        <f>P4165*B4165</f>
        <v>15000</v>
      </c>
      <c r="R4165" s="2">
        <f>(Q4165-O4165)/O4165*100</f>
        <v>67.2490650777262</v>
      </c>
    </row>
    <row r="4166" spans="1:18">
      <c r="A4166" s="2" t="str">
        <f>"*ST阳化"</f>
        <v>*ST阳化</v>
      </c>
      <c r="B4166" s="2">
        <v>900</v>
      </c>
      <c r="C4166" s="2">
        <v>600</v>
      </c>
      <c r="D4166" s="2" t="str">
        <f>"人民币"</f>
        <v>人民币</v>
      </c>
      <c r="E4166" s="2">
        <v>7.599</v>
      </c>
      <c r="F4166" s="2">
        <v>-80.2</v>
      </c>
      <c r="G4166" s="2">
        <v>-1.17</v>
      </c>
      <c r="H4166" s="2"/>
      <c r="I4166" s="2">
        <v>6759</v>
      </c>
      <c r="J4166" s="2">
        <v>7.51</v>
      </c>
      <c r="K4166" s="2">
        <v>300</v>
      </c>
      <c r="L4166" s="2">
        <v>0</v>
      </c>
      <c r="M4166" s="2" t="str">
        <f>"600691"</f>
        <v>600691</v>
      </c>
      <c r="N4166" s="2" t="str">
        <f>"A453612732"</f>
        <v>A453612732</v>
      </c>
      <c r="O4166" s="2" t="str">
        <f>"6839.20"</f>
        <v>6839.20</v>
      </c>
      <c r="P4166" s="2">
        <v>11</v>
      </c>
      <c r="Q4166" s="2">
        <f>P4166*B4166</f>
        <v>9900</v>
      </c>
      <c r="R4166" s="2">
        <f>(Q4166-O4166)/O4166*100</f>
        <v>44.7537723710376</v>
      </c>
    </row>
    <row r="4167" spans="1:18">
      <c r="A4167" s="2" t="str">
        <f>"雪峰科技"</f>
        <v>雪峰科技</v>
      </c>
      <c r="B4167" s="2">
        <v>200</v>
      </c>
      <c r="C4167" s="2">
        <v>100</v>
      </c>
      <c r="D4167" s="2" t="str">
        <f>"人民币"</f>
        <v>人民币</v>
      </c>
      <c r="E4167" s="2">
        <v>37.898</v>
      </c>
      <c r="F4167" s="2">
        <v>-1239.59</v>
      </c>
      <c r="G4167" s="2">
        <v>-16.35</v>
      </c>
      <c r="H4167" s="2"/>
      <c r="I4167" s="2">
        <v>6340</v>
      </c>
      <c r="J4167" s="2">
        <v>31.7</v>
      </c>
      <c r="K4167" s="2">
        <v>100</v>
      </c>
      <c r="L4167" s="2">
        <v>0</v>
      </c>
      <c r="M4167" s="2" t="str">
        <f>"603227"</f>
        <v>603227</v>
      </c>
      <c r="N4167" s="2" t="str">
        <f>"A453612732"</f>
        <v>A453612732</v>
      </c>
      <c r="O4167" s="2" t="str">
        <f>"7579.59"</f>
        <v>7579.59</v>
      </c>
      <c r="P4167" s="2">
        <v>42</v>
      </c>
      <c r="Q4167" s="2">
        <f>P4167*B4167</f>
        <v>8400</v>
      </c>
      <c r="R4167" s="2">
        <f>(Q4167-O4167)/O4167*100</f>
        <v>10.8239363870605</v>
      </c>
    </row>
    <row r="4168" spans="1:18">
      <c r="A4168" s="2" t="str">
        <f>"三花股份"</f>
        <v>三花股份</v>
      </c>
      <c r="B4168" s="2">
        <v>400</v>
      </c>
      <c r="C4168" s="2">
        <v>400</v>
      </c>
      <c r="D4168" s="2" t="str">
        <f>"人民币"</f>
        <v>人民币</v>
      </c>
      <c r="E4168" s="2">
        <v>13.737</v>
      </c>
      <c r="F4168" s="2">
        <v>69.25</v>
      </c>
      <c r="G4168" s="2">
        <v>1.26</v>
      </c>
      <c r="H4168" s="2"/>
      <c r="I4168" s="2">
        <v>5564</v>
      </c>
      <c r="J4168" s="2">
        <v>13.91</v>
      </c>
      <c r="K4168" s="2">
        <v>0</v>
      </c>
      <c r="L4168" s="2">
        <v>0</v>
      </c>
      <c r="M4168" s="2" t="str">
        <f>"002050"</f>
        <v>002050</v>
      </c>
      <c r="N4168" s="2" t="str">
        <f t="shared" ref="N4168:N4173" si="1245">"0157472516"</f>
        <v>0157472516</v>
      </c>
      <c r="O4168" s="2" t="str">
        <f>"5494.75"</f>
        <v>5494.75</v>
      </c>
      <c r="P4168" s="2">
        <v>20</v>
      </c>
      <c r="Q4168" s="2">
        <f>P4168*B4168</f>
        <v>8000</v>
      </c>
      <c r="R4168" s="2">
        <f>(Q4168-O4168)/O4168*100</f>
        <v>45.5935210883116</v>
      </c>
    </row>
    <row r="4169" spans="1:18">
      <c r="A4169" s="2" t="str">
        <f>"农 产 品"</f>
        <v>农 产 品</v>
      </c>
      <c r="B4169" s="2">
        <v>200</v>
      </c>
      <c r="C4169" s="2">
        <v>200</v>
      </c>
      <c r="D4169" s="2" t="str">
        <f>"人民币"</f>
        <v>人民币</v>
      </c>
      <c r="E4169" s="2">
        <v>25.665</v>
      </c>
      <c r="F4169" s="2">
        <v>-601</v>
      </c>
      <c r="G4169" s="2">
        <v>-11.71</v>
      </c>
      <c r="H4169" s="2"/>
      <c r="I4169" s="2">
        <v>4532</v>
      </c>
      <c r="J4169" s="2">
        <v>22.66</v>
      </c>
      <c r="K4169" s="2">
        <v>0</v>
      </c>
      <c r="L4169" s="2">
        <v>0</v>
      </c>
      <c r="M4169" s="2" t="str">
        <f>"000061"</f>
        <v>000061</v>
      </c>
      <c r="N4169" s="2" t="str">
        <f>"0157472516"</f>
        <v>0157472516</v>
      </c>
      <c r="O4169" s="2" t="str">
        <f>"5133.00"</f>
        <v>5133.00</v>
      </c>
      <c r="P4169" s="2">
        <v>35</v>
      </c>
      <c r="Q4169" s="2">
        <f>P4169*B4169</f>
        <v>7000</v>
      </c>
      <c r="R4169" s="2">
        <f>(Q4169-O4169)/O4169*100</f>
        <v>36.3724917202416</v>
      </c>
    </row>
    <row r="4170" spans="1:18">
      <c r="A4170" s="2" t="str">
        <f>"北京城建"</f>
        <v>北京城建</v>
      </c>
      <c r="B4170" s="2">
        <v>200</v>
      </c>
      <c r="C4170" s="2">
        <v>200</v>
      </c>
      <c r="D4170" s="2" t="str">
        <f>"人民币"</f>
        <v>人民币</v>
      </c>
      <c r="E4170" s="2">
        <v>24.605</v>
      </c>
      <c r="F4170" s="2">
        <v>-394.99</v>
      </c>
      <c r="G4170" s="2">
        <v>-8.03</v>
      </c>
      <c r="H4170" s="2"/>
      <c r="I4170" s="2">
        <v>4526</v>
      </c>
      <c r="J4170" s="2">
        <v>22.63</v>
      </c>
      <c r="K4170" s="2">
        <v>0</v>
      </c>
      <c r="L4170" s="2">
        <v>0</v>
      </c>
      <c r="M4170" s="2" t="str">
        <f>"600266"</f>
        <v>600266</v>
      </c>
      <c r="N4170" s="2" t="str">
        <f t="shared" ref="N4170:N4172" si="1246">"A453612732"</f>
        <v>A453612732</v>
      </c>
      <c r="O4170" s="2" t="str">
        <f>"4920.99"</f>
        <v>4920.99</v>
      </c>
      <c r="P4170" s="2">
        <v>28</v>
      </c>
      <c r="Q4170" s="2">
        <f>P4170*B4170</f>
        <v>5600</v>
      </c>
      <c r="R4170" s="2">
        <f>(Q4170-O4170)/O4170*100</f>
        <v>13.7982397850839</v>
      </c>
    </row>
    <row r="4171" spans="1:18">
      <c r="A4171" s="2" t="str">
        <f>"上汽集团"</f>
        <v>上汽集团</v>
      </c>
      <c r="B4171" s="2">
        <v>200</v>
      </c>
      <c r="C4171" s="2">
        <v>200</v>
      </c>
      <c r="D4171" s="2" t="str">
        <f>"人民币"</f>
        <v>人民币</v>
      </c>
      <c r="E4171" s="2">
        <v>24.736</v>
      </c>
      <c r="F4171" s="2">
        <v>-449.12</v>
      </c>
      <c r="G4171" s="2">
        <v>-9.08</v>
      </c>
      <c r="H4171" s="2"/>
      <c r="I4171" s="2">
        <v>4498</v>
      </c>
      <c r="J4171" s="2">
        <v>22.49</v>
      </c>
      <c r="K4171" s="2">
        <v>0</v>
      </c>
      <c r="L4171" s="2">
        <v>0</v>
      </c>
      <c r="M4171" s="2" t="str">
        <f>"600104"</f>
        <v>600104</v>
      </c>
      <c r="N4171" s="2" t="str">
        <f>"A453612732"</f>
        <v>A453612732</v>
      </c>
      <c r="O4171" s="2" t="str">
        <f>"4947.12"</f>
        <v>4947.12</v>
      </c>
      <c r="P4171" s="2">
        <v>35</v>
      </c>
      <c r="Q4171" s="2">
        <f>P4171*B4171</f>
        <v>7000</v>
      </c>
      <c r="R4171" s="2">
        <f>(Q4171-O4171)/O4171*100</f>
        <v>41.4964666310904</v>
      </c>
    </row>
    <row r="4172" spans="1:18">
      <c r="A4172" s="2" t="str">
        <f>"中海集运"</f>
        <v>中海集运</v>
      </c>
      <c r="B4172" s="2">
        <v>400</v>
      </c>
      <c r="C4172" s="2">
        <v>400</v>
      </c>
      <c r="D4172" s="2" t="str">
        <f>"人民币"</f>
        <v>人民币</v>
      </c>
      <c r="E4172" s="2">
        <v>9.099</v>
      </c>
      <c r="F4172" s="2">
        <v>-167.68</v>
      </c>
      <c r="G4172" s="2">
        <v>-4.6</v>
      </c>
      <c r="H4172" s="2"/>
      <c r="I4172" s="2">
        <v>3472</v>
      </c>
      <c r="J4172" s="2">
        <v>8.68</v>
      </c>
      <c r="K4172" s="2">
        <v>0</v>
      </c>
      <c r="L4172" s="2">
        <v>0</v>
      </c>
      <c r="M4172" s="2" t="str">
        <f>"601866"</f>
        <v>601866</v>
      </c>
      <c r="N4172" s="2" t="str">
        <f>"A453612732"</f>
        <v>A453612732</v>
      </c>
      <c r="O4172" s="2" t="str">
        <f>"3639.68"</f>
        <v>3639.68</v>
      </c>
      <c r="P4172" s="2">
        <v>12</v>
      </c>
      <c r="Q4172" s="2">
        <f>P4172*B4172</f>
        <v>4800</v>
      </c>
      <c r="R4172" s="2">
        <f>(Q4172-O4172)/O4172*100</f>
        <v>31.8797256901706</v>
      </c>
    </row>
    <row r="4173" spans="1:18">
      <c r="A4173" s="2" t="str">
        <f>"中航军B"</f>
        <v>中航军B</v>
      </c>
      <c r="B4173" s="2">
        <v>3000</v>
      </c>
      <c r="C4173" s="2">
        <v>3000</v>
      </c>
      <c r="D4173" s="2" t="str">
        <f>"人民币"</f>
        <v>人民币</v>
      </c>
      <c r="E4173" s="2">
        <v>0.972</v>
      </c>
      <c r="F4173" s="2">
        <v>-62</v>
      </c>
      <c r="G4173" s="2">
        <v>-2.16</v>
      </c>
      <c r="H4173" s="2"/>
      <c r="I4173" s="2">
        <v>2853</v>
      </c>
      <c r="J4173" s="2">
        <v>0.951</v>
      </c>
      <c r="K4173" s="2">
        <v>0</v>
      </c>
      <c r="L4173" s="2">
        <v>0</v>
      </c>
      <c r="M4173" s="2" t="str">
        <f>"150222"</f>
        <v>150222</v>
      </c>
      <c r="N4173" s="2" t="str">
        <f>"0157472516"</f>
        <v>0157472516</v>
      </c>
      <c r="O4173" s="2" t="str">
        <f>"2915.00"</f>
        <v>2915.00</v>
      </c>
      <c r="P4173" s="2">
        <v>1.1</v>
      </c>
      <c r="Q4173" s="2">
        <f>P4173*B4173</f>
        <v>3300</v>
      </c>
      <c r="R4173" s="2">
        <f>(Q4173-O4173)/O4173*100</f>
        <v>13.2075471698113</v>
      </c>
    </row>
    <row r="4174" spans="1:18">
      <c r="A4174" s="2" t="str">
        <f>"华贸物流"</f>
        <v>华贸物流</v>
      </c>
      <c r="B4174" s="2">
        <v>200</v>
      </c>
      <c r="C4174" s="2">
        <v>200</v>
      </c>
      <c r="D4174" s="2" t="str">
        <f>"人民币"</f>
        <v>人民币</v>
      </c>
      <c r="E4174" s="2">
        <v>16.576</v>
      </c>
      <c r="F4174" s="2">
        <v>-473.12</v>
      </c>
      <c r="G4174" s="2">
        <v>-14.27</v>
      </c>
      <c r="H4174" s="2"/>
      <c r="I4174" s="2">
        <v>2842</v>
      </c>
      <c r="J4174" s="2">
        <v>14.21</v>
      </c>
      <c r="K4174" s="2">
        <v>0</v>
      </c>
      <c r="L4174" s="2">
        <v>0</v>
      </c>
      <c r="M4174" s="2" t="str">
        <f>"603128"</f>
        <v>603128</v>
      </c>
      <c r="N4174" s="2" t="str">
        <f t="shared" ref="N4174:N4177" si="1247">"A453612732"</f>
        <v>A453612732</v>
      </c>
      <c r="O4174" s="2" t="str">
        <f>"3315.12"</f>
        <v>3315.12</v>
      </c>
      <c r="P4174" s="2">
        <v>20</v>
      </c>
      <c r="Q4174" s="2">
        <f>P4174*B4174</f>
        <v>4000</v>
      </c>
      <c r="R4174" s="2">
        <f>(Q4174-O4174)/O4174*100</f>
        <v>20.6592823185888</v>
      </c>
    </row>
    <row r="4175" spans="1:18">
      <c r="A4175" s="2" t="str">
        <f>"盛达矿业"</f>
        <v>盛达矿业</v>
      </c>
      <c r="B4175" s="2">
        <v>100</v>
      </c>
      <c r="C4175" s="2">
        <v>100</v>
      </c>
      <c r="D4175" s="2" t="str">
        <f>"人民币"</f>
        <v>人民币</v>
      </c>
      <c r="E4175" s="2">
        <v>38.308</v>
      </c>
      <c r="F4175" s="2">
        <v>-1175.77</v>
      </c>
      <c r="G4175" s="2">
        <v>-30.69</v>
      </c>
      <c r="H4175" s="2"/>
      <c r="I4175" s="2">
        <v>2655</v>
      </c>
      <c r="J4175" s="2">
        <v>26.55</v>
      </c>
      <c r="K4175" s="2">
        <v>0</v>
      </c>
      <c r="L4175" s="2">
        <v>100</v>
      </c>
      <c r="M4175" s="2" t="str">
        <f>"000603"</f>
        <v>000603</v>
      </c>
      <c r="N4175" s="2" t="str">
        <f>"0157472516"</f>
        <v>0157472516</v>
      </c>
      <c r="O4175" s="2" t="str">
        <f>"3830.77"</f>
        <v>3830.77</v>
      </c>
      <c r="P4175" s="2">
        <v>40</v>
      </c>
      <c r="Q4175" s="2">
        <f>P4175*B4175</f>
        <v>4000</v>
      </c>
      <c r="R4175" s="2">
        <f>(Q4175-O4175)/O4175*100</f>
        <v>4.41764971533138</v>
      </c>
    </row>
    <row r="4176" spans="1:18">
      <c r="A4176" s="2" t="str">
        <f>"大众交通"</f>
        <v>大众交通</v>
      </c>
      <c r="B4176" s="2">
        <v>100</v>
      </c>
      <c r="C4176" s="2">
        <v>100</v>
      </c>
      <c r="D4176" s="2" t="str">
        <f>"人民币"</f>
        <v>人民币</v>
      </c>
      <c r="E4176" s="2">
        <v>30.941</v>
      </c>
      <c r="F4176" s="2">
        <v>-1037.13</v>
      </c>
      <c r="G4176" s="2">
        <v>-33.52</v>
      </c>
      <c r="H4176" s="2"/>
      <c r="I4176" s="2">
        <v>2057</v>
      </c>
      <c r="J4176" s="2">
        <v>20.57</v>
      </c>
      <c r="K4176" s="2">
        <v>0</v>
      </c>
      <c r="L4176" s="2">
        <v>0</v>
      </c>
      <c r="M4176" s="2" t="str">
        <f>"600611"</f>
        <v>600611</v>
      </c>
      <c r="N4176" s="2" t="str">
        <f>"A453612732"</f>
        <v>A453612732</v>
      </c>
      <c r="O4176" s="2" t="str">
        <f>"3094.13"</f>
        <v>3094.13</v>
      </c>
      <c r="P4176" s="2">
        <v>28</v>
      </c>
      <c r="Q4176" s="2">
        <f>P4176*B4176</f>
        <v>2800</v>
      </c>
      <c r="R4176" s="2">
        <f>(Q4176-O4176)/O4176*100</f>
        <v>-9.50606470962759</v>
      </c>
    </row>
    <row r="4177" spans="1:18">
      <c r="A4177" s="2" t="str">
        <f>"中国中车"</f>
        <v>中国中车</v>
      </c>
      <c r="B4177" s="2">
        <v>100</v>
      </c>
      <c r="C4177" s="2">
        <v>100</v>
      </c>
      <c r="D4177" s="2" t="str">
        <f>"人民币"</f>
        <v>人民币</v>
      </c>
      <c r="E4177" s="2">
        <v>26.395</v>
      </c>
      <c r="F4177" s="2">
        <v>-631.5</v>
      </c>
      <c r="G4177" s="2">
        <v>-23.92</v>
      </c>
      <c r="H4177" s="2"/>
      <c r="I4177" s="2">
        <v>2008</v>
      </c>
      <c r="J4177" s="2">
        <v>20.08</v>
      </c>
      <c r="K4177" s="2">
        <v>0</v>
      </c>
      <c r="L4177" s="2">
        <v>100</v>
      </c>
      <c r="M4177" s="2" t="str">
        <f>"601766"</f>
        <v>601766</v>
      </c>
      <c r="N4177" s="2" t="str">
        <f>"A453612732"</f>
        <v>A453612732</v>
      </c>
      <c r="O4177" s="2" t="str">
        <f>"2639.50"</f>
        <v>2639.50</v>
      </c>
      <c r="P4177" s="2">
        <v>30</v>
      </c>
      <c r="Q4177" s="2">
        <f>P4177*B4177</f>
        <v>3000</v>
      </c>
      <c r="R4177" s="2">
        <f>(Q4177-O4177)/O4177*100</f>
        <v>13.6578897518469</v>
      </c>
    </row>
    <row r="4178" spans="1:18">
      <c r="A4178" s="2" t="s">
        <v>8</v>
      </c>
      <c r="B4178" s="2" t="s">
        <v>9</v>
      </c>
      <c r="C4178" s="4" t="s">
        <v>10</v>
      </c>
      <c r="D4178" s="4"/>
      <c r="E4178" s="4"/>
      <c r="F4178" s="2"/>
      <c r="G4178" s="2">
        <f>SUM(G4162:G4177)</f>
        <v>-178.38</v>
      </c>
      <c r="H4178" s="2"/>
      <c r="I4178" s="2"/>
      <c r="J4178" s="2"/>
      <c r="K4178" s="2"/>
      <c r="L4178" s="2"/>
      <c r="M4178" s="2"/>
      <c r="N4178" s="2"/>
      <c r="O4178" s="2"/>
      <c r="P4178" s="2"/>
      <c r="Q4178" s="2">
        <f>SUM(Q4162:Q4177)</f>
        <v>134800</v>
      </c>
      <c r="R4178" s="2"/>
    </row>
    <row r="4179" customFormat="1" spans="3:8">
      <c r="C4179" s="5"/>
      <c r="D4179" s="5"/>
      <c r="E4179" s="5"/>
      <c r="H4179" s="6">
        <v>42257</v>
      </c>
    </row>
    <row r="4180" customFormat="1" spans="10:10">
      <c r="J4180" s="6">
        <f>H4179+1</f>
        <v>42258</v>
      </c>
    </row>
    <row r="4181" customFormat="1" spans="2:11">
      <c r="B4181" t="s">
        <v>11</v>
      </c>
      <c r="K4181" s="7">
        <f ca="1">NOW()</f>
        <v>42259.9654398148</v>
      </c>
    </row>
    <row r="4182" customFormat="1" spans="9:9">
      <c r="I4182" t="e">
        <f>D4174+1</f>
        <v>#VALUE!</v>
      </c>
    </row>
    <row r="4183" customFormat="1"/>
    <row r="4184" spans="1:18">
      <c r="A4184" s="2" t="s">
        <v>0</v>
      </c>
      <c r="B4184" s="2" t="str">
        <f>"证券数量"</f>
        <v>证券数量</v>
      </c>
      <c r="C4184" s="2" t="s">
        <v>1</v>
      </c>
      <c r="D4184" s="2" t="str">
        <f>"价格币种"</f>
        <v>价格币种</v>
      </c>
      <c r="E4184" s="2" t="str">
        <f>"成本价"</f>
        <v>成本价</v>
      </c>
      <c r="F4184" s="2" t="str">
        <f>"浮动盈亏"</f>
        <v>浮动盈亏</v>
      </c>
      <c r="G4184" s="2" t="str">
        <f>"盈亏比例(%)"</f>
        <v>盈亏比例(%)</v>
      </c>
      <c r="H4184" s="2" t="str">
        <f>"折算汇率"</f>
        <v>折算汇率</v>
      </c>
      <c r="I4184" s="2" t="str">
        <f>"最新市值"</f>
        <v>最新市值</v>
      </c>
      <c r="J4184" s="2" t="str">
        <f>"当前价"</f>
        <v>当前价</v>
      </c>
      <c r="K4184" s="2" t="str">
        <f>"今买数量"</f>
        <v>今买数量</v>
      </c>
      <c r="L4184" s="2" t="str">
        <f>"今卖数量"</f>
        <v>今卖数量</v>
      </c>
      <c r="M4184" s="2" t="str">
        <f>"证券代码"</f>
        <v>证券代码</v>
      </c>
      <c r="N4184" s="2" t="str">
        <f>"股东代码"</f>
        <v>股东代码</v>
      </c>
      <c r="O4184" s="2" t="str">
        <f>"成本金额"</f>
        <v>成本金额</v>
      </c>
      <c r="P4184" s="2" t="s">
        <v>2</v>
      </c>
      <c r="Q4184" s="2"/>
      <c r="R4184" s="2" t="s">
        <v>3</v>
      </c>
    </row>
    <row r="4185" spans="1:18">
      <c r="A4185" s="2" t="s">
        <v>4</v>
      </c>
      <c r="B4185" s="9" t="s">
        <v>5</v>
      </c>
      <c r="C4185" s="9" t="s">
        <v>5</v>
      </c>
      <c r="D4185" s="2" t="str">
        <f t="shared" ref="D4185:D4200" si="1248">"人民币"</f>
        <v>人民币</v>
      </c>
      <c r="E4185" s="2">
        <v>19.758</v>
      </c>
      <c r="F4185" s="2">
        <v>-1294.53</v>
      </c>
      <c r="G4185" s="2">
        <v>-8.19</v>
      </c>
      <c r="H4185" s="9" t="s">
        <v>6</v>
      </c>
      <c r="I4185" s="2">
        <v>14512</v>
      </c>
      <c r="J4185" s="2">
        <v>18.14</v>
      </c>
      <c r="K4185" s="2">
        <v>0</v>
      </c>
      <c r="L4185" s="2">
        <v>0</v>
      </c>
      <c r="M4185" s="2" t="str">
        <f>"000936"</f>
        <v>000936</v>
      </c>
      <c r="N4185" s="2" t="str">
        <f t="shared" ref="N4185:N4188" si="1249">"0157472516"</f>
        <v>0157472516</v>
      </c>
      <c r="O4185" s="2" t="str">
        <f>"15806.53"</f>
        <v>15806.53</v>
      </c>
      <c r="P4185" s="2">
        <v>30</v>
      </c>
      <c r="Q4185" s="2">
        <f t="shared" ref="Q4185:Q4200" si="1250">P4185*B4185</f>
        <v>24000</v>
      </c>
      <c r="R4185" s="2">
        <f t="shared" ref="R4185:R4200" si="1251">(Q4185-O4185)/O4185*100</f>
        <v>51.835981711356</v>
      </c>
    </row>
    <row r="4186" spans="1:18">
      <c r="A4186" s="2" t="str">
        <f>"创业板B"</f>
        <v>创业板B</v>
      </c>
      <c r="B4186" s="2">
        <v>10000</v>
      </c>
      <c r="C4186" s="2">
        <v>10000</v>
      </c>
      <c r="D4186" s="2" t="str">
        <f>"人民币"</f>
        <v>人民币</v>
      </c>
      <c r="E4186" s="2">
        <v>1.116</v>
      </c>
      <c r="F4186" s="2">
        <v>-927.5</v>
      </c>
      <c r="G4186" s="2">
        <v>-8.33</v>
      </c>
      <c r="H4186" s="2"/>
      <c r="I4186" s="2">
        <v>10230</v>
      </c>
      <c r="J4186" s="2">
        <v>1.023</v>
      </c>
      <c r="K4186" s="2">
        <v>0</v>
      </c>
      <c r="L4186" s="2">
        <v>0</v>
      </c>
      <c r="M4186" s="2" t="str">
        <f>"150153"</f>
        <v>150153</v>
      </c>
      <c r="N4186" s="2" t="str">
        <f>"0157472516"</f>
        <v>0157472516</v>
      </c>
      <c r="O4186" s="2" t="str">
        <f>"11157.50"</f>
        <v>11157.50</v>
      </c>
      <c r="P4186" s="2">
        <v>1.3</v>
      </c>
      <c r="Q4186" s="2">
        <f>P4186*B4186</f>
        <v>13000</v>
      </c>
      <c r="R4186" s="2">
        <f>(Q4186-O4186)/O4186*100</f>
        <v>16.5135559041004</v>
      </c>
    </row>
    <row r="4187" spans="1:18">
      <c r="A4187" s="2" t="s">
        <v>7</v>
      </c>
      <c r="B4187" s="2">
        <v>600</v>
      </c>
      <c r="C4187" s="2">
        <v>600</v>
      </c>
      <c r="D4187" s="2" t="str">
        <f>"人民币"</f>
        <v>人民币</v>
      </c>
      <c r="E4187" s="2">
        <v>17.548</v>
      </c>
      <c r="F4187" s="2">
        <v>-310.88</v>
      </c>
      <c r="G4187" s="2">
        <v>-2.95</v>
      </c>
      <c r="H4187" s="2"/>
      <c r="I4187" s="2">
        <v>10218</v>
      </c>
      <c r="J4187" s="2">
        <v>17.03</v>
      </c>
      <c r="K4187" s="2">
        <v>0</v>
      </c>
      <c r="L4187" s="2">
        <v>0</v>
      </c>
      <c r="M4187" s="2" t="str">
        <f>"600008"</f>
        <v>600008</v>
      </c>
      <c r="N4187" s="2" t="str">
        <f t="shared" ref="N4187:N4190" si="1252">"A453612732"</f>
        <v>A453612732</v>
      </c>
      <c r="O4187" s="2" t="str">
        <f>"10528.88"</f>
        <v>10528.88</v>
      </c>
      <c r="P4187" s="2">
        <v>25</v>
      </c>
      <c r="Q4187" s="2">
        <f>P4187*B4187</f>
        <v>15000</v>
      </c>
      <c r="R4187" s="2">
        <f>(Q4187-O4187)/O4187*100</f>
        <v>42.4652954540274</v>
      </c>
    </row>
    <row r="4188" spans="1:18">
      <c r="A4188" s="2" t="str">
        <f>"华英农业"</f>
        <v>华英农业</v>
      </c>
      <c r="B4188" s="2">
        <v>600</v>
      </c>
      <c r="C4188" s="2">
        <v>300</v>
      </c>
      <c r="D4188" s="2" t="str">
        <f>"人民币"</f>
        <v>人民币</v>
      </c>
      <c r="E4188" s="2">
        <v>14.948</v>
      </c>
      <c r="F4188" s="2">
        <v>-418.66</v>
      </c>
      <c r="G4188" s="2">
        <v>-4.67</v>
      </c>
      <c r="H4188" s="2"/>
      <c r="I4188" s="2">
        <v>8550</v>
      </c>
      <c r="J4188" s="2">
        <v>14.25</v>
      </c>
      <c r="K4188" s="2">
        <v>300</v>
      </c>
      <c r="L4188" s="2">
        <v>0</v>
      </c>
      <c r="M4188" s="2" t="str">
        <f>"002321"</f>
        <v>002321</v>
      </c>
      <c r="N4188" s="2" t="str">
        <f>"0157472516"</f>
        <v>0157472516</v>
      </c>
      <c r="O4188" s="2" t="str">
        <f>"8968.66"</f>
        <v>8968.66</v>
      </c>
      <c r="P4188" s="2">
        <v>25</v>
      </c>
      <c r="Q4188" s="2">
        <f>P4188*B4188</f>
        <v>15000</v>
      </c>
      <c r="R4188" s="2">
        <f>(Q4188-O4188)/O4188*100</f>
        <v>67.2490650777262</v>
      </c>
    </row>
    <row r="4189" spans="1:18">
      <c r="A4189" s="2" t="str">
        <f>"*ST阳化"</f>
        <v>*ST阳化</v>
      </c>
      <c r="B4189" s="2">
        <v>900</v>
      </c>
      <c r="C4189" s="2">
        <v>600</v>
      </c>
      <c r="D4189" s="2" t="str">
        <f>"人民币"</f>
        <v>人民币</v>
      </c>
      <c r="E4189" s="2">
        <v>7.599</v>
      </c>
      <c r="F4189" s="2">
        <v>-80.2</v>
      </c>
      <c r="G4189" s="2">
        <v>-1.17</v>
      </c>
      <c r="H4189" s="2"/>
      <c r="I4189" s="2">
        <v>6759</v>
      </c>
      <c r="J4189" s="2">
        <v>7.51</v>
      </c>
      <c r="K4189" s="2">
        <v>300</v>
      </c>
      <c r="L4189" s="2">
        <v>0</v>
      </c>
      <c r="M4189" s="2" t="str">
        <f>"600691"</f>
        <v>600691</v>
      </c>
      <c r="N4189" s="2" t="str">
        <f>"A453612732"</f>
        <v>A453612732</v>
      </c>
      <c r="O4189" s="2" t="str">
        <f>"6839.20"</f>
        <v>6839.20</v>
      </c>
      <c r="P4189" s="2">
        <v>11</v>
      </c>
      <c r="Q4189" s="2">
        <f>P4189*B4189</f>
        <v>9900</v>
      </c>
      <c r="R4189" s="2">
        <f>(Q4189-O4189)/O4189*100</f>
        <v>44.7537723710376</v>
      </c>
    </row>
    <row r="4190" spans="1:18">
      <c r="A4190" s="2" t="str">
        <f>"雪峰科技"</f>
        <v>雪峰科技</v>
      </c>
      <c r="B4190" s="2">
        <v>200</v>
      </c>
      <c r="C4190" s="2">
        <v>100</v>
      </c>
      <c r="D4190" s="2" t="str">
        <f>"人民币"</f>
        <v>人民币</v>
      </c>
      <c r="E4190" s="2">
        <v>37.898</v>
      </c>
      <c r="F4190" s="2">
        <v>-1239.59</v>
      </c>
      <c r="G4190" s="2">
        <v>-16.35</v>
      </c>
      <c r="H4190" s="2"/>
      <c r="I4190" s="2">
        <v>6340</v>
      </c>
      <c r="J4190" s="2">
        <v>31.7</v>
      </c>
      <c r="K4190" s="2">
        <v>100</v>
      </c>
      <c r="L4190" s="2">
        <v>0</v>
      </c>
      <c r="M4190" s="2" t="str">
        <f>"603227"</f>
        <v>603227</v>
      </c>
      <c r="N4190" s="2" t="str">
        <f>"A453612732"</f>
        <v>A453612732</v>
      </c>
      <c r="O4190" s="2" t="str">
        <f>"7579.59"</f>
        <v>7579.59</v>
      </c>
      <c r="P4190" s="2">
        <v>42</v>
      </c>
      <c r="Q4190" s="2">
        <f>P4190*B4190</f>
        <v>8400</v>
      </c>
      <c r="R4190" s="2">
        <f>(Q4190-O4190)/O4190*100</f>
        <v>10.8239363870605</v>
      </c>
    </row>
    <row r="4191" spans="1:18">
      <c r="A4191" s="2" t="str">
        <f>"三花股份"</f>
        <v>三花股份</v>
      </c>
      <c r="B4191" s="2">
        <v>400</v>
      </c>
      <c r="C4191" s="2">
        <v>400</v>
      </c>
      <c r="D4191" s="2" t="str">
        <f>"人民币"</f>
        <v>人民币</v>
      </c>
      <c r="E4191" s="2">
        <v>13.737</v>
      </c>
      <c r="F4191" s="2">
        <v>69.25</v>
      </c>
      <c r="G4191" s="2">
        <v>1.26</v>
      </c>
      <c r="H4191" s="2"/>
      <c r="I4191" s="2">
        <v>5564</v>
      </c>
      <c r="J4191" s="2">
        <v>13.91</v>
      </c>
      <c r="K4191" s="2">
        <v>0</v>
      </c>
      <c r="L4191" s="2">
        <v>0</v>
      </c>
      <c r="M4191" s="2" t="str">
        <f>"002050"</f>
        <v>002050</v>
      </c>
      <c r="N4191" s="2" t="str">
        <f t="shared" ref="N4191:N4196" si="1253">"0157472516"</f>
        <v>0157472516</v>
      </c>
      <c r="O4191" s="2" t="str">
        <f>"5494.75"</f>
        <v>5494.75</v>
      </c>
      <c r="P4191" s="2">
        <v>20</v>
      </c>
      <c r="Q4191" s="2">
        <f>P4191*B4191</f>
        <v>8000</v>
      </c>
      <c r="R4191" s="2">
        <f>(Q4191-O4191)/O4191*100</f>
        <v>45.5935210883116</v>
      </c>
    </row>
    <row r="4192" spans="1:18">
      <c r="A4192" s="2" t="str">
        <f>"农 产 品"</f>
        <v>农 产 品</v>
      </c>
      <c r="B4192" s="2">
        <v>200</v>
      </c>
      <c r="C4192" s="2">
        <v>200</v>
      </c>
      <c r="D4192" s="2" t="str">
        <f>"人民币"</f>
        <v>人民币</v>
      </c>
      <c r="E4192" s="2">
        <v>25.665</v>
      </c>
      <c r="F4192" s="2">
        <v>-601</v>
      </c>
      <c r="G4192" s="2">
        <v>-11.71</v>
      </c>
      <c r="H4192" s="2"/>
      <c r="I4192" s="2">
        <v>4532</v>
      </c>
      <c r="J4192" s="2">
        <v>22.66</v>
      </c>
      <c r="K4192" s="2">
        <v>0</v>
      </c>
      <c r="L4192" s="2">
        <v>0</v>
      </c>
      <c r="M4192" s="2" t="str">
        <f>"000061"</f>
        <v>000061</v>
      </c>
      <c r="N4192" s="2" t="str">
        <f>"0157472516"</f>
        <v>0157472516</v>
      </c>
      <c r="O4192" s="2" t="str">
        <f>"5133.00"</f>
        <v>5133.00</v>
      </c>
      <c r="P4192" s="2">
        <v>35</v>
      </c>
      <c r="Q4192" s="2">
        <f>P4192*B4192</f>
        <v>7000</v>
      </c>
      <c r="R4192" s="2">
        <f>(Q4192-O4192)/O4192*100</f>
        <v>36.3724917202416</v>
      </c>
    </row>
    <row r="4193" spans="1:18">
      <c r="A4193" s="2" t="str">
        <f>"北京城建"</f>
        <v>北京城建</v>
      </c>
      <c r="B4193" s="2">
        <v>200</v>
      </c>
      <c r="C4193" s="2">
        <v>200</v>
      </c>
      <c r="D4193" s="2" t="str">
        <f>"人民币"</f>
        <v>人民币</v>
      </c>
      <c r="E4193" s="2">
        <v>24.605</v>
      </c>
      <c r="F4193" s="2">
        <v>-394.99</v>
      </c>
      <c r="G4193" s="2">
        <v>-8.03</v>
      </c>
      <c r="H4193" s="2"/>
      <c r="I4193" s="2">
        <v>4526</v>
      </c>
      <c r="J4193" s="2">
        <v>22.63</v>
      </c>
      <c r="K4193" s="2">
        <v>0</v>
      </c>
      <c r="L4193" s="2">
        <v>0</v>
      </c>
      <c r="M4193" s="2" t="str">
        <f>"600266"</f>
        <v>600266</v>
      </c>
      <c r="N4193" s="2" t="str">
        <f t="shared" ref="N4193:N4195" si="1254">"A453612732"</f>
        <v>A453612732</v>
      </c>
      <c r="O4193" s="2" t="str">
        <f>"4920.99"</f>
        <v>4920.99</v>
      </c>
      <c r="P4193" s="2">
        <v>28</v>
      </c>
      <c r="Q4193" s="2">
        <f>P4193*B4193</f>
        <v>5600</v>
      </c>
      <c r="R4193" s="2">
        <f>(Q4193-O4193)/O4193*100</f>
        <v>13.7982397850839</v>
      </c>
    </row>
    <row r="4194" spans="1:18">
      <c r="A4194" s="2" t="str">
        <f>"上汽集团"</f>
        <v>上汽集团</v>
      </c>
      <c r="B4194" s="2">
        <v>200</v>
      </c>
      <c r="C4194" s="2">
        <v>200</v>
      </c>
      <c r="D4194" s="2" t="str">
        <f>"人民币"</f>
        <v>人民币</v>
      </c>
      <c r="E4194" s="2">
        <v>24.736</v>
      </c>
      <c r="F4194" s="2">
        <v>-449.12</v>
      </c>
      <c r="G4194" s="2">
        <v>-9.08</v>
      </c>
      <c r="H4194" s="2"/>
      <c r="I4194" s="2">
        <v>4498</v>
      </c>
      <c r="J4194" s="2">
        <v>22.49</v>
      </c>
      <c r="K4194" s="2">
        <v>0</v>
      </c>
      <c r="L4194" s="2">
        <v>0</v>
      </c>
      <c r="M4194" s="2" t="str">
        <f>"600104"</f>
        <v>600104</v>
      </c>
      <c r="N4194" s="2" t="str">
        <f>"A453612732"</f>
        <v>A453612732</v>
      </c>
      <c r="O4194" s="2" t="str">
        <f>"4947.12"</f>
        <v>4947.12</v>
      </c>
      <c r="P4194" s="2">
        <v>35</v>
      </c>
      <c r="Q4194" s="2">
        <f>P4194*B4194</f>
        <v>7000</v>
      </c>
      <c r="R4194" s="2">
        <f>(Q4194-O4194)/O4194*100</f>
        <v>41.4964666310904</v>
      </c>
    </row>
    <row r="4195" spans="1:18">
      <c r="A4195" s="2" t="str">
        <f>"中海集运"</f>
        <v>中海集运</v>
      </c>
      <c r="B4195" s="2">
        <v>400</v>
      </c>
      <c r="C4195" s="2">
        <v>400</v>
      </c>
      <c r="D4195" s="2" t="str">
        <f>"人民币"</f>
        <v>人民币</v>
      </c>
      <c r="E4195" s="2">
        <v>9.099</v>
      </c>
      <c r="F4195" s="2">
        <v>-167.68</v>
      </c>
      <c r="G4195" s="2">
        <v>-4.6</v>
      </c>
      <c r="H4195" s="2"/>
      <c r="I4195" s="2">
        <v>3472</v>
      </c>
      <c r="J4195" s="2">
        <v>8.68</v>
      </c>
      <c r="K4195" s="2">
        <v>0</v>
      </c>
      <c r="L4195" s="2">
        <v>0</v>
      </c>
      <c r="M4195" s="2" t="str">
        <f>"601866"</f>
        <v>601866</v>
      </c>
      <c r="N4195" s="2" t="str">
        <f>"A453612732"</f>
        <v>A453612732</v>
      </c>
      <c r="O4195" s="2" t="str">
        <f>"3639.68"</f>
        <v>3639.68</v>
      </c>
      <c r="P4195" s="2">
        <v>12</v>
      </c>
      <c r="Q4195" s="2">
        <f>P4195*B4195</f>
        <v>4800</v>
      </c>
      <c r="R4195" s="2">
        <f>(Q4195-O4195)/O4195*100</f>
        <v>31.8797256901706</v>
      </c>
    </row>
    <row r="4196" spans="1:18">
      <c r="A4196" s="2" t="str">
        <f>"中航军B"</f>
        <v>中航军B</v>
      </c>
      <c r="B4196" s="2">
        <v>3000</v>
      </c>
      <c r="C4196" s="2">
        <v>3000</v>
      </c>
      <c r="D4196" s="2" t="str">
        <f>"人民币"</f>
        <v>人民币</v>
      </c>
      <c r="E4196" s="2">
        <v>0.972</v>
      </c>
      <c r="F4196" s="2">
        <v>-62</v>
      </c>
      <c r="G4196" s="2">
        <v>-2.16</v>
      </c>
      <c r="H4196" s="2"/>
      <c r="I4196" s="2">
        <v>2853</v>
      </c>
      <c r="J4196" s="2">
        <v>0.951</v>
      </c>
      <c r="K4196" s="2">
        <v>0</v>
      </c>
      <c r="L4196" s="2">
        <v>0</v>
      </c>
      <c r="M4196" s="2" t="str">
        <f>"150222"</f>
        <v>150222</v>
      </c>
      <c r="N4196" s="2" t="str">
        <f>"0157472516"</f>
        <v>0157472516</v>
      </c>
      <c r="O4196" s="2" t="str">
        <f>"2915.00"</f>
        <v>2915.00</v>
      </c>
      <c r="P4196" s="2">
        <v>1.1</v>
      </c>
      <c r="Q4196" s="2">
        <f>P4196*B4196</f>
        <v>3300</v>
      </c>
      <c r="R4196" s="2">
        <f>(Q4196-O4196)/O4196*100</f>
        <v>13.2075471698113</v>
      </c>
    </row>
    <row r="4197" spans="1:18">
      <c r="A4197" s="2" t="str">
        <f>"华贸物流"</f>
        <v>华贸物流</v>
      </c>
      <c r="B4197" s="2">
        <v>200</v>
      </c>
      <c r="C4197" s="2">
        <v>200</v>
      </c>
      <c r="D4197" s="2" t="str">
        <f>"人民币"</f>
        <v>人民币</v>
      </c>
      <c r="E4197" s="2">
        <v>16.576</v>
      </c>
      <c r="F4197" s="2">
        <v>-473.12</v>
      </c>
      <c r="G4197" s="2">
        <v>-14.27</v>
      </c>
      <c r="H4197" s="2"/>
      <c r="I4197" s="2">
        <v>2842</v>
      </c>
      <c r="J4197" s="2">
        <v>14.21</v>
      </c>
      <c r="K4197" s="2">
        <v>0</v>
      </c>
      <c r="L4197" s="2">
        <v>0</v>
      </c>
      <c r="M4197" s="2" t="str">
        <f>"603128"</f>
        <v>603128</v>
      </c>
      <c r="N4197" s="2" t="str">
        <f t="shared" ref="N4197:N4200" si="1255">"A453612732"</f>
        <v>A453612732</v>
      </c>
      <c r="O4197" s="2" t="str">
        <f>"3315.12"</f>
        <v>3315.12</v>
      </c>
      <c r="P4197" s="2">
        <v>20</v>
      </c>
      <c r="Q4197" s="2">
        <f>P4197*B4197</f>
        <v>4000</v>
      </c>
      <c r="R4197" s="2">
        <f>(Q4197-O4197)/O4197*100</f>
        <v>20.6592823185888</v>
      </c>
    </row>
    <row r="4198" spans="1:18">
      <c r="A4198" s="2" t="str">
        <f>"盛达矿业"</f>
        <v>盛达矿业</v>
      </c>
      <c r="B4198" s="2">
        <v>100</v>
      </c>
      <c r="C4198" s="2">
        <v>100</v>
      </c>
      <c r="D4198" s="2" t="str">
        <f>"人民币"</f>
        <v>人民币</v>
      </c>
      <c r="E4198" s="2">
        <v>38.308</v>
      </c>
      <c r="F4198" s="2">
        <v>-1175.77</v>
      </c>
      <c r="G4198" s="2">
        <v>-30.69</v>
      </c>
      <c r="H4198" s="2"/>
      <c r="I4198" s="2">
        <v>2655</v>
      </c>
      <c r="J4198" s="2">
        <v>26.55</v>
      </c>
      <c r="K4198" s="2">
        <v>0</v>
      </c>
      <c r="L4198" s="2">
        <v>100</v>
      </c>
      <c r="M4198" s="2" t="str">
        <f>"000603"</f>
        <v>000603</v>
      </c>
      <c r="N4198" s="2" t="str">
        <f>"0157472516"</f>
        <v>0157472516</v>
      </c>
      <c r="O4198" s="2" t="str">
        <f>"3830.77"</f>
        <v>3830.77</v>
      </c>
      <c r="P4198" s="2">
        <v>40</v>
      </c>
      <c r="Q4198" s="2">
        <f>P4198*B4198</f>
        <v>4000</v>
      </c>
      <c r="R4198" s="2">
        <f>(Q4198-O4198)/O4198*100</f>
        <v>4.41764971533138</v>
      </c>
    </row>
    <row r="4199" spans="1:18">
      <c r="A4199" s="2" t="str">
        <f>"大众交通"</f>
        <v>大众交通</v>
      </c>
      <c r="B4199" s="2">
        <v>100</v>
      </c>
      <c r="C4199" s="2">
        <v>100</v>
      </c>
      <c r="D4199" s="2" t="str">
        <f>"人民币"</f>
        <v>人民币</v>
      </c>
      <c r="E4199" s="2">
        <v>30.941</v>
      </c>
      <c r="F4199" s="2">
        <v>-1037.13</v>
      </c>
      <c r="G4199" s="2">
        <v>-33.52</v>
      </c>
      <c r="H4199" s="2"/>
      <c r="I4199" s="2">
        <v>2057</v>
      </c>
      <c r="J4199" s="2">
        <v>20.57</v>
      </c>
      <c r="K4199" s="2">
        <v>0</v>
      </c>
      <c r="L4199" s="2">
        <v>0</v>
      </c>
      <c r="M4199" s="2" t="str">
        <f>"600611"</f>
        <v>600611</v>
      </c>
      <c r="N4199" s="2" t="str">
        <f>"A453612732"</f>
        <v>A453612732</v>
      </c>
      <c r="O4199" s="2" t="str">
        <f>"3094.13"</f>
        <v>3094.13</v>
      </c>
      <c r="P4199" s="2">
        <v>28</v>
      </c>
      <c r="Q4199" s="2">
        <f>P4199*B4199</f>
        <v>2800</v>
      </c>
      <c r="R4199" s="2">
        <f>(Q4199-O4199)/O4199*100</f>
        <v>-9.50606470962759</v>
      </c>
    </row>
    <row r="4200" spans="1:18">
      <c r="A4200" s="2" t="str">
        <f>"中国中车"</f>
        <v>中国中车</v>
      </c>
      <c r="B4200" s="2">
        <v>100</v>
      </c>
      <c r="C4200" s="2">
        <v>100</v>
      </c>
      <c r="D4200" s="2" t="str">
        <f>"人民币"</f>
        <v>人民币</v>
      </c>
      <c r="E4200" s="2">
        <v>26.395</v>
      </c>
      <c r="F4200" s="2">
        <v>-631.5</v>
      </c>
      <c r="G4200" s="2">
        <v>-23.92</v>
      </c>
      <c r="H4200" s="2"/>
      <c r="I4200" s="2">
        <v>2008</v>
      </c>
      <c r="J4200" s="2">
        <v>20.08</v>
      </c>
      <c r="K4200" s="2">
        <v>0</v>
      </c>
      <c r="L4200" s="2">
        <v>100</v>
      </c>
      <c r="M4200" s="2" t="str">
        <f>"601766"</f>
        <v>601766</v>
      </c>
      <c r="N4200" s="2" t="str">
        <f>"A453612732"</f>
        <v>A453612732</v>
      </c>
      <c r="O4200" s="2" t="str">
        <f>"2639.50"</f>
        <v>2639.50</v>
      </c>
      <c r="P4200" s="2">
        <v>30</v>
      </c>
      <c r="Q4200" s="2">
        <f>P4200*B4200</f>
        <v>3000</v>
      </c>
      <c r="R4200" s="2">
        <f>(Q4200-O4200)/O4200*100</f>
        <v>13.6578897518469</v>
      </c>
    </row>
    <row r="4201" spans="1:18">
      <c r="A4201" s="2" t="s">
        <v>8</v>
      </c>
      <c r="B4201" s="2" t="s">
        <v>9</v>
      </c>
      <c r="C4201" s="4" t="s">
        <v>10</v>
      </c>
      <c r="D4201" s="4"/>
      <c r="E4201" s="4"/>
      <c r="F4201" s="2"/>
      <c r="G4201" s="2">
        <f>SUM(G4185:G4200)</f>
        <v>-178.38</v>
      </c>
      <c r="H4201" s="2"/>
      <c r="I4201" s="2"/>
      <c r="J4201" s="2"/>
      <c r="K4201" s="2"/>
      <c r="L4201" s="2"/>
      <c r="M4201" s="2"/>
      <c r="N4201" s="2"/>
      <c r="O4201" s="2"/>
      <c r="P4201" s="2"/>
      <c r="Q4201" s="2">
        <f>SUM(Q4185:Q4200)</f>
        <v>134800</v>
      </c>
      <c r="R4201" s="2"/>
    </row>
    <row r="4202" customFormat="1" spans="3:8">
      <c r="C4202" s="5"/>
      <c r="D4202" s="5"/>
      <c r="E4202" s="5"/>
      <c r="H4202" s="6">
        <v>42257</v>
      </c>
    </row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spans="2:18">
      <c r="B4212" s="2" t="str">
        <f>"币种"</f>
        <v>币种</v>
      </c>
      <c r="C4212" s="2" t="str">
        <f>"余额"</f>
        <v>余额</v>
      </c>
      <c r="D4212" s="2" t="str">
        <f>"可用"</f>
        <v>可用</v>
      </c>
      <c r="E4212" s="2" t="str">
        <f>"可取"</f>
        <v>可取</v>
      </c>
      <c r="F4212" s="2" t="str">
        <f>"参考市值"</f>
        <v>参考市值</v>
      </c>
      <c r="G4212" s="2" t="str">
        <f>"资产"</f>
        <v>资产</v>
      </c>
      <c r="H4212" s="2" t="str">
        <f>"盈亏"</f>
        <v>盈亏</v>
      </c>
      <c r="I4212" s="2"/>
      <c r="J4212" s="2"/>
      <c r="K4212" s="2"/>
      <c r="L4212" s="2"/>
      <c r="M4212" s="2"/>
      <c r="N4212" s="2"/>
      <c r="O4212" s="2"/>
      <c r="P4212" s="2"/>
      <c r="Q4212" s="2"/>
      <c r="R4212" s="2"/>
    </row>
    <row r="4213" spans="2:18">
      <c r="B4213" s="2" t="str">
        <f>"人民币"</f>
        <v>人民币</v>
      </c>
      <c r="C4213" s="2" t="str">
        <f>"5508.71"</f>
        <v>5508.71</v>
      </c>
      <c r="D4213" s="2" t="str">
        <f>"138.54"</f>
        <v>138.54</v>
      </c>
      <c r="E4213" s="2" t="str">
        <f>"138.54"</f>
        <v>138.54</v>
      </c>
      <c r="F4213" s="2" t="str">
        <f>"91616.00"</f>
        <v>91616.00</v>
      </c>
      <c r="G4213" s="2" t="str">
        <f>"91754.54"</f>
        <v>91754.54</v>
      </c>
      <c r="H4213" s="2" t="str">
        <f>"-9194.42"</f>
        <v>-9194.42</v>
      </c>
      <c r="I4213" s="2"/>
      <c r="J4213" s="2"/>
      <c r="K4213" s="2"/>
      <c r="L4213" s="2"/>
      <c r="M4213" s="2"/>
      <c r="N4213" s="2"/>
      <c r="O4213" s="2"/>
      <c r="P4213" s="2"/>
      <c r="Q4213" s="2"/>
      <c r="R4213" s="2"/>
    </row>
    <row r="4214" spans="2:18"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8"/>
    </row>
    <row r="4215" spans="2:18">
      <c r="B4215" s="2" t="s">
        <v>0</v>
      </c>
      <c r="C4215" s="2" t="str">
        <f>"证券数量"</f>
        <v>证券数量</v>
      </c>
      <c r="D4215" s="2" t="s">
        <v>1</v>
      </c>
      <c r="E4215" s="2" t="str">
        <f>"价格币种"</f>
        <v>价格币种</v>
      </c>
      <c r="F4215" s="2" t="str">
        <f>"成本价"</f>
        <v>成本价</v>
      </c>
      <c r="G4215" s="2" t="str">
        <f>"浮动盈亏"</f>
        <v>浮动盈亏</v>
      </c>
      <c r="H4215" s="2" t="str">
        <f>"盈亏比例(%)"</f>
        <v>盈亏比例(%)</v>
      </c>
      <c r="I4215" s="2" t="str">
        <f>"折算汇率"</f>
        <v>折算汇率</v>
      </c>
      <c r="J4215" s="2" t="str">
        <f>"最新市值"</f>
        <v>最新市值</v>
      </c>
      <c r="K4215" s="2" t="str">
        <f>"当前价"</f>
        <v>当前价</v>
      </c>
      <c r="L4215" s="2" t="str">
        <f>"今买数量"</f>
        <v>今买数量</v>
      </c>
      <c r="M4215" s="2" t="str">
        <f>"今卖数量"</f>
        <v>今卖数量</v>
      </c>
      <c r="N4215" s="2" t="str">
        <f>"证券代码"</f>
        <v>证券代码</v>
      </c>
      <c r="O4215" s="2" t="str">
        <f>"股东代码"</f>
        <v>股东代码</v>
      </c>
      <c r="P4215" s="2" t="str">
        <f>"成本金额"</f>
        <v>成本金额</v>
      </c>
      <c r="Q4215" s="2" t="s">
        <v>2</v>
      </c>
      <c r="R4215" s="2"/>
    </row>
    <row r="4216" spans="2:18">
      <c r="B4216" s="2" t="s">
        <v>4</v>
      </c>
      <c r="C4216" s="9" t="s">
        <v>5</v>
      </c>
      <c r="D4216" s="9" t="s">
        <v>5</v>
      </c>
      <c r="E4216" s="2" t="str">
        <f t="shared" ref="E4216:E4231" si="1256">"人民币"</f>
        <v>人民币</v>
      </c>
      <c r="F4216" s="2">
        <v>19.758</v>
      </c>
      <c r="G4216" s="2">
        <v>-1294.53</v>
      </c>
      <c r="H4216" s="2">
        <v>-8.19</v>
      </c>
      <c r="I4216" s="9" t="s">
        <v>6</v>
      </c>
      <c r="J4216" s="2">
        <v>14512</v>
      </c>
      <c r="K4216" s="2">
        <v>18.14</v>
      </c>
      <c r="L4216" s="2">
        <v>0</v>
      </c>
      <c r="M4216" s="2">
        <v>0</v>
      </c>
      <c r="N4216" s="2" t="str">
        <f>"000936"</f>
        <v>000936</v>
      </c>
      <c r="O4216" s="2" t="str">
        <f t="shared" ref="O4216:O4219" si="1257">"0157472516"</f>
        <v>0157472516</v>
      </c>
      <c r="P4216" s="2" t="str">
        <f>"15806.53"</f>
        <v>15806.53</v>
      </c>
      <c r="Q4216" s="2">
        <v>30</v>
      </c>
      <c r="R4216" s="2">
        <f t="shared" ref="R4216:R4231" si="1258">Q4216*C4216</f>
        <v>24000</v>
      </c>
    </row>
    <row r="4217" spans="2:18">
      <c r="B4217" s="2" t="str">
        <f>"创业板B"</f>
        <v>创业板B</v>
      </c>
      <c r="C4217" s="2">
        <v>10000</v>
      </c>
      <c r="D4217" s="2">
        <v>10000</v>
      </c>
      <c r="E4217" s="2" t="str">
        <f>"人民币"</f>
        <v>人民币</v>
      </c>
      <c r="F4217" s="2">
        <v>1.116</v>
      </c>
      <c r="G4217" s="2">
        <v>-927.5</v>
      </c>
      <c r="H4217" s="2">
        <v>-8.33</v>
      </c>
      <c r="I4217" s="2"/>
      <c r="J4217" s="2">
        <v>10230</v>
      </c>
      <c r="K4217" s="2">
        <v>1.023</v>
      </c>
      <c r="L4217" s="2">
        <v>0</v>
      </c>
      <c r="M4217" s="2">
        <v>0</v>
      </c>
      <c r="N4217" s="2" t="str">
        <f>"150153"</f>
        <v>150153</v>
      </c>
      <c r="O4217" s="2" t="str">
        <f>"0157472516"</f>
        <v>0157472516</v>
      </c>
      <c r="P4217" s="2" t="str">
        <f>"11157.50"</f>
        <v>11157.50</v>
      </c>
      <c r="Q4217" s="2">
        <v>1.3</v>
      </c>
      <c r="R4217" s="2">
        <f>Q4217*C4217</f>
        <v>13000</v>
      </c>
    </row>
    <row r="4218" spans="2:18">
      <c r="B4218" s="2" t="s">
        <v>7</v>
      </c>
      <c r="C4218" s="2">
        <v>600</v>
      </c>
      <c r="D4218" s="2">
        <v>600</v>
      </c>
      <c r="E4218" s="2" t="str">
        <f>"人民币"</f>
        <v>人民币</v>
      </c>
      <c r="F4218" s="2">
        <v>17.548</v>
      </c>
      <c r="G4218" s="2">
        <v>-310.88</v>
      </c>
      <c r="H4218" s="2">
        <v>-2.95</v>
      </c>
      <c r="I4218" s="2"/>
      <c r="J4218" s="2">
        <v>10218</v>
      </c>
      <c r="K4218" s="2">
        <v>17.03</v>
      </c>
      <c r="L4218" s="2">
        <v>0</v>
      </c>
      <c r="M4218" s="2">
        <v>0</v>
      </c>
      <c r="N4218" s="2" t="str">
        <f>"600008"</f>
        <v>600008</v>
      </c>
      <c r="O4218" s="2" t="str">
        <f t="shared" ref="O4218:O4221" si="1259">"A453612732"</f>
        <v>A453612732</v>
      </c>
      <c r="P4218" s="2" t="str">
        <f>"10528.88"</f>
        <v>10528.88</v>
      </c>
      <c r="Q4218" s="2">
        <v>25</v>
      </c>
      <c r="R4218" s="2">
        <f>Q4218*C4218</f>
        <v>15000</v>
      </c>
    </row>
    <row r="4219" spans="2:18">
      <c r="B4219" s="2" t="str">
        <f>"华英农业"</f>
        <v>华英农业</v>
      </c>
      <c r="C4219" s="2">
        <v>600</v>
      </c>
      <c r="D4219" s="2">
        <v>300</v>
      </c>
      <c r="E4219" s="2" t="str">
        <f>"人民币"</f>
        <v>人民币</v>
      </c>
      <c r="F4219" s="2">
        <v>14.948</v>
      </c>
      <c r="G4219" s="2">
        <v>-418.66</v>
      </c>
      <c r="H4219" s="2">
        <v>-4.67</v>
      </c>
      <c r="I4219" s="2"/>
      <c r="J4219" s="2">
        <v>8550</v>
      </c>
      <c r="K4219" s="2">
        <v>14.25</v>
      </c>
      <c r="L4219" s="2">
        <v>300</v>
      </c>
      <c r="M4219" s="2">
        <v>0</v>
      </c>
      <c r="N4219" s="2" t="str">
        <f>"002321"</f>
        <v>002321</v>
      </c>
      <c r="O4219" s="2" t="str">
        <f>"0157472516"</f>
        <v>0157472516</v>
      </c>
      <c r="P4219" s="2" t="str">
        <f>"8968.66"</f>
        <v>8968.66</v>
      </c>
      <c r="Q4219" s="2">
        <v>25</v>
      </c>
      <c r="R4219" s="2">
        <f>Q4219*C4219</f>
        <v>15000</v>
      </c>
    </row>
    <row r="4220" spans="2:18">
      <c r="B4220" s="2" t="str">
        <f>"*ST阳化"</f>
        <v>*ST阳化</v>
      </c>
      <c r="C4220" s="2">
        <v>900</v>
      </c>
      <c r="D4220" s="2">
        <v>600</v>
      </c>
      <c r="E4220" s="2" t="str">
        <f>"人民币"</f>
        <v>人民币</v>
      </c>
      <c r="F4220" s="2">
        <v>7.599</v>
      </c>
      <c r="G4220" s="2">
        <v>-80.2</v>
      </c>
      <c r="H4220" s="2">
        <v>-1.17</v>
      </c>
      <c r="I4220" s="2"/>
      <c r="J4220" s="2">
        <v>6759</v>
      </c>
      <c r="K4220" s="2">
        <v>7.51</v>
      </c>
      <c r="L4220" s="2">
        <v>300</v>
      </c>
      <c r="M4220" s="2">
        <v>0</v>
      </c>
      <c r="N4220" s="2" t="str">
        <f>"600691"</f>
        <v>600691</v>
      </c>
      <c r="O4220" s="2" t="str">
        <f>"A453612732"</f>
        <v>A453612732</v>
      </c>
      <c r="P4220" s="2" t="str">
        <f>"6839.20"</f>
        <v>6839.20</v>
      </c>
      <c r="Q4220" s="2">
        <v>11</v>
      </c>
      <c r="R4220" s="2">
        <f>Q4220*C4220</f>
        <v>9900</v>
      </c>
    </row>
    <row r="4221" spans="2:18">
      <c r="B4221" s="2" t="str">
        <f>"雪峰科技"</f>
        <v>雪峰科技</v>
      </c>
      <c r="C4221" s="2">
        <v>200</v>
      </c>
      <c r="D4221" s="2">
        <v>100</v>
      </c>
      <c r="E4221" s="2" t="str">
        <f>"人民币"</f>
        <v>人民币</v>
      </c>
      <c r="F4221" s="2">
        <v>37.898</v>
      </c>
      <c r="G4221" s="2">
        <v>-1239.59</v>
      </c>
      <c r="H4221" s="2">
        <v>-16.35</v>
      </c>
      <c r="I4221" s="2"/>
      <c r="J4221" s="2">
        <v>6340</v>
      </c>
      <c r="K4221" s="2">
        <v>31.7</v>
      </c>
      <c r="L4221" s="2">
        <v>100</v>
      </c>
      <c r="M4221" s="2">
        <v>0</v>
      </c>
      <c r="N4221" s="2" t="str">
        <f>"603227"</f>
        <v>603227</v>
      </c>
      <c r="O4221" s="2" t="str">
        <f>"A453612732"</f>
        <v>A453612732</v>
      </c>
      <c r="P4221" s="2" t="str">
        <f>"7579.59"</f>
        <v>7579.59</v>
      </c>
      <c r="Q4221" s="2">
        <v>42</v>
      </c>
      <c r="R4221" s="2">
        <f>Q4221*C4221</f>
        <v>8400</v>
      </c>
    </row>
    <row r="4222" spans="2:18">
      <c r="B4222" s="2" t="str">
        <f>"三花股份"</f>
        <v>三花股份</v>
      </c>
      <c r="C4222" s="2">
        <v>400</v>
      </c>
      <c r="D4222" s="2">
        <v>400</v>
      </c>
      <c r="E4222" s="2" t="str">
        <f>"人民币"</f>
        <v>人民币</v>
      </c>
      <c r="F4222" s="2">
        <v>13.737</v>
      </c>
      <c r="G4222" s="2">
        <v>69.25</v>
      </c>
      <c r="H4222" s="2">
        <v>1.26</v>
      </c>
      <c r="I4222" s="2"/>
      <c r="J4222" s="2">
        <v>5564</v>
      </c>
      <c r="K4222" s="2">
        <v>13.91</v>
      </c>
      <c r="L4222" s="2">
        <v>0</v>
      </c>
      <c r="M4222" s="2">
        <v>0</v>
      </c>
      <c r="N4222" s="2" t="str">
        <f>"002050"</f>
        <v>002050</v>
      </c>
      <c r="O4222" s="2" t="str">
        <f t="shared" ref="O4222:O4227" si="1260">"0157472516"</f>
        <v>0157472516</v>
      </c>
      <c r="P4222" s="2" t="str">
        <f>"5494.75"</f>
        <v>5494.75</v>
      </c>
      <c r="Q4222" s="2">
        <v>20</v>
      </c>
      <c r="R4222" s="2">
        <f>Q4222*C4222</f>
        <v>8000</v>
      </c>
    </row>
    <row r="4223" spans="2:18">
      <c r="B4223" s="2" t="str">
        <f>"农 产 品"</f>
        <v>农 产 品</v>
      </c>
      <c r="C4223" s="2">
        <v>200</v>
      </c>
      <c r="D4223" s="2">
        <v>200</v>
      </c>
      <c r="E4223" s="2" t="str">
        <f>"人民币"</f>
        <v>人民币</v>
      </c>
      <c r="F4223" s="2">
        <v>25.665</v>
      </c>
      <c r="G4223" s="2">
        <v>-601</v>
      </c>
      <c r="H4223" s="2">
        <v>-11.71</v>
      </c>
      <c r="I4223" s="2"/>
      <c r="J4223" s="2">
        <v>4532</v>
      </c>
      <c r="K4223" s="2">
        <v>22.66</v>
      </c>
      <c r="L4223" s="2">
        <v>0</v>
      </c>
      <c r="M4223" s="2">
        <v>0</v>
      </c>
      <c r="N4223" s="2" t="str">
        <f>"000061"</f>
        <v>000061</v>
      </c>
      <c r="O4223" s="2" t="str">
        <f>"0157472516"</f>
        <v>0157472516</v>
      </c>
      <c r="P4223" s="2" t="str">
        <f>"5133.00"</f>
        <v>5133.00</v>
      </c>
      <c r="Q4223" s="2">
        <v>35</v>
      </c>
      <c r="R4223" s="2">
        <f>Q4223*C4223</f>
        <v>7000</v>
      </c>
    </row>
    <row r="4224" spans="2:18">
      <c r="B4224" s="2" t="str">
        <f>"北京城建"</f>
        <v>北京城建</v>
      </c>
      <c r="C4224" s="2">
        <v>200</v>
      </c>
      <c r="D4224" s="2">
        <v>200</v>
      </c>
      <c r="E4224" s="2" t="str">
        <f>"人民币"</f>
        <v>人民币</v>
      </c>
      <c r="F4224" s="2">
        <v>24.605</v>
      </c>
      <c r="G4224" s="2">
        <v>-394.99</v>
      </c>
      <c r="H4224" s="2">
        <v>-8.03</v>
      </c>
      <c r="I4224" s="2"/>
      <c r="J4224" s="2">
        <v>4526</v>
      </c>
      <c r="K4224" s="2">
        <v>22.63</v>
      </c>
      <c r="L4224" s="2">
        <v>0</v>
      </c>
      <c r="M4224" s="2">
        <v>0</v>
      </c>
      <c r="N4224" s="2" t="str">
        <f>"600266"</f>
        <v>600266</v>
      </c>
      <c r="O4224" s="2" t="str">
        <f t="shared" ref="O4224:O4226" si="1261">"A453612732"</f>
        <v>A453612732</v>
      </c>
      <c r="P4224" s="2" t="str">
        <f>"4920.99"</f>
        <v>4920.99</v>
      </c>
      <c r="Q4224" s="2">
        <v>28</v>
      </c>
      <c r="R4224" s="2">
        <f>Q4224*C4224</f>
        <v>5600</v>
      </c>
    </row>
    <row r="4225" spans="2:18">
      <c r="B4225" s="2" t="str">
        <f>"上汽集团"</f>
        <v>上汽集团</v>
      </c>
      <c r="C4225" s="2">
        <v>200</v>
      </c>
      <c r="D4225" s="2">
        <v>200</v>
      </c>
      <c r="E4225" s="2" t="str">
        <f>"人民币"</f>
        <v>人民币</v>
      </c>
      <c r="F4225" s="2">
        <v>24.736</v>
      </c>
      <c r="G4225" s="2">
        <v>-449.12</v>
      </c>
      <c r="H4225" s="2">
        <v>-9.08</v>
      </c>
      <c r="I4225" s="2"/>
      <c r="J4225" s="2">
        <v>4498</v>
      </c>
      <c r="K4225" s="2">
        <v>22.49</v>
      </c>
      <c r="L4225" s="2">
        <v>0</v>
      </c>
      <c r="M4225" s="2">
        <v>0</v>
      </c>
      <c r="N4225" s="2" t="str">
        <f>"600104"</f>
        <v>600104</v>
      </c>
      <c r="O4225" s="2" t="str">
        <f>"A453612732"</f>
        <v>A453612732</v>
      </c>
      <c r="P4225" s="2" t="str">
        <f>"4947.12"</f>
        <v>4947.12</v>
      </c>
      <c r="Q4225" s="2">
        <v>35</v>
      </c>
      <c r="R4225" s="2">
        <f>Q4225*C4225</f>
        <v>7000</v>
      </c>
    </row>
    <row r="4226" spans="2:18">
      <c r="B4226" s="2" t="str">
        <f>"中海集运"</f>
        <v>中海集运</v>
      </c>
      <c r="C4226" s="2">
        <v>400</v>
      </c>
      <c r="D4226" s="2">
        <v>400</v>
      </c>
      <c r="E4226" s="2" t="str">
        <f>"人民币"</f>
        <v>人民币</v>
      </c>
      <c r="F4226" s="2">
        <v>9.099</v>
      </c>
      <c r="G4226" s="2">
        <v>-167.68</v>
      </c>
      <c r="H4226" s="2">
        <v>-4.6</v>
      </c>
      <c r="I4226" s="2"/>
      <c r="J4226" s="2">
        <v>3472</v>
      </c>
      <c r="K4226" s="2">
        <v>8.68</v>
      </c>
      <c r="L4226" s="2">
        <v>0</v>
      </c>
      <c r="M4226" s="2">
        <v>0</v>
      </c>
      <c r="N4226" s="2" t="str">
        <f>"601866"</f>
        <v>601866</v>
      </c>
      <c r="O4226" s="2" t="str">
        <f>"A453612732"</f>
        <v>A453612732</v>
      </c>
      <c r="P4226" s="2" t="str">
        <f>"3639.68"</f>
        <v>3639.68</v>
      </c>
      <c r="Q4226" s="2">
        <v>12</v>
      </c>
      <c r="R4226" s="2">
        <f>Q4226*C4226</f>
        <v>4800</v>
      </c>
    </row>
    <row r="4227" spans="2:18">
      <c r="B4227" s="2" t="str">
        <f>"中航军B"</f>
        <v>中航军B</v>
      </c>
      <c r="C4227" s="2">
        <v>3000</v>
      </c>
      <c r="D4227" s="2">
        <v>3000</v>
      </c>
      <c r="E4227" s="2" t="str">
        <f>"人民币"</f>
        <v>人民币</v>
      </c>
      <c r="F4227" s="2">
        <v>0.972</v>
      </c>
      <c r="G4227" s="2">
        <v>-62</v>
      </c>
      <c r="H4227" s="2">
        <v>-2.16</v>
      </c>
      <c r="I4227" s="2"/>
      <c r="J4227" s="2">
        <v>2853</v>
      </c>
      <c r="K4227" s="2">
        <v>0.951</v>
      </c>
      <c r="L4227" s="2">
        <v>0</v>
      </c>
      <c r="M4227" s="2">
        <v>0</v>
      </c>
      <c r="N4227" s="2" t="str">
        <f>"150222"</f>
        <v>150222</v>
      </c>
      <c r="O4227" s="2" t="str">
        <f>"0157472516"</f>
        <v>0157472516</v>
      </c>
      <c r="P4227" s="2" t="str">
        <f>"2915.00"</f>
        <v>2915.00</v>
      </c>
      <c r="Q4227" s="2">
        <v>1.1</v>
      </c>
      <c r="R4227" s="2">
        <f>Q4227*C4227</f>
        <v>3300</v>
      </c>
    </row>
    <row r="4228" spans="2:18">
      <c r="B4228" s="2" t="str">
        <f>"华贸物流"</f>
        <v>华贸物流</v>
      </c>
      <c r="C4228" s="2">
        <v>200</v>
      </c>
      <c r="D4228" s="2">
        <v>200</v>
      </c>
      <c r="E4228" s="2" t="str">
        <f>"人民币"</f>
        <v>人民币</v>
      </c>
      <c r="F4228" s="2">
        <v>16.576</v>
      </c>
      <c r="G4228" s="2">
        <v>-473.12</v>
      </c>
      <c r="H4228" s="2">
        <v>-14.27</v>
      </c>
      <c r="I4228" s="2"/>
      <c r="J4228" s="2">
        <v>2842</v>
      </c>
      <c r="K4228" s="2">
        <v>14.21</v>
      </c>
      <c r="L4228" s="2">
        <v>0</v>
      </c>
      <c r="M4228" s="2">
        <v>0</v>
      </c>
      <c r="N4228" s="2" t="str">
        <f>"603128"</f>
        <v>603128</v>
      </c>
      <c r="O4228" s="2" t="str">
        <f t="shared" ref="O4228:O4231" si="1262">"A453612732"</f>
        <v>A453612732</v>
      </c>
      <c r="P4228" s="2" t="str">
        <f>"3315.12"</f>
        <v>3315.12</v>
      </c>
      <c r="Q4228" s="2">
        <v>20</v>
      </c>
      <c r="R4228" s="2">
        <f>Q4228*C4228</f>
        <v>4000</v>
      </c>
    </row>
    <row r="4229" spans="2:18">
      <c r="B4229" s="2" t="str">
        <f>"盛达矿业"</f>
        <v>盛达矿业</v>
      </c>
      <c r="C4229" s="2">
        <v>100</v>
      </c>
      <c r="D4229" s="2">
        <v>100</v>
      </c>
      <c r="E4229" s="2" t="str">
        <f>"人民币"</f>
        <v>人民币</v>
      </c>
      <c r="F4229" s="2">
        <v>38.308</v>
      </c>
      <c r="G4229" s="2">
        <v>-1175.77</v>
      </c>
      <c r="H4229" s="2">
        <v>-30.69</v>
      </c>
      <c r="I4229" s="2"/>
      <c r="J4229" s="2">
        <v>2655</v>
      </c>
      <c r="K4229" s="2">
        <v>26.55</v>
      </c>
      <c r="L4229" s="2">
        <v>0</v>
      </c>
      <c r="M4229" s="2">
        <v>100</v>
      </c>
      <c r="N4229" s="2" t="str">
        <f>"000603"</f>
        <v>000603</v>
      </c>
      <c r="O4229" s="2" t="str">
        <f>"0157472516"</f>
        <v>0157472516</v>
      </c>
      <c r="P4229" s="2" t="str">
        <f>"3830.77"</f>
        <v>3830.77</v>
      </c>
      <c r="Q4229" s="2">
        <v>40</v>
      </c>
      <c r="R4229" s="2">
        <f>Q4229*C4229</f>
        <v>4000</v>
      </c>
    </row>
    <row r="4230" spans="2:18">
      <c r="B4230" s="2" t="str">
        <f>"大众交通"</f>
        <v>大众交通</v>
      </c>
      <c r="C4230" s="2">
        <v>100</v>
      </c>
      <c r="D4230" s="2">
        <v>100</v>
      </c>
      <c r="E4230" s="2" t="str">
        <f>"人民币"</f>
        <v>人民币</v>
      </c>
      <c r="F4230" s="2">
        <v>30.941</v>
      </c>
      <c r="G4230" s="2">
        <v>-1037.13</v>
      </c>
      <c r="H4230" s="2">
        <v>-33.52</v>
      </c>
      <c r="I4230" s="2"/>
      <c r="J4230" s="2">
        <v>2057</v>
      </c>
      <c r="K4230" s="2">
        <v>20.57</v>
      </c>
      <c r="L4230" s="2">
        <v>0</v>
      </c>
      <c r="M4230" s="2">
        <v>0</v>
      </c>
      <c r="N4230" s="2" t="str">
        <f>"600611"</f>
        <v>600611</v>
      </c>
      <c r="O4230" s="2" t="str">
        <f>"A453612732"</f>
        <v>A453612732</v>
      </c>
      <c r="P4230" s="2" t="str">
        <f>"3094.13"</f>
        <v>3094.13</v>
      </c>
      <c r="Q4230" s="2">
        <v>28</v>
      </c>
      <c r="R4230" s="2">
        <f>Q4230*C4230</f>
        <v>2800</v>
      </c>
    </row>
    <row r="4231" spans="2:18">
      <c r="B4231" s="2" t="str">
        <f>"中国中车"</f>
        <v>中国中车</v>
      </c>
      <c r="C4231" s="2">
        <v>100</v>
      </c>
      <c r="D4231" s="2">
        <v>100</v>
      </c>
      <c r="E4231" s="2" t="str">
        <f>"人民币"</f>
        <v>人民币</v>
      </c>
      <c r="F4231" s="2">
        <v>26.395</v>
      </c>
      <c r="G4231" s="2">
        <v>-631.5</v>
      </c>
      <c r="H4231" s="2">
        <v>-23.92</v>
      </c>
      <c r="I4231" s="2"/>
      <c r="J4231" s="2">
        <v>2008</v>
      </c>
      <c r="K4231" s="2">
        <v>20.08</v>
      </c>
      <c r="L4231" s="2">
        <v>0</v>
      </c>
      <c r="M4231" s="2">
        <v>100</v>
      </c>
      <c r="N4231" s="2" t="str">
        <f>"601766"</f>
        <v>601766</v>
      </c>
      <c r="O4231" s="2" t="str">
        <f>"A453612732"</f>
        <v>A453612732</v>
      </c>
      <c r="P4231" s="2" t="str">
        <f>"2639.50"</f>
        <v>2639.50</v>
      </c>
      <c r="Q4231" s="2">
        <v>30</v>
      </c>
      <c r="R4231" s="2">
        <f>Q4231*C4231</f>
        <v>3000</v>
      </c>
    </row>
    <row r="4232" spans="2:18">
      <c r="B4232" s="2" t="s">
        <v>8</v>
      </c>
      <c r="C4232" s="2" t="s">
        <v>9</v>
      </c>
      <c r="D4232" s="4" t="s">
        <v>10</v>
      </c>
      <c r="E4232" s="4"/>
      <c r="F4232" s="4"/>
      <c r="G4232" s="2"/>
      <c r="H4232" s="2">
        <f>SUM(H4216:H4231)</f>
        <v>-178.38</v>
      </c>
      <c r="I4232" s="2"/>
      <c r="J4232" s="2"/>
      <c r="K4232" s="2"/>
      <c r="L4232" s="2"/>
      <c r="M4232" s="2"/>
      <c r="N4232" s="2"/>
      <c r="O4232" s="2"/>
      <c r="P4232" s="2"/>
      <c r="Q4232" s="2"/>
      <c r="R4232" s="2">
        <f>SUM(R4216:R4231)</f>
        <v>134800</v>
      </c>
    </row>
    <row r="4233" customFormat="1" spans="4:9">
      <c r="D4233" s="5"/>
      <c r="E4233" s="5"/>
      <c r="F4233" s="5"/>
      <c r="I4233" s="6">
        <v>42257</v>
      </c>
    </row>
    <row r="4234" customFormat="1" spans="11:11">
      <c r="K4234" s="6">
        <f>I4233+1</f>
        <v>42258</v>
      </c>
    </row>
    <row r="4235" customFormat="1" spans="3:12">
      <c r="C4235" t="s">
        <v>11</v>
      </c>
      <c r="L4235" s="7">
        <f ca="1">NOW()</f>
        <v>42259.9654398148</v>
      </c>
    </row>
    <row r="4236" customFormat="1" spans="10:10">
      <c r="J4236" t="e">
        <f>E4228+1</f>
        <v>#VALUE!</v>
      </c>
    </row>
    <row r="4237" customFormat="1" spans="7:7">
      <c r="G4237" t="s">
        <v>12</v>
      </c>
    </row>
    <row r="4238" customFormat="1" spans="6:6">
      <c r="F4238" t="s">
        <v>13</v>
      </c>
    </row>
    <row r="4239" spans="1:17">
      <c r="A4239" s="2" t="str">
        <f>"币种"</f>
        <v>币种</v>
      </c>
      <c r="B4239" s="2" t="str">
        <f>"余额"</f>
        <v>余额</v>
      </c>
      <c r="C4239" s="2" t="str">
        <f>"可用"</f>
        <v>可用</v>
      </c>
      <c r="D4239" s="2" t="str">
        <f>"可取"</f>
        <v>可取</v>
      </c>
      <c r="E4239" s="2" t="str">
        <f>"参考市值"</f>
        <v>参考市值</v>
      </c>
      <c r="F4239" s="2" t="str">
        <f>"资产"</f>
        <v>资产</v>
      </c>
      <c r="G4239" s="2" t="str">
        <f>"盈亏"</f>
        <v>盈亏</v>
      </c>
      <c r="H4239" s="2"/>
      <c r="I4239" s="2"/>
      <c r="J4239" s="2"/>
      <c r="K4239" s="2"/>
      <c r="L4239" s="2"/>
      <c r="M4239" s="2"/>
      <c r="N4239" s="2"/>
      <c r="O4239" s="2"/>
      <c r="P4239" s="2"/>
      <c r="Q4239" s="2"/>
    </row>
    <row r="4240" spans="1:17">
      <c r="A4240" s="2" t="str">
        <f>"人民币"</f>
        <v>人民币</v>
      </c>
      <c r="B4240" s="2" t="str">
        <f>"5508.71"</f>
        <v>5508.71</v>
      </c>
      <c r="C4240" s="2" t="str">
        <f>"138.54"</f>
        <v>138.54</v>
      </c>
      <c r="D4240" s="2" t="str">
        <f>"138.54"</f>
        <v>138.54</v>
      </c>
      <c r="E4240" s="2" t="str">
        <f>"91616.00"</f>
        <v>91616.00</v>
      </c>
      <c r="F4240" s="2" t="str">
        <f>"91754.54"</f>
        <v>91754.54</v>
      </c>
      <c r="G4240" s="2" t="str">
        <f>"-9194.42"</f>
        <v>-9194.42</v>
      </c>
      <c r="H4240" s="2"/>
      <c r="I4240" s="2"/>
      <c r="J4240" s="2"/>
      <c r="K4240" s="2"/>
      <c r="L4240" s="2"/>
      <c r="M4240" s="2"/>
      <c r="N4240" s="2"/>
      <c r="O4240" s="2"/>
      <c r="P4240" s="2"/>
      <c r="Q4240" s="2"/>
    </row>
    <row r="4241" spans="1:17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8"/>
    </row>
    <row r="4242" spans="1:18">
      <c r="A4242" s="2" t="s">
        <v>0</v>
      </c>
      <c r="B4242" s="2" t="str">
        <f>"证券数量"</f>
        <v>证券数量</v>
      </c>
      <c r="C4242" s="2" t="s">
        <v>1</v>
      </c>
      <c r="D4242" s="2" t="str">
        <f>"价格币种"</f>
        <v>价格币种</v>
      </c>
      <c r="E4242" s="2" t="str">
        <f>"成本价"</f>
        <v>成本价</v>
      </c>
      <c r="F4242" s="2" t="str">
        <f>"浮动盈亏"</f>
        <v>浮动盈亏</v>
      </c>
      <c r="G4242" s="2" t="str">
        <f>"盈亏比例(%)"</f>
        <v>盈亏比例(%)</v>
      </c>
      <c r="H4242" s="2" t="str">
        <f>"折算汇率"</f>
        <v>折算汇率</v>
      </c>
      <c r="I4242" s="2" t="str">
        <f>"最新市值"</f>
        <v>最新市值</v>
      </c>
      <c r="J4242" s="2" t="str">
        <f>"当前价"</f>
        <v>当前价</v>
      </c>
      <c r="K4242" s="2" t="str">
        <f>"今买数量"</f>
        <v>今买数量</v>
      </c>
      <c r="L4242" s="2" t="str">
        <f>"今卖数量"</f>
        <v>今卖数量</v>
      </c>
      <c r="M4242" s="2" t="str">
        <f>"证券代码"</f>
        <v>证券代码</v>
      </c>
      <c r="N4242" s="2" t="str">
        <f>"股东代码"</f>
        <v>股东代码</v>
      </c>
      <c r="O4242" s="2" t="str">
        <f>"成本金额"</f>
        <v>成本金额</v>
      </c>
      <c r="P4242" s="2" t="s">
        <v>2</v>
      </c>
      <c r="Q4242" s="2"/>
      <c r="R4242" s="2" t="s">
        <v>3</v>
      </c>
    </row>
    <row r="4243" spans="1:18">
      <c r="A4243" s="2" t="s">
        <v>4</v>
      </c>
      <c r="B4243" s="9" t="s">
        <v>5</v>
      </c>
      <c r="C4243" s="9" t="s">
        <v>5</v>
      </c>
      <c r="D4243" s="2" t="str">
        <f t="shared" ref="D4243:D4258" si="1263">"人民币"</f>
        <v>人民币</v>
      </c>
      <c r="E4243" s="2">
        <v>19.758</v>
      </c>
      <c r="F4243" s="2">
        <v>-1294.53</v>
      </c>
      <c r="G4243" s="2">
        <v>-8.19</v>
      </c>
      <c r="H4243" s="9" t="s">
        <v>6</v>
      </c>
      <c r="I4243" s="2">
        <v>14512</v>
      </c>
      <c r="J4243" s="2">
        <v>18.14</v>
      </c>
      <c r="K4243" s="2">
        <v>0</v>
      </c>
      <c r="L4243" s="2">
        <v>0</v>
      </c>
      <c r="M4243" s="2" t="str">
        <f>"000936"</f>
        <v>000936</v>
      </c>
      <c r="N4243" s="2" t="str">
        <f t="shared" ref="N4243:N4246" si="1264">"0157472516"</f>
        <v>0157472516</v>
      </c>
      <c r="O4243" s="2" t="str">
        <f>"15806.53"</f>
        <v>15806.53</v>
      </c>
      <c r="P4243" s="2">
        <v>30</v>
      </c>
      <c r="Q4243" s="2">
        <f t="shared" ref="Q4243:Q4258" si="1265">P4243*B4243</f>
        <v>24000</v>
      </c>
      <c r="R4243" s="2">
        <f t="shared" ref="R4243:R4258" si="1266">(Q4243-O4243)/O4243*100</f>
        <v>51.835981711356</v>
      </c>
    </row>
    <row r="4244" spans="1:18">
      <c r="A4244" s="2" t="str">
        <f>"创业板B"</f>
        <v>创业板B</v>
      </c>
      <c r="B4244" s="2">
        <v>10000</v>
      </c>
      <c r="C4244" s="2">
        <v>10000</v>
      </c>
      <c r="D4244" s="2" t="str">
        <f>"人民币"</f>
        <v>人民币</v>
      </c>
      <c r="E4244" s="2">
        <v>1.116</v>
      </c>
      <c r="F4244" s="2">
        <v>-927.5</v>
      </c>
      <c r="G4244" s="2">
        <v>-8.33</v>
      </c>
      <c r="H4244" s="2"/>
      <c r="I4244" s="2">
        <v>10230</v>
      </c>
      <c r="J4244" s="2">
        <v>1.023</v>
      </c>
      <c r="K4244" s="2">
        <v>0</v>
      </c>
      <c r="L4244" s="2">
        <v>0</v>
      </c>
      <c r="M4244" s="2" t="str">
        <f>"150153"</f>
        <v>150153</v>
      </c>
      <c r="N4244" s="2" t="str">
        <f>"0157472516"</f>
        <v>0157472516</v>
      </c>
      <c r="O4244" s="2" t="str">
        <f>"11157.50"</f>
        <v>11157.50</v>
      </c>
      <c r="P4244" s="2">
        <v>1.3</v>
      </c>
      <c r="Q4244" s="2">
        <f>P4244*B4244</f>
        <v>13000</v>
      </c>
      <c r="R4244" s="2">
        <f>(Q4244-O4244)/O4244*100</f>
        <v>16.5135559041004</v>
      </c>
    </row>
    <row r="4245" spans="1:18">
      <c r="A4245" s="2" t="s">
        <v>7</v>
      </c>
      <c r="B4245" s="2">
        <v>600</v>
      </c>
      <c r="C4245" s="2">
        <v>600</v>
      </c>
      <c r="D4245" s="2" t="str">
        <f>"人民币"</f>
        <v>人民币</v>
      </c>
      <c r="E4245" s="2">
        <v>17.548</v>
      </c>
      <c r="F4245" s="2">
        <v>-310.88</v>
      </c>
      <c r="G4245" s="2">
        <v>-2.95</v>
      </c>
      <c r="H4245" s="2"/>
      <c r="I4245" s="2">
        <v>10218</v>
      </c>
      <c r="J4245" s="2">
        <v>17.03</v>
      </c>
      <c r="K4245" s="2">
        <v>0</v>
      </c>
      <c r="L4245" s="2">
        <v>0</v>
      </c>
      <c r="M4245" s="2" t="str">
        <f>"600008"</f>
        <v>600008</v>
      </c>
      <c r="N4245" s="2" t="str">
        <f t="shared" ref="N4245:N4248" si="1267">"A453612732"</f>
        <v>A453612732</v>
      </c>
      <c r="O4245" s="2" t="str">
        <f>"10528.88"</f>
        <v>10528.88</v>
      </c>
      <c r="P4245" s="2">
        <v>25</v>
      </c>
      <c r="Q4245" s="2">
        <f>P4245*B4245</f>
        <v>15000</v>
      </c>
      <c r="R4245" s="2">
        <f>(Q4245-O4245)/O4245*100</f>
        <v>42.4652954540274</v>
      </c>
    </row>
    <row r="4246" spans="1:18">
      <c r="A4246" s="2" t="str">
        <f>"华英农业"</f>
        <v>华英农业</v>
      </c>
      <c r="B4246" s="2">
        <v>600</v>
      </c>
      <c r="C4246" s="2">
        <v>300</v>
      </c>
      <c r="D4246" s="2" t="str">
        <f>"人民币"</f>
        <v>人民币</v>
      </c>
      <c r="E4246" s="2">
        <v>14.948</v>
      </c>
      <c r="F4246" s="2">
        <v>-418.66</v>
      </c>
      <c r="G4246" s="2">
        <v>-4.67</v>
      </c>
      <c r="H4246" s="2"/>
      <c r="I4246" s="2">
        <v>8550</v>
      </c>
      <c r="J4246" s="2">
        <v>14.25</v>
      </c>
      <c r="K4246" s="2">
        <v>300</v>
      </c>
      <c r="L4246" s="2">
        <v>0</v>
      </c>
      <c r="M4246" s="2" t="str">
        <f>"002321"</f>
        <v>002321</v>
      </c>
      <c r="N4246" s="2" t="str">
        <f>"0157472516"</f>
        <v>0157472516</v>
      </c>
      <c r="O4246" s="2" t="str">
        <f>"8968.66"</f>
        <v>8968.66</v>
      </c>
      <c r="P4246" s="2">
        <v>25</v>
      </c>
      <c r="Q4246" s="2">
        <f>P4246*B4246</f>
        <v>15000</v>
      </c>
      <c r="R4246" s="2">
        <f>(Q4246-O4246)/O4246*100</f>
        <v>67.2490650777262</v>
      </c>
    </row>
    <row r="4247" spans="1:18">
      <c r="A4247" s="2" t="str">
        <f>"*ST阳化"</f>
        <v>*ST阳化</v>
      </c>
      <c r="B4247" s="2">
        <v>900</v>
      </c>
      <c r="C4247" s="2">
        <v>600</v>
      </c>
      <c r="D4247" s="2" t="str">
        <f>"人民币"</f>
        <v>人民币</v>
      </c>
      <c r="E4247" s="2">
        <v>7.599</v>
      </c>
      <c r="F4247" s="2">
        <v>-80.2</v>
      </c>
      <c r="G4247" s="2">
        <v>-1.17</v>
      </c>
      <c r="H4247" s="2"/>
      <c r="I4247" s="2">
        <v>6759</v>
      </c>
      <c r="J4247" s="2">
        <v>7.51</v>
      </c>
      <c r="K4247" s="2">
        <v>300</v>
      </c>
      <c r="L4247" s="2">
        <v>0</v>
      </c>
      <c r="M4247" s="2" t="str">
        <f>"600691"</f>
        <v>600691</v>
      </c>
      <c r="N4247" s="2" t="str">
        <f>"A453612732"</f>
        <v>A453612732</v>
      </c>
      <c r="O4247" s="2" t="str">
        <f>"6839.20"</f>
        <v>6839.20</v>
      </c>
      <c r="P4247" s="2">
        <v>11</v>
      </c>
      <c r="Q4247" s="2">
        <f>P4247*B4247</f>
        <v>9900</v>
      </c>
      <c r="R4247" s="2">
        <f>(Q4247-O4247)/O4247*100</f>
        <v>44.7537723710376</v>
      </c>
    </row>
    <row r="4248" spans="1:18">
      <c r="A4248" s="2" t="str">
        <f>"雪峰科技"</f>
        <v>雪峰科技</v>
      </c>
      <c r="B4248" s="2">
        <v>200</v>
      </c>
      <c r="C4248" s="2">
        <v>100</v>
      </c>
      <c r="D4248" s="2" t="str">
        <f>"人民币"</f>
        <v>人民币</v>
      </c>
      <c r="E4248" s="2">
        <v>37.898</v>
      </c>
      <c r="F4248" s="2">
        <v>-1239.59</v>
      </c>
      <c r="G4248" s="2">
        <v>-16.35</v>
      </c>
      <c r="H4248" s="2"/>
      <c r="I4248" s="2">
        <v>6340</v>
      </c>
      <c r="J4248" s="2">
        <v>31.7</v>
      </c>
      <c r="K4248" s="2">
        <v>100</v>
      </c>
      <c r="L4248" s="2">
        <v>0</v>
      </c>
      <c r="M4248" s="2" t="str">
        <f>"603227"</f>
        <v>603227</v>
      </c>
      <c r="N4248" s="2" t="str">
        <f>"A453612732"</f>
        <v>A453612732</v>
      </c>
      <c r="O4248" s="2" t="str">
        <f>"7579.59"</f>
        <v>7579.59</v>
      </c>
      <c r="P4248" s="2">
        <v>42</v>
      </c>
      <c r="Q4248" s="2">
        <f>P4248*B4248</f>
        <v>8400</v>
      </c>
      <c r="R4248" s="2">
        <f>(Q4248-O4248)/O4248*100</f>
        <v>10.8239363870605</v>
      </c>
    </row>
    <row r="4249" spans="1:18">
      <c r="A4249" s="2" t="str">
        <f>"三花股份"</f>
        <v>三花股份</v>
      </c>
      <c r="B4249" s="2">
        <v>400</v>
      </c>
      <c r="C4249" s="2">
        <v>400</v>
      </c>
      <c r="D4249" s="2" t="str">
        <f>"人民币"</f>
        <v>人民币</v>
      </c>
      <c r="E4249" s="2">
        <v>13.737</v>
      </c>
      <c r="F4249" s="2">
        <v>69.25</v>
      </c>
      <c r="G4249" s="2">
        <v>1.26</v>
      </c>
      <c r="H4249" s="2"/>
      <c r="I4249" s="2">
        <v>5564</v>
      </c>
      <c r="J4249" s="2">
        <v>13.91</v>
      </c>
      <c r="K4249" s="2">
        <v>0</v>
      </c>
      <c r="L4249" s="2">
        <v>0</v>
      </c>
      <c r="M4249" s="2" t="str">
        <f>"002050"</f>
        <v>002050</v>
      </c>
      <c r="N4249" s="2" t="str">
        <f t="shared" ref="N4249:N4254" si="1268">"0157472516"</f>
        <v>0157472516</v>
      </c>
      <c r="O4249" s="2" t="str">
        <f>"5494.75"</f>
        <v>5494.75</v>
      </c>
      <c r="P4249" s="2">
        <v>20</v>
      </c>
      <c r="Q4249" s="2">
        <f>P4249*B4249</f>
        <v>8000</v>
      </c>
      <c r="R4249" s="2">
        <f>(Q4249-O4249)/O4249*100</f>
        <v>45.5935210883116</v>
      </c>
    </row>
    <row r="4250" spans="1:18">
      <c r="A4250" s="2" t="str">
        <f>"农 产 品"</f>
        <v>农 产 品</v>
      </c>
      <c r="B4250" s="2">
        <v>200</v>
      </c>
      <c r="C4250" s="2">
        <v>200</v>
      </c>
      <c r="D4250" s="2" t="str">
        <f>"人民币"</f>
        <v>人民币</v>
      </c>
      <c r="E4250" s="2">
        <v>25.665</v>
      </c>
      <c r="F4250" s="2">
        <v>-601</v>
      </c>
      <c r="G4250" s="2">
        <v>-11.71</v>
      </c>
      <c r="H4250" s="2"/>
      <c r="I4250" s="2">
        <v>4532</v>
      </c>
      <c r="J4250" s="2">
        <v>22.66</v>
      </c>
      <c r="K4250" s="2">
        <v>0</v>
      </c>
      <c r="L4250" s="2">
        <v>0</v>
      </c>
      <c r="M4250" s="2" t="str">
        <f>"000061"</f>
        <v>000061</v>
      </c>
      <c r="N4250" s="2" t="str">
        <f>"0157472516"</f>
        <v>0157472516</v>
      </c>
      <c r="O4250" s="2" t="str">
        <f>"5133.00"</f>
        <v>5133.00</v>
      </c>
      <c r="P4250" s="2">
        <v>35</v>
      </c>
      <c r="Q4250" s="2">
        <f>P4250*B4250</f>
        <v>7000</v>
      </c>
      <c r="R4250" s="2">
        <f>(Q4250-O4250)/O4250*100</f>
        <v>36.3724917202416</v>
      </c>
    </row>
    <row r="4251" spans="1:18">
      <c r="A4251" s="2" t="str">
        <f>"北京城建"</f>
        <v>北京城建</v>
      </c>
      <c r="B4251" s="2">
        <v>200</v>
      </c>
      <c r="C4251" s="2">
        <v>200</v>
      </c>
      <c r="D4251" s="2" t="str">
        <f>"人民币"</f>
        <v>人民币</v>
      </c>
      <c r="E4251" s="2">
        <v>24.605</v>
      </c>
      <c r="F4251" s="2">
        <v>-394.99</v>
      </c>
      <c r="G4251" s="2">
        <v>-8.03</v>
      </c>
      <c r="H4251" s="2"/>
      <c r="I4251" s="2">
        <v>4526</v>
      </c>
      <c r="J4251" s="2">
        <v>22.63</v>
      </c>
      <c r="K4251" s="2">
        <v>0</v>
      </c>
      <c r="L4251" s="2">
        <v>0</v>
      </c>
      <c r="M4251" s="2" t="str">
        <f>"600266"</f>
        <v>600266</v>
      </c>
      <c r="N4251" s="2" t="str">
        <f t="shared" ref="N4251:N4253" si="1269">"A453612732"</f>
        <v>A453612732</v>
      </c>
      <c r="O4251" s="2" t="str">
        <f>"4920.99"</f>
        <v>4920.99</v>
      </c>
      <c r="P4251" s="2">
        <v>28</v>
      </c>
      <c r="Q4251" s="2">
        <f>P4251*B4251</f>
        <v>5600</v>
      </c>
      <c r="R4251" s="2">
        <f>(Q4251-O4251)/O4251*100</f>
        <v>13.7982397850839</v>
      </c>
    </row>
    <row r="4252" spans="1:18">
      <c r="A4252" s="2" t="str">
        <f>"上汽集团"</f>
        <v>上汽集团</v>
      </c>
      <c r="B4252" s="2">
        <v>200</v>
      </c>
      <c r="C4252" s="2">
        <v>200</v>
      </c>
      <c r="D4252" s="2" t="str">
        <f>"人民币"</f>
        <v>人民币</v>
      </c>
      <c r="E4252" s="2">
        <v>24.736</v>
      </c>
      <c r="F4252" s="2">
        <v>-449.12</v>
      </c>
      <c r="G4252" s="2">
        <v>-9.08</v>
      </c>
      <c r="H4252" s="2"/>
      <c r="I4252" s="2">
        <v>4498</v>
      </c>
      <c r="J4252" s="2">
        <v>22.49</v>
      </c>
      <c r="K4252" s="2">
        <v>0</v>
      </c>
      <c r="L4252" s="2">
        <v>0</v>
      </c>
      <c r="M4252" s="2" t="str">
        <f>"600104"</f>
        <v>600104</v>
      </c>
      <c r="N4252" s="2" t="str">
        <f>"A453612732"</f>
        <v>A453612732</v>
      </c>
      <c r="O4252" s="2" t="str">
        <f>"4947.12"</f>
        <v>4947.12</v>
      </c>
      <c r="P4252" s="2">
        <v>35</v>
      </c>
      <c r="Q4252" s="2">
        <f>P4252*B4252</f>
        <v>7000</v>
      </c>
      <c r="R4252" s="2">
        <f>(Q4252-O4252)/O4252*100</f>
        <v>41.4964666310904</v>
      </c>
    </row>
    <row r="4253" spans="1:18">
      <c r="A4253" s="2" t="str">
        <f>"中海集运"</f>
        <v>中海集运</v>
      </c>
      <c r="B4253" s="2">
        <v>400</v>
      </c>
      <c r="C4253" s="2">
        <v>400</v>
      </c>
      <c r="D4253" s="2" t="str">
        <f>"人民币"</f>
        <v>人民币</v>
      </c>
      <c r="E4253" s="2">
        <v>9.099</v>
      </c>
      <c r="F4253" s="2">
        <v>-167.68</v>
      </c>
      <c r="G4253" s="2">
        <v>-4.6</v>
      </c>
      <c r="H4253" s="2"/>
      <c r="I4253" s="2">
        <v>3472</v>
      </c>
      <c r="J4253" s="2">
        <v>8.68</v>
      </c>
      <c r="K4253" s="2">
        <v>0</v>
      </c>
      <c r="L4253" s="2">
        <v>0</v>
      </c>
      <c r="M4253" s="2" t="str">
        <f>"601866"</f>
        <v>601866</v>
      </c>
      <c r="N4253" s="2" t="str">
        <f>"A453612732"</f>
        <v>A453612732</v>
      </c>
      <c r="O4253" s="2" t="str">
        <f>"3639.68"</f>
        <v>3639.68</v>
      </c>
      <c r="P4253" s="2">
        <v>12</v>
      </c>
      <c r="Q4253" s="2">
        <f>P4253*B4253</f>
        <v>4800</v>
      </c>
      <c r="R4253" s="2">
        <f>(Q4253-O4253)/O4253*100</f>
        <v>31.8797256901706</v>
      </c>
    </row>
    <row r="4254" spans="1:18">
      <c r="A4254" s="2" t="str">
        <f>"中航军B"</f>
        <v>中航军B</v>
      </c>
      <c r="B4254" s="2">
        <v>3000</v>
      </c>
      <c r="C4254" s="2">
        <v>3000</v>
      </c>
      <c r="D4254" s="2" t="str">
        <f>"人民币"</f>
        <v>人民币</v>
      </c>
      <c r="E4254" s="2">
        <v>0.972</v>
      </c>
      <c r="F4254" s="2">
        <v>-62</v>
      </c>
      <c r="G4254" s="2">
        <v>-2.16</v>
      </c>
      <c r="H4254" s="2"/>
      <c r="I4254" s="2">
        <v>2853</v>
      </c>
      <c r="J4254" s="2">
        <v>0.951</v>
      </c>
      <c r="K4254" s="2">
        <v>0</v>
      </c>
      <c r="L4254" s="2">
        <v>0</v>
      </c>
      <c r="M4254" s="2" t="str">
        <f>"150222"</f>
        <v>150222</v>
      </c>
      <c r="N4254" s="2" t="str">
        <f>"0157472516"</f>
        <v>0157472516</v>
      </c>
      <c r="O4254" s="2" t="str">
        <f>"2915.00"</f>
        <v>2915.00</v>
      </c>
      <c r="P4254" s="2">
        <v>1.1</v>
      </c>
      <c r="Q4254" s="2">
        <f>P4254*B4254</f>
        <v>3300</v>
      </c>
      <c r="R4254" s="2">
        <f>(Q4254-O4254)/O4254*100</f>
        <v>13.2075471698113</v>
      </c>
    </row>
    <row r="4255" spans="1:18">
      <c r="A4255" s="2" t="str">
        <f>"华贸物流"</f>
        <v>华贸物流</v>
      </c>
      <c r="B4255" s="2">
        <v>200</v>
      </c>
      <c r="C4255" s="2">
        <v>200</v>
      </c>
      <c r="D4255" s="2" t="str">
        <f>"人民币"</f>
        <v>人民币</v>
      </c>
      <c r="E4255" s="2">
        <v>16.576</v>
      </c>
      <c r="F4255" s="2">
        <v>-473.12</v>
      </c>
      <c r="G4255" s="2">
        <v>-14.27</v>
      </c>
      <c r="H4255" s="2"/>
      <c r="I4255" s="2">
        <v>2842</v>
      </c>
      <c r="J4255" s="2">
        <v>14.21</v>
      </c>
      <c r="K4255" s="2">
        <v>0</v>
      </c>
      <c r="L4255" s="2">
        <v>0</v>
      </c>
      <c r="M4255" s="2" t="str">
        <f>"603128"</f>
        <v>603128</v>
      </c>
      <c r="N4255" s="2" t="str">
        <f t="shared" ref="N4255:N4258" si="1270">"A453612732"</f>
        <v>A453612732</v>
      </c>
      <c r="O4255" s="2" t="str">
        <f>"3315.12"</f>
        <v>3315.12</v>
      </c>
      <c r="P4255" s="2">
        <v>20</v>
      </c>
      <c r="Q4255" s="2">
        <f>P4255*B4255</f>
        <v>4000</v>
      </c>
      <c r="R4255" s="2">
        <f>(Q4255-O4255)/O4255*100</f>
        <v>20.6592823185888</v>
      </c>
    </row>
    <row r="4256" spans="1:18">
      <c r="A4256" s="2" t="str">
        <f>"盛达矿业"</f>
        <v>盛达矿业</v>
      </c>
      <c r="B4256" s="2">
        <v>100</v>
      </c>
      <c r="C4256" s="2">
        <v>100</v>
      </c>
      <c r="D4256" s="2" t="str">
        <f>"人民币"</f>
        <v>人民币</v>
      </c>
      <c r="E4256" s="2">
        <v>38.308</v>
      </c>
      <c r="F4256" s="2">
        <v>-1175.77</v>
      </c>
      <c r="G4256" s="2">
        <v>-30.69</v>
      </c>
      <c r="H4256" s="2"/>
      <c r="I4256" s="2">
        <v>2655</v>
      </c>
      <c r="J4256" s="2">
        <v>26.55</v>
      </c>
      <c r="K4256" s="2">
        <v>0</v>
      </c>
      <c r="L4256" s="2">
        <v>100</v>
      </c>
      <c r="M4256" s="2" t="str">
        <f>"000603"</f>
        <v>000603</v>
      </c>
      <c r="N4256" s="2" t="str">
        <f>"0157472516"</f>
        <v>0157472516</v>
      </c>
      <c r="O4256" s="2" t="str">
        <f>"3830.77"</f>
        <v>3830.77</v>
      </c>
      <c r="P4256" s="2">
        <v>40</v>
      </c>
      <c r="Q4256" s="2">
        <f>P4256*B4256</f>
        <v>4000</v>
      </c>
      <c r="R4256" s="2">
        <f>(Q4256-O4256)/O4256*100</f>
        <v>4.41764971533138</v>
      </c>
    </row>
    <row r="4257" spans="1:18">
      <c r="A4257" s="2" t="str">
        <f>"大众交通"</f>
        <v>大众交通</v>
      </c>
      <c r="B4257" s="2">
        <v>100</v>
      </c>
      <c r="C4257" s="2">
        <v>100</v>
      </c>
      <c r="D4257" s="2" t="str">
        <f>"人民币"</f>
        <v>人民币</v>
      </c>
      <c r="E4257" s="2">
        <v>30.941</v>
      </c>
      <c r="F4257" s="2">
        <v>-1037.13</v>
      </c>
      <c r="G4257" s="2">
        <v>-33.52</v>
      </c>
      <c r="H4257" s="2"/>
      <c r="I4257" s="2">
        <v>2057</v>
      </c>
      <c r="J4257" s="2">
        <v>20.57</v>
      </c>
      <c r="K4257" s="2">
        <v>0</v>
      </c>
      <c r="L4257" s="2">
        <v>0</v>
      </c>
      <c r="M4257" s="2" t="str">
        <f>"600611"</f>
        <v>600611</v>
      </c>
      <c r="N4257" s="2" t="str">
        <f>"A453612732"</f>
        <v>A453612732</v>
      </c>
      <c r="O4257" s="2" t="str">
        <f>"3094.13"</f>
        <v>3094.13</v>
      </c>
      <c r="P4257" s="2">
        <v>28</v>
      </c>
      <c r="Q4257" s="2">
        <f>P4257*B4257</f>
        <v>2800</v>
      </c>
      <c r="R4257" s="2">
        <f>(Q4257-O4257)/O4257*100</f>
        <v>-9.50606470962759</v>
      </c>
    </row>
    <row r="4258" spans="1:18">
      <c r="A4258" s="2" t="str">
        <f>"中国中车"</f>
        <v>中国中车</v>
      </c>
      <c r="B4258" s="2">
        <v>100</v>
      </c>
      <c r="C4258" s="2">
        <v>100</v>
      </c>
      <c r="D4258" s="2" t="str">
        <f>"人民币"</f>
        <v>人民币</v>
      </c>
      <c r="E4258" s="2">
        <v>26.395</v>
      </c>
      <c r="F4258" s="2">
        <v>-631.5</v>
      </c>
      <c r="G4258" s="2">
        <v>-23.92</v>
      </c>
      <c r="H4258" s="2"/>
      <c r="I4258" s="2">
        <v>2008</v>
      </c>
      <c r="J4258" s="2">
        <v>20.08</v>
      </c>
      <c r="K4258" s="2">
        <v>0</v>
      </c>
      <c r="L4258" s="2">
        <v>100</v>
      </c>
      <c r="M4258" s="2" t="str">
        <f>"601766"</f>
        <v>601766</v>
      </c>
      <c r="N4258" s="2" t="str">
        <f>"A453612732"</f>
        <v>A453612732</v>
      </c>
      <c r="O4258" s="2" t="str">
        <f>"2639.50"</f>
        <v>2639.50</v>
      </c>
      <c r="P4258" s="2">
        <v>30</v>
      </c>
      <c r="Q4258" s="2">
        <f>P4258*B4258</f>
        <v>3000</v>
      </c>
      <c r="R4258" s="2">
        <f>(Q4258-O4258)/O4258*100</f>
        <v>13.6578897518469</v>
      </c>
    </row>
    <row r="4259" spans="1:18">
      <c r="A4259" s="2" t="s">
        <v>8</v>
      </c>
      <c r="B4259" s="2" t="s">
        <v>9</v>
      </c>
      <c r="C4259" s="4" t="s">
        <v>10</v>
      </c>
      <c r="D4259" s="4"/>
      <c r="E4259" s="4"/>
      <c r="F4259" s="2"/>
      <c r="G4259" s="2">
        <f>SUM(G4243:G4258)</f>
        <v>-178.38</v>
      </c>
      <c r="H4259" s="2"/>
      <c r="I4259" s="2"/>
      <c r="J4259" s="2"/>
      <c r="K4259" s="2"/>
      <c r="L4259" s="2"/>
      <c r="M4259" s="2"/>
      <c r="N4259" s="2"/>
      <c r="O4259" s="2"/>
      <c r="P4259" s="2"/>
      <c r="Q4259" s="2">
        <f>SUM(Q4243:Q4258)</f>
        <v>134800</v>
      </c>
      <c r="R4259" s="2"/>
    </row>
    <row r="4260" customFormat="1" spans="3:8">
      <c r="C4260" s="5"/>
      <c r="D4260" s="5"/>
      <c r="E4260" s="5"/>
      <c r="H4260" s="6">
        <v>42257</v>
      </c>
    </row>
    <row r="4261" customFormat="1" spans="10:10">
      <c r="J4261" s="6">
        <f>H4260+1</f>
        <v>42258</v>
      </c>
    </row>
    <row r="4262" customFormat="1" spans="2:11">
      <c r="B4262" t="s">
        <v>11</v>
      </c>
      <c r="K4262" s="7">
        <f ca="1">NOW()</f>
        <v>42259.9654398148</v>
      </c>
    </row>
    <row r="4263" customFormat="1" spans="9:9">
      <c r="I4263" t="e">
        <f>D4255+1</f>
        <v>#VALUE!</v>
      </c>
    </row>
    <row r="4264" customFormat="1"/>
    <row r="4265" spans="1:18">
      <c r="A4265" s="2" t="s">
        <v>0</v>
      </c>
      <c r="B4265" s="2" t="str">
        <f>"证券数量"</f>
        <v>证券数量</v>
      </c>
      <c r="C4265" s="2" t="s">
        <v>1</v>
      </c>
      <c r="D4265" s="2" t="str">
        <f>"价格币种"</f>
        <v>价格币种</v>
      </c>
      <c r="E4265" s="2" t="str">
        <f>"成本价"</f>
        <v>成本价</v>
      </c>
      <c r="F4265" s="2" t="str">
        <f>"浮动盈亏"</f>
        <v>浮动盈亏</v>
      </c>
      <c r="G4265" s="2" t="str">
        <f>"盈亏比例(%)"</f>
        <v>盈亏比例(%)</v>
      </c>
      <c r="H4265" s="2" t="str">
        <f>"折算汇率"</f>
        <v>折算汇率</v>
      </c>
      <c r="I4265" s="2" t="str">
        <f>"最新市值"</f>
        <v>最新市值</v>
      </c>
      <c r="J4265" s="2" t="str">
        <f>"当前价"</f>
        <v>当前价</v>
      </c>
      <c r="K4265" s="2" t="str">
        <f>"今买数量"</f>
        <v>今买数量</v>
      </c>
      <c r="L4265" s="2" t="str">
        <f>"今卖数量"</f>
        <v>今卖数量</v>
      </c>
      <c r="M4265" s="2" t="str">
        <f>"证券代码"</f>
        <v>证券代码</v>
      </c>
      <c r="N4265" s="2" t="str">
        <f>"股东代码"</f>
        <v>股东代码</v>
      </c>
      <c r="O4265" s="2" t="str">
        <f>"成本金额"</f>
        <v>成本金额</v>
      </c>
      <c r="P4265" s="2" t="s">
        <v>2</v>
      </c>
      <c r="Q4265" s="2"/>
      <c r="R4265" s="2" t="s">
        <v>3</v>
      </c>
    </row>
    <row r="4266" spans="1:18">
      <c r="A4266" s="2" t="s">
        <v>4</v>
      </c>
      <c r="B4266" s="9" t="s">
        <v>5</v>
      </c>
      <c r="C4266" s="9" t="s">
        <v>5</v>
      </c>
      <c r="D4266" s="2" t="str">
        <f t="shared" ref="D4266:D4281" si="1271">"人民币"</f>
        <v>人民币</v>
      </c>
      <c r="E4266" s="2">
        <v>19.758</v>
      </c>
      <c r="F4266" s="2">
        <v>-1294.53</v>
      </c>
      <c r="G4266" s="2">
        <v>-8.19</v>
      </c>
      <c r="H4266" s="9" t="s">
        <v>6</v>
      </c>
      <c r="I4266" s="2">
        <v>14512</v>
      </c>
      <c r="J4266" s="2">
        <v>18.14</v>
      </c>
      <c r="K4266" s="2">
        <v>0</v>
      </c>
      <c r="L4266" s="2">
        <v>0</v>
      </c>
      <c r="M4266" s="2" t="str">
        <f>"000936"</f>
        <v>000936</v>
      </c>
      <c r="N4266" s="2" t="str">
        <f t="shared" ref="N4266:N4269" si="1272">"0157472516"</f>
        <v>0157472516</v>
      </c>
      <c r="O4266" s="2" t="str">
        <f>"15806.53"</f>
        <v>15806.53</v>
      </c>
      <c r="P4266" s="2">
        <v>30</v>
      </c>
      <c r="Q4266" s="2">
        <f t="shared" ref="Q4266:Q4281" si="1273">P4266*B4266</f>
        <v>24000</v>
      </c>
      <c r="R4266" s="2">
        <f t="shared" ref="R4266:R4281" si="1274">(Q4266-O4266)/O4266*100</f>
        <v>51.835981711356</v>
      </c>
    </row>
    <row r="4267" spans="1:18">
      <c r="A4267" s="2" t="str">
        <f>"创业板B"</f>
        <v>创业板B</v>
      </c>
      <c r="B4267" s="2">
        <v>10000</v>
      </c>
      <c r="C4267" s="2">
        <v>10000</v>
      </c>
      <c r="D4267" s="2" t="str">
        <f>"人民币"</f>
        <v>人民币</v>
      </c>
      <c r="E4267" s="2">
        <v>1.116</v>
      </c>
      <c r="F4267" s="2">
        <v>-927.5</v>
      </c>
      <c r="G4267" s="2">
        <v>-8.33</v>
      </c>
      <c r="H4267" s="2"/>
      <c r="I4267" s="2">
        <v>10230</v>
      </c>
      <c r="J4267" s="2">
        <v>1.023</v>
      </c>
      <c r="K4267" s="2">
        <v>0</v>
      </c>
      <c r="L4267" s="2">
        <v>0</v>
      </c>
      <c r="M4267" s="2" t="str">
        <f>"150153"</f>
        <v>150153</v>
      </c>
      <c r="N4267" s="2" t="str">
        <f>"0157472516"</f>
        <v>0157472516</v>
      </c>
      <c r="O4267" s="2" t="str">
        <f>"11157.50"</f>
        <v>11157.50</v>
      </c>
      <c r="P4267" s="2">
        <v>1.3</v>
      </c>
      <c r="Q4267" s="2">
        <f>P4267*B4267</f>
        <v>13000</v>
      </c>
      <c r="R4267" s="2">
        <f>(Q4267-O4267)/O4267*100</f>
        <v>16.5135559041004</v>
      </c>
    </row>
    <row r="4268" spans="1:18">
      <c r="A4268" s="2" t="s">
        <v>7</v>
      </c>
      <c r="B4268" s="2">
        <v>600</v>
      </c>
      <c r="C4268" s="2">
        <v>600</v>
      </c>
      <c r="D4268" s="2" t="str">
        <f>"人民币"</f>
        <v>人民币</v>
      </c>
      <c r="E4268" s="2">
        <v>17.548</v>
      </c>
      <c r="F4268" s="2">
        <v>-310.88</v>
      </c>
      <c r="G4268" s="2">
        <v>-2.95</v>
      </c>
      <c r="H4268" s="2"/>
      <c r="I4268" s="2">
        <v>10218</v>
      </c>
      <c r="J4268" s="2">
        <v>17.03</v>
      </c>
      <c r="K4268" s="2">
        <v>0</v>
      </c>
      <c r="L4268" s="2">
        <v>0</v>
      </c>
      <c r="M4268" s="2" t="str">
        <f>"600008"</f>
        <v>600008</v>
      </c>
      <c r="N4268" s="2" t="str">
        <f t="shared" ref="N4268:N4271" si="1275">"A453612732"</f>
        <v>A453612732</v>
      </c>
      <c r="O4268" s="2" t="str">
        <f>"10528.88"</f>
        <v>10528.88</v>
      </c>
      <c r="P4268" s="2">
        <v>25</v>
      </c>
      <c r="Q4268" s="2">
        <f>P4268*B4268</f>
        <v>15000</v>
      </c>
      <c r="R4268" s="2">
        <f>(Q4268-O4268)/O4268*100</f>
        <v>42.4652954540274</v>
      </c>
    </row>
    <row r="4269" spans="1:18">
      <c r="A4269" s="2" t="str">
        <f>"华英农业"</f>
        <v>华英农业</v>
      </c>
      <c r="B4269" s="2">
        <v>600</v>
      </c>
      <c r="C4269" s="2">
        <v>300</v>
      </c>
      <c r="D4269" s="2" t="str">
        <f>"人民币"</f>
        <v>人民币</v>
      </c>
      <c r="E4269" s="2">
        <v>14.948</v>
      </c>
      <c r="F4269" s="2">
        <v>-418.66</v>
      </c>
      <c r="G4269" s="2">
        <v>-4.67</v>
      </c>
      <c r="H4269" s="2"/>
      <c r="I4269" s="2">
        <v>8550</v>
      </c>
      <c r="J4269" s="2">
        <v>14.25</v>
      </c>
      <c r="K4269" s="2">
        <v>300</v>
      </c>
      <c r="L4269" s="2">
        <v>0</v>
      </c>
      <c r="M4269" s="2" t="str">
        <f>"002321"</f>
        <v>002321</v>
      </c>
      <c r="N4269" s="2" t="str">
        <f>"0157472516"</f>
        <v>0157472516</v>
      </c>
      <c r="O4269" s="2" t="str">
        <f>"8968.66"</f>
        <v>8968.66</v>
      </c>
      <c r="P4269" s="2">
        <v>25</v>
      </c>
      <c r="Q4269" s="2">
        <f>P4269*B4269</f>
        <v>15000</v>
      </c>
      <c r="R4269" s="2">
        <f>(Q4269-O4269)/O4269*100</f>
        <v>67.2490650777262</v>
      </c>
    </row>
    <row r="4270" spans="1:18">
      <c r="A4270" s="2" t="str">
        <f>"*ST阳化"</f>
        <v>*ST阳化</v>
      </c>
      <c r="B4270" s="2">
        <v>900</v>
      </c>
      <c r="C4270" s="2">
        <v>600</v>
      </c>
      <c r="D4270" s="2" t="str">
        <f>"人民币"</f>
        <v>人民币</v>
      </c>
      <c r="E4270" s="2">
        <v>7.599</v>
      </c>
      <c r="F4270" s="2">
        <v>-80.2</v>
      </c>
      <c r="G4270" s="2">
        <v>-1.17</v>
      </c>
      <c r="H4270" s="2"/>
      <c r="I4270" s="2">
        <v>6759</v>
      </c>
      <c r="J4270" s="2">
        <v>7.51</v>
      </c>
      <c r="K4270" s="2">
        <v>300</v>
      </c>
      <c r="L4270" s="2">
        <v>0</v>
      </c>
      <c r="M4270" s="2" t="str">
        <f>"600691"</f>
        <v>600691</v>
      </c>
      <c r="N4270" s="2" t="str">
        <f>"A453612732"</f>
        <v>A453612732</v>
      </c>
      <c r="O4270" s="2" t="str">
        <f>"6839.20"</f>
        <v>6839.20</v>
      </c>
      <c r="P4270" s="2">
        <v>11</v>
      </c>
      <c r="Q4270" s="2">
        <f>P4270*B4270</f>
        <v>9900</v>
      </c>
      <c r="R4270" s="2">
        <f>(Q4270-O4270)/O4270*100</f>
        <v>44.7537723710376</v>
      </c>
    </row>
    <row r="4271" spans="1:18">
      <c r="A4271" s="2" t="str">
        <f>"雪峰科技"</f>
        <v>雪峰科技</v>
      </c>
      <c r="B4271" s="2">
        <v>200</v>
      </c>
      <c r="C4271" s="2">
        <v>100</v>
      </c>
      <c r="D4271" s="2" t="str">
        <f>"人民币"</f>
        <v>人民币</v>
      </c>
      <c r="E4271" s="2">
        <v>37.898</v>
      </c>
      <c r="F4271" s="2">
        <v>-1239.59</v>
      </c>
      <c r="G4271" s="2">
        <v>-16.35</v>
      </c>
      <c r="H4271" s="2"/>
      <c r="I4271" s="2">
        <v>6340</v>
      </c>
      <c r="J4271" s="2">
        <v>31.7</v>
      </c>
      <c r="K4271" s="2">
        <v>100</v>
      </c>
      <c r="L4271" s="2">
        <v>0</v>
      </c>
      <c r="M4271" s="2" t="str">
        <f>"603227"</f>
        <v>603227</v>
      </c>
      <c r="N4271" s="2" t="str">
        <f>"A453612732"</f>
        <v>A453612732</v>
      </c>
      <c r="O4271" s="2" t="str">
        <f>"7579.59"</f>
        <v>7579.59</v>
      </c>
      <c r="P4271" s="2">
        <v>42</v>
      </c>
      <c r="Q4271" s="2">
        <f>P4271*B4271</f>
        <v>8400</v>
      </c>
      <c r="R4271" s="2">
        <f>(Q4271-O4271)/O4271*100</f>
        <v>10.8239363870605</v>
      </c>
    </row>
    <row r="4272" spans="1:18">
      <c r="A4272" s="2" t="str">
        <f>"三花股份"</f>
        <v>三花股份</v>
      </c>
      <c r="B4272" s="2">
        <v>400</v>
      </c>
      <c r="C4272" s="2">
        <v>400</v>
      </c>
      <c r="D4272" s="2" t="str">
        <f>"人民币"</f>
        <v>人民币</v>
      </c>
      <c r="E4272" s="2">
        <v>13.737</v>
      </c>
      <c r="F4272" s="2">
        <v>69.25</v>
      </c>
      <c r="G4272" s="2">
        <v>1.26</v>
      </c>
      <c r="H4272" s="2"/>
      <c r="I4272" s="2">
        <v>5564</v>
      </c>
      <c r="J4272" s="2">
        <v>13.91</v>
      </c>
      <c r="K4272" s="2">
        <v>0</v>
      </c>
      <c r="L4272" s="2">
        <v>0</v>
      </c>
      <c r="M4272" s="2" t="str">
        <f>"002050"</f>
        <v>002050</v>
      </c>
      <c r="N4272" s="2" t="str">
        <f t="shared" ref="N4272:N4277" si="1276">"0157472516"</f>
        <v>0157472516</v>
      </c>
      <c r="O4272" s="2" t="str">
        <f>"5494.75"</f>
        <v>5494.75</v>
      </c>
      <c r="P4272" s="2">
        <v>20</v>
      </c>
      <c r="Q4272" s="2">
        <f>P4272*B4272</f>
        <v>8000</v>
      </c>
      <c r="R4272" s="2">
        <f>(Q4272-O4272)/O4272*100</f>
        <v>45.5935210883116</v>
      </c>
    </row>
    <row r="4273" spans="1:18">
      <c r="A4273" s="2" t="str">
        <f>"农 产 品"</f>
        <v>农 产 品</v>
      </c>
      <c r="B4273" s="2">
        <v>200</v>
      </c>
      <c r="C4273" s="2">
        <v>200</v>
      </c>
      <c r="D4273" s="2" t="str">
        <f>"人民币"</f>
        <v>人民币</v>
      </c>
      <c r="E4273" s="2">
        <v>25.665</v>
      </c>
      <c r="F4273" s="2">
        <v>-601</v>
      </c>
      <c r="G4273" s="2">
        <v>-11.71</v>
      </c>
      <c r="H4273" s="2"/>
      <c r="I4273" s="2">
        <v>4532</v>
      </c>
      <c r="J4273" s="2">
        <v>22.66</v>
      </c>
      <c r="K4273" s="2">
        <v>0</v>
      </c>
      <c r="L4273" s="2">
        <v>0</v>
      </c>
      <c r="M4273" s="2" t="str">
        <f>"000061"</f>
        <v>000061</v>
      </c>
      <c r="N4273" s="2" t="str">
        <f>"0157472516"</f>
        <v>0157472516</v>
      </c>
      <c r="O4273" s="2" t="str">
        <f>"5133.00"</f>
        <v>5133.00</v>
      </c>
      <c r="P4273" s="2">
        <v>35</v>
      </c>
      <c r="Q4273" s="2">
        <f>P4273*B4273</f>
        <v>7000</v>
      </c>
      <c r="R4273" s="2">
        <f>(Q4273-O4273)/O4273*100</f>
        <v>36.3724917202416</v>
      </c>
    </row>
    <row r="4274" spans="1:18">
      <c r="A4274" s="2" t="str">
        <f>"北京城建"</f>
        <v>北京城建</v>
      </c>
      <c r="B4274" s="2">
        <v>200</v>
      </c>
      <c r="C4274" s="2">
        <v>200</v>
      </c>
      <c r="D4274" s="2" t="str">
        <f>"人民币"</f>
        <v>人民币</v>
      </c>
      <c r="E4274" s="2">
        <v>24.605</v>
      </c>
      <c r="F4274" s="2">
        <v>-394.99</v>
      </c>
      <c r="G4274" s="2">
        <v>-8.03</v>
      </c>
      <c r="H4274" s="2"/>
      <c r="I4274" s="2">
        <v>4526</v>
      </c>
      <c r="J4274" s="2">
        <v>22.63</v>
      </c>
      <c r="K4274" s="2">
        <v>0</v>
      </c>
      <c r="L4274" s="2">
        <v>0</v>
      </c>
      <c r="M4274" s="2" t="str">
        <f>"600266"</f>
        <v>600266</v>
      </c>
      <c r="N4274" s="2" t="str">
        <f t="shared" ref="N4274:N4276" si="1277">"A453612732"</f>
        <v>A453612732</v>
      </c>
      <c r="O4274" s="2" t="str">
        <f>"4920.99"</f>
        <v>4920.99</v>
      </c>
      <c r="P4274" s="2">
        <v>28</v>
      </c>
      <c r="Q4274" s="2">
        <f>P4274*B4274</f>
        <v>5600</v>
      </c>
      <c r="R4274" s="2">
        <f>(Q4274-O4274)/O4274*100</f>
        <v>13.7982397850839</v>
      </c>
    </row>
    <row r="4275" spans="1:18">
      <c r="A4275" s="2" t="str">
        <f>"上汽集团"</f>
        <v>上汽集团</v>
      </c>
      <c r="B4275" s="2">
        <v>200</v>
      </c>
      <c r="C4275" s="2">
        <v>200</v>
      </c>
      <c r="D4275" s="2" t="str">
        <f>"人民币"</f>
        <v>人民币</v>
      </c>
      <c r="E4275" s="2">
        <v>24.736</v>
      </c>
      <c r="F4275" s="2">
        <v>-449.12</v>
      </c>
      <c r="G4275" s="2">
        <v>-9.08</v>
      </c>
      <c r="H4275" s="2"/>
      <c r="I4275" s="2">
        <v>4498</v>
      </c>
      <c r="J4275" s="2">
        <v>22.49</v>
      </c>
      <c r="K4275" s="2">
        <v>0</v>
      </c>
      <c r="L4275" s="2">
        <v>0</v>
      </c>
      <c r="M4275" s="2" t="str">
        <f>"600104"</f>
        <v>600104</v>
      </c>
      <c r="N4275" s="2" t="str">
        <f>"A453612732"</f>
        <v>A453612732</v>
      </c>
      <c r="O4275" s="2" t="str">
        <f>"4947.12"</f>
        <v>4947.12</v>
      </c>
      <c r="P4275" s="2">
        <v>35</v>
      </c>
      <c r="Q4275" s="2">
        <f>P4275*B4275</f>
        <v>7000</v>
      </c>
      <c r="R4275" s="2">
        <f>(Q4275-O4275)/O4275*100</f>
        <v>41.4964666310904</v>
      </c>
    </row>
    <row r="4276" spans="1:18">
      <c r="A4276" s="2" t="str">
        <f>"中海集运"</f>
        <v>中海集运</v>
      </c>
      <c r="B4276" s="2">
        <v>400</v>
      </c>
      <c r="C4276" s="2">
        <v>400</v>
      </c>
      <c r="D4276" s="2" t="str">
        <f>"人民币"</f>
        <v>人民币</v>
      </c>
      <c r="E4276" s="2">
        <v>9.099</v>
      </c>
      <c r="F4276" s="2">
        <v>-167.68</v>
      </c>
      <c r="G4276" s="2">
        <v>-4.6</v>
      </c>
      <c r="H4276" s="2"/>
      <c r="I4276" s="2">
        <v>3472</v>
      </c>
      <c r="J4276" s="2">
        <v>8.68</v>
      </c>
      <c r="K4276" s="2">
        <v>0</v>
      </c>
      <c r="L4276" s="2">
        <v>0</v>
      </c>
      <c r="M4276" s="2" t="str">
        <f>"601866"</f>
        <v>601866</v>
      </c>
      <c r="N4276" s="2" t="str">
        <f>"A453612732"</f>
        <v>A453612732</v>
      </c>
      <c r="O4276" s="2" t="str">
        <f>"3639.68"</f>
        <v>3639.68</v>
      </c>
      <c r="P4276" s="2">
        <v>12</v>
      </c>
      <c r="Q4276" s="2">
        <f>P4276*B4276</f>
        <v>4800</v>
      </c>
      <c r="R4276" s="2">
        <f>(Q4276-O4276)/O4276*100</f>
        <v>31.8797256901706</v>
      </c>
    </row>
    <row r="4277" spans="1:18">
      <c r="A4277" s="2" t="str">
        <f>"中航军B"</f>
        <v>中航军B</v>
      </c>
      <c r="B4277" s="2">
        <v>3000</v>
      </c>
      <c r="C4277" s="2">
        <v>3000</v>
      </c>
      <c r="D4277" s="2" t="str">
        <f>"人民币"</f>
        <v>人民币</v>
      </c>
      <c r="E4277" s="2">
        <v>0.972</v>
      </c>
      <c r="F4277" s="2">
        <v>-62</v>
      </c>
      <c r="G4277" s="2">
        <v>-2.16</v>
      </c>
      <c r="H4277" s="2"/>
      <c r="I4277" s="2">
        <v>2853</v>
      </c>
      <c r="J4277" s="2">
        <v>0.951</v>
      </c>
      <c r="K4277" s="2">
        <v>0</v>
      </c>
      <c r="L4277" s="2">
        <v>0</v>
      </c>
      <c r="M4277" s="2" t="str">
        <f>"150222"</f>
        <v>150222</v>
      </c>
      <c r="N4277" s="2" t="str">
        <f>"0157472516"</f>
        <v>0157472516</v>
      </c>
      <c r="O4277" s="2" t="str">
        <f>"2915.00"</f>
        <v>2915.00</v>
      </c>
      <c r="P4277" s="2">
        <v>1.1</v>
      </c>
      <c r="Q4277" s="2">
        <f>P4277*B4277</f>
        <v>3300</v>
      </c>
      <c r="R4277" s="2">
        <f>(Q4277-O4277)/O4277*100</f>
        <v>13.2075471698113</v>
      </c>
    </row>
    <row r="4278" spans="1:18">
      <c r="A4278" s="2" t="str">
        <f>"华贸物流"</f>
        <v>华贸物流</v>
      </c>
      <c r="B4278" s="2">
        <v>200</v>
      </c>
      <c r="C4278" s="2">
        <v>200</v>
      </c>
      <c r="D4278" s="2" t="str">
        <f>"人民币"</f>
        <v>人民币</v>
      </c>
      <c r="E4278" s="2">
        <v>16.576</v>
      </c>
      <c r="F4278" s="2">
        <v>-473.12</v>
      </c>
      <c r="G4278" s="2">
        <v>-14.27</v>
      </c>
      <c r="H4278" s="2"/>
      <c r="I4278" s="2">
        <v>2842</v>
      </c>
      <c r="J4278" s="2">
        <v>14.21</v>
      </c>
      <c r="K4278" s="2">
        <v>0</v>
      </c>
      <c r="L4278" s="2">
        <v>0</v>
      </c>
      <c r="M4278" s="2" t="str">
        <f>"603128"</f>
        <v>603128</v>
      </c>
      <c r="N4278" s="2" t="str">
        <f t="shared" ref="N4278:N4281" si="1278">"A453612732"</f>
        <v>A453612732</v>
      </c>
      <c r="O4278" s="2" t="str">
        <f>"3315.12"</f>
        <v>3315.12</v>
      </c>
      <c r="P4278" s="2">
        <v>20</v>
      </c>
      <c r="Q4278" s="2">
        <f>P4278*B4278</f>
        <v>4000</v>
      </c>
      <c r="R4278" s="2">
        <f>(Q4278-O4278)/O4278*100</f>
        <v>20.6592823185888</v>
      </c>
    </row>
    <row r="4279" spans="1:18">
      <c r="A4279" s="2" t="str">
        <f>"盛达矿业"</f>
        <v>盛达矿业</v>
      </c>
      <c r="B4279" s="2">
        <v>100</v>
      </c>
      <c r="C4279" s="2">
        <v>100</v>
      </c>
      <c r="D4279" s="2" t="str">
        <f>"人民币"</f>
        <v>人民币</v>
      </c>
      <c r="E4279" s="2">
        <v>38.308</v>
      </c>
      <c r="F4279" s="2">
        <v>-1175.77</v>
      </c>
      <c r="G4279" s="2">
        <v>-30.69</v>
      </c>
      <c r="H4279" s="2"/>
      <c r="I4279" s="2">
        <v>2655</v>
      </c>
      <c r="J4279" s="2">
        <v>26.55</v>
      </c>
      <c r="K4279" s="2">
        <v>0</v>
      </c>
      <c r="L4279" s="2">
        <v>100</v>
      </c>
      <c r="M4279" s="2" t="str">
        <f>"000603"</f>
        <v>000603</v>
      </c>
      <c r="N4279" s="2" t="str">
        <f>"0157472516"</f>
        <v>0157472516</v>
      </c>
      <c r="O4279" s="2" t="str">
        <f>"3830.77"</f>
        <v>3830.77</v>
      </c>
      <c r="P4279" s="2">
        <v>40</v>
      </c>
      <c r="Q4279" s="2">
        <f>P4279*B4279</f>
        <v>4000</v>
      </c>
      <c r="R4279" s="2">
        <f>(Q4279-O4279)/O4279*100</f>
        <v>4.41764971533138</v>
      </c>
    </row>
    <row r="4280" spans="1:18">
      <c r="A4280" s="2" t="str">
        <f>"大众交通"</f>
        <v>大众交通</v>
      </c>
      <c r="B4280" s="2">
        <v>100</v>
      </c>
      <c r="C4280" s="2">
        <v>100</v>
      </c>
      <c r="D4280" s="2" t="str">
        <f>"人民币"</f>
        <v>人民币</v>
      </c>
      <c r="E4280" s="2">
        <v>30.941</v>
      </c>
      <c r="F4280" s="2">
        <v>-1037.13</v>
      </c>
      <c r="G4280" s="2">
        <v>-33.52</v>
      </c>
      <c r="H4280" s="2"/>
      <c r="I4280" s="2">
        <v>2057</v>
      </c>
      <c r="J4280" s="2">
        <v>20.57</v>
      </c>
      <c r="K4280" s="2">
        <v>0</v>
      </c>
      <c r="L4280" s="2">
        <v>0</v>
      </c>
      <c r="M4280" s="2" t="str">
        <f>"600611"</f>
        <v>600611</v>
      </c>
      <c r="N4280" s="2" t="str">
        <f>"A453612732"</f>
        <v>A453612732</v>
      </c>
      <c r="O4280" s="2" t="str">
        <f>"3094.13"</f>
        <v>3094.13</v>
      </c>
      <c r="P4280" s="2">
        <v>28</v>
      </c>
      <c r="Q4280" s="2">
        <f>P4280*B4280</f>
        <v>2800</v>
      </c>
      <c r="R4280" s="2">
        <f>(Q4280-O4280)/O4280*100</f>
        <v>-9.50606470962759</v>
      </c>
    </row>
    <row r="4281" spans="1:18">
      <c r="A4281" s="2" t="str">
        <f>"中国中车"</f>
        <v>中国中车</v>
      </c>
      <c r="B4281" s="2">
        <v>100</v>
      </c>
      <c r="C4281" s="2">
        <v>100</v>
      </c>
      <c r="D4281" s="2" t="str">
        <f>"人民币"</f>
        <v>人民币</v>
      </c>
      <c r="E4281" s="2">
        <v>26.395</v>
      </c>
      <c r="F4281" s="2">
        <v>-631.5</v>
      </c>
      <c r="G4281" s="2">
        <v>-23.92</v>
      </c>
      <c r="H4281" s="2"/>
      <c r="I4281" s="2">
        <v>2008</v>
      </c>
      <c r="J4281" s="2">
        <v>20.08</v>
      </c>
      <c r="K4281" s="2">
        <v>0</v>
      </c>
      <c r="L4281" s="2">
        <v>100</v>
      </c>
      <c r="M4281" s="2" t="str">
        <f>"601766"</f>
        <v>601766</v>
      </c>
      <c r="N4281" s="2" t="str">
        <f>"A453612732"</f>
        <v>A453612732</v>
      </c>
      <c r="O4281" s="2" t="str">
        <f>"2639.50"</f>
        <v>2639.50</v>
      </c>
      <c r="P4281" s="2">
        <v>30</v>
      </c>
      <c r="Q4281" s="2">
        <f>P4281*B4281</f>
        <v>3000</v>
      </c>
      <c r="R4281" s="2">
        <f>(Q4281-O4281)/O4281*100</f>
        <v>13.6578897518469</v>
      </c>
    </row>
    <row r="4282" spans="1:18">
      <c r="A4282" s="2" t="s">
        <v>8</v>
      </c>
      <c r="B4282" s="2" t="s">
        <v>9</v>
      </c>
      <c r="C4282" s="4" t="s">
        <v>10</v>
      </c>
      <c r="D4282" s="4"/>
      <c r="E4282" s="4"/>
      <c r="F4282" s="2"/>
      <c r="G4282" s="2">
        <f>SUM(G4266:G4281)</f>
        <v>-178.38</v>
      </c>
      <c r="H4282" s="2"/>
      <c r="I4282" s="2"/>
      <c r="J4282" s="2"/>
      <c r="K4282" s="2"/>
      <c r="L4282" s="2"/>
      <c r="M4282" s="2"/>
      <c r="N4282" s="2"/>
      <c r="O4282" s="2"/>
      <c r="P4282" s="2"/>
      <c r="Q4282" s="2">
        <f>SUM(Q4266:Q4281)</f>
        <v>134800</v>
      </c>
      <c r="R4282" s="2"/>
    </row>
    <row r="4283" customFormat="1" spans="3:8">
      <c r="C4283" s="5"/>
      <c r="D4283" s="5"/>
      <c r="E4283" s="5"/>
      <c r="H4283" s="6">
        <v>42257</v>
      </c>
    </row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spans="2:18">
      <c r="B4295" s="2" t="str">
        <f>"币种"</f>
        <v>币种</v>
      </c>
      <c r="C4295" s="2" t="str">
        <f>"余额"</f>
        <v>余额</v>
      </c>
      <c r="D4295" s="2" t="str">
        <f>"可用"</f>
        <v>可用</v>
      </c>
      <c r="E4295" s="2" t="str">
        <f>"可取"</f>
        <v>可取</v>
      </c>
      <c r="F4295" s="2" t="str">
        <f>"参考市值"</f>
        <v>参考市值</v>
      </c>
      <c r="G4295" s="2" t="str">
        <f>"资产"</f>
        <v>资产</v>
      </c>
      <c r="H4295" s="2" t="str">
        <f>"盈亏"</f>
        <v>盈亏</v>
      </c>
      <c r="I4295" s="2"/>
      <c r="J4295" s="2"/>
      <c r="K4295" s="2"/>
      <c r="L4295" s="2"/>
      <c r="M4295" s="2"/>
      <c r="N4295" s="2"/>
      <c r="O4295" s="2"/>
      <c r="P4295" s="2"/>
      <c r="Q4295" s="2"/>
      <c r="R4295" s="2"/>
    </row>
    <row r="4296" spans="2:18">
      <c r="B4296" s="2" t="str">
        <f>"人民币"</f>
        <v>人民币</v>
      </c>
      <c r="C4296" s="2" t="str">
        <f>"5508.71"</f>
        <v>5508.71</v>
      </c>
      <c r="D4296" s="2" t="str">
        <f>"138.54"</f>
        <v>138.54</v>
      </c>
      <c r="E4296" s="2" t="str">
        <f>"138.54"</f>
        <v>138.54</v>
      </c>
      <c r="F4296" s="2" t="str">
        <f>"91616.00"</f>
        <v>91616.00</v>
      </c>
      <c r="G4296" s="2" t="str">
        <f>"91754.54"</f>
        <v>91754.54</v>
      </c>
      <c r="H4296" s="2" t="str">
        <f>"-9194.42"</f>
        <v>-9194.42</v>
      </c>
      <c r="I4296" s="2"/>
      <c r="J4296" s="2"/>
      <c r="K4296" s="2"/>
      <c r="L4296" s="2"/>
      <c r="M4296" s="2"/>
      <c r="N4296" s="2"/>
      <c r="O4296" s="2"/>
      <c r="P4296" s="2"/>
      <c r="Q4296" s="2"/>
      <c r="R4296" s="2"/>
    </row>
    <row r="4297" spans="2:18"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8"/>
    </row>
    <row r="4298" spans="2:18">
      <c r="B4298" s="2" t="s">
        <v>0</v>
      </c>
      <c r="C4298" s="2" t="str">
        <f>"证券数量"</f>
        <v>证券数量</v>
      </c>
      <c r="D4298" s="2" t="s">
        <v>1</v>
      </c>
      <c r="E4298" s="2" t="str">
        <f>"价格币种"</f>
        <v>价格币种</v>
      </c>
      <c r="F4298" s="2" t="str">
        <f>"成本价"</f>
        <v>成本价</v>
      </c>
      <c r="G4298" s="2" t="str">
        <f>"浮动盈亏"</f>
        <v>浮动盈亏</v>
      </c>
      <c r="H4298" s="2" t="str">
        <f>"盈亏比例(%)"</f>
        <v>盈亏比例(%)</v>
      </c>
      <c r="I4298" s="2" t="str">
        <f>"折算汇率"</f>
        <v>折算汇率</v>
      </c>
      <c r="J4298" s="2" t="str">
        <f>"最新市值"</f>
        <v>最新市值</v>
      </c>
      <c r="K4298" s="2" t="str">
        <f>"当前价"</f>
        <v>当前价</v>
      </c>
      <c r="L4298" s="2" t="str">
        <f>"今买数量"</f>
        <v>今买数量</v>
      </c>
      <c r="M4298" s="2" t="str">
        <f>"今卖数量"</f>
        <v>今卖数量</v>
      </c>
      <c r="N4298" s="2" t="str">
        <f>"证券代码"</f>
        <v>证券代码</v>
      </c>
      <c r="O4298" s="2" t="str">
        <f>"股东代码"</f>
        <v>股东代码</v>
      </c>
      <c r="P4298" s="2" t="str">
        <f>"成本金额"</f>
        <v>成本金额</v>
      </c>
      <c r="Q4298" s="2" t="s">
        <v>2</v>
      </c>
      <c r="R4298" s="2"/>
    </row>
    <row r="4299" spans="2:18">
      <c r="B4299" s="2" t="s">
        <v>4</v>
      </c>
      <c r="C4299" s="9" t="s">
        <v>5</v>
      </c>
      <c r="D4299" s="9" t="s">
        <v>5</v>
      </c>
      <c r="E4299" s="2" t="str">
        <f t="shared" ref="E4299:E4314" si="1279">"人民币"</f>
        <v>人民币</v>
      </c>
      <c r="F4299" s="2">
        <v>19.758</v>
      </c>
      <c r="G4299" s="2">
        <v>-1294.53</v>
      </c>
      <c r="H4299" s="2">
        <v>-8.19</v>
      </c>
      <c r="I4299" s="9" t="s">
        <v>6</v>
      </c>
      <c r="J4299" s="2">
        <v>14512</v>
      </c>
      <c r="K4299" s="2">
        <v>18.14</v>
      </c>
      <c r="L4299" s="2">
        <v>0</v>
      </c>
      <c r="M4299" s="2">
        <v>0</v>
      </c>
      <c r="N4299" s="2" t="str">
        <f>"000936"</f>
        <v>000936</v>
      </c>
      <c r="O4299" s="2" t="str">
        <f t="shared" ref="O4299:O4302" si="1280">"0157472516"</f>
        <v>0157472516</v>
      </c>
      <c r="P4299" s="2" t="str">
        <f>"15806.53"</f>
        <v>15806.53</v>
      </c>
      <c r="Q4299" s="2">
        <v>30</v>
      </c>
      <c r="R4299" s="2">
        <f t="shared" ref="R4299:R4314" si="1281">Q4299*C4299</f>
        <v>24000</v>
      </c>
    </row>
    <row r="4300" spans="2:18">
      <c r="B4300" s="2" t="str">
        <f>"创业板B"</f>
        <v>创业板B</v>
      </c>
      <c r="C4300" s="2">
        <v>10000</v>
      </c>
      <c r="D4300" s="2">
        <v>10000</v>
      </c>
      <c r="E4300" s="2" t="str">
        <f>"人民币"</f>
        <v>人民币</v>
      </c>
      <c r="F4300" s="2">
        <v>1.116</v>
      </c>
      <c r="G4300" s="2">
        <v>-927.5</v>
      </c>
      <c r="H4300" s="2">
        <v>-8.33</v>
      </c>
      <c r="I4300" s="2"/>
      <c r="J4300" s="2">
        <v>10230</v>
      </c>
      <c r="K4300" s="2">
        <v>1.023</v>
      </c>
      <c r="L4300" s="2">
        <v>0</v>
      </c>
      <c r="M4300" s="2">
        <v>0</v>
      </c>
      <c r="N4300" s="2" t="str">
        <f>"150153"</f>
        <v>150153</v>
      </c>
      <c r="O4300" s="2" t="str">
        <f>"0157472516"</f>
        <v>0157472516</v>
      </c>
      <c r="P4300" s="2" t="str">
        <f>"11157.50"</f>
        <v>11157.50</v>
      </c>
      <c r="Q4300" s="2">
        <v>1.3</v>
      </c>
      <c r="R4300" s="2">
        <f>Q4300*C4300</f>
        <v>13000</v>
      </c>
    </row>
    <row r="4301" spans="2:18">
      <c r="B4301" s="2" t="s">
        <v>7</v>
      </c>
      <c r="C4301" s="2">
        <v>600</v>
      </c>
      <c r="D4301" s="2">
        <v>600</v>
      </c>
      <c r="E4301" s="2" t="str">
        <f>"人民币"</f>
        <v>人民币</v>
      </c>
      <c r="F4301" s="2">
        <v>17.548</v>
      </c>
      <c r="G4301" s="2">
        <v>-310.88</v>
      </c>
      <c r="H4301" s="2">
        <v>-2.95</v>
      </c>
      <c r="I4301" s="2"/>
      <c r="J4301" s="2">
        <v>10218</v>
      </c>
      <c r="K4301" s="2">
        <v>17.03</v>
      </c>
      <c r="L4301" s="2">
        <v>0</v>
      </c>
      <c r="M4301" s="2">
        <v>0</v>
      </c>
      <c r="N4301" s="2" t="str">
        <f>"600008"</f>
        <v>600008</v>
      </c>
      <c r="O4301" s="2" t="str">
        <f t="shared" ref="O4301:O4304" si="1282">"A453612732"</f>
        <v>A453612732</v>
      </c>
      <c r="P4301" s="2" t="str">
        <f>"10528.88"</f>
        <v>10528.88</v>
      </c>
      <c r="Q4301" s="2">
        <v>25</v>
      </c>
      <c r="R4301" s="2">
        <f>Q4301*C4301</f>
        <v>15000</v>
      </c>
    </row>
    <row r="4302" spans="2:18">
      <c r="B4302" s="2" t="str">
        <f>"华英农业"</f>
        <v>华英农业</v>
      </c>
      <c r="C4302" s="2">
        <v>600</v>
      </c>
      <c r="D4302" s="2">
        <v>300</v>
      </c>
      <c r="E4302" s="2" t="str">
        <f>"人民币"</f>
        <v>人民币</v>
      </c>
      <c r="F4302" s="2">
        <v>14.948</v>
      </c>
      <c r="G4302" s="2">
        <v>-418.66</v>
      </c>
      <c r="H4302" s="2">
        <v>-4.67</v>
      </c>
      <c r="I4302" s="2"/>
      <c r="J4302" s="2">
        <v>8550</v>
      </c>
      <c r="K4302" s="2">
        <v>14.25</v>
      </c>
      <c r="L4302" s="2">
        <v>300</v>
      </c>
      <c r="M4302" s="2">
        <v>0</v>
      </c>
      <c r="N4302" s="2" t="str">
        <f>"002321"</f>
        <v>002321</v>
      </c>
      <c r="O4302" s="2" t="str">
        <f>"0157472516"</f>
        <v>0157472516</v>
      </c>
      <c r="P4302" s="2" t="str">
        <f>"8968.66"</f>
        <v>8968.66</v>
      </c>
      <c r="Q4302" s="2">
        <v>25</v>
      </c>
      <c r="R4302" s="2">
        <f>Q4302*C4302</f>
        <v>15000</v>
      </c>
    </row>
    <row r="4303" spans="2:18">
      <c r="B4303" s="2" t="str">
        <f>"*ST阳化"</f>
        <v>*ST阳化</v>
      </c>
      <c r="C4303" s="2">
        <v>900</v>
      </c>
      <c r="D4303" s="2">
        <v>600</v>
      </c>
      <c r="E4303" s="2" t="str">
        <f>"人民币"</f>
        <v>人民币</v>
      </c>
      <c r="F4303" s="2">
        <v>7.599</v>
      </c>
      <c r="G4303" s="2">
        <v>-80.2</v>
      </c>
      <c r="H4303" s="2">
        <v>-1.17</v>
      </c>
      <c r="I4303" s="2"/>
      <c r="J4303" s="2">
        <v>6759</v>
      </c>
      <c r="K4303" s="2">
        <v>7.51</v>
      </c>
      <c r="L4303" s="2">
        <v>300</v>
      </c>
      <c r="M4303" s="2">
        <v>0</v>
      </c>
      <c r="N4303" s="2" t="str">
        <f>"600691"</f>
        <v>600691</v>
      </c>
      <c r="O4303" s="2" t="str">
        <f>"A453612732"</f>
        <v>A453612732</v>
      </c>
      <c r="P4303" s="2" t="str">
        <f>"6839.20"</f>
        <v>6839.20</v>
      </c>
      <c r="Q4303" s="2">
        <v>11</v>
      </c>
      <c r="R4303" s="2">
        <f>Q4303*C4303</f>
        <v>9900</v>
      </c>
    </row>
    <row r="4304" spans="2:18">
      <c r="B4304" s="2" t="str">
        <f>"雪峰科技"</f>
        <v>雪峰科技</v>
      </c>
      <c r="C4304" s="2">
        <v>200</v>
      </c>
      <c r="D4304" s="2">
        <v>100</v>
      </c>
      <c r="E4304" s="2" t="str">
        <f>"人民币"</f>
        <v>人民币</v>
      </c>
      <c r="F4304" s="2">
        <v>37.898</v>
      </c>
      <c r="G4304" s="2">
        <v>-1239.59</v>
      </c>
      <c r="H4304" s="2">
        <v>-16.35</v>
      </c>
      <c r="I4304" s="2"/>
      <c r="J4304" s="2">
        <v>6340</v>
      </c>
      <c r="K4304" s="2">
        <v>31.7</v>
      </c>
      <c r="L4304" s="2">
        <v>100</v>
      </c>
      <c r="M4304" s="2">
        <v>0</v>
      </c>
      <c r="N4304" s="2" t="str">
        <f>"603227"</f>
        <v>603227</v>
      </c>
      <c r="O4304" s="2" t="str">
        <f>"A453612732"</f>
        <v>A453612732</v>
      </c>
      <c r="P4304" s="2" t="str">
        <f>"7579.59"</f>
        <v>7579.59</v>
      </c>
      <c r="Q4304" s="2">
        <v>42</v>
      </c>
      <c r="R4304" s="2">
        <f>Q4304*C4304</f>
        <v>8400</v>
      </c>
    </row>
    <row r="4305" spans="2:18">
      <c r="B4305" s="2" t="str">
        <f>"三花股份"</f>
        <v>三花股份</v>
      </c>
      <c r="C4305" s="2">
        <v>400</v>
      </c>
      <c r="D4305" s="2">
        <v>400</v>
      </c>
      <c r="E4305" s="2" t="str">
        <f>"人民币"</f>
        <v>人民币</v>
      </c>
      <c r="F4305" s="2">
        <v>13.737</v>
      </c>
      <c r="G4305" s="2">
        <v>69.25</v>
      </c>
      <c r="H4305" s="2">
        <v>1.26</v>
      </c>
      <c r="I4305" s="2"/>
      <c r="J4305" s="2">
        <v>5564</v>
      </c>
      <c r="K4305" s="2">
        <v>13.91</v>
      </c>
      <c r="L4305" s="2">
        <v>0</v>
      </c>
      <c r="M4305" s="2">
        <v>0</v>
      </c>
      <c r="N4305" s="2" t="str">
        <f>"002050"</f>
        <v>002050</v>
      </c>
      <c r="O4305" s="2" t="str">
        <f t="shared" ref="O4305:O4310" si="1283">"0157472516"</f>
        <v>0157472516</v>
      </c>
      <c r="P4305" s="2" t="str">
        <f>"5494.75"</f>
        <v>5494.75</v>
      </c>
      <c r="Q4305" s="2">
        <v>20</v>
      </c>
      <c r="R4305" s="2">
        <f>Q4305*C4305</f>
        <v>8000</v>
      </c>
    </row>
    <row r="4306" spans="2:18">
      <c r="B4306" s="2" t="str">
        <f>"农 产 品"</f>
        <v>农 产 品</v>
      </c>
      <c r="C4306" s="2">
        <v>200</v>
      </c>
      <c r="D4306" s="2">
        <v>200</v>
      </c>
      <c r="E4306" s="2" t="str">
        <f>"人民币"</f>
        <v>人民币</v>
      </c>
      <c r="F4306" s="2">
        <v>25.665</v>
      </c>
      <c r="G4306" s="2">
        <v>-601</v>
      </c>
      <c r="H4306" s="2">
        <v>-11.71</v>
      </c>
      <c r="I4306" s="2"/>
      <c r="J4306" s="2">
        <v>4532</v>
      </c>
      <c r="K4306" s="2">
        <v>22.66</v>
      </c>
      <c r="L4306" s="2">
        <v>0</v>
      </c>
      <c r="M4306" s="2">
        <v>0</v>
      </c>
      <c r="N4306" s="2" t="str">
        <f>"000061"</f>
        <v>000061</v>
      </c>
      <c r="O4306" s="2" t="str">
        <f>"0157472516"</f>
        <v>0157472516</v>
      </c>
      <c r="P4306" s="2" t="str">
        <f>"5133.00"</f>
        <v>5133.00</v>
      </c>
      <c r="Q4306" s="2">
        <v>35</v>
      </c>
      <c r="R4306" s="2">
        <f>Q4306*C4306</f>
        <v>7000</v>
      </c>
    </row>
    <row r="4307" spans="2:18">
      <c r="B4307" s="2" t="str">
        <f>"北京城建"</f>
        <v>北京城建</v>
      </c>
      <c r="C4307" s="2">
        <v>200</v>
      </c>
      <c r="D4307" s="2">
        <v>200</v>
      </c>
      <c r="E4307" s="2" t="str">
        <f>"人民币"</f>
        <v>人民币</v>
      </c>
      <c r="F4307" s="2">
        <v>24.605</v>
      </c>
      <c r="G4307" s="2">
        <v>-394.99</v>
      </c>
      <c r="H4307" s="2">
        <v>-8.03</v>
      </c>
      <c r="I4307" s="2"/>
      <c r="J4307" s="2">
        <v>4526</v>
      </c>
      <c r="K4307" s="2">
        <v>22.63</v>
      </c>
      <c r="L4307" s="2">
        <v>0</v>
      </c>
      <c r="M4307" s="2">
        <v>0</v>
      </c>
      <c r="N4307" s="2" t="str">
        <f>"600266"</f>
        <v>600266</v>
      </c>
      <c r="O4307" s="2" t="str">
        <f t="shared" ref="O4307:O4309" si="1284">"A453612732"</f>
        <v>A453612732</v>
      </c>
      <c r="P4307" s="2" t="str">
        <f>"4920.99"</f>
        <v>4920.99</v>
      </c>
      <c r="Q4307" s="2">
        <v>28</v>
      </c>
      <c r="R4307" s="2">
        <f>Q4307*C4307</f>
        <v>5600</v>
      </c>
    </row>
    <row r="4308" spans="2:18">
      <c r="B4308" s="2" t="str">
        <f>"上汽集团"</f>
        <v>上汽集团</v>
      </c>
      <c r="C4308" s="2">
        <v>200</v>
      </c>
      <c r="D4308" s="2">
        <v>200</v>
      </c>
      <c r="E4308" s="2" t="str">
        <f>"人民币"</f>
        <v>人民币</v>
      </c>
      <c r="F4308" s="2">
        <v>24.736</v>
      </c>
      <c r="G4308" s="2">
        <v>-449.12</v>
      </c>
      <c r="H4308" s="2">
        <v>-9.08</v>
      </c>
      <c r="I4308" s="2"/>
      <c r="J4308" s="2">
        <v>4498</v>
      </c>
      <c r="K4308" s="2">
        <v>22.49</v>
      </c>
      <c r="L4308" s="2">
        <v>0</v>
      </c>
      <c r="M4308" s="2">
        <v>0</v>
      </c>
      <c r="N4308" s="2" t="str">
        <f>"600104"</f>
        <v>600104</v>
      </c>
      <c r="O4308" s="2" t="str">
        <f>"A453612732"</f>
        <v>A453612732</v>
      </c>
      <c r="P4308" s="2" t="str">
        <f>"4947.12"</f>
        <v>4947.12</v>
      </c>
      <c r="Q4308" s="2">
        <v>35</v>
      </c>
      <c r="R4308" s="2">
        <f>Q4308*C4308</f>
        <v>7000</v>
      </c>
    </row>
    <row r="4309" spans="2:18">
      <c r="B4309" s="2" t="str">
        <f>"中海集运"</f>
        <v>中海集运</v>
      </c>
      <c r="C4309" s="2">
        <v>400</v>
      </c>
      <c r="D4309" s="2">
        <v>400</v>
      </c>
      <c r="E4309" s="2" t="str">
        <f>"人民币"</f>
        <v>人民币</v>
      </c>
      <c r="F4309" s="2">
        <v>9.099</v>
      </c>
      <c r="G4309" s="2">
        <v>-167.68</v>
      </c>
      <c r="H4309" s="2">
        <v>-4.6</v>
      </c>
      <c r="I4309" s="2"/>
      <c r="J4309" s="2">
        <v>3472</v>
      </c>
      <c r="K4309" s="2">
        <v>8.68</v>
      </c>
      <c r="L4309" s="2">
        <v>0</v>
      </c>
      <c r="M4309" s="2">
        <v>0</v>
      </c>
      <c r="N4309" s="2" t="str">
        <f>"601866"</f>
        <v>601866</v>
      </c>
      <c r="O4309" s="2" t="str">
        <f>"A453612732"</f>
        <v>A453612732</v>
      </c>
      <c r="P4309" s="2" t="str">
        <f>"3639.68"</f>
        <v>3639.68</v>
      </c>
      <c r="Q4309" s="2">
        <v>12</v>
      </c>
      <c r="R4309" s="2">
        <f>Q4309*C4309</f>
        <v>4800</v>
      </c>
    </row>
    <row r="4310" spans="2:18">
      <c r="B4310" s="2" t="str">
        <f>"中航军B"</f>
        <v>中航军B</v>
      </c>
      <c r="C4310" s="2">
        <v>3000</v>
      </c>
      <c r="D4310" s="2">
        <v>3000</v>
      </c>
      <c r="E4310" s="2" t="str">
        <f>"人民币"</f>
        <v>人民币</v>
      </c>
      <c r="F4310" s="2">
        <v>0.972</v>
      </c>
      <c r="G4310" s="2">
        <v>-62</v>
      </c>
      <c r="H4310" s="2">
        <v>-2.16</v>
      </c>
      <c r="I4310" s="2"/>
      <c r="J4310" s="2">
        <v>2853</v>
      </c>
      <c r="K4310" s="2">
        <v>0.951</v>
      </c>
      <c r="L4310" s="2">
        <v>0</v>
      </c>
      <c r="M4310" s="2">
        <v>0</v>
      </c>
      <c r="N4310" s="2" t="str">
        <f>"150222"</f>
        <v>150222</v>
      </c>
      <c r="O4310" s="2" t="str">
        <f>"0157472516"</f>
        <v>0157472516</v>
      </c>
      <c r="P4310" s="2" t="str">
        <f>"2915.00"</f>
        <v>2915.00</v>
      </c>
      <c r="Q4310" s="2">
        <v>1.1</v>
      </c>
      <c r="R4310" s="2">
        <f>Q4310*C4310</f>
        <v>3300</v>
      </c>
    </row>
    <row r="4311" spans="2:18">
      <c r="B4311" s="2" t="str">
        <f>"华贸物流"</f>
        <v>华贸物流</v>
      </c>
      <c r="C4311" s="2">
        <v>200</v>
      </c>
      <c r="D4311" s="2">
        <v>200</v>
      </c>
      <c r="E4311" s="2" t="str">
        <f>"人民币"</f>
        <v>人民币</v>
      </c>
      <c r="F4311" s="2">
        <v>16.576</v>
      </c>
      <c r="G4311" s="2">
        <v>-473.12</v>
      </c>
      <c r="H4311" s="2">
        <v>-14.27</v>
      </c>
      <c r="I4311" s="2"/>
      <c r="J4311" s="2">
        <v>2842</v>
      </c>
      <c r="K4311" s="2">
        <v>14.21</v>
      </c>
      <c r="L4311" s="2">
        <v>0</v>
      </c>
      <c r="M4311" s="2">
        <v>0</v>
      </c>
      <c r="N4311" s="2" t="str">
        <f>"603128"</f>
        <v>603128</v>
      </c>
      <c r="O4311" s="2" t="str">
        <f t="shared" ref="O4311:O4314" si="1285">"A453612732"</f>
        <v>A453612732</v>
      </c>
      <c r="P4311" s="2" t="str">
        <f>"3315.12"</f>
        <v>3315.12</v>
      </c>
      <c r="Q4311" s="2">
        <v>20</v>
      </c>
      <c r="R4311" s="2">
        <f>Q4311*C4311</f>
        <v>4000</v>
      </c>
    </row>
    <row r="4312" spans="2:18">
      <c r="B4312" s="2" t="str">
        <f>"盛达矿业"</f>
        <v>盛达矿业</v>
      </c>
      <c r="C4312" s="2">
        <v>100</v>
      </c>
      <c r="D4312" s="2">
        <v>100</v>
      </c>
      <c r="E4312" s="2" t="str">
        <f>"人民币"</f>
        <v>人民币</v>
      </c>
      <c r="F4312" s="2">
        <v>38.308</v>
      </c>
      <c r="G4312" s="2">
        <v>-1175.77</v>
      </c>
      <c r="H4312" s="2">
        <v>-30.69</v>
      </c>
      <c r="I4312" s="2"/>
      <c r="J4312" s="2">
        <v>2655</v>
      </c>
      <c r="K4312" s="2">
        <v>26.55</v>
      </c>
      <c r="L4312" s="2">
        <v>0</v>
      </c>
      <c r="M4312" s="2">
        <v>100</v>
      </c>
      <c r="N4312" s="2" t="str">
        <f>"000603"</f>
        <v>000603</v>
      </c>
      <c r="O4312" s="2" t="str">
        <f>"0157472516"</f>
        <v>0157472516</v>
      </c>
      <c r="P4312" s="2" t="str">
        <f>"3830.77"</f>
        <v>3830.77</v>
      </c>
      <c r="Q4312" s="2">
        <v>40</v>
      </c>
      <c r="R4312" s="2">
        <f>Q4312*C4312</f>
        <v>4000</v>
      </c>
    </row>
    <row r="4313" spans="2:18">
      <c r="B4313" s="2" t="str">
        <f>"大众交通"</f>
        <v>大众交通</v>
      </c>
      <c r="C4313" s="2">
        <v>100</v>
      </c>
      <c r="D4313" s="2">
        <v>100</v>
      </c>
      <c r="E4313" s="2" t="str">
        <f>"人民币"</f>
        <v>人民币</v>
      </c>
      <c r="F4313" s="2">
        <v>30.941</v>
      </c>
      <c r="G4313" s="2">
        <v>-1037.13</v>
      </c>
      <c r="H4313" s="2">
        <v>-33.52</v>
      </c>
      <c r="I4313" s="2"/>
      <c r="J4313" s="2">
        <v>2057</v>
      </c>
      <c r="K4313" s="2">
        <v>20.57</v>
      </c>
      <c r="L4313" s="2">
        <v>0</v>
      </c>
      <c r="M4313" s="2">
        <v>0</v>
      </c>
      <c r="N4313" s="2" t="str">
        <f>"600611"</f>
        <v>600611</v>
      </c>
      <c r="O4313" s="2" t="str">
        <f>"A453612732"</f>
        <v>A453612732</v>
      </c>
      <c r="P4313" s="2" t="str">
        <f>"3094.13"</f>
        <v>3094.13</v>
      </c>
      <c r="Q4313" s="2">
        <v>28</v>
      </c>
      <c r="R4313" s="2">
        <f>Q4313*C4313</f>
        <v>2800</v>
      </c>
    </row>
    <row r="4314" spans="2:18">
      <c r="B4314" s="2" t="str">
        <f>"中国中车"</f>
        <v>中国中车</v>
      </c>
      <c r="C4314" s="2">
        <v>100</v>
      </c>
      <c r="D4314" s="2">
        <v>100</v>
      </c>
      <c r="E4314" s="2" t="str">
        <f>"人民币"</f>
        <v>人民币</v>
      </c>
      <c r="F4314" s="2">
        <v>26.395</v>
      </c>
      <c r="G4314" s="2">
        <v>-631.5</v>
      </c>
      <c r="H4314" s="2">
        <v>-23.92</v>
      </c>
      <c r="I4314" s="2"/>
      <c r="J4314" s="2">
        <v>2008</v>
      </c>
      <c r="K4314" s="2">
        <v>20.08</v>
      </c>
      <c r="L4314" s="2">
        <v>0</v>
      </c>
      <c r="M4314" s="2">
        <v>100</v>
      </c>
      <c r="N4314" s="2" t="str">
        <f>"601766"</f>
        <v>601766</v>
      </c>
      <c r="O4314" s="2" t="str">
        <f>"A453612732"</f>
        <v>A453612732</v>
      </c>
      <c r="P4314" s="2" t="str">
        <f>"2639.50"</f>
        <v>2639.50</v>
      </c>
      <c r="Q4314" s="2">
        <v>30</v>
      </c>
      <c r="R4314" s="2">
        <f>Q4314*C4314</f>
        <v>3000</v>
      </c>
    </row>
    <row r="4315" spans="2:18">
      <c r="B4315" s="2" t="s">
        <v>8</v>
      </c>
      <c r="C4315" s="2" t="s">
        <v>9</v>
      </c>
      <c r="D4315" s="4" t="s">
        <v>10</v>
      </c>
      <c r="E4315" s="4"/>
      <c r="F4315" s="4"/>
      <c r="G4315" s="2"/>
      <c r="H4315" s="2">
        <f>SUM(H4299:H4314)</f>
        <v>-178.38</v>
      </c>
      <c r="I4315" s="2"/>
      <c r="J4315" s="2"/>
      <c r="K4315" s="2"/>
      <c r="L4315" s="2"/>
      <c r="M4315" s="2"/>
      <c r="N4315" s="2"/>
      <c r="O4315" s="2"/>
      <c r="P4315" s="2"/>
      <c r="Q4315" s="2"/>
      <c r="R4315" s="2">
        <f>SUM(R4299:R4314)</f>
        <v>134800</v>
      </c>
    </row>
    <row r="4316" customFormat="1" spans="4:9">
      <c r="D4316" s="5"/>
      <c r="E4316" s="5"/>
      <c r="F4316" s="5"/>
      <c r="I4316" s="6">
        <v>42257</v>
      </c>
    </row>
    <row r="4317" customFormat="1" spans="11:11">
      <c r="K4317" s="6">
        <f>I4316+1</f>
        <v>42258</v>
      </c>
    </row>
    <row r="4318" customFormat="1" spans="3:12">
      <c r="C4318" t="s">
        <v>11</v>
      </c>
      <c r="L4318" s="7">
        <f ca="1">NOW()</f>
        <v>42259.9654398148</v>
      </c>
    </row>
    <row r="4319" customFormat="1" spans="10:10">
      <c r="J4319" t="e">
        <f>E4311+1</f>
        <v>#VALUE!</v>
      </c>
    </row>
    <row r="4320" customFormat="1" spans="7:7">
      <c r="G4320" t="s">
        <v>12</v>
      </c>
    </row>
    <row r="4321" customFormat="1" spans="6:6">
      <c r="F4321" t="s">
        <v>13</v>
      </c>
    </row>
    <row r="4322" spans="1:17">
      <c r="A4322" s="2" t="str">
        <f>"币种"</f>
        <v>币种</v>
      </c>
      <c r="B4322" s="2" t="str">
        <f>"余额"</f>
        <v>余额</v>
      </c>
      <c r="C4322" s="2" t="str">
        <f>"可用"</f>
        <v>可用</v>
      </c>
      <c r="D4322" s="2" t="str">
        <f>"可取"</f>
        <v>可取</v>
      </c>
      <c r="E4322" s="2" t="str">
        <f>"参考市值"</f>
        <v>参考市值</v>
      </c>
      <c r="F4322" s="2" t="str">
        <f>"资产"</f>
        <v>资产</v>
      </c>
      <c r="G4322" s="2" t="str">
        <f>"盈亏"</f>
        <v>盈亏</v>
      </c>
      <c r="H4322" s="2"/>
      <c r="I4322" s="2"/>
      <c r="J4322" s="2"/>
      <c r="K4322" s="2"/>
      <c r="L4322" s="2"/>
      <c r="M4322" s="2"/>
      <c r="N4322" s="2"/>
      <c r="O4322" s="2"/>
      <c r="P4322" s="2"/>
      <c r="Q4322" s="2"/>
    </row>
    <row r="4323" spans="1:17">
      <c r="A4323" s="2" t="str">
        <f>"人民币"</f>
        <v>人民币</v>
      </c>
      <c r="B4323" s="2" t="str">
        <f>"5508.71"</f>
        <v>5508.71</v>
      </c>
      <c r="C4323" s="2" t="str">
        <f>"138.54"</f>
        <v>138.54</v>
      </c>
      <c r="D4323" s="2" t="str">
        <f>"138.54"</f>
        <v>138.54</v>
      </c>
      <c r="E4323" s="2" t="str">
        <f>"91616.00"</f>
        <v>91616.00</v>
      </c>
      <c r="F4323" s="2" t="str">
        <f>"91754.54"</f>
        <v>91754.54</v>
      </c>
      <c r="G4323" s="2" t="str">
        <f>"-9194.42"</f>
        <v>-9194.42</v>
      </c>
      <c r="H4323" s="2"/>
      <c r="I4323" s="2"/>
      <c r="J4323" s="2"/>
      <c r="K4323" s="2"/>
      <c r="L4323" s="2"/>
      <c r="M4323" s="2"/>
      <c r="N4323" s="2"/>
      <c r="O4323" s="2"/>
      <c r="P4323" s="2"/>
      <c r="Q4323" s="2"/>
    </row>
    <row r="4324" spans="1:17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8"/>
    </row>
    <row r="4325" spans="1:18">
      <c r="A4325" s="2" t="s">
        <v>0</v>
      </c>
      <c r="B4325" s="2" t="str">
        <f>"证券数量"</f>
        <v>证券数量</v>
      </c>
      <c r="C4325" s="2" t="s">
        <v>1</v>
      </c>
      <c r="D4325" s="2" t="str">
        <f>"价格币种"</f>
        <v>价格币种</v>
      </c>
      <c r="E4325" s="2" t="str">
        <f>"成本价"</f>
        <v>成本价</v>
      </c>
      <c r="F4325" s="2" t="str">
        <f>"浮动盈亏"</f>
        <v>浮动盈亏</v>
      </c>
      <c r="G4325" s="2" t="str">
        <f>"盈亏比例(%)"</f>
        <v>盈亏比例(%)</v>
      </c>
      <c r="H4325" s="2" t="str">
        <f>"折算汇率"</f>
        <v>折算汇率</v>
      </c>
      <c r="I4325" s="2" t="str">
        <f>"最新市值"</f>
        <v>最新市值</v>
      </c>
      <c r="J4325" s="2" t="str">
        <f>"当前价"</f>
        <v>当前价</v>
      </c>
      <c r="K4325" s="2" t="str">
        <f>"今买数量"</f>
        <v>今买数量</v>
      </c>
      <c r="L4325" s="2" t="str">
        <f>"今卖数量"</f>
        <v>今卖数量</v>
      </c>
      <c r="M4325" s="2" t="str">
        <f>"证券代码"</f>
        <v>证券代码</v>
      </c>
      <c r="N4325" s="2" t="str">
        <f>"股东代码"</f>
        <v>股东代码</v>
      </c>
      <c r="O4325" s="2" t="str">
        <f>"成本金额"</f>
        <v>成本金额</v>
      </c>
      <c r="P4325" s="2" t="s">
        <v>2</v>
      </c>
      <c r="Q4325" s="2"/>
      <c r="R4325" s="2" t="s">
        <v>3</v>
      </c>
    </row>
    <row r="4326" spans="1:18">
      <c r="A4326" s="2" t="s">
        <v>4</v>
      </c>
      <c r="B4326" s="9" t="s">
        <v>5</v>
      </c>
      <c r="C4326" s="9" t="s">
        <v>5</v>
      </c>
      <c r="D4326" s="2" t="str">
        <f t="shared" ref="D4326:D4341" si="1286">"人民币"</f>
        <v>人民币</v>
      </c>
      <c r="E4326" s="2">
        <v>19.758</v>
      </c>
      <c r="F4326" s="2">
        <v>-1294.53</v>
      </c>
      <c r="G4326" s="2">
        <v>-8.19</v>
      </c>
      <c r="H4326" s="9" t="s">
        <v>6</v>
      </c>
      <c r="I4326" s="2">
        <v>14512</v>
      </c>
      <c r="J4326" s="2">
        <v>18.14</v>
      </c>
      <c r="K4326" s="2">
        <v>0</v>
      </c>
      <c r="L4326" s="2">
        <v>0</v>
      </c>
      <c r="M4326" s="2" t="str">
        <f>"000936"</f>
        <v>000936</v>
      </c>
      <c r="N4326" s="2" t="str">
        <f t="shared" ref="N4326:N4329" si="1287">"0157472516"</f>
        <v>0157472516</v>
      </c>
      <c r="O4326" s="2" t="str">
        <f>"15806.53"</f>
        <v>15806.53</v>
      </c>
      <c r="P4326" s="2">
        <v>30</v>
      </c>
      <c r="Q4326" s="2">
        <f t="shared" ref="Q4326:Q4341" si="1288">P4326*B4326</f>
        <v>24000</v>
      </c>
      <c r="R4326" s="2">
        <f t="shared" ref="R4326:R4341" si="1289">(Q4326-O4326)/O4326*100</f>
        <v>51.835981711356</v>
      </c>
    </row>
    <row r="4327" spans="1:18">
      <c r="A4327" s="2" t="str">
        <f>"创业板B"</f>
        <v>创业板B</v>
      </c>
      <c r="B4327" s="2">
        <v>10000</v>
      </c>
      <c r="C4327" s="2">
        <v>10000</v>
      </c>
      <c r="D4327" s="2" t="str">
        <f>"人民币"</f>
        <v>人民币</v>
      </c>
      <c r="E4327" s="2">
        <v>1.116</v>
      </c>
      <c r="F4327" s="2">
        <v>-927.5</v>
      </c>
      <c r="G4327" s="2">
        <v>-8.33</v>
      </c>
      <c r="H4327" s="2"/>
      <c r="I4327" s="2">
        <v>10230</v>
      </c>
      <c r="J4327" s="2">
        <v>1.023</v>
      </c>
      <c r="K4327" s="2">
        <v>0</v>
      </c>
      <c r="L4327" s="2">
        <v>0</v>
      </c>
      <c r="M4327" s="2" t="str">
        <f>"150153"</f>
        <v>150153</v>
      </c>
      <c r="N4327" s="2" t="str">
        <f>"0157472516"</f>
        <v>0157472516</v>
      </c>
      <c r="O4327" s="2" t="str">
        <f>"11157.50"</f>
        <v>11157.50</v>
      </c>
      <c r="P4327" s="2">
        <v>1.3</v>
      </c>
      <c r="Q4327" s="2">
        <f>P4327*B4327</f>
        <v>13000</v>
      </c>
      <c r="R4327" s="2">
        <f>(Q4327-O4327)/O4327*100</f>
        <v>16.5135559041004</v>
      </c>
    </row>
    <row r="4328" spans="1:18">
      <c r="A4328" s="2" t="s">
        <v>7</v>
      </c>
      <c r="B4328" s="2">
        <v>600</v>
      </c>
      <c r="C4328" s="2">
        <v>600</v>
      </c>
      <c r="D4328" s="2" t="str">
        <f>"人民币"</f>
        <v>人民币</v>
      </c>
      <c r="E4328" s="2">
        <v>17.548</v>
      </c>
      <c r="F4328" s="2">
        <v>-310.88</v>
      </c>
      <c r="G4328" s="2">
        <v>-2.95</v>
      </c>
      <c r="H4328" s="2"/>
      <c r="I4328" s="2">
        <v>10218</v>
      </c>
      <c r="J4328" s="2">
        <v>17.03</v>
      </c>
      <c r="K4328" s="2">
        <v>0</v>
      </c>
      <c r="L4328" s="2">
        <v>0</v>
      </c>
      <c r="M4328" s="2" t="str">
        <f>"600008"</f>
        <v>600008</v>
      </c>
      <c r="N4328" s="2" t="str">
        <f t="shared" ref="N4328:N4331" si="1290">"A453612732"</f>
        <v>A453612732</v>
      </c>
      <c r="O4328" s="2" t="str">
        <f>"10528.88"</f>
        <v>10528.88</v>
      </c>
      <c r="P4328" s="2">
        <v>25</v>
      </c>
      <c r="Q4328" s="2">
        <f>P4328*B4328</f>
        <v>15000</v>
      </c>
      <c r="R4328" s="2">
        <f>(Q4328-O4328)/O4328*100</f>
        <v>42.4652954540274</v>
      </c>
    </row>
    <row r="4329" spans="1:18">
      <c r="A4329" s="2" t="str">
        <f>"华英农业"</f>
        <v>华英农业</v>
      </c>
      <c r="B4329" s="2">
        <v>600</v>
      </c>
      <c r="C4329" s="2">
        <v>300</v>
      </c>
      <c r="D4329" s="2" t="str">
        <f>"人民币"</f>
        <v>人民币</v>
      </c>
      <c r="E4329" s="2">
        <v>14.948</v>
      </c>
      <c r="F4329" s="2">
        <v>-418.66</v>
      </c>
      <c r="G4329" s="2">
        <v>-4.67</v>
      </c>
      <c r="H4329" s="2"/>
      <c r="I4329" s="2">
        <v>8550</v>
      </c>
      <c r="J4329" s="2">
        <v>14.25</v>
      </c>
      <c r="K4329" s="2">
        <v>300</v>
      </c>
      <c r="L4329" s="2">
        <v>0</v>
      </c>
      <c r="M4329" s="2" t="str">
        <f>"002321"</f>
        <v>002321</v>
      </c>
      <c r="N4329" s="2" t="str">
        <f>"0157472516"</f>
        <v>0157472516</v>
      </c>
      <c r="O4329" s="2" t="str">
        <f>"8968.66"</f>
        <v>8968.66</v>
      </c>
      <c r="P4329" s="2">
        <v>25</v>
      </c>
      <c r="Q4329" s="2">
        <f>P4329*B4329</f>
        <v>15000</v>
      </c>
      <c r="R4329" s="2">
        <f>(Q4329-O4329)/O4329*100</f>
        <v>67.2490650777262</v>
      </c>
    </row>
    <row r="4330" spans="1:18">
      <c r="A4330" s="2" t="str">
        <f>"*ST阳化"</f>
        <v>*ST阳化</v>
      </c>
      <c r="B4330" s="2">
        <v>900</v>
      </c>
      <c r="C4330" s="2">
        <v>600</v>
      </c>
      <c r="D4330" s="2" t="str">
        <f>"人民币"</f>
        <v>人民币</v>
      </c>
      <c r="E4330" s="2">
        <v>7.599</v>
      </c>
      <c r="F4330" s="2">
        <v>-80.2</v>
      </c>
      <c r="G4330" s="2">
        <v>-1.17</v>
      </c>
      <c r="H4330" s="2"/>
      <c r="I4330" s="2">
        <v>6759</v>
      </c>
      <c r="J4330" s="2">
        <v>7.51</v>
      </c>
      <c r="K4330" s="2">
        <v>300</v>
      </c>
      <c r="L4330" s="2">
        <v>0</v>
      </c>
      <c r="M4330" s="2" t="str">
        <f>"600691"</f>
        <v>600691</v>
      </c>
      <c r="N4330" s="2" t="str">
        <f>"A453612732"</f>
        <v>A453612732</v>
      </c>
      <c r="O4330" s="2" t="str">
        <f>"6839.20"</f>
        <v>6839.20</v>
      </c>
      <c r="P4330" s="2">
        <v>11</v>
      </c>
      <c r="Q4330" s="2">
        <f>P4330*B4330</f>
        <v>9900</v>
      </c>
      <c r="R4330" s="2">
        <f>(Q4330-O4330)/O4330*100</f>
        <v>44.7537723710376</v>
      </c>
    </row>
    <row r="4331" spans="1:18">
      <c r="A4331" s="2" t="str">
        <f>"雪峰科技"</f>
        <v>雪峰科技</v>
      </c>
      <c r="B4331" s="2">
        <v>200</v>
      </c>
      <c r="C4331" s="2">
        <v>100</v>
      </c>
      <c r="D4331" s="2" t="str">
        <f>"人民币"</f>
        <v>人民币</v>
      </c>
      <c r="E4331" s="2">
        <v>37.898</v>
      </c>
      <c r="F4331" s="2">
        <v>-1239.59</v>
      </c>
      <c r="G4331" s="2">
        <v>-16.35</v>
      </c>
      <c r="H4331" s="2"/>
      <c r="I4331" s="2">
        <v>6340</v>
      </c>
      <c r="J4331" s="2">
        <v>31.7</v>
      </c>
      <c r="K4331" s="2">
        <v>100</v>
      </c>
      <c r="L4331" s="2">
        <v>0</v>
      </c>
      <c r="M4331" s="2" t="str">
        <f>"603227"</f>
        <v>603227</v>
      </c>
      <c r="N4331" s="2" t="str">
        <f>"A453612732"</f>
        <v>A453612732</v>
      </c>
      <c r="O4331" s="2" t="str">
        <f>"7579.59"</f>
        <v>7579.59</v>
      </c>
      <c r="P4331" s="2">
        <v>42</v>
      </c>
      <c r="Q4331" s="2">
        <f>P4331*B4331</f>
        <v>8400</v>
      </c>
      <c r="R4331" s="2">
        <f>(Q4331-O4331)/O4331*100</f>
        <v>10.8239363870605</v>
      </c>
    </row>
    <row r="4332" spans="1:18">
      <c r="A4332" s="2" t="str">
        <f>"三花股份"</f>
        <v>三花股份</v>
      </c>
      <c r="B4332" s="2">
        <v>400</v>
      </c>
      <c r="C4332" s="2">
        <v>400</v>
      </c>
      <c r="D4332" s="2" t="str">
        <f>"人民币"</f>
        <v>人民币</v>
      </c>
      <c r="E4332" s="2">
        <v>13.737</v>
      </c>
      <c r="F4332" s="2">
        <v>69.25</v>
      </c>
      <c r="G4332" s="2">
        <v>1.26</v>
      </c>
      <c r="H4332" s="2"/>
      <c r="I4332" s="2">
        <v>5564</v>
      </c>
      <c r="J4332" s="2">
        <v>13.91</v>
      </c>
      <c r="K4332" s="2">
        <v>0</v>
      </c>
      <c r="L4332" s="2">
        <v>0</v>
      </c>
      <c r="M4332" s="2" t="str">
        <f>"002050"</f>
        <v>002050</v>
      </c>
      <c r="N4332" s="2" t="str">
        <f t="shared" ref="N4332:N4337" si="1291">"0157472516"</f>
        <v>0157472516</v>
      </c>
      <c r="O4332" s="2" t="str">
        <f>"5494.75"</f>
        <v>5494.75</v>
      </c>
      <c r="P4332" s="2">
        <v>20</v>
      </c>
      <c r="Q4332" s="2">
        <f>P4332*B4332</f>
        <v>8000</v>
      </c>
      <c r="R4332" s="2">
        <f>(Q4332-O4332)/O4332*100</f>
        <v>45.5935210883116</v>
      </c>
    </row>
    <row r="4333" spans="1:18">
      <c r="A4333" s="2" t="str">
        <f>"农 产 品"</f>
        <v>农 产 品</v>
      </c>
      <c r="B4333" s="2">
        <v>200</v>
      </c>
      <c r="C4333" s="2">
        <v>200</v>
      </c>
      <c r="D4333" s="2" t="str">
        <f>"人民币"</f>
        <v>人民币</v>
      </c>
      <c r="E4333" s="2">
        <v>25.665</v>
      </c>
      <c r="F4333" s="2">
        <v>-601</v>
      </c>
      <c r="G4333" s="2">
        <v>-11.71</v>
      </c>
      <c r="H4333" s="2"/>
      <c r="I4333" s="2">
        <v>4532</v>
      </c>
      <c r="J4333" s="2">
        <v>22.66</v>
      </c>
      <c r="K4333" s="2">
        <v>0</v>
      </c>
      <c r="L4333" s="2">
        <v>0</v>
      </c>
      <c r="M4333" s="2" t="str">
        <f>"000061"</f>
        <v>000061</v>
      </c>
      <c r="N4333" s="2" t="str">
        <f>"0157472516"</f>
        <v>0157472516</v>
      </c>
      <c r="O4333" s="2" t="str">
        <f>"5133.00"</f>
        <v>5133.00</v>
      </c>
      <c r="P4333" s="2">
        <v>35</v>
      </c>
      <c r="Q4333" s="2">
        <f>P4333*B4333</f>
        <v>7000</v>
      </c>
      <c r="R4333" s="2">
        <f>(Q4333-O4333)/O4333*100</f>
        <v>36.3724917202416</v>
      </c>
    </row>
    <row r="4334" spans="1:18">
      <c r="A4334" s="2" t="str">
        <f>"北京城建"</f>
        <v>北京城建</v>
      </c>
      <c r="B4334" s="2">
        <v>200</v>
      </c>
      <c r="C4334" s="2">
        <v>200</v>
      </c>
      <c r="D4334" s="2" t="str">
        <f>"人民币"</f>
        <v>人民币</v>
      </c>
      <c r="E4334" s="2">
        <v>24.605</v>
      </c>
      <c r="F4334" s="2">
        <v>-394.99</v>
      </c>
      <c r="G4334" s="2">
        <v>-8.03</v>
      </c>
      <c r="H4334" s="2"/>
      <c r="I4334" s="2">
        <v>4526</v>
      </c>
      <c r="J4334" s="2">
        <v>22.63</v>
      </c>
      <c r="K4334" s="2">
        <v>0</v>
      </c>
      <c r="L4334" s="2">
        <v>0</v>
      </c>
      <c r="M4334" s="2" t="str">
        <f>"600266"</f>
        <v>600266</v>
      </c>
      <c r="N4334" s="2" t="str">
        <f t="shared" ref="N4334:N4336" si="1292">"A453612732"</f>
        <v>A453612732</v>
      </c>
      <c r="O4334" s="2" t="str">
        <f>"4920.99"</f>
        <v>4920.99</v>
      </c>
      <c r="P4334" s="2">
        <v>28</v>
      </c>
      <c r="Q4334" s="2">
        <f>P4334*B4334</f>
        <v>5600</v>
      </c>
      <c r="R4334" s="2">
        <f>(Q4334-O4334)/O4334*100</f>
        <v>13.7982397850839</v>
      </c>
    </row>
    <row r="4335" spans="1:18">
      <c r="A4335" s="2" t="str">
        <f>"上汽集团"</f>
        <v>上汽集团</v>
      </c>
      <c r="B4335" s="2">
        <v>200</v>
      </c>
      <c r="C4335" s="2">
        <v>200</v>
      </c>
      <c r="D4335" s="2" t="str">
        <f>"人民币"</f>
        <v>人民币</v>
      </c>
      <c r="E4335" s="2">
        <v>24.736</v>
      </c>
      <c r="F4335" s="2">
        <v>-449.12</v>
      </c>
      <c r="G4335" s="2">
        <v>-9.08</v>
      </c>
      <c r="H4335" s="2"/>
      <c r="I4335" s="2">
        <v>4498</v>
      </c>
      <c r="J4335" s="2">
        <v>22.49</v>
      </c>
      <c r="K4335" s="2">
        <v>0</v>
      </c>
      <c r="L4335" s="2">
        <v>0</v>
      </c>
      <c r="M4335" s="2" t="str">
        <f>"600104"</f>
        <v>600104</v>
      </c>
      <c r="N4335" s="2" t="str">
        <f>"A453612732"</f>
        <v>A453612732</v>
      </c>
      <c r="O4335" s="2" t="str">
        <f>"4947.12"</f>
        <v>4947.12</v>
      </c>
      <c r="P4335" s="2">
        <v>35</v>
      </c>
      <c r="Q4335" s="2">
        <f>P4335*B4335</f>
        <v>7000</v>
      </c>
      <c r="R4335" s="2">
        <f>(Q4335-O4335)/O4335*100</f>
        <v>41.4964666310904</v>
      </c>
    </row>
    <row r="4336" spans="1:18">
      <c r="A4336" s="2" t="str">
        <f>"中海集运"</f>
        <v>中海集运</v>
      </c>
      <c r="B4336" s="2">
        <v>400</v>
      </c>
      <c r="C4336" s="2">
        <v>400</v>
      </c>
      <c r="D4336" s="2" t="str">
        <f>"人民币"</f>
        <v>人民币</v>
      </c>
      <c r="E4336" s="2">
        <v>9.099</v>
      </c>
      <c r="F4336" s="2">
        <v>-167.68</v>
      </c>
      <c r="G4336" s="2">
        <v>-4.6</v>
      </c>
      <c r="H4336" s="2"/>
      <c r="I4336" s="2">
        <v>3472</v>
      </c>
      <c r="J4336" s="2">
        <v>8.68</v>
      </c>
      <c r="K4336" s="2">
        <v>0</v>
      </c>
      <c r="L4336" s="2">
        <v>0</v>
      </c>
      <c r="M4336" s="2" t="str">
        <f>"601866"</f>
        <v>601866</v>
      </c>
      <c r="N4336" s="2" t="str">
        <f>"A453612732"</f>
        <v>A453612732</v>
      </c>
      <c r="O4336" s="2" t="str">
        <f>"3639.68"</f>
        <v>3639.68</v>
      </c>
      <c r="P4336" s="2">
        <v>12</v>
      </c>
      <c r="Q4336" s="2">
        <f>P4336*B4336</f>
        <v>4800</v>
      </c>
      <c r="R4336" s="2">
        <f>(Q4336-O4336)/O4336*100</f>
        <v>31.8797256901706</v>
      </c>
    </row>
    <row r="4337" spans="1:18">
      <c r="A4337" s="2" t="str">
        <f>"中航军B"</f>
        <v>中航军B</v>
      </c>
      <c r="B4337" s="2">
        <v>3000</v>
      </c>
      <c r="C4337" s="2">
        <v>3000</v>
      </c>
      <c r="D4337" s="2" t="str">
        <f>"人民币"</f>
        <v>人民币</v>
      </c>
      <c r="E4337" s="2">
        <v>0.972</v>
      </c>
      <c r="F4337" s="2">
        <v>-62</v>
      </c>
      <c r="G4337" s="2">
        <v>-2.16</v>
      </c>
      <c r="H4337" s="2"/>
      <c r="I4337" s="2">
        <v>2853</v>
      </c>
      <c r="J4337" s="2">
        <v>0.951</v>
      </c>
      <c r="K4337" s="2">
        <v>0</v>
      </c>
      <c r="L4337" s="2">
        <v>0</v>
      </c>
      <c r="M4337" s="2" t="str">
        <f>"150222"</f>
        <v>150222</v>
      </c>
      <c r="N4337" s="2" t="str">
        <f>"0157472516"</f>
        <v>0157472516</v>
      </c>
      <c r="O4337" s="2" t="str">
        <f>"2915.00"</f>
        <v>2915.00</v>
      </c>
      <c r="P4337" s="2">
        <v>1.1</v>
      </c>
      <c r="Q4337" s="2">
        <f>P4337*B4337</f>
        <v>3300</v>
      </c>
      <c r="R4337" s="2">
        <f>(Q4337-O4337)/O4337*100</f>
        <v>13.2075471698113</v>
      </c>
    </row>
    <row r="4338" spans="1:18">
      <c r="A4338" s="2" t="str">
        <f>"华贸物流"</f>
        <v>华贸物流</v>
      </c>
      <c r="B4338" s="2">
        <v>200</v>
      </c>
      <c r="C4338" s="2">
        <v>200</v>
      </c>
      <c r="D4338" s="2" t="str">
        <f>"人民币"</f>
        <v>人民币</v>
      </c>
      <c r="E4338" s="2">
        <v>16.576</v>
      </c>
      <c r="F4338" s="2">
        <v>-473.12</v>
      </c>
      <c r="G4338" s="2">
        <v>-14.27</v>
      </c>
      <c r="H4338" s="2"/>
      <c r="I4338" s="2">
        <v>2842</v>
      </c>
      <c r="J4338" s="2">
        <v>14.21</v>
      </c>
      <c r="K4338" s="2">
        <v>0</v>
      </c>
      <c r="L4338" s="2">
        <v>0</v>
      </c>
      <c r="M4338" s="2" t="str">
        <f>"603128"</f>
        <v>603128</v>
      </c>
      <c r="N4338" s="2" t="str">
        <f t="shared" ref="N4338:N4341" si="1293">"A453612732"</f>
        <v>A453612732</v>
      </c>
      <c r="O4338" s="2" t="str">
        <f>"3315.12"</f>
        <v>3315.12</v>
      </c>
      <c r="P4338" s="2">
        <v>20</v>
      </c>
      <c r="Q4338" s="2">
        <f>P4338*B4338</f>
        <v>4000</v>
      </c>
      <c r="R4338" s="2">
        <f>(Q4338-O4338)/O4338*100</f>
        <v>20.6592823185888</v>
      </c>
    </row>
    <row r="4339" spans="1:18">
      <c r="A4339" s="2" t="str">
        <f>"盛达矿业"</f>
        <v>盛达矿业</v>
      </c>
      <c r="B4339" s="2">
        <v>100</v>
      </c>
      <c r="C4339" s="2">
        <v>100</v>
      </c>
      <c r="D4339" s="2" t="str">
        <f>"人民币"</f>
        <v>人民币</v>
      </c>
      <c r="E4339" s="2">
        <v>38.308</v>
      </c>
      <c r="F4339" s="2">
        <v>-1175.77</v>
      </c>
      <c r="G4339" s="2">
        <v>-30.69</v>
      </c>
      <c r="H4339" s="2"/>
      <c r="I4339" s="2">
        <v>2655</v>
      </c>
      <c r="J4339" s="2">
        <v>26.55</v>
      </c>
      <c r="K4339" s="2">
        <v>0</v>
      </c>
      <c r="L4339" s="2">
        <v>100</v>
      </c>
      <c r="M4339" s="2" t="str">
        <f>"000603"</f>
        <v>000603</v>
      </c>
      <c r="N4339" s="2" t="str">
        <f>"0157472516"</f>
        <v>0157472516</v>
      </c>
      <c r="O4339" s="2" t="str">
        <f>"3830.77"</f>
        <v>3830.77</v>
      </c>
      <c r="P4339" s="2">
        <v>40</v>
      </c>
      <c r="Q4339" s="2">
        <f>P4339*B4339</f>
        <v>4000</v>
      </c>
      <c r="R4339" s="2">
        <f>(Q4339-O4339)/O4339*100</f>
        <v>4.41764971533138</v>
      </c>
    </row>
    <row r="4340" spans="1:18">
      <c r="A4340" s="2" t="str">
        <f>"大众交通"</f>
        <v>大众交通</v>
      </c>
      <c r="B4340" s="2">
        <v>100</v>
      </c>
      <c r="C4340" s="2">
        <v>100</v>
      </c>
      <c r="D4340" s="2" t="str">
        <f>"人民币"</f>
        <v>人民币</v>
      </c>
      <c r="E4340" s="2">
        <v>30.941</v>
      </c>
      <c r="F4340" s="2">
        <v>-1037.13</v>
      </c>
      <c r="G4340" s="2">
        <v>-33.52</v>
      </c>
      <c r="H4340" s="2"/>
      <c r="I4340" s="2">
        <v>2057</v>
      </c>
      <c r="J4340" s="2">
        <v>20.57</v>
      </c>
      <c r="K4340" s="2">
        <v>0</v>
      </c>
      <c r="L4340" s="2">
        <v>0</v>
      </c>
      <c r="M4340" s="2" t="str">
        <f>"600611"</f>
        <v>600611</v>
      </c>
      <c r="N4340" s="2" t="str">
        <f>"A453612732"</f>
        <v>A453612732</v>
      </c>
      <c r="O4340" s="2" t="str">
        <f>"3094.13"</f>
        <v>3094.13</v>
      </c>
      <c r="P4340" s="2">
        <v>28</v>
      </c>
      <c r="Q4340" s="2">
        <f>P4340*B4340</f>
        <v>2800</v>
      </c>
      <c r="R4340" s="2">
        <f>(Q4340-O4340)/O4340*100</f>
        <v>-9.50606470962759</v>
      </c>
    </row>
    <row r="4341" spans="1:18">
      <c r="A4341" s="2" t="str">
        <f>"中国中车"</f>
        <v>中国中车</v>
      </c>
      <c r="B4341" s="2">
        <v>100</v>
      </c>
      <c r="C4341" s="2">
        <v>100</v>
      </c>
      <c r="D4341" s="2" t="str">
        <f>"人民币"</f>
        <v>人民币</v>
      </c>
      <c r="E4341" s="2">
        <v>26.395</v>
      </c>
      <c r="F4341" s="2">
        <v>-631.5</v>
      </c>
      <c r="G4341" s="2">
        <v>-23.92</v>
      </c>
      <c r="H4341" s="2"/>
      <c r="I4341" s="2">
        <v>2008</v>
      </c>
      <c r="J4341" s="2">
        <v>20.08</v>
      </c>
      <c r="K4341" s="2">
        <v>0</v>
      </c>
      <c r="L4341" s="2">
        <v>100</v>
      </c>
      <c r="M4341" s="2" t="str">
        <f>"601766"</f>
        <v>601766</v>
      </c>
      <c r="N4341" s="2" t="str">
        <f>"A453612732"</f>
        <v>A453612732</v>
      </c>
      <c r="O4341" s="2" t="str">
        <f>"2639.50"</f>
        <v>2639.50</v>
      </c>
      <c r="P4341" s="2">
        <v>30</v>
      </c>
      <c r="Q4341" s="2">
        <f>P4341*B4341</f>
        <v>3000</v>
      </c>
      <c r="R4341" s="2">
        <f>(Q4341-O4341)/O4341*100</f>
        <v>13.6578897518469</v>
      </c>
    </row>
    <row r="4342" spans="1:18">
      <c r="A4342" s="2" t="s">
        <v>8</v>
      </c>
      <c r="B4342" s="2" t="s">
        <v>9</v>
      </c>
      <c r="C4342" s="4" t="s">
        <v>10</v>
      </c>
      <c r="D4342" s="4"/>
      <c r="E4342" s="4"/>
      <c r="F4342" s="2"/>
      <c r="G4342" s="2">
        <f>SUM(G4326:G4341)</f>
        <v>-178.38</v>
      </c>
      <c r="H4342" s="2"/>
      <c r="I4342" s="2"/>
      <c r="J4342" s="2"/>
      <c r="K4342" s="2"/>
      <c r="L4342" s="2"/>
      <c r="M4342" s="2"/>
      <c r="N4342" s="2"/>
      <c r="O4342" s="2"/>
      <c r="P4342" s="2"/>
      <c r="Q4342" s="2">
        <f>SUM(Q4326:Q4341)</f>
        <v>134800</v>
      </c>
      <c r="R4342" s="2"/>
    </row>
    <row r="4343" customFormat="1" spans="3:8">
      <c r="C4343" s="5"/>
      <c r="D4343" s="5"/>
      <c r="E4343" s="5"/>
      <c r="H4343" s="6">
        <v>42257</v>
      </c>
    </row>
    <row r="4344" customFormat="1" spans="10:10">
      <c r="J4344" s="6">
        <f>H4343+1</f>
        <v>42258</v>
      </c>
    </row>
    <row r="4345" customFormat="1" spans="2:11">
      <c r="B4345" t="s">
        <v>11</v>
      </c>
      <c r="K4345" s="7">
        <f ca="1">NOW()</f>
        <v>42259.9654398148</v>
      </c>
    </row>
    <row r="4346" customFormat="1" spans="9:9">
      <c r="I4346" t="e">
        <f>D4338+1</f>
        <v>#VALUE!</v>
      </c>
    </row>
    <row r="4347" customFormat="1"/>
    <row r="4348" spans="1:18">
      <c r="A4348" s="2" t="s">
        <v>0</v>
      </c>
      <c r="B4348" s="2" t="str">
        <f>"证券数量"</f>
        <v>证券数量</v>
      </c>
      <c r="C4348" s="2" t="s">
        <v>1</v>
      </c>
      <c r="D4348" s="2" t="str">
        <f>"价格币种"</f>
        <v>价格币种</v>
      </c>
      <c r="E4348" s="2" t="str">
        <f>"成本价"</f>
        <v>成本价</v>
      </c>
      <c r="F4348" s="2" t="str">
        <f>"浮动盈亏"</f>
        <v>浮动盈亏</v>
      </c>
      <c r="G4348" s="2" t="str">
        <f>"盈亏比例(%)"</f>
        <v>盈亏比例(%)</v>
      </c>
      <c r="H4348" s="2" t="str">
        <f>"折算汇率"</f>
        <v>折算汇率</v>
      </c>
      <c r="I4348" s="2" t="str">
        <f>"最新市值"</f>
        <v>最新市值</v>
      </c>
      <c r="J4348" s="2" t="str">
        <f>"当前价"</f>
        <v>当前价</v>
      </c>
      <c r="K4348" s="2" t="str">
        <f>"今买数量"</f>
        <v>今买数量</v>
      </c>
      <c r="L4348" s="2" t="str">
        <f>"今卖数量"</f>
        <v>今卖数量</v>
      </c>
      <c r="M4348" s="2" t="str">
        <f>"证券代码"</f>
        <v>证券代码</v>
      </c>
      <c r="N4348" s="2" t="str">
        <f>"股东代码"</f>
        <v>股东代码</v>
      </c>
      <c r="O4348" s="2" t="str">
        <f>"成本金额"</f>
        <v>成本金额</v>
      </c>
      <c r="P4348" s="2" t="s">
        <v>2</v>
      </c>
      <c r="Q4348" s="2"/>
      <c r="R4348" s="2" t="s">
        <v>3</v>
      </c>
    </row>
    <row r="4349" spans="1:18">
      <c r="A4349" s="2" t="s">
        <v>4</v>
      </c>
      <c r="B4349" s="9" t="s">
        <v>5</v>
      </c>
      <c r="C4349" s="9" t="s">
        <v>5</v>
      </c>
      <c r="D4349" s="2" t="str">
        <f t="shared" ref="D4349:D4364" si="1294">"人民币"</f>
        <v>人民币</v>
      </c>
      <c r="E4349" s="2">
        <v>19.758</v>
      </c>
      <c r="F4349" s="2">
        <v>-1294.53</v>
      </c>
      <c r="G4349" s="2">
        <v>-8.19</v>
      </c>
      <c r="H4349" s="9" t="s">
        <v>6</v>
      </c>
      <c r="I4349" s="2">
        <v>14512</v>
      </c>
      <c r="J4349" s="2">
        <v>18.14</v>
      </c>
      <c r="K4349" s="2">
        <v>0</v>
      </c>
      <c r="L4349" s="2">
        <v>0</v>
      </c>
      <c r="M4349" s="2" t="str">
        <f>"000936"</f>
        <v>000936</v>
      </c>
      <c r="N4349" s="2" t="str">
        <f t="shared" ref="N4349:N4352" si="1295">"0157472516"</f>
        <v>0157472516</v>
      </c>
      <c r="O4349" s="2" t="str">
        <f>"15806.53"</f>
        <v>15806.53</v>
      </c>
      <c r="P4349" s="2">
        <v>30</v>
      </c>
      <c r="Q4349" s="2">
        <f t="shared" ref="Q4349:Q4364" si="1296">P4349*B4349</f>
        <v>24000</v>
      </c>
      <c r="R4349" s="2">
        <f t="shared" ref="R4349:R4364" si="1297">(Q4349-O4349)/O4349*100</f>
        <v>51.835981711356</v>
      </c>
    </row>
    <row r="4350" spans="1:18">
      <c r="A4350" s="2" t="str">
        <f>"创业板B"</f>
        <v>创业板B</v>
      </c>
      <c r="B4350" s="2">
        <v>10000</v>
      </c>
      <c r="C4350" s="2">
        <v>10000</v>
      </c>
      <c r="D4350" s="2" t="str">
        <f>"人民币"</f>
        <v>人民币</v>
      </c>
      <c r="E4350" s="2">
        <v>1.116</v>
      </c>
      <c r="F4350" s="2">
        <v>-927.5</v>
      </c>
      <c r="G4350" s="2">
        <v>-8.33</v>
      </c>
      <c r="H4350" s="2"/>
      <c r="I4350" s="2">
        <v>10230</v>
      </c>
      <c r="J4350" s="2">
        <v>1.023</v>
      </c>
      <c r="K4350" s="2">
        <v>0</v>
      </c>
      <c r="L4350" s="2">
        <v>0</v>
      </c>
      <c r="M4350" s="2" t="str">
        <f>"150153"</f>
        <v>150153</v>
      </c>
      <c r="N4350" s="2" t="str">
        <f>"0157472516"</f>
        <v>0157472516</v>
      </c>
      <c r="O4350" s="2" t="str">
        <f>"11157.50"</f>
        <v>11157.50</v>
      </c>
      <c r="P4350" s="2">
        <v>1.3</v>
      </c>
      <c r="Q4350" s="2">
        <f>P4350*B4350</f>
        <v>13000</v>
      </c>
      <c r="R4350" s="2">
        <f>(Q4350-O4350)/O4350*100</f>
        <v>16.5135559041004</v>
      </c>
    </row>
    <row r="4351" spans="1:18">
      <c r="A4351" s="2" t="s">
        <v>7</v>
      </c>
      <c r="B4351" s="2">
        <v>600</v>
      </c>
      <c r="C4351" s="2">
        <v>600</v>
      </c>
      <c r="D4351" s="2" t="str">
        <f>"人民币"</f>
        <v>人民币</v>
      </c>
      <c r="E4351" s="2">
        <v>17.548</v>
      </c>
      <c r="F4351" s="2">
        <v>-310.88</v>
      </c>
      <c r="G4351" s="2">
        <v>-2.95</v>
      </c>
      <c r="H4351" s="2"/>
      <c r="I4351" s="2">
        <v>10218</v>
      </c>
      <c r="J4351" s="2">
        <v>17.03</v>
      </c>
      <c r="K4351" s="2">
        <v>0</v>
      </c>
      <c r="L4351" s="2">
        <v>0</v>
      </c>
      <c r="M4351" s="2" t="str">
        <f>"600008"</f>
        <v>600008</v>
      </c>
      <c r="N4351" s="2" t="str">
        <f t="shared" ref="N4351:N4354" si="1298">"A453612732"</f>
        <v>A453612732</v>
      </c>
      <c r="O4351" s="2" t="str">
        <f>"10528.88"</f>
        <v>10528.88</v>
      </c>
      <c r="P4351" s="2">
        <v>25</v>
      </c>
      <c r="Q4351" s="2">
        <f>P4351*B4351</f>
        <v>15000</v>
      </c>
      <c r="R4351" s="2">
        <f>(Q4351-O4351)/O4351*100</f>
        <v>42.4652954540274</v>
      </c>
    </row>
    <row r="4352" spans="1:18">
      <c r="A4352" s="2" t="str">
        <f>"华英农业"</f>
        <v>华英农业</v>
      </c>
      <c r="B4352" s="2">
        <v>600</v>
      </c>
      <c r="C4352" s="2">
        <v>300</v>
      </c>
      <c r="D4352" s="2" t="str">
        <f>"人民币"</f>
        <v>人民币</v>
      </c>
      <c r="E4352" s="2">
        <v>14.948</v>
      </c>
      <c r="F4352" s="2">
        <v>-418.66</v>
      </c>
      <c r="G4352" s="2">
        <v>-4.67</v>
      </c>
      <c r="H4352" s="2"/>
      <c r="I4352" s="2">
        <v>8550</v>
      </c>
      <c r="J4352" s="2">
        <v>14.25</v>
      </c>
      <c r="K4352" s="2">
        <v>300</v>
      </c>
      <c r="L4352" s="2">
        <v>0</v>
      </c>
      <c r="M4352" s="2" t="str">
        <f>"002321"</f>
        <v>002321</v>
      </c>
      <c r="N4352" s="2" t="str">
        <f>"0157472516"</f>
        <v>0157472516</v>
      </c>
      <c r="O4352" s="2" t="str">
        <f>"8968.66"</f>
        <v>8968.66</v>
      </c>
      <c r="P4352" s="2">
        <v>25</v>
      </c>
      <c r="Q4352" s="2">
        <f>P4352*B4352</f>
        <v>15000</v>
      </c>
      <c r="R4352" s="2">
        <f>(Q4352-O4352)/O4352*100</f>
        <v>67.2490650777262</v>
      </c>
    </row>
    <row r="4353" spans="1:18">
      <c r="A4353" s="2" t="str">
        <f>"*ST阳化"</f>
        <v>*ST阳化</v>
      </c>
      <c r="B4353" s="2">
        <v>900</v>
      </c>
      <c r="C4353" s="2">
        <v>600</v>
      </c>
      <c r="D4353" s="2" t="str">
        <f>"人民币"</f>
        <v>人民币</v>
      </c>
      <c r="E4353" s="2">
        <v>7.599</v>
      </c>
      <c r="F4353" s="2">
        <v>-80.2</v>
      </c>
      <c r="G4353" s="2">
        <v>-1.17</v>
      </c>
      <c r="H4353" s="2"/>
      <c r="I4353" s="2">
        <v>6759</v>
      </c>
      <c r="J4353" s="2">
        <v>7.51</v>
      </c>
      <c r="K4353" s="2">
        <v>300</v>
      </c>
      <c r="L4353" s="2">
        <v>0</v>
      </c>
      <c r="M4353" s="2" t="str">
        <f>"600691"</f>
        <v>600691</v>
      </c>
      <c r="N4353" s="2" t="str">
        <f>"A453612732"</f>
        <v>A453612732</v>
      </c>
      <c r="O4353" s="2" t="str">
        <f>"6839.20"</f>
        <v>6839.20</v>
      </c>
      <c r="P4353" s="2">
        <v>11</v>
      </c>
      <c r="Q4353" s="2">
        <f>P4353*B4353</f>
        <v>9900</v>
      </c>
      <c r="R4353" s="2">
        <f>(Q4353-O4353)/O4353*100</f>
        <v>44.7537723710376</v>
      </c>
    </row>
    <row r="4354" spans="1:18">
      <c r="A4354" s="2" t="str">
        <f>"雪峰科技"</f>
        <v>雪峰科技</v>
      </c>
      <c r="B4354" s="2">
        <v>200</v>
      </c>
      <c r="C4354" s="2">
        <v>100</v>
      </c>
      <c r="D4354" s="2" t="str">
        <f>"人民币"</f>
        <v>人民币</v>
      </c>
      <c r="E4354" s="2">
        <v>37.898</v>
      </c>
      <c r="F4354" s="2">
        <v>-1239.59</v>
      </c>
      <c r="G4354" s="2">
        <v>-16.35</v>
      </c>
      <c r="H4354" s="2"/>
      <c r="I4354" s="2">
        <v>6340</v>
      </c>
      <c r="J4354" s="2">
        <v>31.7</v>
      </c>
      <c r="K4354" s="2">
        <v>100</v>
      </c>
      <c r="L4354" s="2">
        <v>0</v>
      </c>
      <c r="M4354" s="2" t="str">
        <f>"603227"</f>
        <v>603227</v>
      </c>
      <c r="N4354" s="2" t="str">
        <f>"A453612732"</f>
        <v>A453612732</v>
      </c>
      <c r="O4354" s="2" t="str">
        <f>"7579.59"</f>
        <v>7579.59</v>
      </c>
      <c r="P4354" s="2">
        <v>42</v>
      </c>
      <c r="Q4354" s="2">
        <f>P4354*B4354</f>
        <v>8400</v>
      </c>
      <c r="R4354" s="2">
        <f>(Q4354-O4354)/O4354*100</f>
        <v>10.8239363870605</v>
      </c>
    </row>
    <row r="4355" spans="1:18">
      <c r="A4355" s="2" t="str">
        <f>"三花股份"</f>
        <v>三花股份</v>
      </c>
      <c r="B4355" s="2">
        <v>400</v>
      </c>
      <c r="C4355" s="2">
        <v>400</v>
      </c>
      <c r="D4355" s="2" t="str">
        <f>"人民币"</f>
        <v>人民币</v>
      </c>
      <c r="E4355" s="2">
        <v>13.737</v>
      </c>
      <c r="F4355" s="2">
        <v>69.25</v>
      </c>
      <c r="G4355" s="2">
        <v>1.26</v>
      </c>
      <c r="H4355" s="2"/>
      <c r="I4355" s="2">
        <v>5564</v>
      </c>
      <c r="J4355" s="2">
        <v>13.91</v>
      </c>
      <c r="K4355" s="2">
        <v>0</v>
      </c>
      <c r="L4355" s="2">
        <v>0</v>
      </c>
      <c r="M4355" s="2" t="str">
        <f>"002050"</f>
        <v>002050</v>
      </c>
      <c r="N4355" s="2" t="str">
        <f t="shared" ref="N4355:N4360" si="1299">"0157472516"</f>
        <v>0157472516</v>
      </c>
      <c r="O4355" s="2" t="str">
        <f>"5494.75"</f>
        <v>5494.75</v>
      </c>
      <c r="P4355" s="2">
        <v>20</v>
      </c>
      <c r="Q4355" s="2">
        <f>P4355*B4355</f>
        <v>8000</v>
      </c>
      <c r="R4355" s="2">
        <f>(Q4355-O4355)/O4355*100</f>
        <v>45.5935210883116</v>
      </c>
    </row>
    <row r="4356" spans="1:18">
      <c r="A4356" s="2" t="str">
        <f>"农 产 品"</f>
        <v>农 产 品</v>
      </c>
      <c r="B4356" s="2">
        <v>200</v>
      </c>
      <c r="C4356" s="2">
        <v>200</v>
      </c>
      <c r="D4356" s="2" t="str">
        <f>"人民币"</f>
        <v>人民币</v>
      </c>
      <c r="E4356" s="2">
        <v>25.665</v>
      </c>
      <c r="F4356" s="2">
        <v>-601</v>
      </c>
      <c r="G4356" s="2">
        <v>-11.71</v>
      </c>
      <c r="H4356" s="2"/>
      <c r="I4356" s="2">
        <v>4532</v>
      </c>
      <c r="J4356" s="2">
        <v>22.66</v>
      </c>
      <c r="K4356" s="2">
        <v>0</v>
      </c>
      <c r="L4356" s="2">
        <v>0</v>
      </c>
      <c r="M4356" s="2" t="str">
        <f>"000061"</f>
        <v>000061</v>
      </c>
      <c r="N4356" s="2" t="str">
        <f>"0157472516"</f>
        <v>0157472516</v>
      </c>
      <c r="O4356" s="2" t="str">
        <f>"5133.00"</f>
        <v>5133.00</v>
      </c>
      <c r="P4356" s="2">
        <v>35</v>
      </c>
      <c r="Q4356" s="2">
        <f>P4356*B4356</f>
        <v>7000</v>
      </c>
      <c r="R4356" s="2">
        <f>(Q4356-O4356)/O4356*100</f>
        <v>36.3724917202416</v>
      </c>
    </row>
    <row r="4357" spans="1:18">
      <c r="A4357" s="2" t="str">
        <f>"北京城建"</f>
        <v>北京城建</v>
      </c>
      <c r="B4357" s="2">
        <v>200</v>
      </c>
      <c r="C4357" s="2">
        <v>200</v>
      </c>
      <c r="D4357" s="2" t="str">
        <f>"人民币"</f>
        <v>人民币</v>
      </c>
      <c r="E4357" s="2">
        <v>24.605</v>
      </c>
      <c r="F4357" s="2">
        <v>-394.99</v>
      </c>
      <c r="G4357" s="2">
        <v>-8.03</v>
      </c>
      <c r="H4357" s="2"/>
      <c r="I4357" s="2">
        <v>4526</v>
      </c>
      <c r="J4357" s="2">
        <v>22.63</v>
      </c>
      <c r="K4357" s="2">
        <v>0</v>
      </c>
      <c r="L4357" s="2">
        <v>0</v>
      </c>
      <c r="M4357" s="2" t="str">
        <f>"600266"</f>
        <v>600266</v>
      </c>
      <c r="N4357" s="2" t="str">
        <f t="shared" ref="N4357:N4359" si="1300">"A453612732"</f>
        <v>A453612732</v>
      </c>
      <c r="O4357" s="2" t="str">
        <f>"4920.99"</f>
        <v>4920.99</v>
      </c>
      <c r="P4357" s="2">
        <v>28</v>
      </c>
      <c r="Q4357" s="2">
        <f>P4357*B4357</f>
        <v>5600</v>
      </c>
      <c r="R4357" s="2">
        <f>(Q4357-O4357)/O4357*100</f>
        <v>13.7982397850839</v>
      </c>
    </row>
    <row r="4358" spans="1:18">
      <c r="A4358" s="2" t="str">
        <f>"上汽集团"</f>
        <v>上汽集团</v>
      </c>
      <c r="B4358" s="2">
        <v>200</v>
      </c>
      <c r="C4358" s="2">
        <v>200</v>
      </c>
      <c r="D4358" s="2" t="str">
        <f>"人民币"</f>
        <v>人民币</v>
      </c>
      <c r="E4358" s="2">
        <v>24.736</v>
      </c>
      <c r="F4358" s="2">
        <v>-449.12</v>
      </c>
      <c r="G4358" s="2">
        <v>-9.08</v>
      </c>
      <c r="H4358" s="2"/>
      <c r="I4358" s="2">
        <v>4498</v>
      </c>
      <c r="J4358" s="2">
        <v>22.49</v>
      </c>
      <c r="K4358" s="2">
        <v>0</v>
      </c>
      <c r="L4358" s="2">
        <v>0</v>
      </c>
      <c r="M4358" s="2" t="str">
        <f>"600104"</f>
        <v>600104</v>
      </c>
      <c r="N4358" s="2" t="str">
        <f>"A453612732"</f>
        <v>A453612732</v>
      </c>
      <c r="O4358" s="2" t="str">
        <f>"4947.12"</f>
        <v>4947.12</v>
      </c>
      <c r="P4358" s="2">
        <v>35</v>
      </c>
      <c r="Q4358" s="2">
        <f>P4358*B4358</f>
        <v>7000</v>
      </c>
      <c r="R4358" s="2">
        <f>(Q4358-O4358)/O4358*100</f>
        <v>41.4964666310904</v>
      </c>
    </row>
    <row r="4359" spans="1:18">
      <c r="A4359" s="2" t="str">
        <f>"中海集运"</f>
        <v>中海集运</v>
      </c>
      <c r="B4359" s="2">
        <v>400</v>
      </c>
      <c r="C4359" s="2">
        <v>400</v>
      </c>
      <c r="D4359" s="2" t="str">
        <f>"人民币"</f>
        <v>人民币</v>
      </c>
      <c r="E4359" s="2">
        <v>9.099</v>
      </c>
      <c r="F4359" s="2">
        <v>-167.68</v>
      </c>
      <c r="G4359" s="2">
        <v>-4.6</v>
      </c>
      <c r="H4359" s="2"/>
      <c r="I4359" s="2">
        <v>3472</v>
      </c>
      <c r="J4359" s="2">
        <v>8.68</v>
      </c>
      <c r="K4359" s="2">
        <v>0</v>
      </c>
      <c r="L4359" s="2">
        <v>0</v>
      </c>
      <c r="M4359" s="2" t="str">
        <f>"601866"</f>
        <v>601866</v>
      </c>
      <c r="N4359" s="2" t="str">
        <f>"A453612732"</f>
        <v>A453612732</v>
      </c>
      <c r="O4359" s="2" t="str">
        <f>"3639.68"</f>
        <v>3639.68</v>
      </c>
      <c r="P4359" s="2">
        <v>12</v>
      </c>
      <c r="Q4359" s="2">
        <f>P4359*B4359</f>
        <v>4800</v>
      </c>
      <c r="R4359" s="2">
        <f>(Q4359-O4359)/O4359*100</f>
        <v>31.8797256901706</v>
      </c>
    </row>
    <row r="4360" spans="1:18">
      <c r="A4360" s="2" t="str">
        <f>"中航军B"</f>
        <v>中航军B</v>
      </c>
      <c r="B4360" s="2">
        <v>3000</v>
      </c>
      <c r="C4360" s="2">
        <v>3000</v>
      </c>
      <c r="D4360" s="2" t="str">
        <f>"人民币"</f>
        <v>人民币</v>
      </c>
      <c r="E4360" s="2">
        <v>0.972</v>
      </c>
      <c r="F4360" s="2">
        <v>-62</v>
      </c>
      <c r="G4360" s="2">
        <v>-2.16</v>
      </c>
      <c r="H4360" s="2"/>
      <c r="I4360" s="2">
        <v>2853</v>
      </c>
      <c r="J4360" s="2">
        <v>0.951</v>
      </c>
      <c r="K4360" s="2">
        <v>0</v>
      </c>
      <c r="L4360" s="2">
        <v>0</v>
      </c>
      <c r="M4360" s="2" t="str">
        <f>"150222"</f>
        <v>150222</v>
      </c>
      <c r="N4360" s="2" t="str">
        <f>"0157472516"</f>
        <v>0157472516</v>
      </c>
      <c r="O4360" s="2" t="str">
        <f>"2915.00"</f>
        <v>2915.00</v>
      </c>
      <c r="P4360" s="2">
        <v>1.1</v>
      </c>
      <c r="Q4360" s="2">
        <f>P4360*B4360</f>
        <v>3300</v>
      </c>
      <c r="R4360" s="2">
        <f>(Q4360-O4360)/O4360*100</f>
        <v>13.2075471698113</v>
      </c>
    </row>
    <row r="4361" spans="1:18">
      <c r="A4361" s="2" t="str">
        <f>"华贸物流"</f>
        <v>华贸物流</v>
      </c>
      <c r="B4361" s="2">
        <v>200</v>
      </c>
      <c r="C4361" s="2">
        <v>200</v>
      </c>
      <c r="D4361" s="2" t="str">
        <f>"人民币"</f>
        <v>人民币</v>
      </c>
      <c r="E4361" s="2">
        <v>16.576</v>
      </c>
      <c r="F4361" s="2">
        <v>-473.12</v>
      </c>
      <c r="G4361" s="2">
        <v>-14.27</v>
      </c>
      <c r="H4361" s="2"/>
      <c r="I4361" s="2">
        <v>2842</v>
      </c>
      <c r="J4361" s="2">
        <v>14.21</v>
      </c>
      <c r="K4361" s="2">
        <v>0</v>
      </c>
      <c r="L4361" s="2">
        <v>0</v>
      </c>
      <c r="M4361" s="2" t="str">
        <f>"603128"</f>
        <v>603128</v>
      </c>
      <c r="N4361" s="2" t="str">
        <f t="shared" ref="N4361:N4364" si="1301">"A453612732"</f>
        <v>A453612732</v>
      </c>
      <c r="O4361" s="2" t="str">
        <f>"3315.12"</f>
        <v>3315.12</v>
      </c>
      <c r="P4361" s="2">
        <v>20</v>
      </c>
      <c r="Q4361" s="2">
        <f>P4361*B4361</f>
        <v>4000</v>
      </c>
      <c r="R4361" s="2">
        <f>(Q4361-O4361)/O4361*100</f>
        <v>20.6592823185888</v>
      </c>
    </row>
    <row r="4362" spans="1:18">
      <c r="A4362" s="2" t="str">
        <f>"盛达矿业"</f>
        <v>盛达矿业</v>
      </c>
      <c r="B4362" s="2">
        <v>100</v>
      </c>
      <c r="C4362" s="2">
        <v>100</v>
      </c>
      <c r="D4362" s="2" t="str">
        <f>"人民币"</f>
        <v>人民币</v>
      </c>
      <c r="E4362" s="2">
        <v>38.308</v>
      </c>
      <c r="F4362" s="2">
        <v>-1175.77</v>
      </c>
      <c r="G4362" s="2">
        <v>-30.69</v>
      </c>
      <c r="H4362" s="2"/>
      <c r="I4362" s="2">
        <v>2655</v>
      </c>
      <c r="J4362" s="2">
        <v>26.55</v>
      </c>
      <c r="K4362" s="2">
        <v>0</v>
      </c>
      <c r="L4362" s="2">
        <v>100</v>
      </c>
      <c r="M4362" s="2" t="str">
        <f>"000603"</f>
        <v>000603</v>
      </c>
      <c r="N4362" s="2" t="str">
        <f>"0157472516"</f>
        <v>0157472516</v>
      </c>
      <c r="O4362" s="2" t="str">
        <f>"3830.77"</f>
        <v>3830.77</v>
      </c>
      <c r="P4362" s="2">
        <v>40</v>
      </c>
      <c r="Q4362" s="2">
        <f>P4362*B4362</f>
        <v>4000</v>
      </c>
      <c r="R4362" s="2">
        <f>(Q4362-O4362)/O4362*100</f>
        <v>4.41764971533138</v>
      </c>
    </row>
    <row r="4363" spans="1:18">
      <c r="A4363" s="2" t="str">
        <f>"大众交通"</f>
        <v>大众交通</v>
      </c>
      <c r="B4363" s="2">
        <v>100</v>
      </c>
      <c r="C4363" s="2">
        <v>100</v>
      </c>
      <c r="D4363" s="2" t="str">
        <f>"人民币"</f>
        <v>人民币</v>
      </c>
      <c r="E4363" s="2">
        <v>30.941</v>
      </c>
      <c r="F4363" s="2">
        <v>-1037.13</v>
      </c>
      <c r="G4363" s="2">
        <v>-33.52</v>
      </c>
      <c r="H4363" s="2"/>
      <c r="I4363" s="2">
        <v>2057</v>
      </c>
      <c r="J4363" s="2">
        <v>20.57</v>
      </c>
      <c r="K4363" s="2">
        <v>0</v>
      </c>
      <c r="L4363" s="2">
        <v>0</v>
      </c>
      <c r="M4363" s="2" t="str">
        <f>"600611"</f>
        <v>600611</v>
      </c>
      <c r="N4363" s="2" t="str">
        <f>"A453612732"</f>
        <v>A453612732</v>
      </c>
      <c r="O4363" s="2" t="str">
        <f>"3094.13"</f>
        <v>3094.13</v>
      </c>
      <c r="P4363" s="2">
        <v>28</v>
      </c>
      <c r="Q4363" s="2">
        <f>P4363*B4363</f>
        <v>2800</v>
      </c>
      <c r="R4363" s="2">
        <f>(Q4363-O4363)/O4363*100</f>
        <v>-9.50606470962759</v>
      </c>
    </row>
    <row r="4364" spans="1:18">
      <c r="A4364" s="2" t="str">
        <f>"中国中车"</f>
        <v>中国中车</v>
      </c>
      <c r="B4364" s="2">
        <v>100</v>
      </c>
      <c r="C4364" s="2">
        <v>100</v>
      </c>
      <c r="D4364" s="2" t="str">
        <f>"人民币"</f>
        <v>人民币</v>
      </c>
      <c r="E4364" s="2">
        <v>26.395</v>
      </c>
      <c r="F4364" s="2">
        <v>-631.5</v>
      </c>
      <c r="G4364" s="2">
        <v>-23.92</v>
      </c>
      <c r="H4364" s="2"/>
      <c r="I4364" s="2">
        <v>2008</v>
      </c>
      <c r="J4364" s="2">
        <v>20.08</v>
      </c>
      <c r="K4364" s="2">
        <v>0</v>
      </c>
      <c r="L4364" s="2">
        <v>100</v>
      </c>
      <c r="M4364" s="2" t="str">
        <f>"601766"</f>
        <v>601766</v>
      </c>
      <c r="N4364" s="2" t="str">
        <f>"A453612732"</f>
        <v>A453612732</v>
      </c>
      <c r="O4364" s="2" t="str">
        <f>"2639.50"</f>
        <v>2639.50</v>
      </c>
      <c r="P4364" s="2">
        <v>30</v>
      </c>
      <c r="Q4364" s="2">
        <f>P4364*B4364</f>
        <v>3000</v>
      </c>
      <c r="R4364" s="2">
        <f>(Q4364-O4364)/O4364*100</f>
        <v>13.6578897518469</v>
      </c>
    </row>
    <row r="4365" spans="1:18">
      <c r="A4365" s="2" t="s">
        <v>8</v>
      </c>
      <c r="B4365" s="2" t="s">
        <v>9</v>
      </c>
      <c r="C4365" s="4" t="s">
        <v>10</v>
      </c>
      <c r="D4365" s="4"/>
      <c r="E4365" s="4"/>
      <c r="F4365" s="2"/>
      <c r="G4365" s="2">
        <f>SUM(G4349:G4364)</f>
        <v>-178.38</v>
      </c>
      <c r="H4365" s="2"/>
      <c r="I4365" s="2"/>
      <c r="J4365" s="2"/>
      <c r="K4365" s="2"/>
      <c r="L4365" s="2"/>
      <c r="M4365" s="2"/>
      <c r="N4365" s="2"/>
      <c r="O4365" s="2"/>
      <c r="P4365" s="2"/>
      <c r="Q4365" s="2">
        <f>SUM(Q4349:Q4364)</f>
        <v>134800</v>
      </c>
      <c r="R4365" s="2"/>
    </row>
    <row r="4366" customFormat="1"/>
    <row r="4367" customFormat="1"/>
    <row r="4368" spans="2:18">
      <c r="B4368" s="2" t="str">
        <f>"币种"</f>
        <v>币种</v>
      </c>
      <c r="C4368" s="2" t="str">
        <f>"余额"</f>
        <v>余额</v>
      </c>
      <c r="D4368" s="2" t="str">
        <f>"可用"</f>
        <v>可用</v>
      </c>
      <c r="E4368" s="2" t="str">
        <f>"可取"</f>
        <v>可取</v>
      </c>
      <c r="F4368" s="2" t="str">
        <f>"参考市值"</f>
        <v>参考市值</v>
      </c>
      <c r="G4368" s="2" t="str">
        <f>"资产"</f>
        <v>资产</v>
      </c>
      <c r="H4368" s="2" t="str">
        <f>"盈亏"</f>
        <v>盈亏</v>
      </c>
      <c r="I4368" s="2"/>
      <c r="J4368" s="2"/>
      <c r="K4368" s="2"/>
      <c r="L4368" s="2"/>
      <c r="M4368" s="2"/>
      <c r="N4368" s="2"/>
      <c r="O4368" s="2"/>
      <c r="P4368" s="2"/>
      <c r="Q4368" s="2"/>
      <c r="R4368" s="2"/>
    </row>
    <row r="4369" spans="2:18">
      <c r="B4369" s="2" t="str">
        <f>"人民币"</f>
        <v>人民币</v>
      </c>
      <c r="C4369" s="2" t="str">
        <f>"5508.71"</f>
        <v>5508.71</v>
      </c>
      <c r="D4369" s="2" t="str">
        <f>"138.54"</f>
        <v>138.54</v>
      </c>
      <c r="E4369" s="2" t="str">
        <f>"138.54"</f>
        <v>138.54</v>
      </c>
      <c r="F4369" s="2" t="str">
        <f>"91616.00"</f>
        <v>91616.00</v>
      </c>
      <c r="G4369" s="2" t="str">
        <f>"91754.54"</f>
        <v>91754.54</v>
      </c>
      <c r="H4369" s="2" t="str">
        <f>"-9194.42"</f>
        <v>-9194.42</v>
      </c>
      <c r="I4369" s="2"/>
      <c r="J4369" s="2"/>
      <c r="K4369" s="2"/>
      <c r="L4369" s="2"/>
      <c r="M4369" s="2"/>
      <c r="N4369" s="2"/>
      <c r="O4369" s="2"/>
      <c r="P4369" s="2"/>
      <c r="Q4369" s="2"/>
      <c r="R4369" s="2"/>
    </row>
    <row r="4370" spans="2:18"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8"/>
    </row>
    <row r="4371" spans="2:19">
      <c r="B4371" s="2" t="s">
        <v>0</v>
      </c>
      <c r="C4371" s="2" t="str">
        <f>"证券数量"</f>
        <v>证券数量</v>
      </c>
      <c r="D4371" s="2" t="s">
        <v>1</v>
      </c>
      <c r="E4371" s="2" t="str">
        <f>"价格币种"</f>
        <v>价格币种</v>
      </c>
      <c r="F4371" s="2" t="str">
        <f>"成本价"</f>
        <v>成本价</v>
      </c>
      <c r="G4371" s="2" t="str">
        <f>"浮动盈亏"</f>
        <v>浮动盈亏</v>
      </c>
      <c r="H4371" s="2" t="str">
        <f>"盈亏比例(%)"</f>
        <v>盈亏比例(%)</v>
      </c>
      <c r="I4371" s="2" t="str">
        <f>"折算汇率"</f>
        <v>折算汇率</v>
      </c>
      <c r="J4371" s="2" t="str">
        <f>"最新市值"</f>
        <v>最新市值</v>
      </c>
      <c r="K4371" s="2" t="str">
        <f>"当前价"</f>
        <v>当前价</v>
      </c>
      <c r="L4371" s="2" t="str">
        <f>"今买数量"</f>
        <v>今买数量</v>
      </c>
      <c r="M4371" s="2" t="str">
        <f>"今卖数量"</f>
        <v>今卖数量</v>
      </c>
      <c r="N4371" s="2" t="str">
        <f>"证券代码"</f>
        <v>证券代码</v>
      </c>
      <c r="O4371" s="2" t="str">
        <f>"股东代码"</f>
        <v>股东代码</v>
      </c>
      <c r="P4371" s="2" t="str">
        <f>"成本金额"</f>
        <v>成本金额</v>
      </c>
      <c r="Q4371" s="2" t="s">
        <v>2</v>
      </c>
      <c r="R4371" s="2"/>
      <c r="S4371" s="2" t="s">
        <v>3</v>
      </c>
    </row>
    <row r="4372" spans="2:19">
      <c r="B4372" s="2" t="s">
        <v>4</v>
      </c>
      <c r="C4372" s="9" t="s">
        <v>5</v>
      </c>
      <c r="D4372" s="9" t="s">
        <v>5</v>
      </c>
      <c r="E4372" s="2" t="str">
        <f t="shared" ref="E4372:E4387" si="1302">"人民币"</f>
        <v>人民币</v>
      </c>
      <c r="F4372" s="2">
        <v>19.758</v>
      </c>
      <c r="G4372" s="2">
        <v>-1294.53</v>
      </c>
      <c r="H4372" s="2">
        <v>-8.19</v>
      </c>
      <c r="I4372" s="9" t="s">
        <v>6</v>
      </c>
      <c r="J4372" s="2">
        <v>14512</v>
      </c>
      <c r="K4372" s="2">
        <v>18.14</v>
      </c>
      <c r="L4372" s="2">
        <v>0</v>
      </c>
      <c r="M4372" s="2">
        <v>0</v>
      </c>
      <c r="N4372" s="2" t="str">
        <f>"000936"</f>
        <v>000936</v>
      </c>
      <c r="O4372" s="2" t="str">
        <f t="shared" ref="O4372:O4375" si="1303">"0157472516"</f>
        <v>0157472516</v>
      </c>
      <c r="P4372" s="2" t="str">
        <f>"15806.53"</f>
        <v>15806.53</v>
      </c>
      <c r="Q4372" s="2">
        <v>30</v>
      </c>
      <c r="R4372" s="2">
        <f t="shared" ref="R4372:R4387" si="1304">Q4372*C4372</f>
        <v>24000</v>
      </c>
      <c r="S4372" s="2">
        <f t="shared" ref="S4372:S4387" si="1305">(R4372-P4372)/P4372*100</f>
        <v>51.835981711356</v>
      </c>
    </row>
    <row r="4373" spans="2:19">
      <c r="B4373" s="2" t="str">
        <f>"创业板B"</f>
        <v>创业板B</v>
      </c>
      <c r="C4373" s="2">
        <v>10000</v>
      </c>
      <c r="D4373" s="2">
        <v>10000</v>
      </c>
      <c r="E4373" s="2" t="str">
        <f>"人民币"</f>
        <v>人民币</v>
      </c>
      <c r="F4373" s="2">
        <v>1.116</v>
      </c>
      <c r="G4373" s="2">
        <v>-927.5</v>
      </c>
      <c r="H4373" s="2">
        <v>-8.33</v>
      </c>
      <c r="I4373" s="2"/>
      <c r="J4373" s="2">
        <v>10230</v>
      </c>
      <c r="K4373" s="2">
        <v>1.023</v>
      </c>
      <c r="L4373" s="2">
        <v>0</v>
      </c>
      <c r="M4373" s="2">
        <v>0</v>
      </c>
      <c r="N4373" s="2" t="str">
        <f>"150153"</f>
        <v>150153</v>
      </c>
      <c r="O4373" s="2" t="str">
        <f>"0157472516"</f>
        <v>0157472516</v>
      </c>
      <c r="P4373" s="2" t="str">
        <f>"11157.50"</f>
        <v>11157.50</v>
      </c>
      <c r="Q4373" s="2">
        <v>1.3</v>
      </c>
      <c r="R4373" s="2">
        <f>Q4373*C4373</f>
        <v>13000</v>
      </c>
      <c r="S4373" s="2">
        <f>(R4373-P4373)/P4373*100</f>
        <v>16.5135559041004</v>
      </c>
    </row>
    <row r="4374" spans="2:19">
      <c r="B4374" s="2" t="s">
        <v>7</v>
      </c>
      <c r="C4374" s="2">
        <v>600</v>
      </c>
      <c r="D4374" s="2">
        <v>600</v>
      </c>
      <c r="E4374" s="2" t="str">
        <f>"人民币"</f>
        <v>人民币</v>
      </c>
      <c r="F4374" s="2">
        <v>17.548</v>
      </c>
      <c r="G4374" s="2">
        <v>-310.88</v>
      </c>
      <c r="H4374" s="2">
        <v>-2.95</v>
      </c>
      <c r="I4374" s="2"/>
      <c r="J4374" s="2">
        <v>10218</v>
      </c>
      <c r="K4374" s="2">
        <v>17.03</v>
      </c>
      <c r="L4374" s="2">
        <v>0</v>
      </c>
      <c r="M4374" s="2">
        <v>0</v>
      </c>
      <c r="N4374" s="2" t="str">
        <f>"600008"</f>
        <v>600008</v>
      </c>
      <c r="O4374" s="2" t="str">
        <f t="shared" ref="O4374:O4377" si="1306">"A453612732"</f>
        <v>A453612732</v>
      </c>
      <c r="P4374" s="2" t="str">
        <f>"10528.88"</f>
        <v>10528.88</v>
      </c>
      <c r="Q4374" s="2">
        <v>25</v>
      </c>
      <c r="R4374" s="2">
        <f>Q4374*C4374</f>
        <v>15000</v>
      </c>
      <c r="S4374" s="2">
        <f>(R4374-P4374)/P4374*100</f>
        <v>42.4652954540274</v>
      </c>
    </row>
    <row r="4375" spans="2:19">
      <c r="B4375" s="2" t="str">
        <f>"华英农业"</f>
        <v>华英农业</v>
      </c>
      <c r="C4375" s="2">
        <v>600</v>
      </c>
      <c r="D4375" s="2">
        <v>300</v>
      </c>
      <c r="E4375" s="2" t="str">
        <f>"人民币"</f>
        <v>人民币</v>
      </c>
      <c r="F4375" s="2">
        <v>14.948</v>
      </c>
      <c r="G4375" s="2">
        <v>-418.66</v>
      </c>
      <c r="H4375" s="2">
        <v>-4.67</v>
      </c>
      <c r="I4375" s="2"/>
      <c r="J4375" s="2">
        <v>8550</v>
      </c>
      <c r="K4375" s="2">
        <v>14.25</v>
      </c>
      <c r="L4375" s="2">
        <v>300</v>
      </c>
      <c r="M4375" s="2">
        <v>0</v>
      </c>
      <c r="N4375" s="2" t="str">
        <f>"002321"</f>
        <v>002321</v>
      </c>
      <c r="O4375" s="2" t="str">
        <f>"0157472516"</f>
        <v>0157472516</v>
      </c>
      <c r="P4375" s="2" t="str">
        <f>"8968.66"</f>
        <v>8968.66</v>
      </c>
      <c r="Q4375" s="2">
        <v>25</v>
      </c>
      <c r="R4375" s="2">
        <f>Q4375*C4375</f>
        <v>15000</v>
      </c>
      <c r="S4375" s="2">
        <f>(R4375-P4375)/P4375*100</f>
        <v>67.2490650777262</v>
      </c>
    </row>
    <row r="4376" spans="2:19">
      <c r="B4376" s="2" t="str">
        <f>"*ST阳化"</f>
        <v>*ST阳化</v>
      </c>
      <c r="C4376" s="2">
        <v>900</v>
      </c>
      <c r="D4376" s="2">
        <v>600</v>
      </c>
      <c r="E4376" s="2" t="str">
        <f>"人民币"</f>
        <v>人民币</v>
      </c>
      <c r="F4376" s="2">
        <v>7.599</v>
      </c>
      <c r="G4376" s="2">
        <v>-80.2</v>
      </c>
      <c r="H4376" s="2">
        <v>-1.17</v>
      </c>
      <c r="I4376" s="2"/>
      <c r="J4376" s="2">
        <v>6759</v>
      </c>
      <c r="K4376" s="2">
        <v>7.51</v>
      </c>
      <c r="L4376" s="2">
        <v>300</v>
      </c>
      <c r="M4376" s="2">
        <v>0</v>
      </c>
      <c r="N4376" s="2" t="str">
        <f>"600691"</f>
        <v>600691</v>
      </c>
      <c r="O4376" s="2" t="str">
        <f>"A453612732"</f>
        <v>A453612732</v>
      </c>
      <c r="P4376" s="2" t="str">
        <f>"6839.20"</f>
        <v>6839.20</v>
      </c>
      <c r="Q4376" s="2">
        <v>11</v>
      </c>
      <c r="R4376" s="2">
        <f>Q4376*C4376</f>
        <v>9900</v>
      </c>
      <c r="S4376" s="2">
        <f>(R4376-P4376)/P4376*100</f>
        <v>44.7537723710376</v>
      </c>
    </row>
    <row r="4377" spans="2:19">
      <c r="B4377" s="2" t="str">
        <f>"雪峰科技"</f>
        <v>雪峰科技</v>
      </c>
      <c r="C4377" s="2">
        <v>200</v>
      </c>
      <c r="D4377" s="2">
        <v>100</v>
      </c>
      <c r="E4377" s="2" t="str">
        <f>"人民币"</f>
        <v>人民币</v>
      </c>
      <c r="F4377" s="2">
        <v>37.898</v>
      </c>
      <c r="G4377" s="2">
        <v>-1239.59</v>
      </c>
      <c r="H4377" s="2">
        <v>-16.35</v>
      </c>
      <c r="I4377" s="2"/>
      <c r="J4377" s="2">
        <v>6340</v>
      </c>
      <c r="K4377" s="2">
        <v>31.7</v>
      </c>
      <c r="L4377" s="2">
        <v>100</v>
      </c>
      <c r="M4377" s="2">
        <v>0</v>
      </c>
      <c r="N4377" s="2" t="str">
        <f>"603227"</f>
        <v>603227</v>
      </c>
      <c r="O4377" s="2" t="str">
        <f>"A453612732"</f>
        <v>A453612732</v>
      </c>
      <c r="P4377" s="2" t="str">
        <f>"7579.59"</f>
        <v>7579.59</v>
      </c>
      <c r="Q4377" s="2">
        <v>42</v>
      </c>
      <c r="R4377" s="2">
        <f>Q4377*C4377</f>
        <v>8400</v>
      </c>
      <c r="S4377" s="2">
        <f>(R4377-P4377)/P4377*100</f>
        <v>10.8239363870605</v>
      </c>
    </row>
    <row r="4378" spans="2:19">
      <c r="B4378" s="2" t="str">
        <f>"三花股份"</f>
        <v>三花股份</v>
      </c>
      <c r="C4378" s="2">
        <v>400</v>
      </c>
      <c r="D4378" s="2">
        <v>400</v>
      </c>
      <c r="E4378" s="2" t="str">
        <f>"人民币"</f>
        <v>人民币</v>
      </c>
      <c r="F4378" s="2">
        <v>13.737</v>
      </c>
      <c r="G4378" s="2">
        <v>69.25</v>
      </c>
      <c r="H4378" s="2">
        <v>1.26</v>
      </c>
      <c r="I4378" s="2"/>
      <c r="J4378" s="2">
        <v>5564</v>
      </c>
      <c r="K4378" s="2">
        <v>13.91</v>
      </c>
      <c r="L4378" s="2">
        <v>0</v>
      </c>
      <c r="M4378" s="2">
        <v>0</v>
      </c>
      <c r="N4378" s="2" t="str">
        <f>"002050"</f>
        <v>002050</v>
      </c>
      <c r="O4378" s="2" t="str">
        <f t="shared" ref="O4378:O4383" si="1307">"0157472516"</f>
        <v>0157472516</v>
      </c>
      <c r="P4378" s="2" t="str">
        <f>"5494.75"</f>
        <v>5494.75</v>
      </c>
      <c r="Q4378" s="2">
        <v>20</v>
      </c>
      <c r="R4378" s="2">
        <f>Q4378*C4378</f>
        <v>8000</v>
      </c>
      <c r="S4378" s="2">
        <f>(R4378-P4378)/P4378*100</f>
        <v>45.5935210883116</v>
      </c>
    </row>
    <row r="4379" spans="2:19">
      <c r="B4379" s="2" t="str">
        <f>"农 产 品"</f>
        <v>农 产 品</v>
      </c>
      <c r="C4379" s="2">
        <v>200</v>
      </c>
      <c r="D4379" s="2">
        <v>200</v>
      </c>
      <c r="E4379" s="2" t="str">
        <f>"人民币"</f>
        <v>人民币</v>
      </c>
      <c r="F4379" s="2">
        <v>25.665</v>
      </c>
      <c r="G4379" s="2">
        <v>-601</v>
      </c>
      <c r="H4379" s="2">
        <v>-11.71</v>
      </c>
      <c r="I4379" s="2"/>
      <c r="J4379" s="2">
        <v>4532</v>
      </c>
      <c r="K4379" s="2">
        <v>22.66</v>
      </c>
      <c r="L4379" s="2">
        <v>0</v>
      </c>
      <c r="M4379" s="2">
        <v>0</v>
      </c>
      <c r="N4379" s="2" t="str">
        <f>"000061"</f>
        <v>000061</v>
      </c>
      <c r="O4379" s="2" t="str">
        <f>"0157472516"</f>
        <v>0157472516</v>
      </c>
      <c r="P4379" s="2" t="str">
        <f>"5133.00"</f>
        <v>5133.00</v>
      </c>
      <c r="Q4379" s="2">
        <v>35</v>
      </c>
      <c r="R4379" s="2">
        <f>Q4379*C4379</f>
        <v>7000</v>
      </c>
      <c r="S4379" s="2">
        <f>(R4379-P4379)/P4379*100</f>
        <v>36.3724917202416</v>
      </c>
    </row>
    <row r="4380" spans="2:19">
      <c r="B4380" s="2" t="str">
        <f>"北京城建"</f>
        <v>北京城建</v>
      </c>
      <c r="C4380" s="2">
        <v>200</v>
      </c>
      <c r="D4380" s="2">
        <v>200</v>
      </c>
      <c r="E4380" s="2" t="str">
        <f>"人民币"</f>
        <v>人民币</v>
      </c>
      <c r="F4380" s="2">
        <v>24.605</v>
      </c>
      <c r="G4380" s="2">
        <v>-394.99</v>
      </c>
      <c r="H4380" s="2">
        <v>-8.03</v>
      </c>
      <c r="I4380" s="2"/>
      <c r="J4380" s="2">
        <v>4526</v>
      </c>
      <c r="K4380" s="2">
        <v>22.63</v>
      </c>
      <c r="L4380" s="2">
        <v>0</v>
      </c>
      <c r="M4380" s="2">
        <v>0</v>
      </c>
      <c r="N4380" s="2" t="str">
        <f>"600266"</f>
        <v>600266</v>
      </c>
      <c r="O4380" s="2" t="str">
        <f t="shared" ref="O4380:O4382" si="1308">"A453612732"</f>
        <v>A453612732</v>
      </c>
      <c r="P4380" s="2" t="str">
        <f>"4920.99"</f>
        <v>4920.99</v>
      </c>
      <c r="Q4380" s="2">
        <v>28</v>
      </c>
      <c r="R4380" s="2">
        <f>Q4380*C4380</f>
        <v>5600</v>
      </c>
      <c r="S4380" s="2">
        <f>(R4380-P4380)/P4380*100</f>
        <v>13.7982397850839</v>
      </c>
    </row>
    <row r="4381" spans="2:19">
      <c r="B4381" s="2" t="str">
        <f>"上汽集团"</f>
        <v>上汽集团</v>
      </c>
      <c r="C4381" s="2">
        <v>200</v>
      </c>
      <c r="D4381" s="2">
        <v>200</v>
      </c>
      <c r="E4381" s="2" t="str">
        <f>"人民币"</f>
        <v>人民币</v>
      </c>
      <c r="F4381" s="2">
        <v>24.736</v>
      </c>
      <c r="G4381" s="2">
        <v>-449.12</v>
      </c>
      <c r="H4381" s="2">
        <v>-9.08</v>
      </c>
      <c r="I4381" s="2"/>
      <c r="J4381" s="2">
        <v>4498</v>
      </c>
      <c r="K4381" s="2">
        <v>22.49</v>
      </c>
      <c r="L4381" s="2">
        <v>0</v>
      </c>
      <c r="M4381" s="2">
        <v>0</v>
      </c>
      <c r="N4381" s="2" t="str">
        <f>"600104"</f>
        <v>600104</v>
      </c>
      <c r="O4381" s="2" t="str">
        <f>"A453612732"</f>
        <v>A453612732</v>
      </c>
      <c r="P4381" s="2" t="str">
        <f>"4947.12"</f>
        <v>4947.12</v>
      </c>
      <c r="Q4381" s="2">
        <v>35</v>
      </c>
      <c r="R4381" s="2">
        <f>Q4381*C4381</f>
        <v>7000</v>
      </c>
      <c r="S4381" s="2">
        <f>(R4381-P4381)/P4381*100</f>
        <v>41.4964666310904</v>
      </c>
    </row>
    <row r="4382" spans="2:19">
      <c r="B4382" s="2" t="str">
        <f>"中海集运"</f>
        <v>中海集运</v>
      </c>
      <c r="C4382" s="2">
        <v>400</v>
      </c>
      <c r="D4382" s="2">
        <v>400</v>
      </c>
      <c r="E4382" s="2" t="str">
        <f>"人民币"</f>
        <v>人民币</v>
      </c>
      <c r="F4382" s="2">
        <v>9.099</v>
      </c>
      <c r="G4382" s="2">
        <v>-167.68</v>
      </c>
      <c r="H4382" s="2">
        <v>-4.6</v>
      </c>
      <c r="I4382" s="2"/>
      <c r="J4382" s="2">
        <v>3472</v>
      </c>
      <c r="K4382" s="2">
        <v>8.68</v>
      </c>
      <c r="L4382" s="2">
        <v>0</v>
      </c>
      <c r="M4382" s="2">
        <v>0</v>
      </c>
      <c r="N4382" s="2" t="str">
        <f>"601866"</f>
        <v>601866</v>
      </c>
      <c r="O4382" s="2" t="str">
        <f>"A453612732"</f>
        <v>A453612732</v>
      </c>
      <c r="P4382" s="2" t="str">
        <f>"3639.68"</f>
        <v>3639.68</v>
      </c>
      <c r="Q4382" s="2">
        <v>12</v>
      </c>
      <c r="R4382" s="2">
        <f>Q4382*C4382</f>
        <v>4800</v>
      </c>
      <c r="S4382" s="2">
        <f>(R4382-P4382)/P4382*100</f>
        <v>31.8797256901706</v>
      </c>
    </row>
    <row r="4383" spans="2:19">
      <c r="B4383" s="2" t="str">
        <f>"中航军B"</f>
        <v>中航军B</v>
      </c>
      <c r="C4383" s="2">
        <v>3000</v>
      </c>
      <c r="D4383" s="2">
        <v>3000</v>
      </c>
      <c r="E4383" s="2" t="str">
        <f>"人民币"</f>
        <v>人民币</v>
      </c>
      <c r="F4383" s="2">
        <v>0.972</v>
      </c>
      <c r="G4383" s="2">
        <v>-62</v>
      </c>
      <c r="H4383" s="2">
        <v>-2.16</v>
      </c>
      <c r="I4383" s="2"/>
      <c r="J4383" s="2">
        <v>2853</v>
      </c>
      <c r="K4383" s="2">
        <v>0.951</v>
      </c>
      <c r="L4383" s="2">
        <v>0</v>
      </c>
      <c r="M4383" s="2">
        <v>0</v>
      </c>
      <c r="N4383" s="2" t="str">
        <f>"150222"</f>
        <v>150222</v>
      </c>
      <c r="O4383" s="2" t="str">
        <f>"0157472516"</f>
        <v>0157472516</v>
      </c>
      <c r="P4383" s="2" t="str">
        <f>"2915.00"</f>
        <v>2915.00</v>
      </c>
      <c r="Q4383" s="2">
        <v>1.1</v>
      </c>
      <c r="R4383" s="2">
        <f>Q4383*C4383</f>
        <v>3300</v>
      </c>
      <c r="S4383" s="2">
        <f>(R4383-P4383)/P4383*100</f>
        <v>13.2075471698113</v>
      </c>
    </row>
    <row r="4384" spans="2:19">
      <c r="B4384" s="2" t="str">
        <f>"华贸物流"</f>
        <v>华贸物流</v>
      </c>
      <c r="C4384" s="2">
        <v>200</v>
      </c>
      <c r="D4384" s="2">
        <v>200</v>
      </c>
      <c r="E4384" s="2" t="str">
        <f>"人民币"</f>
        <v>人民币</v>
      </c>
      <c r="F4384" s="2">
        <v>16.576</v>
      </c>
      <c r="G4384" s="2">
        <v>-473.12</v>
      </c>
      <c r="H4384" s="2">
        <v>-14.27</v>
      </c>
      <c r="I4384" s="2"/>
      <c r="J4384" s="2">
        <v>2842</v>
      </c>
      <c r="K4384" s="2">
        <v>14.21</v>
      </c>
      <c r="L4384" s="2">
        <v>0</v>
      </c>
      <c r="M4384" s="2">
        <v>0</v>
      </c>
      <c r="N4384" s="2" t="str">
        <f>"603128"</f>
        <v>603128</v>
      </c>
      <c r="O4384" s="2" t="str">
        <f t="shared" ref="O4384:O4387" si="1309">"A453612732"</f>
        <v>A453612732</v>
      </c>
      <c r="P4384" s="2" t="str">
        <f>"3315.12"</f>
        <v>3315.12</v>
      </c>
      <c r="Q4384" s="2">
        <v>20</v>
      </c>
      <c r="R4384" s="2">
        <f>Q4384*C4384</f>
        <v>4000</v>
      </c>
      <c r="S4384" s="2">
        <f>(R4384-P4384)/P4384*100</f>
        <v>20.6592823185888</v>
      </c>
    </row>
    <row r="4385" spans="2:19">
      <c r="B4385" s="2" t="str">
        <f>"盛达矿业"</f>
        <v>盛达矿业</v>
      </c>
      <c r="C4385" s="2">
        <v>100</v>
      </c>
      <c r="D4385" s="2">
        <v>100</v>
      </c>
      <c r="E4385" s="2" t="str">
        <f>"人民币"</f>
        <v>人民币</v>
      </c>
      <c r="F4385" s="2">
        <v>38.308</v>
      </c>
      <c r="G4385" s="2">
        <v>-1175.77</v>
      </c>
      <c r="H4385" s="2">
        <v>-30.69</v>
      </c>
      <c r="I4385" s="2"/>
      <c r="J4385" s="2">
        <v>2655</v>
      </c>
      <c r="K4385" s="2">
        <v>26.55</v>
      </c>
      <c r="L4385" s="2">
        <v>0</v>
      </c>
      <c r="M4385" s="2">
        <v>100</v>
      </c>
      <c r="N4385" s="2" t="str">
        <f>"000603"</f>
        <v>000603</v>
      </c>
      <c r="O4385" s="2" t="str">
        <f>"0157472516"</f>
        <v>0157472516</v>
      </c>
      <c r="P4385" s="2" t="str">
        <f>"3830.77"</f>
        <v>3830.77</v>
      </c>
      <c r="Q4385" s="2">
        <v>40</v>
      </c>
      <c r="R4385" s="2">
        <f>Q4385*C4385</f>
        <v>4000</v>
      </c>
      <c r="S4385" s="2">
        <f>(R4385-P4385)/P4385*100</f>
        <v>4.41764971533138</v>
      </c>
    </row>
    <row r="4386" spans="2:19">
      <c r="B4386" s="2" t="str">
        <f>"大众交通"</f>
        <v>大众交通</v>
      </c>
      <c r="C4386" s="2">
        <v>100</v>
      </c>
      <c r="D4386" s="2">
        <v>100</v>
      </c>
      <c r="E4386" s="2" t="str">
        <f>"人民币"</f>
        <v>人民币</v>
      </c>
      <c r="F4386" s="2">
        <v>30.941</v>
      </c>
      <c r="G4386" s="2">
        <v>-1037.13</v>
      </c>
      <c r="H4386" s="2">
        <v>-33.52</v>
      </c>
      <c r="I4386" s="2"/>
      <c r="J4386" s="2">
        <v>2057</v>
      </c>
      <c r="K4386" s="2">
        <v>20.57</v>
      </c>
      <c r="L4386" s="2">
        <v>0</v>
      </c>
      <c r="M4386" s="2">
        <v>0</v>
      </c>
      <c r="N4386" s="2" t="str">
        <f>"600611"</f>
        <v>600611</v>
      </c>
      <c r="O4386" s="2" t="str">
        <f>"A453612732"</f>
        <v>A453612732</v>
      </c>
      <c r="P4386" s="2" t="str">
        <f>"3094.13"</f>
        <v>3094.13</v>
      </c>
      <c r="Q4386" s="2">
        <v>28</v>
      </c>
      <c r="R4386" s="2">
        <f>Q4386*C4386</f>
        <v>2800</v>
      </c>
      <c r="S4386" s="2">
        <f>(R4386-P4386)/P4386*100</f>
        <v>-9.50606470962759</v>
      </c>
    </row>
    <row r="4387" spans="2:19">
      <c r="B4387" s="2" t="str">
        <f>"中国中车"</f>
        <v>中国中车</v>
      </c>
      <c r="C4387" s="2">
        <v>100</v>
      </c>
      <c r="D4387" s="2">
        <v>100</v>
      </c>
      <c r="E4387" s="2" t="str">
        <f>"人民币"</f>
        <v>人民币</v>
      </c>
      <c r="F4387" s="2">
        <v>26.395</v>
      </c>
      <c r="G4387" s="2">
        <v>-631.5</v>
      </c>
      <c r="H4387" s="2">
        <v>-23.92</v>
      </c>
      <c r="I4387" s="2"/>
      <c r="J4387" s="2">
        <v>2008</v>
      </c>
      <c r="K4387" s="2">
        <v>20.08</v>
      </c>
      <c r="L4387" s="2">
        <v>0</v>
      </c>
      <c r="M4387" s="2">
        <v>100</v>
      </c>
      <c r="N4387" s="2" t="str">
        <f>"601766"</f>
        <v>601766</v>
      </c>
      <c r="O4387" s="2" t="str">
        <f>"A453612732"</f>
        <v>A453612732</v>
      </c>
      <c r="P4387" s="2" t="str">
        <f>"2639.50"</f>
        <v>2639.50</v>
      </c>
      <c r="Q4387" s="2">
        <v>30</v>
      </c>
      <c r="R4387" s="2">
        <f>Q4387*C4387</f>
        <v>3000</v>
      </c>
      <c r="S4387" s="2">
        <f>(R4387-P4387)/P4387*100</f>
        <v>13.6578897518469</v>
      </c>
    </row>
    <row r="4388" spans="2:19">
      <c r="B4388" s="2" t="s">
        <v>8</v>
      </c>
      <c r="C4388" s="2" t="s">
        <v>9</v>
      </c>
      <c r="D4388" s="4" t="s">
        <v>10</v>
      </c>
      <c r="E4388" s="4"/>
      <c r="F4388" s="4"/>
      <c r="G4388" s="2"/>
      <c r="H4388" s="2">
        <f>SUM(H4372:H4387)</f>
        <v>-178.38</v>
      </c>
      <c r="I4388" s="2"/>
      <c r="J4388" s="2"/>
      <c r="K4388" s="2"/>
      <c r="L4388" s="2"/>
      <c r="M4388" s="2"/>
      <c r="N4388" s="2"/>
      <c r="O4388" s="2"/>
      <c r="P4388" s="2"/>
      <c r="Q4388" s="2"/>
      <c r="R4388" s="2">
        <f>SUM(R4372:R4387)</f>
        <v>134800</v>
      </c>
      <c r="S4388" s="2"/>
    </row>
    <row r="4389" customFormat="1" spans="4:9">
      <c r="D4389" s="5"/>
      <c r="E4389" s="5"/>
      <c r="F4389" s="5"/>
      <c r="I4389" s="6">
        <v>42257</v>
      </c>
    </row>
    <row r="4390" customFormat="1" spans="11:11">
      <c r="K4390" s="6">
        <f>I4389+1</f>
        <v>42258</v>
      </c>
    </row>
    <row r="4391" customFormat="1" spans="3:12">
      <c r="C4391" t="s">
        <v>11</v>
      </c>
      <c r="L4391" s="7">
        <f ca="1">NOW()</f>
        <v>42259.9654398148</v>
      </c>
    </row>
    <row r="4392" customFormat="1" spans="10:10">
      <c r="J4392" t="e">
        <f>E4384+1</f>
        <v>#VALUE!</v>
      </c>
    </row>
    <row r="4393" customFormat="1" spans="7:7">
      <c r="G4393" t="s">
        <v>12</v>
      </c>
    </row>
    <row r="4394" customFormat="1" spans="6:6">
      <c r="F4394" t="s">
        <v>13</v>
      </c>
    </row>
    <row r="4395" spans="1:17">
      <c r="A4395" s="2" t="str">
        <f>"币种"</f>
        <v>币种</v>
      </c>
      <c r="B4395" s="2" t="str">
        <f>"余额"</f>
        <v>余额</v>
      </c>
      <c r="C4395" s="2" t="str">
        <f>"可用"</f>
        <v>可用</v>
      </c>
      <c r="D4395" s="2" t="str">
        <f>"可取"</f>
        <v>可取</v>
      </c>
      <c r="E4395" s="2" t="str">
        <f>"参考市值"</f>
        <v>参考市值</v>
      </c>
      <c r="F4395" s="2" t="str">
        <f>"资产"</f>
        <v>资产</v>
      </c>
      <c r="G4395" s="2" t="str">
        <f>"盈亏"</f>
        <v>盈亏</v>
      </c>
      <c r="H4395" s="2"/>
      <c r="I4395" s="2"/>
      <c r="J4395" s="2"/>
      <c r="K4395" s="2"/>
      <c r="L4395" s="2"/>
      <c r="M4395" s="2"/>
      <c r="N4395" s="2"/>
      <c r="O4395" s="2"/>
      <c r="P4395" s="2"/>
      <c r="Q4395" s="2"/>
    </row>
    <row r="4396" spans="1:17">
      <c r="A4396" s="2" t="str">
        <f>"人民币"</f>
        <v>人民币</v>
      </c>
      <c r="B4396" s="2" t="str">
        <f>"5508.71"</f>
        <v>5508.71</v>
      </c>
      <c r="C4396" s="2" t="str">
        <f>"138.54"</f>
        <v>138.54</v>
      </c>
      <c r="D4396" s="2" t="str">
        <f>"138.54"</f>
        <v>138.54</v>
      </c>
      <c r="E4396" s="2" t="str">
        <f>"91616.00"</f>
        <v>91616.00</v>
      </c>
      <c r="F4396" s="2" t="str">
        <f>"91754.54"</f>
        <v>91754.54</v>
      </c>
      <c r="G4396" s="2" t="str">
        <f>"-9194.42"</f>
        <v>-9194.42</v>
      </c>
      <c r="H4396" s="2"/>
      <c r="I4396" s="2"/>
      <c r="J4396" s="2"/>
      <c r="K4396" s="2"/>
      <c r="L4396" s="2"/>
      <c r="M4396" s="2"/>
      <c r="N4396" s="2"/>
      <c r="O4396" s="2"/>
      <c r="P4396" s="2"/>
      <c r="Q4396" s="2"/>
    </row>
    <row r="4397" spans="1:17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8"/>
    </row>
    <row r="4398" spans="1:18">
      <c r="A4398" s="2" t="s">
        <v>0</v>
      </c>
      <c r="B4398" s="2" t="str">
        <f>"证券数量"</f>
        <v>证券数量</v>
      </c>
      <c r="C4398" s="2" t="s">
        <v>1</v>
      </c>
      <c r="D4398" s="2" t="str">
        <f>"价格币种"</f>
        <v>价格币种</v>
      </c>
      <c r="E4398" s="2" t="str">
        <f>"成本价"</f>
        <v>成本价</v>
      </c>
      <c r="F4398" s="2" t="str">
        <f>"浮动盈亏"</f>
        <v>浮动盈亏</v>
      </c>
      <c r="G4398" s="2" t="str">
        <f>"盈亏比例(%)"</f>
        <v>盈亏比例(%)</v>
      </c>
      <c r="H4398" s="2" t="str">
        <f>"折算汇率"</f>
        <v>折算汇率</v>
      </c>
      <c r="I4398" s="2" t="str">
        <f>"最新市值"</f>
        <v>最新市值</v>
      </c>
      <c r="J4398" s="2" t="str">
        <f>"当前价"</f>
        <v>当前价</v>
      </c>
      <c r="K4398" s="2" t="str">
        <f>"今买数量"</f>
        <v>今买数量</v>
      </c>
      <c r="L4398" s="2" t="str">
        <f>"今卖数量"</f>
        <v>今卖数量</v>
      </c>
      <c r="M4398" s="2" t="str">
        <f>"证券代码"</f>
        <v>证券代码</v>
      </c>
      <c r="N4398" s="2" t="str">
        <f>"股东代码"</f>
        <v>股东代码</v>
      </c>
      <c r="O4398" s="2" t="str">
        <f>"成本金额"</f>
        <v>成本金额</v>
      </c>
      <c r="P4398" s="2" t="s">
        <v>2</v>
      </c>
      <c r="Q4398" s="2"/>
      <c r="R4398" s="2" t="s">
        <v>3</v>
      </c>
    </row>
    <row r="4399" spans="1:18">
      <c r="A4399" s="2" t="s">
        <v>4</v>
      </c>
      <c r="B4399" s="9" t="s">
        <v>5</v>
      </c>
      <c r="C4399" s="9" t="s">
        <v>5</v>
      </c>
      <c r="D4399" s="2" t="str">
        <f t="shared" ref="D4399:D4414" si="1310">"人民币"</f>
        <v>人民币</v>
      </c>
      <c r="E4399" s="2">
        <v>19.758</v>
      </c>
      <c r="F4399" s="2">
        <v>-1294.53</v>
      </c>
      <c r="G4399" s="2">
        <v>-8.19</v>
      </c>
      <c r="H4399" s="9" t="s">
        <v>6</v>
      </c>
      <c r="I4399" s="2">
        <v>14512</v>
      </c>
      <c r="J4399" s="2">
        <v>18.14</v>
      </c>
      <c r="K4399" s="2">
        <v>0</v>
      </c>
      <c r="L4399" s="2">
        <v>0</v>
      </c>
      <c r="M4399" s="2" t="str">
        <f>"000936"</f>
        <v>000936</v>
      </c>
      <c r="N4399" s="2" t="str">
        <f t="shared" ref="N4399:N4402" si="1311">"0157472516"</f>
        <v>0157472516</v>
      </c>
      <c r="O4399" s="2" t="str">
        <f>"15806.53"</f>
        <v>15806.53</v>
      </c>
      <c r="P4399" s="2">
        <v>30</v>
      </c>
      <c r="Q4399" s="2">
        <f t="shared" ref="Q4399:Q4414" si="1312">P4399*B4399</f>
        <v>24000</v>
      </c>
      <c r="R4399" s="2">
        <f t="shared" ref="R4399:R4414" si="1313">(Q4399-O4399)/O4399*100</f>
        <v>51.835981711356</v>
      </c>
    </row>
    <row r="4400" spans="1:18">
      <c r="A4400" s="2" t="str">
        <f>"创业板B"</f>
        <v>创业板B</v>
      </c>
      <c r="B4400" s="2">
        <v>10000</v>
      </c>
      <c r="C4400" s="2">
        <v>10000</v>
      </c>
      <c r="D4400" s="2" t="str">
        <f>"人民币"</f>
        <v>人民币</v>
      </c>
      <c r="E4400" s="2">
        <v>1.116</v>
      </c>
      <c r="F4400" s="2">
        <v>-927.5</v>
      </c>
      <c r="G4400" s="2">
        <v>-8.33</v>
      </c>
      <c r="H4400" s="2"/>
      <c r="I4400" s="2">
        <v>10230</v>
      </c>
      <c r="J4400" s="2">
        <v>1.023</v>
      </c>
      <c r="K4400" s="2">
        <v>0</v>
      </c>
      <c r="L4400" s="2">
        <v>0</v>
      </c>
      <c r="M4400" s="2" t="str">
        <f>"150153"</f>
        <v>150153</v>
      </c>
      <c r="N4400" s="2" t="str">
        <f>"0157472516"</f>
        <v>0157472516</v>
      </c>
      <c r="O4400" s="2" t="str">
        <f>"11157.50"</f>
        <v>11157.50</v>
      </c>
      <c r="P4400" s="2">
        <v>1.3</v>
      </c>
      <c r="Q4400" s="2">
        <f>P4400*B4400</f>
        <v>13000</v>
      </c>
      <c r="R4400" s="2">
        <f>(Q4400-O4400)/O4400*100</f>
        <v>16.5135559041004</v>
      </c>
    </row>
    <row r="4401" spans="1:18">
      <c r="A4401" s="2" t="s">
        <v>7</v>
      </c>
      <c r="B4401" s="2">
        <v>600</v>
      </c>
      <c r="C4401" s="2">
        <v>600</v>
      </c>
      <c r="D4401" s="2" t="str">
        <f>"人民币"</f>
        <v>人民币</v>
      </c>
      <c r="E4401" s="2">
        <v>17.548</v>
      </c>
      <c r="F4401" s="2">
        <v>-310.88</v>
      </c>
      <c r="G4401" s="2">
        <v>-2.95</v>
      </c>
      <c r="H4401" s="2"/>
      <c r="I4401" s="2">
        <v>10218</v>
      </c>
      <c r="J4401" s="2">
        <v>17.03</v>
      </c>
      <c r="K4401" s="2">
        <v>0</v>
      </c>
      <c r="L4401" s="2">
        <v>0</v>
      </c>
      <c r="M4401" s="2" t="str">
        <f>"600008"</f>
        <v>600008</v>
      </c>
      <c r="N4401" s="2" t="str">
        <f t="shared" ref="N4401:N4404" si="1314">"A453612732"</f>
        <v>A453612732</v>
      </c>
      <c r="O4401" s="2" t="str">
        <f>"10528.88"</f>
        <v>10528.88</v>
      </c>
      <c r="P4401" s="2">
        <v>25</v>
      </c>
      <c r="Q4401" s="2">
        <f>P4401*B4401</f>
        <v>15000</v>
      </c>
      <c r="R4401" s="2">
        <f>(Q4401-O4401)/O4401*100</f>
        <v>42.4652954540274</v>
      </c>
    </row>
    <row r="4402" spans="1:18">
      <c r="A4402" s="2" t="str">
        <f>"华英农业"</f>
        <v>华英农业</v>
      </c>
      <c r="B4402" s="2">
        <v>600</v>
      </c>
      <c r="C4402" s="2">
        <v>300</v>
      </c>
      <c r="D4402" s="2" t="str">
        <f>"人民币"</f>
        <v>人民币</v>
      </c>
      <c r="E4402" s="2">
        <v>14.948</v>
      </c>
      <c r="F4402" s="2">
        <v>-418.66</v>
      </c>
      <c r="G4402" s="2">
        <v>-4.67</v>
      </c>
      <c r="H4402" s="2"/>
      <c r="I4402" s="2">
        <v>8550</v>
      </c>
      <c r="J4402" s="2">
        <v>14.25</v>
      </c>
      <c r="K4402" s="2">
        <v>300</v>
      </c>
      <c r="L4402" s="2">
        <v>0</v>
      </c>
      <c r="M4402" s="2" t="str">
        <f>"002321"</f>
        <v>002321</v>
      </c>
      <c r="N4402" s="2" t="str">
        <f>"0157472516"</f>
        <v>0157472516</v>
      </c>
      <c r="O4402" s="2" t="str">
        <f>"8968.66"</f>
        <v>8968.66</v>
      </c>
      <c r="P4402" s="2">
        <v>25</v>
      </c>
      <c r="Q4402" s="2">
        <f>P4402*B4402</f>
        <v>15000</v>
      </c>
      <c r="R4402" s="2">
        <f>(Q4402-O4402)/O4402*100</f>
        <v>67.2490650777262</v>
      </c>
    </row>
    <row r="4403" spans="1:18">
      <c r="A4403" s="2" t="str">
        <f>"*ST阳化"</f>
        <v>*ST阳化</v>
      </c>
      <c r="B4403" s="2">
        <v>900</v>
      </c>
      <c r="C4403" s="2">
        <v>600</v>
      </c>
      <c r="D4403" s="2" t="str">
        <f>"人民币"</f>
        <v>人民币</v>
      </c>
      <c r="E4403" s="2">
        <v>7.599</v>
      </c>
      <c r="F4403" s="2">
        <v>-80.2</v>
      </c>
      <c r="G4403" s="2">
        <v>-1.17</v>
      </c>
      <c r="H4403" s="2"/>
      <c r="I4403" s="2">
        <v>6759</v>
      </c>
      <c r="J4403" s="2">
        <v>7.51</v>
      </c>
      <c r="K4403" s="2">
        <v>300</v>
      </c>
      <c r="L4403" s="2">
        <v>0</v>
      </c>
      <c r="M4403" s="2" t="str">
        <f>"600691"</f>
        <v>600691</v>
      </c>
      <c r="N4403" s="2" t="str">
        <f>"A453612732"</f>
        <v>A453612732</v>
      </c>
      <c r="O4403" s="2" t="str">
        <f>"6839.20"</f>
        <v>6839.20</v>
      </c>
      <c r="P4403" s="2">
        <v>11</v>
      </c>
      <c r="Q4403" s="2">
        <f>P4403*B4403</f>
        <v>9900</v>
      </c>
      <c r="R4403" s="2">
        <f>(Q4403-O4403)/O4403*100</f>
        <v>44.7537723710376</v>
      </c>
    </row>
    <row r="4404" spans="1:18">
      <c r="A4404" s="2" t="str">
        <f>"雪峰科技"</f>
        <v>雪峰科技</v>
      </c>
      <c r="B4404" s="2">
        <v>200</v>
      </c>
      <c r="C4404" s="2">
        <v>100</v>
      </c>
      <c r="D4404" s="2" t="str">
        <f>"人民币"</f>
        <v>人民币</v>
      </c>
      <c r="E4404" s="2">
        <v>37.898</v>
      </c>
      <c r="F4404" s="2">
        <v>-1239.59</v>
      </c>
      <c r="G4404" s="2">
        <v>-16.35</v>
      </c>
      <c r="H4404" s="2"/>
      <c r="I4404" s="2">
        <v>6340</v>
      </c>
      <c r="J4404" s="2">
        <v>31.7</v>
      </c>
      <c r="K4404" s="2">
        <v>100</v>
      </c>
      <c r="L4404" s="2">
        <v>0</v>
      </c>
      <c r="M4404" s="2" t="str">
        <f>"603227"</f>
        <v>603227</v>
      </c>
      <c r="N4404" s="2" t="str">
        <f>"A453612732"</f>
        <v>A453612732</v>
      </c>
      <c r="O4404" s="2" t="str">
        <f>"7579.59"</f>
        <v>7579.59</v>
      </c>
      <c r="P4404" s="2">
        <v>42</v>
      </c>
      <c r="Q4404" s="2">
        <f>P4404*B4404</f>
        <v>8400</v>
      </c>
      <c r="R4404" s="2">
        <f>(Q4404-O4404)/O4404*100</f>
        <v>10.8239363870605</v>
      </c>
    </row>
    <row r="4405" spans="1:18">
      <c r="A4405" s="2" t="str">
        <f>"三花股份"</f>
        <v>三花股份</v>
      </c>
      <c r="B4405" s="2">
        <v>400</v>
      </c>
      <c r="C4405" s="2">
        <v>400</v>
      </c>
      <c r="D4405" s="2" t="str">
        <f>"人民币"</f>
        <v>人民币</v>
      </c>
      <c r="E4405" s="2">
        <v>13.737</v>
      </c>
      <c r="F4405" s="2">
        <v>69.25</v>
      </c>
      <c r="G4405" s="2">
        <v>1.26</v>
      </c>
      <c r="H4405" s="2"/>
      <c r="I4405" s="2">
        <v>5564</v>
      </c>
      <c r="J4405" s="2">
        <v>13.91</v>
      </c>
      <c r="K4405" s="2">
        <v>0</v>
      </c>
      <c r="L4405" s="2">
        <v>0</v>
      </c>
      <c r="M4405" s="2" t="str">
        <f>"002050"</f>
        <v>002050</v>
      </c>
      <c r="N4405" s="2" t="str">
        <f t="shared" ref="N4405:N4410" si="1315">"0157472516"</f>
        <v>0157472516</v>
      </c>
      <c r="O4405" s="2" t="str">
        <f>"5494.75"</f>
        <v>5494.75</v>
      </c>
      <c r="P4405" s="2">
        <v>20</v>
      </c>
      <c r="Q4405" s="2">
        <f>P4405*B4405</f>
        <v>8000</v>
      </c>
      <c r="R4405" s="2">
        <f>(Q4405-O4405)/O4405*100</f>
        <v>45.5935210883116</v>
      </c>
    </row>
    <row r="4406" spans="1:18">
      <c r="A4406" s="2" t="str">
        <f>"农 产 品"</f>
        <v>农 产 品</v>
      </c>
      <c r="B4406" s="2">
        <v>200</v>
      </c>
      <c r="C4406" s="2">
        <v>200</v>
      </c>
      <c r="D4406" s="2" t="str">
        <f>"人民币"</f>
        <v>人民币</v>
      </c>
      <c r="E4406" s="2">
        <v>25.665</v>
      </c>
      <c r="F4406" s="2">
        <v>-601</v>
      </c>
      <c r="G4406" s="2">
        <v>-11.71</v>
      </c>
      <c r="H4406" s="2"/>
      <c r="I4406" s="2">
        <v>4532</v>
      </c>
      <c r="J4406" s="2">
        <v>22.66</v>
      </c>
      <c r="K4406" s="2">
        <v>0</v>
      </c>
      <c r="L4406" s="2">
        <v>0</v>
      </c>
      <c r="M4406" s="2" t="str">
        <f>"000061"</f>
        <v>000061</v>
      </c>
      <c r="N4406" s="2" t="str">
        <f>"0157472516"</f>
        <v>0157472516</v>
      </c>
      <c r="O4406" s="2" t="str">
        <f>"5133.00"</f>
        <v>5133.00</v>
      </c>
      <c r="P4406" s="2">
        <v>35</v>
      </c>
      <c r="Q4406" s="2">
        <f>P4406*B4406</f>
        <v>7000</v>
      </c>
      <c r="R4406" s="2">
        <f>(Q4406-O4406)/O4406*100</f>
        <v>36.3724917202416</v>
      </c>
    </row>
    <row r="4407" spans="1:18">
      <c r="A4407" s="2" t="str">
        <f>"北京城建"</f>
        <v>北京城建</v>
      </c>
      <c r="B4407" s="2">
        <v>200</v>
      </c>
      <c r="C4407" s="2">
        <v>200</v>
      </c>
      <c r="D4407" s="2" t="str">
        <f>"人民币"</f>
        <v>人民币</v>
      </c>
      <c r="E4407" s="2">
        <v>24.605</v>
      </c>
      <c r="F4407" s="2">
        <v>-394.99</v>
      </c>
      <c r="G4407" s="2">
        <v>-8.03</v>
      </c>
      <c r="H4407" s="2"/>
      <c r="I4407" s="2">
        <v>4526</v>
      </c>
      <c r="J4407" s="2">
        <v>22.63</v>
      </c>
      <c r="K4407" s="2">
        <v>0</v>
      </c>
      <c r="L4407" s="2">
        <v>0</v>
      </c>
      <c r="M4407" s="2" t="str">
        <f>"600266"</f>
        <v>600266</v>
      </c>
      <c r="N4407" s="2" t="str">
        <f t="shared" ref="N4407:N4409" si="1316">"A453612732"</f>
        <v>A453612732</v>
      </c>
      <c r="O4407" s="2" t="str">
        <f>"4920.99"</f>
        <v>4920.99</v>
      </c>
      <c r="P4407" s="2">
        <v>28</v>
      </c>
      <c r="Q4407" s="2">
        <f>P4407*B4407</f>
        <v>5600</v>
      </c>
      <c r="R4407" s="2">
        <f>(Q4407-O4407)/O4407*100</f>
        <v>13.7982397850839</v>
      </c>
    </row>
    <row r="4408" spans="1:18">
      <c r="A4408" s="2" t="str">
        <f>"上汽集团"</f>
        <v>上汽集团</v>
      </c>
      <c r="B4408" s="2">
        <v>200</v>
      </c>
      <c r="C4408" s="2">
        <v>200</v>
      </c>
      <c r="D4408" s="2" t="str">
        <f>"人民币"</f>
        <v>人民币</v>
      </c>
      <c r="E4408" s="2">
        <v>24.736</v>
      </c>
      <c r="F4408" s="2">
        <v>-449.12</v>
      </c>
      <c r="G4408" s="2">
        <v>-9.08</v>
      </c>
      <c r="H4408" s="2"/>
      <c r="I4408" s="2">
        <v>4498</v>
      </c>
      <c r="J4408" s="2">
        <v>22.49</v>
      </c>
      <c r="K4408" s="2">
        <v>0</v>
      </c>
      <c r="L4408" s="2">
        <v>0</v>
      </c>
      <c r="M4408" s="2" t="str">
        <f>"600104"</f>
        <v>600104</v>
      </c>
      <c r="N4408" s="2" t="str">
        <f>"A453612732"</f>
        <v>A453612732</v>
      </c>
      <c r="O4408" s="2" t="str">
        <f>"4947.12"</f>
        <v>4947.12</v>
      </c>
      <c r="P4408" s="2">
        <v>35</v>
      </c>
      <c r="Q4408" s="2">
        <f>P4408*B4408</f>
        <v>7000</v>
      </c>
      <c r="R4408" s="2">
        <f>(Q4408-O4408)/O4408*100</f>
        <v>41.4964666310904</v>
      </c>
    </row>
    <row r="4409" spans="1:18">
      <c r="A4409" s="2" t="str">
        <f>"中海集运"</f>
        <v>中海集运</v>
      </c>
      <c r="B4409" s="2">
        <v>400</v>
      </c>
      <c r="C4409" s="2">
        <v>400</v>
      </c>
      <c r="D4409" s="2" t="str">
        <f>"人民币"</f>
        <v>人民币</v>
      </c>
      <c r="E4409" s="2">
        <v>9.099</v>
      </c>
      <c r="F4409" s="2">
        <v>-167.68</v>
      </c>
      <c r="G4409" s="2">
        <v>-4.6</v>
      </c>
      <c r="H4409" s="2"/>
      <c r="I4409" s="2">
        <v>3472</v>
      </c>
      <c r="J4409" s="2">
        <v>8.68</v>
      </c>
      <c r="K4409" s="2">
        <v>0</v>
      </c>
      <c r="L4409" s="2">
        <v>0</v>
      </c>
      <c r="M4409" s="2" t="str">
        <f>"601866"</f>
        <v>601866</v>
      </c>
      <c r="N4409" s="2" t="str">
        <f>"A453612732"</f>
        <v>A453612732</v>
      </c>
      <c r="O4409" s="2" t="str">
        <f>"3639.68"</f>
        <v>3639.68</v>
      </c>
      <c r="P4409" s="2">
        <v>12</v>
      </c>
      <c r="Q4409" s="2">
        <f>P4409*B4409</f>
        <v>4800</v>
      </c>
      <c r="R4409" s="2">
        <f>(Q4409-O4409)/O4409*100</f>
        <v>31.8797256901706</v>
      </c>
    </row>
    <row r="4410" spans="1:18">
      <c r="A4410" s="2" t="str">
        <f>"中航军B"</f>
        <v>中航军B</v>
      </c>
      <c r="B4410" s="2">
        <v>3000</v>
      </c>
      <c r="C4410" s="2">
        <v>3000</v>
      </c>
      <c r="D4410" s="2" t="str">
        <f>"人民币"</f>
        <v>人民币</v>
      </c>
      <c r="E4410" s="2">
        <v>0.972</v>
      </c>
      <c r="F4410" s="2">
        <v>-62</v>
      </c>
      <c r="G4410" s="2">
        <v>-2.16</v>
      </c>
      <c r="H4410" s="2"/>
      <c r="I4410" s="2">
        <v>2853</v>
      </c>
      <c r="J4410" s="2">
        <v>0.951</v>
      </c>
      <c r="K4410" s="2">
        <v>0</v>
      </c>
      <c r="L4410" s="2">
        <v>0</v>
      </c>
      <c r="M4410" s="2" t="str">
        <f>"150222"</f>
        <v>150222</v>
      </c>
      <c r="N4410" s="2" t="str">
        <f>"0157472516"</f>
        <v>0157472516</v>
      </c>
      <c r="O4410" s="2" t="str">
        <f>"2915.00"</f>
        <v>2915.00</v>
      </c>
      <c r="P4410" s="2">
        <v>1.1</v>
      </c>
      <c r="Q4410" s="2">
        <f>P4410*B4410</f>
        <v>3300</v>
      </c>
      <c r="R4410" s="2">
        <f>(Q4410-O4410)/O4410*100</f>
        <v>13.2075471698113</v>
      </c>
    </row>
    <row r="4411" spans="1:18">
      <c r="A4411" s="2" t="str">
        <f>"华贸物流"</f>
        <v>华贸物流</v>
      </c>
      <c r="B4411" s="2">
        <v>200</v>
      </c>
      <c r="C4411" s="2">
        <v>200</v>
      </c>
      <c r="D4411" s="2" t="str">
        <f>"人民币"</f>
        <v>人民币</v>
      </c>
      <c r="E4411" s="2">
        <v>16.576</v>
      </c>
      <c r="F4411" s="2">
        <v>-473.12</v>
      </c>
      <c r="G4411" s="2">
        <v>-14.27</v>
      </c>
      <c r="H4411" s="2"/>
      <c r="I4411" s="2">
        <v>2842</v>
      </c>
      <c r="J4411" s="2">
        <v>14.21</v>
      </c>
      <c r="K4411" s="2">
        <v>0</v>
      </c>
      <c r="L4411" s="2">
        <v>0</v>
      </c>
      <c r="M4411" s="2" t="str">
        <f>"603128"</f>
        <v>603128</v>
      </c>
      <c r="N4411" s="2" t="str">
        <f t="shared" ref="N4411:N4414" si="1317">"A453612732"</f>
        <v>A453612732</v>
      </c>
      <c r="O4411" s="2" t="str">
        <f>"3315.12"</f>
        <v>3315.12</v>
      </c>
      <c r="P4411" s="2">
        <v>20</v>
      </c>
      <c r="Q4411" s="2">
        <f>P4411*B4411</f>
        <v>4000</v>
      </c>
      <c r="R4411" s="2">
        <f>(Q4411-O4411)/O4411*100</f>
        <v>20.6592823185888</v>
      </c>
    </row>
    <row r="4412" spans="1:18">
      <c r="A4412" s="2" t="str">
        <f>"盛达矿业"</f>
        <v>盛达矿业</v>
      </c>
      <c r="B4412" s="2">
        <v>100</v>
      </c>
      <c r="C4412" s="2">
        <v>100</v>
      </c>
      <c r="D4412" s="2" t="str">
        <f>"人民币"</f>
        <v>人民币</v>
      </c>
      <c r="E4412" s="2">
        <v>38.308</v>
      </c>
      <c r="F4412" s="2">
        <v>-1175.77</v>
      </c>
      <c r="G4412" s="2">
        <v>-30.69</v>
      </c>
      <c r="H4412" s="2"/>
      <c r="I4412" s="2">
        <v>2655</v>
      </c>
      <c r="J4412" s="2">
        <v>26.55</v>
      </c>
      <c r="K4412" s="2">
        <v>0</v>
      </c>
      <c r="L4412" s="2">
        <v>100</v>
      </c>
      <c r="M4412" s="2" t="str">
        <f>"000603"</f>
        <v>000603</v>
      </c>
      <c r="N4412" s="2" t="str">
        <f>"0157472516"</f>
        <v>0157472516</v>
      </c>
      <c r="O4412" s="2" t="str">
        <f>"3830.77"</f>
        <v>3830.77</v>
      </c>
      <c r="P4412" s="2">
        <v>40</v>
      </c>
      <c r="Q4412" s="2">
        <f>P4412*B4412</f>
        <v>4000</v>
      </c>
      <c r="R4412" s="2">
        <f>(Q4412-O4412)/O4412*100</f>
        <v>4.41764971533138</v>
      </c>
    </row>
    <row r="4413" spans="1:18">
      <c r="A4413" s="2" t="str">
        <f>"大众交通"</f>
        <v>大众交通</v>
      </c>
      <c r="B4413" s="2">
        <v>100</v>
      </c>
      <c r="C4413" s="2">
        <v>100</v>
      </c>
      <c r="D4413" s="2" t="str">
        <f>"人民币"</f>
        <v>人民币</v>
      </c>
      <c r="E4413" s="2">
        <v>30.941</v>
      </c>
      <c r="F4413" s="2">
        <v>-1037.13</v>
      </c>
      <c r="G4413" s="2">
        <v>-33.52</v>
      </c>
      <c r="H4413" s="2"/>
      <c r="I4413" s="2">
        <v>2057</v>
      </c>
      <c r="J4413" s="2">
        <v>20.57</v>
      </c>
      <c r="K4413" s="2">
        <v>0</v>
      </c>
      <c r="L4413" s="2">
        <v>0</v>
      </c>
      <c r="M4413" s="2" t="str">
        <f>"600611"</f>
        <v>600611</v>
      </c>
      <c r="N4413" s="2" t="str">
        <f>"A453612732"</f>
        <v>A453612732</v>
      </c>
      <c r="O4413" s="2" t="str">
        <f>"3094.13"</f>
        <v>3094.13</v>
      </c>
      <c r="P4413" s="2">
        <v>28</v>
      </c>
      <c r="Q4413" s="2">
        <f>P4413*B4413</f>
        <v>2800</v>
      </c>
      <c r="R4413" s="2">
        <f>(Q4413-O4413)/O4413*100</f>
        <v>-9.50606470962759</v>
      </c>
    </row>
    <row r="4414" spans="1:18">
      <c r="A4414" s="2" t="str">
        <f>"中国中车"</f>
        <v>中国中车</v>
      </c>
      <c r="B4414" s="2">
        <v>100</v>
      </c>
      <c r="C4414" s="2">
        <v>100</v>
      </c>
      <c r="D4414" s="2" t="str">
        <f>"人民币"</f>
        <v>人民币</v>
      </c>
      <c r="E4414" s="2">
        <v>26.395</v>
      </c>
      <c r="F4414" s="2">
        <v>-631.5</v>
      </c>
      <c r="G4414" s="2">
        <v>-23.92</v>
      </c>
      <c r="H4414" s="2"/>
      <c r="I4414" s="2">
        <v>2008</v>
      </c>
      <c r="J4414" s="2">
        <v>20.08</v>
      </c>
      <c r="K4414" s="2">
        <v>0</v>
      </c>
      <c r="L4414" s="2">
        <v>100</v>
      </c>
      <c r="M4414" s="2" t="str">
        <f>"601766"</f>
        <v>601766</v>
      </c>
      <c r="N4414" s="2" t="str">
        <f>"A453612732"</f>
        <v>A453612732</v>
      </c>
      <c r="O4414" s="2" t="str">
        <f>"2639.50"</f>
        <v>2639.50</v>
      </c>
      <c r="P4414" s="2">
        <v>30</v>
      </c>
      <c r="Q4414" s="2">
        <f>P4414*B4414</f>
        <v>3000</v>
      </c>
      <c r="R4414" s="2">
        <f>(Q4414-O4414)/O4414*100</f>
        <v>13.6578897518469</v>
      </c>
    </row>
    <row r="4415" spans="1:18">
      <c r="A4415" s="2" t="s">
        <v>8</v>
      </c>
      <c r="B4415" s="2" t="s">
        <v>9</v>
      </c>
      <c r="C4415" s="4" t="s">
        <v>10</v>
      </c>
      <c r="D4415" s="4"/>
      <c r="E4415" s="4"/>
      <c r="F4415" s="2"/>
      <c r="G4415" s="2">
        <f>SUM(G4399:G4414)</f>
        <v>-178.38</v>
      </c>
      <c r="H4415" s="2"/>
      <c r="I4415" s="2"/>
      <c r="J4415" s="2"/>
      <c r="K4415" s="2"/>
      <c r="L4415" s="2"/>
      <c r="M4415" s="2"/>
      <c r="N4415" s="2"/>
      <c r="O4415" s="2"/>
      <c r="P4415" s="2"/>
      <c r="Q4415" s="2">
        <f>SUM(Q4399:Q4414)</f>
        <v>134800</v>
      </c>
      <c r="R4415" s="2"/>
    </row>
    <row r="4416" customFormat="1" spans="3:8">
      <c r="C4416" s="5"/>
      <c r="D4416" s="5"/>
      <c r="E4416" s="5"/>
      <c r="H4416" s="6">
        <v>42257</v>
      </c>
    </row>
    <row r="4417" customFormat="1" spans="10:10">
      <c r="J4417" s="6">
        <f>H4416+1</f>
        <v>42258</v>
      </c>
    </row>
    <row r="4418" customFormat="1" spans="2:11">
      <c r="B4418" t="s">
        <v>11</v>
      </c>
      <c r="K4418" s="7">
        <f ca="1">NOW()</f>
        <v>42259.9654398148</v>
      </c>
    </row>
    <row r="4419" customFormat="1" spans="9:9">
      <c r="I4419" t="e">
        <f>D4411+1</f>
        <v>#VALUE!</v>
      </c>
    </row>
    <row r="4420" customFormat="1"/>
    <row r="4421" spans="1:18">
      <c r="A4421" s="2" t="s">
        <v>0</v>
      </c>
      <c r="B4421" s="2" t="str">
        <f>"证券数量"</f>
        <v>证券数量</v>
      </c>
      <c r="C4421" s="2" t="s">
        <v>1</v>
      </c>
      <c r="D4421" s="2" t="str">
        <f>"价格币种"</f>
        <v>价格币种</v>
      </c>
      <c r="E4421" s="2" t="str">
        <f>"成本价"</f>
        <v>成本价</v>
      </c>
      <c r="F4421" s="2" t="str">
        <f>"浮动盈亏"</f>
        <v>浮动盈亏</v>
      </c>
      <c r="G4421" s="2" t="str">
        <f>"盈亏比例(%)"</f>
        <v>盈亏比例(%)</v>
      </c>
      <c r="H4421" s="2" t="str">
        <f>"折算汇率"</f>
        <v>折算汇率</v>
      </c>
      <c r="I4421" s="2" t="str">
        <f>"最新市值"</f>
        <v>最新市值</v>
      </c>
      <c r="J4421" s="2" t="str">
        <f>"当前价"</f>
        <v>当前价</v>
      </c>
      <c r="K4421" s="2" t="str">
        <f>"今买数量"</f>
        <v>今买数量</v>
      </c>
      <c r="L4421" s="2" t="str">
        <f>"今卖数量"</f>
        <v>今卖数量</v>
      </c>
      <c r="M4421" s="2" t="str">
        <f>"证券代码"</f>
        <v>证券代码</v>
      </c>
      <c r="N4421" s="2" t="str">
        <f>"股东代码"</f>
        <v>股东代码</v>
      </c>
      <c r="O4421" s="2" t="str">
        <f>"成本金额"</f>
        <v>成本金额</v>
      </c>
      <c r="P4421" s="2" t="s">
        <v>2</v>
      </c>
      <c r="Q4421" s="2"/>
      <c r="R4421" s="2" t="s">
        <v>3</v>
      </c>
    </row>
    <row r="4422" spans="1:18">
      <c r="A4422" s="2" t="s">
        <v>4</v>
      </c>
      <c r="B4422" s="9" t="s">
        <v>5</v>
      </c>
      <c r="C4422" s="9" t="s">
        <v>5</v>
      </c>
      <c r="D4422" s="2" t="str">
        <f t="shared" ref="D4422:D4437" si="1318">"人民币"</f>
        <v>人民币</v>
      </c>
      <c r="E4422" s="2">
        <v>19.758</v>
      </c>
      <c r="F4422" s="2">
        <v>-1294.53</v>
      </c>
      <c r="G4422" s="2">
        <v>-8.19</v>
      </c>
      <c r="H4422" s="9" t="s">
        <v>6</v>
      </c>
      <c r="I4422" s="2">
        <v>14512</v>
      </c>
      <c r="J4422" s="2">
        <v>18.14</v>
      </c>
      <c r="K4422" s="2">
        <v>0</v>
      </c>
      <c r="L4422" s="2">
        <v>0</v>
      </c>
      <c r="M4422" s="2" t="str">
        <f>"000936"</f>
        <v>000936</v>
      </c>
      <c r="N4422" s="2" t="str">
        <f t="shared" ref="N4422:N4425" si="1319">"0157472516"</f>
        <v>0157472516</v>
      </c>
      <c r="O4422" s="2" t="str">
        <f>"15806.53"</f>
        <v>15806.53</v>
      </c>
      <c r="P4422" s="2">
        <v>30</v>
      </c>
      <c r="Q4422" s="2">
        <f t="shared" ref="Q4422:Q4437" si="1320">P4422*B4422</f>
        <v>24000</v>
      </c>
      <c r="R4422" s="2">
        <f t="shared" ref="R4422:R4437" si="1321">(Q4422-O4422)/O4422*100</f>
        <v>51.835981711356</v>
      </c>
    </row>
    <row r="4423" spans="1:18">
      <c r="A4423" s="2" t="str">
        <f>"创业板B"</f>
        <v>创业板B</v>
      </c>
      <c r="B4423" s="2">
        <v>10000</v>
      </c>
      <c r="C4423" s="2">
        <v>10000</v>
      </c>
      <c r="D4423" s="2" t="str">
        <f>"人民币"</f>
        <v>人民币</v>
      </c>
      <c r="E4423" s="2">
        <v>1.116</v>
      </c>
      <c r="F4423" s="2">
        <v>-927.5</v>
      </c>
      <c r="G4423" s="2">
        <v>-8.33</v>
      </c>
      <c r="H4423" s="2"/>
      <c r="I4423" s="2">
        <v>10230</v>
      </c>
      <c r="J4423" s="2">
        <v>1.023</v>
      </c>
      <c r="K4423" s="2">
        <v>0</v>
      </c>
      <c r="L4423" s="2">
        <v>0</v>
      </c>
      <c r="M4423" s="2" t="str">
        <f>"150153"</f>
        <v>150153</v>
      </c>
      <c r="N4423" s="2" t="str">
        <f>"0157472516"</f>
        <v>0157472516</v>
      </c>
      <c r="O4423" s="2" t="str">
        <f>"11157.50"</f>
        <v>11157.50</v>
      </c>
      <c r="P4423" s="2">
        <v>1.3</v>
      </c>
      <c r="Q4423" s="2">
        <f>P4423*B4423</f>
        <v>13000</v>
      </c>
      <c r="R4423" s="2">
        <f>(Q4423-O4423)/O4423*100</f>
        <v>16.5135559041004</v>
      </c>
    </row>
    <row r="4424" spans="1:18">
      <c r="A4424" s="2" t="s">
        <v>7</v>
      </c>
      <c r="B4424" s="2">
        <v>600</v>
      </c>
      <c r="C4424" s="2">
        <v>600</v>
      </c>
      <c r="D4424" s="2" t="str">
        <f>"人民币"</f>
        <v>人民币</v>
      </c>
      <c r="E4424" s="2">
        <v>17.548</v>
      </c>
      <c r="F4424" s="2">
        <v>-310.88</v>
      </c>
      <c r="G4424" s="2">
        <v>-2.95</v>
      </c>
      <c r="H4424" s="2"/>
      <c r="I4424" s="2">
        <v>10218</v>
      </c>
      <c r="J4424" s="2">
        <v>17.03</v>
      </c>
      <c r="K4424" s="2">
        <v>0</v>
      </c>
      <c r="L4424" s="2">
        <v>0</v>
      </c>
      <c r="M4424" s="2" t="str">
        <f>"600008"</f>
        <v>600008</v>
      </c>
      <c r="N4424" s="2" t="str">
        <f t="shared" ref="N4424:N4427" si="1322">"A453612732"</f>
        <v>A453612732</v>
      </c>
      <c r="O4424" s="2" t="str">
        <f>"10528.88"</f>
        <v>10528.88</v>
      </c>
      <c r="P4424" s="2">
        <v>25</v>
      </c>
      <c r="Q4424" s="2">
        <f>P4424*B4424</f>
        <v>15000</v>
      </c>
      <c r="R4424" s="2">
        <f>(Q4424-O4424)/O4424*100</f>
        <v>42.4652954540274</v>
      </c>
    </row>
    <row r="4425" spans="1:18">
      <c r="A4425" s="2" t="str">
        <f>"华英农业"</f>
        <v>华英农业</v>
      </c>
      <c r="B4425" s="2">
        <v>600</v>
      </c>
      <c r="C4425" s="2">
        <v>300</v>
      </c>
      <c r="D4425" s="2" t="str">
        <f>"人民币"</f>
        <v>人民币</v>
      </c>
      <c r="E4425" s="2">
        <v>14.948</v>
      </c>
      <c r="F4425" s="2">
        <v>-418.66</v>
      </c>
      <c r="G4425" s="2">
        <v>-4.67</v>
      </c>
      <c r="H4425" s="2"/>
      <c r="I4425" s="2">
        <v>8550</v>
      </c>
      <c r="J4425" s="2">
        <v>14.25</v>
      </c>
      <c r="K4425" s="2">
        <v>300</v>
      </c>
      <c r="L4425" s="2">
        <v>0</v>
      </c>
      <c r="M4425" s="2" t="str">
        <f>"002321"</f>
        <v>002321</v>
      </c>
      <c r="N4425" s="2" t="str">
        <f>"0157472516"</f>
        <v>0157472516</v>
      </c>
      <c r="O4425" s="2" t="str">
        <f>"8968.66"</f>
        <v>8968.66</v>
      </c>
      <c r="P4425" s="2">
        <v>25</v>
      </c>
      <c r="Q4425" s="2">
        <f>P4425*B4425</f>
        <v>15000</v>
      </c>
      <c r="R4425" s="2">
        <f>(Q4425-O4425)/O4425*100</f>
        <v>67.2490650777262</v>
      </c>
    </row>
    <row r="4426" spans="1:18">
      <c r="A4426" s="2" t="str">
        <f>"*ST阳化"</f>
        <v>*ST阳化</v>
      </c>
      <c r="B4426" s="2">
        <v>900</v>
      </c>
      <c r="C4426" s="2">
        <v>600</v>
      </c>
      <c r="D4426" s="2" t="str">
        <f>"人民币"</f>
        <v>人民币</v>
      </c>
      <c r="E4426" s="2">
        <v>7.599</v>
      </c>
      <c r="F4426" s="2">
        <v>-80.2</v>
      </c>
      <c r="G4426" s="2">
        <v>-1.17</v>
      </c>
      <c r="H4426" s="2"/>
      <c r="I4426" s="2">
        <v>6759</v>
      </c>
      <c r="J4426" s="2">
        <v>7.51</v>
      </c>
      <c r="K4426" s="2">
        <v>300</v>
      </c>
      <c r="L4426" s="2">
        <v>0</v>
      </c>
      <c r="M4426" s="2" t="str">
        <f>"600691"</f>
        <v>600691</v>
      </c>
      <c r="N4426" s="2" t="str">
        <f>"A453612732"</f>
        <v>A453612732</v>
      </c>
      <c r="O4426" s="2" t="str">
        <f>"6839.20"</f>
        <v>6839.20</v>
      </c>
      <c r="P4426" s="2">
        <v>11</v>
      </c>
      <c r="Q4426" s="2">
        <f>P4426*B4426</f>
        <v>9900</v>
      </c>
      <c r="R4426" s="2">
        <f>(Q4426-O4426)/O4426*100</f>
        <v>44.7537723710376</v>
      </c>
    </row>
    <row r="4427" spans="1:18">
      <c r="A4427" s="2" t="str">
        <f>"雪峰科技"</f>
        <v>雪峰科技</v>
      </c>
      <c r="B4427" s="2">
        <v>200</v>
      </c>
      <c r="C4427" s="2">
        <v>100</v>
      </c>
      <c r="D4427" s="2" t="str">
        <f>"人民币"</f>
        <v>人民币</v>
      </c>
      <c r="E4427" s="2">
        <v>37.898</v>
      </c>
      <c r="F4427" s="2">
        <v>-1239.59</v>
      </c>
      <c r="G4427" s="2">
        <v>-16.35</v>
      </c>
      <c r="H4427" s="2"/>
      <c r="I4427" s="2">
        <v>6340</v>
      </c>
      <c r="J4427" s="2">
        <v>31.7</v>
      </c>
      <c r="K4427" s="2">
        <v>100</v>
      </c>
      <c r="L4427" s="2">
        <v>0</v>
      </c>
      <c r="M4427" s="2" t="str">
        <f>"603227"</f>
        <v>603227</v>
      </c>
      <c r="N4427" s="2" t="str">
        <f>"A453612732"</f>
        <v>A453612732</v>
      </c>
      <c r="O4427" s="2" t="str">
        <f>"7579.59"</f>
        <v>7579.59</v>
      </c>
      <c r="P4427" s="2">
        <v>42</v>
      </c>
      <c r="Q4427" s="2">
        <f>P4427*B4427</f>
        <v>8400</v>
      </c>
      <c r="R4427" s="2">
        <f>(Q4427-O4427)/O4427*100</f>
        <v>10.8239363870605</v>
      </c>
    </row>
    <row r="4428" spans="1:18">
      <c r="A4428" s="2" t="str">
        <f>"三花股份"</f>
        <v>三花股份</v>
      </c>
      <c r="B4428" s="2">
        <v>400</v>
      </c>
      <c r="C4428" s="2">
        <v>400</v>
      </c>
      <c r="D4428" s="2" t="str">
        <f>"人民币"</f>
        <v>人民币</v>
      </c>
      <c r="E4428" s="2">
        <v>13.737</v>
      </c>
      <c r="F4428" s="2">
        <v>69.25</v>
      </c>
      <c r="G4428" s="2">
        <v>1.26</v>
      </c>
      <c r="H4428" s="2"/>
      <c r="I4428" s="2">
        <v>5564</v>
      </c>
      <c r="J4428" s="2">
        <v>13.91</v>
      </c>
      <c r="K4428" s="2">
        <v>0</v>
      </c>
      <c r="L4428" s="2">
        <v>0</v>
      </c>
      <c r="M4428" s="2" t="str">
        <f>"002050"</f>
        <v>002050</v>
      </c>
      <c r="N4428" s="2" t="str">
        <f t="shared" ref="N4428:N4433" si="1323">"0157472516"</f>
        <v>0157472516</v>
      </c>
      <c r="O4428" s="2" t="str">
        <f>"5494.75"</f>
        <v>5494.75</v>
      </c>
      <c r="P4428" s="2">
        <v>20</v>
      </c>
      <c r="Q4428" s="2">
        <f>P4428*B4428</f>
        <v>8000</v>
      </c>
      <c r="R4428" s="2">
        <f>(Q4428-O4428)/O4428*100</f>
        <v>45.5935210883116</v>
      </c>
    </row>
    <row r="4429" spans="1:18">
      <c r="A4429" s="2" t="str">
        <f>"农 产 品"</f>
        <v>农 产 品</v>
      </c>
      <c r="B4429" s="2">
        <v>200</v>
      </c>
      <c r="C4429" s="2">
        <v>200</v>
      </c>
      <c r="D4429" s="2" t="str">
        <f>"人民币"</f>
        <v>人民币</v>
      </c>
      <c r="E4429" s="2">
        <v>25.665</v>
      </c>
      <c r="F4429" s="2">
        <v>-601</v>
      </c>
      <c r="G4429" s="2">
        <v>-11.71</v>
      </c>
      <c r="H4429" s="2"/>
      <c r="I4429" s="2">
        <v>4532</v>
      </c>
      <c r="J4429" s="2">
        <v>22.66</v>
      </c>
      <c r="K4429" s="2">
        <v>0</v>
      </c>
      <c r="L4429" s="2">
        <v>0</v>
      </c>
      <c r="M4429" s="2" t="str">
        <f>"000061"</f>
        <v>000061</v>
      </c>
      <c r="N4429" s="2" t="str">
        <f>"0157472516"</f>
        <v>0157472516</v>
      </c>
      <c r="O4429" s="2" t="str">
        <f>"5133.00"</f>
        <v>5133.00</v>
      </c>
      <c r="P4429" s="2">
        <v>35</v>
      </c>
      <c r="Q4429" s="2">
        <f>P4429*B4429</f>
        <v>7000</v>
      </c>
      <c r="R4429" s="2">
        <f>(Q4429-O4429)/O4429*100</f>
        <v>36.3724917202416</v>
      </c>
    </row>
    <row r="4430" spans="1:18">
      <c r="A4430" s="2" t="str">
        <f>"北京城建"</f>
        <v>北京城建</v>
      </c>
      <c r="B4430" s="2">
        <v>200</v>
      </c>
      <c r="C4430" s="2">
        <v>200</v>
      </c>
      <c r="D4430" s="2" t="str">
        <f>"人民币"</f>
        <v>人民币</v>
      </c>
      <c r="E4430" s="2">
        <v>24.605</v>
      </c>
      <c r="F4430" s="2">
        <v>-394.99</v>
      </c>
      <c r="G4430" s="2">
        <v>-8.03</v>
      </c>
      <c r="H4430" s="2"/>
      <c r="I4430" s="2">
        <v>4526</v>
      </c>
      <c r="J4430" s="2">
        <v>22.63</v>
      </c>
      <c r="K4430" s="2">
        <v>0</v>
      </c>
      <c r="L4430" s="2">
        <v>0</v>
      </c>
      <c r="M4430" s="2" t="str">
        <f>"600266"</f>
        <v>600266</v>
      </c>
      <c r="N4430" s="2" t="str">
        <f t="shared" ref="N4430:N4432" si="1324">"A453612732"</f>
        <v>A453612732</v>
      </c>
      <c r="O4430" s="2" t="str">
        <f>"4920.99"</f>
        <v>4920.99</v>
      </c>
      <c r="P4430" s="2">
        <v>28</v>
      </c>
      <c r="Q4430" s="2">
        <f>P4430*B4430</f>
        <v>5600</v>
      </c>
      <c r="R4430" s="2">
        <f>(Q4430-O4430)/O4430*100</f>
        <v>13.7982397850839</v>
      </c>
    </row>
    <row r="4431" spans="1:18">
      <c r="A4431" s="2" t="str">
        <f>"上汽集团"</f>
        <v>上汽集团</v>
      </c>
      <c r="B4431" s="2">
        <v>200</v>
      </c>
      <c r="C4431" s="2">
        <v>200</v>
      </c>
      <c r="D4431" s="2" t="str">
        <f>"人民币"</f>
        <v>人民币</v>
      </c>
      <c r="E4431" s="2">
        <v>24.736</v>
      </c>
      <c r="F4431" s="2">
        <v>-449.12</v>
      </c>
      <c r="G4431" s="2">
        <v>-9.08</v>
      </c>
      <c r="H4431" s="2"/>
      <c r="I4431" s="2">
        <v>4498</v>
      </c>
      <c r="J4431" s="2">
        <v>22.49</v>
      </c>
      <c r="K4431" s="2">
        <v>0</v>
      </c>
      <c r="L4431" s="2">
        <v>0</v>
      </c>
      <c r="M4431" s="2" t="str">
        <f>"600104"</f>
        <v>600104</v>
      </c>
      <c r="N4431" s="2" t="str">
        <f>"A453612732"</f>
        <v>A453612732</v>
      </c>
      <c r="O4431" s="2" t="str">
        <f>"4947.12"</f>
        <v>4947.12</v>
      </c>
      <c r="P4431" s="2">
        <v>35</v>
      </c>
      <c r="Q4431" s="2">
        <f>P4431*B4431</f>
        <v>7000</v>
      </c>
      <c r="R4431" s="2">
        <f>(Q4431-O4431)/O4431*100</f>
        <v>41.4964666310904</v>
      </c>
    </row>
    <row r="4432" spans="1:18">
      <c r="A4432" s="2" t="str">
        <f>"中海集运"</f>
        <v>中海集运</v>
      </c>
      <c r="B4432" s="2">
        <v>400</v>
      </c>
      <c r="C4432" s="2">
        <v>400</v>
      </c>
      <c r="D4432" s="2" t="str">
        <f>"人民币"</f>
        <v>人民币</v>
      </c>
      <c r="E4432" s="2">
        <v>9.099</v>
      </c>
      <c r="F4432" s="2">
        <v>-167.68</v>
      </c>
      <c r="G4432" s="2">
        <v>-4.6</v>
      </c>
      <c r="H4432" s="2"/>
      <c r="I4432" s="2">
        <v>3472</v>
      </c>
      <c r="J4432" s="2">
        <v>8.68</v>
      </c>
      <c r="K4432" s="2">
        <v>0</v>
      </c>
      <c r="L4432" s="2">
        <v>0</v>
      </c>
      <c r="M4432" s="2" t="str">
        <f>"601866"</f>
        <v>601866</v>
      </c>
      <c r="N4432" s="2" t="str">
        <f>"A453612732"</f>
        <v>A453612732</v>
      </c>
      <c r="O4432" s="2" t="str">
        <f>"3639.68"</f>
        <v>3639.68</v>
      </c>
      <c r="P4432" s="2">
        <v>12</v>
      </c>
      <c r="Q4432" s="2">
        <f>P4432*B4432</f>
        <v>4800</v>
      </c>
      <c r="R4432" s="2">
        <f>(Q4432-O4432)/O4432*100</f>
        <v>31.8797256901706</v>
      </c>
    </row>
    <row r="4433" spans="1:18">
      <c r="A4433" s="2" t="str">
        <f>"中航军B"</f>
        <v>中航军B</v>
      </c>
      <c r="B4433" s="2">
        <v>3000</v>
      </c>
      <c r="C4433" s="2">
        <v>3000</v>
      </c>
      <c r="D4433" s="2" t="str">
        <f>"人民币"</f>
        <v>人民币</v>
      </c>
      <c r="E4433" s="2">
        <v>0.972</v>
      </c>
      <c r="F4433" s="2">
        <v>-62</v>
      </c>
      <c r="G4433" s="2">
        <v>-2.16</v>
      </c>
      <c r="H4433" s="2"/>
      <c r="I4433" s="2">
        <v>2853</v>
      </c>
      <c r="J4433" s="2">
        <v>0.951</v>
      </c>
      <c r="K4433" s="2">
        <v>0</v>
      </c>
      <c r="L4433" s="2">
        <v>0</v>
      </c>
      <c r="M4433" s="2" t="str">
        <f>"150222"</f>
        <v>150222</v>
      </c>
      <c r="N4433" s="2" t="str">
        <f>"0157472516"</f>
        <v>0157472516</v>
      </c>
      <c r="O4433" s="2" t="str">
        <f>"2915.00"</f>
        <v>2915.00</v>
      </c>
      <c r="P4433" s="2">
        <v>1.1</v>
      </c>
      <c r="Q4433" s="2">
        <f>P4433*B4433</f>
        <v>3300</v>
      </c>
      <c r="R4433" s="2">
        <f>(Q4433-O4433)/O4433*100</f>
        <v>13.2075471698113</v>
      </c>
    </row>
    <row r="4434" spans="1:18">
      <c r="A4434" s="2" t="str">
        <f>"华贸物流"</f>
        <v>华贸物流</v>
      </c>
      <c r="B4434" s="2">
        <v>200</v>
      </c>
      <c r="C4434" s="2">
        <v>200</v>
      </c>
      <c r="D4434" s="2" t="str">
        <f>"人民币"</f>
        <v>人民币</v>
      </c>
      <c r="E4434" s="2">
        <v>16.576</v>
      </c>
      <c r="F4434" s="2">
        <v>-473.12</v>
      </c>
      <c r="G4434" s="2">
        <v>-14.27</v>
      </c>
      <c r="H4434" s="2"/>
      <c r="I4434" s="2">
        <v>2842</v>
      </c>
      <c r="J4434" s="2">
        <v>14.21</v>
      </c>
      <c r="K4434" s="2">
        <v>0</v>
      </c>
      <c r="L4434" s="2">
        <v>0</v>
      </c>
      <c r="M4434" s="2" t="str">
        <f>"603128"</f>
        <v>603128</v>
      </c>
      <c r="N4434" s="2" t="str">
        <f t="shared" ref="N4434:N4437" si="1325">"A453612732"</f>
        <v>A453612732</v>
      </c>
      <c r="O4434" s="2" t="str">
        <f>"3315.12"</f>
        <v>3315.12</v>
      </c>
      <c r="P4434" s="2">
        <v>20</v>
      </c>
      <c r="Q4434" s="2">
        <f>P4434*B4434</f>
        <v>4000</v>
      </c>
      <c r="R4434" s="2">
        <f>(Q4434-O4434)/O4434*100</f>
        <v>20.6592823185888</v>
      </c>
    </row>
    <row r="4435" spans="1:18">
      <c r="A4435" s="2" t="str">
        <f>"盛达矿业"</f>
        <v>盛达矿业</v>
      </c>
      <c r="B4435" s="2">
        <v>100</v>
      </c>
      <c r="C4435" s="2">
        <v>100</v>
      </c>
      <c r="D4435" s="2" t="str">
        <f>"人民币"</f>
        <v>人民币</v>
      </c>
      <c r="E4435" s="2">
        <v>38.308</v>
      </c>
      <c r="F4435" s="2">
        <v>-1175.77</v>
      </c>
      <c r="G4435" s="2">
        <v>-30.69</v>
      </c>
      <c r="H4435" s="2"/>
      <c r="I4435" s="2">
        <v>2655</v>
      </c>
      <c r="J4435" s="2">
        <v>26.55</v>
      </c>
      <c r="K4435" s="2">
        <v>0</v>
      </c>
      <c r="L4435" s="2">
        <v>100</v>
      </c>
      <c r="M4435" s="2" t="str">
        <f>"000603"</f>
        <v>000603</v>
      </c>
      <c r="N4435" s="2" t="str">
        <f>"0157472516"</f>
        <v>0157472516</v>
      </c>
      <c r="O4435" s="2" t="str">
        <f>"3830.77"</f>
        <v>3830.77</v>
      </c>
      <c r="P4435" s="2">
        <v>40</v>
      </c>
      <c r="Q4435" s="2">
        <f>P4435*B4435</f>
        <v>4000</v>
      </c>
      <c r="R4435" s="2">
        <f>(Q4435-O4435)/O4435*100</f>
        <v>4.41764971533138</v>
      </c>
    </row>
    <row r="4436" spans="1:18">
      <c r="A4436" s="2" t="str">
        <f>"大众交通"</f>
        <v>大众交通</v>
      </c>
      <c r="B4436" s="2">
        <v>100</v>
      </c>
      <c r="C4436" s="2">
        <v>100</v>
      </c>
      <c r="D4436" s="2" t="str">
        <f>"人民币"</f>
        <v>人民币</v>
      </c>
      <c r="E4436" s="2">
        <v>30.941</v>
      </c>
      <c r="F4436" s="2">
        <v>-1037.13</v>
      </c>
      <c r="G4436" s="2">
        <v>-33.52</v>
      </c>
      <c r="H4436" s="2"/>
      <c r="I4436" s="2">
        <v>2057</v>
      </c>
      <c r="J4436" s="2">
        <v>20.57</v>
      </c>
      <c r="K4436" s="2">
        <v>0</v>
      </c>
      <c r="L4436" s="2">
        <v>0</v>
      </c>
      <c r="M4436" s="2" t="str">
        <f>"600611"</f>
        <v>600611</v>
      </c>
      <c r="N4436" s="2" t="str">
        <f>"A453612732"</f>
        <v>A453612732</v>
      </c>
      <c r="O4436" s="2" t="str">
        <f>"3094.13"</f>
        <v>3094.13</v>
      </c>
      <c r="P4436" s="2">
        <v>28</v>
      </c>
      <c r="Q4436" s="2">
        <f>P4436*B4436</f>
        <v>2800</v>
      </c>
      <c r="R4436" s="2">
        <f>(Q4436-O4436)/O4436*100</f>
        <v>-9.50606470962759</v>
      </c>
    </row>
    <row r="4437" spans="1:18">
      <c r="A4437" s="2" t="str">
        <f>"中国中车"</f>
        <v>中国中车</v>
      </c>
      <c r="B4437" s="2">
        <v>100</v>
      </c>
      <c r="C4437" s="2">
        <v>100</v>
      </c>
      <c r="D4437" s="2" t="str">
        <f>"人民币"</f>
        <v>人民币</v>
      </c>
      <c r="E4437" s="2">
        <v>26.395</v>
      </c>
      <c r="F4437" s="2">
        <v>-631.5</v>
      </c>
      <c r="G4437" s="2">
        <v>-23.92</v>
      </c>
      <c r="H4437" s="2"/>
      <c r="I4437" s="2">
        <v>2008</v>
      </c>
      <c r="J4437" s="2">
        <v>20.08</v>
      </c>
      <c r="K4437" s="2">
        <v>0</v>
      </c>
      <c r="L4437" s="2">
        <v>100</v>
      </c>
      <c r="M4437" s="2" t="str">
        <f>"601766"</f>
        <v>601766</v>
      </c>
      <c r="N4437" s="2" t="str">
        <f>"A453612732"</f>
        <v>A453612732</v>
      </c>
      <c r="O4437" s="2" t="str">
        <f>"2639.50"</f>
        <v>2639.50</v>
      </c>
      <c r="P4437" s="2">
        <v>30</v>
      </c>
      <c r="Q4437" s="2">
        <f>P4437*B4437</f>
        <v>3000</v>
      </c>
      <c r="R4437" s="2">
        <f>(Q4437-O4437)/O4437*100</f>
        <v>13.6578897518469</v>
      </c>
    </row>
    <row r="4438" spans="1:18">
      <c r="A4438" s="2" t="s">
        <v>8</v>
      </c>
      <c r="B4438" s="2" t="s">
        <v>9</v>
      </c>
      <c r="C4438" s="4" t="s">
        <v>10</v>
      </c>
      <c r="D4438" s="4"/>
      <c r="E4438" s="4"/>
      <c r="F4438" s="2"/>
      <c r="G4438" s="2">
        <f>SUM(G4422:G4437)</f>
        <v>-178.38</v>
      </c>
      <c r="H4438" s="2"/>
      <c r="I4438" s="2"/>
      <c r="J4438" s="2"/>
      <c r="K4438" s="2"/>
      <c r="L4438" s="2"/>
      <c r="M4438" s="2"/>
      <c r="N4438" s="2"/>
      <c r="O4438" s="2"/>
      <c r="P4438" s="2"/>
      <c r="Q4438" s="2">
        <f>SUM(Q4422:Q4437)</f>
        <v>134800</v>
      </c>
      <c r="R4438" s="2"/>
    </row>
    <row r="4439" customFormat="1" spans="3:8">
      <c r="C4439" s="5"/>
      <c r="D4439" s="5"/>
      <c r="E4439" s="5"/>
      <c r="H4439" s="6">
        <v>42257</v>
      </c>
    </row>
    <row r="4440" customFormat="1" spans="10:10">
      <c r="J4440" s="6">
        <f>H4439+1</f>
        <v>42258</v>
      </c>
    </row>
    <row r="4441" customFormat="1" spans="2:11">
      <c r="B4441" t="s">
        <v>11</v>
      </c>
      <c r="K4441" s="7">
        <f ca="1">NOW()</f>
        <v>42259.9654398148</v>
      </c>
    </row>
    <row r="4442" customFormat="1" spans="9:9">
      <c r="I4442" t="e">
        <f>D4434+1</f>
        <v>#VALUE!</v>
      </c>
    </row>
    <row r="4443" spans="2:18">
      <c r="B4443" s="2" t="str">
        <f>"币种"</f>
        <v>币种</v>
      </c>
      <c r="C4443" s="2" t="str">
        <f>"余额"</f>
        <v>余额</v>
      </c>
      <c r="D4443" s="2" t="str">
        <f>"可用"</f>
        <v>可用</v>
      </c>
      <c r="E4443" s="2" t="str">
        <f>"可取"</f>
        <v>可取</v>
      </c>
      <c r="F4443" s="2" t="str">
        <f>"参考市值"</f>
        <v>参考市值</v>
      </c>
      <c r="G4443" s="2" t="str">
        <f>"资产"</f>
        <v>资产</v>
      </c>
      <c r="H4443" s="2" t="str">
        <f>"盈亏"</f>
        <v>盈亏</v>
      </c>
      <c r="I4443" s="2"/>
      <c r="J4443" s="2"/>
      <c r="K4443" s="2"/>
      <c r="L4443" s="2"/>
      <c r="M4443" s="2"/>
      <c r="N4443" s="2"/>
      <c r="O4443" s="2"/>
      <c r="P4443" s="2"/>
      <c r="Q4443" s="2"/>
      <c r="R4443" s="2"/>
    </row>
    <row r="4444" spans="2:18">
      <c r="B4444" s="2" t="str">
        <f>"人民币"</f>
        <v>人民币</v>
      </c>
      <c r="C4444" s="2" t="str">
        <f>"5508.71"</f>
        <v>5508.71</v>
      </c>
      <c r="D4444" s="2" t="str">
        <f>"138.54"</f>
        <v>138.54</v>
      </c>
      <c r="E4444" s="2" t="str">
        <f>"138.54"</f>
        <v>138.54</v>
      </c>
      <c r="F4444" s="2" t="str">
        <f>"91616.00"</f>
        <v>91616.00</v>
      </c>
      <c r="G4444" s="2" t="str">
        <f>"91754.54"</f>
        <v>91754.54</v>
      </c>
      <c r="H4444" s="2" t="str">
        <f>"-9194.42"</f>
        <v>-9194.42</v>
      </c>
      <c r="I4444" s="2"/>
      <c r="J4444" s="2"/>
      <c r="K4444" s="2"/>
      <c r="L4444" s="2"/>
      <c r="M4444" s="2"/>
      <c r="N4444" s="2"/>
      <c r="O4444" s="2"/>
      <c r="P4444" s="2"/>
      <c r="Q4444" s="2"/>
      <c r="R4444" s="2"/>
    </row>
    <row r="4445" spans="2:18"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8"/>
    </row>
    <row r="4446" spans="2:18">
      <c r="B4446" s="2" t="s">
        <v>0</v>
      </c>
      <c r="C4446" s="2" t="str">
        <f>"证券数量"</f>
        <v>证券数量</v>
      </c>
      <c r="D4446" s="2" t="s">
        <v>1</v>
      </c>
      <c r="E4446" s="2" t="str">
        <f>"价格币种"</f>
        <v>价格币种</v>
      </c>
      <c r="F4446" s="2" t="str">
        <f>"成本价"</f>
        <v>成本价</v>
      </c>
      <c r="G4446" s="2" t="str">
        <f>"浮动盈亏"</f>
        <v>浮动盈亏</v>
      </c>
      <c r="H4446" s="2" t="str">
        <f>"盈亏比例(%)"</f>
        <v>盈亏比例(%)</v>
      </c>
      <c r="I4446" s="2" t="str">
        <f>"折算汇率"</f>
        <v>折算汇率</v>
      </c>
      <c r="J4446" s="2" t="str">
        <f>"最新市值"</f>
        <v>最新市值</v>
      </c>
      <c r="K4446" s="2" t="str">
        <f>"当前价"</f>
        <v>当前价</v>
      </c>
      <c r="L4446" s="2" t="str">
        <f>"今买数量"</f>
        <v>今买数量</v>
      </c>
      <c r="M4446" s="2" t="str">
        <f>"今卖数量"</f>
        <v>今卖数量</v>
      </c>
      <c r="N4446" s="2" t="str">
        <f>"证券代码"</f>
        <v>证券代码</v>
      </c>
      <c r="O4446" s="2" t="str">
        <f>"股东代码"</f>
        <v>股东代码</v>
      </c>
      <c r="P4446" s="2" t="str">
        <f>"成本金额"</f>
        <v>成本金额</v>
      </c>
      <c r="Q4446" s="2" t="s">
        <v>2</v>
      </c>
      <c r="R4446" s="2"/>
    </row>
    <row r="4447" spans="2:18">
      <c r="B4447" s="2" t="s">
        <v>4</v>
      </c>
      <c r="C4447" s="9" t="s">
        <v>5</v>
      </c>
      <c r="D4447" s="9" t="s">
        <v>5</v>
      </c>
      <c r="E4447" s="2" t="str">
        <f t="shared" ref="E4447:E4462" si="1326">"人民币"</f>
        <v>人民币</v>
      </c>
      <c r="F4447" s="2">
        <v>19.758</v>
      </c>
      <c r="G4447" s="2">
        <v>-1294.53</v>
      </c>
      <c r="H4447" s="2">
        <v>-8.19</v>
      </c>
      <c r="I4447" s="9" t="s">
        <v>6</v>
      </c>
      <c r="J4447" s="2">
        <v>14512</v>
      </c>
      <c r="K4447" s="2">
        <v>18.14</v>
      </c>
      <c r="L4447" s="2">
        <v>0</v>
      </c>
      <c r="M4447" s="2">
        <v>0</v>
      </c>
      <c r="N4447" s="2" t="str">
        <f>"000936"</f>
        <v>000936</v>
      </c>
      <c r="O4447" s="2" t="str">
        <f t="shared" ref="O4447:O4450" si="1327">"0157472516"</f>
        <v>0157472516</v>
      </c>
      <c r="P4447" s="2" t="str">
        <f>"15806.53"</f>
        <v>15806.53</v>
      </c>
      <c r="Q4447" s="2">
        <v>30</v>
      </c>
      <c r="R4447" s="2">
        <f t="shared" ref="R4447:R4462" si="1328">Q4447*C4447</f>
        <v>24000</v>
      </c>
    </row>
    <row r="4448" spans="2:18">
      <c r="B4448" s="2" t="str">
        <f>"创业板B"</f>
        <v>创业板B</v>
      </c>
      <c r="C4448" s="2">
        <v>10000</v>
      </c>
      <c r="D4448" s="2">
        <v>10000</v>
      </c>
      <c r="E4448" s="2" t="str">
        <f>"人民币"</f>
        <v>人民币</v>
      </c>
      <c r="F4448" s="2">
        <v>1.116</v>
      </c>
      <c r="G4448" s="2">
        <v>-927.5</v>
      </c>
      <c r="H4448" s="2">
        <v>-8.33</v>
      </c>
      <c r="I4448" s="2"/>
      <c r="J4448" s="2">
        <v>10230</v>
      </c>
      <c r="K4448" s="2">
        <v>1.023</v>
      </c>
      <c r="L4448" s="2">
        <v>0</v>
      </c>
      <c r="M4448" s="2">
        <v>0</v>
      </c>
      <c r="N4448" s="2" t="str">
        <f>"150153"</f>
        <v>150153</v>
      </c>
      <c r="O4448" s="2" t="str">
        <f>"0157472516"</f>
        <v>0157472516</v>
      </c>
      <c r="P4448" s="2" t="str">
        <f>"11157.50"</f>
        <v>11157.50</v>
      </c>
      <c r="Q4448" s="2">
        <v>1.3</v>
      </c>
      <c r="R4448" s="2">
        <f>Q4448*C4448</f>
        <v>13000</v>
      </c>
    </row>
    <row r="4449" spans="2:18">
      <c r="B4449" s="2" t="s">
        <v>7</v>
      </c>
      <c r="C4449" s="2">
        <v>600</v>
      </c>
      <c r="D4449" s="2">
        <v>600</v>
      </c>
      <c r="E4449" s="2" t="str">
        <f>"人民币"</f>
        <v>人民币</v>
      </c>
      <c r="F4449" s="2">
        <v>17.548</v>
      </c>
      <c r="G4449" s="2">
        <v>-310.88</v>
      </c>
      <c r="H4449" s="2">
        <v>-2.95</v>
      </c>
      <c r="I4449" s="2"/>
      <c r="J4449" s="2">
        <v>10218</v>
      </c>
      <c r="K4449" s="2">
        <v>17.03</v>
      </c>
      <c r="L4449" s="2">
        <v>0</v>
      </c>
      <c r="M4449" s="2">
        <v>0</v>
      </c>
      <c r="N4449" s="2" t="str">
        <f>"600008"</f>
        <v>600008</v>
      </c>
      <c r="O4449" s="2" t="str">
        <f t="shared" ref="O4449:O4452" si="1329">"A453612732"</f>
        <v>A453612732</v>
      </c>
      <c r="P4449" s="2" t="str">
        <f>"10528.88"</f>
        <v>10528.88</v>
      </c>
      <c r="Q4449" s="2">
        <v>25</v>
      </c>
      <c r="R4449" s="2">
        <f>Q4449*C4449</f>
        <v>15000</v>
      </c>
    </row>
    <row r="4450" spans="2:18">
      <c r="B4450" s="2" t="str">
        <f>"华英农业"</f>
        <v>华英农业</v>
      </c>
      <c r="C4450" s="2">
        <v>600</v>
      </c>
      <c r="D4450" s="2">
        <v>300</v>
      </c>
      <c r="E4450" s="2" t="str">
        <f>"人民币"</f>
        <v>人民币</v>
      </c>
      <c r="F4450" s="2">
        <v>14.948</v>
      </c>
      <c r="G4450" s="2">
        <v>-418.66</v>
      </c>
      <c r="H4450" s="2">
        <v>-4.67</v>
      </c>
      <c r="I4450" s="2"/>
      <c r="J4450" s="2">
        <v>8550</v>
      </c>
      <c r="K4450" s="2">
        <v>14.25</v>
      </c>
      <c r="L4450" s="2">
        <v>300</v>
      </c>
      <c r="M4450" s="2">
        <v>0</v>
      </c>
      <c r="N4450" s="2" t="str">
        <f>"002321"</f>
        <v>002321</v>
      </c>
      <c r="O4450" s="2" t="str">
        <f>"0157472516"</f>
        <v>0157472516</v>
      </c>
      <c r="P4450" s="2" t="str">
        <f>"8968.66"</f>
        <v>8968.66</v>
      </c>
      <c r="Q4450" s="2">
        <v>25</v>
      </c>
      <c r="R4450" s="2">
        <f>Q4450*C4450</f>
        <v>15000</v>
      </c>
    </row>
    <row r="4451" spans="2:18">
      <c r="B4451" s="2" t="str">
        <f>"*ST阳化"</f>
        <v>*ST阳化</v>
      </c>
      <c r="C4451" s="2">
        <v>900</v>
      </c>
      <c r="D4451" s="2">
        <v>600</v>
      </c>
      <c r="E4451" s="2" t="str">
        <f>"人民币"</f>
        <v>人民币</v>
      </c>
      <c r="F4451" s="2">
        <v>7.599</v>
      </c>
      <c r="G4451" s="2">
        <v>-80.2</v>
      </c>
      <c r="H4451" s="2">
        <v>-1.17</v>
      </c>
      <c r="I4451" s="2"/>
      <c r="J4451" s="2">
        <v>6759</v>
      </c>
      <c r="K4451" s="2">
        <v>7.51</v>
      </c>
      <c r="L4451" s="2">
        <v>300</v>
      </c>
      <c r="M4451" s="2">
        <v>0</v>
      </c>
      <c r="N4451" s="2" t="str">
        <f>"600691"</f>
        <v>600691</v>
      </c>
      <c r="O4451" s="2" t="str">
        <f>"A453612732"</f>
        <v>A453612732</v>
      </c>
      <c r="P4451" s="2" t="str">
        <f>"6839.20"</f>
        <v>6839.20</v>
      </c>
      <c r="Q4451" s="2">
        <v>11</v>
      </c>
      <c r="R4451" s="2">
        <f>Q4451*C4451</f>
        <v>9900</v>
      </c>
    </row>
    <row r="4452" spans="2:18">
      <c r="B4452" s="2" t="str">
        <f>"雪峰科技"</f>
        <v>雪峰科技</v>
      </c>
      <c r="C4452" s="2">
        <v>200</v>
      </c>
      <c r="D4452" s="2">
        <v>100</v>
      </c>
      <c r="E4452" s="2" t="str">
        <f>"人民币"</f>
        <v>人民币</v>
      </c>
      <c r="F4452" s="2">
        <v>37.898</v>
      </c>
      <c r="G4452" s="2">
        <v>-1239.59</v>
      </c>
      <c r="H4452" s="2">
        <v>-16.35</v>
      </c>
      <c r="I4452" s="2"/>
      <c r="J4452" s="2">
        <v>6340</v>
      </c>
      <c r="K4452" s="2">
        <v>31.7</v>
      </c>
      <c r="L4452" s="2">
        <v>100</v>
      </c>
      <c r="M4452" s="2">
        <v>0</v>
      </c>
      <c r="N4452" s="2" t="str">
        <f>"603227"</f>
        <v>603227</v>
      </c>
      <c r="O4452" s="2" t="str">
        <f>"A453612732"</f>
        <v>A453612732</v>
      </c>
      <c r="P4452" s="2" t="str">
        <f>"7579.59"</f>
        <v>7579.59</v>
      </c>
      <c r="Q4452" s="2">
        <v>42</v>
      </c>
      <c r="R4452" s="2">
        <f>Q4452*C4452</f>
        <v>8400</v>
      </c>
    </row>
    <row r="4453" spans="2:18">
      <c r="B4453" s="2" t="str">
        <f>"三花股份"</f>
        <v>三花股份</v>
      </c>
      <c r="C4453" s="2">
        <v>400</v>
      </c>
      <c r="D4453" s="2">
        <v>400</v>
      </c>
      <c r="E4453" s="2" t="str">
        <f>"人民币"</f>
        <v>人民币</v>
      </c>
      <c r="F4453" s="2">
        <v>13.737</v>
      </c>
      <c r="G4453" s="2">
        <v>69.25</v>
      </c>
      <c r="H4453" s="2">
        <v>1.26</v>
      </c>
      <c r="I4453" s="2"/>
      <c r="J4453" s="2">
        <v>5564</v>
      </c>
      <c r="K4453" s="2">
        <v>13.91</v>
      </c>
      <c r="L4453" s="2">
        <v>0</v>
      </c>
      <c r="M4453" s="2">
        <v>0</v>
      </c>
      <c r="N4453" s="2" t="str">
        <f>"002050"</f>
        <v>002050</v>
      </c>
      <c r="O4453" s="2" t="str">
        <f t="shared" ref="O4453:O4458" si="1330">"0157472516"</f>
        <v>0157472516</v>
      </c>
      <c r="P4453" s="2" t="str">
        <f>"5494.75"</f>
        <v>5494.75</v>
      </c>
      <c r="Q4453" s="2">
        <v>20</v>
      </c>
      <c r="R4453" s="2">
        <f>Q4453*C4453</f>
        <v>8000</v>
      </c>
    </row>
    <row r="4454" spans="2:18">
      <c r="B4454" s="2" t="str">
        <f>"农 产 品"</f>
        <v>农 产 品</v>
      </c>
      <c r="C4454" s="2">
        <v>200</v>
      </c>
      <c r="D4454" s="2">
        <v>200</v>
      </c>
      <c r="E4454" s="2" t="str">
        <f>"人民币"</f>
        <v>人民币</v>
      </c>
      <c r="F4454" s="2">
        <v>25.665</v>
      </c>
      <c r="G4454" s="2">
        <v>-601</v>
      </c>
      <c r="H4454" s="2">
        <v>-11.71</v>
      </c>
      <c r="I4454" s="2"/>
      <c r="J4454" s="2">
        <v>4532</v>
      </c>
      <c r="K4454" s="2">
        <v>22.66</v>
      </c>
      <c r="L4454" s="2">
        <v>0</v>
      </c>
      <c r="M4454" s="2">
        <v>0</v>
      </c>
      <c r="N4454" s="2" t="str">
        <f>"000061"</f>
        <v>000061</v>
      </c>
      <c r="O4454" s="2" t="str">
        <f>"0157472516"</f>
        <v>0157472516</v>
      </c>
      <c r="P4454" s="2" t="str">
        <f>"5133.00"</f>
        <v>5133.00</v>
      </c>
      <c r="Q4454" s="2">
        <v>35</v>
      </c>
      <c r="R4454" s="2">
        <f>Q4454*C4454</f>
        <v>7000</v>
      </c>
    </row>
    <row r="4455" spans="2:18">
      <c r="B4455" s="2" t="str">
        <f>"北京城建"</f>
        <v>北京城建</v>
      </c>
      <c r="C4455" s="2">
        <v>200</v>
      </c>
      <c r="D4455" s="2">
        <v>200</v>
      </c>
      <c r="E4455" s="2" t="str">
        <f>"人民币"</f>
        <v>人民币</v>
      </c>
      <c r="F4455" s="2">
        <v>24.605</v>
      </c>
      <c r="G4455" s="2">
        <v>-394.99</v>
      </c>
      <c r="H4455" s="2">
        <v>-8.03</v>
      </c>
      <c r="I4455" s="2"/>
      <c r="J4455" s="2">
        <v>4526</v>
      </c>
      <c r="K4455" s="2">
        <v>22.63</v>
      </c>
      <c r="L4455" s="2">
        <v>0</v>
      </c>
      <c r="M4455" s="2">
        <v>0</v>
      </c>
      <c r="N4455" s="2" t="str">
        <f>"600266"</f>
        <v>600266</v>
      </c>
      <c r="O4455" s="2" t="str">
        <f t="shared" ref="O4455:O4457" si="1331">"A453612732"</f>
        <v>A453612732</v>
      </c>
      <c r="P4455" s="2" t="str">
        <f>"4920.99"</f>
        <v>4920.99</v>
      </c>
      <c r="Q4455" s="2">
        <v>28</v>
      </c>
      <c r="R4455" s="2">
        <f>Q4455*C4455</f>
        <v>5600</v>
      </c>
    </row>
    <row r="4456" spans="2:18">
      <c r="B4456" s="2" t="str">
        <f>"上汽集团"</f>
        <v>上汽集团</v>
      </c>
      <c r="C4456" s="2">
        <v>200</v>
      </c>
      <c r="D4456" s="2">
        <v>200</v>
      </c>
      <c r="E4456" s="2" t="str">
        <f>"人民币"</f>
        <v>人民币</v>
      </c>
      <c r="F4456" s="2">
        <v>24.736</v>
      </c>
      <c r="G4456" s="2">
        <v>-449.12</v>
      </c>
      <c r="H4456" s="2">
        <v>-9.08</v>
      </c>
      <c r="I4456" s="2"/>
      <c r="J4456" s="2">
        <v>4498</v>
      </c>
      <c r="K4456" s="2">
        <v>22.49</v>
      </c>
      <c r="L4456" s="2">
        <v>0</v>
      </c>
      <c r="M4456" s="2">
        <v>0</v>
      </c>
      <c r="N4456" s="2" t="str">
        <f>"600104"</f>
        <v>600104</v>
      </c>
      <c r="O4456" s="2" t="str">
        <f>"A453612732"</f>
        <v>A453612732</v>
      </c>
      <c r="P4456" s="2" t="str">
        <f>"4947.12"</f>
        <v>4947.12</v>
      </c>
      <c r="Q4456" s="2">
        <v>35</v>
      </c>
      <c r="R4456" s="2">
        <f>Q4456*C4456</f>
        <v>7000</v>
      </c>
    </row>
    <row r="4457" spans="2:18">
      <c r="B4457" s="2" t="str">
        <f>"中海集运"</f>
        <v>中海集运</v>
      </c>
      <c r="C4457" s="2">
        <v>400</v>
      </c>
      <c r="D4457" s="2">
        <v>400</v>
      </c>
      <c r="E4457" s="2" t="str">
        <f>"人民币"</f>
        <v>人民币</v>
      </c>
      <c r="F4457" s="2">
        <v>9.099</v>
      </c>
      <c r="G4457" s="2">
        <v>-167.68</v>
      </c>
      <c r="H4457" s="2">
        <v>-4.6</v>
      </c>
      <c r="I4457" s="2"/>
      <c r="J4457" s="2">
        <v>3472</v>
      </c>
      <c r="K4457" s="2">
        <v>8.68</v>
      </c>
      <c r="L4457" s="2">
        <v>0</v>
      </c>
      <c r="M4457" s="2">
        <v>0</v>
      </c>
      <c r="N4457" s="2" t="str">
        <f>"601866"</f>
        <v>601866</v>
      </c>
      <c r="O4457" s="2" t="str">
        <f>"A453612732"</f>
        <v>A453612732</v>
      </c>
      <c r="P4457" s="2" t="str">
        <f>"3639.68"</f>
        <v>3639.68</v>
      </c>
      <c r="Q4457" s="2">
        <v>12</v>
      </c>
      <c r="R4457" s="2">
        <f>Q4457*C4457</f>
        <v>4800</v>
      </c>
    </row>
    <row r="4458" spans="2:18">
      <c r="B4458" s="2" t="str">
        <f>"中航军B"</f>
        <v>中航军B</v>
      </c>
      <c r="C4458" s="2">
        <v>3000</v>
      </c>
      <c r="D4458" s="2">
        <v>3000</v>
      </c>
      <c r="E4458" s="2" t="str">
        <f>"人民币"</f>
        <v>人民币</v>
      </c>
      <c r="F4458" s="2">
        <v>0.972</v>
      </c>
      <c r="G4458" s="2">
        <v>-62</v>
      </c>
      <c r="H4458" s="2">
        <v>-2.16</v>
      </c>
      <c r="I4458" s="2"/>
      <c r="J4458" s="2">
        <v>2853</v>
      </c>
      <c r="K4458" s="2">
        <v>0.951</v>
      </c>
      <c r="L4458" s="2">
        <v>0</v>
      </c>
      <c r="M4458" s="2">
        <v>0</v>
      </c>
      <c r="N4458" s="2" t="str">
        <f>"150222"</f>
        <v>150222</v>
      </c>
      <c r="O4458" s="2" t="str">
        <f>"0157472516"</f>
        <v>0157472516</v>
      </c>
      <c r="P4458" s="2" t="str">
        <f>"2915.00"</f>
        <v>2915.00</v>
      </c>
      <c r="Q4458" s="2">
        <v>1.1</v>
      </c>
      <c r="R4458" s="2">
        <f>Q4458*C4458</f>
        <v>3300</v>
      </c>
    </row>
    <row r="4459" spans="2:18">
      <c r="B4459" s="2" t="str">
        <f>"华贸物流"</f>
        <v>华贸物流</v>
      </c>
      <c r="C4459" s="2">
        <v>200</v>
      </c>
      <c r="D4459" s="2">
        <v>200</v>
      </c>
      <c r="E4459" s="2" t="str">
        <f>"人民币"</f>
        <v>人民币</v>
      </c>
      <c r="F4459" s="2">
        <v>16.576</v>
      </c>
      <c r="G4459" s="2">
        <v>-473.12</v>
      </c>
      <c r="H4459" s="2">
        <v>-14.27</v>
      </c>
      <c r="I4459" s="2"/>
      <c r="J4459" s="2">
        <v>2842</v>
      </c>
      <c r="K4459" s="2">
        <v>14.21</v>
      </c>
      <c r="L4459" s="2">
        <v>0</v>
      </c>
      <c r="M4459" s="2">
        <v>0</v>
      </c>
      <c r="N4459" s="2" t="str">
        <f>"603128"</f>
        <v>603128</v>
      </c>
      <c r="O4459" s="2" t="str">
        <f t="shared" ref="O4459:O4462" si="1332">"A453612732"</f>
        <v>A453612732</v>
      </c>
      <c r="P4459" s="2" t="str">
        <f>"3315.12"</f>
        <v>3315.12</v>
      </c>
      <c r="Q4459" s="2">
        <v>20</v>
      </c>
      <c r="R4459" s="2">
        <f>Q4459*C4459</f>
        <v>4000</v>
      </c>
    </row>
    <row r="4460" spans="2:18">
      <c r="B4460" s="2" t="str">
        <f>"盛达矿业"</f>
        <v>盛达矿业</v>
      </c>
      <c r="C4460" s="2">
        <v>100</v>
      </c>
      <c r="D4460" s="2">
        <v>100</v>
      </c>
      <c r="E4460" s="2" t="str">
        <f>"人民币"</f>
        <v>人民币</v>
      </c>
      <c r="F4460" s="2">
        <v>38.308</v>
      </c>
      <c r="G4460" s="2">
        <v>-1175.77</v>
      </c>
      <c r="H4460" s="2">
        <v>-30.69</v>
      </c>
      <c r="I4460" s="2"/>
      <c r="J4460" s="2">
        <v>2655</v>
      </c>
      <c r="K4460" s="2">
        <v>26.55</v>
      </c>
      <c r="L4460" s="2">
        <v>0</v>
      </c>
      <c r="M4460" s="2">
        <v>100</v>
      </c>
      <c r="N4460" s="2" t="str">
        <f>"000603"</f>
        <v>000603</v>
      </c>
      <c r="O4460" s="2" t="str">
        <f>"0157472516"</f>
        <v>0157472516</v>
      </c>
      <c r="P4460" s="2" t="str">
        <f>"3830.77"</f>
        <v>3830.77</v>
      </c>
      <c r="Q4460" s="2">
        <v>40</v>
      </c>
      <c r="R4460" s="2">
        <f>Q4460*C4460</f>
        <v>4000</v>
      </c>
    </row>
    <row r="4461" spans="2:18">
      <c r="B4461" s="2" t="str">
        <f>"大众交通"</f>
        <v>大众交通</v>
      </c>
      <c r="C4461" s="2">
        <v>100</v>
      </c>
      <c r="D4461" s="2">
        <v>100</v>
      </c>
      <c r="E4461" s="2" t="str">
        <f>"人民币"</f>
        <v>人民币</v>
      </c>
      <c r="F4461" s="2">
        <v>30.941</v>
      </c>
      <c r="G4461" s="2">
        <v>-1037.13</v>
      </c>
      <c r="H4461" s="2">
        <v>-33.52</v>
      </c>
      <c r="I4461" s="2"/>
      <c r="J4461" s="2">
        <v>2057</v>
      </c>
      <c r="K4461" s="2">
        <v>20.57</v>
      </c>
      <c r="L4461" s="2">
        <v>0</v>
      </c>
      <c r="M4461" s="2">
        <v>0</v>
      </c>
      <c r="N4461" s="2" t="str">
        <f>"600611"</f>
        <v>600611</v>
      </c>
      <c r="O4461" s="2" t="str">
        <f>"A453612732"</f>
        <v>A453612732</v>
      </c>
      <c r="P4461" s="2" t="str">
        <f>"3094.13"</f>
        <v>3094.13</v>
      </c>
      <c r="Q4461" s="2">
        <v>28</v>
      </c>
      <c r="R4461" s="2">
        <f>Q4461*C4461</f>
        <v>2800</v>
      </c>
    </row>
    <row r="4462" spans="2:18">
      <c r="B4462" s="2" t="str">
        <f>"中国中车"</f>
        <v>中国中车</v>
      </c>
      <c r="C4462" s="2">
        <v>100</v>
      </c>
      <c r="D4462" s="2">
        <v>100</v>
      </c>
      <c r="E4462" s="2" t="str">
        <f>"人民币"</f>
        <v>人民币</v>
      </c>
      <c r="F4462" s="2">
        <v>26.395</v>
      </c>
      <c r="G4462" s="2">
        <v>-631.5</v>
      </c>
      <c r="H4462" s="2">
        <v>-23.92</v>
      </c>
      <c r="I4462" s="2"/>
      <c r="J4462" s="2">
        <v>2008</v>
      </c>
      <c r="K4462" s="2">
        <v>20.08</v>
      </c>
      <c r="L4462" s="2">
        <v>0</v>
      </c>
      <c r="M4462" s="2">
        <v>100</v>
      </c>
      <c r="N4462" s="2" t="str">
        <f>"601766"</f>
        <v>601766</v>
      </c>
      <c r="O4462" s="2" t="str">
        <f>"A453612732"</f>
        <v>A453612732</v>
      </c>
      <c r="P4462" s="2" t="str">
        <f>"2639.50"</f>
        <v>2639.50</v>
      </c>
      <c r="Q4462" s="2">
        <v>30</v>
      </c>
      <c r="R4462" s="2">
        <f>Q4462*C4462</f>
        <v>3000</v>
      </c>
    </row>
    <row r="4463" spans="2:18">
      <c r="B4463" s="2" t="s">
        <v>8</v>
      </c>
      <c r="C4463" s="2" t="s">
        <v>9</v>
      </c>
      <c r="D4463" s="4" t="s">
        <v>10</v>
      </c>
      <c r="E4463" s="4"/>
      <c r="F4463" s="4"/>
      <c r="G4463" s="2"/>
      <c r="H4463" s="2">
        <f>SUM(H4447:H4462)</f>
        <v>-178.38</v>
      </c>
      <c r="I4463" s="2"/>
      <c r="J4463" s="2"/>
      <c r="K4463" s="2"/>
      <c r="L4463" s="2"/>
      <c r="M4463" s="2"/>
      <c r="N4463" s="2"/>
      <c r="O4463" s="2"/>
      <c r="P4463" s="2"/>
      <c r="Q4463" s="2"/>
      <c r="R4463" s="2">
        <f>SUM(R4447:R4462)</f>
        <v>134800</v>
      </c>
    </row>
    <row r="4464" customFormat="1" spans="4:9">
      <c r="D4464" s="5"/>
      <c r="E4464" s="5"/>
      <c r="F4464" s="5"/>
      <c r="I4464" s="6">
        <v>42257</v>
      </c>
    </row>
    <row r="4465" customFormat="1" spans="11:11">
      <c r="K4465" s="6">
        <f>I4464+1</f>
        <v>42258</v>
      </c>
    </row>
    <row r="4466" customFormat="1" spans="3:12">
      <c r="C4466" t="s">
        <v>11</v>
      </c>
      <c r="L4466" s="7">
        <f ca="1">NOW()</f>
        <v>42259.9654398148</v>
      </c>
    </row>
    <row r="4467" customFormat="1" spans="10:10">
      <c r="J4467" t="e">
        <f>E4459+1</f>
        <v>#VALUE!</v>
      </c>
    </row>
    <row r="4468" customFormat="1" spans="7:7">
      <c r="G4468" t="s">
        <v>12</v>
      </c>
    </row>
    <row r="4469" customFormat="1" spans="6:6">
      <c r="F4469" t="s">
        <v>13</v>
      </c>
    </row>
    <row r="4470" spans="1:17">
      <c r="A4470" s="2" t="str">
        <f>"币种"</f>
        <v>币种</v>
      </c>
      <c r="B4470" s="2" t="str">
        <f>"余额"</f>
        <v>余额</v>
      </c>
      <c r="C4470" s="2" t="str">
        <f>"可用"</f>
        <v>可用</v>
      </c>
      <c r="D4470" s="2" t="str">
        <f>"可取"</f>
        <v>可取</v>
      </c>
      <c r="E4470" s="2" t="str">
        <f>"参考市值"</f>
        <v>参考市值</v>
      </c>
      <c r="F4470" s="2" t="str">
        <f>"资产"</f>
        <v>资产</v>
      </c>
      <c r="G4470" s="2" t="str">
        <f>"盈亏"</f>
        <v>盈亏</v>
      </c>
      <c r="H4470" s="2"/>
      <c r="I4470" s="2"/>
      <c r="J4470" s="2"/>
      <c r="K4470" s="2"/>
      <c r="L4470" s="2"/>
      <c r="M4470" s="2"/>
      <c r="N4470" s="2"/>
      <c r="O4470" s="2"/>
      <c r="P4470" s="2"/>
      <c r="Q4470" s="2"/>
    </row>
    <row r="4471" spans="1:17">
      <c r="A4471" s="2" t="str">
        <f>"人民币"</f>
        <v>人民币</v>
      </c>
      <c r="B4471" s="2" t="str">
        <f>"5508.71"</f>
        <v>5508.71</v>
      </c>
      <c r="C4471" s="2" t="str">
        <f>"138.54"</f>
        <v>138.54</v>
      </c>
      <c r="D4471" s="2" t="str">
        <f>"138.54"</f>
        <v>138.54</v>
      </c>
      <c r="E4471" s="2" t="str">
        <f>"91616.00"</f>
        <v>91616.00</v>
      </c>
      <c r="F4471" s="2" t="str">
        <f>"91754.54"</f>
        <v>91754.54</v>
      </c>
      <c r="G4471" s="2" t="str">
        <f>"-9194.42"</f>
        <v>-9194.42</v>
      </c>
      <c r="H4471" s="2"/>
      <c r="I4471" s="2"/>
      <c r="J4471" s="2"/>
      <c r="K4471" s="2"/>
      <c r="L4471" s="2"/>
      <c r="M4471" s="2"/>
      <c r="N4471" s="2"/>
      <c r="O4471" s="2"/>
      <c r="P4471" s="2"/>
      <c r="Q4471" s="2"/>
    </row>
    <row r="4472" spans="1:17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8"/>
    </row>
    <row r="4473" spans="1:18">
      <c r="A4473" s="2" t="s">
        <v>0</v>
      </c>
      <c r="B4473" s="2" t="str">
        <f>"证券数量"</f>
        <v>证券数量</v>
      </c>
      <c r="C4473" s="2" t="s">
        <v>1</v>
      </c>
      <c r="D4473" s="2" t="str">
        <f>"价格币种"</f>
        <v>价格币种</v>
      </c>
      <c r="E4473" s="2" t="str">
        <f>"成本价"</f>
        <v>成本价</v>
      </c>
      <c r="F4473" s="2" t="str">
        <f>"浮动盈亏"</f>
        <v>浮动盈亏</v>
      </c>
      <c r="G4473" s="2" t="str">
        <f>"盈亏比例(%)"</f>
        <v>盈亏比例(%)</v>
      </c>
      <c r="H4473" s="2" t="str">
        <f>"折算汇率"</f>
        <v>折算汇率</v>
      </c>
      <c r="I4473" s="2" t="str">
        <f>"最新市值"</f>
        <v>最新市值</v>
      </c>
      <c r="J4473" s="2" t="str">
        <f>"当前价"</f>
        <v>当前价</v>
      </c>
      <c r="K4473" s="2" t="str">
        <f>"今买数量"</f>
        <v>今买数量</v>
      </c>
      <c r="L4473" s="2" t="str">
        <f>"今卖数量"</f>
        <v>今卖数量</v>
      </c>
      <c r="M4473" s="2" t="str">
        <f>"证券代码"</f>
        <v>证券代码</v>
      </c>
      <c r="N4473" s="2" t="str">
        <f>"股东代码"</f>
        <v>股东代码</v>
      </c>
      <c r="O4473" s="2" t="str">
        <f>"成本金额"</f>
        <v>成本金额</v>
      </c>
      <c r="P4473" s="2" t="s">
        <v>2</v>
      </c>
      <c r="Q4473" s="2"/>
      <c r="R4473" s="2" t="s">
        <v>3</v>
      </c>
    </row>
    <row r="4474" spans="1:18">
      <c r="A4474" s="2" t="s">
        <v>4</v>
      </c>
      <c r="B4474" s="9" t="s">
        <v>5</v>
      </c>
      <c r="C4474" s="9" t="s">
        <v>5</v>
      </c>
      <c r="D4474" s="2" t="str">
        <f t="shared" ref="D4474:D4489" si="1333">"人民币"</f>
        <v>人民币</v>
      </c>
      <c r="E4474" s="2">
        <v>19.758</v>
      </c>
      <c r="F4474" s="2">
        <v>-1294.53</v>
      </c>
      <c r="G4474" s="2">
        <v>-8.19</v>
      </c>
      <c r="H4474" s="9" t="s">
        <v>6</v>
      </c>
      <c r="I4474" s="2">
        <v>14512</v>
      </c>
      <c r="J4474" s="2">
        <v>18.14</v>
      </c>
      <c r="K4474" s="2">
        <v>0</v>
      </c>
      <c r="L4474" s="2">
        <v>0</v>
      </c>
      <c r="M4474" s="2" t="str">
        <f>"000936"</f>
        <v>000936</v>
      </c>
      <c r="N4474" s="2" t="str">
        <f t="shared" ref="N4474:N4477" si="1334">"0157472516"</f>
        <v>0157472516</v>
      </c>
      <c r="O4474" s="2" t="str">
        <f>"15806.53"</f>
        <v>15806.53</v>
      </c>
      <c r="P4474" s="2">
        <v>30</v>
      </c>
      <c r="Q4474" s="2">
        <f t="shared" ref="Q4474:Q4489" si="1335">P4474*B4474</f>
        <v>24000</v>
      </c>
      <c r="R4474" s="2">
        <f t="shared" ref="R4474:R4489" si="1336">(Q4474-O4474)/O4474*100</f>
        <v>51.835981711356</v>
      </c>
    </row>
    <row r="4475" spans="1:18">
      <c r="A4475" s="2" t="str">
        <f>"创业板B"</f>
        <v>创业板B</v>
      </c>
      <c r="B4475" s="2">
        <v>10000</v>
      </c>
      <c r="C4475" s="2">
        <v>10000</v>
      </c>
      <c r="D4475" s="2" t="str">
        <f>"人民币"</f>
        <v>人民币</v>
      </c>
      <c r="E4475" s="2">
        <v>1.116</v>
      </c>
      <c r="F4475" s="2">
        <v>-927.5</v>
      </c>
      <c r="G4475" s="2">
        <v>-8.33</v>
      </c>
      <c r="H4475" s="2"/>
      <c r="I4475" s="2">
        <v>10230</v>
      </c>
      <c r="J4475" s="2">
        <v>1.023</v>
      </c>
      <c r="K4475" s="2">
        <v>0</v>
      </c>
      <c r="L4475" s="2">
        <v>0</v>
      </c>
      <c r="M4475" s="2" t="str">
        <f>"150153"</f>
        <v>150153</v>
      </c>
      <c r="N4475" s="2" t="str">
        <f>"0157472516"</f>
        <v>0157472516</v>
      </c>
      <c r="O4475" s="2" t="str">
        <f>"11157.50"</f>
        <v>11157.50</v>
      </c>
      <c r="P4475" s="2">
        <v>1.3</v>
      </c>
      <c r="Q4475" s="2">
        <f>P4475*B4475</f>
        <v>13000</v>
      </c>
      <c r="R4475" s="2">
        <f>(Q4475-O4475)/O4475*100</f>
        <v>16.5135559041004</v>
      </c>
    </row>
    <row r="4476" spans="1:18">
      <c r="A4476" s="2" t="s">
        <v>7</v>
      </c>
      <c r="B4476" s="2">
        <v>600</v>
      </c>
      <c r="C4476" s="2">
        <v>600</v>
      </c>
      <c r="D4476" s="2" t="str">
        <f>"人民币"</f>
        <v>人民币</v>
      </c>
      <c r="E4476" s="2">
        <v>17.548</v>
      </c>
      <c r="F4476" s="2">
        <v>-310.88</v>
      </c>
      <c r="G4476" s="2">
        <v>-2.95</v>
      </c>
      <c r="H4476" s="2"/>
      <c r="I4476" s="2">
        <v>10218</v>
      </c>
      <c r="J4476" s="2">
        <v>17.03</v>
      </c>
      <c r="K4476" s="2">
        <v>0</v>
      </c>
      <c r="L4476" s="2">
        <v>0</v>
      </c>
      <c r="M4476" s="2" t="str">
        <f>"600008"</f>
        <v>600008</v>
      </c>
      <c r="N4476" s="2" t="str">
        <f t="shared" ref="N4476:N4479" si="1337">"A453612732"</f>
        <v>A453612732</v>
      </c>
      <c r="O4476" s="2" t="str">
        <f>"10528.88"</f>
        <v>10528.88</v>
      </c>
      <c r="P4476" s="2">
        <v>25</v>
      </c>
      <c r="Q4476" s="2">
        <f>P4476*B4476</f>
        <v>15000</v>
      </c>
      <c r="R4476" s="2">
        <f>(Q4476-O4476)/O4476*100</f>
        <v>42.4652954540274</v>
      </c>
    </row>
    <row r="4477" spans="1:18">
      <c r="A4477" s="2" t="str">
        <f>"华英农业"</f>
        <v>华英农业</v>
      </c>
      <c r="B4477" s="2">
        <v>600</v>
      </c>
      <c r="C4477" s="2">
        <v>300</v>
      </c>
      <c r="D4477" s="2" t="str">
        <f>"人民币"</f>
        <v>人民币</v>
      </c>
      <c r="E4477" s="2">
        <v>14.948</v>
      </c>
      <c r="F4477" s="2">
        <v>-418.66</v>
      </c>
      <c r="G4477" s="2">
        <v>-4.67</v>
      </c>
      <c r="H4477" s="2"/>
      <c r="I4477" s="2">
        <v>8550</v>
      </c>
      <c r="J4477" s="2">
        <v>14.25</v>
      </c>
      <c r="K4477" s="2">
        <v>300</v>
      </c>
      <c r="L4477" s="2">
        <v>0</v>
      </c>
      <c r="M4477" s="2" t="str">
        <f>"002321"</f>
        <v>002321</v>
      </c>
      <c r="N4477" s="2" t="str">
        <f>"0157472516"</f>
        <v>0157472516</v>
      </c>
      <c r="O4477" s="2" t="str">
        <f>"8968.66"</f>
        <v>8968.66</v>
      </c>
      <c r="P4477" s="2">
        <v>25</v>
      </c>
      <c r="Q4477" s="2">
        <f>P4477*B4477</f>
        <v>15000</v>
      </c>
      <c r="R4477" s="2">
        <f>(Q4477-O4477)/O4477*100</f>
        <v>67.2490650777262</v>
      </c>
    </row>
    <row r="4478" spans="1:18">
      <c r="A4478" s="2" t="str">
        <f>"*ST阳化"</f>
        <v>*ST阳化</v>
      </c>
      <c r="B4478" s="2">
        <v>900</v>
      </c>
      <c r="C4478" s="2">
        <v>600</v>
      </c>
      <c r="D4478" s="2" t="str">
        <f>"人民币"</f>
        <v>人民币</v>
      </c>
      <c r="E4478" s="2">
        <v>7.599</v>
      </c>
      <c r="F4478" s="2">
        <v>-80.2</v>
      </c>
      <c r="G4478" s="2">
        <v>-1.17</v>
      </c>
      <c r="H4478" s="2"/>
      <c r="I4478" s="2">
        <v>6759</v>
      </c>
      <c r="J4478" s="2">
        <v>7.51</v>
      </c>
      <c r="K4478" s="2">
        <v>300</v>
      </c>
      <c r="L4478" s="2">
        <v>0</v>
      </c>
      <c r="M4478" s="2" t="str">
        <f>"600691"</f>
        <v>600691</v>
      </c>
      <c r="N4478" s="2" t="str">
        <f>"A453612732"</f>
        <v>A453612732</v>
      </c>
      <c r="O4478" s="2" t="str">
        <f>"6839.20"</f>
        <v>6839.20</v>
      </c>
      <c r="P4478" s="2">
        <v>11</v>
      </c>
      <c r="Q4478" s="2">
        <f>P4478*B4478</f>
        <v>9900</v>
      </c>
      <c r="R4478" s="2">
        <f>(Q4478-O4478)/O4478*100</f>
        <v>44.7537723710376</v>
      </c>
    </row>
    <row r="4479" spans="1:18">
      <c r="A4479" s="2" t="str">
        <f>"雪峰科技"</f>
        <v>雪峰科技</v>
      </c>
      <c r="B4479" s="2">
        <v>200</v>
      </c>
      <c r="C4479" s="2">
        <v>100</v>
      </c>
      <c r="D4479" s="2" t="str">
        <f>"人民币"</f>
        <v>人民币</v>
      </c>
      <c r="E4479" s="2">
        <v>37.898</v>
      </c>
      <c r="F4479" s="2">
        <v>-1239.59</v>
      </c>
      <c r="G4479" s="2">
        <v>-16.35</v>
      </c>
      <c r="H4479" s="2"/>
      <c r="I4479" s="2">
        <v>6340</v>
      </c>
      <c r="J4479" s="2">
        <v>31.7</v>
      </c>
      <c r="K4479" s="2">
        <v>100</v>
      </c>
      <c r="L4479" s="2">
        <v>0</v>
      </c>
      <c r="M4479" s="2" t="str">
        <f>"603227"</f>
        <v>603227</v>
      </c>
      <c r="N4479" s="2" t="str">
        <f>"A453612732"</f>
        <v>A453612732</v>
      </c>
      <c r="O4479" s="2" t="str">
        <f>"7579.59"</f>
        <v>7579.59</v>
      </c>
      <c r="P4479" s="2">
        <v>42</v>
      </c>
      <c r="Q4479" s="2">
        <f>P4479*B4479</f>
        <v>8400</v>
      </c>
      <c r="R4479" s="2">
        <f>(Q4479-O4479)/O4479*100</f>
        <v>10.8239363870605</v>
      </c>
    </row>
    <row r="4480" spans="1:18">
      <c r="A4480" s="2" t="str">
        <f>"三花股份"</f>
        <v>三花股份</v>
      </c>
      <c r="B4480" s="2">
        <v>400</v>
      </c>
      <c r="C4480" s="2">
        <v>400</v>
      </c>
      <c r="D4480" s="2" t="str">
        <f>"人民币"</f>
        <v>人民币</v>
      </c>
      <c r="E4480" s="2">
        <v>13.737</v>
      </c>
      <c r="F4480" s="2">
        <v>69.25</v>
      </c>
      <c r="G4480" s="2">
        <v>1.26</v>
      </c>
      <c r="H4480" s="2"/>
      <c r="I4480" s="2">
        <v>5564</v>
      </c>
      <c r="J4480" s="2">
        <v>13.91</v>
      </c>
      <c r="K4480" s="2">
        <v>0</v>
      </c>
      <c r="L4480" s="2">
        <v>0</v>
      </c>
      <c r="M4480" s="2" t="str">
        <f>"002050"</f>
        <v>002050</v>
      </c>
      <c r="N4480" s="2" t="str">
        <f t="shared" ref="N4480:N4485" si="1338">"0157472516"</f>
        <v>0157472516</v>
      </c>
      <c r="O4480" s="2" t="str">
        <f>"5494.75"</f>
        <v>5494.75</v>
      </c>
      <c r="P4480" s="2">
        <v>20</v>
      </c>
      <c r="Q4480" s="2">
        <f>P4480*B4480</f>
        <v>8000</v>
      </c>
      <c r="R4480" s="2">
        <f>(Q4480-O4480)/O4480*100</f>
        <v>45.5935210883116</v>
      </c>
    </row>
    <row r="4481" spans="1:18">
      <c r="A4481" s="2" t="str">
        <f>"农 产 品"</f>
        <v>农 产 品</v>
      </c>
      <c r="B4481" s="2">
        <v>200</v>
      </c>
      <c r="C4481" s="2">
        <v>200</v>
      </c>
      <c r="D4481" s="2" t="str">
        <f>"人民币"</f>
        <v>人民币</v>
      </c>
      <c r="E4481" s="2">
        <v>25.665</v>
      </c>
      <c r="F4481" s="2">
        <v>-601</v>
      </c>
      <c r="G4481" s="2">
        <v>-11.71</v>
      </c>
      <c r="H4481" s="2"/>
      <c r="I4481" s="2">
        <v>4532</v>
      </c>
      <c r="J4481" s="2">
        <v>22.66</v>
      </c>
      <c r="K4481" s="2">
        <v>0</v>
      </c>
      <c r="L4481" s="2">
        <v>0</v>
      </c>
      <c r="M4481" s="2" t="str">
        <f>"000061"</f>
        <v>000061</v>
      </c>
      <c r="N4481" s="2" t="str">
        <f>"0157472516"</f>
        <v>0157472516</v>
      </c>
      <c r="O4481" s="2" t="str">
        <f>"5133.00"</f>
        <v>5133.00</v>
      </c>
      <c r="P4481" s="2">
        <v>35</v>
      </c>
      <c r="Q4481" s="2">
        <f>P4481*B4481</f>
        <v>7000</v>
      </c>
      <c r="R4481" s="2">
        <f>(Q4481-O4481)/O4481*100</f>
        <v>36.3724917202416</v>
      </c>
    </row>
    <row r="4482" spans="1:18">
      <c r="A4482" s="2" t="str">
        <f>"北京城建"</f>
        <v>北京城建</v>
      </c>
      <c r="B4482" s="2">
        <v>200</v>
      </c>
      <c r="C4482" s="2">
        <v>200</v>
      </c>
      <c r="D4482" s="2" t="str">
        <f>"人民币"</f>
        <v>人民币</v>
      </c>
      <c r="E4482" s="2">
        <v>24.605</v>
      </c>
      <c r="F4482" s="2">
        <v>-394.99</v>
      </c>
      <c r="G4482" s="2">
        <v>-8.03</v>
      </c>
      <c r="H4482" s="2"/>
      <c r="I4482" s="2">
        <v>4526</v>
      </c>
      <c r="J4482" s="2">
        <v>22.63</v>
      </c>
      <c r="K4482" s="2">
        <v>0</v>
      </c>
      <c r="L4482" s="2">
        <v>0</v>
      </c>
      <c r="M4482" s="2" t="str">
        <f>"600266"</f>
        <v>600266</v>
      </c>
      <c r="N4482" s="2" t="str">
        <f t="shared" ref="N4482:N4484" si="1339">"A453612732"</f>
        <v>A453612732</v>
      </c>
      <c r="O4482" s="2" t="str">
        <f>"4920.99"</f>
        <v>4920.99</v>
      </c>
      <c r="P4482" s="2">
        <v>28</v>
      </c>
      <c r="Q4482" s="2">
        <f>P4482*B4482</f>
        <v>5600</v>
      </c>
      <c r="R4482" s="2">
        <f>(Q4482-O4482)/O4482*100</f>
        <v>13.7982397850839</v>
      </c>
    </row>
    <row r="4483" spans="1:18">
      <c r="A4483" s="2" t="str">
        <f>"上汽集团"</f>
        <v>上汽集团</v>
      </c>
      <c r="B4483" s="2">
        <v>200</v>
      </c>
      <c r="C4483" s="2">
        <v>200</v>
      </c>
      <c r="D4483" s="2" t="str">
        <f>"人民币"</f>
        <v>人民币</v>
      </c>
      <c r="E4483" s="2">
        <v>24.736</v>
      </c>
      <c r="F4483" s="2">
        <v>-449.12</v>
      </c>
      <c r="G4483" s="2">
        <v>-9.08</v>
      </c>
      <c r="H4483" s="2"/>
      <c r="I4483" s="2">
        <v>4498</v>
      </c>
      <c r="J4483" s="2">
        <v>22.49</v>
      </c>
      <c r="K4483" s="2">
        <v>0</v>
      </c>
      <c r="L4483" s="2">
        <v>0</v>
      </c>
      <c r="M4483" s="2" t="str">
        <f>"600104"</f>
        <v>600104</v>
      </c>
      <c r="N4483" s="2" t="str">
        <f>"A453612732"</f>
        <v>A453612732</v>
      </c>
      <c r="O4483" s="2" t="str">
        <f>"4947.12"</f>
        <v>4947.12</v>
      </c>
      <c r="P4483" s="2">
        <v>35</v>
      </c>
      <c r="Q4483" s="2">
        <f>P4483*B4483</f>
        <v>7000</v>
      </c>
      <c r="R4483" s="2">
        <f>(Q4483-O4483)/O4483*100</f>
        <v>41.4964666310904</v>
      </c>
    </row>
    <row r="4484" spans="1:18">
      <c r="A4484" s="2" t="str">
        <f>"中海集运"</f>
        <v>中海集运</v>
      </c>
      <c r="B4484" s="2">
        <v>400</v>
      </c>
      <c r="C4484" s="2">
        <v>400</v>
      </c>
      <c r="D4484" s="2" t="str">
        <f>"人民币"</f>
        <v>人民币</v>
      </c>
      <c r="E4484" s="2">
        <v>9.099</v>
      </c>
      <c r="F4484" s="2">
        <v>-167.68</v>
      </c>
      <c r="G4484" s="2">
        <v>-4.6</v>
      </c>
      <c r="H4484" s="2"/>
      <c r="I4484" s="2">
        <v>3472</v>
      </c>
      <c r="J4484" s="2">
        <v>8.68</v>
      </c>
      <c r="K4484" s="2">
        <v>0</v>
      </c>
      <c r="L4484" s="2">
        <v>0</v>
      </c>
      <c r="M4484" s="2" t="str">
        <f>"601866"</f>
        <v>601866</v>
      </c>
      <c r="N4484" s="2" t="str">
        <f>"A453612732"</f>
        <v>A453612732</v>
      </c>
      <c r="O4484" s="2" t="str">
        <f>"3639.68"</f>
        <v>3639.68</v>
      </c>
      <c r="P4484" s="2">
        <v>12</v>
      </c>
      <c r="Q4484" s="2">
        <f>P4484*B4484</f>
        <v>4800</v>
      </c>
      <c r="R4484" s="2">
        <f>(Q4484-O4484)/O4484*100</f>
        <v>31.8797256901706</v>
      </c>
    </row>
    <row r="4485" spans="1:18">
      <c r="A4485" s="2" t="str">
        <f>"中航军B"</f>
        <v>中航军B</v>
      </c>
      <c r="B4485" s="2">
        <v>3000</v>
      </c>
      <c r="C4485" s="2">
        <v>3000</v>
      </c>
      <c r="D4485" s="2" t="str">
        <f>"人民币"</f>
        <v>人民币</v>
      </c>
      <c r="E4485" s="2">
        <v>0.972</v>
      </c>
      <c r="F4485" s="2">
        <v>-62</v>
      </c>
      <c r="G4485" s="2">
        <v>-2.16</v>
      </c>
      <c r="H4485" s="2"/>
      <c r="I4485" s="2">
        <v>2853</v>
      </c>
      <c r="J4485" s="2">
        <v>0.951</v>
      </c>
      <c r="K4485" s="2">
        <v>0</v>
      </c>
      <c r="L4485" s="2">
        <v>0</v>
      </c>
      <c r="M4485" s="2" t="str">
        <f>"150222"</f>
        <v>150222</v>
      </c>
      <c r="N4485" s="2" t="str">
        <f>"0157472516"</f>
        <v>0157472516</v>
      </c>
      <c r="O4485" s="2" t="str">
        <f>"2915.00"</f>
        <v>2915.00</v>
      </c>
      <c r="P4485" s="2">
        <v>1.1</v>
      </c>
      <c r="Q4485" s="2">
        <f>P4485*B4485</f>
        <v>3300</v>
      </c>
      <c r="R4485" s="2">
        <f>(Q4485-O4485)/O4485*100</f>
        <v>13.2075471698113</v>
      </c>
    </row>
    <row r="4486" spans="1:18">
      <c r="A4486" s="2" t="str">
        <f>"华贸物流"</f>
        <v>华贸物流</v>
      </c>
      <c r="B4486" s="2">
        <v>200</v>
      </c>
      <c r="C4486" s="2">
        <v>200</v>
      </c>
      <c r="D4486" s="2" t="str">
        <f>"人民币"</f>
        <v>人民币</v>
      </c>
      <c r="E4486" s="2">
        <v>16.576</v>
      </c>
      <c r="F4486" s="2">
        <v>-473.12</v>
      </c>
      <c r="G4486" s="2">
        <v>-14.27</v>
      </c>
      <c r="H4486" s="2"/>
      <c r="I4486" s="2">
        <v>2842</v>
      </c>
      <c r="J4486" s="2">
        <v>14.21</v>
      </c>
      <c r="K4486" s="2">
        <v>0</v>
      </c>
      <c r="L4486" s="2">
        <v>0</v>
      </c>
      <c r="M4486" s="2" t="str">
        <f>"603128"</f>
        <v>603128</v>
      </c>
      <c r="N4486" s="2" t="str">
        <f t="shared" ref="N4486:N4489" si="1340">"A453612732"</f>
        <v>A453612732</v>
      </c>
      <c r="O4486" s="2" t="str">
        <f>"3315.12"</f>
        <v>3315.12</v>
      </c>
      <c r="P4486" s="2">
        <v>20</v>
      </c>
      <c r="Q4486" s="2">
        <f>P4486*B4486</f>
        <v>4000</v>
      </c>
      <c r="R4486" s="2">
        <f>(Q4486-O4486)/O4486*100</f>
        <v>20.6592823185888</v>
      </c>
    </row>
    <row r="4487" spans="1:18">
      <c r="A4487" s="2" t="str">
        <f>"盛达矿业"</f>
        <v>盛达矿业</v>
      </c>
      <c r="B4487" s="2">
        <v>100</v>
      </c>
      <c r="C4487" s="2">
        <v>100</v>
      </c>
      <c r="D4487" s="2" t="str">
        <f>"人民币"</f>
        <v>人民币</v>
      </c>
      <c r="E4487" s="2">
        <v>38.308</v>
      </c>
      <c r="F4487" s="2">
        <v>-1175.77</v>
      </c>
      <c r="G4487" s="2">
        <v>-30.69</v>
      </c>
      <c r="H4487" s="2"/>
      <c r="I4487" s="2">
        <v>2655</v>
      </c>
      <c r="J4487" s="2">
        <v>26.55</v>
      </c>
      <c r="K4487" s="2">
        <v>0</v>
      </c>
      <c r="L4487" s="2">
        <v>100</v>
      </c>
      <c r="M4487" s="2" t="str">
        <f>"000603"</f>
        <v>000603</v>
      </c>
      <c r="N4487" s="2" t="str">
        <f>"0157472516"</f>
        <v>0157472516</v>
      </c>
      <c r="O4487" s="2" t="str">
        <f>"3830.77"</f>
        <v>3830.77</v>
      </c>
      <c r="P4487" s="2">
        <v>40</v>
      </c>
      <c r="Q4487" s="2">
        <f>P4487*B4487</f>
        <v>4000</v>
      </c>
      <c r="R4487" s="2">
        <f>(Q4487-O4487)/O4487*100</f>
        <v>4.41764971533138</v>
      </c>
    </row>
    <row r="4488" spans="1:18">
      <c r="A4488" s="2" t="str">
        <f>"大众交通"</f>
        <v>大众交通</v>
      </c>
      <c r="B4488" s="2">
        <v>100</v>
      </c>
      <c r="C4488" s="2">
        <v>100</v>
      </c>
      <c r="D4488" s="2" t="str">
        <f>"人民币"</f>
        <v>人民币</v>
      </c>
      <c r="E4488" s="2">
        <v>30.941</v>
      </c>
      <c r="F4488" s="2">
        <v>-1037.13</v>
      </c>
      <c r="G4488" s="2">
        <v>-33.52</v>
      </c>
      <c r="H4488" s="2"/>
      <c r="I4488" s="2">
        <v>2057</v>
      </c>
      <c r="J4488" s="2">
        <v>20.57</v>
      </c>
      <c r="K4488" s="2">
        <v>0</v>
      </c>
      <c r="L4488" s="2">
        <v>0</v>
      </c>
      <c r="M4488" s="2" t="str">
        <f>"600611"</f>
        <v>600611</v>
      </c>
      <c r="N4488" s="2" t="str">
        <f>"A453612732"</f>
        <v>A453612732</v>
      </c>
      <c r="O4488" s="2" t="str">
        <f>"3094.13"</f>
        <v>3094.13</v>
      </c>
      <c r="P4488" s="2">
        <v>28</v>
      </c>
      <c r="Q4488" s="2">
        <f>P4488*B4488</f>
        <v>2800</v>
      </c>
      <c r="R4488" s="2">
        <f>(Q4488-O4488)/O4488*100</f>
        <v>-9.50606470962759</v>
      </c>
    </row>
    <row r="4489" spans="1:18">
      <c r="A4489" s="2" t="str">
        <f>"中国中车"</f>
        <v>中国中车</v>
      </c>
      <c r="B4489" s="2">
        <v>100</v>
      </c>
      <c r="C4489" s="2">
        <v>100</v>
      </c>
      <c r="D4489" s="2" t="str">
        <f>"人民币"</f>
        <v>人民币</v>
      </c>
      <c r="E4489" s="2">
        <v>26.395</v>
      </c>
      <c r="F4489" s="2">
        <v>-631.5</v>
      </c>
      <c r="G4489" s="2">
        <v>-23.92</v>
      </c>
      <c r="H4489" s="2"/>
      <c r="I4489" s="2">
        <v>2008</v>
      </c>
      <c r="J4489" s="2">
        <v>20.08</v>
      </c>
      <c r="K4489" s="2">
        <v>0</v>
      </c>
      <c r="L4489" s="2">
        <v>100</v>
      </c>
      <c r="M4489" s="2" t="str">
        <f>"601766"</f>
        <v>601766</v>
      </c>
      <c r="N4489" s="2" t="str">
        <f>"A453612732"</f>
        <v>A453612732</v>
      </c>
      <c r="O4489" s="2" t="str">
        <f>"2639.50"</f>
        <v>2639.50</v>
      </c>
      <c r="P4489" s="2">
        <v>30</v>
      </c>
      <c r="Q4489" s="2">
        <f>P4489*B4489</f>
        <v>3000</v>
      </c>
      <c r="R4489" s="2">
        <f>(Q4489-O4489)/O4489*100</f>
        <v>13.6578897518469</v>
      </c>
    </row>
    <row r="4490" spans="1:18">
      <c r="A4490" s="2" t="s">
        <v>8</v>
      </c>
      <c r="B4490" s="2" t="s">
        <v>9</v>
      </c>
      <c r="C4490" s="4" t="s">
        <v>10</v>
      </c>
      <c r="D4490" s="4"/>
      <c r="E4490" s="4"/>
      <c r="F4490" s="2"/>
      <c r="G4490" s="2">
        <f>SUM(G4474:G4489)</f>
        <v>-178.38</v>
      </c>
      <c r="H4490" s="2"/>
      <c r="I4490" s="2"/>
      <c r="J4490" s="2"/>
      <c r="K4490" s="2"/>
      <c r="L4490" s="2"/>
      <c r="M4490" s="2"/>
      <c r="N4490" s="2"/>
      <c r="O4490" s="2"/>
      <c r="P4490" s="2"/>
      <c r="Q4490" s="2">
        <f>SUM(Q4474:Q4489)</f>
        <v>134800</v>
      </c>
      <c r="R4490" s="2"/>
    </row>
    <row r="4491" customFormat="1" spans="3:8">
      <c r="C4491" s="5"/>
      <c r="D4491" s="5"/>
      <c r="E4491" s="5"/>
      <c r="H4491" s="6">
        <v>42257</v>
      </c>
    </row>
    <row r="4492" customFormat="1" spans="10:10">
      <c r="J4492" s="6">
        <f>H4491+1</f>
        <v>42258</v>
      </c>
    </row>
    <row r="4493" customFormat="1" spans="2:11">
      <c r="B4493" t="s">
        <v>11</v>
      </c>
      <c r="K4493" s="7">
        <f ca="1">NOW()</f>
        <v>42259.9654398148</v>
      </c>
    </row>
    <row r="4494" customFormat="1" spans="9:9">
      <c r="I4494" t="e">
        <f>D4486+1</f>
        <v>#VALUE!</v>
      </c>
    </row>
    <row r="4495" customFormat="1"/>
    <row r="4496" spans="1:18">
      <c r="A4496" s="2" t="s">
        <v>0</v>
      </c>
      <c r="B4496" s="2" t="str">
        <f>"证券数量"</f>
        <v>证券数量</v>
      </c>
      <c r="C4496" s="2" t="s">
        <v>1</v>
      </c>
      <c r="D4496" s="2" t="str">
        <f>"价格币种"</f>
        <v>价格币种</v>
      </c>
      <c r="E4496" s="2" t="str">
        <f>"成本价"</f>
        <v>成本价</v>
      </c>
      <c r="F4496" s="2" t="str">
        <f>"浮动盈亏"</f>
        <v>浮动盈亏</v>
      </c>
      <c r="G4496" s="2" t="str">
        <f>"盈亏比例(%)"</f>
        <v>盈亏比例(%)</v>
      </c>
      <c r="H4496" s="2" t="str">
        <f>"折算汇率"</f>
        <v>折算汇率</v>
      </c>
      <c r="I4496" s="2" t="str">
        <f>"最新市值"</f>
        <v>最新市值</v>
      </c>
      <c r="J4496" s="2" t="str">
        <f>"当前价"</f>
        <v>当前价</v>
      </c>
      <c r="K4496" s="2" t="str">
        <f>"今买数量"</f>
        <v>今买数量</v>
      </c>
      <c r="L4496" s="2" t="str">
        <f>"今卖数量"</f>
        <v>今卖数量</v>
      </c>
      <c r="M4496" s="2" t="str">
        <f>"证券代码"</f>
        <v>证券代码</v>
      </c>
      <c r="N4496" s="2" t="str">
        <f>"股东代码"</f>
        <v>股东代码</v>
      </c>
      <c r="O4496" s="2" t="str">
        <f>"成本金额"</f>
        <v>成本金额</v>
      </c>
      <c r="P4496" s="2" t="s">
        <v>2</v>
      </c>
      <c r="Q4496" s="2"/>
      <c r="R4496" s="2" t="s">
        <v>3</v>
      </c>
    </row>
    <row r="4497" spans="1:18">
      <c r="A4497" s="2" t="s">
        <v>4</v>
      </c>
      <c r="B4497" s="9" t="s">
        <v>5</v>
      </c>
      <c r="C4497" s="9" t="s">
        <v>5</v>
      </c>
      <c r="D4497" s="2" t="str">
        <f t="shared" ref="D4497:D4512" si="1341">"人民币"</f>
        <v>人民币</v>
      </c>
      <c r="E4497" s="2">
        <v>19.758</v>
      </c>
      <c r="F4497" s="2">
        <v>-1294.53</v>
      </c>
      <c r="G4497" s="2">
        <v>-8.19</v>
      </c>
      <c r="H4497" s="9" t="s">
        <v>6</v>
      </c>
      <c r="I4497" s="2">
        <v>14512</v>
      </c>
      <c r="J4497" s="2">
        <v>18.14</v>
      </c>
      <c r="K4497" s="2">
        <v>0</v>
      </c>
      <c r="L4497" s="2">
        <v>0</v>
      </c>
      <c r="M4497" s="2" t="str">
        <f>"000936"</f>
        <v>000936</v>
      </c>
      <c r="N4497" s="2" t="str">
        <f t="shared" ref="N4497:N4500" si="1342">"0157472516"</f>
        <v>0157472516</v>
      </c>
      <c r="O4497" s="2" t="str">
        <f>"15806.53"</f>
        <v>15806.53</v>
      </c>
      <c r="P4497" s="2">
        <v>30</v>
      </c>
      <c r="Q4497" s="2">
        <f t="shared" ref="Q4497:Q4512" si="1343">P4497*B4497</f>
        <v>24000</v>
      </c>
      <c r="R4497" s="2">
        <f t="shared" ref="R4497:R4512" si="1344">(Q4497-O4497)/O4497*100</f>
        <v>51.835981711356</v>
      </c>
    </row>
    <row r="4498" spans="1:18">
      <c r="A4498" s="2" t="str">
        <f>"创业板B"</f>
        <v>创业板B</v>
      </c>
      <c r="B4498" s="2">
        <v>10000</v>
      </c>
      <c r="C4498" s="2">
        <v>10000</v>
      </c>
      <c r="D4498" s="2" t="str">
        <f>"人民币"</f>
        <v>人民币</v>
      </c>
      <c r="E4498" s="2">
        <v>1.116</v>
      </c>
      <c r="F4498" s="2">
        <v>-927.5</v>
      </c>
      <c r="G4498" s="2">
        <v>-8.33</v>
      </c>
      <c r="H4498" s="2"/>
      <c r="I4498" s="2">
        <v>10230</v>
      </c>
      <c r="J4498" s="2">
        <v>1.023</v>
      </c>
      <c r="K4498" s="2">
        <v>0</v>
      </c>
      <c r="L4498" s="2">
        <v>0</v>
      </c>
      <c r="M4498" s="2" t="str">
        <f>"150153"</f>
        <v>150153</v>
      </c>
      <c r="N4498" s="2" t="str">
        <f>"0157472516"</f>
        <v>0157472516</v>
      </c>
      <c r="O4498" s="2" t="str">
        <f>"11157.50"</f>
        <v>11157.50</v>
      </c>
      <c r="P4498" s="2">
        <v>1.3</v>
      </c>
      <c r="Q4498" s="2">
        <f>P4498*B4498</f>
        <v>13000</v>
      </c>
      <c r="R4498" s="2">
        <f>(Q4498-O4498)/O4498*100</f>
        <v>16.5135559041004</v>
      </c>
    </row>
    <row r="4499" spans="1:18">
      <c r="A4499" s="2" t="s">
        <v>7</v>
      </c>
      <c r="B4499" s="2">
        <v>600</v>
      </c>
      <c r="C4499" s="2">
        <v>600</v>
      </c>
      <c r="D4499" s="2" t="str">
        <f>"人民币"</f>
        <v>人民币</v>
      </c>
      <c r="E4499" s="2">
        <v>17.548</v>
      </c>
      <c r="F4499" s="2">
        <v>-310.88</v>
      </c>
      <c r="G4499" s="2">
        <v>-2.95</v>
      </c>
      <c r="H4499" s="2"/>
      <c r="I4499" s="2">
        <v>10218</v>
      </c>
      <c r="J4499" s="2">
        <v>17.03</v>
      </c>
      <c r="K4499" s="2">
        <v>0</v>
      </c>
      <c r="L4499" s="2">
        <v>0</v>
      </c>
      <c r="M4499" s="2" t="str">
        <f>"600008"</f>
        <v>600008</v>
      </c>
      <c r="N4499" s="2" t="str">
        <f t="shared" ref="N4499:N4502" si="1345">"A453612732"</f>
        <v>A453612732</v>
      </c>
      <c r="O4499" s="2" t="str">
        <f>"10528.88"</f>
        <v>10528.88</v>
      </c>
      <c r="P4499" s="2">
        <v>25</v>
      </c>
      <c r="Q4499" s="2">
        <f>P4499*B4499</f>
        <v>15000</v>
      </c>
      <c r="R4499" s="2">
        <f>(Q4499-O4499)/O4499*100</f>
        <v>42.4652954540274</v>
      </c>
    </row>
    <row r="4500" spans="1:18">
      <c r="A4500" s="2" t="str">
        <f>"华英农业"</f>
        <v>华英农业</v>
      </c>
      <c r="B4500" s="2">
        <v>600</v>
      </c>
      <c r="C4500" s="2">
        <v>300</v>
      </c>
      <c r="D4500" s="2" t="str">
        <f>"人民币"</f>
        <v>人民币</v>
      </c>
      <c r="E4500" s="2">
        <v>14.948</v>
      </c>
      <c r="F4500" s="2">
        <v>-418.66</v>
      </c>
      <c r="G4500" s="2">
        <v>-4.67</v>
      </c>
      <c r="H4500" s="2"/>
      <c r="I4500" s="2">
        <v>8550</v>
      </c>
      <c r="J4500" s="2">
        <v>14.25</v>
      </c>
      <c r="K4500" s="2">
        <v>300</v>
      </c>
      <c r="L4500" s="2">
        <v>0</v>
      </c>
      <c r="M4500" s="2" t="str">
        <f>"002321"</f>
        <v>002321</v>
      </c>
      <c r="N4500" s="2" t="str">
        <f>"0157472516"</f>
        <v>0157472516</v>
      </c>
      <c r="O4500" s="2" t="str">
        <f>"8968.66"</f>
        <v>8968.66</v>
      </c>
      <c r="P4500" s="2">
        <v>25</v>
      </c>
      <c r="Q4500" s="2">
        <f>P4500*B4500</f>
        <v>15000</v>
      </c>
      <c r="R4500" s="2">
        <f>(Q4500-O4500)/O4500*100</f>
        <v>67.2490650777262</v>
      </c>
    </row>
    <row r="4501" spans="1:18">
      <c r="A4501" s="2" t="str">
        <f>"*ST阳化"</f>
        <v>*ST阳化</v>
      </c>
      <c r="B4501" s="2">
        <v>900</v>
      </c>
      <c r="C4501" s="2">
        <v>600</v>
      </c>
      <c r="D4501" s="2" t="str">
        <f>"人民币"</f>
        <v>人民币</v>
      </c>
      <c r="E4501" s="2">
        <v>7.599</v>
      </c>
      <c r="F4501" s="2">
        <v>-80.2</v>
      </c>
      <c r="G4501" s="2">
        <v>-1.17</v>
      </c>
      <c r="H4501" s="2"/>
      <c r="I4501" s="2">
        <v>6759</v>
      </c>
      <c r="J4501" s="2">
        <v>7.51</v>
      </c>
      <c r="K4501" s="2">
        <v>300</v>
      </c>
      <c r="L4501" s="2">
        <v>0</v>
      </c>
      <c r="M4501" s="2" t="str">
        <f>"600691"</f>
        <v>600691</v>
      </c>
      <c r="N4501" s="2" t="str">
        <f>"A453612732"</f>
        <v>A453612732</v>
      </c>
      <c r="O4501" s="2" t="str">
        <f>"6839.20"</f>
        <v>6839.20</v>
      </c>
      <c r="P4501" s="2">
        <v>11</v>
      </c>
      <c r="Q4501" s="2">
        <f>P4501*B4501</f>
        <v>9900</v>
      </c>
      <c r="R4501" s="2">
        <f>(Q4501-O4501)/O4501*100</f>
        <v>44.7537723710376</v>
      </c>
    </row>
    <row r="4502" spans="1:18">
      <c r="A4502" s="2" t="str">
        <f>"雪峰科技"</f>
        <v>雪峰科技</v>
      </c>
      <c r="B4502" s="2">
        <v>200</v>
      </c>
      <c r="C4502" s="2">
        <v>100</v>
      </c>
      <c r="D4502" s="2" t="str">
        <f>"人民币"</f>
        <v>人民币</v>
      </c>
      <c r="E4502" s="2">
        <v>37.898</v>
      </c>
      <c r="F4502" s="2">
        <v>-1239.59</v>
      </c>
      <c r="G4502" s="2">
        <v>-16.35</v>
      </c>
      <c r="H4502" s="2"/>
      <c r="I4502" s="2">
        <v>6340</v>
      </c>
      <c r="J4502" s="2">
        <v>31.7</v>
      </c>
      <c r="K4502" s="2">
        <v>100</v>
      </c>
      <c r="L4502" s="2">
        <v>0</v>
      </c>
      <c r="M4502" s="2" t="str">
        <f>"603227"</f>
        <v>603227</v>
      </c>
      <c r="N4502" s="2" t="str">
        <f>"A453612732"</f>
        <v>A453612732</v>
      </c>
      <c r="O4502" s="2" t="str">
        <f>"7579.59"</f>
        <v>7579.59</v>
      </c>
      <c r="P4502" s="2">
        <v>42</v>
      </c>
      <c r="Q4502" s="2">
        <f>P4502*B4502</f>
        <v>8400</v>
      </c>
      <c r="R4502" s="2">
        <f>(Q4502-O4502)/O4502*100</f>
        <v>10.8239363870605</v>
      </c>
    </row>
    <row r="4503" spans="1:18">
      <c r="A4503" s="2" t="str">
        <f>"三花股份"</f>
        <v>三花股份</v>
      </c>
      <c r="B4503" s="2">
        <v>400</v>
      </c>
      <c r="C4503" s="2">
        <v>400</v>
      </c>
      <c r="D4503" s="2" t="str">
        <f>"人民币"</f>
        <v>人民币</v>
      </c>
      <c r="E4503" s="2">
        <v>13.737</v>
      </c>
      <c r="F4503" s="2">
        <v>69.25</v>
      </c>
      <c r="G4503" s="2">
        <v>1.26</v>
      </c>
      <c r="H4503" s="2"/>
      <c r="I4503" s="2">
        <v>5564</v>
      </c>
      <c r="J4503" s="2">
        <v>13.91</v>
      </c>
      <c r="K4503" s="2">
        <v>0</v>
      </c>
      <c r="L4503" s="2">
        <v>0</v>
      </c>
      <c r="M4503" s="2" t="str">
        <f>"002050"</f>
        <v>002050</v>
      </c>
      <c r="N4503" s="2" t="str">
        <f t="shared" ref="N4503:N4508" si="1346">"0157472516"</f>
        <v>0157472516</v>
      </c>
      <c r="O4503" s="2" t="str">
        <f>"5494.75"</f>
        <v>5494.75</v>
      </c>
      <c r="P4503" s="2">
        <v>20</v>
      </c>
      <c r="Q4503" s="2">
        <f>P4503*B4503</f>
        <v>8000</v>
      </c>
      <c r="R4503" s="2">
        <f>(Q4503-O4503)/O4503*100</f>
        <v>45.5935210883116</v>
      </c>
    </row>
    <row r="4504" spans="1:18">
      <c r="A4504" s="2" t="str">
        <f>"农 产 品"</f>
        <v>农 产 品</v>
      </c>
      <c r="B4504" s="2">
        <v>200</v>
      </c>
      <c r="C4504" s="2">
        <v>200</v>
      </c>
      <c r="D4504" s="2" t="str">
        <f>"人民币"</f>
        <v>人民币</v>
      </c>
      <c r="E4504" s="2">
        <v>25.665</v>
      </c>
      <c r="F4504" s="2">
        <v>-601</v>
      </c>
      <c r="G4504" s="2">
        <v>-11.71</v>
      </c>
      <c r="H4504" s="2"/>
      <c r="I4504" s="2">
        <v>4532</v>
      </c>
      <c r="J4504" s="2">
        <v>22.66</v>
      </c>
      <c r="K4504" s="2">
        <v>0</v>
      </c>
      <c r="L4504" s="2">
        <v>0</v>
      </c>
      <c r="M4504" s="2" t="str">
        <f>"000061"</f>
        <v>000061</v>
      </c>
      <c r="N4504" s="2" t="str">
        <f>"0157472516"</f>
        <v>0157472516</v>
      </c>
      <c r="O4504" s="2" t="str">
        <f>"5133.00"</f>
        <v>5133.00</v>
      </c>
      <c r="P4504" s="2">
        <v>35</v>
      </c>
      <c r="Q4504" s="2">
        <f>P4504*B4504</f>
        <v>7000</v>
      </c>
      <c r="R4504" s="2">
        <f>(Q4504-O4504)/O4504*100</f>
        <v>36.3724917202416</v>
      </c>
    </row>
    <row r="4505" spans="1:18">
      <c r="A4505" s="2" t="str">
        <f>"北京城建"</f>
        <v>北京城建</v>
      </c>
      <c r="B4505" s="2">
        <v>200</v>
      </c>
      <c r="C4505" s="2">
        <v>200</v>
      </c>
      <c r="D4505" s="2" t="str">
        <f>"人民币"</f>
        <v>人民币</v>
      </c>
      <c r="E4505" s="2">
        <v>24.605</v>
      </c>
      <c r="F4505" s="2">
        <v>-394.99</v>
      </c>
      <c r="G4505" s="2">
        <v>-8.03</v>
      </c>
      <c r="H4505" s="2"/>
      <c r="I4505" s="2">
        <v>4526</v>
      </c>
      <c r="J4505" s="2">
        <v>22.63</v>
      </c>
      <c r="K4505" s="2">
        <v>0</v>
      </c>
      <c r="L4505" s="2">
        <v>0</v>
      </c>
      <c r="M4505" s="2" t="str">
        <f>"600266"</f>
        <v>600266</v>
      </c>
      <c r="N4505" s="2" t="str">
        <f t="shared" ref="N4505:N4507" si="1347">"A453612732"</f>
        <v>A453612732</v>
      </c>
      <c r="O4505" s="2" t="str">
        <f>"4920.99"</f>
        <v>4920.99</v>
      </c>
      <c r="P4505" s="2">
        <v>28</v>
      </c>
      <c r="Q4505" s="2">
        <f>P4505*B4505</f>
        <v>5600</v>
      </c>
      <c r="R4505" s="2">
        <f>(Q4505-O4505)/O4505*100</f>
        <v>13.7982397850839</v>
      </c>
    </row>
    <row r="4506" spans="1:18">
      <c r="A4506" s="2" t="str">
        <f>"上汽集团"</f>
        <v>上汽集团</v>
      </c>
      <c r="B4506" s="2">
        <v>200</v>
      </c>
      <c r="C4506" s="2">
        <v>200</v>
      </c>
      <c r="D4506" s="2" t="str">
        <f>"人民币"</f>
        <v>人民币</v>
      </c>
      <c r="E4506" s="2">
        <v>24.736</v>
      </c>
      <c r="F4506" s="2">
        <v>-449.12</v>
      </c>
      <c r="G4506" s="2">
        <v>-9.08</v>
      </c>
      <c r="H4506" s="2"/>
      <c r="I4506" s="2">
        <v>4498</v>
      </c>
      <c r="J4506" s="2">
        <v>22.49</v>
      </c>
      <c r="K4506" s="2">
        <v>0</v>
      </c>
      <c r="L4506" s="2">
        <v>0</v>
      </c>
      <c r="M4506" s="2" t="str">
        <f>"600104"</f>
        <v>600104</v>
      </c>
      <c r="N4506" s="2" t="str">
        <f>"A453612732"</f>
        <v>A453612732</v>
      </c>
      <c r="O4506" s="2" t="str">
        <f>"4947.12"</f>
        <v>4947.12</v>
      </c>
      <c r="P4506" s="2">
        <v>35</v>
      </c>
      <c r="Q4506" s="2">
        <f>P4506*B4506</f>
        <v>7000</v>
      </c>
      <c r="R4506" s="2">
        <f>(Q4506-O4506)/O4506*100</f>
        <v>41.4964666310904</v>
      </c>
    </row>
    <row r="4507" spans="1:18">
      <c r="A4507" s="2" t="str">
        <f>"中海集运"</f>
        <v>中海集运</v>
      </c>
      <c r="B4507" s="2">
        <v>400</v>
      </c>
      <c r="C4507" s="2">
        <v>400</v>
      </c>
      <c r="D4507" s="2" t="str">
        <f>"人民币"</f>
        <v>人民币</v>
      </c>
      <c r="E4507" s="2">
        <v>9.099</v>
      </c>
      <c r="F4507" s="2">
        <v>-167.68</v>
      </c>
      <c r="G4507" s="2">
        <v>-4.6</v>
      </c>
      <c r="H4507" s="2"/>
      <c r="I4507" s="2">
        <v>3472</v>
      </c>
      <c r="J4507" s="2">
        <v>8.68</v>
      </c>
      <c r="K4507" s="2">
        <v>0</v>
      </c>
      <c r="L4507" s="2">
        <v>0</v>
      </c>
      <c r="M4507" s="2" t="str">
        <f>"601866"</f>
        <v>601866</v>
      </c>
      <c r="N4507" s="2" t="str">
        <f>"A453612732"</f>
        <v>A453612732</v>
      </c>
      <c r="O4507" s="2" t="str">
        <f>"3639.68"</f>
        <v>3639.68</v>
      </c>
      <c r="P4507" s="2">
        <v>12</v>
      </c>
      <c r="Q4507" s="2">
        <f>P4507*B4507</f>
        <v>4800</v>
      </c>
      <c r="R4507" s="2">
        <f>(Q4507-O4507)/O4507*100</f>
        <v>31.8797256901706</v>
      </c>
    </row>
    <row r="4508" spans="1:18">
      <c r="A4508" s="2" t="str">
        <f>"中航军B"</f>
        <v>中航军B</v>
      </c>
      <c r="B4508" s="2">
        <v>3000</v>
      </c>
      <c r="C4508" s="2">
        <v>3000</v>
      </c>
      <c r="D4508" s="2" t="str">
        <f>"人民币"</f>
        <v>人民币</v>
      </c>
      <c r="E4508" s="2">
        <v>0.972</v>
      </c>
      <c r="F4508" s="2">
        <v>-62</v>
      </c>
      <c r="G4508" s="2">
        <v>-2.16</v>
      </c>
      <c r="H4508" s="2"/>
      <c r="I4508" s="2">
        <v>2853</v>
      </c>
      <c r="J4508" s="2">
        <v>0.951</v>
      </c>
      <c r="K4508" s="2">
        <v>0</v>
      </c>
      <c r="L4508" s="2">
        <v>0</v>
      </c>
      <c r="M4508" s="2" t="str">
        <f>"150222"</f>
        <v>150222</v>
      </c>
      <c r="N4508" s="2" t="str">
        <f>"0157472516"</f>
        <v>0157472516</v>
      </c>
      <c r="O4508" s="2" t="str">
        <f>"2915.00"</f>
        <v>2915.00</v>
      </c>
      <c r="P4508" s="2">
        <v>1.1</v>
      </c>
      <c r="Q4508" s="2">
        <f>P4508*B4508</f>
        <v>3300</v>
      </c>
      <c r="R4508" s="2">
        <f>(Q4508-O4508)/O4508*100</f>
        <v>13.2075471698113</v>
      </c>
    </row>
    <row r="4509" spans="1:18">
      <c r="A4509" s="2" t="str">
        <f>"华贸物流"</f>
        <v>华贸物流</v>
      </c>
      <c r="B4509" s="2">
        <v>200</v>
      </c>
      <c r="C4509" s="2">
        <v>200</v>
      </c>
      <c r="D4509" s="2" t="str">
        <f>"人民币"</f>
        <v>人民币</v>
      </c>
      <c r="E4509" s="2">
        <v>16.576</v>
      </c>
      <c r="F4509" s="2">
        <v>-473.12</v>
      </c>
      <c r="G4509" s="2">
        <v>-14.27</v>
      </c>
      <c r="H4509" s="2"/>
      <c r="I4509" s="2">
        <v>2842</v>
      </c>
      <c r="J4509" s="2">
        <v>14.21</v>
      </c>
      <c r="K4509" s="2">
        <v>0</v>
      </c>
      <c r="L4509" s="2">
        <v>0</v>
      </c>
      <c r="M4509" s="2" t="str">
        <f>"603128"</f>
        <v>603128</v>
      </c>
      <c r="N4509" s="2" t="str">
        <f t="shared" ref="N4509:N4512" si="1348">"A453612732"</f>
        <v>A453612732</v>
      </c>
      <c r="O4509" s="2" t="str">
        <f>"3315.12"</f>
        <v>3315.12</v>
      </c>
      <c r="P4509" s="2">
        <v>20</v>
      </c>
      <c r="Q4509" s="2">
        <f>P4509*B4509</f>
        <v>4000</v>
      </c>
      <c r="R4509" s="2">
        <f>(Q4509-O4509)/O4509*100</f>
        <v>20.6592823185888</v>
      </c>
    </row>
    <row r="4510" spans="1:18">
      <c r="A4510" s="2" t="str">
        <f>"盛达矿业"</f>
        <v>盛达矿业</v>
      </c>
      <c r="B4510" s="2">
        <v>100</v>
      </c>
      <c r="C4510" s="2">
        <v>100</v>
      </c>
      <c r="D4510" s="2" t="str">
        <f>"人民币"</f>
        <v>人民币</v>
      </c>
      <c r="E4510" s="2">
        <v>38.308</v>
      </c>
      <c r="F4510" s="2">
        <v>-1175.77</v>
      </c>
      <c r="G4510" s="2">
        <v>-30.69</v>
      </c>
      <c r="H4510" s="2"/>
      <c r="I4510" s="2">
        <v>2655</v>
      </c>
      <c r="J4510" s="2">
        <v>26.55</v>
      </c>
      <c r="K4510" s="2">
        <v>0</v>
      </c>
      <c r="L4510" s="2">
        <v>100</v>
      </c>
      <c r="M4510" s="2" t="str">
        <f>"000603"</f>
        <v>000603</v>
      </c>
      <c r="N4510" s="2" t="str">
        <f>"0157472516"</f>
        <v>0157472516</v>
      </c>
      <c r="O4510" s="2" t="str">
        <f>"3830.77"</f>
        <v>3830.77</v>
      </c>
      <c r="P4510" s="2">
        <v>40</v>
      </c>
      <c r="Q4510" s="2">
        <f>P4510*B4510</f>
        <v>4000</v>
      </c>
      <c r="R4510" s="2">
        <f>(Q4510-O4510)/O4510*100</f>
        <v>4.41764971533138</v>
      </c>
    </row>
    <row r="4511" spans="1:18">
      <c r="A4511" s="2" t="str">
        <f>"大众交通"</f>
        <v>大众交通</v>
      </c>
      <c r="B4511" s="2">
        <v>100</v>
      </c>
      <c r="C4511" s="2">
        <v>100</v>
      </c>
      <c r="D4511" s="2" t="str">
        <f>"人民币"</f>
        <v>人民币</v>
      </c>
      <c r="E4511" s="2">
        <v>30.941</v>
      </c>
      <c r="F4511" s="2">
        <v>-1037.13</v>
      </c>
      <c r="G4511" s="2">
        <v>-33.52</v>
      </c>
      <c r="H4511" s="2"/>
      <c r="I4511" s="2">
        <v>2057</v>
      </c>
      <c r="J4511" s="2">
        <v>20.57</v>
      </c>
      <c r="K4511" s="2">
        <v>0</v>
      </c>
      <c r="L4511" s="2">
        <v>0</v>
      </c>
      <c r="M4511" s="2" t="str">
        <f>"600611"</f>
        <v>600611</v>
      </c>
      <c r="N4511" s="2" t="str">
        <f>"A453612732"</f>
        <v>A453612732</v>
      </c>
      <c r="O4511" s="2" t="str">
        <f>"3094.13"</f>
        <v>3094.13</v>
      </c>
      <c r="P4511" s="2">
        <v>28</v>
      </c>
      <c r="Q4511" s="2">
        <f>P4511*B4511</f>
        <v>2800</v>
      </c>
      <c r="R4511" s="2">
        <f>(Q4511-O4511)/O4511*100</f>
        <v>-9.50606470962759</v>
      </c>
    </row>
    <row r="4512" spans="1:18">
      <c r="A4512" s="2" t="str">
        <f>"中国中车"</f>
        <v>中国中车</v>
      </c>
      <c r="B4512" s="2">
        <v>100</v>
      </c>
      <c r="C4512" s="2">
        <v>100</v>
      </c>
      <c r="D4512" s="2" t="str">
        <f>"人民币"</f>
        <v>人民币</v>
      </c>
      <c r="E4512" s="2">
        <v>26.395</v>
      </c>
      <c r="F4512" s="2">
        <v>-631.5</v>
      </c>
      <c r="G4512" s="2">
        <v>-23.92</v>
      </c>
      <c r="H4512" s="2"/>
      <c r="I4512" s="2">
        <v>2008</v>
      </c>
      <c r="J4512" s="2">
        <v>20.08</v>
      </c>
      <c r="K4512" s="2">
        <v>0</v>
      </c>
      <c r="L4512" s="2">
        <v>100</v>
      </c>
      <c r="M4512" s="2" t="str">
        <f>"601766"</f>
        <v>601766</v>
      </c>
      <c r="N4512" s="2" t="str">
        <f>"A453612732"</f>
        <v>A453612732</v>
      </c>
      <c r="O4512" s="2" t="str">
        <f>"2639.50"</f>
        <v>2639.50</v>
      </c>
      <c r="P4512" s="2">
        <v>30</v>
      </c>
      <c r="Q4512" s="2">
        <f>P4512*B4512</f>
        <v>3000</v>
      </c>
      <c r="R4512" s="2">
        <f>(Q4512-O4512)/O4512*100</f>
        <v>13.6578897518469</v>
      </c>
    </row>
    <row r="4513" spans="1:18">
      <c r="A4513" s="2" t="s">
        <v>8</v>
      </c>
      <c r="B4513" s="2" t="s">
        <v>9</v>
      </c>
      <c r="C4513" s="4" t="s">
        <v>10</v>
      </c>
      <c r="D4513" s="4"/>
      <c r="E4513" s="4"/>
      <c r="F4513" s="2"/>
      <c r="G4513" s="2">
        <f>SUM(G4497:G4512)</f>
        <v>-178.38</v>
      </c>
      <c r="H4513" s="2"/>
      <c r="I4513" s="2"/>
      <c r="J4513" s="2"/>
      <c r="K4513" s="2"/>
      <c r="L4513" s="2"/>
      <c r="M4513" s="2"/>
      <c r="N4513" s="2"/>
      <c r="O4513" s="2"/>
      <c r="P4513" s="2"/>
      <c r="Q4513" s="2">
        <f>SUM(Q4497:Q4512)</f>
        <v>134800</v>
      </c>
      <c r="R4513" s="2"/>
    </row>
    <row r="4514" customFormat="1" spans="3:8">
      <c r="C4514" s="5"/>
      <c r="D4514" s="5"/>
      <c r="E4514" s="5"/>
      <c r="H4514" s="6">
        <v>42257</v>
      </c>
    </row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spans="2:18">
      <c r="B4524" s="2" t="str">
        <f>"币种"</f>
        <v>币种</v>
      </c>
      <c r="C4524" s="2" t="str">
        <f>"余额"</f>
        <v>余额</v>
      </c>
      <c r="D4524" s="2" t="str">
        <f>"可用"</f>
        <v>可用</v>
      </c>
      <c r="E4524" s="2" t="str">
        <f>"可取"</f>
        <v>可取</v>
      </c>
      <c r="F4524" s="2" t="str">
        <f>"参考市值"</f>
        <v>参考市值</v>
      </c>
      <c r="G4524" s="2" t="str">
        <f>"资产"</f>
        <v>资产</v>
      </c>
      <c r="H4524" s="2" t="str">
        <f>"盈亏"</f>
        <v>盈亏</v>
      </c>
      <c r="I4524" s="2"/>
      <c r="J4524" s="2"/>
      <c r="K4524" s="2"/>
      <c r="L4524" s="2"/>
      <c r="M4524" s="2"/>
      <c r="N4524" s="2"/>
      <c r="O4524" s="2"/>
      <c r="P4524" s="2"/>
      <c r="Q4524" s="2"/>
      <c r="R4524" s="2"/>
    </row>
    <row r="4525" spans="2:18">
      <c r="B4525" s="2" t="str">
        <f>"人民币"</f>
        <v>人民币</v>
      </c>
      <c r="C4525" s="2" t="str">
        <f>"5508.71"</f>
        <v>5508.71</v>
      </c>
      <c r="D4525" s="2" t="str">
        <f>"138.54"</f>
        <v>138.54</v>
      </c>
      <c r="E4525" s="2" t="str">
        <f>"138.54"</f>
        <v>138.54</v>
      </c>
      <c r="F4525" s="2" t="str">
        <f>"91616.00"</f>
        <v>91616.00</v>
      </c>
      <c r="G4525" s="2" t="str">
        <f>"91754.54"</f>
        <v>91754.54</v>
      </c>
      <c r="H4525" s="2" t="str">
        <f>"-9194.42"</f>
        <v>-9194.42</v>
      </c>
      <c r="I4525" s="2"/>
      <c r="J4525" s="2"/>
      <c r="K4525" s="2"/>
      <c r="L4525" s="2"/>
      <c r="M4525" s="2"/>
      <c r="N4525" s="2"/>
      <c r="O4525" s="2"/>
      <c r="P4525" s="2"/>
      <c r="Q4525" s="2"/>
      <c r="R4525" s="2"/>
    </row>
    <row r="4526" spans="2:18"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8"/>
    </row>
    <row r="4527" spans="2:18">
      <c r="B4527" s="2" t="s">
        <v>0</v>
      </c>
      <c r="C4527" s="2" t="str">
        <f>"证券数量"</f>
        <v>证券数量</v>
      </c>
      <c r="D4527" s="2" t="s">
        <v>1</v>
      </c>
      <c r="E4527" s="2" t="str">
        <f>"价格币种"</f>
        <v>价格币种</v>
      </c>
      <c r="F4527" s="2" t="str">
        <f>"成本价"</f>
        <v>成本价</v>
      </c>
      <c r="G4527" s="2" t="str">
        <f>"浮动盈亏"</f>
        <v>浮动盈亏</v>
      </c>
      <c r="H4527" s="2" t="str">
        <f>"盈亏比例(%)"</f>
        <v>盈亏比例(%)</v>
      </c>
      <c r="I4527" s="2" t="str">
        <f>"折算汇率"</f>
        <v>折算汇率</v>
      </c>
      <c r="J4527" s="2" t="str">
        <f>"最新市值"</f>
        <v>最新市值</v>
      </c>
      <c r="K4527" s="2" t="str">
        <f>"当前价"</f>
        <v>当前价</v>
      </c>
      <c r="L4527" s="2" t="str">
        <f>"今买数量"</f>
        <v>今买数量</v>
      </c>
      <c r="M4527" s="2" t="str">
        <f>"今卖数量"</f>
        <v>今卖数量</v>
      </c>
      <c r="N4527" s="2" t="str">
        <f>"证券代码"</f>
        <v>证券代码</v>
      </c>
      <c r="O4527" s="2" t="str">
        <f>"股东代码"</f>
        <v>股东代码</v>
      </c>
      <c r="P4527" s="2" t="str">
        <f>"成本金额"</f>
        <v>成本金额</v>
      </c>
      <c r="Q4527" s="2" t="s">
        <v>2</v>
      </c>
      <c r="R4527" s="2"/>
    </row>
    <row r="4528" spans="2:18">
      <c r="B4528" s="2" t="s">
        <v>4</v>
      </c>
      <c r="C4528" s="9" t="s">
        <v>5</v>
      </c>
      <c r="D4528" s="9" t="s">
        <v>5</v>
      </c>
      <c r="E4528" s="2" t="str">
        <f t="shared" ref="E4528:E4543" si="1349">"人民币"</f>
        <v>人民币</v>
      </c>
      <c r="F4528" s="2">
        <v>19.758</v>
      </c>
      <c r="G4528" s="2">
        <v>-1294.53</v>
      </c>
      <c r="H4528" s="2">
        <v>-8.19</v>
      </c>
      <c r="I4528" s="9" t="s">
        <v>6</v>
      </c>
      <c r="J4528" s="2">
        <v>14512</v>
      </c>
      <c r="K4528" s="2">
        <v>18.14</v>
      </c>
      <c r="L4528" s="2">
        <v>0</v>
      </c>
      <c r="M4528" s="2">
        <v>0</v>
      </c>
      <c r="N4528" s="2" t="str">
        <f>"000936"</f>
        <v>000936</v>
      </c>
      <c r="O4528" s="2" t="str">
        <f t="shared" ref="O4528:O4531" si="1350">"0157472516"</f>
        <v>0157472516</v>
      </c>
      <c r="P4528" s="2" t="str">
        <f>"15806.53"</f>
        <v>15806.53</v>
      </c>
      <c r="Q4528" s="2">
        <v>30</v>
      </c>
      <c r="R4528" s="2">
        <f t="shared" ref="R4528:R4543" si="1351">Q4528*C4528</f>
        <v>24000</v>
      </c>
    </row>
    <row r="4529" spans="2:18">
      <c r="B4529" s="2" t="str">
        <f>"创业板B"</f>
        <v>创业板B</v>
      </c>
      <c r="C4529" s="2">
        <v>10000</v>
      </c>
      <c r="D4529" s="2">
        <v>10000</v>
      </c>
      <c r="E4529" s="2" t="str">
        <f>"人民币"</f>
        <v>人民币</v>
      </c>
      <c r="F4529" s="2">
        <v>1.116</v>
      </c>
      <c r="G4529" s="2">
        <v>-927.5</v>
      </c>
      <c r="H4529" s="2">
        <v>-8.33</v>
      </c>
      <c r="I4529" s="2"/>
      <c r="J4529" s="2">
        <v>10230</v>
      </c>
      <c r="K4529" s="2">
        <v>1.023</v>
      </c>
      <c r="L4529" s="2">
        <v>0</v>
      </c>
      <c r="M4529" s="2">
        <v>0</v>
      </c>
      <c r="N4529" s="2" t="str">
        <f>"150153"</f>
        <v>150153</v>
      </c>
      <c r="O4529" s="2" t="str">
        <f>"0157472516"</f>
        <v>0157472516</v>
      </c>
      <c r="P4529" s="2" t="str">
        <f>"11157.50"</f>
        <v>11157.50</v>
      </c>
      <c r="Q4529" s="2">
        <v>1.3</v>
      </c>
      <c r="R4529" s="2">
        <f>Q4529*C4529</f>
        <v>13000</v>
      </c>
    </row>
    <row r="4530" spans="2:18">
      <c r="B4530" s="2" t="s">
        <v>7</v>
      </c>
      <c r="C4530" s="2">
        <v>600</v>
      </c>
      <c r="D4530" s="2">
        <v>600</v>
      </c>
      <c r="E4530" s="2" t="str">
        <f>"人民币"</f>
        <v>人民币</v>
      </c>
      <c r="F4530" s="2">
        <v>17.548</v>
      </c>
      <c r="G4530" s="2">
        <v>-310.88</v>
      </c>
      <c r="H4530" s="2">
        <v>-2.95</v>
      </c>
      <c r="I4530" s="2"/>
      <c r="J4530" s="2">
        <v>10218</v>
      </c>
      <c r="K4530" s="2">
        <v>17.03</v>
      </c>
      <c r="L4530" s="2">
        <v>0</v>
      </c>
      <c r="M4530" s="2">
        <v>0</v>
      </c>
      <c r="N4530" s="2" t="str">
        <f>"600008"</f>
        <v>600008</v>
      </c>
      <c r="O4530" s="2" t="str">
        <f t="shared" ref="O4530:O4533" si="1352">"A453612732"</f>
        <v>A453612732</v>
      </c>
      <c r="P4530" s="2" t="str">
        <f>"10528.88"</f>
        <v>10528.88</v>
      </c>
      <c r="Q4530" s="2">
        <v>25</v>
      </c>
      <c r="R4530" s="2">
        <f>Q4530*C4530</f>
        <v>15000</v>
      </c>
    </row>
    <row r="4531" spans="2:18">
      <c r="B4531" s="2" t="str">
        <f>"华英农业"</f>
        <v>华英农业</v>
      </c>
      <c r="C4531" s="2">
        <v>600</v>
      </c>
      <c r="D4531" s="2">
        <v>300</v>
      </c>
      <c r="E4531" s="2" t="str">
        <f>"人民币"</f>
        <v>人民币</v>
      </c>
      <c r="F4531" s="2">
        <v>14.948</v>
      </c>
      <c r="G4531" s="2">
        <v>-418.66</v>
      </c>
      <c r="H4531" s="2">
        <v>-4.67</v>
      </c>
      <c r="I4531" s="2"/>
      <c r="J4531" s="2">
        <v>8550</v>
      </c>
      <c r="K4531" s="2">
        <v>14.25</v>
      </c>
      <c r="L4531" s="2">
        <v>300</v>
      </c>
      <c r="M4531" s="2">
        <v>0</v>
      </c>
      <c r="N4531" s="2" t="str">
        <f>"002321"</f>
        <v>002321</v>
      </c>
      <c r="O4531" s="2" t="str">
        <f>"0157472516"</f>
        <v>0157472516</v>
      </c>
      <c r="P4531" s="2" t="str">
        <f>"8968.66"</f>
        <v>8968.66</v>
      </c>
      <c r="Q4531" s="2">
        <v>25</v>
      </c>
      <c r="R4531" s="2">
        <f>Q4531*C4531</f>
        <v>15000</v>
      </c>
    </row>
    <row r="4532" spans="2:18">
      <c r="B4532" s="2" t="str">
        <f>"*ST阳化"</f>
        <v>*ST阳化</v>
      </c>
      <c r="C4532" s="2">
        <v>900</v>
      </c>
      <c r="D4532" s="2">
        <v>600</v>
      </c>
      <c r="E4532" s="2" t="str">
        <f>"人民币"</f>
        <v>人民币</v>
      </c>
      <c r="F4532" s="2">
        <v>7.599</v>
      </c>
      <c r="G4532" s="2">
        <v>-80.2</v>
      </c>
      <c r="H4532" s="2">
        <v>-1.17</v>
      </c>
      <c r="I4532" s="2"/>
      <c r="J4532" s="2">
        <v>6759</v>
      </c>
      <c r="K4532" s="2">
        <v>7.51</v>
      </c>
      <c r="L4532" s="2">
        <v>300</v>
      </c>
      <c r="M4532" s="2">
        <v>0</v>
      </c>
      <c r="N4532" s="2" t="str">
        <f>"600691"</f>
        <v>600691</v>
      </c>
      <c r="O4532" s="2" t="str">
        <f>"A453612732"</f>
        <v>A453612732</v>
      </c>
      <c r="P4532" s="2" t="str">
        <f>"6839.20"</f>
        <v>6839.20</v>
      </c>
      <c r="Q4532" s="2">
        <v>11</v>
      </c>
      <c r="R4532" s="2">
        <f>Q4532*C4532</f>
        <v>9900</v>
      </c>
    </row>
    <row r="4533" spans="2:18">
      <c r="B4533" s="2" t="str">
        <f>"雪峰科技"</f>
        <v>雪峰科技</v>
      </c>
      <c r="C4533" s="2">
        <v>200</v>
      </c>
      <c r="D4533" s="2">
        <v>100</v>
      </c>
      <c r="E4533" s="2" t="str">
        <f>"人民币"</f>
        <v>人民币</v>
      </c>
      <c r="F4533" s="2">
        <v>37.898</v>
      </c>
      <c r="G4533" s="2">
        <v>-1239.59</v>
      </c>
      <c r="H4533" s="2">
        <v>-16.35</v>
      </c>
      <c r="I4533" s="2"/>
      <c r="J4533" s="2">
        <v>6340</v>
      </c>
      <c r="K4533" s="2">
        <v>31.7</v>
      </c>
      <c r="L4533" s="2">
        <v>100</v>
      </c>
      <c r="M4533" s="2">
        <v>0</v>
      </c>
      <c r="N4533" s="2" t="str">
        <f>"603227"</f>
        <v>603227</v>
      </c>
      <c r="O4533" s="2" t="str">
        <f>"A453612732"</f>
        <v>A453612732</v>
      </c>
      <c r="P4533" s="2" t="str">
        <f>"7579.59"</f>
        <v>7579.59</v>
      </c>
      <c r="Q4533" s="2">
        <v>42</v>
      </c>
      <c r="R4533" s="2">
        <f>Q4533*C4533</f>
        <v>8400</v>
      </c>
    </row>
    <row r="4534" spans="2:18">
      <c r="B4534" s="2" t="str">
        <f>"三花股份"</f>
        <v>三花股份</v>
      </c>
      <c r="C4534" s="2">
        <v>400</v>
      </c>
      <c r="D4534" s="2">
        <v>400</v>
      </c>
      <c r="E4534" s="2" t="str">
        <f>"人民币"</f>
        <v>人民币</v>
      </c>
      <c r="F4534" s="2">
        <v>13.737</v>
      </c>
      <c r="G4534" s="2">
        <v>69.25</v>
      </c>
      <c r="H4534" s="2">
        <v>1.26</v>
      </c>
      <c r="I4534" s="2"/>
      <c r="J4534" s="2">
        <v>5564</v>
      </c>
      <c r="K4534" s="2">
        <v>13.91</v>
      </c>
      <c r="L4534" s="2">
        <v>0</v>
      </c>
      <c r="M4534" s="2">
        <v>0</v>
      </c>
      <c r="N4534" s="2" t="str">
        <f>"002050"</f>
        <v>002050</v>
      </c>
      <c r="O4534" s="2" t="str">
        <f t="shared" ref="O4534:O4539" si="1353">"0157472516"</f>
        <v>0157472516</v>
      </c>
      <c r="P4534" s="2" t="str">
        <f>"5494.75"</f>
        <v>5494.75</v>
      </c>
      <c r="Q4534" s="2">
        <v>20</v>
      </c>
      <c r="R4534" s="2">
        <f>Q4534*C4534</f>
        <v>8000</v>
      </c>
    </row>
    <row r="4535" spans="2:18">
      <c r="B4535" s="2" t="str">
        <f>"农 产 品"</f>
        <v>农 产 品</v>
      </c>
      <c r="C4535" s="2">
        <v>200</v>
      </c>
      <c r="D4535" s="2">
        <v>200</v>
      </c>
      <c r="E4535" s="2" t="str">
        <f>"人民币"</f>
        <v>人民币</v>
      </c>
      <c r="F4535" s="2">
        <v>25.665</v>
      </c>
      <c r="G4535" s="2">
        <v>-601</v>
      </c>
      <c r="H4535" s="2">
        <v>-11.71</v>
      </c>
      <c r="I4535" s="2"/>
      <c r="J4535" s="2">
        <v>4532</v>
      </c>
      <c r="K4535" s="2">
        <v>22.66</v>
      </c>
      <c r="L4535" s="2">
        <v>0</v>
      </c>
      <c r="M4535" s="2">
        <v>0</v>
      </c>
      <c r="N4535" s="2" t="str">
        <f>"000061"</f>
        <v>000061</v>
      </c>
      <c r="O4535" s="2" t="str">
        <f>"0157472516"</f>
        <v>0157472516</v>
      </c>
      <c r="P4535" s="2" t="str">
        <f>"5133.00"</f>
        <v>5133.00</v>
      </c>
      <c r="Q4535" s="2">
        <v>35</v>
      </c>
      <c r="R4535" s="2">
        <f>Q4535*C4535</f>
        <v>7000</v>
      </c>
    </row>
    <row r="4536" spans="2:18">
      <c r="B4536" s="2" t="str">
        <f>"北京城建"</f>
        <v>北京城建</v>
      </c>
      <c r="C4536" s="2">
        <v>200</v>
      </c>
      <c r="D4536" s="2">
        <v>200</v>
      </c>
      <c r="E4536" s="2" t="str">
        <f>"人民币"</f>
        <v>人民币</v>
      </c>
      <c r="F4536" s="2">
        <v>24.605</v>
      </c>
      <c r="G4536" s="2">
        <v>-394.99</v>
      </c>
      <c r="H4536" s="2">
        <v>-8.03</v>
      </c>
      <c r="I4536" s="2"/>
      <c r="J4536" s="2">
        <v>4526</v>
      </c>
      <c r="K4536" s="2">
        <v>22.63</v>
      </c>
      <c r="L4536" s="2">
        <v>0</v>
      </c>
      <c r="M4536" s="2">
        <v>0</v>
      </c>
      <c r="N4536" s="2" t="str">
        <f>"600266"</f>
        <v>600266</v>
      </c>
      <c r="O4536" s="2" t="str">
        <f t="shared" ref="O4536:O4538" si="1354">"A453612732"</f>
        <v>A453612732</v>
      </c>
      <c r="P4536" s="2" t="str">
        <f>"4920.99"</f>
        <v>4920.99</v>
      </c>
      <c r="Q4536" s="2">
        <v>28</v>
      </c>
      <c r="R4536" s="2">
        <f>Q4536*C4536</f>
        <v>5600</v>
      </c>
    </row>
    <row r="4537" spans="2:18">
      <c r="B4537" s="2" t="str">
        <f>"上汽集团"</f>
        <v>上汽集团</v>
      </c>
      <c r="C4537" s="2">
        <v>200</v>
      </c>
      <c r="D4537" s="2">
        <v>200</v>
      </c>
      <c r="E4537" s="2" t="str">
        <f>"人民币"</f>
        <v>人民币</v>
      </c>
      <c r="F4537" s="2">
        <v>24.736</v>
      </c>
      <c r="G4537" s="2">
        <v>-449.12</v>
      </c>
      <c r="H4537" s="2">
        <v>-9.08</v>
      </c>
      <c r="I4537" s="2"/>
      <c r="J4537" s="2">
        <v>4498</v>
      </c>
      <c r="K4537" s="2">
        <v>22.49</v>
      </c>
      <c r="L4537" s="2">
        <v>0</v>
      </c>
      <c r="M4537" s="2">
        <v>0</v>
      </c>
      <c r="N4537" s="2" t="str">
        <f>"600104"</f>
        <v>600104</v>
      </c>
      <c r="O4537" s="2" t="str">
        <f>"A453612732"</f>
        <v>A453612732</v>
      </c>
      <c r="P4537" s="2" t="str">
        <f>"4947.12"</f>
        <v>4947.12</v>
      </c>
      <c r="Q4537" s="2">
        <v>35</v>
      </c>
      <c r="R4537" s="2">
        <f>Q4537*C4537</f>
        <v>7000</v>
      </c>
    </row>
    <row r="4538" spans="2:18">
      <c r="B4538" s="2" t="str">
        <f>"中海集运"</f>
        <v>中海集运</v>
      </c>
      <c r="C4538" s="2">
        <v>400</v>
      </c>
      <c r="D4538" s="2">
        <v>400</v>
      </c>
      <c r="E4538" s="2" t="str">
        <f>"人民币"</f>
        <v>人民币</v>
      </c>
      <c r="F4538" s="2">
        <v>9.099</v>
      </c>
      <c r="G4538" s="2">
        <v>-167.68</v>
      </c>
      <c r="H4538" s="2">
        <v>-4.6</v>
      </c>
      <c r="I4538" s="2"/>
      <c r="J4538" s="2">
        <v>3472</v>
      </c>
      <c r="K4538" s="2">
        <v>8.68</v>
      </c>
      <c r="L4538" s="2">
        <v>0</v>
      </c>
      <c r="M4538" s="2">
        <v>0</v>
      </c>
      <c r="N4538" s="2" t="str">
        <f>"601866"</f>
        <v>601866</v>
      </c>
      <c r="O4538" s="2" t="str">
        <f>"A453612732"</f>
        <v>A453612732</v>
      </c>
      <c r="P4538" s="2" t="str">
        <f>"3639.68"</f>
        <v>3639.68</v>
      </c>
      <c r="Q4538" s="2">
        <v>12</v>
      </c>
      <c r="R4538" s="2">
        <f>Q4538*C4538</f>
        <v>4800</v>
      </c>
    </row>
    <row r="4539" spans="2:18">
      <c r="B4539" s="2" t="str">
        <f>"中航军B"</f>
        <v>中航军B</v>
      </c>
      <c r="C4539" s="2">
        <v>3000</v>
      </c>
      <c r="D4539" s="2">
        <v>3000</v>
      </c>
      <c r="E4539" s="2" t="str">
        <f>"人民币"</f>
        <v>人民币</v>
      </c>
      <c r="F4539" s="2">
        <v>0.972</v>
      </c>
      <c r="G4539" s="2">
        <v>-62</v>
      </c>
      <c r="H4539" s="2">
        <v>-2.16</v>
      </c>
      <c r="I4539" s="2"/>
      <c r="J4539" s="2">
        <v>2853</v>
      </c>
      <c r="K4539" s="2">
        <v>0.951</v>
      </c>
      <c r="L4539" s="2">
        <v>0</v>
      </c>
      <c r="M4539" s="2">
        <v>0</v>
      </c>
      <c r="N4539" s="2" t="str">
        <f>"150222"</f>
        <v>150222</v>
      </c>
      <c r="O4539" s="2" t="str">
        <f>"0157472516"</f>
        <v>0157472516</v>
      </c>
      <c r="P4539" s="2" t="str">
        <f>"2915.00"</f>
        <v>2915.00</v>
      </c>
      <c r="Q4539" s="2">
        <v>1.1</v>
      </c>
      <c r="R4539" s="2">
        <f>Q4539*C4539</f>
        <v>3300</v>
      </c>
    </row>
    <row r="4540" spans="2:18">
      <c r="B4540" s="2" t="str">
        <f>"华贸物流"</f>
        <v>华贸物流</v>
      </c>
      <c r="C4540" s="2">
        <v>200</v>
      </c>
      <c r="D4540" s="2">
        <v>200</v>
      </c>
      <c r="E4540" s="2" t="str">
        <f>"人民币"</f>
        <v>人民币</v>
      </c>
      <c r="F4540" s="2">
        <v>16.576</v>
      </c>
      <c r="G4540" s="2">
        <v>-473.12</v>
      </c>
      <c r="H4540" s="2">
        <v>-14.27</v>
      </c>
      <c r="I4540" s="2"/>
      <c r="J4540" s="2">
        <v>2842</v>
      </c>
      <c r="K4540" s="2">
        <v>14.21</v>
      </c>
      <c r="L4540" s="2">
        <v>0</v>
      </c>
      <c r="M4540" s="2">
        <v>0</v>
      </c>
      <c r="N4540" s="2" t="str">
        <f>"603128"</f>
        <v>603128</v>
      </c>
      <c r="O4540" s="2" t="str">
        <f t="shared" ref="O4540:O4543" si="1355">"A453612732"</f>
        <v>A453612732</v>
      </c>
      <c r="P4540" s="2" t="str">
        <f>"3315.12"</f>
        <v>3315.12</v>
      </c>
      <c r="Q4540" s="2">
        <v>20</v>
      </c>
      <c r="R4540" s="2">
        <f>Q4540*C4540</f>
        <v>4000</v>
      </c>
    </row>
    <row r="4541" spans="2:18">
      <c r="B4541" s="2" t="str">
        <f>"盛达矿业"</f>
        <v>盛达矿业</v>
      </c>
      <c r="C4541" s="2">
        <v>100</v>
      </c>
      <c r="D4541" s="2">
        <v>100</v>
      </c>
      <c r="E4541" s="2" t="str">
        <f>"人民币"</f>
        <v>人民币</v>
      </c>
      <c r="F4541" s="2">
        <v>38.308</v>
      </c>
      <c r="G4541" s="2">
        <v>-1175.77</v>
      </c>
      <c r="H4541" s="2">
        <v>-30.69</v>
      </c>
      <c r="I4541" s="2"/>
      <c r="J4541" s="2">
        <v>2655</v>
      </c>
      <c r="K4541" s="2">
        <v>26.55</v>
      </c>
      <c r="L4541" s="2">
        <v>0</v>
      </c>
      <c r="M4541" s="2">
        <v>100</v>
      </c>
      <c r="N4541" s="2" t="str">
        <f>"000603"</f>
        <v>000603</v>
      </c>
      <c r="O4541" s="2" t="str">
        <f>"0157472516"</f>
        <v>0157472516</v>
      </c>
      <c r="P4541" s="2" t="str">
        <f>"3830.77"</f>
        <v>3830.77</v>
      </c>
      <c r="Q4541" s="2">
        <v>40</v>
      </c>
      <c r="R4541" s="2">
        <f>Q4541*C4541</f>
        <v>4000</v>
      </c>
    </row>
    <row r="4542" spans="2:18">
      <c r="B4542" s="2" t="str">
        <f>"大众交通"</f>
        <v>大众交通</v>
      </c>
      <c r="C4542" s="2">
        <v>100</v>
      </c>
      <c r="D4542" s="2">
        <v>100</v>
      </c>
      <c r="E4542" s="2" t="str">
        <f>"人民币"</f>
        <v>人民币</v>
      </c>
      <c r="F4542" s="2">
        <v>30.941</v>
      </c>
      <c r="G4542" s="2">
        <v>-1037.13</v>
      </c>
      <c r="H4542" s="2">
        <v>-33.52</v>
      </c>
      <c r="I4542" s="2"/>
      <c r="J4542" s="2">
        <v>2057</v>
      </c>
      <c r="K4542" s="2">
        <v>20.57</v>
      </c>
      <c r="L4542" s="2">
        <v>0</v>
      </c>
      <c r="M4542" s="2">
        <v>0</v>
      </c>
      <c r="N4542" s="2" t="str">
        <f>"600611"</f>
        <v>600611</v>
      </c>
      <c r="O4542" s="2" t="str">
        <f>"A453612732"</f>
        <v>A453612732</v>
      </c>
      <c r="P4542" s="2" t="str">
        <f>"3094.13"</f>
        <v>3094.13</v>
      </c>
      <c r="Q4542" s="2">
        <v>28</v>
      </c>
      <c r="R4542" s="2">
        <f>Q4542*C4542</f>
        <v>2800</v>
      </c>
    </row>
    <row r="4543" spans="2:18">
      <c r="B4543" s="2" t="str">
        <f>"中国中车"</f>
        <v>中国中车</v>
      </c>
      <c r="C4543" s="2">
        <v>100</v>
      </c>
      <c r="D4543" s="2">
        <v>100</v>
      </c>
      <c r="E4543" s="2" t="str">
        <f>"人民币"</f>
        <v>人民币</v>
      </c>
      <c r="F4543" s="2">
        <v>26.395</v>
      </c>
      <c r="G4543" s="2">
        <v>-631.5</v>
      </c>
      <c r="H4543" s="2">
        <v>-23.92</v>
      </c>
      <c r="I4543" s="2"/>
      <c r="J4543" s="2">
        <v>2008</v>
      </c>
      <c r="K4543" s="2">
        <v>20.08</v>
      </c>
      <c r="L4543" s="2">
        <v>0</v>
      </c>
      <c r="M4543" s="2">
        <v>100</v>
      </c>
      <c r="N4543" s="2" t="str">
        <f>"601766"</f>
        <v>601766</v>
      </c>
      <c r="O4543" s="2" t="str">
        <f>"A453612732"</f>
        <v>A453612732</v>
      </c>
      <c r="P4543" s="2" t="str">
        <f>"2639.50"</f>
        <v>2639.50</v>
      </c>
      <c r="Q4543" s="2">
        <v>30</v>
      </c>
      <c r="R4543" s="2">
        <f>Q4543*C4543</f>
        <v>3000</v>
      </c>
    </row>
    <row r="4544" spans="2:18">
      <c r="B4544" s="2" t="s">
        <v>8</v>
      </c>
      <c r="C4544" s="2" t="s">
        <v>9</v>
      </c>
      <c r="D4544" s="4" t="s">
        <v>10</v>
      </c>
      <c r="E4544" s="4"/>
      <c r="F4544" s="4"/>
      <c r="G4544" s="2"/>
      <c r="H4544" s="2">
        <f>SUM(H4528:H4543)</f>
        <v>-178.38</v>
      </c>
      <c r="I4544" s="2"/>
      <c r="J4544" s="2"/>
      <c r="K4544" s="2"/>
      <c r="L4544" s="2"/>
      <c r="M4544" s="2"/>
      <c r="N4544" s="2"/>
      <c r="O4544" s="2"/>
      <c r="P4544" s="2"/>
      <c r="Q4544" s="2"/>
      <c r="R4544" s="2">
        <f>SUM(R4528:R4543)</f>
        <v>134800</v>
      </c>
    </row>
    <row r="4545" customFormat="1" spans="4:9">
      <c r="D4545" s="5"/>
      <c r="E4545" s="5"/>
      <c r="F4545" s="5"/>
      <c r="I4545" s="6">
        <v>42257</v>
      </c>
    </row>
    <row r="4546" customFormat="1" spans="11:11">
      <c r="K4546" s="6">
        <f>I4545+1</f>
        <v>42258</v>
      </c>
    </row>
    <row r="4547" customFormat="1" spans="3:12">
      <c r="C4547" t="s">
        <v>11</v>
      </c>
      <c r="L4547" s="7">
        <f ca="1">NOW()</f>
        <v>42259.9654398148</v>
      </c>
    </row>
    <row r="4548" customFormat="1" spans="10:10">
      <c r="J4548" t="e">
        <f>E4540+1</f>
        <v>#VALUE!</v>
      </c>
    </row>
    <row r="4549" customFormat="1" spans="7:7">
      <c r="G4549" t="s">
        <v>12</v>
      </c>
    </row>
    <row r="4550" customFormat="1" spans="6:6">
      <c r="F4550" t="s">
        <v>13</v>
      </c>
    </row>
    <row r="4551" spans="1:17">
      <c r="A4551" s="2" t="str">
        <f>"币种"</f>
        <v>币种</v>
      </c>
      <c r="B4551" s="2" t="str">
        <f>"余额"</f>
        <v>余额</v>
      </c>
      <c r="C4551" s="2" t="str">
        <f>"可用"</f>
        <v>可用</v>
      </c>
      <c r="D4551" s="2" t="str">
        <f>"可取"</f>
        <v>可取</v>
      </c>
      <c r="E4551" s="2" t="str">
        <f>"参考市值"</f>
        <v>参考市值</v>
      </c>
      <c r="F4551" s="2" t="str">
        <f>"资产"</f>
        <v>资产</v>
      </c>
      <c r="G4551" s="2" t="str">
        <f>"盈亏"</f>
        <v>盈亏</v>
      </c>
      <c r="H4551" s="2"/>
      <c r="I4551" s="2"/>
      <c r="J4551" s="2"/>
      <c r="K4551" s="2"/>
      <c r="L4551" s="2"/>
      <c r="M4551" s="2"/>
      <c r="N4551" s="2"/>
      <c r="O4551" s="2"/>
      <c r="P4551" s="2"/>
      <c r="Q4551" s="2"/>
    </row>
    <row r="4552" spans="1:17">
      <c r="A4552" s="2" t="str">
        <f>"人民币"</f>
        <v>人民币</v>
      </c>
      <c r="B4552" s="2" t="str">
        <f>"5508.71"</f>
        <v>5508.71</v>
      </c>
      <c r="C4552" s="2" t="str">
        <f>"138.54"</f>
        <v>138.54</v>
      </c>
      <c r="D4552" s="2" t="str">
        <f>"138.54"</f>
        <v>138.54</v>
      </c>
      <c r="E4552" s="2" t="str">
        <f>"91616.00"</f>
        <v>91616.00</v>
      </c>
      <c r="F4552" s="2" t="str">
        <f>"91754.54"</f>
        <v>91754.54</v>
      </c>
      <c r="G4552" s="2" t="str">
        <f>"-9194.42"</f>
        <v>-9194.42</v>
      </c>
      <c r="H4552" s="2"/>
      <c r="I4552" s="2"/>
      <c r="J4552" s="2"/>
      <c r="K4552" s="2"/>
      <c r="L4552" s="2"/>
      <c r="M4552" s="2"/>
      <c r="N4552" s="2"/>
      <c r="O4552" s="2"/>
      <c r="P4552" s="2"/>
      <c r="Q4552" s="2"/>
    </row>
    <row r="4553" spans="1:17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8"/>
    </row>
    <row r="4554" spans="1:18">
      <c r="A4554" s="2" t="s">
        <v>0</v>
      </c>
      <c r="B4554" s="2" t="str">
        <f>"证券数量"</f>
        <v>证券数量</v>
      </c>
      <c r="C4554" s="2" t="s">
        <v>1</v>
      </c>
      <c r="D4554" s="2" t="str">
        <f>"价格币种"</f>
        <v>价格币种</v>
      </c>
      <c r="E4554" s="2" t="str">
        <f>"成本价"</f>
        <v>成本价</v>
      </c>
      <c r="F4554" s="2" t="str">
        <f>"浮动盈亏"</f>
        <v>浮动盈亏</v>
      </c>
      <c r="G4554" s="2" t="str">
        <f>"盈亏比例(%)"</f>
        <v>盈亏比例(%)</v>
      </c>
      <c r="H4554" s="2" t="str">
        <f>"折算汇率"</f>
        <v>折算汇率</v>
      </c>
      <c r="I4554" s="2" t="str">
        <f>"最新市值"</f>
        <v>最新市值</v>
      </c>
      <c r="J4554" s="2" t="str">
        <f>"当前价"</f>
        <v>当前价</v>
      </c>
      <c r="K4554" s="2" t="str">
        <f>"今买数量"</f>
        <v>今买数量</v>
      </c>
      <c r="L4554" s="2" t="str">
        <f>"今卖数量"</f>
        <v>今卖数量</v>
      </c>
      <c r="M4554" s="2" t="str">
        <f>"证券代码"</f>
        <v>证券代码</v>
      </c>
      <c r="N4554" s="2" t="str">
        <f>"股东代码"</f>
        <v>股东代码</v>
      </c>
      <c r="O4554" s="2" t="str">
        <f>"成本金额"</f>
        <v>成本金额</v>
      </c>
      <c r="P4554" s="2" t="s">
        <v>2</v>
      </c>
      <c r="Q4554" s="2"/>
      <c r="R4554" s="2" t="s">
        <v>3</v>
      </c>
    </row>
    <row r="4555" spans="1:18">
      <c r="A4555" s="2" t="s">
        <v>4</v>
      </c>
      <c r="B4555" s="9" t="s">
        <v>5</v>
      </c>
      <c r="C4555" s="9" t="s">
        <v>5</v>
      </c>
      <c r="D4555" s="2" t="str">
        <f t="shared" ref="D4555:D4570" si="1356">"人民币"</f>
        <v>人民币</v>
      </c>
      <c r="E4555" s="2">
        <v>19.758</v>
      </c>
      <c r="F4555" s="2">
        <v>-1294.53</v>
      </c>
      <c r="G4555" s="2">
        <v>-8.19</v>
      </c>
      <c r="H4555" s="9" t="s">
        <v>6</v>
      </c>
      <c r="I4555" s="2">
        <v>14512</v>
      </c>
      <c r="J4555" s="2">
        <v>18.14</v>
      </c>
      <c r="K4555" s="2">
        <v>0</v>
      </c>
      <c r="L4555" s="2">
        <v>0</v>
      </c>
      <c r="M4555" s="2" t="str">
        <f>"000936"</f>
        <v>000936</v>
      </c>
      <c r="N4555" s="2" t="str">
        <f t="shared" ref="N4555:N4558" si="1357">"0157472516"</f>
        <v>0157472516</v>
      </c>
      <c r="O4555" s="2" t="str">
        <f>"15806.53"</f>
        <v>15806.53</v>
      </c>
      <c r="P4555" s="2">
        <v>30</v>
      </c>
      <c r="Q4555" s="2">
        <f t="shared" ref="Q4555:Q4570" si="1358">P4555*B4555</f>
        <v>24000</v>
      </c>
      <c r="R4555" s="2">
        <f t="shared" ref="R4555:R4570" si="1359">(Q4555-O4555)/O4555*100</f>
        <v>51.835981711356</v>
      </c>
    </row>
    <row r="4556" spans="1:18">
      <c r="A4556" s="2" t="str">
        <f>"创业板B"</f>
        <v>创业板B</v>
      </c>
      <c r="B4556" s="2">
        <v>10000</v>
      </c>
      <c r="C4556" s="2">
        <v>10000</v>
      </c>
      <c r="D4556" s="2" t="str">
        <f>"人民币"</f>
        <v>人民币</v>
      </c>
      <c r="E4556" s="2">
        <v>1.116</v>
      </c>
      <c r="F4556" s="2">
        <v>-927.5</v>
      </c>
      <c r="G4556" s="2">
        <v>-8.33</v>
      </c>
      <c r="H4556" s="2"/>
      <c r="I4556" s="2">
        <v>10230</v>
      </c>
      <c r="J4556" s="2">
        <v>1.023</v>
      </c>
      <c r="K4556" s="2">
        <v>0</v>
      </c>
      <c r="L4556" s="2">
        <v>0</v>
      </c>
      <c r="M4556" s="2" t="str">
        <f>"150153"</f>
        <v>150153</v>
      </c>
      <c r="N4556" s="2" t="str">
        <f>"0157472516"</f>
        <v>0157472516</v>
      </c>
      <c r="O4556" s="2" t="str">
        <f>"11157.50"</f>
        <v>11157.50</v>
      </c>
      <c r="P4556" s="2">
        <v>1.3</v>
      </c>
      <c r="Q4556" s="2">
        <f>P4556*B4556</f>
        <v>13000</v>
      </c>
      <c r="R4556" s="2">
        <f>(Q4556-O4556)/O4556*100</f>
        <v>16.5135559041004</v>
      </c>
    </row>
    <row r="4557" spans="1:18">
      <c r="A4557" s="2" t="s">
        <v>7</v>
      </c>
      <c r="B4557" s="2">
        <v>600</v>
      </c>
      <c r="C4557" s="2">
        <v>600</v>
      </c>
      <c r="D4557" s="2" t="str">
        <f>"人民币"</f>
        <v>人民币</v>
      </c>
      <c r="E4557" s="2">
        <v>17.548</v>
      </c>
      <c r="F4557" s="2">
        <v>-310.88</v>
      </c>
      <c r="G4557" s="2">
        <v>-2.95</v>
      </c>
      <c r="H4557" s="2"/>
      <c r="I4557" s="2">
        <v>10218</v>
      </c>
      <c r="J4557" s="2">
        <v>17.03</v>
      </c>
      <c r="K4557" s="2">
        <v>0</v>
      </c>
      <c r="L4557" s="2">
        <v>0</v>
      </c>
      <c r="M4557" s="2" t="str">
        <f>"600008"</f>
        <v>600008</v>
      </c>
      <c r="N4557" s="2" t="str">
        <f t="shared" ref="N4557:N4560" si="1360">"A453612732"</f>
        <v>A453612732</v>
      </c>
      <c r="O4557" s="2" t="str">
        <f>"10528.88"</f>
        <v>10528.88</v>
      </c>
      <c r="P4557" s="2">
        <v>25</v>
      </c>
      <c r="Q4557" s="2">
        <f>P4557*B4557</f>
        <v>15000</v>
      </c>
      <c r="R4557" s="2">
        <f>(Q4557-O4557)/O4557*100</f>
        <v>42.4652954540274</v>
      </c>
    </row>
    <row r="4558" spans="1:18">
      <c r="A4558" s="2" t="str">
        <f>"华英农业"</f>
        <v>华英农业</v>
      </c>
      <c r="B4558" s="2">
        <v>600</v>
      </c>
      <c r="C4558" s="2">
        <v>300</v>
      </c>
      <c r="D4558" s="2" t="str">
        <f>"人民币"</f>
        <v>人民币</v>
      </c>
      <c r="E4558" s="2">
        <v>14.948</v>
      </c>
      <c r="F4558" s="2">
        <v>-418.66</v>
      </c>
      <c r="G4558" s="2">
        <v>-4.67</v>
      </c>
      <c r="H4558" s="2"/>
      <c r="I4558" s="2">
        <v>8550</v>
      </c>
      <c r="J4558" s="2">
        <v>14.25</v>
      </c>
      <c r="K4558" s="2">
        <v>300</v>
      </c>
      <c r="L4558" s="2">
        <v>0</v>
      </c>
      <c r="M4558" s="2" t="str">
        <f>"002321"</f>
        <v>002321</v>
      </c>
      <c r="N4558" s="2" t="str">
        <f>"0157472516"</f>
        <v>0157472516</v>
      </c>
      <c r="O4558" s="2" t="str">
        <f>"8968.66"</f>
        <v>8968.66</v>
      </c>
      <c r="P4558" s="2">
        <v>25</v>
      </c>
      <c r="Q4558" s="2">
        <f>P4558*B4558</f>
        <v>15000</v>
      </c>
      <c r="R4558" s="2">
        <f>(Q4558-O4558)/O4558*100</f>
        <v>67.2490650777262</v>
      </c>
    </row>
    <row r="4559" spans="1:18">
      <c r="A4559" s="2" t="str">
        <f>"*ST阳化"</f>
        <v>*ST阳化</v>
      </c>
      <c r="B4559" s="2">
        <v>900</v>
      </c>
      <c r="C4559" s="2">
        <v>600</v>
      </c>
      <c r="D4559" s="2" t="str">
        <f>"人民币"</f>
        <v>人民币</v>
      </c>
      <c r="E4559" s="2">
        <v>7.599</v>
      </c>
      <c r="F4559" s="2">
        <v>-80.2</v>
      </c>
      <c r="G4559" s="2">
        <v>-1.17</v>
      </c>
      <c r="H4559" s="2"/>
      <c r="I4559" s="2">
        <v>6759</v>
      </c>
      <c r="J4559" s="2">
        <v>7.51</v>
      </c>
      <c r="K4559" s="2">
        <v>300</v>
      </c>
      <c r="L4559" s="2">
        <v>0</v>
      </c>
      <c r="M4559" s="2" t="str">
        <f>"600691"</f>
        <v>600691</v>
      </c>
      <c r="N4559" s="2" t="str">
        <f>"A453612732"</f>
        <v>A453612732</v>
      </c>
      <c r="O4559" s="2" t="str">
        <f>"6839.20"</f>
        <v>6839.20</v>
      </c>
      <c r="P4559" s="2">
        <v>11</v>
      </c>
      <c r="Q4559" s="2">
        <f>P4559*B4559</f>
        <v>9900</v>
      </c>
      <c r="R4559" s="2">
        <f>(Q4559-O4559)/O4559*100</f>
        <v>44.7537723710376</v>
      </c>
    </row>
    <row r="4560" spans="1:18">
      <c r="A4560" s="2" t="str">
        <f>"雪峰科技"</f>
        <v>雪峰科技</v>
      </c>
      <c r="B4560" s="2">
        <v>200</v>
      </c>
      <c r="C4560" s="2">
        <v>100</v>
      </c>
      <c r="D4560" s="2" t="str">
        <f>"人民币"</f>
        <v>人民币</v>
      </c>
      <c r="E4560" s="2">
        <v>37.898</v>
      </c>
      <c r="F4560" s="2">
        <v>-1239.59</v>
      </c>
      <c r="G4560" s="2">
        <v>-16.35</v>
      </c>
      <c r="H4560" s="2"/>
      <c r="I4560" s="2">
        <v>6340</v>
      </c>
      <c r="J4560" s="2">
        <v>31.7</v>
      </c>
      <c r="K4560" s="2">
        <v>100</v>
      </c>
      <c r="L4560" s="2">
        <v>0</v>
      </c>
      <c r="M4560" s="2" t="str">
        <f>"603227"</f>
        <v>603227</v>
      </c>
      <c r="N4560" s="2" t="str">
        <f>"A453612732"</f>
        <v>A453612732</v>
      </c>
      <c r="O4560" s="2" t="str">
        <f>"7579.59"</f>
        <v>7579.59</v>
      </c>
      <c r="P4560" s="2">
        <v>42</v>
      </c>
      <c r="Q4560" s="2">
        <f>P4560*B4560</f>
        <v>8400</v>
      </c>
      <c r="R4560" s="2">
        <f>(Q4560-O4560)/O4560*100</f>
        <v>10.8239363870605</v>
      </c>
    </row>
    <row r="4561" spans="1:18">
      <c r="A4561" s="2" t="str">
        <f>"三花股份"</f>
        <v>三花股份</v>
      </c>
      <c r="B4561" s="2">
        <v>400</v>
      </c>
      <c r="C4561" s="2">
        <v>400</v>
      </c>
      <c r="D4561" s="2" t="str">
        <f>"人民币"</f>
        <v>人民币</v>
      </c>
      <c r="E4561" s="2">
        <v>13.737</v>
      </c>
      <c r="F4561" s="2">
        <v>69.25</v>
      </c>
      <c r="G4561" s="2">
        <v>1.26</v>
      </c>
      <c r="H4561" s="2"/>
      <c r="I4561" s="2">
        <v>5564</v>
      </c>
      <c r="J4561" s="2">
        <v>13.91</v>
      </c>
      <c r="K4561" s="2">
        <v>0</v>
      </c>
      <c r="L4561" s="2">
        <v>0</v>
      </c>
      <c r="M4561" s="2" t="str">
        <f>"002050"</f>
        <v>002050</v>
      </c>
      <c r="N4561" s="2" t="str">
        <f t="shared" ref="N4561:N4566" si="1361">"0157472516"</f>
        <v>0157472516</v>
      </c>
      <c r="O4561" s="2" t="str">
        <f>"5494.75"</f>
        <v>5494.75</v>
      </c>
      <c r="P4561" s="2">
        <v>20</v>
      </c>
      <c r="Q4561" s="2">
        <f>P4561*B4561</f>
        <v>8000</v>
      </c>
      <c r="R4561" s="2">
        <f>(Q4561-O4561)/O4561*100</f>
        <v>45.5935210883116</v>
      </c>
    </row>
    <row r="4562" spans="1:18">
      <c r="A4562" s="2" t="str">
        <f>"农 产 品"</f>
        <v>农 产 品</v>
      </c>
      <c r="B4562" s="2">
        <v>200</v>
      </c>
      <c r="C4562" s="2">
        <v>200</v>
      </c>
      <c r="D4562" s="2" t="str">
        <f>"人民币"</f>
        <v>人民币</v>
      </c>
      <c r="E4562" s="2">
        <v>25.665</v>
      </c>
      <c r="F4562" s="2">
        <v>-601</v>
      </c>
      <c r="G4562" s="2">
        <v>-11.71</v>
      </c>
      <c r="H4562" s="2"/>
      <c r="I4562" s="2">
        <v>4532</v>
      </c>
      <c r="J4562" s="2">
        <v>22.66</v>
      </c>
      <c r="K4562" s="2">
        <v>0</v>
      </c>
      <c r="L4562" s="2">
        <v>0</v>
      </c>
      <c r="M4562" s="2" t="str">
        <f>"000061"</f>
        <v>000061</v>
      </c>
      <c r="N4562" s="2" t="str">
        <f>"0157472516"</f>
        <v>0157472516</v>
      </c>
      <c r="O4562" s="2" t="str">
        <f>"5133.00"</f>
        <v>5133.00</v>
      </c>
      <c r="P4562" s="2">
        <v>35</v>
      </c>
      <c r="Q4562" s="2">
        <f>P4562*B4562</f>
        <v>7000</v>
      </c>
      <c r="R4562" s="2">
        <f>(Q4562-O4562)/O4562*100</f>
        <v>36.3724917202416</v>
      </c>
    </row>
    <row r="4563" spans="1:18">
      <c r="A4563" s="2" t="str">
        <f>"北京城建"</f>
        <v>北京城建</v>
      </c>
      <c r="B4563" s="2">
        <v>200</v>
      </c>
      <c r="C4563" s="2">
        <v>200</v>
      </c>
      <c r="D4563" s="2" t="str">
        <f>"人民币"</f>
        <v>人民币</v>
      </c>
      <c r="E4563" s="2">
        <v>24.605</v>
      </c>
      <c r="F4563" s="2">
        <v>-394.99</v>
      </c>
      <c r="G4563" s="2">
        <v>-8.03</v>
      </c>
      <c r="H4563" s="2"/>
      <c r="I4563" s="2">
        <v>4526</v>
      </c>
      <c r="J4563" s="2">
        <v>22.63</v>
      </c>
      <c r="K4563" s="2">
        <v>0</v>
      </c>
      <c r="L4563" s="2">
        <v>0</v>
      </c>
      <c r="M4563" s="2" t="str">
        <f>"600266"</f>
        <v>600266</v>
      </c>
      <c r="N4563" s="2" t="str">
        <f t="shared" ref="N4563:N4565" si="1362">"A453612732"</f>
        <v>A453612732</v>
      </c>
      <c r="O4563" s="2" t="str">
        <f>"4920.99"</f>
        <v>4920.99</v>
      </c>
      <c r="P4563" s="2">
        <v>28</v>
      </c>
      <c r="Q4563" s="2">
        <f>P4563*B4563</f>
        <v>5600</v>
      </c>
      <c r="R4563" s="2">
        <f>(Q4563-O4563)/O4563*100</f>
        <v>13.7982397850839</v>
      </c>
    </row>
    <row r="4564" spans="1:18">
      <c r="A4564" s="2" t="str">
        <f>"上汽集团"</f>
        <v>上汽集团</v>
      </c>
      <c r="B4564" s="2">
        <v>200</v>
      </c>
      <c r="C4564" s="2">
        <v>200</v>
      </c>
      <c r="D4564" s="2" t="str">
        <f>"人民币"</f>
        <v>人民币</v>
      </c>
      <c r="E4564" s="2">
        <v>24.736</v>
      </c>
      <c r="F4564" s="2">
        <v>-449.12</v>
      </c>
      <c r="G4564" s="2">
        <v>-9.08</v>
      </c>
      <c r="H4564" s="2"/>
      <c r="I4564" s="2">
        <v>4498</v>
      </c>
      <c r="J4564" s="2">
        <v>22.49</v>
      </c>
      <c r="K4564" s="2">
        <v>0</v>
      </c>
      <c r="L4564" s="2">
        <v>0</v>
      </c>
      <c r="M4564" s="2" t="str">
        <f>"600104"</f>
        <v>600104</v>
      </c>
      <c r="N4564" s="2" t="str">
        <f>"A453612732"</f>
        <v>A453612732</v>
      </c>
      <c r="O4564" s="2" t="str">
        <f>"4947.12"</f>
        <v>4947.12</v>
      </c>
      <c r="P4564" s="2">
        <v>35</v>
      </c>
      <c r="Q4564" s="2">
        <f>P4564*B4564</f>
        <v>7000</v>
      </c>
      <c r="R4564" s="2">
        <f>(Q4564-O4564)/O4564*100</f>
        <v>41.4964666310904</v>
      </c>
    </row>
    <row r="4565" spans="1:18">
      <c r="A4565" s="2" t="str">
        <f>"中海集运"</f>
        <v>中海集运</v>
      </c>
      <c r="B4565" s="2">
        <v>400</v>
      </c>
      <c r="C4565" s="2">
        <v>400</v>
      </c>
      <c r="D4565" s="2" t="str">
        <f>"人民币"</f>
        <v>人民币</v>
      </c>
      <c r="E4565" s="2">
        <v>9.099</v>
      </c>
      <c r="F4565" s="2">
        <v>-167.68</v>
      </c>
      <c r="G4565" s="2">
        <v>-4.6</v>
      </c>
      <c r="H4565" s="2"/>
      <c r="I4565" s="2">
        <v>3472</v>
      </c>
      <c r="J4565" s="2">
        <v>8.68</v>
      </c>
      <c r="K4565" s="2">
        <v>0</v>
      </c>
      <c r="L4565" s="2">
        <v>0</v>
      </c>
      <c r="M4565" s="2" t="str">
        <f>"601866"</f>
        <v>601866</v>
      </c>
      <c r="N4565" s="2" t="str">
        <f>"A453612732"</f>
        <v>A453612732</v>
      </c>
      <c r="O4565" s="2" t="str">
        <f>"3639.68"</f>
        <v>3639.68</v>
      </c>
      <c r="P4565" s="2">
        <v>12</v>
      </c>
      <c r="Q4565" s="2">
        <f>P4565*B4565</f>
        <v>4800</v>
      </c>
      <c r="R4565" s="2">
        <f>(Q4565-O4565)/O4565*100</f>
        <v>31.8797256901706</v>
      </c>
    </row>
    <row r="4566" spans="1:18">
      <c r="A4566" s="2" t="str">
        <f>"中航军B"</f>
        <v>中航军B</v>
      </c>
      <c r="B4566" s="2">
        <v>3000</v>
      </c>
      <c r="C4566" s="2">
        <v>3000</v>
      </c>
      <c r="D4566" s="2" t="str">
        <f>"人民币"</f>
        <v>人民币</v>
      </c>
      <c r="E4566" s="2">
        <v>0.972</v>
      </c>
      <c r="F4566" s="2">
        <v>-62</v>
      </c>
      <c r="G4566" s="2">
        <v>-2.16</v>
      </c>
      <c r="H4566" s="2"/>
      <c r="I4566" s="2">
        <v>2853</v>
      </c>
      <c r="J4566" s="2">
        <v>0.951</v>
      </c>
      <c r="K4566" s="2">
        <v>0</v>
      </c>
      <c r="L4566" s="2">
        <v>0</v>
      </c>
      <c r="M4566" s="2" t="str">
        <f>"150222"</f>
        <v>150222</v>
      </c>
      <c r="N4566" s="2" t="str">
        <f>"0157472516"</f>
        <v>0157472516</v>
      </c>
      <c r="O4566" s="2" t="str">
        <f>"2915.00"</f>
        <v>2915.00</v>
      </c>
      <c r="P4566" s="2">
        <v>1.1</v>
      </c>
      <c r="Q4566" s="2">
        <f>P4566*B4566</f>
        <v>3300</v>
      </c>
      <c r="R4566" s="2">
        <f>(Q4566-O4566)/O4566*100</f>
        <v>13.2075471698113</v>
      </c>
    </row>
    <row r="4567" spans="1:18">
      <c r="A4567" s="2" t="str">
        <f>"华贸物流"</f>
        <v>华贸物流</v>
      </c>
      <c r="B4567" s="2">
        <v>200</v>
      </c>
      <c r="C4567" s="2">
        <v>200</v>
      </c>
      <c r="D4567" s="2" t="str">
        <f>"人民币"</f>
        <v>人民币</v>
      </c>
      <c r="E4567" s="2">
        <v>16.576</v>
      </c>
      <c r="F4567" s="2">
        <v>-473.12</v>
      </c>
      <c r="G4567" s="2">
        <v>-14.27</v>
      </c>
      <c r="H4567" s="2"/>
      <c r="I4567" s="2">
        <v>2842</v>
      </c>
      <c r="J4567" s="2">
        <v>14.21</v>
      </c>
      <c r="K4567" s="2">
        <v>0</v>
      </c>
      <c r="L4567" s="2">
        <v>0</v>
      </c>
      <c r="M4567" s="2" t="str">
        <f>"603128"</f>
        <v>603128</v>
      </c>
      <c r="N4567" s="2" t="str">
        <f t="shared" ref="N4567:N4570" si="1363">"A453612732"</f>
        <v>A453612732</v>
      </c>
      <c r="O4567" s="2" t="str">
        <f>"3315.12"</f>
        <v>3315.12</v>
      </c>
      <c r="P4567" s="2">
        <v>20</v>
      </c>
      <c r="Q4567" s="2">
        <f>P4567*B4567</f>
        <v>4000</v>
      </c>
      <c r="R4567" s="2">
        <f>(Q4567-O4567)/O4567*100</f>
        <v>20.6592823185888</v>
      </c>
    </row>
    <row r="4568" spans="1:18">
      <c r="A4568" s="2" t="str">
        <f>"盛达矿业"</f>
        <v>盛达矿业</v>
      </c>
      <c r="B4568" s="2">
        <v>100</v>
      </c>
      <c r="C4568" s="2">
        <v>100</v>
      </c>
      <c r="D4568" s="2" t="str">
        <f>"人民币"</f>
        <v>人民币</v>
      </c>
      <c r="E4568" s="2">
        <v>38.308</v>
      </c>
      <c r="F4568" s="2">
        <v>-1175.77</v>
      </c>
      <c r="G4568" s="2">
        <v>-30.69</v>
      </c>
      <c r="H4568" s="2"/>
      <c r="I4568" s="2">
        <v>2655</v>
      </c>
      <c r="J4568" s="2">
        <v>26.55</v>
      </c>
      <c r="K4568" s="2">
        <v>0</v>
      </c>
      <c r="L4568" s="2">
        <v>100</v>
      </c>
      <c r="M4568" s="2" t="str">
        <f>"000603"</f>
        <v>000603</v>
      </c>
      <c r="N4568" s="2" t="str">
        <f>"0157472516"</f>
        <v>0157472516</v>
      </c>
      <c r="O4568" s="2" t="str">
        <f>"3830.77"</f>
        <v>3830.77</v>
      </c>
      <c r="P4568" s="2">
        <v>40</v>
      </c>
      <c r="Q4568" s="2">
        <f>P4568*B4568</f>
        <v>4000</v>
      </c>
      <c r="R4568" s="2">
        <f>(Q4568-O4568)/O4568*100</f>
        <v>4.41764971533138</v>
      </c>
    </row>
    <row r="4569" spans="1:18">
      <c r="A4569" s="2" t="str">
        <f>"大众交通"</f>
        <v>大众交通</v>
      </c>
      <c r="B4569" s="2">
        <v>100</v>
      </c>
      <c r="C4569" s="2">
        <v>100</v>
      </c>
      <c r="D4569" s="2" t="str">
        <f>"人民币"</f>
        <v>人民币</v>
      </c>
      <c r="E4569" s="2">
        <v>30.941</v>
      </c>
      <c r="F4569" s="2">
        <v>-1037.13</v>
      </c>
      <c r="G4569" s="2">
        <v>-33.52</v>
      </c>
      <c r="H4569" s="2"/>
      <c r="I4569" s="2">
        <v>2057</v>
      </c>
      <c r="J4569" s="2">
        <v>20.57</v>
      </c>
      <c r="K4569" s="2">
        <v>0</v>
      </c>
      <c r="L4569" s="2">
        <v>0</v>
      </c>
      <c r="M4569" s="2" t="str">
        <f>"600611"</f>
        <v>600611</v>
      </c>
      <c r="N4569" s="2" t="str">
        <f>"A453612732"</f>
        <v>A453612732</v>
      </c>
      <c r="O4569" s="2" t="str">
        <f>"3094.13"</f>
        <v>3094.13</v>
      </c>
      <c r="P4569" s="2">
        <v>28</v>
      </c>
      <c r="Q4569" s="2">
        <f>P4569*B4569</f>
        <v>2800</v>
      </c>
      <c r="R4569" s="2">
        <f>(Q4569-O4569)/O4569*100</f>
        <v>-9.50606470962759</v>
      </c>
    </row>
    <row r="4570" spans="1:18">
      <c r="A4570" s="2" t="str">
        <f>"中国中车"</f>
        <v>中国中车</v>
      </c>
      <c r="B4570" s="2">
        <v>100</v>
      </c>
      <c r="C4570" s="2">
        <v>100</v>
      </c>
      <c r="D4570" s="2" t="str">
        <f>"人民币"</f>
        <v>人民币</v>
      </c>
      <c r="E4570" s="2">
        <v>26.395</v>
      </c>
      <c r="F4570" s="2">
        <v>-631.5</v>
      </c>
      <c r="G4570" s="2">
        <v>-23.92</v>
      </c>
      <c r="H4570" s="2"/>
      <c r="I4570" s="2">
        <v>2008</v>
      </c>
      <c r="J4570" s="2">
        <v>20.08</v>
      </c>
      <c r="K4570" s="2">
        <v>0</v>
      </c>
      <c r="L4570" s="2">
        <v>100</v>
      </c>
      <c r="M4570" s="2" t="str">
        <f>"601766"</f>
        <v>601766</v>
      </c>
      <c r="N4570" s="2" t="str">
        <f>"A453612732"</f>
        <v>A453612732</v>
      </c>
      <c r="O4570" s="2" t="str">
        <f>"2639.50"</f>
        <v>2639.50</v>
      </c>
      <c r="P4570" s="2">
        <v>30</v>
      </c>
      <c r="Q4570" s="2">
        <f>P4570*B4570</f>
        <v>3000</v>
      </c>
      <c r="R4570" s="2">
        <f>(Q4570-O4570)/O4570*100</f>
        <v>13.6578897518469</v>
      </c>
    </row>
    <row r="4571" spans="1:18">
      <c r="A4571" s="2" t="s">
        <v>8</v>
      </c>
      <c r="B4571" s="2" t="s">
        <v>9</v>
      </c>
      <c r="C4571" s="4" t="s">
        <v>10</v>
      </c>
      <c r="D4571" s="4"/>
      <c r="E4571" s="4"/>
      <c r="F4571" s="2"/>
      <c r="G4571" s="2">
        <f>SUM(G4555:G4570)</f>
        <v>-178.38</v>
      </c>
      <c r="H4571" s="2"/>
      <c r="I4571" s="2"/>
      <c r="J4571" s="2"/>
      <c r="K4571" s="2"/>
      <c r="L4571" s="2"/>
      <c r="M4571" s="2"/>
      <c r="N4571" s="2"/>
      <c r="O4571" s="2"/>
      <c r="P4571" s="2"/>
      <c r="Q4571" s="2">
        <f>SUM(Q4555:Q4570)</f>
        <v>134800</v>
      </c>
      <c r="R4571" s="2"/>
    </row>
    <row r="4572" customFormat="1" spans="3:8">
      <c r="C4572" s="5"/>
      <c r="D4572" s="5"/>
      <c r="E4572" s="5"/>
      <c r="H4572" s="6">
        <v>42257</v>
      </c>
    </row>
    <row r="4573" customFormat="1" spans="10:10">
      <c r="J4573" s="6">
        <f>H4572+1</f>
        <v>42258</v>
      </c>
    </row>
    <row r="4574" customFormat="1" spans="2:11">
      <c r="B4574" t="s">
        <v>11</v>
      </c>
      <c r="K4574" s="7">
        <f ca="1">NOW()</f>
        <v>42259.9654398148</v>
      </c>
    </row>
    <row r="4575" customFormat="1" spans="9:9">
      <c r="I4575" t="e">
        <f>D4567+1</f>
        <v>#VALUE!</v>
      </c>
    </row>
    <row r="4576" customFormat="1"/>
    <row r="4577" spans="1:18">
      <c r="A4577" s="2" t="s">
        <v>0</v>
      </c>
      <c r="B4577" s="2" t="str">
        <f>"证券数量"</f>
        <v>证券数量</v>
      </c>
      <c r="C4577" s="2" t="s">
        <v>1</v>
      </c>
      <c r="D4577" s="2" t="str">
        <f>"价格币种"</f>
        <v>价格币种</v>
      </c>
      <c r="E4577" s="2" t="str">
        <f>"成本价"</f>
        <v>成本价</v>
      </c>
      <c r="F4577" s="2" t="str">
        <f>"浮动盈亏"</f>
        <v>浮动盈亏</v>
      </c>
      <c r="G4577" s="2" t="str">
        <f>"盈亏比例(%)"</f>
        <v>盈亏比例(%)</v>
      </c>
      <c r="H4577" s="2" t="str">
        <f>"折算汇率"</f>
        <v>折算汇率</v>
      </c>
      <c r="I4577" s="2" t="str">
        <f>"最新市值"</f>
        <v>最新市值</v>
      </c>
      <c r="J4577" s="2" t="str">
        <f>"当前价"</f>
        <v>当前价</v>
      </c>
      <c r="K4577" s="2" t="str">
        <f>"今买数量"</f>
        <v>今买数量</v>
      </c>
      <c r="L4577" s="2" t="str">
        <f>"今卖数量"</f>
        <v>今卖数量</v>
      </c>
      <c r="M4577" s="2" t="str">
        <f>"证券代码"</f>
        <v>证券代码</v>
      </c>
      <c r="N4577" s="2" t="str">
        <f>"股东代码"</f>
        <v>股东代码</v>
      </c>
      <c r="O4577" s="2" t="str">
        <f>"成本金额"</f>
        <v>成本金额</v>
      </c>
      <c r="P4577" s="2" t="s">
        <v>2</v>
      </c>
      <c r="Q4577" s="2"/>
      <c r="R4577" s="2" t="s">
        <v>3</v>
      </c>
    </row>
    <row r="4578" spans="1:18">
      <c r="A4578" s="2" t="s">
        <v>4</v>
      </c>
      <c r="B4578" s="9" t="s">
        <v>5</v>
      </c>
      <c r="C4578" s="9" t="s">
        <v>5</v>
      </c>
      <c r="D4578" s="2" t="str">
        <f t="shared" ref="D4578:D4593" si="1364">"人民币"</f>
        <v>人民币</v>
      </c>
      <c r="E4578" s="2">
        <v>19.758</v>
      </c>
      <c r="F4578" s="2">
        <v>-1294.53</v>
      </c>
      <c r="G4578" s="2">
        <v>-8.19</v>
      </c>
      <c r="H4578" s="9" t="s">
        <v>6</v>
      </c>
      <c r="I4578" s="2">
        <v>14512</v>
      </c>
      <c r="J4578" s="2">
        <v>18.14</v>
      </c>
      <c r="K4578" s="2">
        <v>0</v>
      </c>
      <c r="L4578" s="2">
        <v>0</v>
      </c>
      <c r="M4578" s="2" t="str">
        <f>"000936"</f>
        <v>000936</v>
      </c>
      <c r="N4578" s="2" t="str">
        <f t="shared" ref="N4578:N4581" si="1365">"0157472516"</f>
        <v>0157472516</v>
      </c>
      <c r="O4578" s="2" t="str">
        <f>"15806.53"</f>
        <v>15806.53</v>
      </c>
      <c r="P4578" s="2">
        <v>30</v>
      </c>
      <c r="Q4578" s="2">
        <f t="shared" ref="Q4578:Q4593" si="1366">P4578*B4578</f>
        <v>24000</v>
      </c>
      <c r="R4578" s="2">
        <f t="shared" ref="R4578:R4593" si="1367">(Q4578-O4578)/O4578*100</f>
        <v>51.835981711356</v>
      </c>
    </row>
    <row r="4579" spans="1:18">
      <c r="A4579" s="2" t="str">
        <f>"创业板B"</f>
        <v>创业板B</v>
      </c>
      <c r="B4579" s="2">
        <v>10000</v>
      </c>
      <c r="C4579" s="2">
        <v>10000</v>
      </c>
      <c r="D4579" s="2" t="str">
        <f>"人民币"</f>
        <v>人民币</v>
      </c>
      <c r="E4579" s="2">
        <v>1.116</v>
      </c>
      <c r="F4579" s="2">
        <v>-927.5</v>
      </c>
      <c r="G4579" s="2">
        <v>-8.33</v>
      </c>
      <c r="H4579" s="2"/>
      <c r="I4579" s="2">
        <v>10230</v>
      </c>
      <c r="J4579" s="2">
        <v>1.023</v>
      </c>
      <c r="K4579" s="2">
        <v>0</v>
      </c>
      <c r="L4579" s="2">
        <v>0</v>
      </c>
      <c r="M4579" s="2" t="str">
        <f>"150153"</f>
        <v>150153</v>
      </c>
      <c r="N4579" s="2" t="str">
        <f>"0157472516"</f>
        <v>0157472516</v>
      </c>
      <c r="O4579" s="2" t="str">
        <f>"11157.50"</f>
        <v>11157.50</v>
      </c>
      <c r="P4579" s="2">
        <v>1.3</v>
      </c>
      <c r="Q4579" s="2">
        <f>P4579*B4579</f>
        <v>13000</v>
      </c>
      <c r="R4579" s="2">
        <f>(Q4579-O4579)/O4579*100</f>
        <v>16.5135559041004</v>
      </c>
    </row>
    <row r="4580" spans="1:18">
      <c r="A4580" s="2" t="s">
        <v>7</v>
      </c>
      <c r="B4580" s="2">
        <v>600</v>
      </c>
      <c r="C4580" s="2">
        <v>600</v>
      </c>
      <c r="D4580" s="2" t="str">
        <f>"人民币"</f>
        <v>人民币</v>
      </c>
      <c r="E4580" s="2">
        <v>17.548</v>
      </c>
      <c r="F4580" s="2">
        <v>-310.88</v>
      </c>
      <c r="G4580" s="2">
        <v>-2.95</v>
      </c>
      <c r="H4580" s="2"/>
      <c r="I4580" s="2">
        <v>10218</v>
      </c>
      <c r="J4580" s="2">
        <v>17.03</v>
      </c>
      <c r="K4580" s="2">
        <v>0</v>
      </c>
      <c r="L4580" s="2">
        <v>0</v>
      </c>
      <c r="M4580" s="2" t="str">
        <f>"600008"</f>
        <v>600008</v>
      </c>
      <c r="N4580" s="2" t="str">
        <f t="shared" ref="N4580:N4583" si="1368">"A453612732"</f>
        <v>A453612732</v>
      </c>
      <c r="O4580" s="2" t="str">
        <f>"10528.88"</f>
        <v>10528.88</v>
      </c>
      <c r="P4580" s="2">
        <v>25</v>
      </c>
      <c r="Q4580" s="2">
        <f>P4580*B4580</f>
        <v>15000</v>
      </c>
      <c r="R4580" s="2">
        <f>(Q4580-O4580)/O4580*100</f>
        <v>42.4652954540274</v>
      </c>
    </row>
    <row r="4581" spans="1:18">
      <c r="A4581" s="2" t="str">
        <f>"华英农业"</f>
        <v>华英农业</v>
      </c>
      <c r="B4581" s="2">
        <v>600</v>
      </c>
      <c r="C4581" s="2">
        <v>300</v>
      </c>
      <c r="D4581" s="2" t="str">
        <f>"人民币"</f>
        <v>人民币</v>
      </c>
      <c r="E4581" s="2">
        <v>14.948</v>
      </c>
      <c r="F4581" s="2">
        <v>-418.66</v>
      </c>
      <c r="G4581" s="2">
        <v>-4.67</v>
      </c>
      <c r="H4581" s="2"/>
      <c r="I4581" s="2">
        <v>8550</v>
      </c>
      <c r="J4581" s="2">
        <v>14.25</v>
      </c>
      <c r="K4581" s="2">
        <v>300</v>
      </c>
      <c r="L4581" s="2">
        <v>0</v>
      </c>
      <c r="M4581" s="2" t="str">
        <f>"002321"</f>
        <v>002321</v>
      </c>
      <c r="N4581" s="2" t="str">
        <f>"0157472516"</f>
        <v>0157472516</v>
      </c>
      <c r="O4581" s="2" t="str">
        <f>"8968.66"</f>
        <v>8968.66</v>
      </c>
      <c r="P4581" s="2">
        <v>25</v>
      </c>
      <c r="Q4581" s="2">
        <f>P4581*B4581</f>
        <v>15000</v>
      </c>
      <c r="R4581" s="2">
        <f>(Q4581-O4581)/O4581*100</f>
        <v>67.2490650777262</v>
      </c>
    </row>
    <row r="4582" spans="1:18">
      <c r="A4582" s="2" t="str">
        <f>"*ST阳化"</f>
        <v>*ST阳化</v>
      </c>
      <c r="B4582" s="2">
        <v>900</v>
      </c>
      <c r="C4582" s="2">
        <v>600</v>
      </c>
      <c r="D4582" s="2" t="str">
        <f>"人民币"</f>
        <v>人民币</v>
      </c>
      <c r="E4582" s="2">
        <v>7.599</v>
      </c>
      <c r="F4582" s="2">
        <v>-80.2</v>
      </c>
      <c r="G4582" s="2">
        <v>-1.17</v>
      </c>
      <c r="H4582" s="2"/>
      <c r="I4582" s="2">
        <v>6759</v>
      </c>
      <c r="J4582" s="2">
        <v>7.51</v>
      </c>
      <c r="K4582" s="2">
        <v>300</v>
      </c>
      <c r="L4582" s="2">
        <v>0</v>
      </c>
      <c r="M4582" s="2" t="str">
        <f>"600691"</f>
        <v>600691</v>
      </c>
      <c r="N4582" s="2" t="str">
        <f>"A453612732"</f>
        <v>A453612732</v>
      </c>
      <c r="O4582" s="2" t="str">
        <f>"6839.20"</f>
        <v>6839.20</v>
      </c>
      <c r="P4582" s="2">
        <v>11</v>
      </c>
      <c r="Q4582" s="2">
        <f>P4582*B4582</f>
        <v>9900</v>
      </c>
      <c r="R4582" s="2">
        <f>(Q4582-O4582)/O4582*100</f>
        <v>44.7537723710376</v>
      </c>
    </row>
    <row r="4583" spans="1:18">
      <c r="A4583" s="2" t="str">
        <f>"雪峰科技"</f>
        <v>雪峰科技</v>
      </c>
      <c r="B4583" s="2">
        <v>200</v>
      </c>
      <c r="C4583" s="2">
        <v>100</v>
      </c>
      <c r="D4583" s="2" t="str">
        <f>"人民币"</f>
        <v>人民币</v>
      </c>
      <c r="E4583" s="2">
        <v>37.898</v>
      </c>
      <c r="F4583" s="2">
        <v>-1239.59</v>
      </c>
      <c r="G4583" s="2">
        <v>-16.35</v>
      </c>
      <c r="H4583" s="2"/>
      <c r="I4583" s="2">
        <v>6340</v>
      </c>
      <c r="J4583" s="2">
        <v>31.7</v>
      </c>
      <c r="K4583" s="2">
        <v>100</v>
      </c>
      <c r="L4583" s="2">
        <v>0</v>
      </c>
      <c r="M4583" s="2" t="str">
        <f>"603227"</f>
        <v>603227</v>
      </c>
      <c r="N4583" s="2" t="str">
        <f>"A453612732"</f>
        <v>A453612732</v>
      </c>
      <c r="O4583" s="2" t="str">
        <f>"7579.59"</f>
        <v>7579.59</v>
      </c>
      <c r="P4583" s="2">
        <v>42</v>
      </c>
      <c r="Q4583" s="2">
        <f>P4583*B4583</f>
        <v>8400</v>
      </c>
      <c r="R4583" s="2">
        <f>(Q4583-O4583)/O4583*100</f>
        <v>10.8239363870605</v>
      </c>
    </row>
    <row r="4584" spans="1:18">
      <c r="A4584" s="2" t="str">
        <f>"三花股份"</f>
        <v>三花股份</v>
      </c>
      <c r="B4584" s="2">
        <v>400</v>
      </c>
      <c r="C4584" s="2">
        <v>400</v>
      </c>
      <c r="D4584" s="2" t="str">
        <f>"人民币"</f>
        <v>人民币</v>
      </c>
      <c r="E4584" s="2">
        <v>13.737</v>
      </c>
      <c r="F4584" s="2">
        <v>69.25</v>
      </c>
      <c r="G4584" s="2">
        <v>1.26</v>
      </c>
      <c r="H4584" s="2"/>
      <c r="I4584" s="2">
        <v>5564</v>
      </c>
      <c r="J4584" s="2">
        <v>13.91</v>
      </c>
      <c r="K4584" s="2">
        <v>0</v>
      </c>
      <c r="L4584" s="2">
        <v>0</v>
      </c>
      <c r="M4584" s="2" t="str">
        <f>"002050"</f>
        <v>002050</v>
      </c>
      <c r="N4584" s="2" t="str">
        <f t="shared" ref="N4584:N4589" si="1369">"0157472516"</f>
        <v>0157472516</v>
      </c>
      <c r="O4584" s="2" t="str">
        <f>"5494.75"</f>
        <v>5494.75</v>
      </c>
      <c r="P4584" s="2">
        <v>20</v>
      </c>
      <c r="Q4584" s="2">
        <f>P4584*B4584</f>
        <v>8000</v>
      </c>
      <c r="R4584" s="2">
        <f>(Q4584-O4584)/O4584*100</f>
        <v>45.5935210883116</v>
      </c>
    </row>
    <row r="4585" spans="1:18">
      <c r="A4585" s="2" t="str">
        <f>"农 产 品"</f>
        <v>农 产 品</v>
      </c>
      <c r="B4585" s="2">
        <v>200</v>
      </c>
      <c r="C4585" s="2">
        <v>200</v>
      </c>
      <c r="D4585" s="2" t="str">
        <f>"人民币"</f>
        <v>人民币</v>
      </c>
      <c r="E4585" s="2">
        <v>25.665</v>
      </c>
      <c r="F4585" s="2">
        <v>-601</v>
      </c>
      <c r="G4585" s="2">
        <v>-11.71</v>
      </c>
      <c r="H4585" s="2"/>
      <c r="I4585" s="2">
        <v>4532</v>
      </c>
      <c r="J4585" s="2">
        <v>22.66</v>
      </c>
      <c r="K4585" s="2">
        <v>0</v>
      </c>
      <c r="L4585" s="2">
        <v>0</v>
      </c>
      <c r="M4585" s="2" t="str">
        <f>"000061"</f>
        <v>000061</v>
      </c>
      <c r="N4585" s="2" t="str">
        <f>"0157472516"</f>
        <v>0157472516</v>
      </c>
      <c r="O4585" s="2" t="str">
        <f>"5133.00"</f>
        <v>5133.00</v>
      </c>
      <c r="P4585" s="2">
        <v>35</v>
      </c>
      <c r="Q4585" s="2">
        <f>P4585*B4585</f>
        <v>7000</v>
      </c>
      <c r="R4585" s="2">
        <f>(Q4585-O4585)/O4585*100</f>
        <v>36.3724917202416</v>
      </c>
    </row>
    <row r="4586" spans="1:18">
      <c r="A4586" s="2" t="str">
        <f>"北京城建"</f>
        <v>北京城建</v>
      </c>
      <c r="B4586" s="2">
        <v>200</v>
      </c>
      <c r="C4586" s="2">
        <v>200</v>
      </c>
      <c r="D4586" s="2" t="str">
        <f>"人民币"</f>
        <v>人民币</v>
      </c>
      <c r="E4586" s="2">
        <v>24.605</v>
      </c>
      <c r="F4586" s="2">
        <v>-394.99</v>
      </c>
      <c r="G4586" s="2">
        <v>-8.03</v>
      </c>
      <c r="H4586" s="2"/>
      <c r="I4586" s="2">
        <v>4526</v>
      </c>
      <c r="J4586" s="2">
        <v>22.63</v>
      </c>
      <c r="K4586" s="2">
        <v>0</v>
      </c>
      <c r="L4586" s="2">
        <v>0</v>
      </c>
      <c r="M4586" s="2" t="str">
        <f>"600266"</f>
        <v>600266</v>
      </c>
      <c r="N4586" s="2" t="str">
        <f t="shared" ref="N4586:N4588" si="1370">"A453612732"</f>
        <v>A453612732</v>
      </c>
      <c r="O4586" s="2" t="str">
        <f>"4920.99"</f>
        <v>4920.99</v>
      </c>
      <c r="P4586" s="2">
        <v>28</v>
      </c>
      <c r="Q4586" s="2">
        <f>P4586*B4586</f>
        <v>5600</v>
      </c>
      <c r="R4586" s="2">
        <f>(Q4586-O4586)/O4586*100</f>
        <v>13.7982397850839</v>
      </c>
    </row>
    <row r="4587" spans="1:18">
      <c r="A4587" s="2" t="str">
        <f>"上汽集团"</f>
        <v>上汽集团</v>
      </c>
      <c r="B4587" s="2">
        <v>200</v>
      </c>
      <c r="C4587" s="2">
        <v>200</v>
      </c>
      <c r="D4587" s="2" t="str">
        <f>"人民币"</f>
        <v>人民币</v>
      </c>
      <c r="E4587" s="2">
        <v>24.736</v>
      </c>
      <c r="F4587" s="2">
        <v>-449.12</v>
      </c>
      <c r="G4587" s="2">
        <v>-9.08</v>
      </c>
      <c r="H4587" s="2"/>
      <c r="I4587" s="2">
        <v>4498</v>
      </c>
      <c r="J4587" s="2">
        <v>22.49</v>
      </c>
      <c r="K4587" s="2">
        <v>0</v>
      </c>
      <c r="L4587" s="2">
        <v>0</v>
      </c>
      <c r="M4587" s="2" t="str">
        <f>"600104"</f>
        <v>600104</v>
      </c>
      <c r="N4587" s="2" t="str">
        <f>"A453612732"</f>
        <v>A453612732</v>
      </c>
      <c r="O4587" s="2" t="str">
        <f>"4947.12"</f>
        <v>4947.12</v>
      </c>
      <c r="P4587" s="2">
        <v>35</v>
      </c>
      <c r="Q4587" s="2">
        <f>P4587*B4587</f>
        <v>7000</v>
      </c>
      <c r="R4587" s="2">
        <f>(Q4587-O4587)/O4587*100</f>
        <v>41.4964666310904</v>
      </c>
    </row>
    <row r="4588" spans="1:18">
      <c r="A4588" s="2" t="str">
        <f>"中海集运"</f>
        <v>中海集运</v>
      </c>
      <c r="B4588" s="2">
        <v>400</v>
      </c>
      <c r="C4588" s="2">
        <v>400</v>
      </c>
      <c r="D4588" s="2" t="str">
        <f>"人民币"</f>
        <v>人民币</v>
      </c>
      <c r="E4588" s="2">
        <v>9.099</v>
      </c>
      <c r="F4588" s="2">
        <v>-167.68</v>
      </c>
      <c r="G4588" s="2">
        <v>-4.6</v>
      </c>
      <c r="H4588" s="2"/>
      <c r="I4588" s="2">
        <v>3472</v>
      </c>
      <c r="J4588" s="2">
        <v>8.68</v>
      </c>
      <c r="K4588" s="2">
        <v>0</v>
      </c>
      <c r="L4588" s="2">
        <v>0</v>
      </c>
      <c r="M4588" s="2" t="str">
        <f>"601866"</f>
        <v>601866</v>
      </c>
      <c r="N4588" s="2" t="str">
        <f>"A453612732"</f>
        <v>A453612732</v>
      </c>
      <c r="O4588" s="2" t="str">
        <f>"3639.68"</f>
        <v>3639.68</v>
      </c>
      <c r="P4588" s="2">
        <v>12</v>
      </c>
      <c r="Q4588" s="2">
        <f>P4588*B4588</f>
        <v>4800</v>
      </c>
      <c r="R4588" s="2">
        <f>(Q4588-O4588)/O4588*100</f>
        <v>31.8797256901706</v>
      </c>
    </row>
    <row r="4589" spans="1:18">
      <c r="A4589" s="2" t="str">
        <f>"中航军B"</f>
        <v>中航军B</v>
      </c>
      <c r="B4589" s="2">
        <v>3000</v>
      </c>
      <c r="C4589" s="2">
        <v>3000</v>
      </c>
      <c r="D4589" s="2" t="str">
        <f>"人民币"</f>
        <v>人民币</v>
      </c>
      <c r="E4589" s="2">
        <v>0.972</v>
      </c>
      <c r="F4589" s="2">
        <v>-62</v>
      </c>
      <c r="G4589" s="2">
        <v>-2.16</v>
      </c>
      <c r="H4589" s="2"/>
      <c r="I4589" s="2">
        <v>2853</v>
      </c>
      <c r="J4589" s="2">
        <v>0.951</v>
      </c>
      <c r="K4589" s="2">
        <v>0</v>
      </c>
      <c r="L4589" s="2">
        <v>0</v>
      </c>
      <c r="M4589" s="2" t="str">
        <f>"150222"</f>
        <v>150222</v>
      </c>
      <c r="N4589" s="2" t="str">
        <f>"0157472516"</f>
        <v>0157472516</v>
      </c>
      <c r="O4589" s="2" t="str">
        <f>"2915.00"</f>
        <v>2915.00</v>
      </c>
      <c r="P4589" s="2">
        <v>1.1</v>
      </c>
      <c r="Q4589" s="2">
        <f>P4589*B4589</f>
        <v>3300</v>
      </c>
      <c r="R4589" s="2">
        <f>(Q4589-O4589)/O4589*100</f>
        <v>13.2075471698113</v>
      </c>
    </row>
    <row r="4590" spans="1:18">
      <c r="A4590" s="2" t="str">
        <f>"华贸物流"</f>
        <v>华贸物流</v>
      </c>
      <c r="B4590" s="2">
        <v>200</v>
      </c>
      <c r="C4590" s="2">
        <v>200</v>
      </c>
      <c r="D4590" s="2" t="str">
        <f>"人民币"</f>
        <v>人民币</v>
      </c>
      <c r="E4590" s="2">
        <v>16.576</v>
      </c>
      <c r="F4590" s="2">
        <v>-473.12</v>
      </c>
      <c r="G4590" s="2">
        <v>-14.27</v>
      </c>
      <c r="H4590" s="2"/>
      <c r="I4590" s="2">
        <v>2842</v>
      </c>
      <c r="J4590" s="2">
        <v>14.21</v>
      </c>
      <c r="K4590" s="2">
        <v>0</v>
      </c>
      <c r="L4590" s="2">
        <v>0</v>
      </c>
      <c r="M4590" s="2" t="str">
        <f>"603128"</f>
        <v>603128</v>
      </c>
      <c r="N4590" s="2" t="str">
        <f t="shared" ref="N4590:N4593" si="1371">"A453612732"</f>
        <v>A453612732</v>
      </c>
      <c r="O4590" s="2" t="str">
        <f>"3315.12"</f>
        <v>3315.12</v>
      </c>
      <c r="P4590" s="2">
        <v>20</v>
      </c>
      <c r="Q4590" s="2">
        <f>P4590*B4590</f>
        <v>4000</v>
      </c>
      <c r="R4590" s="2">
        <f>(Q4590-O4590)/O4590*100</f>
        <v>20.6592823185888</v>
      </c>
    </row>
    <row r="4591" spans="1:18">
      <c r="A4591" s="2" t="str">
        <f>"盛达矿业"</f>
        <v>盛达矿业</v>
      </c>
      <c r="B4591" s="2">
        <v>100</v>
      </c>
      <c r="C4591" s="2">
        <v>100</v>
      </c>
      <c r="D4591" s="2" t="str">
        <f>"人民币"</f>
        <v>人民币</v>
      </c>
      <c r="E4591" s="2">
        <v>38.308</v>
      </c>
      <c r="F4591" s="2">
        <v>-1175.77</v>
      </c>
      <c r="G4591" s="2">
        <v>-30.69</v>
      </c>
      <c r="H4591" s="2"/>
      <c r="I4591" s="2">
        <v>2655</v>
      </c>
      <c r="J4591" s="2">
        <v>26.55</v>
      </c>
      <c r="K4591" s="2">
        <v>0</v>
      </c>
      <c r="L4591" s="2">
        <v>100</v>
      </c>
      <c r="M4591" s="2" t="str">
        <f>"000603"</f>
        <v>000603</v>
      </c>
      <c r="N4591" s="2" t="str">
        <f>"0157472516"</f>
        <v>0157472516</v>
      </c>
      <c r="O4591" s="2" t="str">
        <f>"3830.77"</f>
        <v>3830.77</v>
      </c>
      <c r="P4591" s="2">
        <v>40</v>
      </c>
      <c r="Q4591" s="2">
        <f>P4591*B4591</f>
        <v>4000</v>
      </c>
      <c r="R4591" s="2">
        <f>(Q4591-O4591)/O4591*100</f>
        <v>4.41764971533138</v>
      </c>
    </row>
    <row r="4592" spans="1:18">
      <c r="A4592" s="2" t="str">
        <f>"大众交通"</f>
        <v>大众交通</v>
      </c>
      <c r="B4592" s="2">
        <v>100</v>
      </c>
      <c r="C4592" s="2">
        <v>100</v>
      </c>
      <c r="D4592" s="2" t="str">
        <f>"人民币"</f>
        <v>人民币</v>
      </c>
      <c r="E4592" s="2">
        <v>30.941</v>
      </c>
      <c r="F4592" s="2">
        <v>-1037.13</v>
      </c>
      <c r="G4592" s="2">
        <v>-33.52</v>
      </c>
      <c r="H4592" s="2"/>
      <c r="I4592" s="2">
        <v>2057</v>
      </c>
      <c r="J4592" s="2">
        <v>20.57</v>
      </c>
      <c r="K4592" s="2">
        <v>0</v>
      </c>
      <c r="L4592" s="2">
        <v>0</v>
      </c>
      <c r="M4592" s="2" t="str">
        <f>"600611"</f>
        <v>600611</v>
      </c>
      <c r="N4592" s="2" t="str">
        <f>"A453612732"</f>
        <v>A453612732</v>
      </c>
      <c r="O4592" s="2" t="str">
        <f>"3094.13"</f>
        <v>3094.13</v>
      </c>
      <c r="P4592" s="2">
        <v>28</v>
      </c>
      <c r="Q4592" s="2">
        <f>P4592*B4592</f>
        <v>2800</v>
      </c>
      <c r="R4592" s="2">
        <f>(Q4592-O4592)/O4592*100</f>
        <v>-9.50606470962759</v>
      </c>
    </row>
    <row r="4593" spans="1:18">
      <c r="A4593" s="2" t="str">
        <f>"中国中车"</f>
        <v>中国中车</v>
      </c>
      <c r="B4593" s="2">
        <v>100</v>
      </c>
      <c r="C4593" s="2">
        <v>100</v>
      </c>
      <c r="D4593" s="2" t="str">
        <f>"人民币"</f>
        <v>人民币</v>
      </c>
      <c r="E4593" s="2">
        <v>26.395</v>
      </c>
      <c r="F4593" s="2">
        <v>-631.5</v>
      </c>
      <c r="G4593" s="2">
        <v>-23.92</v>
      </c>
      <c r="H4593" s="2"/>
      <c r="I4593" s="2">
        <v>2008</v>
      </c>
      <c r="J4593" s="2">
        <v>20.08</v>
      </c>
      <c r="K4593" s="2">
        <v>0</v>
      </c>
      <c r="L4593" s="2">
        <v>100</v>
      </c>
      <c r="M4593" s="2" t="str">
        <f>"601766"</f>
        <v>601766</v>
      </c>
      <c r="N4593" s="2" t="str">
        <f>"A453612732"</f>
        <v>A453612732</v>
      </c>
      <c r="O4593" s="2" t="str">
        <f>"2639.50"</f>
        <v>2639.50</v>
      </c>
      <c r="P4593" s="2">
        <v>30</v>
      </c>
      <c r="Q4593" s="2">
        <f>P4593*B4593</f>
        <v>3000</v>
      </c>
      <c r="R4593" s="2">
        <f>(Q4593-O4593)/O4593*100</f>
        <v>13.6578897518469</v>
      </c>
    </row>
    <row r="4594" spans="1:18">
      <c r="A4594" s="2" t="s">
        <v>8</v>
      </c>
      <c r="B4594" s="2" t="s">
        <v>9</v>
      </c>
      <c r="C4594" s="4" t="s">
        <v>10</v>
      </c>
      <c r="D4594" s="4"/>
      <c r="E4594" s="4"/>
      <c r="F4594" s="2"/>
      <c r="G4594" s="2">
        <f>SUM(G4578:G4593)</f>
        <v>-178.38</v>
      </c>
      <c r="H4594" s="2"/>
      <c r="I4594" s="2"/>
      <c r="J4594" s="2"/>
      <c r="K4594" s="2"/>
      <c r="L4594" s="2"/>
      <c r="M4594" s="2"/>
      <c r="N4594" s="2"/>
      <c r="O4594" s="2"/>
      <c r="P4594" s="2"/>
      <c r="Q4594" s="2">
        <f>SUM(Q4578:Q4593)</f>
        <v>134800</v>
      </c>
      <c r="R4594" s="2"/>
    </row>
    <row r="4595" customFormat="1" spans="3:8">
      <c r="C4595" s="5"/>
      <c r="D4595" s="5"/>
      <c r="E4595" s="5"/>
      <c r="H4595" s="6">
        <v>42257</v>
      </c>
    </row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spans="2:18">
      <c r="B4607" s="2" t="str">
        <f>"币种"</f>
        <v>币种</v>
      </c>
      <c r="C4607" s="2" t="str">
        <f>"余额"</f>
        <v>余额</v>
      </c>
      <c r="D4607" s="2" t="str">
        <f>"可用"</f>
        <v>可用</v>
      </c>
      <c r="E4607" s="2" t="str">
        <f>"可取"</f>
        <v>可取</v>
      </c>
      <c r="F4607" s="2" t="str">
        <f>"参考市值"</f>
        <v>参考市值</v>
      </c>
      <c r="G4607" s="2" t="str">
        <f>"资产"</f>
        <v>资产</v>
      </c>
      <c r="H4607" s="2" t="str">
        <f>"盈亏"</f>
        <v>盈亏</v>
      </c>
      <c r="I4607" s="2"/>
      <c r="J4607" s="2"/>
      <c r="K4607" s="2"/>
      <c r="L4607" s="2"/>
      <c r="M4607" s="2"/>
      <c r="N4607" s="2"/>
      <c r="O4607" s="2"/>
      <c r="P4607" s="2"/>
      <c r="Q4607" s="2"/>
      <c r="R4607" s="2"/>
    </row>
    <row r="4608" spans="2:18">
      <c r="B4608" s="2" t="str">
        <f>"人民币"</f>
        <v>人民币</v>
      </c>
      <c r="C4608" s="2" t="str">
        <f>"5508.71"</f>
        <v>5508.71</v>
      </c>
      <c r="D4608" s="2" t="str">
        <f>"138.54"</f>
        <v>138.54</v>
      </c>
      <c r="E4608" s="2" t="str">
        <f>"138.54"</f>
        <v>138.54</v>
      </c>
      <c r="F4608" s="2" t="str">
        <f>"91616.00"</f>
        <v>91616.00</v>
      </c>
      <c r="G4608" s="2" t="str">
        <f>"91754.54"</f>
        <v>91754.54</v>
      </c>
      <c r="H4608" s="2" t="str">
        <f>"-9194.42"</f>
        <v>-9194.42</v>
      </c>
      <c r="I4608" s="2"/>
      <c r="J4608" s="2"/>
      <c r="K4608" s="2"/>
      <c r="L4608" s="2"/>
      <c r="M4608" s="2"/>
      <c r="N4608" s="2"/>
      <c r="O4608" s="2"/>
      <c r="P4608" s="2"/>
      <c r="Q4608" s="2"/>
      <c r="R4608" s="2"/>
    </row>
    <row r="4609" spans="2:18"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8"/>
    </row>
    <row r="4610" spans="2:18">
      <c r="B4610" s="2" t="s">
        <v>0</v>
      </c>
      <c r="C4610" s="2" t="str">
        <f>"证券数量"</f>
        <v>证券数量</v>
      </c>
      <c r="D4610" s="2" t="s">
        <v>1</v>
      </c>
      <c r="E4610" s="2" t="str">
        <f>"价格币种"</f>
        <v>价格币种</v>
      </c>
      <c r="F4610" s="2" t="str">
        <f>"成本价"</f>
        <v>成本价</v>
      </c>
      <c r="G4610" s="2" t="str">
        <f>"浮动盈亏"</f>
        <v>浮动盈亏</v>
      </c>
      <c r="H4610" s="2" t="str">
        <f>"盈亏比例(%)"</f>
        <v>盈亏比例(%)</v>
      </c>
      <c r="I4610" s="2" t="str">
        <f>"折算汇率"</f>
        <v>折算汇率</v>
      </c>
      <c r="J4610" s="2" t="str">
        <f>"最新市值"</f>
        <v>最新市值</v>
      </c>
      <c r="K4610" s="2" t="str">
        <f>"当前价"</f>
        <v>当前价</v>
      </c>
      <c r="L4610" s="2" t="str">
        <f>"今买数量"</f>
        <v>今买数量</v>
      </c>
      <c r="M4610" s="2" t="str">
        <f>"今卖数量"</f>
        <v>今卖数量</v>
      </c>
      <c r="N4610" s="2" t="str">
        <f>"证券代码"</f>
        <v>证券代码</v>
      </c>
      <c r="O4610" s="2" t="str">
        <f>"股东代码"</f>
        <v>股东代码</v>
      </c>
      <c r="P4610" s="2" t="str">
        <f>"成本金额"</f>
        <v>成本金额</v>
      </c>
      <c r="Q4610" s="2" t="s">
        <v>2</v>
      </c>
      <c r="R4610" s="2"/>
    </row>
    <row r="4611" spans="2:18">
      <c r="B4611" s="2" t="s">
        <v>4</v>
      </c>
      <c r="C4611" s="9" t="s">
        <v>5</v>
      </c>
      <c r="D4611" s="9" t="s">
        <v>5</v>
      </c>
      <c r="E4611" s="2" t="str">
        <f t="shared" ref="E4611:E4626" si="1372">"人民币"</f>
        <v>人民币</v>
      </c>
      <c r="F4611" s="2">
        <v>19.758</v>
      </c>
      <c r="G4611" s="2">
        <v>-1294.53</v>
      </c>
      <c r="H4611" s="2">
        <v>-8.19</v>
      </c>
      <c r="I4611" s="9" t="s">
        <v>6</v>
      </c>
      <c r="J4611" s="2">
        <v>14512</v>
      </c>
      <c r="K4611" s="2">
        <v>18.14</v>
      </c>
      <c r="L4611" s="2">
        <v>0</v>
      </c>
      <c r="M4611" s="2">
        <v>0</v>
      </c>
      <c r="N4611" s="2" t="str">
        <f>"000936"</f>
        <v>000936</v>
      </c>
      <c r="O4611" s="2" t="str">
        <f t="shared" ref="O4611:O4614" si="1373">"0157472516"</f>
        <v>0157472516</v>
      </c>
      <c r="P4611" s="2" t="str">
        <f>"15806.53"</f>
        <v>15806.53</v>
      </c>
      <c r="Q4611" s="2">
        <v>30</v>
      </c>
      <c r="R4611" s="2">
        <f t="shared" ref="R4611:R4626" si="1374">Q4611*C4611</f>
        <v>24000</v>
      </c>
    </row>
    <row r="4612" spans="2:18">
      <c r="B4612" s="2" t="str">
        <f>"创业板B"</f>
        <v>创业板B</v>
      </c>
      <c r="C4612" s="2">
        <v>10000</v>
      </c>
      <c r="D4612" s="2">
        <v>10000</v>
      </c>
      <c r="E4612" s="2" t="str">
        <f>"人民币"</f>
        <v>人民币</v>
      </c>
      <c r="F4612" s="2">
        <v>1.116</v>
      </c>
      <c r="G4612" s="2">
        <v>-927.5</v>
      </c>
      <c r="H4612" s="2">
        <v>-8.33</v>
      </c>
      <c r="I4612" s="2"/>
      <c r="J4612" s="2">
        <v>10230</v>
      </c>
      <c r="K4612" s="2">
        <v>1.023</v>
      </c>
      <c r="L4612" s="2">
        <v>0</v>
      </c>
      <c r="M4612" s="2">
        <v>0</v>
      </c>
      <c r="N4612" s="2" t="str">
        <f>"150153"</f>
        <v>150153</v>
      </c>
      <c r="O4612" s="2" t="str">
        <f>"0157472516"</f>
        <v>0157472516</v>
      </c>
      <c r="P4612" s="2" t="str">
        <f>"11157.50"</f>
        <v>11157.50</v>
      </c>
      <c r="Q4612" s="2">
        <v>1.3</v>
      </c>
      <c r="R4612" s="2">
        <f>Q4612*C4612</f>
        <v>13000</v>
      </c>
    </row>
    <row r="4613" spans="2:18">
      <c r="B4613" s="2" t="s">
        <v>7</v>
      </c>
      <c r="C4613" s="2">
        <v>600</v>
      </c>
      <c r="D4613" s="2">
        <v>600</v>
      </c>
      <c r="E4613" s="2" t="str">
        <f>"人民币"</f>
        <v>人民币</v>
      </c>
      <c r="F4613" s="2">
        <v>17.548</v>
      </c>
      <c r="G4613" s="2">
        <v>-310.88</v>
      </c>
      <c r="H4613" s="2">
        <v>-2.95</v>
      </c>
      <c r="I4613" s="2"/>
      <c r="J4613" s="2">
        <v>10218</v>
      </c>
      <c r="K4613" s="2">
        <v>17.03</v>
      </c>
      <c r="L4613" s="2">
        <v>0</v>
      </c>
      <c r="M4613" s="2">
        <v>0</v>
      </c>
      <c r="N4613" s="2" t="str">
        <f>"600008"</f>
        <v>600008</v>
      </c>
      <c r="O4613" s="2" t="str">
        <f t="shared" ref="O4613:O4616" si="1375">"A453612732"</f>
        <v>A453612732</v>
      </c>
      <c r="P4613" s="2" t="str">
        <f>"10528.88"</f>
        <v>10528.88</v>
      </c>
      <c r="Q4613" s="2">
        <v>25</v>
      </c>
      <c r="R4613" s="2">
        <f>Q4613*C4613</f>
        <v>15000</v>
      </c>
    </row>
    <row r="4614" spans="2:18">
      <c r="B4614" s="2" t="str">
        <f>"华英农业"</f>
        <v>华英农业</v>
      </c>
      <c r="C4614" s="2">
        <v>600</v>
      </c>
      <c r="D4614" s="2">
        <v>300</v>
      </c>
      <c r="E4614" s="2" t="str">
        <f>"人民币"</f>
        <v>人民币</v>
      </c>
      <c r="F4614" s="2">
        <v>14.948</v>
      </c>
      <c r="G4614" s="2">
        <v>-418.66</v>
      </c>
      <c r="H4614" s="2">
        <v>-4.67</v>
      </c>
      <c r="I4614" s="2"/>
      <c r="J4614" s="2">
        <v>8550</v>
      </c>
      <c r="K4614" s="2">
        <v>14.25</v>
      </c>
      <c r="L4614" s="2">
        <v>300</v>
      </c>
      <c r="M4614" s="2">
        <v>0</v>
      </c>
      <c r="N4614" s="2" t="str">
        <f>"002321"</f>
        <v>002321</v>
      </c>
      <c r="O4614" s="2" t="str">
        <f>"0157472516"</f>
        <v>0157472516</v>
      </c>
      <c r="P4614" s="2" t="str">
        <f>"8968.66"</f>
        <v>8968.66</v>
      </c>
      <c r="Q4614" s="2">
        <v>25</v>
      </c>
      <c r="R4614" s="2">
        <f>Q4614*C4614</f>
        <v>15000</v>
      </c>
    </row>
    <row r="4615" spans="2:18">
      <c r="B4615" s="2" t="str">
        <f>"*ST阳化"</f>
        <v>*ST阳化</v>
      </c>
      <c r="C4615" s="2">
        <v>900</v>
      </c>
      <c r="D4615" s="2">
        <v>600</v>
      </c>
      <c r="E4615" s="2" t="str">
        <f>"人民币"</f>
        <v>人民币</v>
      </c>
      <c r="F4615" s="2">
        <v>7.599</v>
      </c>
      <c r="G4615" s="2">
        <v>-80.2</v>
      </c>
      <c r="H4615" s="2">
        <v>-1.17</v>
      </c>
      <c r="I4615" s="2"/>
      <c r="J4615" s="2">
        <v>6759</v>
      </c>
      <c r="K4615" s="2">
        <v>7.51</v>
      </c>
      <c r="L4615" s="2">
        <v>300</v>
      </c>
      <c r="M4615" s="2">
        <v>0</v>
      </c>
      <c r="N4615" s="2" t="str">
        <f>"600691"</f>
        <v>600691</v>
      </c>
      <c r="O4615" s="2" t="str">
        <f>"A453612732"</f>
        <v>A453612732</v>
      </c>
      <c r="P4615" s="2" t="str">
        <f>"6839.20"</f>
        <v>6839.20</v>
      </c>
      <c r="Q4615" s="2">
        <v>11</v>
      </c>
      <c r="R4615" s="2">
        <f>Q4615*C4615</f>
        <v>9900</v>
      </c>
    </row>
    <row r="4616" spans="2:18">
      <c r="B4616" s="2" t="str">
        <f>"雪峰科技"</f>
        <v>雪峰科技</v>
      </c>
      <c r="C4616" s="2">
        <v>200</v>
      </c>
      <c r="D4616" s="2">
        <v>100</v>
      </c>
      <c r="E4616" s="2" t="str">
        <f>"人民币"</f>
        <v>人民币</v>
      </c>
      <c r="F4616" s="2">
        <v>37.898</v>
      </c>
      <c r="G4616" s="2">
        <v>-1239.59</v>
      </c>
      <c r="H4616" s="2">
        <v>-16.35</v>
      </c>
      <c r="I4616" s="2"/>
      <c r="J4616" s="2">
        <v>6340</v>
      </c>
      <c r="K4616" s="2">
        <v>31.7</v>
      </c>
      <c r="L4616" s="2">
        <v>100</v>
      </c>
      <c r="M4616" s="2">
        <v>0</v>
      </c>
      <c r="N4616" s="2" t="str">
        <f>"603227"</f>
        <v>603227</v>
      </c>
      <c r="O4616" s="2" t="str">
        <f>"A453612732"</f>
        <v>A453612732</v>
      </c>
      <c r="P4616" s="2" t="str">
        <f>"7579.59"</f>
        <v>7579.59</v>
      </c>
      <c r="Q4616" s="2">
        <v>42</v>
      </c>
      <c r="R4616" s="2">
        <f>Q4616*C4616</f>
        <v>8400</v>
      </c>
    </row>
    <row r="4617" spans="2:18">
      <c r="B4617" s="2" t="str">
        <f>"三花股份"</f>
        <v>三花股份</v>
      </c>
      <c r="C4617" s="2">
        <v>400</v>
      </c>
      <c r="D4617" s="2">
        <v>400</v>
      </c>
      <c r="E4617" s="2" t="str">
        <f>"人民币"</f>
        <v>人民币</v>
      </c>
      <c r="F4617" s="2">
        <v>13.737</v>
      </c>
      <c r="G4617" s="2">
        <v>69.25</v>
      </c>
      <c r="H4617" s="2">
        <v>1.26</v>
      </c>
      <c r="I4617" s="2"/>
      <c r="J4617" s="2">
        <v>5564</v>
      </c>
      <c r="K4617" s="2">
        <v>13.91</v>
      </c>
      <c r="L4617" s="2">
        <v>0</v>
      </c>
      <c r="M4617" s="2">
        <v>0</v>
      </c>
      <c r="N4617" s="2" t="str">
        <f>"002050"</f>
        <v>002050</v>
      </c>
      <c r="O4617" s="2" t="str">
        <f t="shared" ref="O4617:O4622" si="1376">"0157472516"</f>
        <v>0157472516</v>
      </c>
      <c r="P4617" s="2" t="str">
        <f>"5494.75"</f>
        <v>5494.75</v>
      </c>
      <c r="Q4617" s="2">
        <v>20</v>
      </c>
      <c r="R4617" s="2">
        <f>Q4617*C4617</f>
        <v>8000</v>
      </c>
    </row>
    <row r="4618" spans="2:18">
      <c r="B4618" s="2" t="str">
        <f>"农 产 品"</f>
        <v>农 产 品</v>
      </c>
      <c r="C4618" s="2">
        <v>200</v>
      </c>
      <c r="D4618" s="2">
        <v>200</v>
      </c>
      <c r="E4618" s="2" t="str">
        <f>"人民币"</f>
        <v>人民币</v>
      </c>
      <c r="F4618" s="2">
        <v>25.665</v>
      </c>
      <c r="G4618" s="2">
        <v>-601</v>
      </c>
      <c r="H4618" s="2">
        <v>-11.71</v>
      </c>
      <c r="I4618" s="2"/>
      <c r="J4618" s="2">
        <v>4532</v>
      </c>
      <c r="K4618" s="2">
        <v>22.66</v>
      </c>
      <c r="L4618" s="2">
        <v>0</v>
      </c>
      <c r="M4618" s="2">
        <v>0</v>
      </c>
      <c r="N4618" s="2" t="str">
        <f>"000061"</f>
        <v>000061</v>
      </c>
      <c r="O4618" s="2" t="str">
        <f>"0157472516"</f>
        <v>0157472516</v>
      </c>
      <c r="P4618" s="2" t="str">
        <f>"5133.00"</f>
        <v>5133.00</v>
      </c>
      <c r="Q4618" s="2">
        <v>35</v>
      </c>
      <c r="R4618" s="2">
        <f>Q4618*C4618</f>
        <v>7000</v>
      </c>
    </row>
    <row r="4619" spans="2:18">
      <c r="B4619" s="2" t="str">
        <f>"北京城建"</f>
        <v>北京城建</v>
      </c>
      <c r="C4619" s="2">
        <v>200</v>
      </c>
      <c r="D4619" s="2">
        <v>200</v>
      </c>
      <c r="E4619" s="2" t="str">
        <f>"人民币"</f>
        <v>人民币</v>
      </c>
      <c r="F4619" s="2">
        <v>24.605</v>
      </c>
      <c r="G4619" s="2">
        <v>-394.99</v>
      </c>
      <c r="H4619" s="2">
        <v>-8.03</v>
      </c>
      <c r="I4619" s="2"/>
      <c r="J4619" s="2">
        <v>4526</v>
      </c>
      <c r="K4619" s="2">
        <v>22.63</v>
      </c>
      <c r="L4619" s="2">
        <v>0</v>
      </c>
      <c r="M4619" s="2">
        <v>0</v>
      </c>
      <c r="N4619" s="2" t="str">
        <f>"600266"</f>
        <v>600266</v>
      </c>
      <c r="O4619" s="2" t="str">
        <f t="shared" ref="O4619:O4621" si="1377">"A453612732"</f>
        <v>A453612732</v>
      </c>
      <c r="P4619" s="2" t="str">
        <f>"4920.99"</f>
        <v>4920.99</v>
      </c>
      <c r="Q4619" s="2">
        <v>28</v>
      </c>
      <c r="R4619" s="2">
        <f>Q4619*C4619</f>
        <v>5600</v>
      </c>
    </row>
    <row r="4620" spans="2:18">
      <c r="B4620" s="2" t="str">
        <f>"上汽集团"</f>
        <v>上汽集团</v>
      </c>
      <c r="C4620" s="2">
        <v>200</v>
      </c>
      <c r="D4620" s="2">
        <v>200</v>
      </c>
      <c r="E4620" s="2" t="str">
        <f>"人民币"</f>
        <v>人民币</v>
      </c>
      <c r="F4620" s="2">
        <v>24.736</v>
      </c>
      <c r="G4620" s="2">
        <v>-449.12</v>
      </c>
      <c r="H4620" s="2">
        <v>-9.08</v>
      </c>
      <c r="I4620" s="2"/>
      <c r="J4620" s="2">
        <v>4498</v>
      </c>
      <c r="K4620" s="2">
        <v>22.49</v>
      </c>
      <c r="L4620" s="2">
        <v>0</v>
      </c>
      <c r="M4620" s="2">
        <v>0</v>
      </c>
      <c r="N4620" s="2" t="str">
        <f>"600104"</f>
        <v>600104</v>
      </c>
      <c r="O4620" s="2" t="str">
        <f>"A453612732"</f>
        <v>A453612732</v>
      </c>
      <c r="P4620" s="2" t="str">
        <f>"4947.12"</f>
        <v>4947.12</v>
      </c>
      <c r="Q4620" s="2">
        <v>35</v>
      </c>
      <c r="R4620" s="2">
        <f>Q4620*C4620</f>
        <v>7000</v>
      </c>
    </row>
    <row r="4621" spans="2:18">
      <c r="B4621" s="2" t="str">
        <f>"中海集运"</f>
        <v>中海集运</v>
      </c>
      <c r="C4621" s="2">
        <v>400</v>
      </c>
      <c r="D4621" s="2">
        <v>400</v>
      </c>
      <c r="E4621" s="2" t="str">
        <f>"人民币"</f>
        <v>人民币</v>
      </c>
      <c r="F4621" s="2">
        <v>9.099</v>
      </c>
      <c r="G4621" s="2">
        <v>-167.68</v>
      </c>
      <c r="H4621" s="2">
        <v>-4.6</v>
      </c>
      <c r="I4621" s="2"/>
      <c r="J4621" s="2">
        <v>3472</v>
      </c>
      <c r="K4621" s="2">
        <v>8.68</v>
      </c>
      <c r="L4621" s="2">
        <v>0</v>
      </c>
      <c r="M4621" s="2">
        <v>0</v>
      </c>
      <c r="N4621" s="2" t="str">
        <f>"601866"</f>
        <v>601866</v>
      </c>
      <c r="O4621" s="2" t="str">
        <f>"A453612732"</f>
        <v>A453612732</v>
      </c>
      <c r="P4621" s="2" t="str">
        <f>"3639.68"</f>
        <v>3639.68</v>
      </c>
      <c r="Q4621" s="2">
        <v>12</v>
      </c>
      <c r="R4621" s="2">
        <f>Q4621*C4621</f>
        <v>4800</v>
      </c>
    </row>
    <row r="4622" spans="2:18">
      <c r="B4622" s="2" t="str">
        <f>"中航军B"</f>
        <v>中航军B</v>
      </c>
      <c r="C4622" s="2">
        <v>3000</v>
      </c>
      <c r="D4622" s="2">
        <v>3000</v>
      </c>
      <c r="E4622" s="2" t="str">
        <f>"人民币"</f>
        <v>人民币</v>
      </c>
      <c r="F4622" s="2">
        <v>0.972</v>
      </c>
      <c r="G4622" s="2">
        <v>-62</v>
      </c>
      <c r="H4622" s="2">
        <v>-2.16</v>
      </c>
      <c r="I4622" s="2"/>
      <c r="J4622" s="2">
        <v>2853</v>
      </c>
      <c r="K4622" s="2">
        <v>0.951</v>
      </c>
      <c r="L4622" s="2">
        <v>0</v>
      </c>
      <c r="M4622" s="2">
        <v>0</v>
      </c>
      <c r="N4622" s="2" t="str">
        <f>"150222"</f>
        <v>150222</v>
      </c>
      <c r="O4622" s="2" t="str">
        <f>"0157472516"</f>
        <v>0157472516</v>
      </c>
      <c r="P4622" s="2" t="str">
        <f>"2915.00"</f>
        <v>2915.00</v>
      </c>
      <c r="Q4622" s="2">
        <v>1.1</v>
      </c>
      <c r="R4622" s="2">
        <f>Q4622*C4622</f>
        <v>3300</v>
      </c>
    </row>
    <row r="4623" spans="2:18">
      <c r="B4623" s="2" t="str">
        <f>"华贸物流"</f>
        <v>华贸物流</v>
      </c>
      <c r="C4623" s="2">
        <v>200</v>
      </c>
      <c r="D4623" s="2">
        <v>200</v>
      </c>
      <c r="E4623" s="2" t="str">
        <f>"人民币"</f>
        <v>人民币</v>
      </c>
      <c r="F4623" s="2">
        <v>16.576</v>
      </c>
      <c r="G4623" s="2">
        <v>-473.12</v>
      </c>
      <c r="H4623" s="2">
        <v>-14.27</v>
      </c>
      <c r="I4623" s="2"/>
      <c r="J4623" s="2">
        <v>2842</v>
      </c>
      <c r="K4623" s="2">
        <v>14.21</v>
      </c>
      <c r="L4623" s="2">
        <v>0</v>
      </c>
      <c r="M4623" s="2">
        <v>0</v>
      </c>
      <c r="N4623" s="2" t="str">
        <f>"603128"</f>
        <v>603128</v>
      </c>
      <c r="O4623" s="2" t="str">
        <f t="shared" ref="O4623:O4626" si="1378">"A453612732"</f>
        <v>A453612732</v>
      </c>
      <c r="P4623" s="2" t="str">
        <f>"3315.12"</f>
        <v>3315.12</v>
      </c>
      <c r="Q4623" s="2">
        <v>20</v>
      </c>
      <c r="R4623" s="2">
        <f>Q4623*C4623</f>
        <v>4000</v>
      </c>
    </row>
    <row r="4624" spans="2:18">
      <c r="B4624" s="2" t="str">
        <f>"盛达矿业"</f>
        <v>盛达矿业</v>
      </c>
      <c r="C4624" s="2">
        <v>100</v>
      </c>
      <c r="D4624" s="2">
        <v>100</v>
      </c>
      <c r="E4624" s="2" t="str">
        <f>"人民币"</f>
        <v>人民币</v>
      </c>
      <c r="F4624" s="2">
        <v>38.308</v>
      </c>
      <c r="G4624" s="2">
        <v>-1175.77</v>
      </c>
      <c r="H4624" s="2">
        <v>-30.69</v>
      </c>
      <c r="I4624" s="2"/>
      <c r="J4624" s="2">
        <v>2655</v>
      </c>
      <c r="K4624" s="2">
        <v>26.55</v>
      </c>
      <c r="L4624" s="2">
        <v>0</v>
      </c>
      <c r="M4624" s="2">
        <v>100</v>
      </c>
      <c r="N4624" s="2" t="str">
        <f>"000603"</f>
        <v>000603</v>
      </c>
      <c r="O4624" s="2" t="str">
        <f>"0157472516"</f>
        <v>0157472516</v>
      </c>
      <c r="P4624" s="2" t="str">
        <f>"3830.77"</f>
        <v>3830.77</v>
      </c>
      <c r="Q4624" s="2">
        <v>40</v>
      </c>
      <c r="R4624" s="2">
        <f>Q4624*C4624</f>
        <v>4000</v>
      </c>
    </row>
    <row r="4625" spans="2:18">
      <c r="B4625" s="2" t="str">
        <f>"大众交通"</f>
        <v>大众交通</v>
      </c>
      <c r="C4625" s="2">
        <v>100</v>
      </c>
      <c r="D4625" s="2">
        <v>100</v>
      </c>
      <c r="E4625" s="2" t="str">
        <f>"人民币"</f>
        <v>人民币</v>
      </c>
      <c r="F4625" s="2">
        <v>30.941</v>
      </c>
      <c r="G4625" s="2">
        <v>-1037.13</v>
      </c>
      <c r="H4625" s="2">
        <v>-33.52</v>
      </c>
      <c r="I4625" s="2"/>
      <c r="J4625" s="2">
        <v>2057</v>
      </c>
      <c r="K4625" s="2">
        <v>20.57</v>
      </c>
      <c r="L4625" s="2">
        <v>0</v>
      </c>
      <c r="M4625" s="2">
        <v>0</v>
      </c>
      <c r="N4625" s="2" t="str">
        <f>"600611"</f>
        <v>600611</v>
      </c>
      <c r="O4625" s="2" t="str">
        <f>"A453612732"</f>
        <v>A453612732</v>
      </c>
      <c r="P4625" s="2" t="str">
        <f>"3094.13"</f>
        <v>3094.13</v>
      </c>
      <c r="Q4625" s="2">
        <v>28</v>
      </c>
      <c r="R4625" s="2">
        <f>Q4625*C4625</f>
        <v>2800</v>
      </c>
    </row>
    <row r="4626" spans="2:18">
      <c r="B4626" s="2" t="str">
        <f>"中国中车"</f>
        <v>中国中车</v>
      </c>
      <c r="C4626" s="2">
        <v>100</v>
      </c>
      <c r="D4626" s="2">
        <v>100</v>
      </c>
      <c r="E4626" s="2" t="str">
        <f>"人民币"</f>
        <v>人民币</v>
      </c>
      <c r="F4626" s="2">
        <v>26.395</v>
      </c>
      <c r="G4626" s="2">
        <v>-631.5</v>
      </c>
      <c r="H4626" s="2">
        <v>-23.92</v>
      </c>
      <c r="I4626" s="2"/>
      <c r="J4626" s="2">
        <v>2008</v>
      </c>
      <c r="K4626" s="2">
        <v>20.08</v>
      </c>
      <c r="L4626" s="2">
        <v>0</v>
      </c>
      <c r="M4626" s="2">
        <v>100</v>
      </c>
      <c r="N4626" s="2" t="str">
        <f>"601766"</f>
        <v>601766</v>
      </c>
      <c r="O4626" s="2" t="str">
        <f>"A453612732"</f>
        <v>A453612732</v>
      </c>
      <c r="P4626" s="2" t="str">
        <f>"2639.50"</f>
        <v>2639.50</v>
      </c>
      <c r="Q4626" s="2">
        <v>30</v>
      </c>
      <c r="R4626" s="2">
        <f>Q4626*C4626</f>
        <v>3000</v>
      </c>
    </row>
    <row r="4627" spans="2:18">
      <c r="B4627" s="2" t="s">
        <v>8</v>
      </c>
      <c r="C4627" s="2" t="s">
        <v>9</v>
      </c>
      <c r="D4627" s="4" t="s">
        <v>10</v>
      </c>
      <c r="E4627" s="4"/>
      <c r="F4627" s="4"/>
      <c r="G4627" s="2"/>
      <c r="H4627" s="2">
        <f>SUM(H4611:H4626)</f>
        <v>-178.38</v>
      </c>
      <c r="I4627" s="2"/>
      <c r="J4627" s="2"/>
      <c r="K4627" s="2"/>
      <c r="L4627" s="2"/>
      <c r="M4627" s="2"/>
      <c r="N4627" s="2"/>
      <c r="O4627" s="2"/>
      <c r="P4627" s="2"/>
      <c r="Q4627" s="2"/>
      <c r="R4627" s="2">
        <f>SUM(R4611:R4626)</f>
        <v>134800</v>
      </c>
    </row>
    <row r="4628" customFormat="1" spans="4:9">
      <c r="D4628" s="5"/>
      <c r="E4628" s="5"/>
      <c r="F4628" s="5"/>
      <c r="I4628" s="6">
        <v>42257</v>
      </c>
    </row>
    <row r="4629" customFormat="1" spans="11:11">
      <c r="K4629" s="6">
        <f>I4628+1</f>
        <v>42258</v>
      </c>
    </row>
    <row r="4630" customFormat="1" spans="3:12">
      <c r="C4630" t="s">
        <v>11</v>
      </c>
      <c r="L4630" s="7">
        <f ca="1">NOW()</f>
        <v>42259.9654398148</v>
      </c>
    </row>
    <row r="4631" customFormat="1" spans="10:10">
      <c r="J4631" t="e">
        <f>E4623+1</f>
        <v>#VALUE!</v>
      </c>
    </row>
    <row r="4632" customFormat="1" spans="7:7">
      <c r="G4632" t="s">
        <v>12</v>
      </c>
    </row>
    <row r="4633" customFormat="1" spans="6:6">
      <c r="F4633" t="s">
        <v>13</v>
      </c>
    </row>
    <row r="4634" spans="1:17">
      <c r="A4634" s="2" t="str">
        <f>"币种"</f>
        <v>币种</v>
      </c>
      <c r="B4634" s="2" t="str">
        <f>"余额"</f>
        <v>余额</v>
      </c>
      <c r="C4634" s="2" t="str">
        <f>"可用"</f>
        <v>可用</v>
      </c>
      <c r="D4634" s="2" t="str">
        <f>"可取"</f>
        <v>可取</v>
      </c>
      <c r="E4634" s="2" t="str">
        <f>"参考市值"</f>
        <v>参考市值</v>
      </c>
      <c r="F4634" s="2" t="str">
        <f>"资产"</f>
        <v>资产</v>
      </c>
      <c r="G4634" s="2" t="str">
        <f>"盈亏"</f>
        <v>盈亏</v>
      </c>
      <c r="H4634" s="2"/>
      <c r="I4634" s="2"/>
      <c r="J4634" s="2"/>
      <c r="K4634" s="2"/>
      <c r="L4634" s="2"/>
      <c r="M4634" s="2"/>
      <c r="N4634" s="2"/>
      <c r="O4634" s="2"/>
      <c r="P4634" s="2"/>
      <c r="Q4634" s="2"/>
    </row>
    <row r="4635" spans="1:17">
      <c r="A4635" s="2" t="str">
        <f>"人民币"</f>
        <v>人民币</v>
      </c>
      <c r="B4635" s="2" t="str">
        <f>"5508.71"</f>
        <v>5508.71</v>
      </c>
      <c r="C4635" s="2" t="str">
        <f>"138.54"</f>
        <v>138.54</v>
      </c>
      <c r="D4635" s="2" t="str">
        <f>"138.54"</f>
        <v>138.54</v>
      </c>
      <c r="E4635" s="2" t="str">
        <f>"91616.00"</f>
        <v>91616.00</v>
      </c>
      <c r="F4635" s="2" t="str">
        <f>"91754.54"</f>
        <v>91754.54</v>
      </c>
      <c r="G4635" s="2" t="str">
        <f>"-9194.42"</f>
        <v>-9194.42</v>
      </c>
      <c r="H4635" s="2"/>
      <c r="I4635" s="2"/>
      <c r="J4635" s="2"/>
      <c r="K4635" s="2"/>
      <c r="L4635" s="2"/>
      <c r="M4635" s="2"/>
      <c r="N4635" s="2"/>
      <c r="O4635" s="2"/>
      <c r="P4635" s="2"/>
      <c r="Q4635" s="2"/>
    </row>
    <row r="4636" spans="1:17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8"/>
    </row>
    <row r="4637" spans="1:18">
      <c r="A4637" s="2" t="s">
        <v>0</v>
      </c>
      <c r="B4637" s="2" t="str">
        <f>"证券数量"</f>
        <v>证券数量</v>
      </c>
      <c r="C4637" s="2" t="s">
        <v>1</v>
      </c>
      <c r="D4637" s="2" t="str">
        <f>"价格币种"</f>
        <v>价格币种</v>
      </c>
      <c r="E4637" s="2" t="str">
        <f>"成本价"</f>
        <v>成本价</v>
      </c>
      <c r="F4637" s="2" t="str">
        <f>"浮动盈亏"</f>
        <v>浮动盈亏</v>
      </c>
      <c r="G4637" s="2" t="str">
        <f>"盈亏比例(%)"</f>
        <v>盈亏比例(%)</v>
      </c>
      <c r="H4637" s="2" t="str">
        <f>"折算汇率"</f>
        <v>折算汇率</v>
      </c>
      <c r="I4637" s="2" t="str">
        <f>"最新市值"</f>
        <v>最新市值</v>
      </c>
      <c r="J4637" s="2" t="str">
        <f>"当前价"</f>
        <v>当前价</v>
      </c>
      <c r="K4637" s="2" t="str">
        <f>"今买数量"</f>
        <v>今买数量</v>
      </c>
      <c r="L4637" s="2" t="str">
        <f>"今卖数量"</f>
        <v>今卖数量</v>
      </c>
      <c r="M4637" s="2" t="str">
        <f>"证券代码"</f>
        <v>证券代码</v>
      </c>
      <c r="N4637" s="2" t="str">
        <f>"股东代码"</f>
        <v>股东代码</v>
      </c>
      <c r="O4637" s="2" t="str">
        <f>"成本金额"</f>
        <v>成本金额</v>
      </c>
      <c r="P4637" s="2" t="s">
        <v>2</v>
      </c>
      <c r="Q4637" s="2"/>
      <c r="R4637" s="2" t="s">
        <v>3</v>
      </c>
    </row>
    <row r="4638" spans="1:18">
      <c r="A4638" s="2" t="s">
        <v>4</v>
      </c>
      <c r="B4638" s="9" t="s">
        <v>5</v>
      </c>
      <c r="C4638" s="9" t="s">
        <v>5</v>
      </c>
      <c r="D4638" s="2" t="str">
        <f t="shared" ref="D4638:D4653" si="1379">"人民币"</f>
        <v>人民币</v>
      </c>
      <c r="E4638" s="2">
        <v>19.758</v>
      </c>
      <c r="F4638" s="2">
        <v>-1294.53</v>
      </c>
      <c r="G4638" s="2">
        <v>-8.19</v>
      </c>
      <c r="H4638" s="9" t="s">
        <v>6</v>
      </c>
      <c r="I4638" s="2">
        <v>14512</v>
      </c>
      <c r="J4638" s="2">
        <v>18.14</v>
      </c>
      <c r="K4638" s="2">
        <v>0</v>
      </c>
      <c r="L4638" s="2">
        <v>0</v>
      </c>
      <c r="M4638" s="2" t="str">
        <f>"000936"</f>
        <v>000936</v>
      </c>
      <c r="N4638" s="2" t="str">
        <f t="shared" ref="N4638:N4641" si="1380">"0157472516"</f>
        <v>0157472516</v>
      </c>
      <c r="O4638" s="2" t="str">
        <f>"15806.53"</f>
        <v>15806.53</v>
      </c>
      <c r="P4638" s="2">
        <v>30</v>
      </c>
      <c r="Q4638" s="2">
        <f t="shared" ref="Q4638:Q4653" si="1381">P4638*B4638</f>
        <v>24000</v>
      </c>
      <c r="R4638" s="2">
        <f t="shared" ref="R4638:R4653" si="1382">(Q4638-O4638)/O4638*100</f>
        <v>51.835981711356</v>
      </c>
    </row>
    <row r="4639" spans="1:18">
      <c r="A4639" s="2" t="str">
        <f>"创业板B"</f>
        <v>创业板B</v>
      </c>
      <c r="B4639" s="2">
        <v>10000</v>
      </c>
      <c r="C4639" s="2">
        <v>10000</v>
      </c>
      <c r="D4639" s="2" t="str">
        <f>"人民币"</f>
        <v>人民币</v>
      </c>
      <c r="E4639" s="2">
        <v>1.116</v>
      </c>
      <c r="F4639" s="2">
        <v>-927.5</v>
      </c>
      <c r="G4639" s="2">
        <v>-8.33</v>
      </c>
      <c r="H4639" s="2"/>
      <c r="I4639" s="2">
        <v>10230</v>
      </c>
      <c r="J4639" s="2">
        <v>1.023</v>
      </c>
      <c r="K4639" s="2">
        <v>0</v>
      </c>
      <c r="L4639" s="2">
        <v>0</v>
      </c>
      <c r="M4639" s="2" t="str">
        <f>"150153"</f>
        <v>150153</v>
      </c>
      <c r="N4639" s="2" t="str">
        <f>"0157472516"</f>
        <v>0157472516</v>
      </c>
      <c r="O4639" s="2" t="str">
        <f>"11157.50"</f>
        <v>11157.50</v>
      </c>
      <c r="P4639" s="2">
        <v>1.3</v>
      </c>
      <c r="Q4639" s="2">
        <f>P4639*B4639</f>
        <v>13000</v>
      </c>
      <c r="R4639" s="2">
        <f>(Q4639-O4639)/O4639*100</f>
        <v>16.5135559041004</v>
      </c>
    </row>
    <row r="4640" spans="1:18">
      <c r="A4640" s="2" t="s">
        <v>7</v>
      </c>
      <c r="B4640" s="2">
        <v>600</v>
      </c>
      <c r="C4640" s="2">
        <v>600</v>
      </c>
      <c r="D4640" s="2" t="str">
        <f>"人民币"</f>
        <v>人民币</v>
      </c>
      <c r="E4640" s="2">
        <v>17.548</v>
      </c>
      <c r="F4640" s="2">
        <v>-310.88</v>
      </c>
      <c r="G4640" s="2">
        <v>-2.95</v>
      </c>
      <c r="H4640" s="2"/>
      <c r="I4640" s="2">
        <v>10218</v>
      </c>
      <c r="J4640" s="2">
        <v>17.03</v>
      </c>
      <c r="K4640" s="2">
        <v>0</v>
      </c>
      <c r="L4640" s="2">
        <v>0</v>
      </c>
      <c r="M4640" s="2" t="str">
        <f>"600008"</f>
        <v>600008</v>
      </c>
      <c r="N4640" s="2" t="str">
        <f t="shared" ref="N4640:N4643" si="1383">"A453612732"</f>
        <v>A453612732</v>
      </c>
      <c r="O4640" s="2" t="str">
        <f>"10528.88"</f>
        <v>10528.88</v>
      </c>
      <c r="P4640" s="2">
        <v>25</v>
      </c>
      <c r="Q4640" s="2">
        <f>P4640*B4640</f>
        <v>15000</v>
      </c>
      <c r="R4640" s="2">
        <f>(Q4640-O4640)/O4640*100</f>
        <v>42.4652954540274</v>
      </c>
    </row>
    <row r="4641" spans="1:18">
      <c r="A4641" s="2" t="str">
        <f>"华英农业"</f>
        <v>华英农业</v>
      </c>
      <c r="B4641" s="2">
        <v>600</v>
      </c>
      <c r="C4641" s="2">
        <v>300</v>
      </c>
      <c r="D4641" s="2" t="str">
        <f>"人民币"</f>
        <v>人民币</v>
      </c>
      <c r="E4641" s="2">
        <v>14.948</v>
      </c>
      <c r="F4641" s="2">
        <v>-418.66</v>
      </c>
      <c r="G4641" s="2">
        <v>-4.67</v>
      </c>
      <c r="H4641" s="2"/>
      <c r="I4641" s="2">
        <v>8550</v>
      </c>
      <c r="J4641" s="2">
        <v>14.25</v>
      </c>
      <c r="K4641" s="2">
        <v>300</v>
      </c>
      <c r="L4641" s="2">
        <v>0</v>
      </c>
      <c r="M4641" s="2" t="str">
        <f>"002321"</f>
        <v>002321</v>
      </c>
      <c r="N4641" s="2" t="str">
        <f>"0157472516"</f>
        <v>0157472516</v>
      </c>
      <c r="O4641" s="2" t="str">
        <f>"8968.66"</f>
        <v>8968.66</v>
      </c>
      <c r="P4641" s="2">
        <v>25</v>
      </c>
      <c r="Q4641" s="2">
        <f>P4641*B4641</f>
        <v>15000</v>
      </c>
      <c r="R4641" s="2">
        <f>(Q4641-O4641)/O4641*100</f>
        <v>67.2490650777262</v>
      </c>
    </row>
    <row r="4642" spans="1:18">
      <c r="A4642" s="2" t="str">
        <f>"*ST阳化"</f>
        <v>*ST阳化</v>
      </c>
      <c r="B4642" s="2">
        <v>900</v>
      </c>
      <c r="C4642" s="2">
        <v>600</v>
      </c>
      <c r="D4642" s="2" t="str">
        <f>"人民币"</f>
        <v>人民币</v>
      </c>
      <c r="E4642" s="2">
        <v>7.599</v>
      </c>
      <c r="F4642" s="2">
        <v>-80.2</v>
      </c>
      <c r="G4642" s="2">
        <v>-1.17</v>
      </c>
      <c r="H4642" s="2"/>
      <c r="I4642" s="2">
        <v>6759</v>
      </c>
      <c r="J4642" s="2">
        <v>7.51</v>
      </c>
      <c r="K4642" s="2">
        <v>300</v>
      </c>
      <c r="L4642" s="2">
        <v>0</v>
      </c>
      <c r="M4642" s="2" t="str">
        <f>"600691"</f>
        <v>600691</v>
      </c>
      <c r="N4642" s="2" t="str">
        <f>"A453612732"</f>
        <v>A453612732</v>
      </c>
      <c r="O4642" s="2" t="str">
        <f>"6839.20"</f>
        <v>6839.20</v>
      </c>
      <c r="P4642" s="2">
        <v>11</v>
      </c>
      <c r="Q4642" s="2">
        <f>P4642*B4642</f>
        <v>9900</v>
      </c>
      <c r="R4642" s="2">
        <f>(Q4642-O4642)/O4642*100</f>
        <v>44.7537723710376</v>
      </c>
    </row>
    <row r="4643" spans="1:18">
      <c r="A4643" s="2" t="str">
        <f>"雪峰科技"</f>
        <v>雪峰科技</v>
      </c>
      <c r="B4643" s="2">
        <v>200</v>
      </c>
      <c r="C4643" s="2">
        <v>100</v>
      </c>
      <c r="D4643" s="2" t="str">
        <f>"人民币"</f>
        <v>人民币</v>
      </c>
      <c r="E4643" s="2">
        <v>37.898</v>
      </c>
      <c r="F4643" s="2">
        <v>-1239.59</v>
      </c>
      <c r="G4643" s="2">
        <v>-16.35</v>
      </c>
      <c r="H4643" s="2"/>
      <c r="I4643" s="2">
        <v>6340</v>
      </c>
      <c r="J4643" s="2">
        <v>31.7</v>
      </c>
      <c r="K4643" s="2">
        <v>100</v>
      </c>
      <c r="L4643" s="2">
        <v>0</v>
      </c>
      <c r="M4643" s="2" t="str">
        <f>"603227"</f>
        <v>603227</v>
      </c>
      <c r="N4643" s="2" t="str">
        <f>"A453612732"</f>
        <v>A453612732</v>
      </c>
      <c r="O4643" s="2" t="str">
        <f>"7579.59"</f>
        <v>7579.59</v>
      </c>
      <c r="P4643" s="2">
        <v>42</v>
      </c>
      <c r="Q4643" s="2">
        <f>P4643*B4643</f>
        <v>8400</v>
      </c>
      <c r="R4643" s="2">
        <f>(Q4643-O4643)/O4643*100</f>
        <v>10.8239363870605</v>
      </c>
    </row>
    <row r="4644" spans="1:18">
      <c r="A4644" s="2" t="str">
        <f>"三花股份"</f>
        <v>三花股份</v>
      </c>
      <c r="B4644" s="2">
        <v>400</v>
      </c>
      <c r="C4644" s="2">
        <v>400</v>
      </c>
      <c r="D4644" s="2" t="str">
        <f>"人民币"</f>
        <v>人民币</v>
      </c>
      <c r="E4644" s="2">
        <v>13.737</v>
      </c>
      <c r="F4644" s="2">
        <v>69.25</v>
      </c>
      <c r="G4644" s="2">
        <v>1.26</v>
      </c>
      <c r="H4644" s="2"/>
      <c r="I4644" s="2">
        <v>5564</v>
      </c>
      <c r="J4644" s="2">
        <v>13.91</v>
      </c>
      <c r="K4644" s="2">
        <v>0</v>
      </c>
      <c r="L4644" s="2">
        <v>0</v>
      </c>
      <c r="M4644" s="2" t="str">
        <f>"002050"</f>
        <v>002050</v>
      </c>
      <c r="N4644" s="2" t="str">
        <f t="shared" ref="N4644:N4649" si="1384">"0157472516"</f>
        <v>0157472516</v>
      </c>
      <c r="O4644" s="2" t="str">
        <f>"5494.75"</f>
        <v>5494.75</v>
      </c>
      <c r="P4644" s="2">
        <v>20</v>
      </c>
      <c r="Q4644" s="2">
        <f>P4644*B4644</f>
        <v>8000</v>
      </c>
      <c r="R4644" s="2">
        <f>(Q4644-O4644)/O4644*100</f>
        <v>45.5935210883116</v>
      </c>
    </row>
    <row r="4645" spans="1:18">
      <c r="A4645" s="2" t="str">
        <f>"农 产 品"</f>
        <v>农 产 品</v>
      </c>
      <c r="B4645" s="2">
        <v>200</v>
      </c>
      <c r="C4645" s="2">
        <v>200</v>
      </c>
      <c r="D4645" s="2" t="str">
        <f>"人民币"</f>
        <v>人民币</v>
      </c>
      <c r="E4645" s="2">
        <v>25.665</v>
      </c>
      <c r="F4645" s="2">
        <v>-601</v>
      </c>
      <c r="G4645" s="2">
        <v>-11.71</v>
      </c>
      <c r="H4645" s="2"/>
      <c r="I4645" s="2">
        <v>4532</v>
      </c>
      <c r="J4645" s="2">
        <v>22.66</v>
      </c>
      <c r="K4645" s="2">
        <v>0</v>
      </c>
      <c r="L4645" s="2">
        <v>0</v>
      </c>
      <c r="M4645" s="2" t="str">
        <f>"000061"</f>
        <v>000061</v>
      </c>
      <c r="N4645" s="2" t="str">
        <f>"0157472516"</f>
        <v>0157472516</v>
      </c>
      <c r="O4645" s="2" t="str">
        <f>"5133.00"</f>
        <v>5133.00</v>
      </c>
      <c r="P4645" s="2">
        <v>35</v>
      </c>
      <c r="Q4645" s="2">
        <f>P4645*B4645</f>
        <v>7000</v>
      </c>
      <c r="R4645" s="2">
        <f>(Q4645-O4645)/O4645*100</f>
        <v>36.3724917202416</v>
      </c>
    </row>
    <row r="4646" spans="1:18">
      <c r="A4646" s="2" t="str">
        <f>"北京城建"</f>
        <v>北京城建</v>
      </c>
      <c r="B4646" s="2">
        <v>200</v>
      </c>
      <c r="C4646" s="2">
        <v>200</v>
      </c>
      <c r="D4646" s="2" t="str">
        <f>"人民币"</f>
        <v>人民币</v>
      </c>
      <c r="E4646" s="2">
        <v>24.605</v>
      </c>
      <c r="F4646" s="2">
        <v>-394.99</v>
      </c>
      <c r="G4646" s="2">
        <v>-8.03</v>
      </c>
      <c r="H4646" s="2"/>
      <c r="I4646" s="2">
        <v>4526</v>
      </c>
      <c r="J4646" s="2">
        <v>22.63</v>
      </c>
      <c r="K4646" s="2">
        <v>0</v>
      </c>
      <c r="L4646" s="2">
        <v>0</v>
      </c>
      <c r="M4646" s="2" t="str">
        <f>"600266"</f>
        <v>600266</v>
      </c>
      <c r="N4646" s="2" t="str">
        <f t="shared" ref="N4646:N4648" si="1385">"A453612732"</f>
        <v>A453612732</v>
      </c>
      <c r="O4646" s="2" t="str">
        <f>"4920.99"</f>
        <v>4920.99</v>
      </c>
      <c r="P4646" s="2">
        <v>28</v>
      </c>
      <c r="Q4646" s="2">
        <f>P4646*B4646</f>
        <v>5600</v>
      </c>
      <c r="R4646" s="2">
        <f>(Q4646-O4646)/O4646*100</f>
        <v>13.7982397850839</v>
      </c>
    </row>
    <row r="4647" spans="1:18">
      <c r="A4647" s="2" t="str">
        <f>"上汽集团"</f>
        <v>上汽集团</v>
      </c>
      <c r="B4647" s="2">
        <v>200</v>
      </c>
      <c r="C4647" s="2">
        <v>200</v>
      </c>
      <c r="D4647" s="2" t="str">
        <f>"人民币"</f>
        <v>人民币</v>
      </c>
      <c r="E4647" s="2">
        <v>24.736</v>
      </c>
      <c r="F4647" s="2">
        <v>-449.12</v>
      </c>
      <c r="G4647" s="2">
        <v>-9.08</v>
      </c>
      <c r="H4647" s="2"/>
      <c r="I4647" s="2">
        <v>4498</v>
      </c>
      <c r="J4647" s="2">
        <v>22.49</v>
      </c>
      <c r="K4647" s="2">
        <v>0</v>
      </c>
      <c r="L4647" s="2">
        <v>0</v>
      </c>
      <c r="M4647" s="2" t="str">
        <f>"600104"</f>
        <v>600104</v>
      </c>
      <c r="N4647" s="2" t="str">
        <f>"A453612732"</f>
        <v>A453612732</v>
      </c>
      <c r="O4647" s="2" t="str">
        <f>"4947.12"</f>
        <v>4947.12</v>
      </c>
      <c r="P4647" s="2">
        <v>35</v>
      </c>
      <c r="Q4647" s="2">
        <f>P4647*B4647</f>
        <v>7000</v>
      </c>
      <c r="R4647" s="2">
        <f>(Q4647-O4647)/O4647*100</f>
        <v>41.4964666310904</v>
      </c>
    </row>
    <row r="4648" spans="1:18">
      <c r="A4648" s="2" t="str">
        <f>"中海集运"</f>
        <v>中海集运</v>
      </c>
      <c r="B4648" s="2">
        <v>400</v>
      </c>
      <c r="C4648" s="2">
        <v>400</v>
      </c>
      <c r="D4648" s="2" t="str">
        <f>"人民币"</f>
        <v>人民币</v>
      </c>
      <c r="E4648" s="2">
        <v>9.099</v>
      </c>
      <c r="F4648" s="2">
        <v>-167.68</v>
      </c>
      <c r="G4648" s="2">
        <v>-4.6</v>
      </c>
      <c r="H4648" s="2"/>
      <c r="I4648" s="2">
        <v>3472</v>
      </c>
      <c r="J4648" s="2">
        <v>8.68</v>
      </c>
      <c r="K4648" s="2">
        <v>0</v>
      </c>
      <c r="L4648" s="2">
        <v>0</v>
      </c>
      <c r="M4648" s="2" t="str">
        <f>"601866"</f>
        <v>601866</v>
      </c>
      <c r="N4648" s="2" t="str">
        <f>"A453612732"</f>
        <v>A453612732</v>
      </c>
      <c r="O4648" s="2" t="str">
        <f>"3639.68"</f>
        <v>3639.68</v>
      </c>
      <c r="P4648" s="2">
        <v>12</v>
      </c>
      <c r="Q4648" s="2">
        <f>P4648*B4648</f>
        <v>4800</v>
      </c>
      <c r="R4648" s="2">
        <f>(Q4648-O4648)/O4648*100</f>
        <v>31.8797256901706</v>
      </c>
    </row>
    <row r="4649" spans="1:18">
      <c r="A4649" s="2" t="str">
        <f>"中航军B"</f>
        <v>中航军B</v>
      </c>
      <c r="B4649" s="2">
        <v>3000</v>
      </c>
      <c r="C4649" s="2">
        <v>3000</v>
      </c>
      <c r="D4649" s="2" t="str">
        <f>"人民币"</f>
        <v>人民币</v>
      </c>
      <c r="E4649" s="2">
        <v>0.972</v>
      </c>
      <c r="F4649" s="2">
        <v>-62</v>
      </c>
      <c r="G4649" s="2">
        <v>-2.16</v>
      </c>
      <c r="H4649" s="2"/>
      <c r="I4649" s="2">
        <v>2853</v>
      </c>
      <c r="J4649" s="2">
        <v>0.951</v>
      </c>
      <c r="K4649" s="2">
        <v>0</v>
      </c>
      <c r="L4649" s="2">
        <v>0</v>
      </c>
      <c r="M4649" s="2" t="str">
        <f>"150222"</f>
        <v>150222</v>
      </c>
      <c r="N4649" s="2" t="str">
        <f>"0157472516"</f>
        <v>0157472516</v>
      </c>
      <c r="O4649" s="2" t="str">
        <f>"2915.00"</f>
        <v>2915.00</v>
      </c>
      <c r="P4649" s="2">
        <v>1.1</v>
      </c>
      <c r="Q4649" s="2">
        <f>P4649*B4649</f>
        <v>3300</v>
      </c>
      <c r="R4649" s="2">
        <f>(Q4649-O4649)/O4649*100</f>
        <v>13.2075471698113</v>
      </c>
    </row>
    <row r="4650" spans="1:18">
      <c r="A4650" s="2" t="str">
        <f>"华贸物流"</f>
        <v>华贸物流</v>
      </c>
      <c r="B4650" s="2">
        <v>200</v>
      </c>
      <c r="C4650" s="2">
        <v>200</v>
      </c>
      <c r="D4650" s="2" t="str">
        <f>"人民币"</f>
        <v>人民币</v>
      </c>
      <c r="E4650" s="2">
        <v>16.576</v>
      </c>
      <c r="F4650" s="2">
        <v>-473.12</v>
      </c>
      <c r="G4650" s="2">
        <v>-14.27</v>
      </c>
      <c r="H4650" s="2"/>
      <c r="I4650" s="2">
        <v>2842</v>
      </c>
      <c r="J4650" s="2">
        <v>14.21</v>
      </c>
      <c r="K4650" s="2">
        <v>0</v>
      </c>
      <c r="L4650" s="2">
        <v>0</v>
      </c>
      <c r="M4650" s="2" t="str">
        <f>"603128"</f>
        <v>603128</v>
      </c>
      <c r="N4650" s="2" t="str">
        <f t="shared" ref="N4650:N4653" si="1386">"A453612732"</f>
        <v>A453612732</v>
      </c>
      <c r="O4650" s="2" t="str">
        <f>"3315.12"</f>
        <v>3315.12</v>
      </c>
      <c r="P4650" s="2">
        <v>20</v>
      </c>
      <c r="Q4650" s="2">
        <f>P4650*B4650</f>
        <v>4000</v>
      </c>
      <c r="R4650" s="2">
        <f>(Q4650-O4650)/O4650*100</f>
        <v>20.6592823185888</v>
      </c>
    </row>
    <row r="4651" spans="1:18">
      <c r="A4651" s="2" t="str">
        <f>"盛达矿业"</f>
        <v>盛达矿业</v>
      </c>
      <c r="B4651" s="2">
        <v>100</v>
      </c>
      <c r="C4651" s="2">
        <v>100</v>
      </c>
      <c r="D4651" s="2" t="str">
        <f>"人民币"</f>
        <v>人民币</v>
      </c>
      <c r="E4651" s="2">
        <v>38.308</v>
      </c>
      <c r="F4651" s="2">
        <v>-1175.77</v>
      </c>
      <c r="G4651" s="2">
        <v>-30.69</v>
      </c>
      <c r="H4651" s="2"/>
      <c r="I4651" s="2">
        <v>2655</v>
      </c>
      <c r="J4651" s="2">
        <v>26.55</v>
      </c>
      <c r="K4651" s="2">
        <v>0</v>
      </c>
      <c r="L4651" s="2">
        <v>100</v>
      </c>
      <c r="M4651" s="2" t="str">
        <f>"000603"</f>
        <v>000603</v>
      </c>
      <c r="N4651" s="2" t="str">
        <f>"0157472516"</f>
        <v>0157472516</v>
      </c>
      <c r="O4651" s="2" t="str">
        <f>"3830.77"</f>
        <v>3830.77</v>
      </c>
      <c r="P4651" s="2">
        <v>40</v>
      </c>
      <c r="Q4651" s="2">
        <f>P4651*B4651</f>
        <v>4000</v>
      </c>
      <c r="R4651" s="2">
        <f>(Q4651-O4651)/O4651*100</f>
        <v>4.41764971533138</v>
      </c>
    </row>
    <row r="4652" spans="1:18">
      <c r="A4652" s="2" t="str">
        <f>"大众交通"</f>
        <v>大众交通</v>
      </c>
      <c r="B4652" s="2">
        <v>100</v>
      </c>
      <c r="C4652" s="2">
        <v>100</v>
      </c>
      <c r="D4652" s="2" t="str">
        <f>"人民币"</f>
        <v>人民币</v>
      </c>
      <c r="E4652" s="2">
        <v>30.941</v>
      </c>
      <c r="F4652" s="2">
        <v>-1037.13</v>
      </c>
      <c r="G4652" s="2">
        <v>-33.52</v>
      </c>
      <c r="H4652" s="2"/>
      <c r="I4652" s="2">
        <v>2057</v>
      </c>
      <c r="J4652" s="2">
        <v>20.57</v>
      </c>
      <c r="K4652" s="2">
        <v>0</v>
      </c>
      <c r="L4652" s="2">
        <v>0</v>
      </c>
      <c r="M4652" s="2" t="str">
        <f>"600611"</f>
        <v>600611</v>
      </c>
      <c r="N4652" s="2" t="str">
        <f>"A453612732"</f>
        <v>A453612732</v>
      </c>
      <c r="O4652" s="2" t="str">
        <f>"3094.13"</f>
        <v>3094.13</v>
      </c>
      <c r="P4652" s="2">
        <v>28</v>
      </c>
      <c r="Q4652" s="2">
        <f>P4652*B4652</f>
        <v>2800</v>
      </c>
      <c r="R4652" s="2">
        <f>(Q4652-O4652)/O4652*100</f>
        <v>-9.50606470962759</v>
      </c>
    </row>
    <row r="4653" spans="1:18">
      <c r="A4653" s="2" t="str">
        <f>"中国中车"</f>
        <v>中国中车</v>
      </c>
      <c r="B4653" s="2">
        <v>100</v>
      </c>
      <c r="C4653" s="2">
        <v>100</v>
      </c>
      <c r="D4653" s="2" t="str">
        <f>"人民币"</f>
        <v>人民币</v>
      </c>
      <c r="E4653" s="2">
        <v>26.395</v>
      </c>
      <c r="F4653" s="2">
        <v>-631.5</v>
      </c>
      <c r="G4653" s="2">
        <v>-23.92</v>
      </c>
      <c r="H4653" s="2"/>
      <c r="I4653" s="2">
        <v>2008</v>
      </c>
      <c r="J4653" s="2">
        <v>20.08</v>
      </c>
      <c r="K4653" s="2">
        <v>0</v>
      </c>
      <c r="L4653" s="2">
        <v>100</v>
      </c>
      <c r="M4653" s="2" t="str">
        <f>"601766"</f>
        <v>601766</v>
      </c>
      <c r="N4653" s="2" t="str">
        <f>"A453612732"</f>
        <v>A453612732</v>
      </c>
      <c r="O4653" s="2" t="str">
        <f>"2639.50"</f>
        <v>2639.50</v>
      </c>
      <c r="P4653" s="2">
        <v>30</v>
      </c>
      <c r="Q4653" s="2">
        <f>P4653*B4653</f>
        <v>3000</v>
      </c>
      <c r="R4653" s="2">
        <f>(Q4653-O4653)/O4653*100</f>
        <v>13.6578897518469</v>
      </c>
    </row>
    <row r="4654" spans="1:18">
      <c r="A4654" s="2" t="s">
        <v>8</v>
      </c>
      <c r="B4654" s="2" t="s">
        <v>9</v>
      </c>
      <c r="C4654" s="4" t="s">
        <v>10</v>
      </c>
      <c r="D4654" s="4"/>
      <c r="E4654" s="4"/>
      <c r="F4654" s="2"/>
      <c r="G4654" s="2">
        <f>SUM(G4638:G4653)</f>
        <v>-178.38</v>
      </c>
      <c r="H4654" s="2"/>
      <c r="I4654" s="2"/>
      <c r="J4654" s="2"/>
      <c r="K4654" s="2"/>
      <c r="L4654" s="2"/>
      <c r="M4654" s="2"/>
      <c r="N4654" s="2"/>
      <c r="O4654" s="2"/>
      <c r="P4654" s="2"/>
      <c r="Q4654" s="2">
        <f>SUM(Q4638:Q4653)</f>
        <v>134800</v>
      </c>
      <c r="R4654" s="2"/>
    </row>
    <row r="4655" customFormat="1" spans="3:8">
      <c r="C4655" s="5"/>
      <c r="D4655" s="5"/>
      <c r="E4655" s="5"/>
      <c r="H4655" s="6">
        <v>42257</v>
      </c>
    </row>
    <row r="4656" customFormat="1" spans="10:10">
      <c r="J4656" s="6">
        <f>H4655+1</f>
        <v>42258</v>
      </c>
    </row>
    <row r="4657" customFormat="1" spans="2:11">
      <c r="B4657" t="s">
        <v>11</v>
      </c>
      <c r="K4657" s="7">
        <f ca="1">NOW()</f>
        <v>42259.9654398148</v>
      </c>
    </row>
    <row r="4658" customFormat="1" spans="9:9">
      <c r="I4658" t="e">
        <f>D4650+1</f>
        <v>#VALUE!</v>
      </c>
    </row>
    <row r="4659" customFormat="1"/>
    <row r="4660" spans="1:18">
      <c r="A4660" s="2" t="s">
        <v>0</v>
      </c>
      <c r="B4660" s="2" t="str">
        <f>"证券数量"</f>
        <v>证券数量</v>
      </c>
      <c r="C4660" s="2" t="s">
        <v>1</v>
      </c>
      <c r="D4660" s="2" t="str">
        <f>"价格币种"</f>
        <v>价格币种</v>
      </c>
      <c r="E4660" s="2" t="str">
        <f>"成本价"</f>
        <v>成本价</v>
      </c>
      <c r="F4660" s="2" t="str">
        <f>"浮动盈亏"</f>
        <v>浮动盈亏</v>
      </c>
      <c r="G4660" s="2" t="str">
        <f>"盈亏比例(%)"</f>
        <v>盈亏比例(%)</v>
      </c>
      <c r="H4660" s="2" t="str">
        <f>"折算汇率"</f>
        <v>折算汇率</v>
      </c>
      <c r="I4660" s="2" t="str">
        <f>"最新市值"</f>
        <v>最新市值</v>
      </c>
      <c r="J4660" s="2" t="str">
        <f>"当前价"</f>
        <v>当前价</v>
      </c>
      <c r="K4660" s="2" t="str">
        <f>"今买数量"</f>
        <v>今买数量</v>
      </c>
      <c r="L4660" s="2" t="str">
        <f>"今卖数量"</f>
        <v>今卖数量</v>
      </c>
      <c r="M4660" s="2" t="str">
        <f>"证券代码"</f>
        <v>证券代码</v>
      </c>
      <c r="N4660" s="2" t="str">
        <f>"股东代码"</f>
        <v>股东代码</v>
      </c>
      <c r="O4660" s="2" t="str">
        <f>"成本金额"</f>
        <v>成本金额</v>
      </c>
      <c r="P4660" s="2" t="s">
        <v>2</v>
      </c>
      <c r="Q4660" s="2"/>
      <c r="R4660" s="2" t="s">
        <v>3</v>
      </c>
    </row>
    <row r="4661" spans="1:18">
      <c r="A4661" s="2" t="s">
        <v>4</v>
      </c>
      <c r="B4661" s="9" t="s">
        <v>5</v>
      </c>
      <c r="C4661" s="9" t="s">
        <v>5</v>
      </c>
      <c r="D4661" s="2" t="str">
        <f t="shared" ref="D4661:D4676" si="1387">"人民币"</f>
        <v>人民币</v>
      </c>
      <c r="E4661" s="2">
        <v>19.758</v>
      </c>
      <c r="F4661" s="2">
        <v>-1294.53</v>
      </c>
      <c r="G4661" s="2">
        <v>-8.19</v>
      </c>
      <c r="H4661" s="9" t="s">
        <v>6</v>
      </c>
      <c r="I4661" s="2">
        <v>14512</v>
      </c>
      <c r="J4661" s="2">
        <v>18.14</v>
      </c>
      <c r="K4661" s="2">
        <v>0</v>
      </c>
      <c r="L4661" s="2">
        <v>0</v>
      </c>
      <c r="M4661" s="2" t="str">
        <f>"000936"</f>
        <v>000936</v>
      </c>
      <c r="N4661" s="2" t="str">
        <f t="shared" ref="N4661:N4664" si="1388">"0157472516"</f>
        <v>0157472516</v>
      </c>
      <c r="O4661" s="2" t="str">
        <f>"15806.53"</f>
        <v>15806.53</v>
      </c>
      <c r="P4661" s="2">
        <v>30</v>
      </c>
      <c r="Q4661" s="2">
        <f t="shared" ref="Q4661:Q4676" si="1389">P4661*B4661</f>
        <v>24000</v>
      </c>
      <c r="R4661" s="2">
        <f t="shared" ref="R4661:R4676" si="1390">(Q4661-O4661)/O4661*100</f>
        <v>51.835981711356</v>
      </c>
    </row>
    <row r="4662" spans="1:18">
      <c r="A4662" s="2" t="str">
        <f>"创业板B"</f>
        <v>创业板B</v>
      </c>
      <c r="B4662" s="2">
        <v>10000</v>
      </c>
      <c r="C4662" s="2">
        <v>10000</v>
      </c>
      <c r="D4662" s="2" t="str">
        <f>"人民币"</f>
        <v>人民币</v>
      </c>
      <c r="E4662" s="2">
        <v>1.116</v>
      </c>
      <c r="F4662" s="2">
        <v>-927.5</v>
      </c>
      <c r="G4662" s="2">
        <v>-8.33</v>
      </c>
      <c r="H4662" s="2"/>
      <c r="I4662" s="2">
        <v>10230</v>
      </c>
      <c r="J4662" s="2">
        <v>1.023</v>
      </c>
      <c r="K4662" s="2">
        <v>0</v>
      </c>
      <c r="L4662" s="2">
        <v>0</v>
      </c>
      <c r="M4662" s="2" t="str">
        <f>"150153"</f>
        <v>150153</v>
      </c>
      <c r="N4662" s="2" t="str">
        <f>"0157472516"</f>
        <v>0157472516</v>
      </c>
      <c r="O4662" s="2" t="str">
        <f>"11157.50"</f>
        <v>11157.50</v>
      </c>
      <c r="P4662" s="2">
        <v>1.3</v>
      </c>
      <c r="Q4662" s="2">
        <f>P4662*B4662</f>
        <v>13000</v>
      </c>
      <c r="R4662" s="2">
        <f>(Q4662-O4662)/O4662*100</f>
        <v>16.5135559041004</v>
      </c>
    </row>
    <row r="4663" spans="1:18">
      <c r="A4663" s="2" t="s">
        <v>7</v>
      </c>
      <c r="B4663" s="2">
        <v>600</v>
      </c>
      <c r="C4663" s="2">
        <v>600</v>
      </c>
      <c r="D4663" s="2" t="str">
        <f>"人民币"</f>
        <v>人民币</v>
      </c>
      <c r="E4663" s="2">
        <v>17.548</v>
      </c>
      <c r="F4663" s="2">
        <v>-310.88</v>
      </c>
      <c r="G4663" s="2">
        <v>-2.95</v>
      </c>
      <c r="H4663" s="2"/>
      <c r="I4663" s="2">
        <v>10218</v>
      </c>
      <c r="J4663" s="2">
        <v>17.03</v>
      </c>
      <c r="K4663" s="2">
        <v>0</v>
      </c>
      <c r="L4663" s="2">
        <v>0</v>
      </c>
      <c r="M4663" s="2" t="str">
        <f>"600008"</f>
        <v>600008</v>
      </c>
      <c r="N4663" s="2" t="str">
        <f t="shared" ref="N4663:N4666" si="1391">"A453612732"</f>
        <v>A453612732</v>
      </c>
      <c r="O4663" s="2" t="str">
        <f>"10528.88"</f>
        <v>10528.88</v>
      </c>
      <c r="P4663" s="2">
        <v>25</v>
      </c>
      <c r="Q4663" s="2">
        <f>P4663*B4663</f>
        <v>15000</v>
      </c>
      <c r="R4663" s="2">
        <f>(Q4663-O4663)/O4663*100</f>
        <v>42.4652954540274</v>
      </c>
    </row>
    <row r="4664" spans="1:18">
      <c r="A4664" s="2" t="str">
        <f>"华英农业"</f>
        <v>华英农业</v>
      </c>
      <c r="B4664" s="2">
        <v>600</v>
      </c>
      <c r="C4664" s="2">
        <v>300</v>
      </c>
      <c r="D4664" s="2" t="str">
        <f>"人民币"</f>
        <v>人民币</v>
      </c>
      <c r="E4664" s="2">
        <v>14.948</v>
      </c>
      <c r="F4664" s="2">
        <v>-418.66</v>
      </c>
      <c r="G4664" s="2">
        <v>-4.67</v>
      </c>
      <c r="H4664" s="2"/>
      <c r="I4664" s="2">
        <v>8550</v>
      </c>
      <c r="J4664" s="2">
        <v>14.25</v>
      </c>
      <c r="K4664" s="2">
        <v>300</v>
      </c>
      <c r="L4664" s="2">
        <v>0</v>
      </c>
      <c r="M4664" s="2" t="str">
        <f>"002321"</f>
        <v>002321</v>
      </c>
      <c r="N4664" s="2" t="str">
        <f>"0157472516"</f>
        <v>0157472516</v>
      </c>
      <c r="O4664" s="2" t="str">
        <f>"8968.66"</f>
        <v>8968.66</v>
      </c>
      <c r="P4664" s="2">
        <v>25</v>
      </c>
      <c r="Q4664" s="2">
        <f>P4664*B4664</f>
        <v>15000</v>
      </c>
      <c r="R4664" s="2">
        <f>(Q4664-O4664)/O4664*100</f>
        <v>67.2490650777262</v>
      </c>
    </row>
    <row r="4665" spans="1:18">
      <c r="A4665" s="2" t="str">
        <f>"*ST阳化"</f>
        <v>*ST阳化</v>
      </c>
      <c r="B4665" s="2">
        <v>900</v>
      </c>
      <c r="C4665" s="2">
        <v>600</v>
      </c>
      <c r="D4665" s="2" t="str">
        <f>"人民币"</f>
        <v>人民币</v>
      </c>
      <c r="E4665" s="2">
        <v>7.599</v>
      </c>
      <c r="F4665" s="2">
        <v>-80.2</v>
      </c>
      <c r="G4665" s="2">
        <v>-1.17</v>
      </c>
      <c r="H4665" s="2"/>
      <c r="I4665" s="2">
        <v>6759</v>
      </c>
      <c r="J4665" s="2">
        <v>7.51</v>
      </c>
      <c r="K4665" s="2">
        <v>300</v>
      </c>
      <c r="L4665" s="2">
        <v>0</v>
      </c>
      <c r="M4665" s="2" t="str">
        <f>"600691"</f>
        <v>600691</v>
      </c>
      <c r="N4665" s="2" t="str">
        <f>"A453612732"</f>
        <v>A453612732</v>
      </c>
      <c r="O4665" s="2" t="str">
        <f>"6839.20"</f>
        <v>6839.20</v>
      </c>
      <c r="P4665" s="2">
        <v>11</v>
      </c>
      <c r="Q4665" s="2">
        <f>P4665*B4665</f>
        <v>9900</v>
      </c>
      <c r="R4665" s="2">
        <f>(Q4665-O4665)/O4665*100</f>
        <v>44.7537723710376</v>
      </c>
    </row>
    <row r="4666" spans="1:18">
      <c r="A4666" s="2" t="str">
        <f>"雪峰科技"</f>
        <v>雪峰科技</v>
      </c>
      <c r="B4666" s="2">
        <v>200</v>
      </c>
      <c r="C4666" s="2">
        <v>100</v>
      </c>
      <c r="D4666" s="2" t="str">
        <f>"人民币"</f>
        <v>人民币</v>
      </c>
      <c r="E4666" s="2">
        <v>37.898</v>
      </c>
      <c r="F4666" s="2">
        <v>-1239.59</v>
      </c>
      <c r="G4666" s="2">
        <v>-16.35</v>
      </c>
      <c r="H4666" s="2"/>
      <c r="I4666" s="2">
        <v>6340</v>
      </c>
      <c r="J4666" s="2">
        <v>31.7</v>
      </c>
      <c r="K4666" s="2">
        <v>100</v>
      </c>
      <c r="L4666" s="2">
        <v>0</v>
      </c>
      <c r="M4666" s="2" t="str">
        <f>"603227"</f>
        <v>603227</v>
      </c>
      <c r="N4666" s="2" t="str">
        <f>"A453612732"</f>
        <v>A453612732</v>
      </c>
      <c r="O4666" s="2" t="str">
        <f>"7579.59"</f>
        <v>7579.59</v>
      </c>
      <c r="P4666" s="2">
        <v>42</v>
      </c>
      <c r="Q4666" s="2">
        <f>P4666*B4666</f>
        <v>8400</v>
      </c>
      <c r="R4666" s="2">
        <f>(Q4666-O4666)/O4666*100</f>
        <v>10.8239363870605</v>
      </c>
    </row>
    <row r="4667" spans="1:18">
      <c r="A4667" s="2" t="str">
        <f>"三花股份"</f>
        <v>三花股份</v>
      </c>
      <c r="B4667" s="2">
        <v>400</v>
      </c>
      <c r="C4667" s="2">
        <v>400</v>
      </c>
      <c r="D4667" s="2" t="str">
        <f>"人民币"</f>
        <v>人民币</v>
      </c>
      <c r="E4667" s="2">
        <v>13.737</v>
      </c>
      <c r="F4667" s="2">
        <v>69.25</v>
      </c>
      <c r="G4667" s="2">
        <v>1.26</v>
      </c>
      <c r="H4667" s="2"/>
      <c r="I4667" s="2">
        <v>5564</v>
      </c>
      <c r="J4667" s="2">
        <v>13.91</v>
      </c>
      <c r="K4667" s="2">
        <v>0</v>
      </c>
      <c r="L4667" s="2">
        <v>0</v>
      </c>
      <c r="M4667" s="2" t="str">
        <f>"002050"</f>
        <v>002050</v>
      </c>
      <c r="N4667" s="2" t="str">
        <f t="shared" ref="N4667:N4672" si="1392">"0157472516"</f>
        <v>0157472516</v>
      </c>
      <c r="O4667" s="2" t="str">
        <f>"5494.75"</f>
        <v>5494.75</v>
      </c>
      <c r="P4667" s="2">
        <v>20</v>
      </c>
      <c r="Q4667" s="2">
        <f>P4667*B4667</f>
        <v>8000</v>
      </c>
      <c r="R4667" s="2">
        <f>(Q4667-O4667)/O4667*100</f>
        <v>45.5935210883116</v>
      </c>
    </row>
    <row r="4668" spans="1:18">
      <c r="A4668" s="2" t="str">
        <f>"农 产 品"</f>
        <v>农 产 品</v>
      </c>
      <c r="B4668" s="2">
        <v>200</v>
      </c>
      <c r="C4668" s="2">
        <v>200</v>
      </c>
      <c r="D4668" s="2" t="str">
        <f>"人民币"</f>
        <v>人民币</v>
      </c>
      <c r="E4668" s="2">
        <v>25.665</v>
      </c>
      <c r="F4668" s="2">
        <v>-601</v>
      </c>
      <c r="G4668" s="2">
        <v>-11.71</v>
      </c>
      <c r="H4668" s="2"/>
      <c r="I4668" s="2">
        <v>4532</v>
      </c>
      <c r="J4668" s="2">
        <v>22.66</v>
      </c>
      <c r="K4668" s="2">
        <v>0</v>
      </c>
      <c r="L4668" s="2">
        <v>0</v>
      </c>
      <c r="M4668" s="2" t="str">
        <f>"000061"</f>
        <v>000061</v>
      </c>
      <c r="N4668" s="2" t="str">
        <f>"0157472516"</f>
        <v>0157472516</v>
      </c>
      <c r="O4668" s="2" t="str">
        <f>"5133.00"</f>
        <v>5133.00</v>
      </c>
      <c r="P4668" s="2">
        <v>35</v>
      </c>
      <c r="Q4668" s="2">
        <f>P4668*B4668</f>
        <v>7000</v>
      </c>
      <c r="R4668" s="2">
        <f>(Q4668-O4668)/O4668*100</f>
        <v>36.3724917202416</v>
      </c>
    </row>
    <row r="4669" spans="1:18">
      <c r="A4669" s="2" t="str">
        <f>"北京城建"</f>
        <v>北京城建</v>
      </c>
      <c r="B4669" s="2">
        <v>200</v>
      </c>
      <c r="C4669" s="2">
        <v>200</v>
      </c>
      <c r="D4669" s="2" t="str">
        <f>"人民币"</f>
        <v>人民币</v>
      </c>
      <c r="E4669" s="2">
        <v>24.605</v>
      </c>
      <c r="F4669" s="2">
        <v>-394.99</v>
      </c>
      <c r="G4669" s="2">
        <v>-8.03</v>
      </c>
      <c r="H4669" s="2"/>
      <c r="I4669" s="2">
        <v>4526</v>
      </c>
      <c r="J4669" s="2">
        <v>22.63</v>
      </c>
      <c r="K4669" s="2">
        <v>0</v>
      </c>
      <c r="L4669" s="2">
        <v>0</v>
      </c>
      <c r="M4669" s="2" t="str">
        <f>"600266"</f>
        <v>600266</v>
      </c>
      <c r="N4669" s="2" t="str">
        <f t="shared" ref="N4669:N4671" si="1393">"A453612732"</f>
        <v>A453612732</v>
      </c>
      <c r="O4669" s="2" t="str">
        <f>"4920.99"</f>
        <v>4920.99</v>
      </c>
      <c r="P4669" s="2">
        <v>28</v>
      </c>
      <c r="Q4669" s="2">
        <f>P4669*B4669</f>
        <v>5600</v>
      </c>
      <c r="R4669" s="2">
        <f>(Q4669-O4669)/O4669*100</f>
        <v>13.7982397850839</v>
      </c>
    </row>
    <row r="4670" spans="1:18">
      <c r="A4670" s="2" t="str">
        <f>"上汽集团"</f>
        <v>上汽集团</v>
      </c>
      <c r="B4670" s="2">
        <v>200</v>
      </c>
      <c r="C4670" s="2">
        <v>200</v>
      </c>
      <c r="D4670" s="2" t="str">
        <f>"人民币"</f>
        <v>人民币</v>
      </c>
      <c r="E4670" s="2">
        <v>24.736</v>
      </c>
      <c r="F4670" s="2">
        <v>-449.12</v>
      </c>
      <c r="G4670" s="2">
        <v>-9.08</v>
      </c>
      <c r="H4670" s="2"/>
      <c r="I4670" s="2">
        <v>4498</v>
      </c>
      <c r="J4670" s="2">
        <v>22.49</v>
      </c>
      <c r="K4670" s="2">
        <v>0</v>
      </c>
      <c r="L4670" s="2">
        <v>0</v>
      </c>
      <c r="M4670" s="2" t="str">
        <f>"600104"</f>
        <v>600104</v>
      </c>
      <c r="N4670" s="2" t="str">
        <f>"A453612732"</f>
        <v>A453612732</v>
      </c>
      <c r="O4670" s="2" t="str">
        <f>"4947.12"</f>
        <v>4947.12</v>
      </c>
      <c r="P4670" s="2">
        <v>35</v>
      </c>
      <c r="Q4670" s="2">
        <f>P4670*B4670</f>
        <v>7000</v>
      </c>
      <c r="R4670" s="2">
        <f>(Q4670-O4670)/O4670*100</f>
        <v>41.4964666310904</v>
      </c>
    </row>
    <row r="4671" spans="1:18">
      <c r="A4671" s="2" t="str">
        <f>"中海集运"</f>
        <v>中海集运</v>
      </c>
      <c r="B4671" s="2">
        <v>400</v>
      </c>
      <c r="C4671" s="2">
        <v>400</v>
      </c>
      <c r="D4671" s="2" t="str">
        <f>"人民币"</f>
        <v>人民币</v>
      </c>
      <c r="E4671" s="2">
        <v>9.099</v>
      </c>
      <c r="F4671" s="2">
        <v>-167.68</v>
      </c>
      <c r="G4671" s="2">
        <v>-4.6</v>
      </c>
      <c r="H4671" s="2"/>
      <c r="I4671" s="2">
        <v>3472</v>
      </c>
      <c r="J4671" s="2">
        <v>8.68</v>
      </c>
      <c r="K4671" s="2">
        <v>0</v>
      </c>
      <c r="L4671" s="2">
        <v>0</v>
      </c>
      <c r="M4671" s="2" t="str">
        <f>"601866"</f>
        <v>601866</v>
      </c>
      <c r="N4671" s="2" t="str">
        <f>"A453612732"</f>
        <v>A453612732</v>
      </c>
      <c r="O4671" s="2" t="str">
        <f>"3639.68"</f>
        <v>3639.68</v>
      </c>
      <c r="P4671" s="2">
        <v>12</v>
      </c>
      <c r="Q4671" s="2">
        <f>P4671*B4671</f>
        <v>4800</v>
      </c>
      <c r="R4671" s="2">
        <f>(Q4671-O4671)/O4671*100</f>
        <v>31.8797256901706</v>
      </c>
    </row>
    <row r="4672" spans="1:18">
      <c r="A4672" s="2" t="str">
        <f>"中航军B"</f>
        <v>中航军B</v>
      </c>
      <c r="B4672" s="2">
        <v>3000</v>
      </c>
      <c r="C4672" s="2">
        <v>3000</v>
      </c>
      <c r="D4672" s="2" t="str">
        <f>"人民币"</f>
        <v>人民币</v>
      </c>
      <c r="E4672" s="2">
        <v>0.972</v>
      </c>
      <c r="F4672" s="2">
        <v>-62</v>
      </c>
      <c r="G4672" s="2">
        <v>-2.16</v>
      </c>
      <c r="H4672" s="2"/>
      <c r="I4672" s="2">
        <v>2853</v>
      </c>
      <c r="J4672" s="2">
        <v>0.951</v>
      </c>
      <c r="K4672" s="2">
        <v>0</v>
      </c>
      <c r="L4672" s="2">
        <v>0</v>
      </c>
      <c r="M4672" s="2" t="str">
        <f>"150222"</f>
        <v>150222</v>
      </c>
      <c r="N4672" s="2" t="str">
        <f>"0157472516"</f>
        <v>0157472516</v>
      </c>
      <c r="O4672" s="2" t="str">
        <f>"2915.00"</f>
        <v>2915.00</v>
      </c>
      <c r="P4672" s="2">
        <v>1.1</v>
      </c>
      <c r="Q4672" s="2">
        <f>P4672*B4672</f>
        <v>3300</v>
      </c>
      <c r="R4672" s="2">
        <f>(Q4672-O4672)/O4672*100</f>
        <v>13.2075471698113</v>
      </c>
    </row>
    <row r="4673" spans="1:18">
      <c r="A4673" s="2" t="str">
        <f>"华贸物流"</f>
        <v>华贸物流</v>
      </c>
      <c r="B4673" s="2">
        <v>200</v>
      </c>
      <c r="C4673" s="2">
        <v>200</v>
      </c>
      <c r="D4673" s="2" t="str">
        <f>"人民币"</f>
        <v>人民币</v>
      </c>
      <c r="E4673" s="2">
        <v>16.576</v>
      </c>
      <c r="F4673" s="2">
        <v>-473.12</v>
      </c>
      <c r="G4673" s="2">
        <v>-14.27</v>
      </c>
      <c r="H4673" s="2"/>
      <c r="I4673" s="2">
        <v>2842</v>
      </c>
      <c r="J4673" s="2">
        <v>14.21</v>
      </c>
      <c r="K4673" s="2">
        <v>0</v>
      </c>
      <c r="L4673" s="2">
        <v>0</v>
      </c>
      <c r="M4673" s="2" t="str">
        <f>"603128"</f>
        <v>603128</v>
      </c>
      <c r="N4673" s="2" t="str">
        <f t="shared" ref="N4673:N4676" si="1394">"A453612732"</f>
        <v>A453612732</v>
      </c>
      <c r="O4673" s="2" t="str">
        <f>"3315.12"</f>
        <v>3315.12</v>
      </c>
      <c r="P4673" s="2">
        <v>20</v>
      </c>
      <c r="Q4673" s="2">
        <f>P4673*B4673</f>
        <v>4000</v>
      </c>
      <c r="R4673" s="2">
        <f>(Q4673-O4673)/O4673*100</f>
        <v>20.6592823185888</v>
      </c>
    </row>
    <row r="4674" spans="1:18">
      <c r="A4674" s="2" t="str">
        <f>"盛达矿业"</f>
        <v>盛达矿业</v>
      </c>
      <c r="B4674" s="2">
        <v>100</v>
      </c>
      <c r="C4674" s="2">
        <v>100</v>
      </c>
      <c r="D4674" s="2" t="str">
        <f>"人民币"</f>
        <v>人民币</v>
      </c>
      <c r="E4674" s="2">
        <v>38.308</v>
      </c>
      <c r="F4674" s="2">
        <v>-1175.77</v>
      </c>
      <c r="G4674" s="2">
        <v>-30.69</v>
      </c>
      <c r="H4674" s="2"/>
      <c r="I4674" s="2">
        <v>2655</v>
      </c>
      <c r="J4674" s="2">
        <v>26.55</v>
      </c>
      <c r="K4674" s="2">
        <v>0</v>
      </c>
      <c r="L4674" s="2">
        <v>100</v>
      </c>
      <c r="M4674" s="2" t="str">
        <f>"000603"</f>
        <v>000603</v>
      </c>
      <c r="N4674" s="2" t="str">
        <f>"0157472516"</f>
        <v>0157472516</v>
      </c>
      <c r="O4674" s="2" t="str">
        <f>"3830.77"</f>
        <v>3830.77</v>
      </c>
      <c r="P4674" s="2">
        <v>40</v>
      </c>
      <c r="Q4674" s="2">
        <f>P4674*B4674</f>
        <v>4000</v>
      </c>
      <c r="R4674" s="2">
        <f>(Q4674-O4674)/O4674*100</f>
        <v>4.41764971533138</v>
      </c>
    </row>
    <row r="4675" spans="1:18">
      <c r="A4675" s="2" t="str">
        <f>"大众交通"</f>
        <v>大众交通</v>
      </c>
      <c r="B4675" s="2">
        <v>100</v>
      </c>
      <c r="C4675" s="2">
        <v>100</v>
      </c>
      <c r="D4675" s="2" t="str">
        <f>"人民币"</f>
        <v>人民币</v>
      </c>
      <c r="E4675" s="2">
        <v>30.941</v>
      </c>
      <c r="F4675" s="2">
        <v>-1037.13</v>
      </c>
      <c r="G4675" s="2">
        <v>-33.52</v>
      </c>
      <c r="H4675" s="2"/>
      <c r="I4675" s="2">
        <v>2057</v>
      </c>
      <c r="J4675" s="2">
        <v>20.57</v>
      </c>
      <c r="K4675" s="2">
        <v>0</v>
      </c>
      <c r="L4675" s="2">
        <v>0</v>
      </c>
      <c r="M4675" s="2" t="str">
        <f>"600611"</f>
        <v>600611</v>
      </c>
      <c r="N4675" s="2" t="str">
        <f>"A453612732"</f>
        <v>A453612732</v>
      </c>
      <c r="O4675" s="2" t="str">
        <f>"3094.13"</f>
        <v>3094.13</v>
      </c>
      <c r="P4675" s="2">
        <v>28</v>
      </c>
      <c r="Q4675" s="2">
        <f>P4675*B4675</f>
        <v>2800</v>
      </c>
      <c r="R4675" s="2">
        <f>(Q4675-O4675)/O4675*100</f>
        <v>-9.50606470962759</v>
      </c>
    </row>
    <row r="4676" spans="1:18">
      <c r="A4676" s="2" t="str">
        <f>"中国中车"</f>
        <v>中国中车</v>
      </c>
      <c r="B4676" s="2">
        <v>100</v>
      </c>
      <c r="C4676" s="2">
        <v>100</v>
      </c>
      <c r="D4676" s="2" t="str">
        <f>"人民币"</f>
        <v>人民币</v>
      </c>
      <c r="E4676" s="2">
        <v>26.395</v>
      </c>
      <c r="F4676" s="2">
        <v>-631.5</v>
      </c>
      <c r="G4676" s="2">
        <v>-23.92</v>
      </c>
      <c r="H4676" s="2"/>
      <c r="I4676" s="2">
        <v>2008</v>
      </c>
      <c r="J4676" s="2">
        <v>20.08</v>
      </c>
      <c r="K4676" s="2">
        <v>0</v>
      </c>
      <c r="L4676" s="2">
        <v>100</v>
      </c>
      <c r="M4676" s="2" t="str">
        <f>"601766"</f>
        <v>601766</v>
      </c>
      <c r="N4676" s="2" t="str">
        <f>"A453612732"</f>
        <v>A453612732</v>
      </c>
      <c r="O4676" s="2" t="str">
        <f>"2639.50"</f>
        <v>2639.50</v>
      </c>
      <c r="P4676" s="2">
        <v>30</v>
      </c>
      <c r="Q4676" s="2">
        <f>P4676*B4676</f>
        <v>3000</v>
      </c>
      <c r="R4676" s="2">
        <f>(Q4676-O4676)/O4676*100</f>
        <v>13.6578897518469</v>
      </c>
    </row>
    <row r="4677" spans="1:18">
      <c r="A4677" s="2" t="s">
        <v>8</v>
      </c>
      <c r="B4677" s="2" t="s">
        <v>9</v>
      </c>
      <c r="C4677" s="4" t="s">
        <v>10</v>
      </c>
      <c r="D4677" s="4"/>
      <c r="E4677" s="4"/>
      <c r="F4677" s="2"/>
      <c r="G4677" s="2">
        <f>SUM(G4661:G4676)</f>
        <v>-178.38</v>
      </c>
      <c r="H4677" s="2"/>
      <c r="I4677" s="2"/>
      <c r="J4677" s="2"/>
      <c r="K4677" s="2"/>
      <c r="L4677" s="2"/>
      <c r="M4677" s="2"/>
      <c r="N4677" s="2"/>
      <c r="O4677" s="2"/>
      <c r="P4677" s="2"/>
      <c r="Q4677" s="2">
        <f>SUM(Q4661:Q4676)</f>
        <v>134800</v>
      </c>
      <c r="R4677" s="2"/>
    </row>
    <row r="4678" customFormat="1" spans="3:8">
      <c r="C4678" s="5"/>
      <c r="D4678" s="5"/>
      <c r="E4678" s="5"/>
      <c r="H4678" s="6">
        <v>42257</v>
      </c>
    </row>
    <row r="4679" spans="2:18">
      <c r="B4679" s="2" t="str">
        <f>"币种"</f>
        <v>币种</v>
      </c>
      <c r="C4679" s="2" t="str">
        <f>"余额"</f>
        <v>余额</v>
      </c>
      <c r="D4679" s="2" t="str">
        <f>"可用"</f>
        <v>可用</v>
      </c>
      <c r="E4679" s="2" t="str">
        <f>"可取"</f>
        <v>可取</v>
      </c>
      <c r="F4679" s="2" t="str">
        <f>"参考市值"</f>
        <v>参考市值</v>
      </c>
      <c r="G4679" s="2" t="str">
        <f>"资产"</f>
        <v>资产</v>
      </c>
      <c r="H4679" s="2" t="str">
        <f>"盈亏"</f>
        <v>盈亏</v>
      </c>
      <c r="I4679" s="2"/>
      <c r="J4679" s="2"/>
      <c r="K4679" s="2"/>
      <c r="L4679" s="2"/>
      <c r="M4679" s="2"/>
      <c r="N4679" s="2"/>
      <c r="O4679" s="2"/>
      <c r="P4679" s="2"/>
      <c r="Q4679" s="2"/>
      <c r="R4679" s="2"/>
    </row>
    <row r="4680" spans="2:18">
      <c r="B4680" s="2" t="str">
        <f>"人民币"</f>
        <v>人民币</v>
      </c>
      <c r="C4680" s="2" t="str">
        <f>"5508.71"</f>
        <v>5508.71</v>
      </c>
      <c r="D4680" s="2" t="str">
        <f>"138.54"</f>
        <v>138.54</v>
      </c>
      <c r="E4680" s="2" t="str">
        <f>"138.54"</f>
        <v>138.54</v>
      </c>
      <c r="F4680" s="2" t="str">
        <f>"91616.00"</f>
        <v>91616.00</v>
      </c>
      <c r="G4680" s="2" t="str">
        <f>"91754.54"</f>
        <v>91754.54</v>
      </c>
      <c r="H4680" s="2" t="str">
        <f>"-9194.42"</f>
        <v>-9194.42</v>
      </c>
      <c r="I4680" s="2"/>
      <c r="J4680" s="2"/>
      <c r="K4680" s="2"/>
      <c r="L4680" s="2"/>
      <c r="M4680" s="2"/>
      <c r="N4680" s="2"/>
      <c r="O4680" s="2"/>
      <c r="P4680" s="2"/>
      <c r="Q4680" s="2"/>
      <c r="R4680" s="2"/>
    </row>
    <row r="4681" spans="2:18"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8"/>
    </row>
    <row r="4682" spans="2:19">
      <c r="B4682" s="2" t="s">
        <v>0</v>
      </c>
      <c r="C4682" s="2" t="str">
        <f>"证券数量"</f>
        <v>证券数量</v>
      </c>
      <c r="D4682" s="2" t="s">
        <v>1</v>
      </c>
      <c r="E4682" s="2" t="str">
        <f>"价格币种"</f>
        <v>价格币种</v>
      </c>
      <c r="F4682" s="2" t="str">
        <f>"成本价"</f>
        <v>成本价</v>
      </c>
      <c r="G4682" s="2" t="str">
        <f>"浮动盈亏"</f>
        <v>浮动盈亏</v>
      </c>
      <c r="H4682" s="2" t="str">
        <f>"盈亏比例(%)"</f>
        <v>盈亏比例(%)</v>
      </c>
      <c r="I4682" s="2" t="str">
        <f>"折算汇率"</f>
        <v>折算汇率</v>
      </c>
      <c r="J4682" s="2" t="str">
        <f>"最新市值"</f>
        <v>最新市值</v>
      </c>
      <c r="K4682" s="2" t="str">
        <f>"当前价"</f>
        <v>当前价</v>
      </c>
      <c r="L4682" s="2" t="str">
        <f>"今买数量"</f>
        <v>今买数量</v>
      </c>
      <c r="M4682" s="2" t="str">
        <f>"今卖数量"</f>
        <v>今卖数量</v>
      </c>
      <c r="N4682" s="2" t="str">
        <f>"证券代码"</f>
        <v>证券代码</v>
      </c>
      <c r="O4682" s="2" t="str">
        <f>"股东代码"</f>
        <v>股东代码</v>
      </c>
      <c r="P4682" s="2" t="str">
        <f>"成本金额"</f>
        <v>成本金额</v>
      </c>
      <c r="Q4682" s="2" t="s">
        <v>2</v>
      </c>
      <c r="R4682" s="2"/>
      <c r="S4682" s="2" t="s">
        <v>3</v>
      </c>
    </row>
    <row r="4683" spans="2:19">
      <c r="B4683" s="2" t="s">
        <v>4</v>
      </c>
      <c r="C4683" s="9" t="s">
        <v>5</v>
      </c>
      <c r="D4683" s="9" t="s">
        <v>5</v>
      </c>
      <c r="E4683" s="2" t="str">
        <f t="shared" ref="E4683:E4698" si="1395">"人民币"</f>
        <v>人民币</v>
      </c>
      <c r="F4683" s="2">
        <v>19.758</v>
      </c>
      <c r="G4683" s="2">
        <v>-1294.53</v>
      </c>
      <c r="H4683" s="2">
        <v>-8.19</v>
      </c>
      <c r="I4683" s="9" t="s">
        <v>6</v>
      </c>
      <c r="J4683" s="2">
        <v>14512</v>
      </c>
      <c r="K4683" s="2">
        <v>18.14</v>
      </c>
      <c r="L4683" s="2">
        <v>0</v>
      </c>
      <c r="M4683" s="2">
        <v>0</v>
      </c>
      <c r="N4683" s="2" t="str">
        <f>"000936"</f>
        <v>000936</v>
      </c>
      <c r="O4683" s="2" t="str">
        <f t="shared" ref="O4683:O4686" si="1396">"0157472516"</f>
        <v>0157472516</v>
      </c>
      <c r="P4683" s="2" t="str">
        <f>"15806.53"</f>
        <v>15806.53</v>
      </c>
      <c r="Q4683" s="2">
        <v>30</v>
      </c>
      <c r="R4683" s="2">
        <f t="shared" ref="R4683:R4698" si="1397">Q4683*C4683</f>
        <v>24000</v>
      </c>
      <c r="S4683" s="2">
        <f t="shared" ref="S4683:S4698" si="1398">(R4683-P4683)/P4683*100</f>
        <v>51.835981711356</v>
      </c>
    </row>
    <row r="4684" spans="2:19">
      <c r="B4684" s="2" t="str">
        <f>"创业板B"</f>
        <v>创业板B</v>
      </c>
      <c r="C4684" s="2">
        <v>10000</v>
      </c>
      <c r="D4684" s="2">
        <v>10000</v>
      </c>
      <c r="E4684" s="2" t="str">
        <f>"人民币"</f>
        <v>人民币</v>
      </c>
      <c r="F4684" s="2">
        <v>1.116</v>
      </c>
      <c r="G4684" s="2">
        <v>-927.5</v>
      </c>
      <c r="H4684" s="2">
        <v>-8.33</v>
      </c>
      <c r="I4684" s="2"/>
      <c r="J4684" s="2">
        <v>10230</v>
      </c>
      <c r="K4684" s="2">
        <v>1.023</v>
      </c>
      <c r="L4684" s="2">
        <v>0</v>
      </c>
      <c r="M4684" s="2">
        <v>0</v>
      </c>
      <c r="N4684" s="2" t="str">
        <f>"150153"</f>
        <v>150153</v>
      </c>
      <c r="O4684" s="2" t="str">
        <f>"0157472516"</f>
        <v>0157472516</v>
      </c>
      <c r="P4684" s="2" t="str">
        <f>"11157.50"</f>
        <v>11157.50</v>
      </c>
      <c r="Q4684" s="2">
        <v>1.3</v>
      </c>
      <c r="R4684" s="2">
        <f>Q4684*C4684</f>
        <v>13000</v>
      </c>
      <c r="S4684" s="2">
        <f>(R4684-P4684)/P4684*100</f>
        <v>16.5135559041004</v>
      </c>
    </row>
    <row r="4685" spans="2:19">
      <c r="B4685" s="2" t="s">
        <v>7</v>
      </c>
      <c r="C4685" s="2">
        <v>600</v>
      </c>
      <c r="D4685" s="2">
        <v>600</v>
      </c>
      <c r="E4685" s="2" t="str">
        <f>"人民币"</f>
        <v>人民币</v>
      </c>
      <c r="F4685" s="2">
        <v>17.548</v>
      </c>
      <c r="G4685" s="2">
        <v>-310.88</v>
      </c>
      <c r="H4685" s="2">
        <v>-2.95</v>
      </c>
      <c r="I4685" s="2"/>
      <c r="J4685" s="2">
        <v>10218</v>
      </c>
      <c r="K4685" s="2">
        <v>17.03</v>
      </c>
      <c r="L4685" s="2">
        <v>0</v>
      </c>
      <c r="M4685" s="2">
        <v>0</v>
      </c>
      <c r="N4685" s="2" t="str">
        <f>"600008"</f>
        <v>600008</v>
      </c>
      <c r="O4685" s="2" t="str">
        <f t="shared" ref="O4685:O4688" si="1399">"A453612732"</f>
        <v>A453612732</v>
      </c>
      <c r="P4685" s="2" t="str">
        <f>"10528.88"</f>
        <v>10528.88</v>
      </c>
      <c r="Q4685" s="2">
        <v>25</v>
      </c>
      <c r="R4685" s="2">
        <f>Q4685*C4685</f>
        <v>15000</v>
      </c>
      <c r="S4685" s="2">
        <f>(R4685-P4685)/P4685*100</f>
        <v>42.4652954540274</v>
      </c>
    </row>
    <row r="4686" spans="2:19">
      <c r="B4686" s="2" t="str">
        <f>"华英农业"</f>
        <v>华英农业</v>
      </c>
      <c r="C4686" s="2">
        <v>600</v>
      </c>
      <c r="D4686" s="2">
        <v>300</v>
      </c>
      <c r="E4686" s="2" t="str">
        <f>"人民币"</f>
        <v>人民币</v>
      </c>
      <c r="F4686" s="2">
        <v>14.948</v>
      </c>
      <c r="G4686" s="2">
        <v>-418.66</v>
      </c>
      <c r="H4686" s="2">
        <v>-4.67</v>
      </c>
      <c r="I4686" s="2"/>
      <c r="J4686" s="2">
        <v>8550</v>
      </c>
      <c r="K4686" s="2">
        <v>14.25</v>
      </c>
      <c r="L4686" s="2">
        <v>300</v>
      </c>
      <c r="M4686" s="2">
        <v>0</v>
      </c>
      <c r="N4686" s="2" t="str">
        <f>"002321"</f>
        <v>002321</v>
      </c>
      <c r="O4686" s="2" t="str">
        <f>"0157472516"</f>
        <v>0157472516</v>
      </c>
      <c r="P4686" s="2" t="str">
        <f>"8968.66"</f>
        <v>8968.66</v>
      </c>
      <c r="Q4686" s="2">
        <v>25</v>
      </c>
      <c r="R4686" s="2">
        <f>Q4686*C4686</f>
        <v>15000</v>
      </c>
      <c r="S4686" s="2">
        <f>(R4686-P4686)/P4686*100</f>
        <v>67.2490650777262</v>
      </c>
    </row>
    <row r="4687" spans="2:19">
      <c r="B4687" s="2" t="str">
        <f>"*ST阳化"</f>
        <v>*ST阳化</v>
      </c>
      <c r="C4687" s="2">
        <v>900</v>
      </c>
      <c r="D4687" s="2">
        <v>600</v>
      </c>
      <c r="E4687" s="2" t="str">
        <f>"人民币"</f>
        <v>人民币</v>
      </c>
      <c r="F4687" s="2">
        <v>7.599</v>
      </c>
      <c r="G4687" s="2">
        <v>-80.2</v>
      </c>
      <c r="H4687" s="2">
        <v>-1.17</v>
      </c>
      <c r="I4687" s="2"/>
      <c r="J4687" s="2">
        <v>6759</v>
      </c>
      <c r="K4687" s="2">
        <v>7.51</v>
      </c>
      <c r="L4687" s="2">
        <v>300</v>
      </c>
      <c r="M4687" s="2">
        <v>0</v>
      </c>
      <c r="N4687" s="2" t="str">
        <f>"600691"</f>
        <v>600691</v>
      </c>
      <c r="O4687" s="2" t="str">
        <f>"A453612732"</f>
        <v>A453612732</v>
      </c>
      <c r="P4687" s="2" t="str">
        <f>"6839.20"</f>
        <v>6839.20</v>
      </c>
      <c r="Q4687" s="2">
        <v>11</v>
      </c>
      <c r="R4687" s="2">
        <f>Q4687*C4687</f>
        <v>9900</v>
      </c>
      <c r="S4687" s="2">
        <f>(R4687-P4687)/P4687*100</f>
        <v>44.7537723710376</v>
      </c>
    </row>
    <row r="4688" spans="2:19">
      <c r="B4688" s="2" t="str">
        <f>"雪峰科技"</f>
        <v>雪峰科技</v>
      </c>
      <c r="C4688" s="2">
        <v>200</v>
      </c>
      <c r="D4688" s="2">
        <v>100</v>
      </c>
      <c r="E4688" s="2" t="str">
        <f>"人民币"</f>
        <v>人民币</v>
      </c>
      <c r="F4688" s="2">
        <v>37.898</v>
      </c>
      <c r="G4688" s="2">
        <v>-1239.59</v>
      </c>
      <c r="H4688" s="2">
        <v>-16.35</v>
      </c>
      <c r="I4688" s="2"/>
      <c r="J4688" s="2">
        <v>6340</v>
      </c>
      <c r="K4688" s="2">
        <v>31.7</v>
      </c>
      <c r="L4688" s="2">
        <v>100</v>
      </c>
      <c r="M4688" s="2">
        <v>0</v>
      </c>
      <c r="N4688" s="2" t="str">
        <f>"603227"</f>
        <v>603227</v>
      </c>
      <c r="O4688" s="2" t="str">
        <f>"A453612732"</f>
        <v>A453612732</v>
      </c>
      <c r="P4688" s="2" t="str">
        <f>"7579.59"</f>
        <v>7579.59</v>
      </c>
      <c r="Q4688" s="2">
        <v>42</v>
      </c>
      <c r="R4688" s="2">
        <f>Q4688*C4688</f>
        <v>8400</v>
      </c>
      <c r="S4688" s="2">
        <f>(R4688-P4688)/P4688*100</f>
        <v>10.8239363870605</v>
      </c>
    </row>
    <row r="4689" spans="2:19">
      <c r="B4689" s="2" t="str">
        <f>"三花股份"</f>
        <v>三花股份</v>
      </c>
      <c r="C4689" s="2">
        <v>400</v>
      </c>
      <c r="D4689" s="2">
        <v>400</v>
      </c>
      <c r="E4689" s="2" t="str">
        <f>"人民币"</f>
        <v>人民币</v>
      </c>
      <c r="F4689" s="2">
        <v>13.737</v>
      </c>
      <c r="G4689" s="2">
        <v>69.25</v>
      </c>
      <c r="H4689" s="2">
        <v>1.26</v>
      </c>
      <c r="I4689" s="2"/>
      <c r="J4689" s="2">
        <v>5564</v>
      </c>
      <c r="K4689" s="2">
        <v>13.91</v>
      </c>
      <c r="L4689" s="2">
        <v>0</v>
      </c>
      <c r="M4689" s="2">
        <v>0</v>
      </c>
      <c r="N4689" s="2" t="str">
        <f>"002050"</f>
        <v>002050</v>
      </c>
      <c r="O4689" s="2" t="str">
        <f t="shared" ref="O4689:O4694" si="1400">"0157472516"</f>
        <v>0157472516</v>
      </c>
      <c r="P4689" s="2" t="str">
        <f>"5494.75"</f>
        <v>5494.75</v>
      </c>
      <c r="Q4689" s="2">
        <v>20</v>
      </c>
      <c r="R4689" s="2">
        <f>Q4689*C4689</f>
        <v>8000</v>
      </c>
      <c r="S4689" s="2">
        <f>(R4689-P4689)/P4689*100</f>
        <v>45.5935210883116</v>
      </c>
    </row>
    <row r="4690" spans="2:19">
      <c r="B4690" s="2" t="str">
        <f>"农 产 品"</f>
        <v>农 产 品</v>
      </c>
      <c r="C4690" s="2">
        <v>200</v>
      </c>
      <c r="D4690" s="2">
        <v>200</v>
      </c>
      <c r="E4690" s="2" t="str">
        <f>"人民币"</f>
        <v>人民币</v>
      </c>
      <c r="F4690" s="2">
        <v>25.665</v>
      </c>
      <c r="G4690" s="2">
        <v>-601</v>
      </c>
      <c r="H4690" s="2">
        <v>-11.71</v>
      </c>
      <c r="I4690" s="2"/>
      <c r="J4690" s="2">
        <v>4532</v>
      </c>
      <c r="K4690" s="2">
        <v>22.66</v>
      </c>
      <c r="L4690" s="2">
        <v>0</v>
      </c>
      <c r="M4690" s="2">
        <v>0</v>
      </c>
      <c r="N4690" s="2" t="str">
        <f>"000061"</f>
        <v>000061</v>
      </c>
      <c r="O4690" s="2" t="str">
        <f>"0157472516"</f>
        <v>0157472516</v>
      </c>
      <c r="P4690" s="2" t="str">
        <f>"5133.00"</f>
        <v>5133.00</v>
      </c>
      <c r="Q4690" s="2">
        <v>35</v>
      </c>
      <c r="R4690" s="2">
        <f>Q4690*C4690</f>
        <v>7000</v>
      </c>
      <c r="S4690" s="2">
        <f>(R4690-P4690)/P4690*100</f>
        <v>36.3724917202416</v>
      </c>
    </row>
    <row r="4691" spans="2:19">
      <c r="B4691" s="2" t="str">
        <f>"北京城建"</f>
        <v>北京城建</v>
      </c>
      <c r="C4691" s="2">
        <v>200</v>
      </c>
      <c r="D4691" s="2">
        <v>200</v>
      </c>
      <c r="E4691" s="2" t="str">
        <f>"人民币"</f>
        <v>人民币</v>
      </c>
      <c r="F4691" s="2">
        <v>24.605</v>
      </c>
      <c r="G4691" s="2">
        <v>-394.99</v>
      </c>
      <c r="H4691" s="2">
        <v>-8.03</v>
      </c>
      <c r="I4691" s="2"/>
      <c r="J4691" s="2">
        <v>4526</v>
      </c>
      <c r="K4691" s="2">
        <v>22.63</v>
      </c>
      <c r="L4691" s="2">
        <v>0</v>
      </c>
      <c r="M4691" s="2">
        <v>0</v>
      </c>
      <c r="N4691" s="2" t="str">
        <f>"600266"</f>
        <v>600266</v>
      </c>
      <c r="O4691" s="2" t="str">
        <f t="shared" ref="O4691:O4693" si="1401">"A453612732"</f>
        <v>A453612732</v>
      </c>
      <c r="P4691" s="2" t="str">
        <f>"4920.99"</f>
        <v>4920.99</v>
      </c>
      <c r="Q4691" s="2">
        <v>28</v>
      </c>
      <c r="R4691" s="2">
        <f>Q4691*C4691</f>
        <v>5600</v>
      </c>
      <c r="S4691" s="2">
        <f>(R4691-P4691)/P4691*100</f>
        <v>13.7982397850839</v>
      </c>
    </row>
    <row r="4692" spans="2:19">
      <c r="B4692" s="2" t="str">
        <f>"上汽集团"</f>
        <v>上汽集团</v>
      </c>
      <c r="C4692" s="2">
        <v>200</v>
      </c>
      <c r="D4692" s="2">
        <v>200</v>
      </c>
      <c r="E4692" s="2" t="str">
        <f>"人民币"</f>
        <v>人民币</v>
      </c>
      <c r="F4692" s="2">
        <v>24.736</v>
      </c>
      <c r="G4692" s="2">
        <v>-449.12</v>
      </c>
      <c r="H4692" s="2">
        <v>-9.08</v>
      </c>
      <c r="I4692" s="2"/>
      <c r="J4692" s="2">
        <v>4498</v>
      </c>
      <c r="K4692" s="2">
        <v>22.49</v>
      </c>
      <c r="L4692" s="2">
        <v>0</v>
      </c>
      <c r="M4692" s="2">
        <v>0</v>
      </c>
      <c r="N4692" s="2" t="str">
        <f>"600104"</f>
        <v>600104</v>
      </c>
      <c r="O4692" s="2" t="str">
        <f>"A453612732"</f>
        <v>A453612732</v>
      </c>
      <c r="P4692" s="2" t="str">
        <f>"4947.12"</f>
        <v>4947.12</v>
      </c>
      <c r="Q4692" s="2">
        <v>35</v>
      </c>
      <c r="R4692" s="2">
        <f>Q4692*C4692</f>
        <v>7000</v>
      </c>
      <c r="S4692" s="2">
        <f>(R4692-P4692)/P4692*100</f>
        <v>41.4964666310904</v>
      </c>
    </row>
    <row r="4693" spans="2:19">
      <c r="B4693" s="2" t="str">
        <f>"中海集运"</f>
        <v>中海集运</v>
      </c>
      <c r="C4693" s="2">
        <v>400</v>
      </c>
      <c r="D4693" s="2">
        <v>400</v>
      </c>
      <c r="E4693" s="2" t="str">
        <f>"人民币"</f>
        <v>人民币</v>
      </c>
      <c r="F4693" s="2">
        <v>9.099</v>
      </c>
      <c r="G4693" s="2">
        <v>-167.68</v>
      </c>
      <c r="H4693" s="2">
        <v>-4.6</v>
      </c>
      <c r="I4693" s="2"/>
      <c r="J4693" s="2">
        <v>3472</v>
      </c>
      <c r="K4693" s="2">
        <v>8.68</v>
      </c>
      <c r="L4693" s="2">
        <v>0</v>
      </c>
      <c r="M4693" s="2">
        <v>0</v>
      </c>
      <c r="N4693" s="2" t="str">
        <f>"601866"</f>
        <v>601866</v>
      </c>
      <c r="O4693" s="2" t="str">
        <f>"A453612732"</f>
        <v>A453612732</v>
      </c>
      <c r="P4693" s="2" t="str">
        <f>"3639.68"</f>
        <v>3639.68</v>
      </c>
      <c r="Q4693" s="2">
        <v>12</v>
      </c>
      <c r="R4693" s="2">
        <f>Q4693*C4693</f>
        <v>4800</v>
      </c>
      <c r="S4693" s="2">
        <f>(R4693-P4693)/P4693*100</f>
        <v>31.8797256901706</v>
      </c>
    </row>
    <row r="4694" spans="2:19">
      <c r="B4694" s="2" t="str">
        <f>"中航军B"</f>
        <v>中航军B</v>
      </c>
      <c r="C4694" s="2">
        <v>3000</v>
      </c>
      <c r="D4694" s="2">
        <v>3000</v>
      </c>
      <c r="E4694" s="2" t="str">
        <f>"人民币"</f>
        <v>人民币</v>
      </c>
      <c r="F4694" s="2">
        <v>0.972</v>
      </c>
      <c r="G4694" s="2">
        <v>-62</v>
      </c>
      <c r="H4694" s="2">
        <v>-2.16</v>
      </c>
      <c r="I4694" s="2"/>
      <c r="J4694" s="2">
        <v>2853</v>
      </c>
      <c r="K4694" s="2">
        <v>0.951</v>
      </c>
      <c r="L4694" s="2">
        <v>0</v>
      </c>
      <c r="M4694" s="2">
        <v>0</v>
      </c>
      <c r="N4694" s="2" t="str">
        <f>"150222"</f>
        <v>150222</v>
      </c>
      <c r="O4694" s="2" t="str">
        <f>"0157472516"</f>
        <v>0157472516</v>
      </c>
      <c r="P4694" s="2" t="str">
        <f>"2915.00"</f>
        <v>2915.00</v>
      </c>
      <c r="Q4694" s="2">
        <v>1.1</v>
      </c>
      <c r="R4694" s="2">
        <f>Q4694*C4694</f>
        <v>3300</v>
      </c>
      <c r="S4694" s="2">
        <f>(R4694-P4694)/P4694*100</f>
        <v>13.2075471698113</v>
      </c>
    </row>
    <row r="4695" spans="2:19">
      <c r="B4695" s="2" t="str">
        <f>"华贸物流"</f>
        <v>华贸物流</v>
      </c>
      <c r="C4695" s="2">
        <v>200</v>
      </c>
      <c r="D4695" s="2">
        <v>200</v>
      </c>
      <c r="E4695" s="2" t="str">
        <f>"人民币"</f>
        <v>人民币</v>
      </c>
      <c r="F4695" s="2">
        <v>16.576</v>
      </c>
      <c r="G4695" s="2">
        <v>-473.12</v>
      </c>
      <c r="H4695" s="2">
        <v>-14.27</v>
      </c>
      <c r="I4695" s="2"/>
      <c r="J4695" s="2">
        <v>2842</v>
      </c>
      <c r="K4695" s="2">
        <v>14.21</v>
      </c>
      <c r="L4695" s="2">
        <v>0</v>
      </c>
      <c r="M4695" s="2">
        <v>0</v>
      </c>
      <c r="N4695" s="2" t="str">
        <f>"603128"</f>
        <v>603128</v>
      </c>
      <c r="O4695" s="2" t="str">
        <f t="shared" ref="O4695:O4698" si="1402">"A453612732"</f>
        <v>A453612732</v>
      </c>
      <c r="P4695" s="2" t="str">
        <f>"3315.12"</f>
        <v>3315.12</v>
      </c>
      <c r="Q4695" s="2">
        <v>20</v>
      </c>
      <c r="R4695" s="2">
        <f>Q4695*C4695</f>
        <v>4000</v>
      </c>
      <c r="S4695" s="2">
        <f>(R4695-P4695)/P4695*100</f>
        <v>20.6592823185888</v>
      </c>
    </row>
    <row r="4696" spans="2:19">
      <c r="B4696" s="2" t="str">
        <f>"盛达矿业"</f>
        <v>盛达矿业</v>
      </c>
      <c r="C4696" s="2">
        <v>100</v>
      </c>
      <c r="D4696" s="2">
        <v>100</v>
      </c>
      <c r="E4696" s="2" t="str">
        <f>"人民币"</f>
        <v>人民币</v>
      </c>
      <c r="F4696" s="2">
        <v>38.308</v>
      </c>
      <c r="G4696" s="2">
        <v>-1175.77</v>
      </c>
      <c r="H4696" s="2">
        <v>-30.69</v>
      </c>
      <c r="I4696" s="2"/>
      <c r="J4696" s="2">
        <v>2655</v>
      </c>
      <c r="K4696" s="2">
        <v>26.55</v>
      </c>
      <c r="L4696" s="2">
        <v>0</v>
      </c>
      <c r="M4696" s="2">
        <v>100</v>
      </c>
      <c r="N4696" s="2" t="str">
        <f>"000603"</f>
        <v>000603</v>
      </c>
      <c r="O4696" s="2" t="str">
        <f>"0157472516"</f>
        <v>0157472516</v>
      </c>
      <c r="P4696" s="2" t="str">
        <f>"3830.77"</f>
        <v>3830.77</v>
      </c>
      <c r="Q4696" s="2">
        <v>40</v>
      </c>
      <c r="R4696" s="2">
        <f>Q4696*C4696</f>
        <v>4000</v>
      </c>
      <c r="S4696" s="2">
        <f>(R4696-P4696)/P4696*100</f>
        <v>4.41764971533138</v>
      </c>
    </row>
    <row r="4697" spans="2:19">
      <c r="B4697" s="2" t="str">
        <f>"大众交通"</f>
        <v>大众交通</v>
      </c>
      <c r="C4697" s="2">
        <v>100</v>
      </c>
      <c r="D4697" s="2">
        <v>100</v>
      </c>
      <c r="E4697" s="2" t="str">
        <f>"人民币"</f>
        <v>人民币</v>
      </c>
      <c r="F4697" s="2">
        <v>30.941</v>
      </c>
      <c r="G4697" s="2">
        <v>-1037.13</v>
      </c>
      <c r="H4697" s="2">
        <v>-33.52</v>
      </c>
      <c r="I4697" s="2"/>
      <c r="J4697" s="2">
        <v>2057</v>
      </c>
      <c r="K4697" s="2">
        <v>20.57</v>
      </c>
      <c r="L4697" s="2">
        <v>0</v>
      </c>
      <c r="M4697" s="2">
        <v>0</v>
      </c>
      <c r="N4697" s="2" t="str">
        <f>"600611"</f>
        <v>600611</v>
      </c>
      <c r="O4697" s="2" t="str">
        <f>"A453612732"</f>
        <v>A453612732</v>
      </c>
      <c r="P4697" s="2" t="str">
        <f>"3094.13"</f>
        <v>3094.13</v>
      </c>
      <c r="Q4697" s="2">
        <v>28</v>
      </c>
      <c r="R4697" s="2">
        <f>Q4697*C4697</f>
        <v>2800</v>
      </c>
      <c r="S4697" s="2">
        <f>(R4697-P4697)/P4697*100</f>
        <v>-9.50606470962759</v>
      </c>
    </row>
    <row r="4698" spans="2:19">
      <c r="B4698" s="2" t="str">
        <f>"中国中车"</f>
        <v>中国中车</v>
      </c>
      <c r="C4698" s="2">
        <v>100</v>
      </c>
      <c r="D4698" s="2">
        <v>100</v>
      </c>
      <c r="E4698" s="2" t="str">
        <f>"人民币"</f>
        <v>人民币</v>
      </c>
      <c r="F4698" s="2">
        <v>26.395</v>
      </c>
      <c r="G4698" s="2">
        <v>-631.5</v>
      </c>
      <c r="H4698" s="2">
        <v>-23.92</v>
      </c>
      <c r="I4698" s="2"/>
      <c r="J4698" s="2">
        <v>2008</v>
      </c>
      <c r="K4698" s="2">
        <v>20.08</v>
      </c>
      <c r="L4698" s="2">
        <v>0</v>
      </c>
      <c r="M4698" s="2">
        <v>100</v>
      </c>
      <c r="N4698" s="2" t="str">
        <f>"601766"</f>
        <v>601766</v>
      </c>
      <c r="O4698" s="2" t="str">
        <f>"A453612732"</f>
        <v>A453612732</v>
      </c>
      <c r="P4698" s="2" t="str">
        <f>"2639.50"</f>
        <v>2639.50</v>
      </c>
      <c r="Q4698" s="2">
        <v>30</v>
      </c>
      <c r="R4698" s="2">
        <f>Q4698*C4698</f>
        <v>3000</v>
      </c>
      <c r="S4698" s="2">
        <f>(R4698-P4698)/P4698*100</f>
        <v>13.6578897518469</v>
      </c>
    </row>
    <row r="4699" spans="2:19">
      <c r="B4699" s="2" t="s">
        <v>8</v>
      </c>
      <c r="C4699" s="2" t="s">
        <v>9</v>
      </c>
      <c r="D4699" s="4" t="s">
        <v>10</v>
      </c>
      <c r="E4699" s="4"/>
      <c r="F4699" s="4"/>
      <c r="G4699" s="2"/>
      <c r="H4699" s="2">
        <f>SUM(H4683:H4698)</f>
        <v>-178.38</v>
      </c>
      <c r="I4699" s="2"/>
      <c r="J4699" s="2"/>
      <c r="K4699" s="2"/>
      <c r="L4699" s="2"/>
      <c r="M4699" s="2"/>
      <c r="N4699" s="2"/>
      <c r="O4699" s="2"/>
      <c r="P4699" s="2"/>
      <c r="Q4699" s="2"/>
      <c r="R4699" s="2">
        <f>SUM(R4683:R4698)</f>
        <v>134800</v>
      </c>
      <c r="S4699" s="2"/>
    </row>
    <row r="4700" customFormat="1" spans="4:9">
      <c r="D4700" s="5"/>
      <c r="E4700" s="5"/>
      <c r="F4700" s="5"/>
      <c r="I4700" s="6">
        <v>42257</v>
      </c>
    </row>
    <row r="4701" customFormat="1" spans="11:11">
      <c r="K4701" s="6">
        <f>I4700+1</f>
        <v>42258</v>
      </c>
    </row>
    <row r="4702" customFormat="1" spans="3:12">
      <c r="C4702" t="s">
        <v>11</v>
      </c>
      <c r="L4702" s="7">
        <f ca="1">NOW()</f>
        <v>42259.9654398148</v>
      </c>
    </row>
    <row r="4703" customFormat="1" spans="10:10">
      <c r="J4703" t="e">
        <f>E4695+1</f>
        <v>#VALUE!</v>
      </c>
    </row>
    <row r="4704" customFormat="1" spans="7:7">
      <c r="G4704" t="s">
        <v>12</v>
      </c>
    </row>
    <row r="4705" customFormat="1" spans="6:6">
      <c r="F4705" t="s">
        <v>13</v>
      </c>
    </row>
    <row r="4706" spans="1:17">
      <c r="A4706" s="2" t="str">
        <f>"币种"</f>
        <v>币种</v>
      </c>
      <c r="B4706" s="2" t="str">
        <f>"余额"</f>
        <v>余额</v>
      </c>
      <c r="C4706" s="2" t="str">
        <f>"可用"</f>
        <v>可用</v>
      </c>
      <c r="D4706" s="2" t="str">
        <f>"可取"</f>
        <v>可取</v>
      </c>
      <c r="E4706" s="2" t="str">
        <f>"参考市值"</f>
        <v>参考市值</v>
      </c>
      <c r="F4706" s="2" t="str">
        <f>"资产"</f>
        <v>资产</v>
      </c>
      <c r="G4706" s="2" t="str">
        <f>"盈亏"</f>
        <v>盈亏</v>
      </c>
      <c r="H4706" s="2"/>
      <c r="I4706" s="2"/>
      <c r="J4706" s="2"/>
      <c r="K4706" s="2"/>
      <c r="L4706" s="2"/>
      <c r="M4706" s="2"/>
      <c r="N4706" s="2"/>
      <c r="O4706" s="2"/>
      <c r="P4706" s="2"/>
      <c r="Q4706" s="2"/>
    </row>
    <row r="4707" spans="1:17">
      <c r="A4707" s="2" t="str">
        <f>"人民币"</f>
        <v>人民币</v>
      </c>
      <c r="B4707" s="2" t="str">
        <f>"5508.71"</f>
        <v>5508.71</v>
      </c>
      <c r="C4707" s="2" t="str">
        <f>"138.54"</f>
        <v>138.54</v>
      </c>
      <c r="D4707" s="2" t="str">
        <f>"138.54"</f>
        <v>138.54</v>
      </c>
      <c r="E4707" s="2" t="str">
        <f>"91616.00"</f>
        <v>91616.00</v>
      </c>
      <c r="F4707" s="2" t="str">
        <f>"91754.54"</f>
        <v>91754.54</v>
      </c>
      <c r="G4707" s="2" t="str">
        <f>"-9194.42"</f>
        <v>-9194.42</v>
      </c>
      <c r="H4707" s="2"/>
      <c r="I4707" s="2"/>
      <c r="J4707" s="2"/>
      <c r="K4707" s="2"/>
      <c r="L4707" s="2"/>
      <c r="M4707" s="2"/>
      <c r="N4707" s="2"/>
      <c r="O4707" s="2"/>
      <c r="P4707" s="2"/>
      <c r="Q4707" s="2"/>
    </row>
    <row r="4708" spans="1:17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8"/>
    </row>
    <row r="4709" spans="1:18">
      <c r="A4709" s="2" t="s">
        <v>0</v>
      </c>
      <c r="B4709" s="2" t="str">
        <f>"证券数量"</f>
        <v>证券数量</v>
      </c>
      <c r="C4709" s="2" t="s">
        <v>1</v>
      </c>
      <c r="D4709" s="2" t="str">
        <f>"价格币种"</f>
        <v>价格币种</v>
      </c>
      <c r="E4709" s="2" t="str">
        <f>"成本价"</f>
        <v>成本价</v>
      </c>
      <c r="F4709" s="2" t="str">
        <f>"浮动盈亏"</f>
        <v>浮动盈亏</v>
      </c>
      <c r="G4709" s="2" t="str">
        <f>"盈亏比例(%)"</f>
        <v>盈亏比例(%)</v>
      </c>
      <c r="H4709" s="2" t="str">
        <f>"折算汇率"</f>
        <v>折算汇率</v>
      </c>
      <c r="I4709" s="2" t="str">
        <f>"最新市值"</f>
        <v>最新市值</v>
      </c>
      <c r="J4709" s="2" t="str">
        <f>"当前价"</f>
        <v>当前价</v>
      </c>
      <c r="K4709" s="2" t="str">
        <f>"今买数量"</f>
        <v>今买数量</v>
      </c>
      <c r="L4709" s="2" t="str">
        <f>"今卖数量"</f>
        <v>今卖数量</v>
      </c>
      <c r="M4709" s="2" t="str">
        <f>"证券代码"</f>
        <v>证券代码</v>
      </c>
      <c r="N4709" s="2" t="str">
        <f>"股东代码"</f>
        <v>股东代码</v>
      </c>
      <c r="O4709" s="2" t="str">
        <f>"成本金额"</f>
        <v>成本金额</v>
      </c>
      <c r="P4709" s="2" t="s">
        <v>2</v>
      </c>
      <c r="Q4709" s="2"/>
      <c r="R4709" s="2" t="s">
        <v>3</v>
      </c>
    </row>
    <row r="4710" spans="1:18">
      <c r="A4710" s="2" t="s">
        <v>4</v>
      </c>
      <c r="B4710" s="9" t="s">
        <v>5</v>
      </c>
      <c r="C4710" s="9" t="s">
        <v>5</v>
      </c>
      <c r="D4710" s="2" t="str">
        <f t="shared" ref="D4710:D4725" si="1403">"人民币"</f>
        <v>人民币</v>
      </c>
      <c r="E4710" s="2">
        <v>19.758</v>
      </c>
      <c r="F4710" s="2">
        <v>-1294.53</v>
      </c>
      <c r="G4710" s="2">
        <v>-8.19</v>
      </c>
      <c r="H4710" s="9" t="s">
        <v>6</v>
      </c>
      <c r="I4710" s="2">
        <v>14512</v>
      </c>
      <c r="J4710" s="2">
        <v>18.14</v>
      </c>
      <c r="K4710" s="2">
        <v>0</v>
      </c>
      <c r="L4710" s="2">
        <v>0</v>
      </c>
      <c r="M4710" s="2" t="str">
        <f>"000936"</f>
        <v>000936</v>
      </c>
      <c r="N4710" s="2" t="str">
        <f t="shared" ref="N4710:N4713" si="1404">"0157472516"</f>
        <v>0157472516</v>
      </c>
      <c r="O4710" s="2" t="str">
        <f>"15806.53"</f>
        <v>15806.53</v>
      </c>
      <c r="P4710" s="2">
        <v>30</v>
      </c>
      <c r="Q4710" s="2">
        <f t="shared" ref="Q4710:Q4725" si="1405">P4710*B4710</f>
        <v>24000</v>
      </c>
      <c r="R4710" s="2">
        <f t="shared" ref="R4710:R4725" si="1406">(Q4710-O4710)/O4710*100</f>
        <v>51.835981711356</v>
      </c>
    </row>
    <row r="4711" spans="1:18">
      <c r="A4711" s="2" t="str">
        <f>"创业板B"</f>
        <v>创业板B</v>
      </c>
      <c r="B4711" s="2">
        <v>10000</v>
      </c>
      <c r="C4711" s="2">
        <v>10000</v>
      </c>
      <c r="D4711" s="2" t="str">
        <f>"人民币"</f>
        <v>人民币</v>
      </c>
      <c r="E4711" s="2">
        <v>1.116</v>
      </c>
      <c r="F4711" s="2">
        <v>-927.5</v>
      </c>
      <c r="G4711" s="2">
        <v>-8.33</v>
      </c>
      <c r="H4711" s="2"/>
      <c r="I4711" s="2">
        <v>10230</v>
      </c>
      <c r="J4711" s="2">
        <v>1.023</v>
      </c>
      <c r="K4711" s="2">
        <v>0</v>
      </c>
      <c r="L4711" s="2">
        <v>0</v>
      </c>
      <c r="M4711" s="2" t="str">
        <f>"150153"</f>
        <v>150153</v>
      </c>
      <c r="N4711" s="2" t="str">
        <f>"0157472516"</f>
        <v>0157472516</v>
      </c>
      <c r="O4711" s="2" t="str">
        <f>"11157.50"</f>
        <v>11157.50</v>
      </c>
      <c r="P4711" s="2">
        <v>1.3</v>
      </c>
      <c r="Q4711" s="2">
        <f>P4711*B4711</f>
        <v>13000</v>
      </c>
      <c r="R4711" s="2">
        <f>(Q4711-O4711)/O4711*100</f>
        <v>16.5135559041004</v>
      </c>
    </row>
    <row r="4712" spans="1:18">
      <c r="A4712" s="2" t="s">
        <v>7</v>
      </c>
      <c r="B4712" s="2">
        <v>600</v>
      </c>
      <c r="C4712" s="2">
        <v>600</v>
      </c>
      <c r="D4712" s="2" t="str">
        <f>"人民币"</f>
        <v>人民币</v>
      </c>
      <c r="E4712" s="2">
        <v>17.548</v>
      </c>
      <c r="F4712" s="2">
        <v>-310.88</v>
      </c>
      <c r="G4712" s="2">
        <v>-2.95</v>
      </c>
      <c r="H4712" s="2"/>
      <c r="I4712" s="2">
        <v>10218</v>
      </c>
      <c r="J4712" s="2">
        <v>17.03</v>
      </c>
      <c r="K4712" s="2">
        <v>0</v>
      </c>
      <c r="L4712" s="2">
        <v>0</v>
      </c>
      <c r="M4712" s="2" t="str">
        <f>"600008"</f>
        <v>600008</v>
      </c>
      <c r="N4712" s="2" t="str">
        <f t="shared" ref="N4712:N4715" si="1407">"A453612732"</f>
        <v>A453612732</v>
      </c>
      <c r="O4712" s="2" t="str">
        <f>"10528.88"</f>
        <v>10528.88</v>
      </c>
      <c r="P4712" s="2">
        <v>25</v>
      </c>
      <c r="Q4712" s="2">
        <f>P4712*B4712</f>
        <v>15000</v>
      </c>
      <c r="R4712" s="2">
        <f>(Q4712-O4712)/O4712*100</f>
        <v>42.4652954540274</v>
      </c>
    </row>
    <row r="4713" spans="1:18">
      <c r="A4713" s="2" t="str">
        <f>"华英农业"</f>
        <v>华英农业</v>
      </c>
      <c r="B4713" s="2">
        <v>600</v>
      </c>
      <c r="C4713" s="2">
        <v>300</v>
      </c>
      <c r="D4713" s="2" t="str">
        <f>"人民币"</f>
        <v>人民币</v>
      </c>
      <c r="E4713" s="2">
        <v>14.948</v>
      </c>
      <c r="F4713" s="2">
        <v>-418.66</v>
      </c>
      <c r="G4713" s="2">
        <v>-4.67</v>
      </c>
      <c r="H4713" s="2"/>
      <c r="I4713" s="2">
        <v>8550</v>
      </c>
      <c r="J4713" s="2">
        <v>14.25</v>
      </c>
      <c r="K4713" s="2">
        <v>300</v>
      </c>
      <c r="L4713" s="2">
        <v>0</v>
      </c>
      <c r="M4713" s="2" t="str">
        <f>"002321"</f>
        <v>002321</v>
      </c>
      <c r="N4713" s="2" t="str">
        <f>"0157472516"</f>
        <v>0157472516</v>
      </c>
      <c r="O4713" s="2" t="str">
        <f>"8968.66"</f>
        <v>8968.66</v>
      </c>
      <c r="P4713" s="2">
        <v>25</v>
      </c>
      <c r="Q4713" s="2">
        <f>P4713*B4713</f>
        <v>15000</v>
      </c>
      <c r="R4713" s="2">
        <f>(Q4713-O4713)/O4713*100</f>
        <v>67.2490650777262</v>
      </c>
    </row>
    <row r="4714" spans="1:18">
      <c r="A4714" s="2" t="str">
        <f>"*ST阳化"</f>
        <v>*ST阳化</v>
      </c>
      <c r="B4714" s="2">
        <v>900</v>
      </c>
      <c r="C4714" s="2">
        <v>600</v>
      </c>
      <c r="D4714" s="2" t="str">
        <f>"人民币"</f>
        <v>人民币</v>
      </c>
      <c r="E4714" s="2">
        <v>7.599</v>
      </c>
      <c r="F4714" s="2">
        <v>-80.2</v>
      </c>
      <c r="G4714" s="2">
        <v>-1.17</v>
      </c>
      <c r="H4714" s="2"/>
      <c r="I4714" s="2">
        <v>6759</v>
      </c>
      <c r="J4714" s="2">
        <v>7.51</v>
      </c>
      <c r="K4714" s="2">
        <v>300</v>
      </c>
      <c r="L4714" s="2">
        <v>0</v>
      </c>
      <c r="M4714" s="2" t="str">
        <f>"600691"</f>
        <v>600691</v>
      </c>
      <c r="N4714" s="2" t="str">
        <f>"A453612732"</f>
        <v>A453612732</v>
      </c>
      <c r="O4714" s="2" t="str">
        <f>"6839.20"</f>
        <v>6839.20</v>
      </c>
      <c r="P4714" s="2">
        <v>11</v>
      </c>
      <c r="Q4714" s="2">
        <f>P4714*B4714</f>
        <v>9900</v>
      </c>
      <c r="R4714" s="2">
        <f>(Q4714-O4714)/O4714*100</f>
        <v>44.7537723710376</v>
      </c>
    </row>
    <row r="4715" spans="1:18">
      <c r="A4715" s="2" t="str">
        <f>"雪峰科技"</f>
        <v>雪峰科技</v>
      </c>
      <c r="B4715" s="2">
        <v>200</v>
      </c>
      <c r="C4715" s="2">
        <v>100</v>
      </c>
      <c r="D4715" s="2" t="str">
        <f>"人民币"</f>
        <v>人民币</v>
      </c>
      <c r="E4715" s="2">
        <v>37.898</v>
      </c>
      <c r="F4715" s="2">
        <v>-1239.59</v>
      </c>
      <c r="G4715" s="2">
        <v>-16.35</v>
      </c>
      <c r="H4715" s="2"/>
      <c r="I4715" s="2">
        <v>6340</v>
      </c>
      <c r="J4715" s="2">
        <v>31.7</v>
      </c>
      <c r="K4715" s="2">
        <v>100</v>
      </c>
      <c r="L4715" s="2">
        <v>0</v>
      </c>
      <c r="M4715" s="2" t="str">
        <f>"603227"</f>
        <v>603227</v>
      </c>
      <c r="N4715" s="2" t="str">
        <f>"A453612732"</f>
        <v>A453612732</v>
      </c>
      <c r="O4715" s="2" t="str">
        <f>"7579.59"</f>
        <v>7579.59</v>
      </c>
      <c r="P4715" s="2">
        <v>42</v>
      </c>
      <c r="Q4715" s="2">
        <f>P4715*B4715</f>
        <v>8400</v>
      </c>
      <c r="R4715" s="2">
        <f>(Q4715-O4715)/O4715*100</f>
        <v>10.8239363870605</v>
      </c>
    </row>
    <row r="4716" spans="1:18">
      <c r="A4716" s="2" t="str">
        <f>"三花股份"</f>
        <v>三花股份</v>
      </c>
      <c r="B4716" s="2">
        <v>400</v>
      </c>
      <c r="C4716" s="2">
        <v>400</v>
      </c>
      <c r="D4716" s="2" t="str">
        <f>"人民币"</f>
        <v>人民币</v>
      </c>
      <c r="E4716" s="2">
        <v>13.737</v>
      </c>
      <c r="F4716" s="2">
        <v>69.25</v>
      </c>
      <c r="G4716" s="2">
        <v>1.26</v>
      </c>
      <c r="H4716" s="2"/>
      <c r="I4716" s="2">
        <v>5564</v>
      </c>
      <c r="J4716" s="2">
        <v>13.91</v>
      </c>
      <c r="K4716" s="2">
        <v>0</v>
      </c>
      <c r="L4716" s="2">
        <v>0</v>
      </c>
      <c r="M4716" s="2" t="str">
        <f>"002050"</f>
        <v>002050</v>
      </c>
      <c r="N4716" s="2" t="str">
        <f t="shared" ref="N4716:N4721" si="1408">"0157472516"</f>
        <v>0157472516</v>
      </c>
      <c r="O4716" s="2" t="str">
        <f>"5494.75"</f>
        <v>5494.75</v>
      </c>
      <c r="P4716" s="2">
        <v>20</v>
      </c>
      <c r="Q4716" s="2">
        <f>P4716*B4716</f>
        <v>8000</v>
      </c>
      <c r="R4716" s="2">
        <f>(Q4716-O4716)/O4716*100</f>
        <v>45.5935210883116</v>
      </c>
    </row>
    <row r="4717" spans="1:18">
      <c r="A4717" s="2" t="str">
        <f>"农 产 品"</f>
        <v>农 产 品</v>
      </c>
      <c r="B4717" s="2">
        <v>200</v>
      </c>
      <c r="C4717" s="2">
        <v>200</v>
      </c>
      <c r="D4717" s="2" t="str">
        <f>"人民币"</f>
        <v>人民币</v>
      </c>
      <c r="E4717" s="2">
        <v>25.665</v>
      </c>
      <c r="F4717" s="2">
        <v>-601</v>
      </c>
      <c r="G4717" s="2">
        <v>-11.71</v>
      </c>
      <c r="H4717" s="2"/>
      <c r="I4717" s="2">
        <v>4532</v>
      </c>
      <c r="J4717" s="2">
        <v>22.66</v>
      </c>
      <c r="K4717" s="2">
        <v>0</v>
      </c>
      <c r="L4717" s="2">
        <v>0</v>
      </c>
      <c r="M4717" s="2" t="str">
        <f>"000061"</f>
        <v>000061</v>
      </c>
      <c r="N4717" s="2" t="str">
        <f>"0157472516"</f>
        <v>0157472516</v>
      </c>
      <c r="O4717" s="2" t="str">
        <f>"5133.00"</f>
        <v>5133.00</v>
      </c>
      <c r="P4717" s="2">
        <v>35</v>
      </c>
      <c r="Q4717" s="2">
        <f>P4717*B4717</f>
        <v>7000</v>
      </c>
      <c r="R4717" s="2">
        <f>(Q4717-O4717)/O4717*100</f>
        <v>36.3724917202416</v>
      </c>
    </row>
    <row r="4718" spans="1:18">
      <c r="A4718" s="2" t="str">
        <f>"北京城建"</f>
        <v>北京城建</v>
      </c>
      <c r="B4718" s="2">
        <v>200</v>
      </c>
      <c r="C4718" s="2">
        <v>200</v>
      </c>
      <c r="D4718" s="2" t="str">
        <f>"人民币"</f>
        <v>人民币</v>
      </c>
      <c r="E4718" s="2">
        <v>24.605</v>
      </c>
      <c r="F4718" s="2">
        <v>-394.99</v>
      </c>
      <c r="G4718" s="2">
        <v>-8.03</v>
      </c>
      <c r="H4718" s="2"/>
      <c r="I4718" s="2">
        <v>4526</v>
      </c>
      <c r="J4718" s="2">
        <v>22.63</v>
      </c>
      <c r="K4718" s="2">
        <v>0</v>
      </c>
      <c r="L4718" s="2">
        <v>0</v>
      </c>
      <c r="M4718" s="2" t="str">
        <f>"600266"</f>
        <v>600266</v>
      </c>
      <c r="N4718" s="2" t="str">
        <f t="shared" ref="N4718:N4720" si="1409">"A453612732"</f>
        <v>A453612732</v>
      </c>
      <c r="O4718" s="2" t="str">
        <f>"4920.99"</f>
        <v>4920.99</v>
      </c>
      <c r="P4718" s="2">
        <v>28</v>
      </c>
      <c r="Q4718" s="2">
        <f>P4718*B4718</f>
        <v>5600</v>
      </c>
      <c r="R4718" s="2">
        <f>(Q4718-O4718)/O4718*100</f>
        <v>13.7982397850839</v>
      </c>
    </row>
    <row r="4719" spans="1:18">
      <c r="A4719" s="2" t="str">
        <f>"上汽集团"</f>
        <v>上汽集团</v>
      </c>
      <c r="B4719" s="2">
        <v>200</v>
      </c>
      <c r="C4719" s="2">
        <v>200</v>
      </c>
      <c r="D4719" s="2" t="str">
        <f>"人民币"</f>
        <v>人民币</v>
      </c>
      <c r="E4719" s="2">
        <v>24.736</v>
      </c>
      <c r="F4719" s="2">
        <v>-449.12</v>
      </c>
      <c r="G4719" s="2">
        <v>-9.08</v>
      </c>
      <c r="H4719" s="2"/>
      <c r="I4719" s="2">
        <v>4498</v>
      </c>
      <c r="J4719" s="2">
        <v>22.49</v>
      </c>
      <c r="K4719" s="2">
        <v>0</v>
      </c>
      <c r="L4719" s="2">
        <v>0</v>
      </c>
      <c r="M4719" s="2" t="str">
        <f>"600104"</f>
        <v>600104</v>
      </c>
      <c r="N4719" s="2" t="str">
        <f>"A453612732"</f>
        <v>A453612732</v>
      </c>
      <c r="O4719" s="2" t="str">
        <f>"4947.12"</f>
        <v>4947.12</v>
      </c>
      <c r="P4719" s="2">
        <v>35</v>
      </c>
      <c r="Q4719" s="2">
        <f>P4719*B4719</f>
        <v>7000</v>
      </c>
      <c r="R4719" s="2">
        <f>(Q4719-O4719)/O4719*100</f>
        <v>41.4964666310904</v>
      </c>
    </row>
    <row r="4720" spans="1:18">
      <c r="A4720" s="2" t="str">
        <f>"中海集运"</f>
        <v>中海集运</v>
      </c>
      <c r="B4720" s="2">
        <v>400</v>
      </c>
      <c r="C4720" s="2">
        <v>400</v>
      </c>
      <c r="D4720" s="2" t="str">
        <f>"人民币"</f>
        <v>人民币</v>
      </c>
      <c r="E4720" s="2">
        <v>9.099</v>
      </c>
      <c r="F4720" s="2">
        <v>-167.68</v>
      </c>
      <c r="G4720" s="2">
        <v>-4.6</v>
      </c>
      <c r="H4720" s="2"/>
      <c r="I4720" s="2">
        <v>3472</v>
      </c>
      <c r="J4720" s="2">
        <v>8.68</v>
      </c>
      <c r="K4720" s="2">
        <v>0</v>
      </c>
      <c r="L4720" s="2">
        <v>0</v>
      </c>
      <c r="M4720" s="2" t="str">
        <f>"601866"</f>
        <v>601866</v>
      </c>
      <c r="N4720" s="2" t="str">
        <f>"A453612732"</f>
        <v>A453612732</v>
      </c>
      <c r="O4720" s="2" t="str">
        <f>"3639.68"</f>
        <v>3639.68</v>
      </c>
      <c r="P4720" s="2">
        <v>12</v>
      </c>
      <c r="Q4720" s="2">
        <f>P4720*B4720</f>
        <v>4800</v>
      </c>
      <c r="R4720" s="2">
        <f>(Q4720-O4720)/O4720*100</f>
        <v>31.8797256901706</v>
      </c>
    </row>
    <row r="4721" spans="1:18">
      <c r="A4721" s="2" t="str">
        <f>"中航军B"</f>
        <v>中航军B</v>
      </c>
      <c r="B4721" s="2">
        <v>3000</v>
      </c>
      <c r="C4721" s="2">
        <v>3000</v>
      </c>
      <c r="D4721" s="2" t="str">
        <f>"人民币"</f>
        <v>人民币</v>
      </c>
      <c r="E4721" s="2">
        <v>0.972</v>
      </c>
      <c r="F4721" s="2">
        <v>-62</v>
      </c>
      <c r="G4721" s="2">
        <v>-2.16</v>
      </c>
      <c r="H4721" s="2"/>
      <c r="I4721" s="2">
        <v>2853</v>
      </c>
      <c r="J4721" s="2">
        <v>0.951</v>
      </c>
      <c r="K4721" s="2">
        <v>0</v>
      </c>
      <c r="L4721" s="2">
        <v>0</v>
      </c>
      <c r="M4721" s="2" t="str">
        <f>"150222"</f>
        <v>150222</v>
      </c>
      <c r="N4721" s="2" t="str">
        <f>"0157472516"</f>
        <v>0157472516</v>
      </c>
      <c r="O4721" s="2" t="str">
        <f>"2915.00"</f>
        <v>2915.00</v>
      </c>
      <c r="P4721" s="2">
        <v>1.1</v>
      </c>
      <c r="Q4721" s="2">
        <f>P4721*B4721</f>
        <v>3300</v>
      </c>
      <c r="R4721" s="2">
        <f>(Q4721-O4721)/O4721*100</f>
        <v>13.2075471698113</v>
      </c>
    </row>
    <row r="4722" spans="1:18">
      <c r="A4722" s="2" t="str">
        <f>"华贸物流"</f>
        <v>华贸物流</v>
      </c>
      <c r="B4722" s="2">
        <v>200</v>
      </c>
      <c r="C4722" s="2">
        <v>200</v>
      </c>
      <c r="D4722" s="2" t="str">
        <f>"人民币"</f>
        <v>人民币</v>
      </c>
      <c r="E4722" s="2">
        <v>16.576</v>
      </c>
      <c r="F4722" s="2">
        <v>-473.12</v>
      </c>
      <c r="G4722" s="2">
        <v>-14.27</v>
      </c>
      <c r="H4722" s="2"/>
      <c r="I4722" s="2">
        <v>2842</v>
      </c>
      <c r="J4722" s="2">
        <v>14.21</v>
      </c>
      <c r="K4722" s="2">
        <v>0</v>
      </c>
      <c r="L4722" s="2">
        <v>0</v>
      </c>
      <c r="M4722" s="2" t="str">
        <f>"603128"</f>
        <v>603128</v>
      </c>
      <c r="N4722" s="2" t="str">
        <f t="shared" ref="N4722:N4725" si="1410">"A453612732"</f>
        <v>A453612732</v>
      </c>
      <c r="O4722" s="2" t="str">
        <f>"3315.12"</f>
        <v>3315.12</v>
      </c>
      <c r="P4722" s="2">
        <v>20</v>
      </c>
      <c r="Q4722" s="2">
        <f>P4722*B4722</f>
        <v>4000</v>
      </c>
      <c r="R4722" s="2">
        <f>(Q4722-O4722)/O4722*100</f>
        <v>20.6592823185888</v>
      </c>
    </row>
    <row r="4723" spans="1:18">
      <c r="A4723" s="2" t="str">
        <f>"盛达矿业"</f>
        <v>盛达矿业</v>
      </c>
      <c r="B4723" s="2">
        <v>100</v>
      </c>
      <c r="C4723" s="2">
        <v>100</v>
      </c>
      <c r="D4723" s="2" t="str">
        <f>"人民币"</f>
        <v>人民币</v>
      </c>
      <c r="E4723" s="2">
        <v>38.308</v>
      </c>
      <c r="F4723" s="2">
        <v>-1175.77</v>
      </c>
      <c r="G4723" s="2">
        <v>-30.69</v>
      </c>
      <c r="H4723" s="2"/>
      <c r="I4723" s="2">
        <v>2655</v>
      </c>
      <c r="J4723" s="2">
        <v>26.55</v>
      </c>
      <c r="K4723" s="2">
        <v>0</v>
      </c>
      <c r="L4723" s="2">
        <v>100</v>
      </c>
      <c r="M4723" s="2" t="str">
        <f>"000603"</f>
        <v>000603</v>
      </c>
      <c r="N4723" s="2" t="str">
        <f>"0157472516"</f>
        <v>0157472516</v>
      </c>
      <c r="O4723" s="2" t="str">
        <f>"3830.77"</f>
        <v>3830.77</v>
      </c>
      <c r="P4723" s="2">
        <v>40</v>
      </c>
      <c r="Q4723" s="2">
        <f>P4723*B4723</f>
        <v>4000</v>
      </c>
      <c r="R4723" s="2">
        <f>(Q4723-O4723)/O4723*100</f>
        <v>4.41764971533138</v>
      </c>
    </row>
    <row r="4724" spans="1:18">
      <c r="A4724" s="2" t="str">
        <f>"大众交通"</f>
        <v>大众交通</v>
      </c>
      <c r="B4724" s="2">
        <v>100</v>
      </c>
      <c r="C4724" s="2">
        <v>100</v>
      </c>
      <c r="D4724" s="2" t="str">
        <f>"人民币"</f>
        <v>人民币</v>
      </c>
      <c r="E4724" s="2">
        <v>30.941</v>
      </c>
      <c r="F4724" s="2">
        <v>-1037.13</v>
      </c>
      <c r="G4724" s="2">
        <v>-33.52</v>
      </c>
      <c r="H4724" s="2"/>
      <c r="I4724" s="2">
        <v>2057</v>
      </c>
      <c r="J4724" s="2">
        <v>20.57</v>
      </c>
      <c r="K4724" s="2">
        <v>0</v>
      </c>
      <c r="L4724" s="2">
        <v>0</v>
      </c>
      <c r="M4724" s="2" t="str">
        <f>"600611"</f>
        <v>600611</v>
      </c>
      <c r="N4724" s="2" t="str">
        <f>"A453612732"</f>
        <v>A453612732</v>
      </c>
      <c r="O4724" s="2" t="str">
        <f>"3094.13"</f>
        <v>3094.13</v>
      </c>
      <c r="P4724" s="2">
        <v>28</v>
      </c>
      <c r="Q4724" s="2">
        <f>P4724*B4724</f>
        <v>2800</v>
      </c>
      <c r="R4724" s="2">
        <f>(Q4724-O4724)/O4724*100</f>
        <v>-9.50606470962759</v>
      </c>
    </row>
    <row r="4725" spans="1:18">
      <c r="A4725" s="2" t="str">
        <f>"中国中车"</f>
        <v>中国中车</v>
      </c>
      <c r="B4725" s="2">
        <v>100</v>
      </c>
      <c r="C4725" s="2">
        <v>100</v>
      </c>
      <c r="D4725" s="2" t="str">
        <f>"人民币"</f>
        <v>人民币</v>
      </c>
      <c r="E4725" s="2">
        <v>26.395</v>
      </c>
      <c r="F4725" s="2">
        <v>-631.5</v>
      </c>
      <c r="G4725" s="2">
        <v>-23.92</v>
      </c>
      <c r="H4725" s="2"/>
      <c r="I4725" s="2">
        <v>2008</v>
      </c>
      <c r="J4725" s="2">
        <v>20.08</v>
      </c>
      <c r="K4725" s="2">
        <v>0</v>
      </c>
      <c r="L4725" s="2">
        <v>100</v>
      </c>
      <c r="M4725" s="2" t="str">
        <f>"601766"</f>
        <v>601766</v>
      </c>
      <c r="N4725" s="2" t="str">
        <f>"A453612732"</f>
        <v>A453612732</v>
      </c>
      <c r="O4725" s="2" t="str">
        <f>"2639.50"</f>
        <v>2639.50</v>
      </c>
      <c r="P4725" s="2">
        <v>30</v>
      </c>
      <c r="Q4725" s="2">
        <f>P4725*B4725</f>
        <v>3000</v>
      </c>
      <c r="R4725" s="2">
        <f>(Q4725-O4725)/O4725*100</f>
        <v>13.6578897518469</v>
      </c>
    </row>
    <row r="4726" spans="1:18">
      <c r="A4726" s="2" t="s">
        <v>8</v>
      </c>
      <c r="B4726" s="2" t="s">
        <v>9</v>
      </c>
      <c r="C4726" s="4" t="s">
        <v>10</v>
      </c>
      <c r="D4726" s="4"/>
      <c r="E4726" s="4"/>
      <c r="F4726" s="2"/>
      <c r="G4726" s="2">
        <f>SUM(G4710:G4725)</f>
        <v>-178.38</v>
      </c>
      <c r="H4726" s="2"/>
      <c r="I4726" s="2"/>
      <c r="J4726" s="2"/>
      <c r="K4726" s="2"/>
      <c r="L4726" s="2"/>
      <c r="M4726" s="2"/>
      <c r="N4726" s="2"/>
      <c r="O4726" s="2"/>
      <c r="P4726" s="2"/>
      <c r="Q4726" s="2">
        <f>SUM(Q4710:Q4725)</f>
        <v>134800</v>
      </c>
      <c r="R4726" s="2"/>
    </row>
    <row r="4727" customFormat="1" spans="3:8">
      <c r="C4727" s="5"/>
      <c r="D4727" s="5"/>
      <c r="E4727" s="5"/>
      <c r="H4727" s="6">
        <v>42257</v>
      </c>
    </row>
    <row r="4728" customFormat="1" spans="10:10">
      <c r="J4728" s="6">
        <f>H4727+1</f>
        <v>42258</v>
      </c>
    </row>
    <row r="4729" customFormat="1" spans="2:11">
      <c r="B4729" t="s">
        <v>11</v>
      </c>
      <c r="K4729" s="7">
        <f ca="1">NOW()</f>
        <v>42259.9654398148</v>
      </c>
    </row>
    <row r="4730" customFormat="1" spans="9:9">
      <c r="I4730" t="e">
        <f>D4722+1</f>
        <v>#VALUE!</v>
      </c>
    </row>
    <row r="4731" customFormat="1"/>
    <row r="4732" spans="1:18">
      <c r="A4732" s="2" t="s">
        <v>0</v>
      </c>
      <c r="B4732" s="2" t="str">
        <f>"证券数量"</f>
        <v>证券数量</v>
      </c>
      <c r="C4732" s="2" t="s">
        <v>1</v>
      </c>
      <c r="D4732" s="2" t="str">
        <f>"价格币种"</f>
        <v>价格币种</v>
      </c>
      <c r="E4732" s="2" t="str">
        <f>"成本价"</f>
        <v>成本价</v>
      </c>
      <c r="F4732" s="2" t="str">
        <f>"浮动盈亏"</f>
        <v>浮动盈亏</v>
      </c>
      <c r="G4732" s="2" t="str">
        <f>"盈亏比例(%)"</f>
        <v>盈亏比例(%)</v>
      </c>
      <c r="H4732" s="2" t="str">
        <f>"折算汇率"</f>
        <v>折算汇率</v>
      </c>
      <c r="I4732" s="2" t="str">
        <f>"最新市值"</f>
        <v>最新市值</v>
      </c>
      <c r="J4732" s="2" t="str">
        <f>"当前价"</f>
        <v>当前价</v>
      </c>
      <c r="K4732" s="2" t="str">
        <f>"今买数量"</f>
        <v>今买数量</v>
      </c>
      <c r="L4732" s="2" t="str">
        <f>"今卖数量"</f>
        <v>今卖数量</v>
      </c>
      <c r="M4732" s="2" t="str">
        <f>"证券代码"</f>
        <v>证券代码</v>
      </c>
      <c r="N4732" s="2" t="str">
        <f>"股东代码"</f>
        <v>股东代码</v>
      </c>
      <c r="O4732" s="2" t="str">
        <f>"成本金额"</f>
        <v>成本金额</v>
      </c>
      <c r="P4732" s="2" t="s">
        <v>2</v>
      </c>
      <c r="Q4732" s="2"/>
      <c r="R4732" s="2" t="s">
        <v>3</v>
      </c>
    </row>
    <row r="4733" spans="1:18">
      <c r="A4733" s="2" t="s">
        <v>4</v>
      </c>
      <c r="B4733" s="9" t="s">
        <v>5</v>
      </c>
      <c r="C4733" s="9" t="s">
        <v>5</v>
      </c>
      <c r="D4733" s="2" t="str">
        <f t="shared" ref="D4733:D4748" si="1411">"人民币"</f>
        <v>人民币</v>
      </c>
      <c r="E4733" s="2">
        <v>19.758</v>
      </c>
      <c r="F4733" s="2">
        <v>-1294.53</v>
      </c>
      <c r="G4733" s="2">
        <v>-8.19</v>
      </c>
      <c r="H4733" s="9" t="s">
        <v>6</v>
      </c>
      <c r="I4733" s="2">
        <v>14512</v>
      </c>
      <c r="J4733" s="2">
        <v>18.14</v>
      </c>
      <c r="K4733" s="2">
        <v>0</v>
      </c>
      <c r="L4733" s="2">
        <v>0</v>
      </c>
      <c r="M4733" s="2" t="str">
        <f>"000936"</f>
        <v>000936</v>
      </c>
      <c r="N4733" s="2" t="str">
        <f t="shared" ref="N4733:N4736" si="1412">"0157472516"</f>
        <v>0157472516</v>
      </c>
      <c r="O4733" s="2" t="str">
        <f>"15806.53"</f>
        <v>15806.53</v>
      </c>
      <c r="P4733" s="2">
        <v>30</v>
      </c>
      <c r="Q4733" s="2">
        <f t="shared" ref="Q4733:Q4748" si="1413">P4733*B4733</f>
        <v>24000</v>
      </c>
      <c r="R4733" s="2">
        <f t="shared" ref="R4733:R4748" si="1414">(Q4733-O4733)/O4733*100</f>
        <v>51.835981711356</v>
      </c>
    </row>
    <row r="4734" spans="1:18">
      <c r="A4734" s="2" t="str">
        <f>"创业板B"</f>
        <v>创业板B</v>
      </c>
      <c r="B4734" s="2">
        <v>10000</v>
      </c>
      <c r="C4734" s="2">
        <v>10000</v>
      </c>
      <c r="D4734" s="2" t="str">
        <f>"人民币"</f>
        <v>人民币</v>
      </c>
      <c r="E4734" s="2">
        <v>1.116</v>
      </c>
      <c r="F4734" s="2">
        <v>-927.5</v>
      </c>
      <c r="G4734" s="2">
        <v>-8.33</v>
      </c>
      <c r="H4734" s="2"/>
      <c r="I4734" s="2">
        <v>10230</v>
      </c>
      <c r="J4734" s="2">
        <v>1.023</v>
      </c>
      <c r="K4734" s="2">
        <v>0</v>
      </c>
      <c r="L4734" s="2">
        <v>0</v>
      </c>
      <c r="M4734" s="2" t="str">
        <f>"150153"</f>
        <v>150153</v>
      </c>
      <c r="N4734" s="2" t="str">
        <f>"0157472516"</f>
        <v>0157472516</v>
      </c>
      <c r="O4734" s="2" t="str">
        <f>"11157.50"</f>
        <v>11157.50</v>
      </c>
      <c r="P4734" s="2">
        <v>1.3</v>
      </c>
      <c r="Q4734" s="2">
        <f>P4734*B4734</f>
        <v>13000</v>
      </c>
      <c r="R4734" s="2">
        <f>(Q4734-O4734)/O4734*100</f>
        <v>16.5135559041004</v>
      </c>
    </row>
    <row r="4735" spans="1:18">
      <c r="A4735" s="2" t="s">
        <v>7</v>
      </c>
      <c r="B4735" s="2">
        <v>600</v>
      </c>
      <c r="C4735" s="2">
        <v>600</v>
      </c>
      <c r="D4735" s="2" t="str">
        <f>"人民币"</f>
        <v>人民币</v>
      </c>
      <c r="E4735" s="2">
        <v>17.548</v>
      </c>
      <c r="F4735" s="2">
        <v>-310.88</v>
      </c>
      <c r="G4735" s="2">
        <v>-2.95</v>
      </c>
      <c r="H4735" s="2"/>
      <c r="I4735" s="2">
        <v>10218</v>
      </c>
      <c r="J4735" s="2">
        <v>17.03</v>
      </c>
      <c r="K4735" s="2">
        <v>0</v>
      </c>
      <c r="L4735" s="2">
        <v>0</v>
      </c>
      <c r="M4735" s="2" t="str">
        <f>"600008"</f>
        <v>600008</v>
      </c>
      <c r="N4735" s="2" t="str">
        <f t="shared" ref="N4735:N4738" si="1415">"A453612732"</f>
        <v>A453612732</v>
      </c>
      <c r="O4735" s="2" t="str">
        <f>"10528.88"</f>
        <v>10528.88</v>
      </c>
      <c r="P4735" s="2">
        <v>25</v>
      </c>
      <c r="Q4735" s="2">
        <f>P4735*B4735</f>
        <v>15000</v>
      </c>
      <c r="R4735" s="2">
        <f>(Q4735-O4735)/O4735*100</f>
        <v>42.4652954540274</v>
      </c>
    </row>
    <row r="4736" spans="1:18">
      <c r="A4736" s="2" t="str">
        <f>"华英农业"</f>
        <v>华英农业</v>
      </c>
      <c r="B4736" s="2">
        <v>600</v>
      </c>
      <c r="C4736" s="2">
        <v>300</v>
      </c>
      <c r="D4736" s="2" t="str">
        <f>"人民币"</f>
        <v>人民币</v>
      </c>
      <c r="E4736" s="2">
        <v>14.948</v>
      </c>
      <c r="F4736" s="2">
        <v>-418.66</v>
      </c>
      <c r="G4736" s="2">
        <v>-4.67</v>
      </c>
      <c r="H4736" s="2"/>
      <c r="I4736" s="2">
        <v>8550</v>
      </c>
      <c r="J4736" s="2">
        <v>14.25</v>
      </c>
      <c r="K4736" s="2">
        <v>300</v>
      </c>
      <c r="L4736" s="2">
        <v>0</v>
      </c>
      <c r="M4736" s="2" t="str">
        <f>"002321"</f>
        <v>002321</v>
      </c>
      <c r="N4736" s="2" t="str">
        <f>"0157472516"</f>
        <v>0157472516</v>
      </c>
      <c r="O4736" s="2" t="str">
        <f>"8968.66"</f>
        <v>8968.66</v>
      </c>
      <c r="P4736" s="2">
        <v>25</v>
      </c>
      <c r="Q4736" s="2">
        <f>P4736*B4736</f>
        <v>15000</v>
      </c>
      <c r="R4736" s="2">
        <f>(Q4736-O4736)/O4736*100</f>
        <v>67.2490650777262</v>
      </c>
    </row>
    <row r="4737" spans="1:18">
      <c r="A4737" s="2" t="str">
        <f>"*ST阳化"</f>
        <v>*ST阳化</v>
      </c>
      <c r="B4737" s="2">
        <v>900</v>
      </c>
      <c r="C4737" s="2">
        <v>600</v>
      </c>
      <c r="D4737" s="2" t="str">
        <f>"人民币"</f>
        <v>人民币</v>
      </c>
      <c r="E4737" s="2">
        <v>7.599</v>
      </c>
      <c r="F4737" s="2">
        <v>-80.2</v>
      </c>
      <c r="G4737" s="2">
        <v>-1.17</v>
      </c>
      <c r="H4737" s="2"/>
      <c r="I4737" s="2">
        <v>6759</v>
      </c>
      <c r="J4737" s="2">
        <v>7.51</v>
      </c>
      <c r="K4737" s="2">
        <v>300</v>
      </c>
      <c r="L4737" s="2">
        <v>0</v>
      </c>
      <c r="M4737" s="2" t="str">
        <f>"600691"</f>
        <v>600691</v>
      </c>
      <c r="N4737" s="2" t="str">
        <f>"A453612732"</f>
        <v>A453612732</v>
      </c>
      <c r="O4737" s="2" t="str">
        <f>"6839.20"</f>
        <v>6839.20</v>
      </c>
      <c r="P4737" s="2">
        <v>11</v>
      </c>
      <c r="Q4737" s="2">
        <f>P4737*B4737</f>
        <v>9900</v>
      </c>
      <c r="R4737" s="2">
        <f>(Q4737-O4737)/O4737*100</f>
        <v>44.7537723710376</v>
      </c>
    </row>
    <row r="4738" spans="1:18">
      <c r="A4738" s="2" t="str">
        <f>"雪峰科技"</f>
        <v>雪峰科技</v>
      </c>
      <c r="B4738" s="2">
        <v>200</v>
      </c>
      <c r="C4738" s="2">
        <v>100</v>
      </c>
      <c r="D4738" s="2" t="str">
        <f>"人民币"</f>
        <v>人民币</v>
      </c>
      <c r="E4738" s="2">
        <v>37.898</v>
      </c>
      <c r="F4738" s="2">
        <v>-1239.59</v>
      </c>
      <c r="G4738" s="2">
        <v>-16.35</v>
      </c>
      <c r="H4738" s="2"/>
      <c r="I4738" s="2">
        <v>6340</v>
      </c>
      <c r="J4738" s="2">
        <v>31.7</v>
      </c>
      <c r="K4738" s="2">
        <v>100</v>
      </c>
      <c r="L4738" s="2">
        <v>0</v>
      </c>
      <c r="M4738" s="2" t="str">
        <f>"603227"</f>
        <v>603227</v>
      </c>
      <c r="N4738" s="2" t="str">
        <f>"A453612732"</f>
        <v>A453612732</v>
      </c>
      <c r="O4738" s="2" t="str">
        <f>"7579.59"</f>
        <v>7579.59</v>
      </c>
      <c r="P4738" s="2">
        <v>42</v>
      </c>
      <c r="Q4738" s="2">
        <f>P4738*B4738</f>
        <v>8400</v>
      </c>
      <c r="R4738" s="2">
        <f>(Q4738-O4738)/O4738*100</f>
        <v>10.8239363870605</v>
      </c>
    </row>
    <row r="4739" spans="1:18">
      <c r="A4739" s="2" t="str">
        <f>"三花股份"</f>
        <v>三花股份</v>
      </c>
      <c r="B4739" s="2">
        <v>400</v>
      </c>
      <c r="C4739" s="2">
        <v>400</v>
      </c>
      <c r="D4739" s="2" t="str">
        <f>"人民币"</f>
        <v>人民币</v>
      </c>
      <c r="E4739" s="2">
        <v>13.737</v>
      </c>
      <c r="F4739" s="2">
        <v>69.25</v>
      </c>
      <c r="G4739" s="2">
        <v>1.26</v>
      </c>
      <c r="H4739" s="2"/>
      <c r="I4739" s="2">
        <v>5564</v>
      </c>
      <c r="J4739" s="2">
        <v>13.91</v>
      </c>
      <c r="K4739" s="2">
        <v>0</v>
      </c>
      <c r="L4739" s="2">
        <v>0</v>
      </c>
      <c r="M4739" s="2" t="str">
        <f>"002050"</f>
        <v>002050</v>
      </c>
      <c r="N4739" s="2" t="str">
        <f t="shared" ref="N4739:N4744" si="1416">"0157472516"</f>
        <v>0157472516</v>
      </c>
      <c r="O4739" s="2" t="str">
        <f>"5494.75"</f>
        <v>5494.75</v>
      </c>
      <c r="P4739" s="2">
        <v>20</v>
      </c>
      <c r="Q4739" s="2">
        <f>P4739*B4739</f>
        <v>8000</v>
      </c>
      <c r="R4739" s="2">
        <f>(Q4739-O4739)/O4739*100</f>
        <v>45.5935210883116</v>
      </c>
    </row>
    <row r="4740" spans="1:18">
      <c r="A4740" s="2" t="str">
        <f>"农 产 品"</f>
        <v>农 产 品</v>
      </c>
      <c r="B4740" s="2">
        <v>200</v>
      </c>
      <c r="C4740" s="2">
        <v>200</v>
      </c>
      <c r="D4740" s="2" t="str">
        <f>"人民币"</f>
        <v>人民币</v>
      </c>
      <c r="E4740" s="2">
        <v>25.665</v>
      </c>
      <c r="F4740" s="2">
        <v>-601</v>
      </c>
      <c r="G4740" s="2">
        <v>-11.71</v>
      </c>
      <c r="H4740" s="2"/>
      <c r="I4740" s="2">
        <v>4532</v>
      </c>
      <c r="J4740" s="2">
        <v>22.66</v>
      </c>
      <c r="K4740" s="2">
        <v>0</v>
      </c>
      <c r="L4740" s="2">
        <v>0</v>
      </c>
      <c r="M4740" s="2" t="str">
        <f>"000061"</f>
        <v>000061</v>
      </c>
      <c r="N4740" s="2" t="str">
        <f>"0157472516"</f>
        <v>0157472516</v>
      </c>
      <c r="O4740" s="2" t="str">
        <f>"5133.00"</f>
        <v>5133.00</v>
      </c>
      <c r="P4740" s="2">
        <v>35</v>
      </c>
      <c r="Q4740" s="2">
        <f>P4740*B4740</f>
        <v>7000</v>
      </c>
      <c r="R4740" s="2">
        <f>(Q4740-O4740)/O4740*100</f>
        <v>36.3724917202416</v>
      </c>
    </row>
    <row r="4741" spans="1:18">
      <c r="A4741" s="2" t="str">
        <f>"北京城建"</f>
        <v>北京城建</v>
      </c>
      <c r="B4741" s="2">
        <v>200</v>
      </c>
      <c r="C4741" s="2">
        <v>200</v>
      </c>
      <c r="D4741" s="2" t="str">
        <f>"人民币"</f>
        <v>人民币</v>
      </c>
      <c r="E4741" s="2">
        <v>24.605</v>
      </c>
      <c r="F4741" s="2">
        <v>-394.99</v>
      </c>
      <c r="G4741" s="2">
        <v>-8.03</v>
      </c>
      <c r="H4741" s="2"/>
      <c r="I4741" s="2">
        <v>4526</v>
      </c>
      <c r="J4741" s="2">
        <v>22.63</v>
      </c>
      <c r="K4741" s="2">
        <v>0</v>
      </c>
      <c r="L4741" s="2">
        <v>0</v>
      </c>
      <c r="M4741" s="2" t="str">
        <f>"600266"</f>
        <v>600266</v>
      </c>
      <c r="N4741" s="2" t="str">
        <f t="shared" ref="N4741:N4743" si="1417">"A453612732"</f>
        <v>A453612732</v>
      </c>
      <c r="O4741" s="2" t="str">
        <f>"4920.99"</f>
        <v>4920.99</v>
      </c>
      <c r="P4741" s="2">
        <v>28</v>
      </c>
      <c r="Q4741" s="2">
        <f>P4741*B4741</f>
        <v>5600</v>
      </c>
      <c r="R4741" s="2">
        <f>(Q4741-O4741)/O4741*100</f>
        <v>13.7982397850839</v>
      </c>
    </row>
    <row r="4742" spans="1:18">
      <c r="A4742" s="2" t="str">
        <f>"上汽集团"</f>
        <v>上汽集团</v>
      </c>
      <c r="B4742" s="2">
        <v>200</v>
      </c>
      <c r="C4742" s="2">
        <v>200</v>
      </c>
      <c r="D4742" s="2" t="str">
        <f>"人民币"</f>
        <v>人民币</v>
      </c>
      <c r="E4742" s="2">
        <v>24.736</v>
      </c>
      <c r="F4742" s="2">
        <v>-449.12</v>
      </c>
      <c r="G4742" s="2">
        <v>-9.08</v>
      </c>
      <c r="H4742" s="2"/>
      <c r="I4742" s="2">
        <v>4498</v>
      </c>
      <c r="J4742" s="2">
        <v>22.49</v>
      </c>
      <c r="K4742" s="2">
        <v>0</v>
      </c>
      <c r="L4742" s="2">
        <v>0</v>
      </c>
      <c r="M4742" s="2" t="str">
        <f>"600104"</f>
        <v>600104</v>
      </c>
      <c r="N4742" s="2" t="str">
        <f>"A453612732"</f>
        <v>A453612732</v>
      </c>
      <c r="O4742" s="2" t="str">
        <f>"4947.12"</f>
        <v>4947.12</v>
      </c>
      <c r="P4742" s="2">
        <v>35</v>
      </c>
      <c r="Q4742" s="2">
        <f>P4742*B4742</f>
        <v>7000</v>
      </c>
      <c r="R4742" s="2">
        <f>(Q4742-O4742)/O4742*100</f>
        <v>41.4964666310904</v>
      </c>
    </row>
    <row r="4743" spans="1:18">
      <c r="A4743" s="2" t="str">
        <f>"中海集运"</f>
        <v>中海集运</v>
      </c>
      <c r="B4743" s="2">
        <v>400</v>
      </c>
      <c r="C4743" s="2">
        <v>400</v>
      </c>
      <c r="D4743" s="2" t="str">
        <f>"人民币"</f>
        <v>人民币</v>
      </c>
      <c r="E4743" s="2">
        <v>9.099</v>
      </c>
      <c r="F4743" s="2">
        <v>-167.68</v>
      </c>
      <c r="G4743" s="2">
        <v>-4.6</v>
      </c>
      <c r="H4743" s="2"/>
      <c r="I4743" s="2">
        <v>3472</v>
      </c>
      <c r="J4743" s="2">
        <v>8.68</v>
      </c>
      <c r="K4743" s="2">
        <v>0</v>
      </c>
      <c r="L4743" s="2">
        <v>0</v>
      </c>
      <c r="M4743" s="2" t="str">
        <f>"601866"</f>
        <v>601866</v>
      </c>
      <c r="N4743" s="2" t="str">
        <f>"A453612732"</f>
        <v>A453612732</v>
      </c>
      <c r="O4743" s="2" t="str">
        <f>"3639.68"</f>
        <v>3639.68</v>
      </c>
      <c r="P4743" s="2">
        <v>12</v>
      </c>
      <c r="Q4743" s="2">
        <f>P4743*B4743</f>
        <v>4800</v>
      </c>
      <c r="R4743" s="2">
        <f>(Q4743-O4743)/O4743*100</f>
        <v>31.8797256901706</v>
      </c>
    </row>
    <row r="4744" spans="1:18">
      <c r="A4744" s="2" t="str">
        <f>"中航军B"</f>
        <v>中航军B</v>
      </c>
      <c r="B4744" s="2">
        <v>3000</v>
      </c>
      <c r="C4744" s="2">
        <v>3000</v>
      </c>
      <c r="D4744" s="2" t="str">
        <f>"人民币"</f>
        <v>人民币</v>
      </c>
      <c r="E4744" s="2">
        <v>0.972</v>
      </c>
      <c r="F4744" s="2">
        <v>-62</v>
      </c>
      <c r="G4744" s="2">
        <v>-2.16</v>
      </c>
      <c r="H4744" s="2"/>
      <c r="I4744" s="2">
        <v>2853</v>
      </c>
      <c r="J4744" s="2">
        <v>0.951</v>
      </c>
      <c r="K4744" s="2">
        <v>0</v>
      </c>
      <c r="L4744" s="2">
        <v>0</v>
      </c>
      <c r="M4744" s="2" t="str">
        <f>"150222"</f>
        <v>150222</v>
      </c>
      <c r="N4744" s="2" t="str">
        <f>"0157472516"</f>
        <v>0157472516</v>
      </c>
      <c r="O4744" s="2" t="str">
        <f>"2915.00"</f>
        <v>2915.00</v>
      </c>
      <c r="P4744" s="2">
        <v>1.1</v>
      </c>
      <c r="Q4744" s="2">
        <f>P4744*B4744</f>
        <v>3300</v>
      </c>
      <c r="R4744" s="2">
        <f>(Q4744-O4744)/O4744*100</f>
        <v>13.2075471698113</v>
      </c>
    </row>
    <row r="4745" spans="1:18">
      <c r="A4745" s="2" t="str">
        <f>"华贸物流"</f>
        <v>华贸物流</v>
      </c>
      <c r="B4745" s="2">
        <v>200</v>
      </c>
      <c r="C4745" s="2">
        <v>200</v>
      </c>
      <c r="D4745" s="2" t="str">
        <f>"人民币"</f>
        <v>人民币</v>
      </c>
      <c r="E4745" s="2">
        <v>16.576</v>
      </c>
      <c r="F4745" s="2">
        <v>-473.12</v>
      </c>
      <c r="G4745" s="2">
        <v>-14.27</v>
      </c>
      <c r="H4745" s="2"/>
      <c r="I4745" s="2">
        <v>2842</v>
      </c>
      <c r="J4745" s="2">
        <v>14.21</v>
      </c>
      <c r="K4745" s="2">
        <v>0</v>
      </c>
      <c r="L4745" s="2">
        <v>0</v>
      </c>
      <c r="M4745" s="2" t="str">
        <f>"603128"</f>
        <v>603128</v>
      </c>
      <c r="N4745" s="2" t="str">
        <f t="shared" ref="N4745:N4748" si="1418">"A453612732"</f>
        <v>A453612732</v>
      </c>
      <c r="O4745" s="2" t="str">
        <f>"3315.12"</f>
        <v>3315.12</v>
      </c>
      <c r="P4745" s="2">
        <v>20</v>
      </c>
      <c r="Q4745" s="2">
        <f>P4745*B4745</f>
        <v>4000</v>
      </c>
      <c r="R4745" s="2">
        <f>(Q4745-O4745)/O4745*100</f>
        <v>20.6592823185888</v>
      </c>
    </row>
    <row r="4746" spans="1:18">
      <c r="A4746" s="2" t="str">
        <f>"盛达矿业"</f>
        <v>盛达矿业</v>
      </c>
      <c r="B4746" s="2">
        <v>100</v>
      </c>
      <c r="C4746" s="2">
        <v>100</v>
      </c>
      <c r="D4746" s="2" t="str">
        <f>"人民币"</f>
        <v>人民币</v>
      </c>
      <c r="E4746" s="2">
        <v>38.308</v>
      </c>
      <c r="F4746" s="2">
        <v>-1175.77</v>
      </c>
      <c r="G4746" s="2">
        <v>-30.69</v>
      </c>
      <c r="H4746" s="2"/>
      <c r="I4746" s="2">
        <v>2655</v>
      </c>
      <c r="J4746" s="2">
        <v>26.55</v>
      </c>
      <c r="K4746" s="2">
        <v>0</v>
      </c>
      <c r="L4746" s="2">
        <v>100</v>
      </c>
      <c r="M4746" s="2" t="str">
        <f>"000603"</f>
        <v>000603</v>
      </c>
      <c r="N4746" s="2" t="str">
        <f>"0157472516"</f>
        <v>0157472516</v>
      </c>
      <c r="O4746" s="2" t="str">
        <f>"3830.77"</f>
        <v>3830.77</v>
      </c>
      <c r="P4746" s="2">
        <v>40</v>
      </c>
      <c r="Q4746" s="2">
        <f>P4746*B4746</f>
        <v>4000</v>
      </c>
      <c r="R4746" s="2">
        <f>(Q4746-O4746)/O4746*100</f>
        <v>4.41764971533138</v>
      </c>
    </row>
    <row r="4747" spans="1:18">
      <c r="A4747" s="2" t="str">
        <f>"大众交通"</f>
        <v>大众交通</v>
      </c>
      <c r="B4747" s="2">
        <v>100</v>
      </c>
      <c r="C4747" s="2">
        <v>100</v>
      </c>
      <c r="D4747" s="2" t="str">
        <f>"人民币"</f>
        <v>人民币</v>
      </c>
      <c r="E4747" s="2">
        <v>30.941</v>
      </c>
      <c r="F4747" s="2">
        <v>-1037.13</v>
      </c>
      <c r="G4747" s="2">
        <v>-33.52</v>
      </c>
      <c r="H4747" s="2"/>
      <c r="I4747" s="2">
        <v>2057</v>
      </c>
      <c r="J4747" s="2">
        <v>20.57</v>
      </c>
      <c r="K4747" s="2">
        <v>0</v>
      </c>
      <c r="L4747" s="2">
        <v>0</v>
      </c>
      <c r="M4747" s="2" t="str">
        <f>"600611"</f>
        <v>600611</v>
      </c>
      <c r="N4747" s="2" t="str">
        <f>"A453612732"</f>
        <v>A453612732</v>
      </c>
      <c r="O4747" s="2" t="str">
        <f>"3094.13"</f>
        <v>3094.13</v>
      </c>
      <c r="P4747" s="2">
        <v>28</v>
      </c>
      <c r="Q4747" s="2">
        <f>P4747*B4747</f>
        <v>2800</v>
      </c>
      <c r="R4747" s="2">
        <f>(Q4747-O4747)/O4747*100</f>
        <v>-9.50606470962759</v>
      </c>
    </row>
    <row r="4748" spans="1:18">
      <c r="A4748" s="2" t="str">
        <f>"中国中车"</f>
        <v>中国中车</v>
      </c>
      <c r="B4748" s="2">
        <v>100</v>
      </c>
      <c r="C4748" s="2">
        <v>100</v>
      </c>
      <c r="D4748" s="2" t="str">
        <f>"人民币"</f>
        <v>人民币</v>
      </c>
      <c r="E4748" s="2">
        <v>26.395</v>
      </c>
      <c r="F4748" s="2">
        <v>-631.5</v>
      </c>
      <c r="G4748" s="2">
        <v>-23.92</v>
      </c>
      <c r="H4748" s="2"/>
      <c r="I4748" s="2">
        <v>2008</v>
      </c>
      <c r="J4748" s="2">
        <v>20.08</v>
      </c>
      <c r="K4748" s="2">
        <v>0</v>
      </c>
      <c r="L4748" s="2">
        <v>100</v>
      </c>
      <c r="M4748" s="2" t="str">
        <f>"601766"</f>
        <v>601766</v>
      </c>
      <c r="N4748" s="2" t="str">
        <f>"A453612732"</f>
        <v>A453612732</v>
      </c>
      <c r="O4748" s="2" t="str">
        <f>"2639.50"</f>
        <v>2639.50</v>
      </c>
      <c r="P4748" s="2">
        <v>30</v>
      </c>
      <c r="Q4748" s="2">
        <f>P4748*B4748</f>
        <v>3000</v>
      </c>
      <c r="R4748" s="2">
        <f>(Q4748-O4748)/O4748*100</f>
        <v>13.6578897518469</v>
      </c>
    </row>
    <row r="4749" spans="1:18">
      <c r="A4749" s="2" t="s">
        <v>8</v>
      </c>
      <c r="B4749" s="2" t="s">
        <v>9</v>
      </c>
      <c r="C4749" s="4" t="s">
        <v>10</v>
      </c>
      <c r="D4749" s="4"/>
      <c r="E4749" s="4"/>
      <c r="F4749" s="2"/>
      <c r="G4749" s="2">
        <f>SUM(G4733:G4748)</f>
        <v>-178.38</v>
      </c>
      <c r="H4749" s="2"/>
      <c r="I4749" s="2"/>
      <c r="J4749" s="2"/>
      <c r="K4749" s="2"/>
      <c r="L4749" s="2"/>
      <c r="M4749" s="2"/>
      <c r="N4749" s="2"/>
      <c r="O4749" s="2"/>
      <c r="P4749" s="2"/>
      <c r="Q4749" s="2">
        <f>SUM(Q4733:Q4748)</f>
        <v>134800</v>
      </c>
      <c r="R4749" s="2"/>
    </row>
    <row r="4750" customFormat="1" spans="3:8">
      <c r="C4750" s="5"/>
      <c r="D4750" s="5"/>
      <c r="E4750" s="5"/>
      <c r="H4750" s="6">
        <v>42257</v>
      </c>
    </row>
    <row r="4751" customFormat="1" spans="10:10">
      <c r="J4751" s="6">
        <f>H4750+1</f>
        <v>42258</v>
      </c>
    </row>
    <row r="4752" customFormat="1" spans="2:11">
      <c r="B4752" t="s">
        <v>11</v>
      </c>
      <c r="K4752" s="7">
        <f ca="1">NOW()</f>
        <v>42259.9654398148</v>
      </c>
    </row>
    <row r="4753" customFormat="1" spans="9:9">
      <c r="I4753" t="e">
        <f>D4745+1</f>
        <v>#VALUE!</v>
      </c>
    </row>
    <row r="4754" spans="2:18">
      <c r="B4754" s="2" t="str">
        <f>"币种"</f>
        <v>币种</v>
      </c>
      <c r="C4754" s="2" t="str">
        <f>"余额"</f>
        <v>余额</v>
      </c>
      <c r="D4754" s="2" t="str">
        <f>"可用"</f>
        <v>可用</v>
      </c>
      <c r="E4754" s="2" t="str">
        <f>"可取"</f>
        <v>可取</v>
      </c>
      <c r="F4754" s="2" t="str">
        <f>"参考市值"</f>
        <v>参考市值</v>
      </c>
      <c r="G4754" s="2" t="str">
        <f>"资产"</f>
        <v>资产</v>
      </c>
      <c r="H4754" s="2" t="str">
        <f>"盈亏"</f>
        <v>盈亏</v>
      </c>
      <c r="I4754" s="2"/>
      <c r="J4754" s="2"/>
      <c r="K4754" s="2"/>
      <c r="L4754" s="2"/>
      <c r="M4754" s="2"/>
      <c r="N4754" s="2"/>
      <c r="O4754" s="2"/>
      <c r="P4754" s="2"/>
      <c r="Q4754" s="2"/>
      <c r="R4754" s="2"/>
    </row>
    <row r="4755" spans="2:18">
      <c r="B4755" s="2" t="str">
        <f>"人民币"</f>
        <v>人民币</v>
      </c>
      <c r="C4755" s="2" t="str">
        <f>"5508.71"</f>
        <v>5508.71</v>
      </c>
      <c r="D4755" s="2" t="str">
        <f>"138.54"</f>
        <v>138.54</v>
      </c>
      <c r="E4755" s="2" t="str">
        <f>"138.54"</f>
        <v>138.54</v>
      </c>
      <c r="F4755" s="2" t="str">
        <f>"91616.00"</f>
        <v>91616.00</v>
      </c>
      <c r="G4755" s="2" t="str">
        <f>"91754.54"</f>
        <v>91754.54</v>
      </c>
      <c r="H4755" s="2" t="str">
        <f>"-9194.42"</f>
        <v>-9194.42</v>
      </c>
      <c r="I4755" s="2"/>
      <c r="J4755" s="2"/>
      <c r="K4755" s="2"/>
      <c r="L4755" s="2"/>
      <c r="M4755" s="2"/>
      <c r="N4755" s="2"/>
      <c r="O4755" s="2"/>
      <c r="P4755" s="2"/>
      <c r="Q4755" s="2"/>
      <c r="R4755" s="2"/>
    </row>
    <row r="4756" spans="2:18"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8"/>
    </row>
    <row r="4757" spans="2:18">
      <c r="B4757" s="2" t="s">
        <v>0</v>
      </c>
      <c r="C4757" s="2" t="str">
        <f>"证券数量"</f>
        <v>证券数量</v>
      </c>
      <c r="D4757" s="2" t="s">
        <v>1</v>
      </c>
      <c r="E4757" s="2" t="str">
        <f>"价格币种"</f>
        <v>价格币种</v>
      </c>
      <c r="F4757" s="2" t="str">
        <f>"成本价"</f>
        <v>成本价</v>
      </c>
      <c r="G4757" s="2" t="str">
        <f>"浮动盈亏"</f>
        <v>浮动盈亏</v>
      </c>
      <c r="H4757" s="2" t="str">
        <f>"盈亏比例(%)"</f>
        <v>盈亏比例(%)</v>
      </c>
      <c r="I4757" s="2" t="str">
        <f>"折算汇率"</f>
        <v>折算汇率</v>
      </c>
      <c r="J4757" s="2" t="str">
        <f>"最新市值"</f>
        <v>最新市值</v>
      </c>
      <c r="K4757" s="2" t="str">
        <f>"当前价"</f>
        <v>当前价</v>
      </c>
      <c r="L4757" s="2" t="str">
        <f>"今买数量"</f>
        <v>今买数量</v>
      </c>
      <c r="M4757" s="2" t="str">
        <f>"今卖数量"</f>
        <v>今卖数量</v>
      </c>
      <c r="N4757" s="2" t="str">
        <f>"证券代码"</f>
        <v>证券代码</v>
      </c>
      <c r="O4757" s="2" t="str">
        <f>"股东代码"</f>
        <v>股东代码</v>
      </c>
      <c r="P4757" s="2" t="str">
        <f>"成本金额"</f>
        <v>成本金额</v>
      </c>
      <c r="Q4757" s="2" t="s">
        <v>2</v>
      </c>
      <c r="R4757" s="2"/>
    </row>
    <row r="4758" spans="2:18">
      <c r="B4758" s="2" t="s">
        <v>4</v>
      </c>
      <c r="C4758" s="9" t="s">
        <v>5</v>
      </c>
      <c r="D4758" s="9" t="s">
        <v>5</v>
      </c>
      <c r="E4758" s="2" t="str">
        <f t="shared" ref="E4758:E4773" si="1419">"人民币"</f>
        <v>人民币</v>
      </c>
      <c r="F4758" s="2">
        <v>19.758</v>
      </c>
      <c r="G4758" s="2">
        <v>-1294.53</v>
      </c>
      <c r="H4758" s="2">
        <v>-8.19</v>
      </c>
      <c r="I4758" s="9" t="s">
        <v>6</v>
      </c>
      <c r="J4758" s="2">
        <v>14512</v>
      </c>
      <c r="K4758" s="2">
        <v>18.14</v>
      </c>
      <c r="L4758" s="2">
        <v>0</v>
      </c>
      <c r="M4758" s="2">
        <v>0</v>
      </c>
      <c r="N4758" s="2" t="str">
        <f>"000936"</f>
        <v>000936</v>
      </c>
      <c r="O4758" s="2" t="str">
        <f t="shared" ref="O4758:O4761" si="1420">"0157472516"</f>
        <v>0157472516</v>
      </c>
      <c r="P4758" s="2" t="str">
        <f>"15806.53"</f>
        <v>15806.53</v>
      </c>
      <c r="Q4758" s="2">
        <v>30</v>
      </c>
      <c r="R4758" s="2">
        <f t="shared" ref="R4758:R4773" si="1421">Q4758*C4758</f>
        <v>24000</v>
      </c>
    </row>
    <row r="4759" spans="2:18">
      <c r="B4759" s="2" t="str">
        <f>"创业板B"</f>
        <v>创业板B</v>
      </c>
      <c r="C4759" s="2">
        <v>10000</v>
      </c>
      <c r="D4759" s="2">
        <v>10000</v>
      </c>
      <c r="E4759" s="2" t="str">
        <f>"人民币"</f>
        <v>人民币</v>
      </c>
      <c r="F4759" s="2">
        <v>1.116</v>
      </c>
      <c r="G4759" s="2">
        <v>-927.5</v>
      </c>
      <c r="H4759" s="2">
        <v>-8.33</v>
      </c>
      <c r="I4759" s="2"/>
      <c r="J4759" s="2">
        <v>10230</v>
      </c>
      <c r="K4759" s="2">
        <v>1.023</v>
      </c>
      <c r="L4759" s="2">
        <v>0</v>
      </c>
      <c r="M4759" s="2">
        <v>0</v>
      </c>
      <c r="N4759" s="2" t="str">
        <f>"150153"</f>
        <v>150153</v>
      </c>
      <c r="O4759" s="2" t="str">
        <f>"0157472516"</f>
        <v>0157472516</v>
      </c>
      <c r="P4759" s="2" t="str">
        <f>"11157.50"</f>
        <v>11157.50</v>
      </c>
      <c r="Q4759" s="2">
        <v>1.3</v>
      </c>
      <c r="R4759" s="2">
        <f>Q4759*C4759</f>
        <v>13000</v>
      </c>
    </row>
    <row r="4760" spans="2:18">
      <c r="B4760" s="2" t="s">
        <v>7</v>
      </c>
      <c r="C4760" s="2">
        <v>600</v>
      </c>
      <c r="D4760" s="2">
        <v>600</v>
      </c>
      <c r="E4760" s="2" t="str">
        <f>"人民币"</f>
        <v>人民币</v>
      </c>
      <c r="F4760" s="2">
        <v>17.548</v>
      </c>
      <c r="G4760" s="2">
        <v>-310.88</v>
      </c>
      <c r="H4760" s="2">
        <v>-2.95</v>
      </c>
      <c r="I4760" s="2"/>
      <c r="J4760" s="2">
        <v>10218</v>
      </c>
      <c r="K4760" s="2">
        <v>17.03</v>
      </c>
      <c r="L4760" s="2">
        <v>0</v>
      </c>
      <c r="M4760" s="2">
        <v>0</v>
      </c>
      <c r="N4760" s="2" t="str">
        <f>"600008"</f>
        <v>600008</v>
      </c>
      <c r="O4760" s="2" t="str">
        <f t="shared" ref="O4760:O4763" si="1422">"A453612732"</f>
        <v>A453612732</v>
      </c>
      <c r="P4760" s="2" t="str">
        <f>"10528.88"</f>
        <v>10528.88</v>
      </c>
      <c r="Q4760" s="2">
        <v>25</v>
      </c>
      <c r="R4760" s="2">
        <f>Q4760*C4760</f>
        <v>15000</v>
      </c>
    </row>
    <row r="4761" spans="2:18">
      <c r="B4761" s="2" t="str">
        <f>"华英农业"</f>
        <v>华英农业</v>
      </c>
      <c r="C4761" s="2">
        <v>600</v>
      </c>
      <c r="D4761" s="2">
        <v>300</v>
      </c>
      <c r="E4761" s="2" t="str">
        <f>"人民币"</f>
        <v>人民币</v>
      </c>
      <c r="F4761" s="2">
        <v>14.948</v>
      </c>
      <c r="G4761" s="2">
        <v>-418.66</v>
      </c>
      <c r="H4761" s="2">
        <v>-4.67</v>
      </c>
      <c r="I4761" s="2"/>
      <c r="J4761" s="2">
        <v>8550</v>
      </c>
      <c r="K4761" s="2">
        <v>14.25</v>
      </c>
      <c r="L4761" s="2">
        <v>300</v>
      </c>
      <c r="M4761" s="2">
        <v>0</v>
      </c>
      <c r="N4761" s="2" t="str">
        <f>"002321"</f>
        <v>002321</v>
      </c>
      <c r="O4761" s="2" t="str">
        <f>"0157472516"</f>
        <v>0157472516</v>
      </c>
      <c r="P4761" s="2" t="str">
        <f>"8968.66"</f>
        <v>8968.66</v>
      </c>
      <c r="Q4761" s="2">
        <v>25</v>
      </c>
      <c r="R4761" s="2">
        <f>Q4761*C4761</f>
        <v>15000</v>
      </c>
    </row>
    <row r="4762" spans="2:18">
      <c r="B4762" s="2" t="str">
        <f>"*ST阳化"</f>
        <v>*ST阳化</v>
      </c>
      <c r="C4762" s="2">
        <v>900</v>
      </c>
      <c r="D4762" s="2">
        <v>600</v>
      </c>
      <c r="E4762" s="2" t="str">
        <f>"人民币"</f>
        <v>人民币</v>
      </c>
      <c r="F4762" s="2">
        <v>7.599</v>
      </c>
      <c r="G4762" s="2">
        <v>-80.2</v>
      </c>
      <c r="H4762" s="2">
        <v>-1.17</v>
      </c>
      <c r="I4762" s="2"/>
      <c r="J4762" s="2">
        <v>6759</v>
      </c>
      <c r="K4762" s="2">
        <v>7.51</v>
      </c>
      <c r="L4762" s="2">
        <v>300</v>
      </c>
      <c r="M4762" s="2">
        <v>0</v>
      </c>
      <c r="N4762" s="2" t="str">
        <f>"600691"</f>
        <v>600691</v>
      </c>
      <c r="O4762" s="2" t="str">
        <f>"A453612732"</f>
        <v>A453612732</v>
      </c>
      <c r="P4762" s="2" t="str">
        <f>"6839.20"</f>
        <v>6839.20</v>
      </c>
      <c r="Q4762" s="2">
        <v>11</v>
      </c>
      <c r="R4762" s="2">
        <f>Q4762*C4762</f>
        <v>9900</v>
      </c>
    </row>
    <row r="4763" spans="2:18">
      <c r="B4763" s="2" t="str">
        <f>"雪峰科技"</f>
        <v>雪峰科技</v>
      </c>
      <c r="C4763" s="2">
        <v>200</v>
      </c>
      <c r="D4763" s="2">
        <v>100</v>
      </c>
      <c r="E4763" s="2" t="str">
        <f>"人民币"</f>
        <v>人民币</v>
      </c>
      <c r="F4763" s="2">
        <v>37.898</v>
      </c>
      <c r="G4763" s="2">
        <v>-1239.59</v>
      </c>
      <c r="H4763" s="2">
        <v>-16.35</v>
      </c>
      <c r="I4763" s="2"/>
      <c r="J4763" s="2">
        <v>6340</v>
      </c>
      <c r="K4763" s="2">
        <v>31.7</v>
      </c>
      <c r="L4763" s="2">
        <v>100</v>
      </c>
      <c r="M4763" s="2">
        <v>0</v>
      </c>
      <c r="N4763" s="2" t="str">
        <f>"603227"</f>
        <v>603227</v>
      </c>
      <c r="O4763" s="2" t="str">
        <f>"A453612732"</f>
        <v>A453612732</v>
      </c>
      <c r="P4763" s="2" t="str">
        <f>"7579.59"</f>
        <v>7579.59</v>
      </c>
      <c r="Q4763" s="2">
        <v>42</v>
      </c>
      <c r="R4763" s="2">
        <f>Q4763*C4763</f>
        <v>8400</v>
      </c>
    </row>
    <row r="4764" spans="2:18">
      <c r="B4764" s="2" t="str">
        <f>"三花股份"</f>
        <v>三花股份</v>
      </c>
      <c r="C4764" s="2">
        <v>400</v>
      </c>
      <c r="D4764" s="2">
        <v>400</v>
      </c>
      <c r="E4764" s="2" t="str">
        <f>"人民币"</f>
        <v>人民币</v>
      </c>
      <c r="F4764" s="2">
        <v>13.737</v>
      </c>
      <c r="G4764" s="2">
        <v>69.25</v>
      </c>
      <c r="H4764" s="2">
        <v>1.26</v>
      </c>
      <c r="I4764" s="2"/>
      <c r="J4764" s="2">
        <v>5564</v>
      </c>
      <c r="K4764" s="2">
        <v>13.91</v>
      </c>
      <c r="L4764" s="2">
        <v>0</v>
      </c>
      <c r="M4764" s="2">
        <v>0</v>
      </c>
      <c r="N4764" s="2" t="str">
        <f>"002050"</f>
        <v>002050</v>
      </c>
      <c r="O4764" s="2" t="str">
        <f t="shared" ref="O4764:O4769" si="1423">"0157472516"</f>
        <v>0157472516</v>
      </c>
      <c r="P4764" s="2" t="str">
        <f>"5494.75"</f>
        <v>5494.75</v>
      </c>
      <c r="Q4764" s="2">
        <v>20</v>
      </c>
      <c r="R4764" s="2">
        <f>Q4764*C4764</f>
        <v>8000</v>
      </c>
    </row>
    <row r="4765" spans="2:18">
      <c r="B4765" s="2" t="str">
        <f>"农 产 品"</f>
        <v>农 产 品</v>
      </c>
      <c r="C4765" s="2">
        <v>200</v>
      </c>
      <c r="D4765" s="2">
        <v>200</v>
      </c>
      <c r="E4765" s="2" t="str">
        <f>"人民币"</f>
        <v>人民币</v>
      </c>
      <c r="F4765" s="2">
        <v>25.665</v>
      </c>
      <c r="G4765" s="2">
        <v>-601</v>
      </c>
      <c r="H4765" s="2">
        <v>-11.71</v>
      </c>
      <c r="I4765" s="2"/>
      <c r="J4765" s="2">
        <v>4532</v>
      </c>
      <c r="K4765" s="2">
        <v>22.66</v>
      </c>
      <c r="L4765" s="2">
        <v>0</v>
      </c>
      <c r="M4765" s="2">
        <v>0</v>
      </c>
      <c r="N4765" s="2" t="str">
        <f>"000061"</f>
        <v>000061</v>
      </c>
      <c r="O4765" s="2" t="str">
        <f>"0157472516"</f>
        <v>0157472516</v>
      </c>
      <c r="P4765" s="2" t="str">
        <f>"5133.00"</f>
        <v>5133.00</v>
      </c>
      <c r="Q4765" s="2">
        <v>35</v>
      </c>
      <c r="R4765" s="2">
        <f>Q4765*C4765</f>
        <v>7000</v>
      </c>
    </row>
    <row r="4766" spans="2:18">
      <c r="B4766" s="2" t="str">
        <f>"北京城建"</f>
        <v>北京城建</v>
      </c>
      <c r="C4766" s="2">
        <v>200</v>
      </c>
      <c r="D4766" s="2">
        <v>200</v>
      </c>
      <c r="E4766" s="2" t="str">
        <f>"人民币"</f>
        <v>人民币</v>
      </c>
      <c r="F4766" s="2">
        <v>24.605</v>
      </c>
      <c r="G4766" s="2">
        <v>-394.99</v>
      </c>
      <c r="H4766" s="2">
        <v>-8.03</v>
      </c>
      <c r="I4766" s="2"/>
      <c r="J4766" s="2">
        <v>4526</v>
      </c>
      <c r="K4766" s="2">
        <v>22.63</v>
      </c>
      <c r="L4766" s="2">
        <v>0</v>
      </c>
      <c r="M4766" s="2">
        <v>0</v>
      </c>
      <c r="N4766" s="2" t="str">
        <f>"600266"</f>
        <v>600266</v>
      </c>
      <c r="O4766" s="2" t="str">
        <f t="shared" ref="O4766:O4768" si="1424">"A453612732"</f>
        <v>A453612732</v>
      </c>
      <c r="P4766" s="2" t="str">
        <f>"4920.99"</f>
        <v>4920.99</v>
      </c>
      <c r="Q4766" s="2">
        <v>28</v>
      </c>
      <c r="R4766" s="2">
        <f>Q4766*C4766</f>
        <v>5600</v>
      </c>
    </row>
    <row r="4767" spans="2:18">
      <c r="B4767" s="2" t="str">
        <f>"上汽集团"</f>
        <v>上汽集团</v>
      </c>
      <c r="C4767" s="2">
        <v>200</v>
      </c>
      <c r="D4767" s="2">
        <v>200</v>
      </c>
      <c r="E4767" s="2" t="str">
        <f>"人民币"</f>
        <v>人民币</v>
      </c>
      <c r="F4767" s="2">
        <v>24.736</v>
      </c>
      <c r="G4767" s="2">
        <v>-449.12</v>
      </c>
      <c r="H4767" s="2">
        <v>-9.08</v>
      </c>
      <c r="I4767" s="2"/>
      <c r="J4767" s="2">
        <v>4498</v>
      </c>
      <c r="K4767" s="2">
        <v>22.49</v>
      </c>
      <c r="L4767" s="2">
        <v>0</v>
      </c>
      <c r="M4767" s="2">
        <v>0</v>
      </c>
      <c r="N4767" s="2" t="str">
        <f>"600104"</f>
        <v>600104</v>
      </c>
      <c r="O4767" s="2" t="str">
        <f>"A453612732"</f>
        <v>A453612732</v>
      </c>
      <c r="P4767" s="2" t="str">
        <f>"4947.12"</f>
        <v>4947.12</v>
      </c>
      <c r="Q4767" s="2">
        <v>35</v>
      </c>
      <c r="R4767" s="2">
        <f>Q4767*C4767</f>
        <v>7000</v>
      </c>
    </row>
    <row r="4768" spans="2:18">
      <c r="B4768" s="2" t="str">
        <f>"中海集运"</f>
        <v>中海集运</v>
      </c>
      <c r="C4768" s="2">
        <v>400</v>
      </c>
      <c r="D4768" s="2">
        <v>400</v>
      </c>
      <c r="E4768" s="2" t="str">
        <f>"人民币"</f>
        <v>人民币</v>
      </c>
      <c r="F4768" s="2">
        <v>9.099</v>
      </c>
      <c r="G4768" s="2">
        <v>-167.68</v>
      </c>
      <c r="H4768" s="2">
        <v>-4.6</v>
      </c>
      <c r="I4768" s="2"/>
      <c r="J4768" s="2">
        <v>3472</v>
      </c>
      <c r="K4768" s="2">
        <v>8.68</v>
      </c>
      <c r="L4768" s="2">
        <v>0</v>
      </c>
      <c r="M4768" s="2">
        <v>0</v>
      </c>
      <c r="N4768" s="2" t="str">
        <f>"601866"</f>
        <v>601866</v>
      </c>
      <c r="O4768" s="2" t="str">
        <f>"A453612732"</f>
        <v>A453612732</v>
      </c>
      <c r="P4768" s="2" t="str">
        <f>"3639.68"</f>
        <v>3639.68</v>
      </c>
      <c r="Q4768" s="2">
        <v>12</v>
      </c>
      <c r="R4768" s="2">
        <f>Q4768*C4768</f>
        <v>4800</v>
      </c>
    </row>
    <row r="4769" spans="2:18">
      <c r="B4769" s="2" t="str">
        <f>"中航军B"</f>
        <v>中航军B</v>
      </c>
      <c r="C4769" s="2">
        <v>3000</v>
      </c>
      <c r="D4769" s="2">
        <v>3000</v>
      </c>
      <c r="E4769" s="2" t="str">
        <f>"人民币"</f>
        <v>人民币</v>
      </c>
      <c r="F4769" s="2">
        <v>0.972</v>
      </c>
      <c r="G4769" s="2">
        <v>-62</v>
      </c>
      <c r="H4769" s="2">
        <v>-2.16</v>
      </c>
      <c r="I4769" s="2"/>
      <c r="J4769" s="2">
        <v>2853</v>
      </c>
      <c r="K4769" s="2">
        <v>0.951</v>
      </c>
      <c r="L4769" s="2">
        <v>0</v>
      </c>
      <c r="M4769" s="2">
        <v>0</v>
      </c>
      <c r="N4769" s="2" t="str">
        <f>"150222"</f>
        <v>150222</v>
      </c>
      <c r="O4769" s="2" t="str">
        <f>"0157472516"</f>
        <v>0157472516</v>
      </c>
      <c r="P4769" s="2" t="str">
        <f>"2915.00"</f>
        <v>2915.00</v>
      </c>
      <c r="Q4769" s="2">
        <v>1.1</v>
      </c>
      <c r="R4769" s="2">
        <f>Q4769*C4769</f>
        <v>3300</v>
      </c>
    </row>
    <row r="4770" spans="2:18">
      <c r="B4770" s="2" t="str">
        <f>"华贸物流"</f>
        <v>华贸物流</v>
      </c>
      <c r="C4770" s="2">
        <v>200</v>
      </c>
      <c r="D4770" s="2">
        <v>200</v>
      </c>
      <c r="E4770" s="2" t="str">
        <f>"人民币"</f>
        <v>人民币</v>
      </c>
      <c r="F4770" s="2">
        <v>16.576</v>
      </c>
      <c r="G4770" s="2">
        <v>-473.12</v>
      </c>
      <c r="H4770" s="2">
        <v>-14.27</v>
      </c>
      <c r="I4770" s="2"/>
      <c r="J4770" s="2">
        <v>2842</v>
      </c>
      <c r="K4770" s="2">
        <v>14.21</v>
      </c>
      <c r="L4770" s="2">
        <v>0</v>
      </c>
      <c r="M4770" s="2">
        <v>0</v>
      </c>
      <c r="N4770" s="2" t="str">
        <f>"603128"</f>
        <v>603128</v>
      </c>
      <c r="O4770" s="2" t="str">
        <f t="shared" ref="O4770:O4773" si="1425">"A453612732"</f>
        <v>A453612732</v>
      </c>
      <c r="P4770" s="2" t="str">
        <f>"3315.12"</f>
        <v>3315.12</v>
      </c>
      <c r="Q4770" s="2">
        <v>20</v>
      </c>
      <c r="R4770" s="2">
        <f>Q4770*C4770</f>
        <v>4000</v>
      </c>
    </row>
    <row r="4771" spans="2:18">
      <c r="B4771" s="2" t="str">
        <f>"盛达矿业"</f>
        <v>盛达矿业</v>
      </c>
      <c r="C4771" s="2">
        <v>100</v>
      </c>
      <c r="D4771" s="2">
        <v>100</v>
      </c>
      <c r="E4771" s="2" t="str">
        <f>"人民币"</f>
        <v>人民币</v>
      </c>
      <c r="F4771" s="2">
        <v>38.308</v>
      </c>
      <c r="G4771" s="2">
        <v>-1175.77</v>
      </c>
      <c r="H4771" s="2">
        <v>-30.69</v>
      </c>
      <c r="I4771" s="2"/>
      <c r="J4771" s="2">
        <v>2655</v>
      </c>
      <c r="K4771" s="2">
        <v>26.55</v>
      </c>
      <c r="L4771" s="2">
        <v>0</v>
      </c>
      <c r="M4771" s="2">
        <v>100</v>
      </c>
      <c r="N4771" s="2" t="str">
        <f>"000603"</f>
        <v>000603</v>
      </c>
      <c r="O4771" s="2" t="str">
        <f>"0157472516"</f>
        <v>0157472516</v>
      </c>
      <c r="P4771" s="2" t="str">
        <f>"3830.77"</f>
        <v>3830.77</v>
      </c>
      <c r="Q4771" s="2">
        <v>40</v>
      </c>
      <c r="R4771" s="2">
        <f>Q4771*C4771</f>
        <v>4000</v>
      </c>
    </row>
    <row r="4772" spans="2:18">
      <c r="B4772" s="2" t="str">
        <f>"大众交通"</f>
        <v>大众交通</v>
      </c>
      <c r="C4772" s="2">
        <v>100</v>
      </c>
      <c r="D4772" s="2">
        <v>100</v>
      </c>
      <c r="E4772" s="2" t="str">
        <f>"人民币"</f>
        <v>人民币</v>
      </c>
      <c r="F4772" s="2">
        <v>30.941</v>
      </c>
      <c r="G4772" s="2">
        <v>-1037.13</v>
      </c>
      <c r="H4772" s="2">
        <v>-33.52</v>
      </c>
      <c r="I4772" s="2"/>
      <c r="J4772" s="2">
        <v>2057</v>
      </c>
      <c r="K4772" s="2">
        <v>20.57</v>
      </c>
      <c r="L4772" s="2">
        <v>0</v>
      </c>
      <c r="M4772" s="2">
        <v>0</v>
      </c>
      <c r="N4772" s="2" t="str">
        <f>"600611"</f>
        <v>600611</v>
      </c>
      <c r="O4772" s="2" t="str">
        <f>"A453612732"</f>
        <v>A453612732</v>
      </c>
      <c r="P4772" s="2" t="str">
        <f>"3094.13"</f>
        <v>3094.13</v>
      </c>
      <c r="Q4772" s="2">
        <v>28</v>
      </c>
      <c r="R4772" s="2">
        <f>Q4772*C4772</f>
        <v>2800</v>
      </c>
    </row>
    <row r="4773" spans="2:18">
      <c r="B4773" s="2" t="str">
        <f>"中国中车"</f>
        <v>中国中车</v>
      </c>
      <c r="C4773" s="2">
        <v>100</v>
      </c>
      <c r="D4773" s="2">
        <v>100</v>
      </c>
      <c r="E4773" s="2" t="str">
        <f>"人民币"</f>
        <v>人民币</v>
      </c>
      <c r="F4773" s="2">
        <v>26.395</v>
      </c>
      <c r="G4773" s="2">
        <v>-631.5</v>
      </c>
      <c r="H4773" s="2">
        <v>-23.92</v>
      </c>
      <c r="I4773" s="2"/>
      <c r="J4773" s="2">
        <v>2008</v>
      </c>
      <c r="K4773" s="2">
        <v>20.08</v>
      </c>
      <c r="L4773" s="2">
        <v>0</v>
      </c>
      <c r="M4773" s="2">
        <v>100</v>
      </c>
      <c r="N4773" s="2" t="str">
        <f>"601766"</f>
        <v>601766</v>
      </c>
      <c r="O4773" s="2" t="str">
        <f>"A453612732"</f>
        <v>A453612732</v>
      </c>
      <c r="P4773" s="2" t="str">
        <f>"2639.50"</f>
        <v>2639.50</v>
      </c>
      <c r="Q4773" s="2">
        <v>30</v>
      </c>
      <c r="R4773" s="2">
        <f>Q4773*C4773</f>
        <v>3000</v>
      </c>
    </row>
    <row r="4774" spans="2:18">
      <c r="B4774" s="2" t="s">
        <v>8</v>
      </c>
      <c r="C4774" s="2" t="s">
        <v>9</v>
      </c>
      <c r="D4774" s="4" t="s">
        <v>10</v>
      </c>
      <c r="E4774" s="4"/>
      <c r="F4774" s="4"/>
      <c r="G4774" s="2"/>
      <c r="H4774" s="2">
        <f>SUM(H4758:H4773)</f>
        <v>-178.38</v>
      </c>
      <c r="I4774" s="2"/>
      <c r="J4774" s="2"/>
      <c r="K4774" s="2"/>
      <c r="L4774" s="2"/>
      <c r="M4774" s="2"/>
      <c r="N4774" s="2"/>
      <c r="O4774" s="2"/>
      <c r="P4774" s="2"/>
      <c r="Q4774" s="2"/>
      <c r="R4774" s="2">
        <f>SUM(R4758:R4773)</f>
        <v>134800</v>
      </c>
    </row>
    <row r="4775" customFormat="1" spans="4:9">
      <c r="D4775" s="5"/>
      <c r="E4775" s="5"/>
      <c r="F4775" s="5"/>
      <c r="I4775" s="6">
        <v>42257</v>
      </c>
    </row>
    <row r="4776" customFormat="1" spans="11:11">
      <c r="K4776" s="6">
        <f>I4775+1</f>
        <v>42258</v>
      </c>
    </row>
    <row r="4777" customFormat="1" spans="3:12">
      <c r="C4777" t="s">
        <v>11</v>
      </c>
      <c r="L4777" s="7">
        <f ca="1">NOW()</f>
        <v>42259.9654398148</v>
      </c>
    </row>
    <row r="4778" customFormat="1" spans="10:10">
      <c r="J4778" t="e">
        <f>E4770+1</f>
        <v>#VALUE!</v>
      </c>
    </row>
    <row r="4779" customFormat="1" spans="7:7">
      <c r="G4779" t="s">
        <v>12</v>
      </c>
    </row>
    <row r="4780" customFormat="1" spans="6:6">
      <c r="F4780" t="s">
        <v>13</v>
      </c>
    </row>
    <row r="4781" spans="1:17">
      <c r="A4781" s="2" t="str">
        <f>"币种"</f>
        <v>币种</v>
      </c>
      <c r="B4781" s="2" t="str">
        <f>"余额"</f>
        <v>余额</v>
      </c>
      <c r="C4781" s="2" t="str">
        <f>"可用"</f>
        <v>可用</v>
      </c>
      <c r="D4781" s="2" t="str">
        <f>"可取"</f>
        <v>可取</v>
      </c>
      <c r="E4781" s="2" t="str">
        <f>"参考市值"</f>
        <v>参考市值</v>
      </c>
      <c r="F4781" s="2" t="str">
        <f>"资产"</f>
        <v>资产</v>
      </c>
      <c r="G4781" s="2" t="str">
        <f>"盈亏"</f>
        <v>盈亏</v>
      </c>
      <c r="H4781" s="2"/>
      <c r="I4781" s="2"/>
      <c r="J4781" s="2"/>
      <c r="K4781" s="2"/>
      <c r="L4781" s="2"/>
      <c r="M4781" s="2"/>
      <c r="N4781" s="2"/>
      <c r="O4781" s="2"/>
      <c r="P4781" s="2"/>
      <c r="Q4781" s="2"/>
    </row>
    <row r="4782" spans="1:17">
      <c r="A4782" s="2" t="str">
        <f>"人民币"</f>
        <v>人民币</v>
      </c>
      <c r="B4782" s="2" t="str">
        <f>"5508.71"</f>
        <v>5508.71</v>
      </c>
      <c r="C4782" s="2" t="str">
        <f>"138.54"</f>
        <v>138.54</v>
      </c>
      <c r="D4782" s="2" t="str">
        <f>"138.54"</f>
        <v>138.54</v>
      </c>
      <c r="E4782" s="2" t="str">
        <f>"91616.00"</f>
        <v>91616.00</v>
      </c>
      <c r="F4782" s="2" t="str">
        <f>"91754.54"</f>
        <v>91754.54</v>
      </c>
      <c r="G4782" s="2" t="str">
        <f>"-9194.42"</f>
        <v>-9194.42</v>
      </c>
      <c r="H4782" s="2"/>
      <c r="I4782" s="2"/>
      <c r="J4782" s="2"/>
      <c r="K4782" s="2"/>
      <c r="L4782" s="2"/>
      <c r="M4782" s="2"/>
      <c r="N4782" s="2"/>
      <c r="O4782" s="2"/>
      <c r="P4782" s="2"/>
      <c r="Q4782" s="2"/>
    </row>
    <row r="4783" spans="1:17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8"/>
    </row>
    <row r="4784" spans="1:18">
      <c r="A4784" s="2" t="s">
        <v>0</v>
      </c>
      <c r="B4784" s="2" t="str">
        <f>"证券数量"</f>
        <v>证券数量</v>
      </c>
      <c r="C4784" s="2" t="s">
        <v>1</v>
      </c>
      <c r="D4784" s="2" t="str">
        <f>"价格币种"</f>
        <v>价格币种</v>
      </c>
      <c r="E4784" s="2" t="str">
        <f>"成本价"</f>
        <v>成本价</v>
      </c>
      <c r="F4784" s="2" t="str">
        <f>"浮动盈亏"</f>
        <v>浮动盈亏</v>
      </c>
      <c r="G4784" s="2" t="str">
        <f>"盈亏比例(%)"</f>
        <v>盈亏比例(%)</v>
      </c>
      <c r="H4784" s="2" t="str">
        <f>"折算汇率"</f>
        <v>折算汇率</v>
      </c>
      <c r="I4784" s="2" t="str">
        <f>"最新市值"</f>
        <v>最新市值</v>
      </c>
      <c r="J4784" s="2" t="str">
        <f>"当前价"</f>
        <v>当前价</v>
      </c>
      <c r="K4784" s="2" t="str">
        <f>"今买数量"</f>
        <v>今买数量</v>
      </c>
      <c r="L4784" s="2" t="str">
        <f>"今卖数量"</f>
        <v>今卖数量</v>
      </c>
      <c r="M4784" s="2" t="str">
        <f>"证券代码"</f>
        <v>证券代码</v>
      </c>
      <c r="N4784" s="2" t="str">
        <f>"股东代码"</f>
        <v>股东代码</v>
      </c>
      <c r="O4784" s="2" t="str">
        <f>"成本金额"</f>
        <v>成本金额</v>
      </c>
      <c r="P4784" s="2" t="s">
        <v>2</v>
      </c>
      <c r="Q4784" s="2"/>
      <c r="R4784" s="2" t="s">
        <v>3</v>
      </c>
    </row>
    <row r="4785" spans="1:18">
      <c r="A4785" s="2" t="s">
        <v>4</v>
      </c>
      <c r="B4785" s="9" t="s">
        <v>5</v>
      </c>
      <c r="C4785" s="9" t="s">
        <v>5</v>
      </c>
      <c r="D4785" s="2" t="str">
        <f t="shared" ref="D4785:D4800" si="1426">"人民币"</f>
        <v>人民币</v>
      </c>
      <c r="E4785" s="2">
        <v>19.758</v>
      </c>
      <c r="F4785" s="2">
        <v>-1294.53</v>
      </c>
      <c r="G4785" s="2">
        <v>-8.19</v>
      </c>
      <c r="H4785" s="9" t="s">
        <v>6</v>
      </c>
      <c r="I4785" s="2">
        <v>14512</v>
      </c>
      <c r="J4785" s="2">
        <v>18.14</v>
      </c>
      <c r="K4785" s="2">
        <v>0</v>
      </c>
      <c r="L4785" s="2">
        <v>0</v>
      </c>
      <c r="M4785" s="2" t="str">
        <f>"000936"</f>
        <v>000936</v>
      </c>
      <c r="N4785" s="2" t="str">
        <f t="shared" ref="N4785:N4788" si="1427">"0157472516"</f>
        <v>0157472516</v>
      </c>
      <c r="O4785" s="2" t="str">
        <f>"15806.53"</f>
        <v>15806.53</v>
      </c>
      <c r="P4785" s="2">
        <v>30</v>
      </c>
      <c r="Q4785" s="2">
        <f t="shared" ref="Q4785:Q4800" si="1428">P4785*B4785</f>
        <v>24000</v>
      </c>
      <c r="R4785" s="2">
        <f t="shared" ref="R4785:R4800" si="1429">(Q4785-O4785)/O4785*100</f>
        <v>51.835981711356</v>
      </c>
    </row>
    <row r="4786" spans="1:18">
      <c r="A4786" s="2" t="str">
        <f>"创业板B"</f>
        <v>创业板B</v>
      </c>
      <c r="B4786" s="2">
        <v>10000</v>
      </c>
      <c r="C4786" s="2">
        <v>10000</v>
      </c>
      <c r="D4786" s="2" t="str">
        <f>"人民币"</f>
        <v>人民币</v>
      </c>
      <c r="E4786" s="2">
        <v>1.116</v>
      </c>
      <c r="F4786" s="2">
        <v>-927.5</v>
      </c>
      <c r="G4786" s="2">
        <v>-8.33</v>
      </c>
      <c r="H4786" s="2"/>
      <c r="I4786" s="2">
        <v>10230</v>
      </c>
      <c r="J4786" s="2">
        <v>1.023</v>
      </c>
      <c r="K4786" s="2">
        <v>0</v>
      </c>
      <c r="L4786" s="2">
        <v>0</v>
      </c>
      <c r="M4786" s="2" t="str">
        <f>"150153"</f>
        <v>150153</v>
      </c>
      <c r="N4786" s="2" t="str">
        <f>"0157472516"</f>
        <v>0157472516</v>
      </c>
      <c r="O4786" s="2" t="str">
        <f>"11157.50"</f>
        <v>11157.50</v>
      </c>
      <c r="P4786" s="2">
        <v>1.3</v>
      </c>
      <c r="Q4786" s="2">
        <f>P4786*B4786</f>
        <v>13000</v>
      </c>
      <c r="R4786" s="2">
        <f>(Q4786-O4786)/O4786*100</f>
        <v>16.5135559041004</v>
      </c>
    </row>
    <row r="4787" spans="1:18">
      <c r="A4787" s="2" t="s">
        <v>7</v>
      </c>
      <c r="B4787" s="2">
        <v>600</v>
      </c>
      <c r="C4787" s="2">
        <v>600</v>
      </c>
      <c r="D4787" s="2" t="str">
        <f>"人民币"</f>
        <v>人民币</v>
      </c>
      <c r="E4787" s="2">
        <v>17.548</v>
      </c>
      <c r="F4787" s="2">
        <v>-310.88</v>
      </c>
      <c r="G4787" s="2">
        <v>-2.95</v>
      </c>
      <c r="H4787" s="2"/>
      <c r="I4787" s="2">
        <v>10218</v>
      </c>
      <c r="J4787" s="2">
        <v>17.03</v>
      </c>
      <c r="K4787" s="2">
        <v>0</v>
      </c>
      <c r="L4787" s="2">
        <v>0</v>
      </c>
      <c r="M4787" s="2" t="str">
        <f>"600008"</f>
        <v>600008</v>
      </c>
      <c r="N4787" s="2" t="str">
        <f t="shared" ref="N4787:N4790" si="1430">"A453612732"</f>
        <v>A453612732</v>
      </c>
      <c r="O4787" s="2" t="str">
        <f>"10528.88"</f>
        <v>10528.88</v>
      </c>
      <c r="P4787" s="2">
        <v>25</v>
      </c>
      <c r="Q4787" s="2">
        <f>P4787*B4787</f>
        <v>15000</v>
      </c>
      <c r="R4787" s="2">
        <f>(Q4787-O4787)/O4787*100</f>
        <v>42.4652954540274</v>
      </c>
    </row>
    <row r="4788" spans="1:18">
      <c r="A4788" s="2" t="str">
        <f>"华英农业"</f>
        <v>华英农业</v>
      </c>
      <c r="B4788" s="2">
        <v>600</v>
      </c>
      <c r="C4788" s="2">
        <v>300</v>
      </c>
      <c r="D4788" s="2" t="str">
        <f>"人民币"</f>
        <v>人民币</v>
      </c>
      <c r="E4788" s="2">
        <v>14.948</v>
      </c>
      <c r="F4788" s="2">
        <v>-418.66</v>
      </c>
      <c r="G4788" s="2">
        <v>-4.67</v>
      </c>
      <c r="H4788" s="2"/>
      <c r="I4788" s="2">
        <v>8550</v>
      </c>
      <c r="J4788" s="2">
        <v>14.25</v>
      </c>
      <c r="K4788" s="2">
        <v>300</v>
      </c>
      <c r="L4788" s="2">
        <v>0</v>
      </c>
      <c r="M4788" s="2" t="str">
        <f>"002321"</f>
        <v>002321</v>
      </c>
      <c r="N4788" s="2" t="str">
        <f>"0157472516"</f>
        <v>0157472516</v>
      </c>
      <c r="O4788" s="2" t="str">
        <f>"8968.66"</f>
        <v>8968.66</v>
      </c>
      <c r="P4788" s="2">
        <v>25</v>
      </c>
      <c r="Q4788" s="2">
        <f>P4788*B4788</f>
        <v>15000</v>
      </c>
      <c r="R4788" s="2">
        <f>(Q4788-O4788)/O4788*100</f>
        <v>67.2490650777262</v>
      </c>
    </row>
    <row r="4789" spans="1:18">
      <c r="A4789" s="2" t="str">
        <f>"*ST阳化"</f>
        <v>*ST阳化</v>
      </c>
      <c r="B4789" s="2">
        <v>900</v>
      </c>
      <c r="C4789" s="2">
        <v>600</v>
      </c>
      <c r="D4789" s="2" t="str">
        <f>"人民币"</f>
        <v>人民币</v>
      </c>
      <c r="E4789" s="2">
        <v>7.599</v>
      </c>
      <c r="F4789" s="2">
        <v>-80.2</v>
      </c>
      <c r="G4789" s="2">
        <v>-1.17</v>
      </c>
      <c r="H4789" s="2"/>
      <c r="I4789" s="2">
        <v>6759</v>
      </c>
      <c r="J4789" s="2">
        <v>7.51</v>
      </c>
      <c r="K4789" s="2">
        <v>300</v>
      </c>
      <c r="L4789" s="2">
        <v>0</v>
      </c>
      <c r="M4789" s="2" t="str">
        <f>"600691"</f>
        <v>600691</v>
      </c>
      <c r="N4789" s="2" t="str">
        <f>"A453612732"</f>
        <v>A453612732</v>
      </c>
      <c r="O4789" s="2" t="str">
        <f>"6839.20"</f>
        <v>6839.20</v>
      </c>
      <c r="P4789" s="2">
        <v>11</v>
      </c>
      <c r="Q4789" s="2">
        <f>P4789*B4789</f>
        <v>9900</v>
      </c>
      <c r="R4789" s="2">
        <f>(Q4789-O4789)/O4789*100</f>
        <v>44.7537723710376</v>
      </c>
    </row>
    <row r="4790" spans="1:18">
      <c r="A4790" s="2" t="str">
        <f>"雪峰科技"</f>
        <v>雪峰科技</v>
      </c>
      <c r="B4790" s="2">
        <v>200</v>
      </c>
      <c r="C4790" s="2">
        <v>100</v>
      </c>
      <c r="D4790" s="2" t="str">
        <f>"人民币"</f>
        <v>人民币</v>
      </c>
      <c r="E4790" s="2">
        <v>37.898</v>
      </c>
      <c r="F4790" s="2">
        <v>-1239.59</v>
      </c>
      <c r="G4790" s="2">
        <v>-16.35</v>
      </c>
      <c r="H4790" s="2"/>
      <c r="I4790" s="2">
        <v>6340</v>
      </c>
      <c r="J4790" s="2">
        <v>31.7</v>
      </c>
      <c r="K4790" s="2">
        <v>100</v>
      </c>
      <c r="L4790" s="2">
        <v>0</v>
      </c>
      <c r="M4790" s="2" t="str">
        <f>"603227"</f>
        <v>603227</v>
      </c>
      <c r="N4790" s="2" t="str">
        <f>"A453612732"</f>
        <v>A453612732</v>
      </c>
      <c r="O4790" s="2" t="str">
        <f>"7579.59"</f>
        <v>7579.59</v>
      </c>
      <c r="P4790" s="2">
        <v>42</v>
      </c>
      <c r="Q4790" s="2">
        <f>P4790*B4790</f>
        <v>8400</v>
      </c>
      <c r="R4790" s="2">
        <f>(Q4790-O4790)/O4790*100</f>
        <v>10.8239363870605</v>
      </c>
    </row>
    <row r="4791" spans="1:18">
      <c r="A4791" s="2" t="str">
        <f>"三花股份"</f>
        <v>三花股份</v>
      </c>
      <c r="B4791" s="2">
        <v>400</v>
      </c>
      <c r="C4791" s="2">
        <v>400</v>
      </c>
      <c r="D4791" s="2" t="str">
        <f>"人民币"</f>
        <v>人民币</v>
      </c>
      <c r="E4791" s="2">
        <v>13.737</v>
      </c>
      <c r="F4791" s="2">
        <v>69.25</v>
      </c>
      <c r="G4791" s="2">
        <v>1.26</v>
      </c>
      <c r="H4791" s="2"/>
      <c r="I4791" s="2">
        <v>5564</v>
      </c>
      <c r="J4791" s="2">
        <v>13.91</v>
      </c>
      <c r="K4791" s="2">
        <v>0</v>
      </c>
      <c r="L4791" s="2">
        <v>0</v>
      </c>
      <c r="M4791" s="2" t="str">
        <f>"002050"</f>
        <v>002050</v>
      </c>
      <c r="N4791" s="2" t="str">
        <f t="shared" ref="N4791:N4796" si="1431">"0157472516"</f>
        <v>0157472516</v>
      </c>
      <c r="O4791" s="2" t="str">
        <f>"5494.75"</f>
        <v>5494.75</v>
      </c>
      <c r="P4791" s="2">
        <v>20</v>
      </c>
      <c r="Q4791" s="2">
        <f>P4791*B4791</f>
        <v>8000</v>
      </c>
      <c r="R4791" s="2">
        <f>(Q4791-O4791)/O4791*100</f>
        <v>45.5935210883116</v>
      </c>
    </row>
    <row r="4792" spans="1:18">
      <c r="A4792" s="2" t="str">
        <f>"农 产 品"</f>
        <v>农 产 品</v>
      </c>
      <c r="B4792" s="2">
        <v>200</v>
      </c>
      <c r="C4792" s="2">
        <v>200</v>
      </c>
      <c r="D4792" s="2" t="str">
        <f>"人民币"</f>
        <v>人民币</v>
      </c>
      <c r="E4792" s="2">
        <v>25.665</v>
      </c>
      <c r="F4792" s="2">
        <v>-601</v>
      </c>
      <c r="G4792" s="2">
        <v>-11.71</v>
      </c>
      <c r="H4792" s="2"/>
      <c r="I4792" s="2">
        <v>4532</v>
      </c>
      <c r="J4792" s="2">
        <v>22.66</v>
      </c>
      <c r="K4792" s="2">
        <v>0</v>
      </c>
      <c r="L4792" s="2">
        <v>0</v>
      </c>
      <c r="M4792" s="2" t="str">
        <f>"000061"</f>
        <v>000061</v>
      </c>
      <c r="N4792" s="2" t="str">
        <f>"0157472516"</f>
        <v>0157472516</v>
      </c>
      <c r="O4792" s="2" t="str">
        <f>"5133.00"</f>
        <v>5133.00</v>
      </c>
      <c r="P4792" s="2">
        <v>35</v>
      </c>
      <c r="Q4792" s="2">
        <f>P4792*B4792</f>
        <v>7000</v>
      </c>
      <c r="R4792" s="2">
        <f>(Q4792-O4792)/O4792*100</f>
        <v>36.3724917202416</v>
      </c>
    </row>
    <row r="4793" spans="1:18">
      <c r="A4793" s="2" t="str">
        <f>"北京城建"</f>
        <v>北京城建</v>
      </c>
      <c r="B4793" s="2">
        <v>200</v>
      </c>
      <c r="C4793" s="2">
        <v>200</v>
      </c>
      <c r="D4793" s="2" t="str">
        <f>"人民币"</f>
        <v>人民币</v>
      </c>
      <c r="E4793" s="2">
        <v>24.605</v>
      </c>
      <c r="F4793" s="2">
        <v>-394.99</v>
      </c>
      <c r="G4793" s="2">
        <v>-8.03</v>
      </c>
      <c r="H4793" s="2"/>
      <c r="I4793" s="2">
        <v>4526</v>
      </c>
      <c r="J4793" s="2">
        <v>22.63</v>
      </c>
      <c r="K4793" s="2">
        <v>0</v>
      </c>
      <c r="L4793" s="2">
        <v>0</v>
      </c>
      <c r="M4793" s="2" t="str">
        <f>"600266"</f>
        <v>600266</v>
      </c>
      <c r="N4793" s="2" t="str">
        <f t="shared" ref="N4793:N4795" si="1432">"A453612732"</f>
        <v>A453612732</v>
      </c>
      <c r="O4793" s="2" t="str">
        <f>"4920.99"</f>
        <v>4920.99</v>
      </c>
      <c r="P4793" s="2">
        <v>28</v>
      </c>
      <c r="Q4793" s="2">
        <f>P4793*B4793</f>
        <v>5600</v>
      </c>
      <c r="R4793" s="2">
        <f>(Q4793-O4793)/O4793*100</f>
        <v>13.7982397850839</v>
      </c>
    </row>
    <row r="4794" spans="1:18">
      <c r="A4794" s="2" t="str">
        <f>"上汽集团"</f>
        <v>上汽集团</v>
      </c>
      <c r="B4794" s="2">
        <v>200</v>
      </c>
      <c r="C4794" s="2">
        <v>200</v>
      </c>
      <c r="D4794" s="2" t="str">
        <f>"人民币"</f>
        <v>人民币</v>
      </c>
      <c r="E4794" s="2">
        <v>24.736</v>
      </c>
      <c r="F4794" s="2">
        <v>-449.12</v>
      </c>
      <c r="G4794" s="2">
        <v>-9.08</v>
      </c>
      <c r="H4794" s="2"/>
      <c r="I4794" s="2">
        <v>4498</v>
      </c>
      <c r="J4794" s="2">
        <v>22.49</v>
      </c>
      <c r="K4794" s="2">
        <v>0</v>
      </c>
      <c r="L4794" s="2">
        <v>0</v>
      </c>
      <c r="M4794" s="2" t="str">
        <f>"600104"</f>
        <v>600104</v>
      </c>
      <c r="N4794" s="2" t="str">
        <f>"A453612732"</f>
        <v>A453612732</v>
      </c>
      <c r="O4794" s="2" t="str">
        <f>"4947.12"</f>
        <v>4947.12</v>
      </c>
      <c r="P4794" s="2">
        <v>35</v>
      </c>
      <c r="Q4794" s="2">
        <f>P4794*B4794</f>
        <v>7000</v>
      </c>
      <c r="R4794" s="2">
        <f>(Q4794-O4794)/O4794*100</f>
        <v>41.4964666310904</v>
      </c>
    </row>
    <row r="4795" spans="1:18">
      <c r="A4795" s="2" t="str">
        <f>"中海集运"</f>
        <v>中海集运</v>
      </c>
      <c r="B4795" s="2">
        <v>400</v>
      </c>
      <c r="C4795" s="2">
        <v>400</v>
      </c>
      <c r="D4795" s="2" t="str">
        <f>"人民币"</f>
        <v>人民币</v>
      </c>
      <c r="E4795" s="2">
        <v>9.099</v>
      </c>
      <c r="F4795" s="2">
        <v>-167.68</v>
      </c>
      <c r="G4795" s="2">
        <v>-4.6</v>
      </c>
      <c r="H4795" s="2"/>
      <c r="I4795" s="2">
        <v>3472</v>
      </c>
      <c r="J4795" s="2">
        <v>8.68</v>
      </c>
      <c r="K4795" s="2">
        <v>0</v>
      </c>
      <c r="L4795" s="2">
        <v>0</v>
      </c>
      <c r="M4795" s="2" t="str">
        <f>"601866"</f>
        <v>601866</v>
      </c>
      <c r="N4795" s="2" t="str">
        <f>"A453612732"</f>
        <v>A453612732</v>
      </c>
      <c r="O4795" s="2" t="str">
        <f>"3639.68"</f>
        <v>3639.68</v>
      </c>
      <c r="P4795" s="2">
        <v>12</v>
      </c>
      <c r="Q4795" s="2">
        <f>P4795*B4795</f>
        <v>4800</v>
      </c>
      <c r="R4795" s="2">
        <f>(Q4795-O4795)/O4795*100</f>
        <v>31.8797256901706</v>
      </c>
    </row>
    <row r="4796" spans="1:18">
      <c r="A4796" s="2" t="str">
        <f>"中航军B"</f>
        <v>中航军B</v>
      </c>
      <c r="B4796" s="2">
        <v>3000</v>
      </c>
      <c r="C4796" s="2">
        <v>3000</v>
      </c>
      <c r="D4796" s="2" t="str">
        <f>"人民币"</f>
        <v>人民币</v>
      </c>
      <c r="E4796" s="2">
        <v>0.972</v>
      </c>
      <c r="F4796" s="2">
        <v>-62</v>
      </c>
      <c r="G4796" s="2">
        <v>-2.16</v>
      </c>
      <c r="H4796" s="2"/>
      <c r="I4796" s="2">
        <v>2853</v>
      </c>
      <c r="J4796" s="2">
        <v>0.951</v>
      </c>
      <c r="K4796" s="2">
        <v>0</v>
      </c>
      <c r="L4796" s="2">
        <v>0</v>
      </c>
      <c r="M4796" s="2" t="str">
        <f>"150222"</f>
        <v>150222</v>
      </c>
      <c r="N4796" s="2" t="str">
        <f>"0157472516"</f>
        <v>0157472516</v>
      </c>
      <c r="O4796" s="2" t="str">
        <f>"2915.00"</f>
        <v>2915.00</v>
      </c>
      <c r="P4796" s="2">
        <v>1.1</v>
      </c>
      <c r="Q4796" s="2">
        <f>P4796*B4796</f>
        <v>3300</v>
      </c>
      <c r="R4796" s="2">
        <f>(Q4796-O4796)/O4796*100</f>
        <v>13.2075471698113</v>
      </c>
    </row>
    <row r="4797" spans="1:18">
      <c r="A4797" s="2" t="str">
        <f>"华贸物流"</f>
        <v>华贸物流</v>
      </c>
      <c r="B4797" s="2">
        <v>200</v>
      </c>
      <c r="C4797" s="2">
        <v>200</v>
      </c>
      <c r="D4797" s="2" t="str">
        <f>"人民币"</f>
        <v>人民币</v>
      </c>
      <c r="E4797" s="2">
        <v>16.576</v>
      </c>
      <c r="F4797" s="2">
        <v>-473.12</v>
      </c>
      <c r="G4797" s="2">
        <v>-14.27</v>
      </c>
      <c r="H4797" s="2"/>
      <c r="I4797" s="2">
        <v>2842</v>
      </c>
      <c r="J4797" s="2">
        <v>14.21</v>
      </c>
      <c r="K4797" s="2">
        <v>0</v>
      </c>
      <c r="L4797" s="2">
        <v>0</v>
      </c>
      <c r="M4797" s="2" t="str">
        <f>"603128"</f>
        <v>603128</v>
      </c>
      <c r="N4797" s="2" t="str">
        <f t="shared" ref="N4797:N4800" si="1433">"A453612732"</f>
        <v>A453612732</v>
      </c>
      <c r="O4797" s="2" t="str">
        <f>"3315.12"</f>
        <v>3315.12</v>
      </c>
      <c r="P4797" s="2">
        <v>20</v>
      </c>
      <c r="Q4797" s="2">
        <f>P4797*B4797</f>
        <v>4000</v>
      </c>
      <c r="R4797" s="2">
        <f>(Q4797-O4797)/O4797*100</f>
        <v>20.6592823185888</v>
      </c>
    </row>
    <row r="4798" spans="1:18">
      <c r="A4798" s="2" t="str">
        <f>"盛达矿业"</f>
        <v>盛达矿业</v>
      </c>
      <c r="B4798" s="2">
        <v>100</v>
      </c>
      <c r="C4798" s="2">
        <v>100</v>
      </c>
      <c r="D4798" s="2" t="str">
        <f>"人民币"</f>
        <v>人民币</v>
      </c>
      <c r="E4798" s="2">
        <v>38.308</v>
      </c>
      <c r="F4798" s="2">
        <v>-1175.77</v>
      </c>
      <c r="G4798" s="2">
        <v>-30.69</v>
      </c>
      <c r="H4798" s="2"/>
      <c r="I4798" s="2">
        <v>2655</v>
      </c>
      <c r="J4798" s="2">
        <v>26.55</v>
      </c>
      <c r="K4798" s="2">
        <v>0</v>
      </c>
      <c r="L4798" s="2">
        <v>100</v>
      </c>
      <c r="M4798" s="2" t="str">
        <f>"000603"</f>
        <v>000603</v>
      </c>
      <c r="N4798" s="2" t="str">
        <f>"0157472516"</f>
        <v>0157472516</v>
      </c>
      <c r="O4798" s="2" t="str">
        <f>"3830.77"</f>
        <v>3830.77</v>
      </c>
      <c r="P4798" s="2">
        <v>40</v>
      </c>
      <c r="Q4798" s="2">
        <f>P4798*B4798</f>
        <v>4000</v>
      </c>
      <c r="R4798" s="2">
        <f>(Q4798-O4798)/O4798*100</f>
        <v>4.41764971533138</v>
      </c>
    </row>
    <row r="4799" spans="1:18">
      <c r="A4799" s="2" t="str">
        <f>"大众交通"</f>
        <v>大众交通</v>
      </c>
      <c r="B4799" s="2">
        <v>100</v>
      </c>
      <c r="C4799" s="2">
        <v>100</v>
      </c>
      <c r="D4799" s="2" t="str">
        <f>"人民币"</f>
        <v>人民币</v>
      </c>
      <c r="E4799" s="2">
        <v>30.941</v>
      </c>
      <c r="F4799" s="2">
        <v>-1037.13</v>
      </c>
      <c r="G4799" s="2">
        <v>-33.52</v>
      </c>
      <c r="H4799" s="2"/>
      <c r="I4799" s="2">
        <v>2057</v>
      </c>
      <c r="J4799" s="2">
        <v>20.57</v>
      </c>
      <c r="K4799" s="2">
        <v>0</v>
      </c>
      <c r="L4799" s="2">
        <v>0</v>
      </c>
      <c r="M4799" s="2" t="str">
        <f>"600611"</f>
        <v>600611</v>
      </c>
      <c r="N4799" s="2" t="str">
        <f>"A453612732"</f>
        <v>A453612732</v>
      </c>
      <c r="O4799" s="2" t="str">
        <f>"3094.13"</f>
        <v>3094.13</v>
      </c>
      <c r="P4799" s="2">
        <v>28</v>
      </c>
      <c r="Q4799" s="2">
        <f>P4799*B4799</f>
        <v>2800</v>
      </c>
      <c r="R4799" s="2">
        <f>(Q4799-O4799)/O4799*100</f>
        <v>-9.50606470962759</v>
      </c>
    </row>
    <row r="4800" spans="1:18">
      <c r="A4800" s="2" t="str">
        <f>"中国中车"</f>
        <v>中国中车</v>
      </c>
      <c r="B4800" s="2">
        <v>100</v>
      </c>
      <c r="C4800" s="2">
        <v>100</v>
      </c>
      <c r="D4800" s="2" t="str">
        <f>"人民币"</f>
        <v>人民币</v>
      </c>
      <c r="E4800" s="2">
        <v>26.395</v>
      </c>
      <c r="F4800" s="2">
        <v>-631.5</v>
      </c>
      <c r="G4800" s="2">
        <v>-23.92</v>
      </c>
      <c r="H4800" s="2"/>
      <c r="I4800" s="2">
        <v>2008</v>
      </c>
      <c r="J4800" s="2">
        <v>20.08</v>
      </c>
      <c r="K4800" s="2">
        <v>0</v>
      </c>
      <c r="L4800" s="2">
        <v>100</v>
      </c>
      <c r="M4800" s="2" t="str">
        <f>"601766"</f>
        <v>601766</v>
      </c>
      <c r="N4800" s="2" t="str">
        <f>"A453612732"</f>
        <v>A453612732</v>
      </c>
      <c r="O4800" s="2" t="str">
        <f>"2639.50"</f>
        <v>2639.50</v>
      </c>
      <c r="P4800" s="2">
        <v>30</v>
      </c>
      <c r="Q4800" s="2">
        <f>P4800*B4800</f>
        <v>3000</v>
      </c>
      <c r="R4800" s="2">
        <f>(Q4800-O4800)/O4800*100</f>
        <v>13.6578897518469</v>
      </c>
    </row>
    <row r="4801" spans="1:18">
      <c r="A4801" s="2" t="s">
        <v>8</v>
      </c>
      <c r="B4801" s="2" t="s">
        <v>9</v>
      </c>
      <c r="C4801" s="4" t="s">
        <v>10</v>
      </c>
      <c r="D4801" s="4"/>
      <c r="E4801" s="4"/>
      <c r="F4801" s="2"/>
      <c r="G4801" s="2">
        <f>SUM(G4785:G4800)</f>
        <v>-178.38</v>
      </c>
      <c r="H4801" s="2"/>
      <c r="I4801" s="2"/>
      <c r="J4801" s="2"/>
      <c r="K4801" s="2"/>
      <c r="L4801" s="2"/>
      <c r="M4801" s="2"/>
      <c r="N4801" s="2"/>
      <c r="O4801" s="2"/>
      <c r="P4801" s="2"/>
      <c r="Q4801" s="2">
        <f>SUM(Q4785:Q4800)</f>
        <v>134800</v>
      </c>
      <c r="R4801" s="2"/>
    </row>
    <row r="4802" customFormat="1" spans="3:8">
      <c r="C4802" s="5"/>
      <c r="D4802" s="5"/>
      <c r="E4802" s="5"/>
      <c r="H4802" s="6">
        <v>42257</v>
      </c>
    </row>
    <row r="4803" customFormat="1" spans="10:10">
      <c r="J4803" s="6">
        <f>H4802+1</f>
        <v>42258</v>
      </c>
    </row>
    <row r="4804" customFormat="1" spans="2:11">
      <c r="B4804" t="s">
        <v>11</v>
      </c>
      <c r="K4804" s="7">
        <f ca="1">NOW()</f>
        <v>42259.9654398148</v>
      </c>
    </row>
    <row r="4805" customFormat="1" spans="9:9">
      <c r="I4805" t="e">
        <f>D4797+1</f>
        <v>#VALUE!</v>
      </c>
    </row>
    <row r="4806" customFormat="1"/>
    <row r="4807" spans="1:18">
      <c r="A4807" s="2" t="s">
        <v>0</v>
      </c>
      <c r="B4807" s="2" t="str">
        <f>"证券数量"</f>
        <v>证券数量</v>
      </c>
      <c r="C4807" s="2" t="s">
        <v>1</v>
      </c>
      <c r="D4807" s="2" t="str">
        <f>"价格币种"</f>
        <v>价格币种</v>
      </c>
      <c r="E4807" s="2" t="str">
        <f>"成本价"</f>
        <v>成本价</v>
      </c>
      <c r="F4807" s="2" t="str">
        <f>"浮动盈亏"</f>
        <v>浮动盈亏</v>
      </c>
      <c r="G4807" s="2" t="str">
        <f>"盈亏比例(%)"</f>
        <v>盈亏比例(%)</v>
      </c>
      <c r="H4807" s="2" t="str">
        <f>"折算汇率"</f>
        <v>折算汇率</v>
      </c>
      <c r="I4807" s="2" t="str">
        <f>"最新市值"</f>
        <v>最新市值</v>
      </c>
      <c r="J4807" s="2" t="str">
        <f>"当前价"</f>
        <v>当前价</v>
      </c>
      <c r="K4807" s="2" t="str">
        <f>"今买数量"</f>
        <v>今买数量</v>
      </c>
      <c r="L4807" s="2" t="str">
        <f>"今卖数量"</f>
        <v>今卖数量</v>
      </c>
      <c r="M4807" s="2" t="str">
        <f>"证券代码"</f>
        <v>证券代码</v>
      </c>
      <c r="N4807" s="2" t="str">
        <f>"股东代码"</f>
        <v>股东代码</v>
      </c>
      <c r="O4807" s="2" t="str">
        <f>"成本金额"</f>
        <v>成本金额</v>
      </c>
      <c r="P4807" s="2" t="s">
        <v>2</v>
      </c>
      <c r="Q4807" s="2"/>
      <c r="R4807" s="2" t="s">
        <v>3</v>
      </c>
    </row>
    <row r="4808" spans="1:18">
      <c r="A4808" s="2" t="s">
        <v>4</v>
      </c>
      <c r="B4808" s="9" t="s">
        <v>5</v>
      </c>
      <c r="C4808" s="9" t="s">
        <v>5</v>
      </c>
      <c r="D4808" s="2" t="str">
        <f t="shared" ref="D4808:D4823" si="1434">"人民币"</f>
        <v>人民币</v>
      </c>
      <c r="E4808" s="2">
        <v>19.758</v>
      </c>
      <c r="F4808" s="2">
        <v>-1294.53</v>
      </c>
      <c r="G4808" s="2">
        <v>-8.19</v>
      </c>
      <c r="H4808" s="9" t="s">
        <v>6</v>
      </c>
      <c r="I4808" s="2">
        <v>14512</v>
      </c>
      <c r="J4808" s="2">
        <v>18.14</v>
      </c>
      <c r="K4808" s="2">
        <v>0</v>
      </c>
      <c r="L4808" s="2">
        <v>0</v>
      </c>
      <c r="M4808" s="2" t="str">
        <f>"000936"</f>
        <v>000936</v>
      </c>
      <c r="N4808" s="2" t="str">
        <f t="shared" ref="N4808:N4811" si="1435">"0157472516"</f>
        <v>0157472516</v>
      </c>
      <c r="O4808" s="2" t="str">
        <f>"15806.53"</f>
        <v>15806.53</v>
      </c>
      <c r="P4808" s="2">
        <v>30</v>
      </c>
      <c r="Q4808" s="2">
        <f t="shared" ref="Q4808:Q4823" si="1436">P4808*B4808</f>
        <v>24000</v>
      </c>
      <c r="R4808" s="2">
        <f t="shared" ref="R4808:R4823" si="1437">(Q4808-O4808)/O4808*100</f>
        <v>51.835981711356</v>
      </c>
    </row>
    <row r="4809" spans="1:18">
      <c r="A4809" s="2" t="str">
        <f>"创业板B"</f>
        <v>创业板B</v>
      </c>
      <c r="B4809" s="2">
        <v>10000</v>
      </c>
      <c r="C4809" s="2">
        <v>10000</v>
      </c>
      <c r="D4809" s="2" t="str">
        <f>"人民币"</f>
        <v>人民币</v>
      </c>
      <c r="E4809" s="2">
        <v>1.116</v>
      </c>
      <c r="F4809" s="2">
        <v>-927.5</v>
      </c>
      <c r="G4809" s="2">
        <v>-8.33</v>
      </c>
      <c r="H4809" s="2"/>
      <c r="I4809" s="2">
        <v>10230</v>
      </c>
      <c r="J4809" s="2">
        <v>1.023</v>
      </c>
      <c r="K4809" s="2">
        <v>0</v>
      </c>
      <c r="L4809" s="2">
        <v>0</v>
      </c>
      <c r="M4809" s="2" t="str">
        <f>"150153"</f>
        <v>150153</v>
      </c>
      <c r="N4809" s="2" t="str">
        <f>"0157472516"</f>
        <v>0157472516</v>
      </c>
      <c r="O4809" s="2" t="str">
        <f>"11157.50"</f>
        <v>11157.50</v>
      </c>
      <c r="P4809" s="2">
        <v>1.3</v>
      </c>
      <c r="Q4809" s="2">
        <f>P4809*B4809</f>
        <v>13000</v>
      </c>
      <c r="R4809" s="2">
        <f>(Q4809-O4809)/O4809*100</f>
        <v>16.5135559041004</v>
      </c>
    </row>
    <row r="4810" spans="1:18">
      <c r="A4810" s="2" t="s">
        <v>7</v>
      </c>
      <c r="B4810" s="2">
        <v>600</v>
      </c>
      <c r="C4810" s="2">
        <v>600</v>
      </c>
      <c r="D4810" s="2" t="str">
        <f>"人民币"</f>
        <v>人民币</v>
      </c>
      <c r="E4810" s="2">
        <v>17.548</v>
      </c>
      <c r="F4810" s="2">
        <v>-310.88</v>
      </c>
      <c r="G4810" s="2">
        <v>-2.95</v>
      </c>
      <c r="H4810" s="2"/>
      <c r="I4810" s="2">
        <v>10218</v>
      </c>
      <c r="J4810" s="2">
        <v>17.03</v>
      </c>
      <c r="K4810" s="2">
        <v>0</v>
      </c>
      <c r="L4810" s="2">
        <v>0</v>
      </c>
      <c r="M4810" s="2" t="str">
        <f>"600008"</f>
        <v>600008</v>
      </c>
      <c r="N4810" s="2" t="str">
        <f t="shared" ref="N4810:N4813" si="1438">"A453612732"</f>
        <v>A453612732</v>
      </c>
      <c r="O4810" s="2" t="str">
        <f>"10528.88"</f>
        <v>10528.88</v>
      </c>
      <c r="P4810" s="2">
        <v>25</v>
      </c>
      <c r="Q4810" s="2">
        <f>P4810*B4810</f>
        <v>15000</v>
      </c>
      <c r="R4810" s="2">
        <f>(Q4810-O4810)/O4810*100</f>
        <v>42.4652954540274</v>
      </c>
    </row>
    <row r="4811" spans="1:18">
      <c r="A4811" s="2" t="str">
        <f>"华英农业"</f>
        <v>华英农业</v>
      </c>
      <c r="B4811" s="2">
        <v>600</v>
      </c>
      <c r="C4811" s="2">
        <v>300</v>
      </c>
      <c r="D4811" s="2" t="str">
        <f>"人民币"</f>
        <v>人民币</v>
      </c>
      <c r="E4811" s="2">
        <v>14.948</v>
      </c>
      <c r="F4811" s="2">
        <v>-418.66</v>
      </c>
      <c r="G4811" s="2">
        <v>-4.67</v>
      </c>
      <c r="H4811" s="2"/>
      <c r="I4811" s="2">
        <v>8550</v>
      </c>
      <c r="J4811" s="2">
        <v>14.25</v>
      </c>
      <c r="K4811" s="2">
        <v>300</v>
      </c>
      <c r="L4811" s="2">
        <v>0</v>
      </c>
      <c r="M4811" s="2" t="str">
        <f>"002321"</f>
        <v>002321</v>
      </c>
      <c r="N4811" s="2" t="str">
        <f>"0157472516"</f>
        <v>0157472516</v>
      </c>
      <c r="O4811" s="2" t="str">
        <f>"8968.66"</f>
        <v>8968.66</v>
      </c>
      <c r="P4811" s="2">
        <v>25</v>
      </c>
      <c r="Q4811" s="2">
        <f>P4811*B4811</f>
        <v>15000</v>
      </c>
      <c r="R4811" s="2">
        <f>(Q4811-O4811)/O4811*100</f>
        <v>67.2490650777262</v>
      </c>
    </row>
    <row r="4812" spans="1:18">
      <c r="A4812" s="2" t="str">
        <f>"*ST阳化"</f>
        <v>*ST阳化</v>
      </c>
      <c r="B4812" s="2">
        <v>900</v>
      </c>
      <c r="C4812" s="2">
        <v>600</v>
      </c>
      <c r="D4812" s="2" t="str">
        <f>"人民币"</f>
        <v>人民币</v>
      </c>
      <c r="E4812" s="2">
        <v>7.599</v>
      </c>
      <c r="F4812" s="2">
        <v>-80.2</v>
      </c>
      <c r="G4812" s="2">
        <v>-1.17</v>
      </c>
      <c r="H4812" s="2"/>
      <c r="I4812" s="2">
        <v>6759</v>
      </c>
      <c r="J4812" s="2">
        <v>7.51</v>
      </c>
      <c r="K4812" s="2">
        <v>300</v>
      </c>
      <c r="L4812" s="2">
        <v>0</v>
      </c>
      <c r="M4812" s="2" t="str">
        <f>"600691"</f>
        <v>600691</v>
      </c>
      <c r="N4812" s="2" t="str">
        <f>"A453612732"</f>
        <v>A453612732</v>
      </c>
      <c r="O4812" s="2" t="str">
        <f>"6839.20"</f>
        <v>6839.20</v>
      </c>
      <c r="P4812" s="2">
        <v>11</v>
      </c>
      <c r="Q4812" s="2">
        <f>P4812*B4812</f>
        <v>9900</v>
      </c>
      <c r="R4812" s="2">
        <f>(Q4812-O4812)/O4812*100</f>
        <v>44.7537723710376</v>
      </c>
    </row>
    <row r="4813" spans="1:18">
      <c r="A4813" s="2" t="str">
        <f>"雪峰科技"</f>
        <v>雪峰科技</v>
      </c>
      <c r="B4813" s="2">
        <v>200</v>
      </c>
      <c r="C4813" s="2">
        <v>100</v>
      </c>
      <c r="D4813" s="2" t="str">
        <f>"人民币"</f>
        <v>人民币</v>
      </c>
      <c r="E4813" s="2">
        <v>37.898</v>
      </c>
      <c r="F4813" s="2">
        <v>-1239.59</v>
      </c>
      <c r="G4813" s="2">
        <v>-16.35</v>
      </c>
      <c r="H4813" s="2"/>
      <c r="I4813" s="2">
        <v>6340</v>
      </c>
      <c r="J4813" s="2">
        <v>31.7</v>
      </c>
      <c r="K4813" s="2">
        <v>100</v>
      </c>
      <c r="L4813" s="2">
        <v>0</v>
      </c>
      <c r="M4813" s="2" t="str">
        <f>"603227"</f>
        <v>603227</v>
      </c>
      <c r="N4813" s="2" t="str">
        <f>"A453612732"</f>
        <v>A453612732</v>
      </c>
      <c r="O4813" s="2" t="str">
        <f>"7579.59"</f>
        <v>7579.59</v>
      </c>
      <c r="P4813" s="2">
        <v>42</v>
      </c>
      <c r="Q4813" s="2">
        <f>P4813*B4813</f>
        <v>8400</v>
      </c>
      <c r="R4813" s="2">
        <f>(Q4813-O4813)/O4813*100</f>
        <v>10.8239363870605</v>
      </c>
    </row>
    <row r="4814" spans="1:18">
      <c r="A4814" s="2" t="str">
        <f>"三花股份"</f>
        <v>三花股份</v>
      </c>
      <c r="B4814" s="2">
        <v>400</v>
      </c>
      <c r="C4814" s="2">
        <v>400</v>
      </c>
      <c r="D4814" s="2" t="str">
        <f>"人民币"</f>
        <v>人民币</v>
      </c>
      <c r="E4814" s="2">
        <v>13.737</v>
      </c>
      <c r="F4814" s="2">
        <v>69.25</v>
      </c>
      <c r="G4814" s="2">
        <v>1.26</v>
      </c>
      <c r="H4814" s="2"/>
      <c r="I4814" s="2">
        <v>5564</v>
      </c>
      <c r="J4814" s="2">
        <v>13.91</v>
      </c>
      <c r="K4814" s="2">
        <v>0</v>
      </c>
      <c r="L4814" s="2">
        <v>0</v>
      </c>
      <c r="M4814" s="2" t="str">
        <f>"002050"</f>
        <v>002050</v>
      </c>
      <c r="N4814" s="2" t="str">
        <f t="shared" ref="N4814:N4819" si="1439">"0157472516"</f>
        <v>0157472516</v>
      </c>
      <c r="O4814" s="2" t="str">
        <f>"5494.75"</f>
        <v>5494.75</v>
      </c>
      <c r="P4814" s="2">
        <v>20</v>
      </c>
      <c r="Q4814" s="2">
        <f>P4814*B4814</f>
        <v>8000</v>
      </c>
      <c r="R4814" s="2">
        <f>(Q4814-O4814)/O4814*100</f>
        <v>45.5935210883116</v>
      </c>
    </row>
    <row r="4815" spans="1:18">
      <c r="A4815" s="2" t="str">
        <f>"农 产 品"</f>
        <v>农 产 品</v>
      </c>
      <c r="B4815" s="2">
        <v>200</v>
      </c>
      <c r="C4815" s="2">
        <v>200</v>
      </c>
      <c r="D4815" s="2" t="str">
        <f>"人民币"</f>
        <v>人民币</v>
      </c>
      <c r="E4815" s="2">
        <v>25.665</v>
      </c>
      <c r="F4815" s="2">
        <v>-601</v>
      </c>
      <c r="G4815" s="2">
        <v>-11.71</v>
      </c>
      <c r="H4815" s="2"/>
      <c r="I4815" s="2">
        <v>4532</v>
      </c>
      <c r="J4815" s="2">
        <v>22.66</v>
      </c>
      <c r="K4815" s="2">
        <v>0</v>
      </c>
      <c r="L4815" s="2">
        <v>0</v>
      </c>
      <c r="M4815" s="2" t="str">
        <f>"000061"</f>
        <v>000061</v>
      </c>
      <c r="N4815" s="2" t="str">
        <f>"0157472516"</f>
        <v>0157472516</v>
      </c>
      <c r="O4815" s="2" t="str">
        <f>"5133.00"</f>
        <v>5133.00</v>
      </c>
      <c r="P4815" s="2">
        <v>35</v>
      </c>
      <c r="Q4815" s="2">
        <f>P4815*B4815</f>
        <v>7000</v>
      </c>
      <c r="R4815" s="2">
        <f>(Q4815-O4815)/O4815*100</f>
        <v>36.3724917202416</v>
      </c>
    </row>
    <row r="4816" spans="1:18">
      <c r="A4816" s="2" t="str">
        <f>"北京城建"</f>
        <v>北京城建</v>
      </c>
      <c r="B4816" s="2">
        <v>200</v>
      </c>
      <c r="C4816" s="2">
        <v>200</v>
      </c>
      <c r="D4816" s="2" t="str">
        <f>"人民币"</f>
        <v>人民币</v>
      </c>
      <c r="E4816" s="2">
        <v>24.605</v>
      </c>
      <c r="F4816" s="2">
        <v>-394.99</v>
      </c>
      <c r="G4816" s="2">
        <v>-8.03</v>
      </c>
      <c r="H4816" s="2"/>
      <c r="I4816" s="2">
        <v>4526</v>
      </c>
      <c r="J4816" s="2">
        <v>22.63</v>
      </c>
      <c r="K4816" s="2">
        <v>0</v>
      </c>
      <c r="L4816" s="2">
        <v>0</v>
      </c>
      <c r="M4816" s="2" t="str">
        <f>"600266"</f>
        <v>600266</v>
      </c>
      <c r="N4816" s="2" t="str">
        <f t="shared" ref="N4816:N4818" si="1440">"A453612732"</f>
        <v>A453612732</v>
      </c>
      <c r="O4816" s="2" t="str">
        <f>"4920.99"</f>
        <v>4920.99</v>
      </c>
      <c r="P4816" s="2">
        <v>28</v>
      </c>
      <c r="Q4816" s="2">
        <f>P4816*B4816</f>
        <v>5600</v>
      </c>
      <c r="R4816" s="2">
        <f>(Q4816-O4816)/O4816*100</f>
        <v>13.7982397850839</v>
      </c>
    </row>
    <row r="4817" spans="1:18">
      <c r="A4817" s="2" t="str">
        <f>"上汽集团"</f>
        <v>上汽集团</v>
      </c>
      <c r="B4817" s="2">
        <v>200</v>
      </c>
      <c r="C4817" s="2">
        <v>200</v>
      </c>
      <c r="D4817" s="2" t="str">
        <f>"人民币"</f>
        <v>人民币</v>
      </c>
      <c r="E4817" s="2">
        <v>24.736</v>
      </c>
      <c r="F4817" s="2">
        <v>-449.12</v>
      </c>
      <c r="G4817" s="2">
        <v>-9.08</v>
      </c>
      <c r="H4817" s="2"/>
      <c r="I4817" s="2">
        <v>4498</v>
      </c>
      <c r="J4817" s="2">
        <v>22.49</v>
      </c>
      <c r="K4817" s="2">
        <v>0</v>
      </c>
      <c r="L4817" s="2">
        <v>0</v>
      </c>
      <c r="M4817" s="2" t="str">
        <f>"600104"</f>
        <v>600104</v>
      </c>
      <c r="N4817" s="2" t="str">
        <f>"A453612732"</f>
        <v>A453612732</v>
      </c>
      <c r="O4817" s="2" t="str">
        <f>"4947.12"</f>
        <v>4947.12</v>
      </c>
      <c r="P4817" s="2">
        <v>35</v>
      </c>
      <c r="Q4817" s="2">
        <f>P4817*B4817</f>
        <v>7000</v>
      </c>
      <c r="R4817" s="2">
        <f>(Q4817-O4817)/O4817*100</f>
        <v>41.4964666310904</v>
      </c>
    </row>
    <row r="4818" spans="1:18">
      <c r="A4818" s="2" t="str">
        <f>"中海集运"</f>
        <v>中海集运</v>
      </c>
      <c r="B4818" s="2">
        <v>400</v>
      </c>
      <c r="C4818" s="2">
        <v>400</v>
      </c>
      <c r="D4818" s="2" t="str">
        <f>"人民币"</f>
        <v>人民币</v>
      </c>
      <c r="E4818" s="2">
        <v>9.099</v>
      </c>
      <c r="F4818" s="2">
        <v>-167.68</v>
      </c>
      <c r="G4818" s="2">
        <v>-4.6</v>
      </c>
      <c r="H4818" s="2"/>
      <c r="I4818" s="2">
        <v>3472</v>
      </c>
      <c r="J4818" s="2">
        <v>8.68</v>
      </c>
      <c r="K4818" s="2">
        <v>0</v>
      </c>
      <c r="L4818" s="2">
        <v>0</v>
      </c>
      <c r="M4818" s="2" t="str">
        <f>"601866"</f>
        <v>601866</v>
      </c>
      <c r="N4818" s="2" t="str">
        <f>"A453612732"</f>
        <v>A453612732</v>
      </c>
      <c r="O4818" s="2" t="str">
        <f>"3639.68"</f>
        <v>3639.68</v>
      </c>
      <c r="P4818" s="2">
        <v>12</v>
      </c>
      <c r="Q4818" s="2">
        <f>P4818*B4818</f>
        <v>4800</v>
      </c>
      <c r="R4818" s="2">
        <f>(Q4818-O4818)/O4818*100</f>
        <v>31.8797256901706</v>
      </c>
    </row>
    <row r="4819" spans="1:18">
      <c r="A4819" s="2" t="str">
        <f>"中航军B"</f>
        <v>中航军B</v>
      </c>
      <c r="B4819" s="2">
        <v>3000</v>
      </c>
      <c r="C4819" s="2">
        <v>3000</v>
      </c>
      <c r="D4819" s="2" t="str">
        <f>"人民币"</f>
        <v>人民币</v>
      </c>
      <c r="E4819" s="2">
        <v>0.972</v>
      </c>
      <c r="F4819" s="2">
        <v>-62</v>
      </c>
      <c r="G4819" s="2">
        <v>-2.16</v>
      </c>
      <c r="H4819" s="2"/>
      <c r="I4819" s="2">
        <v>2853</v>
      </c>
      <c r="J4819" s="2">
        <v>0.951</v>
      </c>
      <c r="K4819" s="2">
        <v>0</v>
      </c>
      <c r="L4819" s="2">
        <v>0</v>
      </c>
      <c r="M4819" s="2" t="str">
        <f>"150222"</f>
        <v>150222</v>
      </c>
      <c r="N4819" s="2" t="str">
        <f>"0157472516"</f>
        <v>0157472516</v>
      </c>
      <c r="O4819" s="2" t="str">
        <f>"2915.00"</f>
        <v>2915.00</v>
      </c>
      <c r="P4819" s="2">
        <v>1.1</v>
      </c>
      <c r="Q4819" s="2">
        <f>P4819*B4819</f>
        <v>3300</v>
      </c>
      <c r="R4819" s="2">
        <f>(Q4819-O4819)/O4819*100</f>
        <v>13.2075471698113</v>
      </c>
    </row>
    <row r="4820" spans="1:18">
      <c r="A4820" s="2" t="str">
        <f>"华贸物流"</f>
        <v>华贸物流</v>
      </c>
      <c r="B4820" s="2">
        <v>200</v>
      </c>
      <c r="C4820" s="2">
        <v>200</v>
      </c>
      <c r="D4820" s="2" t="str">
        <f>"人民币"</f>
        <v>人民币</v>
      </c>
      <c r="E4820" s="2">
        <v>16.576</v>
      </c>
      <c r="F4820" s="2">
        <v>-473.12</v>
      </c>
      <c r="G4820" s="2">
        <v>-14.27</v>
      </c>
      <c r="H4820" s="2"/>
      <c r="I4820" s="2">
        <v>2842</v>
      </c>
      <c r="J4820" s="2">
        <v>14.21</v>
      </c>
      <c r="K4820" s="2">
        <v>0</v>
      </c>
      <c r="L4820" s="2">
        <v>0</v>
      </c>
      <c r="M4820" s="2" t="str">
        <f>"603128"</f>
        <v>603128</v>
      </c>
      <c r="N4820" s="2" t="str">
        <f t="shared" ref="N4820:N4823" si="1441">"A453612732"</f>
        <v>A453612732</v>
      </c>
      <c r="O4820" s="2" t="str">
        <f>"3315.12"</f>
        <v>3315.12</v>
      </c>
      <c r="P4820" s="2">
        <v>20</v>
      </c>
      <c r="Q4820" s="2">
        <f>P4820*B4820</f>
        <v>4000</v>
      </c>
      <c r="R4820" s="2">
        <f>(Q4820-O4820)/O4820*100</f>
        <v>20.6592823185888</v>
      </c>
    </row>
    <row r="4821" spans="1:18">
      <c r="A4821" s="2" t="str">
        <f>"盛达矿业"</f>
        <v>盛达矿业</v>
      </c>
      <c r="B4821" s="2">
        <v>100</v>
      </c>
      <c r="C4821" s="2">
        <v>100</v>
      </c>
      <c r="D4821" s="2" t="str">
        <f>"人民币"</f>
        <v>人民币</v>
      </c>
      <c r="E4821" s="2">
        <v>38.308</v>
      </c>
      <c r="F4821" s="2">
        <v>-1175.77</v>
      </c>
      <c r="G4821" s="2">
        <v>-30.69</v>
      </c>
      <c r="H4821" s="2"/>
      <c r="I4821" s="2">
        <v>2655</v>
      </c>
      <c r="J4821" s="2">
        <v>26.55</v>
      </c>
      <c r="K4821" s="2">
        <v>0</v>
      </c>
      <c r="L4821" s="2">
        <v>100</v>
      </c>
      <c r="M4821" s="2" t="str">
        <f>"000603"</f>
        <v>000603</v>
      </c>
      <c r="N4821" s="2" t="str">
        <f>"0157472516"</f>
        <v>0157472516</v>
      </c>
      <c r="O4821" s="2" t="str">
        <f>"3830.77"</f>
        <v>3830.77</v>
      </c>
      <c r="P4821" s="2">
        <v>40</v>
      </c>
      <c r="Q4821" s="2">
        <f>P4821*B4821</f>
        <v>4000</v>
      </c>
      <c r="R4821" s="2">
        <f>(Q4821-O4821)/O4821*100</f>
        <v>4.41764971533138</v>
      </c>
    </row>
    <row r="4822" spans="1:18">
      <c r="A4822" s="2" t="str">
        <f>"大众交通"</f>
        <v>大众交通</v>
      </c>
      <c r="B4822" s="2">
        <v>100</v>
      </c>
      <c r="C4822" s="2">
        <v>100</v>
      </c>
      <c r="D4822" s="2" t="str">
        <f>"人民币"</f>
        <v>人民币</v>
      </c>
      <c r="E4822" s="2">
        <v>30.941</v>
      </c>
      <c r="F4822" s="2">
        <v>-1037.13</v>
      </c>
      <c r="G4822" s="2">
        <v>-33.52</v>
      </c>
      <c r="H4822" s="2"/>
      <c r="I4822" s="2">
        <v>2057</v>
      </c>
      <c r="J4822" s="2">
        <v>20.57</v>
      </c>
      <c r="K4822" s="2">
        <v>0</v>
      </c>
      <c r="L4822" s="2">
        <v>0</v>
      </c>
      <c r="M4822" s="2" t="str">
        <f>"600611"</f>
        <v>600611</v>
      </c>
      <c r="N4822" s="2" t="str">
        <f>"A453612732"</f>
        <v>A453612732</v>
      </c>
      <c r="O4822" s="2" t="str">
        <f>"3094.13"</f>
        <v>3094.13</v>
      </c>
      <c r="P4822" s="2">
        <v>28</v>
      </c>
      <c r="Q4822" s="2">
        <f>P4822*B4822</f>
        <v>2800</v>
      </c>
      <c r="R4822" s="2">
        <f>(Q4822-O4822)/O4822*100</f>
        <v>-9.50606470962759</v>
      </c>
    </row>
    <row r="4823" spans="1:18">
      <c r="A4823" s="2" t="str">
        <f>"中国中车"</f>
        <v>中国中车</v>
      </c>
      <c r="B4823" s="2">
        <v>100</v>
      </c>
      <c r="C4823" s="2">
        <v>100</v>
      </c>
      <c r="D4823" s="2" t="str">
        <f>"人民币"</f>
        <v>人民币</v>
      </c>
      <c r="E4823" s="2">
        <v>26.395</v>
      </c>
      <c r="F4823" s="2">
        <v>-631.5</v>
      </c>
      <c r="G4823" s="2">
        <v>-23.92</v>
      </c>
      <c r="H4823" s="2"/>
      <c r="I4823" s="2">
        <v>2008</v>
      </c>
      <c r="J4823" s="2">
        <v>20.08</v>
      </c>
      <c r="K4823" s="2">
        <v>0</v>
      </c>
      <c r="L4823" s="2">
        <v>100</v>
      </c>
      <c r="M4823" s="2" t="str">
        <f>"601766"</f>
        <v>601766</v>
      </c>
      <c r="N4823" s="2" t="str">
        <f>"A453612732"</f>
        <v>A453612732</v>
      </c>
      <c r="O4823" s="2" t="str">
        <f>"2639.50"</f>
        <v>2639.50</v>
      </c>
      <c r="P4823" s="2">
        <v>30</v>
      </c>
      <c r="Q4823" s="2">
        <f>P4823*B4823</f>
        <v>3000</v>
      </c>
      <c r="R4823" s="2">
        <f>(Q4823-O4823)/O4823*100</f>
        <v>13.6578897518469</v>
      </c>
    </row>
    <row r="4824" spans="1:18">
      <c r="A4824" s="2" t="s">
        <v>8</v>
      </c>
      <c r="B4824" s="2" t="s">
        <v>9</v>
      </c>
      <c r="C4824" s="4" t="s">
        <v>10</v>
      </c>
      <c r="D4824" s="4"/>
      <c r="E4824" s="4"/>
      <c r="F4824" s="2"/>
      <c r="G4824" s="2">
        <f>SUM(G4808:G4823)</f>
        <v>-178.38</v>
      </c>
      <c r="H4824" s="2"/>
      <c r="I4824" s="2"/>
      <c r="J4824" s="2"/>
      <c r="K4824" s="2"/>
      <c r="L4824" s="2"/>
      <c r="M4824" s="2"/>
      <c r="N4824" s="2"/>
      <c r="O4824" s="2"/>
      <c r="P4824" s="2"/>
      <c r="Q4824" s="2">
        <f>SUM(Q4808:Q4823)</f>
        <v>134800</v>
      </c>
      <c r="R4824" s="2"/>
    </row>
    <row r="4825" customFormat="1" spans="3:8">
      <c r="C4825" s="5"/>
      <c r="D4825" s="5"/>
      <c r="E4825" s="5"/>
      <c r="H4825" s="6">
        <v>42257</v>
      </c>
    </row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spans="2:18">
      <c r="B4835" s="2" t="str">
        <f>"币种"</f>
        <v>币种</v>
      </c>
      <c r="C4835" s="2" t="str">
        <f>"余额"</f>
        <v>余额</v>
      </c>
      <c r="D4835" s="2" t="str">
        <f>"可用"</f>
        <v>可用</v>
      </c>
      <c r="E4835" s="2" t="str">
        <f>"可取"</f>
        <v>可取</v>
      </c>
      <c r="F4835" s="2" t="str">
        <f>"参考市值"</f>
        <v>参考市值</v>
      </c>
      <c r="G4835" s="2" t="str">
        <f>"资产"</f>
        <v>资产</v>
      </c>
      <c r="H4835" s="2" t="str">
        <f>"盈亏"</f>
        <v>盈亏</v>
      </c>
      <c r="I4835" s="2"/>
      <c r="J4835" s="2"/>
      <c r="K4835" s="2"/>
      <c r="L4835" s="2"/>
      <c r="M4835" s="2"/>
      <c r="N4835" s="2"/>
      <c r="O4835" s="2"/>
      <c r="P4835" s="2"/>
      <c r="Q4835" s="2"/>
      <c r="R4835" s="2"/>
    </row>
    <row r="4836" spans="2:18">
      <c r="B4836" s="2" t="str">
        <f>"人民币"</f>
        <v>人民币</v>
      </c>
      <c r="C4836" s="2" t="str">
        <f>"5508.71"</f>
        <v>5508.71</v>
      </c>
      <c r="D4836" s="2" t="str">
        <f>"138.54"</f>
        <v>138.54</v>
      </c>
      <c r="E4836" s="2" t="str">
        <f>"138.54"</f>
        <v>138.54</v>
      </c>
      <c r="F4836" s="2" t="str">
        <f>"91616.00"</f>
        <v>91616.00</v>
      </c>
      <c r="G4836" s="2" t="str">
        <f>"91754.54"</f>
        <v>91754.54</v>
      </c>
      <c r="H4836" s="2" t="str">
        <f>"-9194.42"</f>
        <v>-9194.42</v>
      </c>
      <c r="I4836" s="2"/>
      <c r="J4836" s="2"/>
      <c r="K4836" s="2"/>
      <c r="L4836" s="2"/>
      <c r="M4836" s="2"/>
      <c r="N4836" s="2"/>
      <c r="O4836" s="2"/>
      <c r="P4836" s="2"/>
      <c r="Q4836" s="2"/>
      <c r="R4836" s="2"/>
    </row>
    <row r="4837" spans="2:18"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8"/>
    </row>
    <row r="4838" spans="2:18">
      <c r="B4838" s="2" t="s">
        <v>0</v>
      </c>
      <c r="C4838" s="2" t="str">
        <f>"证券数量"</f>
        <v>证券数量</v>
      </c>
      <c r="D4838" s="2" t="s">
        <v>1</v>
      </c>
      <c r="E4838" s="2" t="str">
        <f>"价格币种"</f>
        <v>价格币种</v>
      </c>
      <c r="F4838" s="2" t="str">
        <f>"成本价"</f>
        <v>成本价</v>
      </c>
      <c r="G4838" s="2" t="str">
        <f>"浮动盈亏"</f>
        <v>浮动盈亏</v>
      </c>
      <c r="H4838" s="2" t="str">
        <f>"盈亏比例(%)"</f>
        <v>盈亏比例(%)</v>
      </c>
      <c r="I4838" s="2" t="str">
        <f>"折算汇率"</f>
        <v>折算汇率</v>
      </c>
      <c r="J4838" s="2" t="str">
        <f>"最新市值"</f>
        <v>最新市值</v>
      </c>
      <c r="K4838" s="2" t="str">
        <f>"当前价"</f>
        <v>当前价</v>
      </c>
      <c r="L4838" s="2" t="str">
        <f>"今买数量"</f>
        <v>今买数量</v>
      </c>
      <c r="M4838" s="2" t="str">
        <f>"今卖数量"</f>
        <v>今卖数量</v>
      </c>
      <c r="N4838" s="2" t="str">
        <f>"证券代码"</f>
        <v>证券代码</v>
      </c>
      <c r="O4838" s="2" t="str">
        <f>"股东代码"</f>
        <v>股东代码</v>
      </c>
      <c r="P4838" s="2" t="str">
        <f>"成本金额"</f>
        <v>成本金额</v>
      </c>
      <c r="Q4838" s="2" t="s">
        <v>2</v>
      </c>
      <c r="R4838" s="2"/>
    </row>
    <row r="4839" spans="2:18">
      <c r="B4839" s="2" t="s">
        <v>4</v>
      </c>
      <c r="C4839" s="9" t="s">
        <v>5</v>
      </c>
      <c r="D4839" s="9" t="s">
        <v>5</v>
      </c>
      <c r="E4839" s="2" t="str">
        <f t="shared" ref="E4839:E4854" si="1442">"人民币"</f>
        <v>人民币</v>
      </c>
      <c r="F4839" s="2">
        <v>19.758</v>
      </c>
      <c r="G4839" s="2">
        <v>-1294.53</v>
      </c>
      <c r="H4839" s="2">
        <v>-8.19</v>
      </c>
      <c r="I4839" s="9" t="s">
        <v>6</v>
      </c>
      <c r="J4839" s="2">
        <v>14512</v>
      </c>
      <c r="K4839" s="2">
        <v>18.14</v>
      </c>
      <c r="L4839" s="2">
        <v>0</v>
      </c>
      <c r="M4839" s="2">
        <v>0</v>
      </c>
      <c r="N4839" s="2" t="str">
        <f>"000936"</f>
        <v>000936</v>
      </c>
      <c r="O4839" s="2" t="str">
        <f t="shared" ref="O4839:O4842" si="1443">"0157472516"</f>
        <v>0157472516</v>
      </c>
      <c r="P4839" s="2" t="str">
        <f>"15806.53"</f>
        <v>15806.53</v>
      </c>
      <c r="Q4839" s="2">
        <v>30</v>
      </c>
      <c r="R4839" s="2">
        <f t="shared" ref="R4839:R4854" si="1444">Q4839*C4839</f>
        <v>24000</v>
      </c>
    </row>
    <row r="4840" spans="2:18">
      <c r="B4840" s="2" t="str">
        <f>"创业板B"</f>
        <v>创业板B</v>
      </c>
      <c r="C4840" s="2">
        <v>10000</v>
      </c>
      <c r="D4840" s="2">
        <v>10000</v>
      </c>
      <c r="E4840" s="2" t="str">
        <f>"人民币"</f>
        <v>人民币</v>
      </c>
      <c r="F4840" s="2">
        <v>1.116</v>
      </c>
      <c r="G4840" s="2">
        <v>-927.5</v>
      </c>
      <c r="H4840" s="2">
        <v>-8.33</v>
      </c>
      <c r="I4840" s="2"/>
      <c r="J4840" s="2">
        <v>10230</v>
      </c>
      <c r="K4840" s="2">
        <v>1.023</v>
      </c>
      <c r="L4840" s="2">
        <v>0</v>
      </c>
      <c r="M4840" s="2">
        <v>0</v>
      </c>
      <c r="N4840" s="2" t="str">
        <f>"150153"</f>
        <v>150153</v>
      </c>
      <c r="O4840" s="2" t="str">
        <f>"0157472516"</f>
        <v>0157472516</v>
      </c>
      <c r="P4840" s="2" t="str">
        <f>"11157.50"</f>
        <v>11157.50</v>
      </c>
      <c r="Q4840" s="2">
        <v>1.3</v>
      </c>
      <c r="R4840" s="2">
        <f>Q4840*C4840</f>
        <v>13000</v>
      </c>
    </row>
    <row r="4841" spans="2:18">
      <c r="B4841" s="2" t="s">
        <v>7</v>
      </c>
      <c r="C4841" s="2">
        <v>600</v>
      </c>
      <c r="D4841" s="2">
        <v>600</v>
      </c>
      <c r="E4841" s="2" t="str">
        <f>"人民币"</f>
        <v>人民币</v>
      </c>
      <c r="F4841" s="2">
        <v>17.548</v>
      </c>
      <c r="G4841" s="2">
        <v>-310.88</v>
      </c>
      <c r="H4841" s="2">
        <v>-2.95</v>
      </c>
      <c r="I4841" s="2"/>
      <c r="J4841" s="2">
        <v>10218</v>
      </c>
      <c r="K4841" s="2">
        <v>17.03</v>
      </c>
      <c r="L4841" s="2">
        <v>0</v>
      </c>
      <c r="M4841" s="2">
        <v>0</v>
      </c>
      <c r="N4841" s="2" t="str">
        <f>"600008"</f>
        <v>600008</v>
      </c>
      <c r="O4841" s="2" t="str">
        <f t="shared" ref="O4841:O4844" si="1445">"A453612732"</f>
        <v>A453612732</v>
      </c>
      <c r="P4841" s="2" t="str">
        <f>"10528.88"</f>
        <v>10528.88</v>
      </c>
      <c r="Q4841" s="2">
        <v>25</v>
      </c>
      <c r="R4841" s="2">
        <f>Q4841*C4841</f>
        <v>15000</v>
      </c>
    </row>
    <row r="4842" spans="2:18">
      <c r="B4842" s="2" t="str">
        <f>"华英农业"</f>
        <v>华英农业</v>
      </c>
      <c r="C4842" s="2">
        <v>600</v>
      </c>
      <c r="D4842" s="2">
        <v>300</v>
      </c>
      <c r="E4842" s="2" t="str">
        <f>"人民币"</f>
        <v>人民币</v>
      </c>
      <c r="F4842" s="2">
        <v>14.948</v>
      </c>
      <c r="G4842" s="2">
        <v>-418.66</v>
      </c>
      <c r="H4842" s="2">
        <v>-4.67</v>
      </c>
      <c r="I4842" s="2"/>
      <c r="J4842" s="2">
        <v>8550</v>
      </c>
      <c r="K4842" s="2">
        <v>14.25</v>
      </c>
      <c r="L4842" s="2">
        <v>300</v>
      </c>
      <c r="M4842" s="2">
        <v>0</v>
      </c>
      <c r="N4842" s="2" t="str">
        <f>"002321"</f>
        <v>002321</v>
      </c>
      <c r="O4842" s="2" t="str">
        <f>"0157472516"</f>
        <v>0157472516</v>
      </c>
      <c r="P4842" s="2" t="str">
        <f>"8968.66"</f>
        <v>8968.66</v>
      </c>
      <c r="Q4842" s="2">
        <v>25</v>
      </c>
      <c r="R4842" s="2">
        <f>Q4842*C4842</f>
        <v>15000</v>
      </c>
    </row>
    <row r="4843" spans="2:18">
      <c r="B4843" s="2" t="str">
        <f>"*ST阳化"</f>
        <v>*ST阳化</v>
      </c>
      <c r="C4843" s="2">
        <v>900</v>
      </c>
      <c r="D4843" s="2">
        <v>600</v>
      </c>
      <c r="E4843" s="2" t="str">
        <f>"人民币"</f>
        <v>人民币</v>
      </c>
      <c r="F4843" s="2">
        <v>7.599</v>
      </c>
      <c r="G4843" s="2">
        <v>-80.2</v>
      </c>
      <c r="H4843" s="2">
        <v>-1.17</v>
      </c>
      <c r="I4843" s="2"/>
      <c r="J4843" s="2">
        <v>6759</v>
      </c>
      <c r="K4843" s="2">
        <v>7.51</v>
      </c>
      <c r="L4843" s="2">
        <v>300</v>
      </c>
      <c r="M4843" s="2">
        <v>0</v>
      </c>
      <c r="N4843" s="2" t="str">
        <f>"600691"</f>
        <v>600691</v>
      </c>
      <c r="O4843" s="2" t="str">
        <f>"A453612732"</f>
        <v>A453612732</v>
      </c>
      <c r="P4843" s="2" t="str">
        <f>"6839.20"</f>
        <v>6839.20</v>
      </c>
      <c r="Q4843" s="2">
        <v>11</v>
      </c>
      <c r="R4843" s="2">
        <f>Q4843*C4843</f>
        <v>9900</v>
      </c>
    </row>
    <row r="4844" spans="2:18">
      <c r="B4844" s="2" t="str">
        <f>"雪峰科技"</f>
        <v>雪峰科技</v>
      </c>
      <c r="C4844" s="2">
        <v>200</v>
      </c>
      <c r="D4844" s="2">
        <v>100</v>
      </c>
      <c r="E4844" s="2" t="str">
        <f>"人民币"</f>
        <v>人民币</v>
      </c>
      <c r="F4844" s="2">
        <v>37.898</v>
      </c>
      <c r="G4844" s="2">
        <v>-1239.59</v>
      </c>
      <c r="H4844" s="2">
        <v>-16.35</v>
      </c>
      <c r="I4844" s="2"/>
      <c r="J4844" s="2">
        <v>6340</v>
      </c>
      <c r="K4844" s="2">
        <v>31.7</v>
      </c>
      <c r="L4844" s="2">
        <v>100</v>
      </c>
      <c r="M4844" s="2">
        <v>0</v>
      </c>
      <c r="N4844" s="2" t="str">
        <f>"603227"</f>
        <v>603227</v>
      </c>
      <c r="O4844" s="2" t="str">
        <f>"A453612732"</f>
        <v>A453612732</v>
      </c>
      <c r="P4844" s="2" t="str">
        <f>"7579.59"</f>
        <v>7579.59</v>
      </c>
      <c r="Q4844" s="2">
        <v>42</v>
      </c>
      <c r="R4844" s="2">
        <f>Q4844*C4844</f>
        <v>8400</v>
      </c>
    </row>
    <row r="4845" spans="2:18">
      <c r="B4845" s="2" t="str">
        <f>"三花股份"</f>
        <v>三花股份</v>
      </c>
      <c r="C4845" s="2">
        <v>400</v>
      </c>
      <c r="D4845" s="2">
        <v>400</v>
      </c>
      <c r="E4845" s="2" t="str">
        <f>"人民币"</f>
        <v>人民币</v>
      </c>
      <c r="F4845" s="2">
        <v>13.737</v>
      </c>
      <c r="G4845" s="2">
        <v>69.25</v>
      </c>
      <c r="H4845" s="2">
        <v>1.26</v>
      </c>
      <c r="I4845" s="2"/>
      <c r="J4845" s="2">
        <v>5564</v>
      </c>
      <c r="K4845" s="2">
        <v>13.91</v>
      </c>
      <c r="L4845" s="2">
        <v>0</v>
      </c>
      <c r="M4845" s="2">
        <v>0</v>
      </c>
      <c r="N4845" s="2" t="str">
        <f>"002050"</f>
        <v>002050</v>
      </c>
      <c r="O4845" s="2" t="str">
        <f t="shared" ref="O4845:O4850" si="1446">"0157472516"</f>
        <v>0157472516</v>
      </c>
      <c r="P4845" s="2" t="str">
        <f>"5494.75"</f>
        <v>5494.75</v>
      </c>
      <c r="Q4845" s="2">
        <v>20</v>
      </c>
      <c r="R4845" s="2">
        <f>Q4845*C4845</f>
        <v>8000</v>
      </c>
    </row>
    <row r="4846" spans="2:18">
      <c r="B4846" s="2" t="str">
        <f>"农 产 品"</f>
        <v>农 产 品</v>
      </c>
      <c r="C4846" s="2">
        <v>200</v>
      </c>
      <c r="D4846" s="2">
        <v>200</v>
      </c>
      <c r="E4846" s="2" t="str">
        <f>"人民币"</f>
        <v>人民币</v>
      </c>
      <c r="F4846" s="2">
        <v>25.665</v>
      </c>
      <c r="G4846" s="2">
        <v>-601</v>
      </c>
      <c r="H4846" s="2">
        <v>-11.71</v>
      </c>
      <c r="I4846" s="2"/>
      <c r="J4846" s="2">
        <v>4532</v>
      </c>
      <c r="K4846" s="2">
        <v>22.66</v>
      </c>
      <c r="L4846" s="2">
        <v>0</v>
      </c>
      <c r="M4846" s="2">
        <v>0</v>
      </c>
      <c r="N4846" s="2" t="str">
        <f>"000061"</f>
        <v>000061</v>
      </c>
      <c r="O4846" s="2" t="str">
        <f>"0157472516"</f>
        <v>0157472516</v>
      </c>
      <c r="P4846" s="2" t="str">
        <f>"5133.00"</f>
        <v>5133.00</v>
      </c>
      <c r="Q4846" s="2">
        <v>35</v>
      </c>
      <c r="R4846" s="2">
        <f>Q4846*C4846</f>
        <v>7000</v>
      </c>
    </row>
    <row r="4847" spans="2:18">
      <c r="B4847" s="2" t="str">
        <f>"北京城建"</f>
        <v>北京城建</v>
      </c>
      <c r="C4847" s="2">
        <v>200</v>
      </c>
      <c r="D4847" s="2">
        <v>200</v>
      </c>
      <c r="E4847" s="2" t="str">
        <f>"人民币"</f>
        <v>人民币</v>
      </c>
      <c r="F4847" s="2">
        <v>24.605</v>
      </c>
      <c r="G4847" s="2">
        <v>-394.99</v>
      </c>
      <c r="H4847" s="2">
        <v>-8.03</v>
      </c>
      <c r="I4847" s="2"/>
      <c r="J4847" s="2">
        <v>4526</v>
      </c>
      <c r="K4847" s="2">
        <v>22.63</v>
      </c>
      <c r="L4847" s="2">
        <v>0</v>
      </c>
      <c r="M4847" s="2">
        <v>0</v>
      </c>
      <c r="N4847" s="2" t="str">
        <f>"600266"</f>
        <v>600266</v>
      </c>
      <c r="O4847" s="2" t="str">
        <f t="shared" ref="O4847:O4849" si="1447">"A453612732"</f>
        <v>A453612732</v>
      </c>
      <c r="P4847" s="2" t="str">
        <f>"4920.99"</f>
        <v>4920.99</v>
      </c>
      <c r="Q4847" s="2">
        <v>28</v>
      </c>
      <c r="R4847" s="2">
        <f>Q4847*C4847</f>
        <v>5600</v>
      </c>
    </row>
    <row r="4848" spans="2:18">
      <c r="B4848" s="2" t="str">
        <f>"上汽集团"</f>
        <v>上汽集团</v>
      </c>
      <c r="C4848" s="2">
        <v>200</v>
      </c>
      <c r="D4848" s="2">
        <v>200</v>
      </c>
      <c r="E4848" s="2" t="str">
        <f>"人民币"</f>
        <v>人民币</v>
      </c>
      <c r="F4848" s="2">
        <v>24.736</v>
      </c>
      <c r="G4848" s="2">
        <v>-449.12</v>
      </c>
      <c r="H4848" s="2">
        <v>-9.08</v>
      </c>
      <c r="I4848" s="2"/>
      <c r="J4848" s="2">
        <v>4498</v>
      </c>
      <c r="K4848" s="2">
        <v>22.49</v>
      </c>
      <c r="L4848" s="2">
        <v>0</v>
      </c>
      <c r="M4848" s="2">
        <v>0</v>
      </c>
      <c r="N4848" s="2" t="str">
        <f>"600104"</f>
        <v>600104</v>
      </c>
      <c r="O4848" s="2" t="str">
        <f>"A453612732"</f>
        <v>A453612732</v>
      </c>
      <c r="P4848" s="2" t="str">
        <f>"4947.12"</f>
        <v>4947.12</v>
      </c>
      <c r="Q4848" s="2">
        <v>35</v>
      </c>
      <c r="R4848" s="2">
        <f>Q4848*C4848</f>
        <v>7000</v>
      </c>
    </row>
    <row r="4849" spans="2:18">
      <c r="B4849" s="2" t="str">
        <f>"中海集运"</f>
        <v>中海集运</v>
      </c>
      <c r="C4849" s="2">
        <v>400</v>
      </c>
      <c r="D4849" s="2">
        <v>400</v>
      </c>
      <c r="E4849" s="2" t="str">
        <f>"人民币"</f>
        <v>人民币</v>
      </c>
      <c r="F4849" s="2">
        <v>9.099</v>
      </c>
      <c r="G4849" s="2">
        <v>-167.68</v>
      </c>
      <c r="H4849" s="2">
        <v>-4.6</v>
      </c>
      <c r="I4849" s="2"/>
      <c r="J4849" s="2">
        <v>3472</v>
      </c>
      <c r="K4849" s="2">
        <v>8.68</v>
      </c>
      <c r="L4849" s="2">
        <v>0</v>
      </c>
      <c r="M4849" s="2">
        <v>0</v>
      </c>
      <c r="N4849" s="2" t="str">
        <f>"601866"</f>
        <v>601866</v>
      </c>
      <c r="O4849" s="2" t="str">
        <f>"A453612732"</f>
        <v>A453612732</v>
      </c>
      <c r="P4849" s="2" t="str">
        <f>"3639.68"</f>
        <v>3639.68</v>
      </c>
      <c r="Q4849" s="2">
        <v>12</v>
      </c>
      <c r="R4849" s="2">
        <f>Q4849*C4849</f>
        <v>4800</v>
      </c>
    </row>
    <row r="4850" spans="2:18">
      <c r="B4850" s="2" t="str">
        <f>"中航军B"</f>
        <v>中航军B</v>
      </c>
      <c r="C4850" s="2">
        <v>3000</v>
      </c>
      <c r="D4850" s="2">
        <v>3000</v>
      </c>
      <c r="E4850" s="2" t="str">
        <f>"人民币"</f>
        <v>人民币</v>
      </c>
      <c r="F4850" s="2">
        <v>0.972</v>
      </c>
      <c r="G4850" s="2">
        <v>-62</v>
      </c>
      <c r="H4850" s="2">
        <v>-2.16</v>
      </c>
      <c r="I4850" s="2"/>
      <c r="J4850" s="2">
        <v>2853</v>
      </c>
      <c r="K4850" s="2">
        <v>0.951</v>
      </c>
      <c r="L4850" s="2">
        <v>0</v>
      </c>
      <c r="M4850" s="2">
        <v>0</v>
      </c>
      <c r="N4850" s="2" t="str">
        <f>"150222"</f>
        <v>150222</v>
      </c>
      <c r="O4850" s="2" t="str">
        <f>"0157472516"</f>
        <v>0157472516</v>
      </c>
      <c r="P4850" s="2" t="str">
        <f>"2915.00"</f>
        <v>2915.00</v>
      </c>
      <c r="Q4850" s="2">
        <v>1.1</v>
      </c>
      <c r="R4850" s="2">
        <f>Q4850*C4850</f>
        <v>3300</v>
      </c>
    </row>
    <row r="4851" spans="2:18">
      <c r="B4851" s="2" t="str">
        <f>"华贸物流"</f>
        <v>华贸物流</v>
      </c>
      <c r="C4851" s="2">
        <v>200</v>
      </c>
      <c r="D4851" s="2">
        <v>200</v>
      </c>
      <c r="E4851" s="2" t="str">
        <f>"人民币"</f>
        <v>人民币</v>
      </c>
      <c r="F4851" s="2">
        <v>16.576</v>
      </c>
      <c r="G4851" s="2">
        <v>-473.12</v>
      </c>
      <c r="H4851" s="2">
        <v>-14.27</v>
      </c>
      <c r="I4851" s="2"/>
      <c r="J4851" s="2">
        <v>2842</v>
      </c>
      <c r="K4851" s="2">
        <v>14.21</v>
      </c>
      <c r="L4851" s="2">
        <v>0</v>
      </c>
      <c r="M4851" s="2">
        <v>0</v>
      </c>
      <c r="N4851" s="2" t="str">
        <f>"603128"</f>
        <v>603128</v>
      </c>
      <c r="O4851" s="2" t="str">
        <f t="shared" ref="O4851:O4854" si="1448">"A453612732"</f>
        <v>A453612732</v>
      </c>
      <c r="P4851" s="2" t="str">
        <f>"3315.12"</f>
        <v>3315.12</v>
      </c>
      <c r="Q4851" s="2">
        <v>20</v>
      </c>
      <c r="R4851" s="2">
        <f>Q4851*C4851</f>
        <v>4000</v>
      </c>
    </row>
    <row r="4852" spans="2:18">
      <c r="B4852" s="2" t="str">
        <f>"盛达矿业"</f>
        <v>盛达矿业</v>
      </c>
      <c r="C4852" s="2">
        <v>100</v>
      </c>
      <c r="D4852" s="2">
        <v>100</v>
      </c>
      <c r="E4852" s="2" t="str">
        <f>"人民币"</f>
        <v>人民币</v>
      </c>
      <c r="F4852" s="2">
        <v>38.308</v>
      </c>
      <c r="G4852" s="2">
        <v>-1175.77</v>
      </c>
      <c r="H4852" s="2">
        <v>-30.69</v>
      </c>
      <c r="I4852" s="2"/>
      <c r="J4852" s="2">
        <v>2655</v>
      </c>
      <c r="K4852" s="2">
        <v>26.55</v>
      </c>
      <c r="L4852" s="2">
        <v>0</v>
      </c>
      <c r="M4852" s="2">
        <v>100</v>
      </c>
      <c r="N4852" s="2" t="str">
        <f>"000603"</f>
        <v>000603</v>
      </c>
      <c r="O4852" s="2" t="str">
        <f>"0157472516"</f>
        <v>0157472516</v>
      </c>
      <c r="P4852" s="2" t="str">
        <f>"3830.77"</f>
        <v>3830.77</v>
      </c>
      <c r="Q4852" s="2">
        <v>40</v>
      </c>
      <c r="R4852" s="2">
        <f>Q4852*C4852</f>
        <v>4000</v>
      </c>
    </row>
    <row r="4853" spans="2:18">
      <c r="B4853" s="2" t="str">
        <f>"大众交通"</f>
        <v>大众交通</v>
      </c>
      <c r="C4853" s="2">
        <v>100</v>
      </c>
      <c r="D4853" s="2">
        <v>100</v>
      </c>
      <c r="E4853" s="2" t="str">
        <f>"人民币"</f>
        <v>人民币</v>
      </c>
      <c r="F4853" s="2">
        <v>30.941</v>
      </c>
      <c r="G4853" s="2">
        <v>-1037.13</v>
      </c>
      <c r="H4853" s="2">
        <v>-33.52</v>
      </c>
      <c r="I4853" s="2"/>
      <c r="J4853" s="2">
        <v>2057</v>
      </c>
      <c r="K4853" s="2">
        <v>20.57</v>
      </c>
      <c r="L4853" s="2">
        <v>0</v>
      </c>
      <c r="M4853" s="2">
        <v>0</v>
      </c>
      <c r="N4853" s="2" t="str">
        <f>"600611"</f>
        <v>600611</v>
      </c>
      <c r="O4853" s="2" t="str">
        <f>"A453612732"</f>
        <v>A453612732</v>
      </c>
      <c r="P4853" s="2" t="str">
        <f>"3094.13"</f>
        <v>3094.13</v>
      </c>
      <c r="Q4853" s="2">
        <v>28</v>
      </c>
      <c r="R4853" s="2">
        <f>Q4853*C4853</f>
        <v>2800</v>
      </c>
    </row>
    <row r="4854" spans="2:18">
      <c r="B4854" s="2" t="str">
        <f>"中国中车"</f>
        <v>中国中车</v>
      </c>
      <c r="C4854" s="2">
        <v>100</v>
      </c>
      <c r="D4854" s="2">
        <v>100</v>
      </c>
      <c r="E4854" s="2" t="str">
        <f>"人民币"</f>
        <v>人民币</v>
      </c>
      <c r="F4854" s="2">
        <v>26.395</v>
      </c>
      <c r="G4854" s="2">
        <v>-631.5</v>
      </c>
      <c r="H4854" s="2">
        <v>-23.92</v>
      </c>
      <c r="I4854" s="2"/>
      <c r="J4854" s="2">
        <v>2008</v>
      </c>
      <c r="K4854" s="2">
        <v>20.08</v>
      </c>
      <c r="L4854" s="2">
        <v>0</v>
      </c>
      <c r="M4854" s="2">
        <v>100</v>
      </c>
      <c r="N4854" s="2" t="str">
        <f>"601766"</f>
        <v>601766</v>
      </c>
      <c r="O4854" s="2" t="str">
        <f>"A453612732"</f>
        <v>A453612732</v>
      </c>
      <c r="P4854" s="2" t="str">
        <f>"2639.50"</f>
        <v>2639.50</v>
      </c>
      <c r="Q4854" s="2">
        <v>30</v>
      </c>
      <c r="R4854" s="2">
        <f>Q4854*C4854</f>
        <v>3000</v>
      </c>
    </row>
    <row r="4855" spans="2:18">
      <c r="B4855" s="2" t="s">
        <v>8</v>
      </c>
      <c r="C4855" s="2" t="s">
        <v>9</v>
      </c>
      <c r="D4855" s="4" t="s">
        <v>10</v>
      </c>
      <c r="E4855" s="4"/>
      <c r="F4855" s="4"/>
      <c r="G4855" s="2"/>
      <c r="H4855" s="2">
        <f>SUM(H4839:H4854)</f>
        <v>-178.38</v>
      </c>
      <c r="I4855" s="2"/>
      <c r="J4855" s="2"/>
      <c r="K4855" s="2"/>
      <c r="L4855" s="2"/>
      <c r="M4855" s="2"/>
      <c r="N4855" s="2"/>
      <c r="O4855" s="2"/>
      <c r="P4855" s="2"/>
      <c r="Q4855" s="2"/>
      <c r="R4855" s="2">
        <f>SUM(R4839:R4854)</f>
        <v>134800</v>
      </c>
    </row>
    <row r="4856" customFormat="1" spans="4:9">
      <c r="D4856" s="5"/>
      <c r="E4856" s="5"/>
      <c r="F4856" s="5"/>
      <c r="I4856" s="6">
        <v>42257</v>
      </c>
    </row>
    <row r="4857" customFormat="1" spans="11:11">
      <c r="K4857" s="6">
        <f>I4856+1</f>
        <v>42258</v>
      </c>
    </row>
    <row r="4858" customFormat="1" spans="3:12">
      <c r="C4858" t="s">
        <v>11</v>
      </c>
      <c r="L4858" s="7">
        <f ca="1">NOW()</f>
        <v>42259.9654398148</v>
      </c>
    </row>
    <row r="4859" customFormat="1" spans="10:10">
      <c r="J4859" t="e">
        <f>E4851+1</f>
        <v>#VALUE!</v>
      </c>
    </row>
    <row r="4860" customFormat="1" spans="7:7">
      <c r="G4860" t="s">
        <v>12</v>
      </c>
    </row>
    <row r="4861" customFormat="1" spans="6:6">
      <c r="F4861" t="s">
        <v>13</v>
      </c>
    </row>
    <row r="4862" spans="1:17">
      <c r="A4862" s="2" t="str">
        <f>"币种"</f>
        <v>币种</v>
      </c>
      <c r="B4862" s="2" t="str">
        <f>"余额"</f>
        <v>余额</v>
      </c>
      <c r="C4862" s="2" t="str">
        <f>"可用"</f>
        <v>可用</v>
      </c>
      <c r="D4862" s="2" t="str">
        <f>"可取"</f>
        <v>可取</v>
      </c>
      <c r="E4862" s="2" t="str">
        <f>"参考市值"</f>
        <v>参考市值</v>
      </c>
      <c r="F4862" s="2" t="str">
        <f>"资产"</f>
        <v>资产</v>
      </c>
      <c r="G4862" s="2" t="str">
        <f>"盈亏"</f>
        <v>盈亏</v>
      </c>
      <c r="H4862" s="2"/>
      <c r="I4862" s="2"/>
      <c r="J4862" s="2"/>
      <c r="K4862" s="2"/>
      <c r="L4862" s="2"/>
      <c r="M4862" s="2"/>
      <c r="N4862" s="2"/>
      <c r="O4862" s="2"/>
      <c r="P4862" s="2"/>
      <c r="Q4862" s="2"/>
    </row>
    <row r="4863" spans="1:17">
      <c r="A4863" s="2" t="str">
        <f>"人民币"</f>
        <v>人民币</v>
      </c>
      <c r="B4863" s="2" t="str">
        <f>"5508.71"</f>
        <v>5508.71</v>
      </c>
      <c r="C4863" s="2" t="str">
        <f>"138.54"</f>
        <v>138.54</v>
      </c>
      <c r="D4863" s="2" t="str">
        <f>"138.54"</f>
        <v>138.54</v>
      </c>
      <c r="E4863" s="2" t="str">
        <f>"91616.00"</f>
        <v>91616.00</v>
      </c>
      <c r="F4863" s="2" t="str">
        <f>"91754.54"</f>
        <v>91754.54</v>
      </c>
      <c r="G4863" s="2" t="str">
        <f>"-9194.42"</f>
        <v>-9194.42</v>
      </c>
      <c r="H4863" s="2"/>
      <c r="I4863" s="2"/>
      <c r="J4863" s="2"/>
      <c r="K4863" s="2"/>
      <c r="L4863" s="2"/>
      <c r="M4863" s="2"/>
      <c r="N4863" s="2"/>
      <c r="O4863" s="2"/>
      <c r="P4863" s="2"/>
      <c r="Q4863" s="2"/>
    </row>
    <row r="4864" spans="1:17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8"/>
    </row>
    <row r="4865" spans="1:18">
      <c r="A4865" s="2" t="s">
        <v>0</v>
      </c>
      <c r="B4865" s="2" t="str">
        <f>"证券数量"</f>
        <v>证券数量</v>
      </c>
      <c r="C4865" s="2" t="s">
        <v>1</v>
      </c>
      <c r="D4865" s="2" t="str">
        <f>"价格币种"</f>
        <v>价格币种</v>
      </c>
      <c r="E4865" s="2" t="str">
        <f>"成本价"</f>
        <v>成本价</v>
      </c>
      <c r="F4865" s="2" t="str">
        <f>"浮动盈亏"</f>
        <v>浮动盈亏</v>
      </c>
      <c r="G4865" s="2" t="str">
        <f>"盈亏比例(%)"</f>
        <v>盈亏比例(%)</v>
      </c>
      <c r="H4865" s="2" t="str">
        <f>"折算汇率"</f>
        <v>折算汇率</v>
      </c>
      <c r="I4865" s="2" t="str">
        <f>"最新市值"</f>
        <v>最新市值</v>
      </c>
      <c r="J4865" s="2" t="str">
        <f>"当前价"</f>
        <v>当前价</v>
      </c>
      <c r="K4865" s="2" t="str">
        <f>"今买数量"</f>
        <v>今买数量</v>
      </c>
      <c r="L4865" s="2" t="str">
        <f>"今卖数量"</f>
        <v>今卖数量</v>
      </c>
      <c r="M4865" s="2" t="str">
        <f>"证券代码"</f>
        <v>证券代码</v>
      </c>
      <c r="N4865" s="2" t="str">
        <f>"股东代码"</f>
        <v>股东代码</v>
      </c>
      <c r="O4865" s="2" t="str">
        <f>"成本金额"</f>
        <v>成本金额</v>
      </c>
      <c r="P4865" s="2" t="s">
        <v>2</v>
      </c>
      <c r="Q4865" s="2"/>
      <c r="R4865" s="2" t="s">
        <v>3</v>
      </c>
    </row>
    <row r="4866" spans="1:18">
      <c r="A4866" s="2" t="s">
        <v>4</v>
      </c>
      <c r="B4866" s="9" t="s">
        <v>5</v>
      </c>
      <c r="C4866" s="9" t="s">
        <v>5</v>
      </c>
      <c r="D4866" s="2" t="str">
        <f t="shared" ref="D4866:D4881" si="1449">"人民币"</f>
        <v>人民币</v>
      </c>
      <c r="E4866" s="2">
        <v>19.758</v>
      </c>
      <c r="F4866" s="2">
        <v>-1294.53</v>
      </c>
      <c r="G4866" s="2">
        <v>-8.19</v>
      </c>
      <c r="H4866" s="9" t="s">
        <v>6</v>
      </c>
      <c r="I4866" s="2">
        <v>14512</v>
      </c>
      <c r="J4866" s="2">
        <v>18.14</v>
      </c>
      <c r="K4866" s="2">
        <v>0</v>
      </c>
      <c r="L4866" s="2">
        <v>0</v>
      </c>
      <c r="M4866" s="2" t="str">
        <f>"000936"</f>
        <v>000936</v>
      </c>
      <c r="N4866" s="2" t="str">
        <f t="shared" ref="N4866:N4869" si="1450">"0157472516"</f>
        <v>0157472516</v>
      </c>
      <c r="O4866" s="2" t="str">
        <f>"15806.53"</f>
        <v>15806.53</v>
      </c>
      <c r="P4866" s="2">
        <v>30</v>
      </c>
      <c r="Q4866" s="2">
        <f t="shared" ref="Q4866:Q4881" si="1451">P4866*B4866</f>
        <v>24000</v>
      </c>
      <c r="R4866" s="2">
        <f t="shared" ref="R4866:R4881" si="1452">(Q4866-O4866)/O4866*100</f>
        <v>51.835981711356</v>
      </c>
    </row>
    <row r="4867" spans="1:18">
      <c r="A4867" s="2" t="str">
        <f>"创业板B"</f>
        <v>创业板B</v>
      </c>
      <c r="B4867" s="2">
        <v>10000</v>
      </c>
      <c r="C4867" s="2">
        <v>10000</v>
      </c>
      <c r="D4867" s="2" t="str">
        <f>"人民币"</f>
        <v>人民币</v>
      </c>
      <c r="E4867" s="2">
        <v>1.116</v>
      </c>
      <c r="F4867" s="2">
        <v>-927.5</v>
      </c>
      <c r="G4867" s="2">
        <v>-8.33</v>
      </c>
      <c r="H4867" s="2"/>
      <c r="I4867" s="2">
        <v>10230</v>
      </c>
      <c r="J4867" s="2">
        <v>1.023</v>
      </c>
      <c r="K4867" s="2">
        <v>0</v>
      </c>
      <c r="L4867" s="2">
        <v>0</v>
      </c>
      <c r="M4867" s="2" t="str">
        <f>"150153"</f>
        <v>150153</v>
      </c>
      <c r="N4867" s="2" t="str">
        <f>"0157472516"</f>
        <v>0157472516</v>
      </c>
      <c r="O4867" s="2" t="str">
        <f>"11157.50"</f>
        <v>11157.50</v>
      </c>
      <c r="P4867" s="2">
        <v>1.3</v>
      </c>
      <c r="Q4867" s="2">
        <f>P4867*B4867</f>
        <v>13000</v>
      </c>
      <c r="R4867" s="2">
        <f>(Q4867-O4867)/O4867*100</f>
        <v>16.5135559041004</v>
      </c>
    </row>
    <row r="4868" spans="1:18">
      <c r="A4868" s="2" t="s">
        <v>7</v>
      </c>
      <c r="B4868" s="2">
        <v>600</v>
      </c>
      <c r="C4868" s="2">
        <v>600</v>
      </c>
      <c r="D4868" s="2" t="str">
        <f>"人民币"</f>
        <v>人民币</v>
      </c>
      <c r="E4868" s="2">
        <v>17.548</v>
      </c>
      <c r="F4868" s="2">
        <v>-310.88</v>
      </c>
      <c r="G4868" s="2">
        <v>-2.95</v>
      </c>
      <c r="H4868" s="2"/>
      <c r="I4868" s="2">
        <v>10218</v>
      </c>
      <c r="J4868" s="2">
        <v>17.03</v>
      </c>
      <c r="K4868" s="2">
        <v>0</v>
      </c>
      <c r="L4868" s="2">
        <v>0</v>
      </c>
      <c r="M4868" s="2" t="str">
        <f>"600008"</f>
        <v>600008</v>
      </c>
      <c r="N4868" s="2" t="str">
        <f t="shared" ref="N4868:N4871" si="1453">"A453612732"</f>
        <v>A453612732</v>
      </c>
      <c r="O4868" s="2" t="str">
        <f>"10528.88"</f>
        <v>10528.88</v>
      </c>
      <c r="P4868" s="2">
        <v>25</v>
      </c>
      <c r="Q4868" s="2">
        <f>P4868*B4868</f>
        <v>15000</v>
      </c>
      <c r="R4868" s="2">
        <f>(Q4868-O4868)/O4868*100</f>
        <v>42.4652954540274</v>
      </c>
    </row>
    <row r="4869" spans="1:18">
      <c r="A4869" s="2" t="str">
        <f>"华英农业"</f>
        <v>华英农业</v>
      </c>
      <c r="B4869" s="2">
        <v>600</v>
      </c>
      <c r="C4869" s="2">
        <v>300</v>
      </c>
      <c r="D4869" s="2" t="str">
        <f>"人民币"</f>
        <v>人民币</v>
      </c>
      <c r="E4869" s="2">
        <v>14.948</v>
      </c>
      <c r="F4869" s="2">
        <v>-418.66</v>
      </c>
      <c r="G4869" s="2">
        <v>-4.67</v>
      </c>
      <c r="H4869" s="2"/>
      <c r="I4869" s="2">
        <v>8550</v>
      </c>
      <c r="J4869" s="2">
        <v>14.25</v>
      </c>
      <c r="K4869" s="2">
        <v>300</v>
      </c>
      <c r="L4869" s="2">
        <v>0</v>
      </c>
      <c r="M4869" s="2" t="str">
        <f>"002321"</f>
        <v>002321</v>
      </c>
      <c r="N4869" s="2" t="str">
        <f>"0157472516"</f>
        <v>0157472516</v>
      </c>
      <c r="O4869" s="2" t="str">
        <f>"8968.66"</f>
        <v>8968.66</v>
      </c>
      <c r="P4869" s="2">
        <v>25</v>
      </c>
      <c r="Q4869" s="2">
        <f>P4869*B4869</f>
        <v>15000</v>
      </c>
      <c r="R4869" s="2">
        <f>(Q4869-O4869)/O4869*100</f>
        <v>67.2490650777262</v>
      </c>
    </row>
    <row r="4870" spans="1:18">
      <c r="A4870" s="2" t="str">
        <f>"*ST阳化"</f>
        <v>*ST阳化</v>
      </c>
      <c r="B4870" s="2">
        <v>900</v>
      </c>
      <c r="C4870" s="2">
        <v>600</v>
      </c>
      <c r="D4870" s="2" t="str">
        <f>"人民币"</f>
        <v>人民币</v>
      </c>
      <c r="E4870" s="2">
        <v>7.599</v>
      </c>
      <c r="F4870" s="2">
        <v>-80.2</v>
      </c>
      <c r="G4870" s="2">
        <v>-1.17</v>
      </c>
      <c r="H4870" s="2"/>
      <c r="I4870" s="2">
        <v>6759</v>
      </c>
      <c r="J4870" s="2">
        <v>7.51</v>
      </c>
      <c r="K4870" s="2">
        <v>300</v>
      </c>
      <c r="L4870" s="2">
        <v>0</v>
      </c>
      <c r="M4870" s="2" t="str">
        <f>"600691"</f>
        <v>600691</v>
      </c>
      <c r="N4870" s="2" t="str">
        <f>"A453612732"</f>
        <v>A453612732</v>
      </c>
      <c r="O4870" s="2" t="str">
        <f>"6839.20"</f>
        <v>6839.20</v>
      </c>
      <c r="P4870" s="2">
        <v>11</v>
      </c>
      <c r="Q4870" s="2">
        <f>P4870*B4870</f>
        <v>9900</v>
      </c>
      <c r="R4870" s="2">
        <f>(Q4870-O4870)/O4870*100</f>
        <v>44.7537723710376</v>
      </c>
    </row>
    <row r="4871" spans="1:18">
      <c r="A4871" s="2" t="str">
        <f>"雪峰科技"</f>
        <v>雪峰科技</v>
      </c>
      <c r="B4871" s="2">
        <v>200</v>
      </c>
      <c r="C4871" s="2">
        <v>100</v>
      </c>
      <c r="D4871" s="2" t="str">
        <f>"人民币"</f>
        <v>人民币</v>
      </c>
      <c r="E4871" s="2">
        <v>37.898</v>
      </c>
      <c r="F4871" s="2">
        <v>-1239.59</v>
      </c>
      <c r="G4871" s="2">
        <v>-16.35</v>
      </c>
      <c r="H4871" s="2"/>
      <c r="I4871" s="2">
        <v>6340</v>
      </c>
      <c r="J4871" s="2">
        <v>31.7</v>
      </c>
      <c r="K4871" s="2">
        <v>100</v>
      </c>
      <c r="L4871" s="2">
        <v>0</v>
      </c>
      <c r="M4871" s="2" t="str">
        <f>"603227"</f>
        <v>603227</v>
      </c>
      <c r="N4871" s="2" t="str">
        <f>"A453612732"</f>
        <v>A453612732</v>
      </c>
      <c r="O4871" s="2" t="str">
        <f>"7579.59"</f>
        <v>7579.59</v>
      </c>
      <c r="P4871" s="2">
        <v>42</v>
      </c>
      <c r="Q4871" s="2">
        <f>P4871*B4871</f>
        <v>8400</v>
      </c>
      <c r="R4871" s="2">
        <f>(Q4871-O4871)/O4871*100</f>
        <v>10.8239363870605</v>
      </c>
    </row>
    <row r="4872" spans="1:18">
      <c r="A4872" s="2" t="str">
        <f>"三花股份"</f>
        <v>三花股份</v>
      </c>
      <c r="B4872" s="2">
        <v>400</v>
      </c>
      <c r="C4872" s="2">
        <v>400</v>
      </c>
      <c r="D4872" s="2" t="str">
        <f>"人民币"</f>
        <v>人民币</v>
      </c>
      <c r="E4872" s="2">
        <v>13.737</v>
      </c>
      <c r="F4872" s="2">
        <v>69.25</v>
      </c>
      <c r="G4872" s="2">
        <v>1.26</v>
      </c>
      <c r="H4872" s="2"/>
      <c r="I4872" s="2">
        <v>5564</v>
      </c>
      <c r="J4872" s="2">
        <v>13.91</v>
      </c>
      <c r="K4872" s="2">
        <v>0</v>
      </c>
      <c r="L4872" s="2">
        <v>0</v>
      </c>
      <c r="M4872" s="2" t="str">
        <f>"002050"</f>
        <v>002050</v>
      </c>
      <c r="N4872" s="2" t="str">
        <f t="shared" ref="N4872:N4877" si="1454">"0157472516"</f>
        <v>0157472516</v>
      </c>
      <c r="O4872" s="2" t="str">
        <f>"5494.75"</f>
        <v>5494.75</v>
      </c>
      <c r="P4872" s="2">
        <v>20</v>
      </c>
      <c r="Q4872" s="2">
        <f>P4872*B4872</f>
        <v>8000</v>
      </c>
      <c r="R4872" s="2">
        <f>(Q4872-O4872)/O4872*100</f>
        <v>45.5935210883116</v>
      </c>
    </row>
    <row r="4873" spans="1:18">
      <c r="A4873" s="2" t="str">
        <f>"农 产 品"</f>
        <v>农 产 品</v>
      </c>
      <c r="B4873" s="2">
        <v>200</v>
      </c>
      <c r="C4873" s="2">
        <v>200</v>
      </c>
      <c r="D4873" s="2" t="str">
        <f>"人民币"</f>
        <v>人民币</v>
      </c>
      <c r="E4873" s="2">
        <v>25.665</v>
      </c>
      <c r="F4873" s="2">
        <v>-601</v>
      </c>
      <c r="G4873" s="2">
        <v>-11.71</v>
      </c>
      <c r="H4873" s="2"/>
      <c r="I4873" s="2">
        <v>4532</v>
      </c>
      <c r="J4873" s="2">
        <v>22.66</v>
      </c>
      <c r="K4873" s="2">
        <v>0</v>
      </c>
      <c r="L4873" s="2">
        <v>0</v>
      </c>
      <c r="M4873" s="2" t="str">
        <f>"000061"</f>
        <v>000061</v>
      </c>
      <c r="N4873" s="2" t="str">
        <f>"0157472516"</f>
        <v>0157472516</v>
      </c>
      <c r="O4873" s="2" t="str">
        <f>"5133.00"</f>
        <v>5133.00</v>
      </c>
      <c r="P4873" s="2">
        <v>35</v>
      </c>
      <c r="Q4873" s="2">
        <f>P4873*B4873</f>
        <v>7000</v>
      </c>
      <c r="R4873" s="2">
        <f>(Q4873-O4873)/O4873*100</f>
        <v>36.3724917202416</v>
      </c>
    </row>
    <row r="4874" spans="1:18">
      <c r="A4874" s="2" t="str">
        <f>"北京城建"</f>
        <v>北京城建</v>
      </c>
      <c r="B4874" s="2">
        <v>200</v>
      </c>
      <c r="C4874" s="2">
        <v>200</v>
      </c>
      <c r="D4874" s="2" t="str">
        <f>"人民币"</f>
        <v>人民币</v>
      </c>
      <c r="E4874" s="2">
        <v>24.605</v>
      </c>
      <c r="F4874" s="2">
        <v>-394.99</v>
      </c>
      <c r="G4874" s="2">
        <v>-8.03</v>
      </c>
      <c r="H4874" s="2"/>
      <c r="I4874" s="2">
        <v>4526</v>
      </c>
      <c r="J4874" s="2">
        <v>22.63</v>
      </c>
      <c r="K4874" s="2">
        <v>0</v>
      </c>
      <c r="L4874" s="2">
        <v>0</v>
      </c>
      <c r="M4874" s="2" t="str">
        <f>"600266"</f>
        <v>600266</v>
      </c>
      <c r="N4874" s="2" t="str">
        <f t="shared" ref="N4874:N4876" si="1455">"A453612732"</f>
        <v>A453612732</v>
      </c>
      <c r="O4874" s="2" t="str">
        <f>"4920.99"</f>
        <v>4920.99</v>
      </c>
      <c r="P4874" s="2">
        <v>28</v>
      </c>
      <c r="Q4874" s="2">
        <f>P4874*B4874</f>
        <v>5600</v>
      </c>
      <c r="R4874" s="2">
        <f>(Q4874-O4874)/O4874*100</f>
        <v>13.7982397850839</v>
      </c>
    </row>
    <row r="4875" spans="1:18">
      <c r="A4875" s="2" t="str">
        <f>"上汽集团"</f>
        <v>上汽集团</v>
      </c>
      <c r="B4875" s="2">
        <v>200</v>
      </c>
      <c r="C4875" s="2">
        <v>200</v>
      </c>
      <c r="D4875" s="2" t="str">
        <f>"人民币"</f>
        <v>人民币</v>
      </c>
      <c r="E4875" s="2">
        <v>24.736</v>
      </c>
      <c r="F4875" s="2">
        <v>-449.12</v>
      </c>
      <c r="G4875" s="2">
        <v>-9.08</v>
      </c>
      <c r="H4875" s="2"/>
      <c r="I4875" s="2">
        <v>4498</v>
      </c>
      <c r="J4875" s="2">
        <v>22.49</v>
      </c>
      <c r="K4875" s="2">
        <v>0</v>
      </c>
      <c r="L4875" s="2">
        <v>0</v>
      </c>
      <c r="M4875" s="2" t="str">
        <f>"600104"</f>
        <v>600104</v>
      </c>
      <c r="N4875" s="2" t="str">
        <f>"A453612732"</f>
        <v>A453612732</v>
      </c>
      <c r="O4875" s="2" t="str">
        <f>"4947.12"</f>
        <v>4947.12</v>
      </c>
      <c r="P4875" s="2">
        <v>35</v>
      </c>
      <c r="Q4875" s="2">
        <f>P4875*B4875</f>
        <v>7000</v>
      </c>
      <c r="R4875" s="2">
        <f>(Q4875-O4875)/O4875*100</f>
        <v>41.4964666310904</v>
      </c>
    </row>
    <row r="4876" spans="1:18">
      <c r="A4876" s="2" t="str">
        <f>"中海集运"</f>
        <v>中海集运</v>
      </c>
      <c r="B4876" s="2">
        <v>400</v>
      </c>
      <c r="C4876" s="2">
        <v>400</v>
      </c>
      <c r="D4876" s="2" t="str">
        <f>"人民币"</f>
        <v>人民币</v>
      </c>
      <c r="E4876" s="2">
        <v>9.099</v>
      </c>
      <c r="F4876" s="2">
        <v>-167.68</v>
      </c>
      <c r="G4876" s="2">
        <v>-4.6</v>
      </c>
      <c r="H4876" s="2"/>
      <c r="I4876" s="2">
        <v>3472</v>
      </c>
      <c r="J4876" s="2">
        <v>8.68</v>
      </c>
      <c r="K4876" s="2">
        <v>0</v>
      </c>
      <c r="L4876" s="2">
        <v>0</v>
      </c>
      <c r="M4876" s="2" t="str">
        <f>"601866"</f>
        <v>601866</v>
      </c>
      <c r="N4876" s="2" t="str">
        <f>"A453612732"</f>
        <v>A453612732</v>
      </c>
      <c r="O4876" s="2" t="str">
        <f>"3639.68"</f>
        <v>3639.68</v>
      </c>
      <c r="P4876" s="2">
        <v>12</v>
      </c>
      <c r="Q4876" s="2">
        <f>P4876*B4876</f>
        <v>4800</v>
      </c>
      <c r="R4876" s="2">
        <f>(Q4876-O4876)/O4876*100</f>
        <v>31.8797256901706</v>
      </c>
    </row>
    <row r="4877" spans="1:18">
      <c r="A4877" s="2" t="str">
        <f>"中航军B"</f>
        <v>中航军B</v>
      </c>
      <c r="B4877" s="2">
        <v>3000</v>
      </c>
      <c r="C4877" s="2">
        <v>3000</v>
      </c>
      <c r="D4877" s="2" t="str">
        <f>"人民币"</f>
        <v>人民币</v>
      </c>
      <c r="E4877" s="2">
        <v>0.972</v>
      </c>
      <c r="F4877" s="2">
        <v>-62</v>
      </c>
      <c r="G4877" s="2">
        <v>-2.16</v>
      </c>
      <c r="H4877" s="2"/>
      <c r="I4877" s="2">
        <v>2853</v>
      </c>
      <c r="J4877" s="2">
        <v>0.951</v>
      </c>
      <c r="K4877" s="2">
        <v>0</v>
      </c>
      <c r="L4877" s="2">
        <v>0</v>
      </c>
      <c r="M4877" s="2" t="str">
        <f>"150222"</f>
        <v>150222</v>
      </c>
      <c r="N4877" s="2" t="str">
        <f>"0157472516"</f>
        <v>0157472516</v>
      </c>
      <c r="O4877" s="2" t="str">
        <f>"2915.00"</f>
        <v>2915.00</v>
      </c>
      <c r="P4877" s="2">
        <v>1.1</v>
      </c>
      <c r="Q4877" s="2">
        <f>P4877*B4877</f>
        <v>3300</v>
      </c>
      <c r="R4877" s="2">
        <f>(Q4877-O4877)/O4877*100</f>
        <v>13.2075471698113</v>
      </c>
    </row>
    <row r="4878" spans="1:18">
      <c r="A4878" s="2" t="str">
        <f>"华贸物流"</f>
        <v>华贸物流</v>
      </c>
      <c r="B4878" s="2">
        <v>200</v>
      </c>
      <c r="C4878" s="2">
        <v>200</v>
      </c>
      <c r="D4878" s="2" t="str">
        <f>"人民币"</f>
        <v>人民币</v>
      </c>
      <c r="E4878" s="2">
        <v>16.576</v>
      </c>
      <c r="F4878" s="2">
        <v>-473.12</v>
      </c>
      <c r="G4878" s="2">
        <v>-14.27</v>
      </c>
      <c r="H4878" s="2"/>
      <c r="I4878" s="2">
        <v>2842</v>
      </c>
      <c r="J4878" s="2">
        <v>14.21</v>
      </c>
      <c r="K4878" s="2">
        <v>0</v>
      </c>
      <c r="L4878" s="2">
        <v>0</v>
      </c>
      <c r="M4878" s="2" t="str">
        <f>"603128"</f>
        <v>603128</v>
      </c>
      <c r="N4878" s="2" t="str">
        <f t="shared" ref="N4878:N4881" si="1456">"A453612732"</f>
        <v>A453612732</v>
      </c>
      <c r="O4878" s="2" t="str">
        <f>"3315.12"</f>
        <v>3315.12</v>
      </c>
      <c r="P4878" s="2">
        <v>20</v>
      </c>
      <c r="Q4878" s="2">
        <f>P4878*B4878</f>
        <v>4000</v>
      </c>
      <c r="R4878" s="2">
        <f>(Q4878-O4878)/O4878*100</f>
        <v>20.6592823185888</v>
      </c>
    </row>
    <row r="4879" spans="1:18">
      <c r="A4879" s="2" t="str">
        <f>"盛达矿业"</f>
        <v>盛达矿业</v>
      </c>
      <c r="B4879" s="2">
        <v>100</v>
      </c>
      <c r="C4879" s="2">
        <v>100</v>
      </c>
      <c r="D4879" s="2" t="str">
        <f>"人民币"</f>
        <v>人民币</v>
      </c>
      <c r="E4879" s="2">
        <v>38.308</v>
      </c>
      <c r="F4879" s="2">
        <v>-1175.77</v>
      </c>
      <c r="G4879" s="2">
        <v>-30.69</v>
      </c>
      <c r="H4879" s="2"/>
      <c r="I4879" s="2">
        <v>2655</v>
      </c>
      <c r="J4879" s="2">
        <v>26.55</v>
      </c>
      <c r="K4879" s="2">
        <v>0</v>
      </c>
      <c r="L4879" s="2">
        <v>100</v>
      </c>
      <c r="M4879" s="2" t="str">
        <f>"000603"</f>
        <v>000603</v>
      </c>
      <c r="N4879" s="2" t="str">
        <f>"0157472516"</f>
        <v>0157472516</v>
      </c>
      <c r="O4879" s="2" t="str">
        <f>"3830.77"</f>
        <v>3830.77</v>
      </c>
      <c r="P4879" s="2">
        <v>40</v>
      </c>
      <c r="Q4879" s="2">
        <f>P4879*B4879</f>
        <v>4000</v>
      </c>
      <c r="R4879" s="2">
        <f>(Q4879-O4879)/O4879*100</f>
        <v>4.41764971533138</v>
      </c>
    </row>
    <row r="4880" spans="1:18">
      <c r="A4880" s="2" t="str">
        <f>"大众交通"</f>
        <v>大众交通</v>
      </c>
      <c r="B4880" s="2">
        <v>100</v>
      </c>
      <c r="C4880" s="2">
        <v>100</v>
      </c>
      <c r="D4880" s="2" t="str">
        <f>"人民币"</f>
        <v>人民币</v>
      </c>
      <c r="E4880" s="2">
        <v>30.941</v>
      </c>
      <c r="F4880" s="2">
        <v>-1037.13</v>
      </c>
      <c r="G4880" s="2">
        <v>-33.52</v>
      </c>
      <c r="H4880" s="2"/>
      <c r="I4880" s="2">
        <v>2057</v>
      </c>
      <c r="J4880" s="2">
        <v>20.57</v>
      </c>
      <c r="K4880" s="2">
        <v>0</v>
      </c>
      <c r="L4880" s="2">
        <v>0</v>
      </c>
      <c r="M4880" s="2" t="str">
        <f>"600611"</f>
        <v>600611</v>
      </c>
      <c r="N4880" s="2" t="str">
        <f>"A453612732"</f>
        <v>A453612732</v>
      </c>
      <c r="O4880" s="2" t="str">
        <f>"3094.13"</f>
        <v>3094.13</v>
      </c>
      <c r="P4880" s="2">
        <v>28</v>
      </c>
      <c r="Q4880" s="2">
        <f>P4880*B4880</f>
        <v>2800</v>
      </c>
      <c r="R4880" s="2">
        <f>(Q4880-O4880)/O4880*100</f>
        <v>-9.50606470962759</v>
      </c>
    </row>
    <row r="4881" spans="1:18">
      <c r="A4881" s="2" t="str">
        <f>"中国中车"</f>
        <v>中国中车</v>
      </c>
      <c r="B4881" s="2">
        <v>100</v>
      </c>
      <c r="C4881" s="2">
        <v>100</v>
      </c>
      <c r="D4881" s="2" t="str">
        <f>"人民币"</f>
        <v>人民币</v>
      </c>
      <c r="E4881" s="2">
        <v>26.395</v>
      </c>
      <c r="F4881" s="2">
        <v>-631.5</v>
      </c>
      <c r="G4881" s="2">
        <v>-23.92</v>
      </c>
      <c r="H4881" s="2"/>
      <c r="I4881" s="2">
        <v>2008</v>
      </c>
      <c r="J4881" s="2">
        <v>20.08</v>
      </c>
      <c r="K4881" s="2">
        <v>0</v>
      </c>
      <c r="L4881" s="2">
        <v>100</v>
      </c>
      <c r="M4881" s="2" t="str">
        <f>"601766"</f>
        <v>601766</v>
      </c>
      <c r="N4881" s="2" t="str">
        <f>"A453612732"</f>
        <v>A453612732</v>
      </c>
      <c r="O4881" s="2" t="str">
        <f>"2639.50"</f>
        <v>2639.50</v>
      </c>
      <c r="P4881" s="2">
        <v>30</v>
      </c>
      <c r="Q4881" s="2">
        <f>P4881*B4881</f>
        <v>3000</v>
      </c>
      <c r="R4881" s="2">
        <f>(Q4881-O4881)/O4881*100</f>
        <v>13.6578897518469</v>
      </c>
    </row>
    <row r="4882" spans="1:18">
      <c r="A4882" s="2" t="s">
        <v>8</v>
      </c>
      <c r="B4882" s="2" t="s">
        <v>9</v>
      </c>
      <c r="C4882" s="4" t="s">
        <v>10</v>
      </c>
      <c r="D4882" s="4"/>
      <c r="E4882" s="4"/>
      <c r="F4882" s="2"/>
      <c r="G4882" s="2">
        <f>SUM(G4866:G4881)</f>
        <v>-178.38</v>
      </c>
      <c r="H4882" s="2"/>
      <c r="I4882" s="2"/>
      <c r="J4882" s="2"/>
      <c r="K4882" s="2"/>
      <c r="L4882" s="2"/>
      <c r="M4882" s="2"/>
      <c r="N4882" s="2"/>
      <c r="O4882" s="2"/>
      <c r="P4882" s="2"/>
      <c r="Q4882" s="2">
        <f>SUM(Q4866:Q4881)</f>
        <v>134800</v>
      </c>
      <c r="R4882" s="2"/>
    </row>
    <row r="4883" customFormat="1" spans="3:8">
      <c r="C4883" s="5"/>
      <c r="D4883" s="5"/>
      <c r="E4883" s="5"/>
      <c r="H4883" s="6">
        <v>42257</v>
      </c>
    </row>
    <row r="4884" customFormat="1" spans="10:10">
      <c r="J4884" s="6">
        <f>H4883+1</f>
        <v>42258</v>
      </c>
    </row>
    <row r="4885" customFormat="1" spans="2:11">
      <c r="B4885" t="s">
        <v>11</v>
      </c>
      <c r="K4885" s="7">
        <f ca="1">NOW()</f>
        <v>42259.9654398148</v>
      </c>
    </row>
    <row r="4886" customFormat="1" spans="9:9">
      <c r="I4886" t="e">
        <f>D4878+1</f>
        <v>#VALUE!</v>
      </c>
    </row>
    <row r="4887" customFormat="1"/>
    <row r="4888" spans="1:18">
      <c r="A4888" s="2" t="s">
        <v>0</v>
      </c>
      <c r="B4888" s="2" t="str">
        <f>"证券数量"</f>
        <v>证券数量</v>
      </c>
      <c r="C4888" s="2" t="s">
        <v>1</v>
      </c>
      <c r="D4888" s="2" t="str">
        <f>"价格币种"</f>
        <v>价格币种</v>
      </c>
      <c r="E4888" s="2" t="str">
        <f>"成本价"</f>
        <v>成本价</v>
      </c>
      <c r="F4888" s="2" t="str">
        <f>"浮动盈亏"</f>
        <v>浮动盈亏</v>
      </c>
      <c r="G4888" s="2" t="str">
        <f>"盈亏比例(%)"</f>
        <v>盈亏比例(%)</v>
      </c>
      <c r="H4888" s="2" t="str">
        <f>"折算汇率"</f>
        <v>折算汇率</v>
      </c>
      <c r="I4888" s="2" t="str">
        <f>"最新市值"</f>
        <v>最新市值</v>
      </c>
      <c r="J4888" s="2" t="str">
        <f>"当前价"</f>
        <v>当前价</v>
      </c>
      <c r="K4888" s="2" t="str">
        <f>"今买数量"</f>
        <v>今买数量</v>
      </c>
      <c r="L4888" s="2" t="str">
        <f>"今卖数量"</f>
        <v>今卖数量</v>
      </c>
      <c r="M4888" s="2" t="str">
        <f>"证券代码"</f>
        <v>证券代码</v>
      </c>
      <c r="N4888" s="2" t="str">
        <f>"股东代码"</f>
        <v>股东代码</v>
      </c>
      <c r="O4888" s="2" t="str">
        <f>"成本金额"</f>
        <v>成本金额</v>
      </c>
      <c r="P4888" s="2" t="s">
        <v>2</v>
      </c>
      <c r="Q4888" s="2"/>
      <c r="R4888" s="2" t="s">
        <v>3</v>
      </c>
    </row>
    <row r="4889" spans="1:18">
      <c r="A4889" s="2" t="s">
        <v>4</v>
      </c>
      <c r="B4889" s="9" t="s">
        <v>5</v>
      </c>
      <c r="C4889" s="9" t="s">
        <v>5</v>
      </c>
      <c r="D4889" s="2" t="str">
        <f t="shared" ref="D4889:D4904" si="1457">"人民币"</f>
        <v>人民币</v>
      </c>
      <c r="E4889" s="2">
        <v>19.758</v>
      </c>
      <c r="F4889" s="2">
        <v>-1294.53</v>
      </c>
      <c r="G4889" s="2">
        <v>-8.19</v>
      </c>
      <c r="H4889" s="9" t="s">
        <v>6</v>
      </c>
      <c r="I4889" s="2">
        <v>14512</v>
      </c>
      <c r="J4889" s="2">
        <v>18.14</v>
      </c>
      <c r="K4889" s="2">
        <v>0</v>
      </c>
      <c r="L4889" s="2">
        <v>0</v>
      </c>
      <c r="M4889" s="2" t="str">
        <f>"000936"</f>
        <v>000936</v>
      </c>
      <c r="N4889" s="2" t="str">
        <f t="shared" ref="N4889:N4892" si="1458">"0157472516"</f>
        <v>0157472516</v>
      </c>
      <c r="O4889" s="2" t="str">
        <f>"15806.53"</f>
        <v>15806.53</v>
      </c>
      <c r="P4889" s="2">
        <v>30</v>
      </c>
      <c r="Q4889" s="2">
        <f t="shared" ref="Q4889:Q4904" si="1459">P4889*B4889</f>
        <v>24000</v>
      </c>
      <c r="R4889" s="2">
        <f t="shared" ref="R4889:R4904" si="1460">(Q4889-O4889)/O4889*100</f>
        <v>51.835981711356</v>
      </c>
    </row>
    <row r="4890" spans="1:18">
      <c r="A4890" s="2" t="str">
        <f>"创业板B"</f>
        <v>创业板B</v>
      </c>
      <c r="B4890" s="2">
        <v>10000</v>
      </c>
      <c r="C4890" s="2">
        <v>10000</v>
      </c>
      <c r="D4890" s="2" t="str">
        <f>"人民币"</f>
        <v>人民币</v>
      </c>
      <c r="E4890" s="2">
        <v>1.116</v>
      </c>
      <c r="F4890" s="2">
        <v>-927.5</v>
      </c>
      <c r="G4890" s="2">
        <v>-8.33</v>
      </c>
      <c r="H4890" s="2"/>
      <c r="I4890" s="2">
        <v>10230</v>
      </c>
      <c r="J4890" s="2">
        <v>1.023</v>
      </c>
      <c r="K4890" s="2">
        <v>0</v>
      </c>
      <c r="L4890" s="2">
        <v>0</v>
      </c>
      <c r="M4890" s="2" t="str">
        <f>"150153"</f>
        <v>150153</v>
      </c>
      <c r="N4890" s="2" t="str">
        <f>"0157472516"</f>
        <v>0157472516</v>
      </c>
      <c r="O4890" s="2" t="str">
        <f>"11157.50"</f>
        <v>11157.50</v>
      </c>
      <c r="P4890" s="2">
        <v>1.3</v>
      </c>
      <c r="Q4890" s="2">
        <f>P4890*B4890</f>
        <v>13000</v>
      </c>
      <c r="R4890" s="2">
        <f>(Q4890-O4890)/O4890*100</f>
        <v>16.5135559041004</v>
      </c>
    </row>
    <row r="4891" spans="1:18">
      <c r="A4891" s="2" t="s">
        <v>7</v>
      </c>
      <c r="B4891" s="2">
        <v>600</v>
      </c>
      <c r="C4891" s="2">
        <v>600</v>
      </c>
      <c r="D4891" s="2" t="str">
        <f>"人民币"</f>
        <v>人民币</v>
      </c>
      <c r="E4891" s="2">
        <v>17.548</v>
      </c>
      <c r="F4891" s="2">
        <v>-310.88</v>
      </c>
      <c r="G4891" s="2">
        <v>-2.95</v>
      </c>
      <c r="H4891" s="2"/>
      <c r="I4891" s="2">
        <v>10218</v>
      </c>
      <c r="J4891" s="2">
        <v>17.03</v>
      </c>
      <c r="K4891" s="2">
        <v>0</v>
      </c>
      <c r="L4891" s="2">
        <v>0</v>
      </c>
      <c r="M4891" s="2" t="str">
        <f>"600008"</f>
        <v>600008</v>
      </c>
      <c r="N4891" s="2" t="str">
        <f t="shared" ref="N4891:N4894" si="1461">"A453612732"</f>
        <v>A453612732</v>
      </c>
      <c r="O4891" s="2" t="str">
        <f>"10528.88"</f>
        <v>10528.88</v>
      </c>
      <c r="P4891" s="2">
        <v>25</v>
      </c>
      <c r="Q4891" s="2">
        <f>P4891*B4891</f>
        <v>15000</v>
      </c>
      <c r="R4891" s="2">
        <f>(Q4891-O4891)/O4891*100</f>
        <v>42.4652954540274</v>
      </c>
    </row>
    <row r="4892" spans="1:18">
      <c r="A4892" s="2" t="str">
        <f>"华英农业"</f>
        <v>华英农业</v>
      </c>
      <c r="B4892" s="2">
        <v>600</v>
      </c>
      <c r="C4892" s="2">
        <v>300</v>
      </c>
      <c r="D4892" s="2" t="str">
        <f>"人民币"</f>
        <v>人民币</v>
      </c>
      <c r="E4892" s="2">
        <v>14.948</v>
      </c>
      <c r="F4892" s="2">
        <v>-418.66</v>
      </c>
      <c r="G4892" s="2">
        <v>-4.67</v>
      </c>
      <c r="H4892" s="2"/>
      <c r="I4892" s="2">
        <v>8550</v>
      </c>
      <c r="J4892" s="2">
        <v>14.25</v>
      </c>
      <c r="K4892" s="2">
        <v>300</v>
      </c>
      <c r="L4892" s="2">
        <v>0</v>
      </c>
      <c r="M4892" s="2" t="str">
        <f>"002321"</f>
        <v>002321</v>
      </c>
      <c r="N4892" s="2" t="str">
        <f>"0157472516"</f>
        <v>0157472516</v>
      </c>
      <c r="O4892" s="2" t="str">
        <f>"8968.66"</f>
        <v>8968.66</v>
      </c>
      <c r="P4892" s="2">
        <v>25</v>
      </c>
      <c r="Q4892" s="2">
        <f>P4892*B4892</f>
        <v>15000</v>
      </c>
      <c r="R4892" s="2">
        <f>(Q4892-O4892)/O4892*100</f>
        <v>67.2490650777262</v>
      </c>
    </row>
    <row r="4893" spans="1:18">
      <c r="A4893" s="2" t="str">
        <f>"*ST阳化"</f>
        <v>*ST阳化</v>
      </c>
      <c r="B4893" s="2">
        <v>900</v>
      </c>
      <c r="C4893" s="2">
        <v>600</v>
      </c>
      <c r="D4893" s="2" t="str">
        <f>"人民币"</f>
        <v>人民币</v>
      </c>
      <c r="E4893" s="2">
        <v>7.599</v>
      </c>
      <c r="F4893" s="2">
        <v>-80.2</v>
      </c>
      <c r="G4893" s="2">
        <v>-1.17</v>
      </c>
      <c r="H4893" s="2"/>
      <c r="I4893" s="2">
        <v>6759</v>
      </c>
      <c r="J4893" s="2">
        <v>7.51</v>
      </c>
      <c r="K4893" s="2">
        <v>300</v>
      </c>
      <c r="L4893" s="2">
        <v>0</v>
      </c>
      <c r="M4893" s="2" t="str">
        <f>"600691"</f>
        <v>600691</v>
      </c>
      <c r="N4893" s="2" t="str">
        <f>"A453612732"</f>
        <v>A453612732</v>
      </c>
      <c r="O4893" s="2" t="str">
        <f>"6839.20"</f>
        <v>6839.20</v>
      </c>
      <c r="P4893" s="2">
        <v>11</v>
      </c>
      <c r="Q4893" s="2">
        <f>P4893*B4893</f>
        <v>9900</v>
      </c>
      <c r="R4893" s="2">
        <f>(Q4893-O4893)/O4893*100</f>
        <v>44.7537723710376</v>
      </c>
    </row>
    <row r="4894" spans="1:18">
      <c r="A4894" s="2" t="str">
        <f>"雪峰科技"</f>
        <v>雪峰科技</v>
      </c>
      <c r="B4894" s="2">
        <v>200</v>
      </c>
      <c r="C4894" s="2">
        <v>100</v>
      </c>
      <c r="D4894" s="2" t="str">
        <f>"人民币"</f>
        <v>人民币</v>
      </c>
      <c r="E4894" s="2">
        <v>37.898</v>
      </c>
      <c r="F4894" s="2">
        <v>-1239.59</v>
      </c>
      <c r="G4894" s="2">
        <v>-16.35</v>
      </c>
      <c r="H4894" s="2"/>
      <c r="I4894" s="2">
        <v>6340</v>
      </c>
      <c r="J4894" s="2">
        <v>31.7</v>
      </c>
      <c r="K4894" s="2">
        <v>100</v>
      </c>
      <c r="L4894" s="2">
        <v>0</v>
      </c>
      <c r="M4894" s="2" t="str">
        <f>"603227"</f>
        <v>603227</v>
      </c>
      <c r="N4894" s="2" t="str">
        <f>"A453612732"</f>
        <v>A453612732</v>
      </c>
      <c r="O4894" s="2" t="str">
        <f>"7579.59"</f>
        <v>7579.59</v>
      </c>
      <c r="P4894" s="2">
        <v>42</v>
      </c>
      <c r="Q4894" s="2">
        <f>P4894*B4894</f>
        <v>8400</v>
      </c>
      <c r="R4894" s="2">
        <f>(Q4894-O4894)/O4894*100</f>
        <v>10.8239363870605</v>
      </c>
    </row>
    <row r="4895" spans="1:18">
      <c r="A4895" s="2" t="str">
        <f>"三花股份"</f>
        <v>三花股份</v>
      </c>
      <c r="B4895" s="2">
        <v>400</v>
      </c>
      <c r="C4895" s="2">
        <v>400</v>
      </c>
      <c r="D4895" s="2" t="str">
        <f>"人民币"</f>
        <v>人民币</v>
      </c>
      <c r="E4895" s="2">
        <v>13.737</v>
      </c>
      <c r="F4895" s="2">
        <v>69.25</v>
      </c>
      <c r="G4895" s="2">
        <v>1.26</v>
      </c>
      <c r="H4895" s="2"/>
      <c r="I4895" s="2">
        <v>5564</v>
      </c>
      <c r="J4895" s="2">
        <v>13.91</v>
      </c>
      <c r="K4895" s="2">
        <v>0</v>
      </c>
      <c r="L4895" s="2">
        <v>0</v>
      </c>
      <c r="M4895" s="2" t="str">
        <f>"002050"</f>
        <v>002050</v>
      </c>
      <c r="N4895" s="2" t="str">
        <f t="shared" ref="N4895:N4900" si="1462">"0157472516"</f>
        <v>0157472516</v>
      </c>
      <c r="O4895" s="2" t="str">
        <f>"5494.75"</f>
        <v>5494.75</v>
      </c>
      <c r="P4895" s="2">
        <v>20</v>
      </c>
      <c r="Q4895" s="2">
        <f>P4895*B4895</f>
        <v>8000</v>
      </c>
      <c r="R4895" s="2">
        <f>(Q4895-O4895)/O4895*100</f>
        <v>45.5935210883116</v>
      </c>
    </row>
    <row r="4896" spans="1:18">
      <c r="A4896" s="2" t="str">
        <f>"农 产 品"</f>
        <v>农 产 品</v>
      </c>
      <c r="B4896" s="2">
        <v>200</v>
      </c>
      <c r="C4896" s="2">
        <v>200</v>
      </c>
      <c r="D4896" s="2" t="str">
        <f>"人民币"</f>
        <v>人民币</v>
      </c>
      <c r="E4896" s="2">
        <v>25.665</v>
      </c>
      <c r="F4896" s="2">
        <v>-601</v>
      </c>
      <c r="G4896" s="2">
        <v>-11.71</v>
      </c>
      <c r="H4896" s="2"/>
      <c r="I4896" s="2">
        <v>4532</v>
      </c>
      <c r="J4896" s="2">
        <v>22.66</v>
      </c>
      <c r="K4896" s="2">
        <v>0</v>
      </c>
      <c r="L4896" s="2">
        <v>0</v>
      </c>
      <c r="M4896" s="2" t="str">
        <f>"000061"</f>
        <v>000061</v>
      </c>
      <c r="N4896" s="2" t="str">
        <f>"0157472516"</f>
        <v>0157472516</v>
      </c>
      <c r="O4896" s="2" t="str">
        <f>"5133.00"</f>
        <v>5133.00</v>
      </c>
      <c r="P4896" s="2">
        <v>35</v>
      </c>
      <c r="Q4896" s="2">
        <f>P4896*B4896</f>
        <v>7000</v>
      </c>
      <c r="R4896" s="2">
        <f>(Q4896-O4896)/O4896*100</f>
        <v>36.3724917202416</v>
      </c>
    </row>
    <row r="4897" spans="1:18">
      <c r="A4897" s="2" t="str">
        <f>"北京城建"</f>
        <v>北京城建</v>
      </c>
      <c r="B4897" s="2">
        <v>200</v>
      </c>
      <c r="C4897" s="2">
        <v>200</v>
      </c>
      <c r="D4897" s="2" t="str">
        <f>"人民币"</f>
        <v>人民币</v>
      </c>
      <c r="E4897" s="2">
        <v>24.605</v>
      </c>
      <c r="F4897" s="2">
        <v>-394.99</v>
      </c>
      <c r="G4897" s="2">
        <v>-8.03</v>
      </c>
      <c r="H4897" s="2"/>
      <c r="I4897" s="2">
        <v>4526</v>
      </c>
      <c r="J4897" s="2">
        <v>22.63</v>
      </c>
      <c r="K4897" s="2">
        <v>0</v>
      </c>
      <c r="L4897" s="2">
        <v>0</v>
      </c>
      <c r="M4897" s="2" t="str">
        <f>"600266"</f>
        <v>600266</v>
      </c>
      <c r="N4897" s="2" t="str">
        <f t="shared" ref="N4897:N4899" si="1463">"A453612732"</f>
        <v>A453612732</v>
      </c>
      <c r="O4897" s="2" t="str">
        <f>"4920.99"</f>
        <v>4920.99</v>
      </c>
      <c r="P4897" s="2">
        <v>28</v>
      </c>
      <c r="Q4897" s="2">
        <f>P4897*B4897</f>
        <v>5600</v>
      </c>
      <c r="R4897" s="2">
        <f>(Q4897-O4897)/O4897*100</f>
        <v>13.7982397850839</v>
      </c>
    </row>
    <row r="4898" spans="1:18">
      <c r="A4898" s="2" t="str">
        <f>"上汽集团"</f>
        <v>上汽集团</v>
      </c>
      <c r="B4898" s="2">
        <v>200</v>
      </c>
      <c r="C4898" s="2">
        <v>200</v>
      </c>
      <c r="D4898" s="2" t="str">
        <f>"人民币"</f>
        <v>人民币</v>
      </c>
      <c r="E4898" s="2">
        <v>24.736</v>
      </c>
      <c r="F4898" s="2">
        <v>-449.12</v>
      </c>
      <c r="G4898" s="2">
        <v>-9.08</v>
      </c>
      <c r="H4898" s="2"/>
      <c r="I4898" s="2">
        <v>4498</v>
      </c>
      <c r="J4898" s="2">
        <v>22.49</v>
      </c>
      <c r="K4898" s="2">
        <v>0</v>
      </c>
      <c r="L4898" s="2">
        <v>0</v>
      </c>
      <c r="M4898" s="2" t="str">
        <f>"600104"</f>
        <v>600104</v>
      </c>
      <c r="N4898" s="2" t="str">
        <f>"A453612732"</f>
        <v>A453612732</v>
      </c>
      <c r="O4898" s="2" t="str">
        <f>"4947.12"</f>
        <v>4947.12</v>
      </c>
      <c r="P4898" s="2">
        <v>35</v>
      </c>
      <c r="Q4898" s="2">
        <f>P4898*B4898</f>
        <v>7000</v>
      </c>
      <c r="R4898" s="2">
        <f>(Q4898-O4898)/O4898*100</f>
        <v>41.4964666310904</v>
      </c>
    </row>
    <row r="4899" spans="1:18">
      <c r="A4899" s="2" t="str">
        <f>"中海集运"</f>
        <v>中海集运</v>
      </c>
      <c r="B4899" s="2">
        <v>400</v>
      </c>
      <c r="C4899" s="2">
        <v>400</v>
      </c>
      <c r="D4899" s="2" t="str">
        <f>"人民币"</f>
        <v>人民币</v>
      </c>
      <c r="E4899" s="2">
        <v>9.099</v>
      </c>
      <c r="F4899" s="2">
        <v>-167.68</v>
      </c>
      <c r="G4899" s="2">
        <v>-4.6</v>
      </c>
      <c r="H4899" s="2"/>
      <c r="I4899" s="2">
        <v>3472</v>
      </c>
      <c r="J4899" s="2">
        <v>8.68</v>
      </c>
      <c r="K4899" s="2">
        <v>0</v>
      </c>
      <c r="L4899" s="2">
        <v>0</v>
      </c>
      <c r="M4899" s="2" t="str">
        <f>"601866"</f>
        <v>601866</v>
      </c>
      <c r="N4899" s="2" t="str">
        <f>"A453612732"</f>
        <v>A453612732</v>
      </c>
      <c r="O4899" s="2" t="str">
        <f>"3639.68"</f>
        <v>3639.68</v>
      </c>
      <c r="P4899" s="2">
        <v>12</v>
      </c>
      <c r="Q4899" s="2">
        <f>P4899*B4899</f>
        <v>4800</v>
      </c>
      <c r="R4899" s="2">
        <f>(Q4899-O4899)/O4899*100</f>
        <v>31.8797256901706</v>
      </c>
    </row>
    <row r="4900" spans="1:18">
      <c r="A4900" s="2" t="str">
        <f>"中航军B"</f>
        <v>中航军B</v>
      </c>
      <c r="B4900" s="2">
        <v>3000</v>
      </c>
      <c r="C4900" s="2">
        <v>3000</v>
      </c>
      <c r="D4900" s="2" t="str">
        <f>"人民币"</f>
        <v>人民币</v>
      </c>
      <c r="E4900" s="2">
        <v>0.972</v>
      </c>
      <c r="F4900" s="2">
        <v>-62</v>
      </c>
      <c r="G4900" s="2">
        <v>-2.16</v>
      </c>
      <c r="H4900" s="2"/>
      <c r="I4900" s="2">
        <v>2853</v>
      </c>
      <c r="J4900" s="2">
        <v>0.951</v>
      </c>
      <c r="K4900" s="2">
        <v>0</v>
      </c>
      <c r="L4900" s="2">
        <v>0</v>
      </c>
      <c r="M4900" s="2" t="str">
        <f>"150222"</f>
        <v>150222</v>
      </c>
      <c r="N4900" s="2" t="str">
        <f>"0157472516"</f>
        <v>0157472516</v>
      </c>
      <c r="O4900" s="2" t="str">
        <f>"2915.00"</f>
        <v>2915.00</v>
      </c>
      <c r="P4900" s="2">
        <v>1.1</v>
      </c>
      <c r="Q4900" s="2">
        <f>P4900*B4900</f>
        <v>3300</v>
      </c>
      <c r="R4900" s="2">
        <f>(Q4900-O4900)/O4900*100</f>
        <v>13.2075471698113</v>
      </c>
    </row>
    <row r="4901" spans="1:18">
      <c r="A4901" s="2" t="str">
        <f>"华贸物流"</f>
        <v>华贸物流</v>
      </c>
      <c r="B4901" s="2">
        <v>200</v>
      </c>
      <c r="C4901" s="2">
        <v>200</v>
      </c>
      <c r="D4901" s="2" t="str">
        <f>"人民币"</f>
        <v>人民币</v>
      </c>
      <c r="E4901" s="2">
        <v>16.576</v>
      </c>
      <c r="F4901" s="2">
        <v>-473.12</v>
      </c>
      <c r="G4901" s="2">
        <v>-14.27</v>
      </c>
      <c r="H4901" s="2"/>
      <c r="I4901" s="2">
        <v>2842</v>
      </c>
      <c r="J4901" s="2">
        <v>14.21</v>
      </c>
      <c r="K4901" s="2">
        <v>0</v>
      </c>
      <c r="L4901" s="2">
        <v>0</v>
      </c>
      <c r="M4901" s="2" t="str">
        <f>"603128"</f>
        <v>603128</v>
      </c>
      <c r="N4901" s="2" t="str">
        <f t="shared" ref="N4901:N4904" si="1464">"A453612732"</f>
        <v>A453612732</v>
      </c>
      <c r="O4901" s="2" t="str">
        <f>"3315.12"</f>
        <v>3315.12</v>
      </c>
      <c r="P4901" s="2">
        <v>20</v>
      </c>
      <c r="Q4901" s="2">
        <f>P4901*B4901</f>
        <v>4000</v>
      </c>
      <c r="R4901" s="2">
        <f>(Q4901-O4901)/O4901*100</f>
        <v>20.6592823185888</v>
      </c>
    </row>
    <row r="4902" spans="1:18">
      <c r="A4902" s="2" t="str">
        <f>"盛达矿业"</f>
        <v>盛达矿业</v>
      </c>
      <c r="B4902" s="2">
        <v>100</v>
      </c>
      <c r="C4902" s="2">
        <v>100</v>
      </c>
      <c r="D4902" s="2" t="str">
        <f>"人民币"</f>
        <v>人民币</v>
      </c>
      <c r="E4902" s="2">
        <v>38.308</v>
      </c>
      <c r="F4902" s="2">
        <v>-1175.77</v>
      </c>
      <c r="G4902" s="2">
        <v>-30.69</v>
      </c>
      <c r="H4902" s="2"/>
      <c r="I4902" s="2">
        <v>2655</v>
      </c>
      <c r="J4902" s="2">
        <v>26.55</v>
      </c>
      <c r="K4902" s="2">
        <v>0</v>
      </c>
      <c r="L4902" s="2">
        <v>100</v>
      </c>
      <c r="M4902" s="2" t="str">
        <f>"000603"</f>
        <v>000603</v>
      </c>
      <c r="N4902" s="2" t="str">
        <f>"0157472516"</f>
        <v>0157472516</v>
      </c>
      <c r="O4902" s="2" t="str">
        <f>"3830.77"</f>
        <v>3830.77</v>
      </c>
      <c r="P4902" s="2">
        <v>40</v>
      </c>
      <c r="Q4902" s="2">
        <f>P4902*B4902</f>
        <v>4000</v>
      </c>
      <c r="R4902" s="2">
        <f>(Q4902-O4902)/O4902*100</f>
        <v>4.41764971533138</v>
      </c>
    </row>
    <row r="4903" spans="1:18">
      <c r="A4903" s="2" t="str">
        <f>"大众交通"</f>
        <v>大众交通</v>
      </c>
      <c r="B4903" s="2">
        <v>100</v>
      </c>
      <c r="C4903" s="2">
        <v>100</v>
      </c>
      <c r="D4903" s="2" t="str">
        <f>"人民币"</f>
        <v>人民币</v>
      </c>
      <c r="E4903" s="2">
        <v>30.941</v>
      </c>
      <c r="F4903" s="2">
        <v>-1037.13</v>
      </c>
      <c r="G4903" s="2">
        <v>-33.52</v>
      </c>
      <c r="H4903" s="2"/>
      <c r="I4903" s="2">
        <v>2057</v>
      </c>
      <c r="J4903" s="2">
        <v>20.57</v>
      </c>
      <c r="K4903" s="2">
        <v>0</v>
      </c>
      <c r="L4903" s="2">
        <v>0</v>
      </c>
      <c r="M4903" s="2" t="str">
        <f>"600611"</f>
        <v>600611</v>
      </c>
      <c r="N4903" s="2" t="str">
        <f>"A453612732"</f>
        <v>A453612732</v>
      </c>
      <c r="O4903" s="2" t="str">
        <f>"3094.13"</f>
        <v>3094.13</v>
      </c>
      <c r="P4903" s="2">
        <v>28</v>
      </c>
      <c r="Q4903" s="2">
        <f>P4903*B4903</f>
        <v>2800</v>
      </c>
      <c r="R4903" s="2">
        <f>(Q4903-O4903)/O4903*100</f>
        <v>-9.50606470962759</v>
      </c>
    </row>
    <row r="4904" spans="1:18">
      <c r="A4904" s="2" t="str">
        <f>"中国中车"</f>
        <v>中国中车</v>
      </c>
      <c r="B4904" s="2">
        <v>100</v>
      </c>
      <c r="C4904" s="2">
        <v>100</v>
      </c>
      <c r="D4904" s="2" t="str">
        <f>"人民币"</f>
        <v>人民币</v>
      </c>
      <c r="E4904" s="2">
        <v>26.395</v>
      </c>
      <c r="F4904" s="2">
        <v>-631.5</v>
      </c>
      <c r="G4904" s="2">
        <v>-23.92</v>
      </c>
      <c r="H4904" s="2"/>
      <c r="I4904" s="2">
        <v>2008</v>
      </c>
      <c r="J4904" s="2">
        <v>20.08</v>
      </c>
      <c r="K4904" s="2">
        <v>0</v>
      </c>
      <c r="L4904" s="2">
        <v>100</v>
      </c>
      <c r="M4904" s="2" t="str">
        <f>"601766"</f>
        <v>601766</v>
      </c>
      <c r="N4904" s="2" t="str">
        <f>"A453612732"</f>
        <v>A453612732</v>
      </c>
      <c r="O4904" s="2" t="str">
        <f>"2639.50"</f>
        <v>2639.50</v>
      </c>
      <c r="P4904" s="2">
        <v>30</v>
      </c>
      <c r="Q4904" s="2">
        <f>P4904*B4904</f>
        <v>3000</v>
      </c>
      <c r="R4904" s="2">
        <f>(Q4904-O4904)/O4904*100</f>
        <v>13.6578897518469</v>
      </c>
    </row>
    <row r="4905" spans="1:18">
      <c r="A4905" s="2" t="s">
        <v>8</v>
      </c>
      <c r="B4905" s="2" t="s">
        <v>9</v>
      </c>
      <c r="C4905" s="4" t="s">
        <v>10</v>
      </c>
      <c r="D4905" s="4"/>
      <c r="E4905" s="4"/>
      <c r="F4905" s="2"/>
      <c r="G4905" s="2">
        <f>SUM(G4889:G4904)</f>
        <v>-178.38</v>
      </c>
      <c r="H4905" s="2"/>
      <c r="I4905" s="2"/>
      <c r="J4905" s="2"/>
      <c r="K4905" s="2"/>
      <c r="L4905" s="2"/>
      <c r="M4905" s="2"/>
      <c r="N4905" s="2"/>
      <c r="O4905" s="2"/>
      <c r="P4905" s="2"/>
      <c r="Q4905" s="2">
        <f>SUM(Q4889:Q4904)</f>
        <v>134800</v>
      </c>
      <c r="R4905" s="2"/>
    </row>
    <row r="4906" customFormat="1" spans="3:8">
      <c r="C4906" s="5"/>
      <c r="D4906" s="5"/>
      <c r="E4906" s="5"/>
      <c r="H4906" s="6">
        <v>42257</v>
      </c>
    </row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spans="2:18">
      <c r="B4918" s="2" t="str">
        <f>"币种"</f>
        <v>币种</v>
      </c>
      <c r="C4918" s="2" t="str">
        <f>"余额"</f>
        <v>余额</v>
      </c>
      <c r="D4918" s="2" t="str">
        <f>"可用"</f>
        <v>可用</v>
      </c>
      <c r="E4918" s="2" t="str">
        <f>"可取"</f>
        <v>可取</v>
      </c>
      <c r="F4918" s="2" t="str">
        <f>"参考市值"</f>
        <v>参考市值</v>
      </c>
      <c r="G4918" s="2" t="str">
        <f>"资产"</f>
        <v>资产</v>
      </c>
      <c r="H4918" s="2" t="str">
        <f>"盈亏"</f>
        <v>盈亏</v>
      </c>
      <c r="I4918" s="2"/>
      <c r="J4918" s="2"/>
      <c r="K4918" s="2"/>
      <c r="L4918" s="2"/>
      <c r="M4918" s="2"/>
      <c r="N4918" s="2"/>
      <c r="O4918" s="2"/>
      <c r="P4918" s="2"/>
      <c r="Q4918" s="2"/>
      <c r="R4918" s="2"/>
    </row>
    <row r="4919" spans="2:18">
      <c r="B4919" s="2" t="str">
        <f>"人民币"</f>
        <v>人民币</v>
      </c>
      <c r="C4919" s="2" t="str">
        <f>"5508.71"</f>
        <v>5508.71</v>
      </c>
      <c r="D4919" s="2" t="str">
        <f>"138.54"</f>
        <v>138.54</v>
      </c>
      <c r="E4919" s="2" t="str">
        <f>"138.54"</f>
        <v>138.54</v>
      </c>
      <c r="F4919" s="2" t="str">
        <f>"91616.00"</f>
        <v>91616.00</v>
      </c>
      <c r="G4919" s="2" t="str">
        <f>"91754.54"</f>
        <v>91754.54</v>
      </c>
      <c r="H4919" s="2" t="str">
        <f>"-9194.42"</f>
        <v>-9194.42</v>
      </c>
      <c r="I4919" s="2"/>
      <c r="J4919" s="2"/>
      <c r="K4919" s="2"/>
      <c r="L4919" s="2"/>
      <c r="M4919" s="2"/>
      <c r="N4919" s="2"/>
      <c r="O4919" s="2"/>
      <c r="P4919" s="2"/>
      <c r="Q4919" s="2"/>
      <c r="R4919" s="2"/>
    </row>
    <row r="4920" spans="2:18"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8"/>
    </row>
    <row r="4921" spans="2:18">
      <c r="B4921" s="2" t="s">
        <v>0</v>
      </c>
      <c r="C4921" s="2" t="str">
        <f>"证券数量"</f>
        <v>证券数量</v>
      </c>
      <c r="D4921" s="2" t="s">
        <v>1</v>
      </c>
      <c r="E4921" s="2" t="str">
        <f>"价格币种"</f>
        <v>价格币种</v>
      </c>
      <c r="F4921" s="2" t="str">
        <f>"成本价"</f>
        <v>成本价</v>
      </c>
      <c r="G4921" s="2" t="str">
        <f>"浮动盈亏"</f>
        <v>浮动盈亏</v>
      </c>
      <c r="H4921" s="2" t="str">
        <f>"盈亏比例(%)"</f>
        <v>盈亏比例(%)</v>
      </c>
      <c r="I4921" s="2" t="str">
        <f>"折算汇率"</f>
        <v>折算汇率</v>
      </c>
      <c r="J4921" s="2" t="str">
        <f>"最新市值"</f>
        <v>最新市值</v>
      </c>
      <c r="K4921" s="2" t="str">
        <f>"当前价"</f>
        <v>当前价</v>
      </c>
      <c r="L4921" s="2" t="str">
        <f>"今买数量"</f>
        <v>今买数量</v>
      </c>
      <c r="M4921" s="2" t="str">
        <f>"今卖数量"</f>
        <v>今卖数量</v>
      </c>
      <c r="N4921" s="2" t="str">
        <f>"证券代码"</f>
        <v>证券代码</v>
      </c>
      <c r="O4921" s="2" t="str">
        <f>"股东代码"</f>
        <v>股东代码</v>
      </c>
      <c r="P4921" s="2" t="str">
        <f>"成本金额"</f>
        <v>成本金额</v>
      </c>
      <c r="Q4921" s="2" t="s">
        <v>2</v>
      </c>
      <c r="R4921" s="2"/>
    </row>
    <row r="4922" spans="2:18">
      <c r="B4922" s="2" t="s">
        <v>4</v>
      </c>
      <c r="C4922" s="9" t="s">
        <v>5</v>
      </c>
      <c r="D4922" s="9" t="s">
        <v>5</v>
      </c>
      <c r="E4922" s="2" t="str">
        <f t="shared" ref="E4922:E4937" si="1465">"人民币"</f>
        <v>人民币</v>
      </c>
      <c r="F4922" s="2">
        <v>19.758</v>
      </c>
      <c r="G4922" s="2">
        <v>-1294.53</v>
      </c>
      <c r="H4922" s="2">
        <v>-8.19</v>
      </c>
      <c r="I4922" s="9" t="s">
        <v>6</v>
      </c>
      <c r="J4922" s="2">
        <v>14512</v>
      </c>
      <c r="K4922" s="2">
        <v>18.14</v>
      </c>
      <c r="L4922" s="2">
        <v>0</v>
      </c>
      <c r="M4922" s="2">
        <v>0</v>
      </c>
      <c r="N4922" s="2" t="str">
        <f>"000936"</f>
        <v>000936</v>
      </c>
      <c r="O4922" s="2" t="str">
        <f t="shared" ref="O4922:O4925" si="1466">"0157472516"</f>
        <v>0157472516</v>
      </c>
      <c r="P4922" s="2" t="str">
        <f>"15806.53"</f>
        <v>15806.53</v>
      </c>
      <c r="Q4922" s="2">
        <v>30</v>
      </c>
      <c r="R4922" s="2">
        <f t="shared" ref="R4922:R4937" si="1467">Q4922*C4922</f>
        <v>24000</v>
      </c>
    </row>
    <row r="4923" spans="2:18">
      <c r="B4923" s="2" t="str">
        <f>"创业板B"</f>
        <v>创业板B</v>
      </c>
      <c r="C4923" s="2">
        <v>10000</v>
      </c>
      <c r="D4923" s="2">
        <v>10000</v>
      </c>
      <c r="E4923" s="2" t="str">
        <f>"人民币"</f>
        <v>人民币</v>
      </c>
      <c r="F4923" s="2">
        <v>1.116</v>
      </c>
      <c r="G4923" s="2">
        <v>-927.5</v>
      </c>
      <c r="H4923" s="2">
        <v>-8.33</v>
      </c>
      <c r="I4923" s="2"/>
      <c r="J4923" s="2">
        <v>10230</v>
      </c>
      <c r="K4923" s="2">
        <v>1.023</v>
      </c>
      <c r="L4923" s="2">
        <v>0</v>
      </c>
      <c r="M4923" s="2">
        <v>0</v>
      </c>
      <c r="N4923" s="2" t="str">
        <f>"150153"</f>
        <v>150153</v>
      </c>
      <c r="O4923" s="2" t="str">
        <f>"0157472516"</f>
        <v>0157472516</v>
      </c>
      <c r="P4923" s="2" t="str">
        <f>"11157.50"</f>
        <v>11157.50</v>
      </c>
      <c r="Q4923" s="2">
        <v>1.3</v>
      </c>
      <c r="R4923" s="2">
        <f>Q4923*C4923</f>
        <v>13000</v>
      </c>
    </row>
    <row r="4924" spans="2:18">
      <c r="B4924" s="2" t="s">
        <v>7</v>
      </c>
      <c r="C4924" s="2">
        <v>600</v>
      </c>
      <c r="D4924" s="2">
        <v>600</v>
      </c>
      <c r="E4924" s="2" t="str">
        <f>"人民币"</f>
        <v>人民币</v>
      </c>
      <c r="F4924" s="2">
        <v>17.548</v>
      </c>
      <c r="G4924" s="2">
        <v>-310.88</v>
      </c>
      <c r="H4924" s="2">
        <v>-2.95</v>
      </c>
      <c r="I4924" s="2"/>
      <c r="J4924" s="2">
        <v>10218</v>
      </c>
      <c r="K4924" s="2">
        <v>17.03</v>
      </c>
      <c r="L4924" s="2">
        <v>0</v>
      </c>
      <c r="M4924" s="2">
        <v>0</v>
      </c>
      <c r="N4924" s="2" t="str">
        <f>"600008"</f>
        <v>600008</v>
      </c>
      <c r="O4924" s="2" t="str">
        <f t="shared" ref="O4924:O4927" si="1468">"A453612732"</f>
        <v>A453612732</v>
      </c>
      <c r="P4924" s="2" t="str">
        <f>"10528.88"</f>
        <v>10528.88</v>
      </c>
      <c r="Q4924" s="2">
        <v>25</v>
      </c>
      <c r="R4924" s="2">
        <f>Q4924*C4924</f>
        <v>15000</v>
      </c>
    </row>
    <row r="4925" spans="2:18">
      <c r="B4925" s="2" t="str">
        <f>"华英农业"</f>
        <v>华英农业</v>
      </c>
      <c r="C4925" s="2">
        <v>600</v>
      </c>
      <c r="D4925" s="2">
        <v>300</v>
      </c>
      <c r="E4925" s="2" t="str">
        <f>"人民币"</f>
        <v>人民币</v>
      </c>
      <c r="F4925" s="2">
        <v>14.948</v>
      </c>
      <c r="G4925" s="2">
        <v>-418.66</v>
      </c>
      <c r="H4925" s="2">
        <v>-4.67</v>
      </c>
      <c r="I4925" s="2"/>
      <c r="J4925" s="2">
        <v>8550</v>
      </c>
      <c r="K4925" s="2">
        <v>14.25</v>
      </c>
      <c r="L4925" s="2">
        <v>300</v>
      </c>
      <c r="M4925" s="2">
        <v>0</v>
      </c>
      <c r="N4925" s="2" t="str">
        <f>"002321"</f>
        <v>002321</v>
      </c>
      <c r="O4925" s="2" t="str">
        <f>"0157472516"</f>
        <v>0157472516</v>
      </c>
      <c r="P4925" s="2" t="str">
        <f>"8968.66"</f>
        <v>8968.66</v>
      </c>
      <c r="Q4925" s="2">
        <v>25</v>
      </c>
      <c r="R4925" s="2">
        <f>Q4925*C4925</f>
        <v>15000</v>
      </c>
    </row>
    <row r="4926" spans="2:18">
      <c r="B4926" s="2" t="str">
        <f>"*ST阳化"</f>
        <v>*ST阳化</v>
      </c>
      <c r="C4926" s="2">
        <v>900</v>
      </c>
      <c r="D4926" s="2">
        <v>600</v>
      </c>
      <c r="E4926" s="2" t="str">
        <f>"人民币"</f>
        <v>人民币</v>
      </c>
      <c r="F4926" s="2">
        <v>7.599</v>
      </c>
      <c r="G4926" s="2">
        <v>-80.2</v>
      </c>
      <c r="H4926" s="2">
        <v>-1.17</v>
      </c>
      <c r="I4926" s="2"/>
      <c r="J4926" s="2">
        <v>6759</v>
      </c>
      <c r="K4926" s="2">
        <v>7.51</v>
      </c>
      <c r="L4926" s="2">
        <v>300</v>
      </c>
      <c r="M4926" s="2">
        <v>0</v>
      </c>
      <c r="N4926" s="2" t="str">
        <f>"600691"</f>
        <v>600691</v>
      </c>
      <c r="O4926" s="2" t="str">
        <f>"A453612732"</f>
        <v>A453612732</v>
      </c>
      <c r="P4926" s="2" t="str">
        <f>"6839.20"</f>
        <v>6839.20</v>
      </c>
      <c r="Q4926" s="2">
        <v>11</v>
      </c>
      <c r="R4926" s="2">
        <f>Q4926*C4926</f>
        <v>9900</v>
      </c>
    </row>
    <row r="4927" spans="2:18">
      <c r="B4927" s="2" t="str">
        <f>"雪峰科技"</f>
        <v>雪峰科技</v>
      </c>
      <c r="C4927" s="2">
        <v>200</v>
      </c>
      <c r="D4927" s="2">
        <v>100</v>
      </c>
      <c r="E4927" s="2" t="str">
        <f>"人民币"</f>
        <v>人民币</v>
      </c>
      <c r="F4927" s="2">
        <v>37.898</v>
      </c>
      <c r="G4927" s="2">
        <v>-1239.59</v>
      </c>
      <c r="H4927" s="2">
        <v>-16.35</v>
      </c>
      <c r="I4927" s="2"/>
      <c r="J4927" s="2">
        <v>6340</v>
      </c>
      <c r="K4927" s="2">
        <v>31.7</v>
      </c>
      <c r="L4927" s="2">
        <v>100</v>
      </c>
      <c r="M4927" s="2">
        <v>0</v>
      </c>
      <c r="N4927" s="2" t="str">
        <f>"603227"</f>
        <v>603227</v>
      </c>
      <c r="O4927" s="2" t="str">
        <f>"A453612732"</f>
        <v>A453612732</v>
      </c>
      <c r="P4927" s="2" t="str">
        <f>"7579.59"</f>
        <v>7579.59</v>
      </c>
      <c r="Q4927" s="2">
        <v>42</v>
      </c>
      <c r="R4927" s="2">
        <f>Q4927*C4927</f>
        <v>8400</v>
      </c>
    </row>
    <row r="4928" spans="2:18">
      <c r="B4928" s="2" t="str">
        <f>"三花股份"</f>
        <v>三花股份</v>
      </c>
      <c r="C4928" s="2">
        <v>400</v>
      </c>
      <c r="D4928" s="2">
        <v>400</v>
      </c>
      <c r="E4928" s="2" t="str">
        <f>"人民币"</f>
        <v>人民币</v>
      </c>
      <c r="F4928" s="2">
        <v>13.737</v>
      </c>
      <c r="G4928" s="2">
        <v>69.25</v>
      </c>
      <c r="H4928" s="2">
        <v>1.26</v>
      </c>
      <c r="I4928" s="2"/>
      <c r="J4928" s="2">
        <v>5564</v>
      </c>
      <c r="K4928" s="2">
        <v>13.91</v>
      </c>
      <c r="L4928" s="2">
        <v>0</v>
      </c>
      <c r="M4928" s="2">
        <v>0</v>
      </c>
      <c r="N4928" s="2" t="str">
        <f>"002050"</f>
        <v>002050</v>
      </c>
      <c r="O4928" s="2" t="str">
        <f t="shared" ref="O4928:O4933" si="1469">"0157472516"</f>
        <v>0157472516</v>
      </c>
      <c r="P4928" s="2" t="str">
        <f>"5494.75"</f>
        <v>5494.75</v>
      </c>
      <c r="Q4928" s="2">
        <v>20</v>
      </c>
      <c r="R4928" s="2">
        <f>Q4928*C4928</f>
        <v>8000</v>
      </c>
    </row>
    <row r="4929" spans="2:18">
      <c r="B4929" s="2" t="str">
        <f>"农 产 品"</f>
        <v>农 产 品</v>
      </c>
      <c r="C4929" s="2">
        <v>200</v>
      </c>
      <c r="D4929" s="2">
        <v>200</v>
      </c>
      <c r="E4929" s="2" t="str">
        <f>"人民币"</f>
        <v>人民币</v>
      </c>
      <c r="F4929" s="2">
        <v>25.665</v>
      </c>
      <c r="G4929" s="2">
        <v>-601</v>
      </c>
      <c r="H4929" s="2">
        <v>-11.71</v>
      </c>
      <c r="I4929" s="2"/>
      <c r="J4929" s="2">
        <v>4532</v>
      </c>
      <c r="K4929" s="2">
        <v>22.66</v>
      </c>
      <c r="L4929" s="2">
        <v>0</v>
      </c>
      <c r="M4929" s="2">
        <v>0</v>
      </c>
      <c r="N4929" s="2" t="str">
        <f>"000061"</f>
        <v>000061</v>
      </c>
      <c r="O4929" s="2" t="str">
        <f>"0157472516"</f>
        <v>0157472516</v>
      </c>
      <c r="P4929" s="2" t="str">
        <f>"5133.00"</f>
        <v>5133.00</v>
      </c>
      <c r="Q4929" s="2">
        <v>35</v>
      </c>
      <c r="R4929" s="2">
        <f>Q4929*C4929</f>
        <v>7000</v>
      </c>
    </row>
    <row r="4930" spans="2:18">
      <c r="B4930" s="2" t="str">
        <f>"北京城建"</f>
        <v>北京城建</v>
      </c>
      <c r="C4930" s="2">
        <v>200</v>
      </c>
      <c r="D4930" s="2">
        <v>200</v>
      </c>
      <c r="E4930" s="2" t="str">
        <f>"人民币"</f>
        <v>人民币</v>
      </c>
      <c r="F4930" s="2">
        <v>24.605</v>
      </c>
      <c r="G4930" s="2">
        <v>-394.99</v>
      </c>
      <c r="H4930" s="2">
        <v>-8.03</v>
      </c>
      <c r="I4930" s="2"/>
      <c r="J4930" s="2">
        <v>4526</v>
      </c>
      <c r="K4930" s="2">
        <v>22.63</v>
      </c>
      <c r="L4930" s="2">
        <v>0</v>
      </c>
      <c r="M4930" s="2">
        <v>0</v>
      </c>
      <c r="N4930" s="2" t="str">
        <f>"600266"</f>
        <v>600266</v>
      </c>
      <c r="O4930" s="2" t="str">
        <f t="shared" ref="O4930:O4932" si="1470">"A453612732"</f>
        <v>A453612732</v>
      </c>
      <c r="P4930" s="2" t="str">
        <f>"4920.99"</f>
        <v>4920.99</v>
      </c>
      <c r="Q4930" s="2">
        <v>28</v>
      </c>
      <c r="R4930" s="2">
        <f>Q4930*C4930</f>
        <v>5600</v>
      </c>
    </row>
    <row r="4931" spans="2:18">
      <c r="B4931" s="2" t="str">
        <f>"上汽集团"</f>
        <v>上汽集团</v>
      </c>
      <c r="C4931" s="2">
        <v>200</v>
      </c>
      <c r="D4931" s="2">
        <v>200</v>
      </c>
      <c r="E4931" s="2" t="str">
        <f>"人民币"</f>
        <v>人民币</v>
      </c>
      <c r="F4931" s="2">
        <v>24.736</v>
      </c>
      <c r="G4931" s="2">
        <v>-449.12</v>
      </c>
      <c r="H4931" s="2">
        <v>-9.08</v>
      </c>
      <c r="I4931" s="2"/>
      <c r="J4931" s="2">
        <v>4498</v>
      </c>
      <c r="K4931" s="2">
        <v>22.49</v>
      </c>
      <c r="L4931" s="2">
        <v>0</v>
      </c>
      <c r="M4931" s="2">
        <v>0</v>
      </c>
      <c r="N4931" s="2" t="str">
        <f>"600104"</f>
        <v>600104</v>
      </c>
      <c r="O4931" s="2" t="str">
        <f>"A453612732"</f>
        <v>A453612732</v>
      </c>
      <c r="P4931" s="2" t="str">
        <f>"4947.12"</f>
        <v>4947.12</v>
      </c>
      <c r="Q4931" s="2">
        <v>35</v>
      </c>
      <c r="R4931" s="2">
        <f>Q4931*C4931</f>
        <v>7000</v>
      </c>
    </row>
    <row r="4932" spans="2:18">
      <c r="B4932" s="2" t="str">
        <f>"中海集运"</f>
        <v>中海集运</v>
      </c>
      <c r="C4932" s="2">
        <v>400</v>
      </c>
      <c r="D4932" s="2">
        <v>400</v>
      </c>
      <c r="E4932" s="2" t="str">
        <f>"人民币"</f>
        <v>人民币</v>
      </c>
      <c r="F4932" s="2">
        <v>9.099</v>
      </c>
      <c r="G4932" s="2">
        <v>-167.68</v>
      </c>
      <c r="H4932" s="2">
        <v>-4.6</v>
      </c>
      <c r="I4932" s="2"/>
      <c r="J4932" s="2">
        <v>3472</v>
      </c>
      <c r="K4932" s="2">
        <v>8.68</v>
      </c>
      <c r="L4932" s="2">
        <v>0</v>
      </c>
      <c r="M4932" s="2">
        <v>0</v>
      </c>
      <c r="N4932" s="2" t="str">
        <f>"601866"</f>
        <v>601866</v>
      </c>
      <c r="O4932" s="2" t="str">
        <f>"A453612732"</f>
        <v>A453612732</v>
      </c>
      <c r="P4932" s="2" t="str">
        <f>"3639.68"</f>
        <v>3639.68</v>
      </c>
      <c r="Q4932" s="2">
        <v>12</v>
      </c>
      <c r="R4932" s="2">
        <f>Q4932*C4932</f>
        <v>4800</v>
      </c>
    </row>
    <row r="4933" spans="2:18">
      <c r="B4933" s="2" t="str">
        <f>"中航军B"</f>
        <v>中航军B</v>
      </c>
      <c r="C4933" s="2">
        <v>3000</v>
      </c>
      <c r="D4933" s="2">
        <v>3000</v>
      </c>
      <c r="E4933" s="2" t="str">
        <f>"人民币"</f>
        <v>人民币</v>
      </c>
      <c r="F4933" s="2">
        <v>0.972</v>
      </c>
      <c r="G4933" s="2">
        <v>-62</v>
      </c>
      <c r="H4933" s="2">
        <v>-2.16</v>
      </c>
      <c r="I4933" s="2"/>
      <c r="J4933" s="2">
        <v>2853</v>
      </c>
      <c r="K4933" s="2">
        <v>0.951</v>
      </c>
      <c r="L4933" s="2">
        <v>0</v>
      </c>
      <c r="M4933" s="2">
        <v>0</v>
      </c>
      <c r="N4933" s="2" t="str">
        <f>"150222"</f>
        <v>150222</v>
      </c>
      <c r="O4933" s="2" t="str">
        <f>"0157472516"</f>
        <v>0157472516</v>
      </c>
      <c r="P4933" s="2" t="str">
        <f>"2915.00"</f>
        <v>2915.00</v>
      </c>
      <c r="Q4933" s="2">
        <v>1.1</v>
      </c>
      <c r="R4933" s="2">
        <f>Q4933*C4933</f>
        <v>3300</v>
      </c>
    </row>
    <row r="4934" spans="2:18">
      <c r="B4934" s="2" t="str">
        <f>"华贸物流"</f>
        <v>华贸物流</v>
      </c>
      <c r="C4934" s="2">
        <v>200</v>
      </c>
      <c r="D4934" s="2">
        <v>200</v>
      </c>
      <c r="E4934" s="2" t="str">
        <f>"人民币"</f>
        <v>人民币</v>
      </c>
      <c r="F4934" s="2">
        <v>16.576</v>
      </c>
      <c r="G4934" s="2">
        <v>-473.12</v>
      </c>
      <c r="H4934" s="2">
        <v>-14.27</v>
      </c>
      <c r="I4934" s="2"/>
      <c r="J4934" s="2">
        <v>2842</v>
      </c>
      <c r="K4934" s="2">
        <v>14.21</v>
      </c>
      <c r="L4934" s="2">
        <v>0</v>
      </c>
      <c r="M4934" s="2">
        <v>0</v>
      </c>
      <c r="N4934" s="2" t="str">
        <f>"603128"</f>
        <v>603128</v>
      </c>
      <c r="O4934" s="2" t="str">
        <f t="shared" ref="O4934:O4937" si="1471">"A453612732"</f>
        <v>A453612732</v>
      </c>
      <c r="P4934" s="2" t="str">
        <f>"3315.12"</f>
        <v>3315.12</v>
      </c>
      <c r="Q4934" s="2">
        <v>20</v>
      </c>
      <c r="R4934" s="2">
        <f>Q4934*C4934</f>
        <v>4000</v>
      </c>
    </row>
    <row r="4935" spans="2:18">
      <c r="B4935" s="2" t="str">
        <f>"盛达矿业"</f>
        <v>盛达矿业</v>
      </c>
      <c r="C4935" s="2">
        <v>100</v>
      </c>
      <c r="D4935" s="2">
        <v>100</v>
      </c>
      <c r="E4935" s="2" t="str">
        <f>"人民币"</f>
        <v>人民币</v>
      </c>
      <c r="F4935" s="2">
        <v>38.308</v>
      </c>
      <c r="G4935" s="2">
        <v>-1175.77</v>
      </c>
      <c r="H4935" s="2">
        <v>-30.69</v>
      </c>
      <c r="I4935" s="2"/>
      <c r="J4935" s="2">
        <v>2655</v>
      </c>
      <c r="K4935" s="2">
        <v>26.55</v>
      </c>
      <c r="L4935" s="2">
        <v>0</v>
      </c>
      <c r="M4935" s="2">
        <v>100</v>
      </c>
      <c r="N4935" s="2" t="str">
        <f>"000603"</f>
        <v>000603</v>
      </c>
      <c r="O4935" s="2" t="str">
        <f>"0157472516"</f>
        <v>0157472516</v>
      </c>
      <c r="P4935" s="2" t="str">
        <f>"3830.77"</f>
        <v>3830.77</v>
      </c>
      <c r="Q4935" s="2">
        <v>40</v>
      </c>
      <c r="R4935" s="2">
        <f>Q4935*C4935</f>
        <v>4000</v>
      </c>
    </row>
    <row r="4936" spans="2:18">
      <c r="B4936" s="2" t="str">
        <f>"大众交通"</f>
        <v>大众交通</v>
      </c>
      <c r="C4936" s="2">
        <v>100</v>
      </c>
      <c r="D4936" s="2">
        <v>100</v>
      </c>
      <c r="E4936" s="2" t="str">
        <f>"人民币"</f>
        <v>人民币</v>
      </c>
      <c r="F4936" s="2">
        <v>30.941</v>
      </c>
      <c r="G4936" s="2">
        <v>-1037.13</v>
      </c>
      <c r="H4936" s="2">
        <v>-33.52</v>
      </c>
      <c r="I4936" s="2"/>
      <c r="J4936" s="2">
        <v>2057</v>
      </c>
      <c r="K4936" s="2">
        <v>20.57</v>
      </c>
      <c r="L4936" s="2">
        <v>0</v>
      </c>
      <c r="M4936" s="2">
        <v>0</v>
      </c>
      <c r="N4936" s="2" t="str">
        <f>"600611"</f>
        <v>600611</v>
      </c>
      <c r="O4936" s="2" t="str">
        <f>"A453612732"</f>
        <v>A453612732</v>
      </c>
      <c r="P4936" s="2" t="str">
        <f>"3094.13"</f>
        <v>3094.13</v>
      </c>
      <c r="Q4936" s="2">
        <v>28</v>
      </c>
      <c r="R4936" s="2">
        <f>Q4936*C4936</f>
        <v>2800</v>
      </c>
    </row>
    <row r="4937" spans="2:18">
      <c r="B4937" s="2" t="str">
        <f>"中国中车"</f>
        <v>中国中车</v>
      </c>
      <c r="C4937" s="2">
        <v>100</v>
      </c>
      <c r="D4937" s="2">
        <v>100</v>
      </c>
      <c r="E4937" s="2" t="str">
        <f>"人民币"</f>
        <v>人民币</v>
      </c>
      <c r="F4937" s="2">
        <v>26.395</v>
      </c>
      <c r="G4937" s="2">
        <v>-631.5</v>
      </c>
      <c r="H4937" s="2">
        <v>-23.92</v>
      </c>
      <c r="I4937" s="2"/>
      <c r="J4937" s="2">
        <v>2008</v>
      </c>
      <c r="K4937" s="2">
        <v>20.08</v>
      </c>
      <c r="L4937" s="2">
        <v>0</v>
      </c>
      <c r="M4937" s="2">
        <v>100</v>
      </c>
      <c r="N4937" s="2" t="str">
        <f>"601766"</f>
        <v>601766</v>
      </c>
      <c r="O4937" s="2" t="str">
        <f>"A453612732"</f>
        <v>A453612732</v>
      </c>
      <c r="P4937" s="2" t="str">
        <f>"2639.50"</f>
        <v>2639.50</v>
      </c>
      <c r="Q4937" s="2">
        <v>30</v>
      </c>
      <c r="R4937" s="2">
        <f>Q4937*C4937</f>
        <v>3000</v>
      </c>
    </row>
    <row r="4938" spans="2:18">
      <c r="B4938" s="2" t="s">
        <v>8</v>
      </c>
      <c r="C4938" s="2" t="s">
        <v>9</v>
      </c>
      <c r="D4938" s="4" t="s">
        <v>10</v>
      </c>
      <c r="E4938" s="4"/>
      <c r="F4938" s="4"/>
      <c r="G4938" s="2"/>
      <c r="H4938" s="2">
        <f>SUM(H4922:H4937)</f>
        <v>-178.38</v>
      </c>
      <c r="I4938" s="2"/>
      <c r="J4938" s="2"/>
      <c r="K4938" s="2"/>
      <c r="L4938" s="2"/>
      <c r="M4938" s="2"/>
      <c r="N4938" s="2"/>
      <c r="O4938" s="2"/>
      <c r="P4938" s="2"/>
      <c r="Q4938" s="2"/>
      <c r="R4938" s="2">
        <f>SUM(R4922:R4937)</f>
        <v>134800</v>
      </c>
    </row>
    <row r="4939" customFormat="1" spans="4:9">
      <c r="D4939" s="5"/>
      <c r="E4939" s="5"/>
      <c r="F4939" s="5"/>
      <c r="I4939" s="6">
        <v>42257</v>
      </c>
    </row>
    <row r="4940" customFormat="1" spans="11:11">
      <c r="K4940" s="6">
        <f>I4939+1</f>
        <v>42258</v>
      </c>
    </row>
    <row r="4941" customFormat="1" spans="3:12">
      <c r="C4941" t="s">
        <v>11</v>
      </c>
      <c r="L4941" s="7">
        <f ca="1">NOW()</f>
        <v>42259.9654398148</v>
      </c>
    </row>
    <row r="4942" customFormat="1" spans="10:10">
      <c r="J4942" t="e">
        <f>E4934+1</f>
        <v>#VALUE!</v>
      </c>
    </row>
    <row r="4943" customFormat="1" spans="7:7">
      <c r="G4943" t="s">
        <v>12</v>
      </c>
    </row>
    <row r="4944" customFormat="1" spans="6:6">
      <c r="F4944" t="s">
        <v>13</v>
      </c>
    </row>
    <row r="4945" spans="1:17">
      <c r="A4945" s="2" t="str">
        <f>"币种"</f>
        <v>币种</v>
      </c>
      <c r="B4945" s="2" t="str">
        <f>"余额"</f>
        <v>余额</v>
      </c>
      <c r="C4945" s="2" t="str">
        <f>"可用"</f>
        <v>可用</v>
      </c>
      <c r="D4945" s="2" t="str">
        <f>"可取"</f>
        <v>可取</v>
      </c>
      <c r="E4945" s="2" t="str">
        <f>"参考市值"</f>
        <v>参考市值</v>
      </c>
      <c r="F4945" s="2" t="str">
        <f>"资产"</f>
        <v>资产</v>
      </c>
      <c r="G4945" s="2" t="str">
        <f>"盈亏"</f>
        <v>盈亏</v>
      </c>
      <c r="H4945" s="2"/>
      <c r="I4945" s="2"/>
      <c r="J4945" s="2"/>
      <c r="K4945" s="2"/>
      <c r="L4945" s="2"/>
      <c r="M4945" s="2"/>
      <c r="N4945" s="2"/>
      <c r="O4945" s="2"/>
      <c r="P4945" s="2"/>
      <c r="Q4945" s="2"/>
    </row>
    <row r="4946" spans="1:17">
      <c r="A4946" s="2" t="str">
        <f>"人民币"</f>
        <v>人民币</v>
      </c>
      <c r="B4946" s="2" t="str">
        <f>"5508.71"</f>
        <v>5508.71</v>
      </c>
      <c r="C4946" s="2" t="str">
        <f>"138.54"</f>
        <v>138.54</v>
      </c>
      <c r="D4946" s="2" t="str">
        <f>"138.54"</f>
        <v>138.54</v>
      </c>
      <c r="E4946" s="2" t="str">
        <f>"91616.00"</f>
        <v>91616.00</v>
      </c>
      <c r="F4946" s="2" t="str">
        <f>"91754.54"</f>
        <v>91754.54</v>
      </c>
      <c r="G4946" s="2" t="str">
        <f>"-9194.42"</f>
        <v>-9194.42</v>
      </c>
      <c r="H4946" s="2"/>
      <c r="I4946" s="2"/>
      <c r="J4946" s="2"/>
      <c r="K4946" s="2"/>
      <c r="L4946" s="2"/>
      <c r="M4946" s="2"/>
      <c r="N4946" s="2"/>
      <c r="O4946" s="2"/>
      <c r="P4946" s="2"/>
      <c r="Q4946" s="2"/>
    </row>
    <row r="4947" spans="1:17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8"/>
    </row>
    <row r="4948" spans="1:18">
      <c r="A4948" s="2" t="s">
        <v>0</v>
      </c>
      <c r="B4948" s="2" t="str">
        <f>"证券数量"</f>
        <v>证券数量</v>
      </c>
      <c r="C4948" s="2" t="s">
        <v>1</v>
      </c>
      <c r="D4948" s="2" t="str">
        <f>"价格币种"</f>
        <v>价格币种</v>
      </c>
      <c r="E4948" s="2" t="str">
        <f>"成本价"</f>
        <v>成本价</v>
      </c>
      <c r="F4948" s="2" t="str">
        <f>"浮动盈亏"</f>
        <v>浮动盈亏</v>
      </c>
      <c r="G4948" s="2" t="str">
        <f>"盈亏比例(%)"</f>
        <v>盈亏比例(%)</v>
      </c>
      <c r="H4948" s="2" t="str">
        <f>"折算汇率"</f>
        <v>折算汇率</v>
      </c>
      <c r="I4948" s="2" t="str">
        <f>"最新市值"</f>
        <v>最新市值</v>
      </c>
      <c r="J4948" s="2" t="str">
        <f>"当前价"</f>
        <v>当前价</v>
      </c>
      <c r="K4948" s="2" t="str">
        <f>"今买数量"</f>
        <v>今买数量</v>
      </c>
      <c r="L4948" s="2" t="str">
        <f>"今卖数量"</f>
        <v>今卖数量</v>
      </c>
      <c r="M4948" s="2" t="str">
        <f>"证券代码"</f>
        <v>证券代码</v>
      </c>
      <c r="N4948" s="2" t="str">
        <f>"股东代码"</f>
        <v>股东代码</v>
      </c>
      <c r="O4948" s="2" t="str">
        <f>"成本金额"</f>
        <v>成本金额</v>
      </c>
      <c r="P4948" s="2" t="s">
        <v>2</v>
      </c>
      <c r="Q4948" s="2"/>
      <c r="R4948" s="2" t="s">
        <v>3</v>
      </c>
    </row>
    <row r="4949" spans="1:18">
      <c r="A4949" s="2" t="s">
        <v>4</v>
      </c>
      <c r="B4949" s="9" t="s">
        <v>5</v>
      </c>
      <c r="C4949" s="9" t="s">
        <v>5</v>
      </c>
      <c r="D4949" s="2" t="str">
        <f t="shared" ref="D4949:D4964" si="1472">"人民币"</f>
        <v>人民币</v>
      </c>
      <c r="E4949" s="2">
        <v>19.758</v>
      </c>
      <c r="F4949" s="2">
        <v>-1294.53</v>
      </c>
      <c r="G4949" s="2">
        <v>-8.19</v>
      </c>
      <c r="H4949" s="9" t="s">
        <v>6</v>
      </c>
      <c r="I4949" s="2">
        <v>14512</v>
      </c>
      <c r="J4949" s="2">
        <v>18.14</v>
      </c>
      <c r="K4949" s="2">
        <v>0</v>
      </c>
      <c r="L4949" s="2">
        <v>0</v>
      </c>
      <c r="M4949" s="2" t="str">
        <f>"000936"</f>
        <v>000936</v>
      </c>
      <c r="N4949" s="2" t="str">
        <f t="shared" ref="N4949:N4952" si="1473">"0157472516"</f>
        <v>0157472516</v>
      </c>
      <c r="O4949" s="2" t="str">
        <f>"15806.53"</f>
        <v>15806.53</v>
      </c>
      <c r="P4949" s="2">
        <v>30</v>
      </c>
      <c r="Q4949" s="2">
        <f t="shared" ref="Q4949:Q4964" si="1474">P4949*B4949</f>
        <v>24000</v>
      </c>
      <c r="R4949" s="2">
        <f t="shared" ref="R4949:R4964" si="1475">(Q4949-O4949)/O4949*100</f>
        <v>51.835981711356</v>
      </c>
    </row>
    <row r="4950" spans="1:18">
      <c r="A4950" s="2" t="str">
        <f>"创业板B"</f>
        <v>创业板B</v>
      </c>
      <c r="B4950" s="2">
        <v>10000</v>
      </c>
      <c r="C4950" s="2">
        <v>10000</v>
      </c>
      <c r="D4950" s="2" t="str">
        <f>"人民币"</f>
        <v>人民币</v>
      </c>
      <c r="E4950" s="2">
        <v>1.116</v>
      </c>
      <c r="F4950" s="2">
        <v>-927.5</v>
      </c>
      <c r="G4950" s="2">
        <v>-8.33</v>
      </c>
      <c r="H4950" s="2"/>
      <c r="I4950" s="2">
        <v>10230</v>
      </c>
      <c r="J4950" s="2">
        <v>1.023</v>
      </c>
      <c r="K4950" s="2">
        <v>0</v>
      </c>
      <c r="L4950" s="2">
        <v>0</v>
      </c>
      <c r="M4950" s="2" t="str">
        <f>"150153"</f>
        <v>150153</v>
      </c>
      <c r="N4950" s="2" t="str">
        <f>"0157472516"</f>
        <v>0157472516</v>
      </c>
      <c r="O4950" s="2" t="str">
        <f>"11157.50"</f>
        <v>11157.50</v>
      </c>
      <c r="P4950" s="2">
        <v>1.3</v>
      </c>
      <c r="Q4950" s="2">
        <f>P4950*B4950</f>
        <v>13000</v>
      </c>
      <c r="R4950" s="2">
        <f>(Q4950-O4950)/O4950*100</f>
        <v>16.5135559041004</v>
      </c>
    </row>
    <row r="4951" spans="1:18">
      <c r="A4951" s="2" t="s">
        <v>7</v>
      </c>
      <c r="B4951" s="2">
        <v>600</v>
      </c>
      <c r="C4951" s="2">
        <v>600</v>
      </c>
      <c r="D4951" s="2" t="str">
        <f>"人民币"</f>
        <v>人民币</v>
      </c>
      <c r="E4951" s="2">
        <v>17.548</v>
      </c>
      <c r="F4951" s="2">
        <v>-310.88</v>
      </c>
      <c r="G4951" s="2">
        <v>-2.95</v>
      </c>
      <c r="H4951" s="2"/>
      <c r="I4951" s="2">
        <v>10218</v>
      </c>
      <c r="J4951" s="2">
        <v>17.03</v>
      </c>
      <c r="K4951" s="2">
        <v>0</v>
      </c>
      <c r="L4951" s="2">
        <v>0</v>
      </c>
      <c r="M4951" s="2" t="str">
        <f>"600008"</f>
        <v>600008</v>
      </c>
      <c r="N4951" s="2" t="str">
        <f t="shared" ref="N4951:N4954" si="1476">"A453612732"</f>
        <v>A453612732</v>
      </c>
      <c r="O4951" s="2" t="str">
        <f>"10528.88"</f>
        <v>10528.88</v>
      </c>
      <c r="P4951" s="2">
        <v>25</v>
      </c>
      <c r="Q4951" s="2">
        <f>P4951*B4951</f>
        <v>15000</v>
      </c>
      <c r="R4951" s="2">
        <f>(Q4951-O4951)/O4951*100</f>
        <v>42.4652954540274</v>
      </c>
    </row>
    <row r="4952" spans="1:18">
      <c r="A4952" s="2" t="str">
        <f>"华英农业"</f>
        <v>华英农业</v>
      </c>
      <c r="B4952" s="2">
        <v>600</v>
      </c>
      <c r="C4952" s="2">
        <v>300</v>
      </c>
      <c r="D4952" s="2" t="str">
        <f>"人民币"</f>
        <v>人民币</v>
      </c>
      <c r="E4952" s="2">
        <v>14.948</v>
      </c>
      <c r="F4952" s="2">
        <v>-418.66</v>
      </c>
      <c r="G4952" s="2">
        <v>-4.67</v>
      </c>
      <c r="H4952" s="2"/>
      <c r="I4952" s="2">
        <v>8550</v>
      </c>
      <c r="J4952" s="2">
        <v>14.25</v>
      </c>
      <c r="K4952" s="2">
        <v>300</v>
      </c>
      <c r="L4952" s="2">
        <v>0</v>
      </c>
      <c r="M4952" s="2" t="str">
        <f>"002321"</f>
        <v>002321</v>
      </c>
      <c r="N4952" s="2" t="str">
        <f>"0157472516"</f>
        <v>0157472516</v>
      </c>
      <c r="O4952" s="2" t="str">
        <f>"8968.66"</f>
        <v>8968.66</v>
      </c>
      <c r="P4952" s="2">
        <v>25</v>
      </c>
      <c r="Q4952" s="2">
        <f>P4952*B4952</f>
        <v>15000</v>
      </c>
      <c r="R4952" s="2">
        <f>(Q4952-O4952)/O4952*100</f>
        <v>67.2490650777262</v>
      </c>
    </row>
    <row r="4953" spans="1:18">
      <c r="A4953" s="2" t="str">
        <f>"*ST阳化"</f>
        <v>*ST阳化</v>
      </c>
      <c r="B4953" s="2">
        <v>900</v>
      </c>
      <c r="C4953" s="2">
        <v>600</v>
      </c>
      <c r="D4953" s="2" t="str">
        <f>"人民币"</f>
        <v>人民币</v>
      </c>
      <c r="E4953" s="2">
        <v>7.599</v>
      </c>
      <c r="F4953" s="2">
        <v>-80.2</v>
      </c>
      <c r="G4953" s="2">
        <v>-1.17</v>
      </c>
      <c r="H4953" s="2"/>
      <c r="I4953" s="2">
        <v>6759</v>
      </c>
      <c r="J4953" s="2">
        <v>7.51</v>
      </c>
      <c r="K4953" s="2">
        <v>300</v>
      </c>
      <c r="L4953" s="2">
        <v>0</v>
      </c>
      <c r="M4953" s="2" t="str">
        <f>"600691"</f>
        <v>600691</v>
      </c>
      <c r="N4953" s="2" t="str">
        <f>"A453612732"</f>
        <v>A453612732</v>
      </c>
      <c r="O4953" s="2" t="str">
        <f>"6839.20"</f>
        <v>6839.20</v>
      </c>
      <c r="P4953" s="2">
        <v>11</v>
      </c>
      <c r="Q4953" s="2">
        <f>P4953*B4953</f>
        <v>9900</v>
      </c>
      <c r="R4953" s="2">
        <f>(Q4953-O4953)/O4953*100</f>
        <v>44.7537723710376</v>
      </c>
    </row>
    <row r="4954" spans="1:18">
      <c r="A4954" s="2" t="str">
        <f>"雪峰科技"</f>
        <v>雪峰科技</v>
      </c>
      <c r="B4954" s="2">
        <v>200</v>
      </c>
      <c r="C4954" s="2">
        <v>100</v>
      </c>
      <c r="D4954" s="2" t="str">
        <f>"人民币"</f>
        <v>人民币</v>
      </c>
      <c r="E4954" s="2">
        <v>37.898</v>
      </c>
      <c r="F4954" s="2">
        <v>-1239.59</v>
      </c>
      <c r="G4954" s="2">
        <v>-16.35</v>
      </c>
      <c r="H4954" s="2"/>
      <c r="I4954" s="2">
        <v>6340</v>
      </c>
      <c r="J4954" s="2">
        <v>31.7</v>
      </c>
      <c r="K4954" s="2">
        <v>100</v>
      </c>
      <c r="L4954" s="2">
        <v>0</v>
      </c>
      <c r="M4954" s="2" t="str">
        <f>"603227"</f>
        <v>603227</v>
      </c>
      <c r="N4954" s="2" t="str">
        <f>"A453612732"</f>
        <v>A453612732</v>
      </c>
      <c r="O4954" s="2" t="str">
        <f>"7579.59"</f>
        <v>7579.59</v>
      </c>
      <c r="P4954" s="2">
        <v>42</v>
      </c>
      <c r="Q4954" s="2">
        <f>P4954*B4954</f>
        <v>8400</v>
      </c>
      <c r="R4954" s="2">
        <f>(Q4954-O4954)/O4954*100</f>
        <v>10.8239363870605</v>
      </c>
    </row>
    <row r="4955" spans="1:18">
      <c r="A4955" s="2" t="str">
        <f>"三花股份"</f>
        <v>三花股份</v>
      </c>
      <c r="B4955" s="2">
        <v>400</v>
      </c>
      <c r="C4955" s="2">
        <v>400</v>
      </c>
      <c r="D4955" s="2" t="str">
        <f>"人民币"</f>
        <v>人民币</v>
      </c>
      <c r="E4955" s="2">
        <v>13.737</v>
      </c>
      <c r="F4955" s="2">
        <v>69.25</v>
      </c>
      <c r="G4955" s="2">
        <v>1.26</v>
      </c>
      <c r="H4955" s="2"/>
      <c r="I4955" s="2">
        <v>5564</v>
      </c>
      <c r="J4955" s="2">
        <v>13.91</v>
      </c>
      <c r="K4955" s="2">
        <v>0</v>
      </c>
      <c r="L4955" s="2">
        <v>0</v>
      </c>
      <c r="M4955" s="2" t="str">
        <f>"002050"</f>
        <v>002050</v>
      </c>
      <c r="N4955" s="2" t="str">
        <f t="shared" ref="N4955:N4960" si="1477">"0157472516"</f>
        <v>0157472516</v>
      </c>
      <c r="O4955" s="2" t="str">
        <f>"5494.75"</f>
        <v>5494.75</v>
      </c>
      <c r="P4955" s="2">
        <v>20</v>
      </c>
      <c r="Q4955" s="2">
        <f>P4955*B4955</f>
        <v>8000</v>
      </c>
      <c r="R4955" s="2">
        <f>(Q4955-O4955)/O4955*100</f>
        <v>45.5935210883116</v>
      </c>
    </row>
    <row r="4956" spans="1:18">
      <c r="A4956" s="2" t="str">
        <f>"农 产 品"</f>
        <v>农 产 品</v>
      </c>
      <c r="B4956" s="2">
        <v>200</v>
      </c>
      <c r="C4956" s="2">
        <v>200</v>
      </c>
      <c r="D4956" s="2" t="str">
        <f>"人民币"</f>
        <v>人民币</v>
      </c>
      <c r="E4956" s="2">
        <v>25.665</v>
      </c>
      <c r="F4956" s="2">
        <v>-601</v>
      </c>
      <c r="G4956" s="2">
        <v>-11.71</v>
      </c>
      <c r="H4956" s="2"/>
      <c r="I4956" s="2">
        <v>4532</v>
      </c>
      <c r="J4956" s="2">
        <v>22.66</v>
      </c>
      <c r="K4956" s="2">
        <v>0</v>
      </c>
      <c r="L4956" s="2">
        <v>0</v>
      </c>
      <c r="M4956" s="2" t="str">
        <f>"000061"</f>
        <v>000061</v>
      </c>
      <c r="N4956" s="2" t="str">
        <f>"0157472516"</f>
        <v>0157472516</v>
      </c>
      <c r="O4956" s="2" t="str">
        <f>"5133.00"</f>
        <v>5133.00</v>
      </c>
      <c r="P4956" s="2">
        <v>35</v>
      </c>
      <c r="Q4956" s="2">
        <f>P4956*B4956</f>
        <v>7000</v>
      </c>
      <c r="R4956" s="2">
        <f>(Q4956-O4956)/O4956*100</f>
        <v>36.3724917202416</v>
      </c>
    </row>
    <row r="4957" spans="1:18">
      <c r="A4957" s="2" t="str">
        <f>"北京城建"</f>
        <v>北京城建</v>
      </c>
      <c r="B4957" s="2">
        <v>200</v>
      </c>
      <c r="C4957" s="2">
        <v>200</v>
      </c>
      <c r="D4957" s="2" t="str">
        <f>"人民币"</f>
        <v>人民币</v>
      </c>
      <c r="E4957" s="2">
        <v>24.605</v>
      </c>
      <c r="F4957" s="2">
        <v>-394.99</v>
      </c>
      <c r="G4957" s="2">
        <v>-8.03</v>
      </c>
      <c r="H4957" s="2"/>
      <c r="I4957" s="2">
        <v>4526</v>
      </c>
      <c r="J4957" s="2">
        <v>22.63</v>
      </c>
      <c r="K4957" s="2">
        <v>0</v>
      </c>
      <c r="L4957" s="2">
        <v>0</v>
      </c>
      <c r="M4957" s="2" t="str">
        <f>"600266"</f>
        <v>600266</v>
      </c>
      <c r="N4957" s="2" t="str">
        <f t="shared" ref="N4957:N4959" si="1478">"A453612732"</f>
        <v>A453612732</v>
      </c>
      <c r="O4957" s="2" t="str">
        <f>"4920.99"</f>
        <v>4920.99</v>
      </c>
      <c r="P4957" s="2">
        <v>28</v>
      </c>
      <c r="Q4957" s="2">
        <f>P4957*B4957</f>
        <v>5600</v>
      </c>
      <c r="R4957" s="2">
        <f>(Q4957-O4957)/O4957*100</f>
        <v>13.7982397850839</v>
      </c>
    </row>
    <row r="4958" spans="1:18">
      <c r="A4958" s="2" t="str">
        <f>"上汽集团"</f>
        <v>上汽集团</v>
      </c>
      <c r="B4958" s="2">
        <v>200</v>
      </c>
      <c r="C4958" s="2">
        <v>200</v>
      </c>
      <c r="D4958" s="2" t="str">
        <f>"人民币"</f>
        <v>人民币</v>
      </c>
      <c r="E4958" s="2">
        <v>24.736</v>
      </c>
      <c r="F4958" s="2">
        <v>-449.12</v>
      </c>
      <c r="G4958" s="2">
        <v>-9.08</v>
      </c>
      <c r="H4958" s="2"/>
      <c r="I4958" s="2">
        <v>4498</v>
      </c>
      <c r="J4958" s="2">
        <v>22.49</v>
      </c>
      <c r="K4958" s="2">
        <v>0</v>
      </c>
      <c r="L4958" s="2">
        <v>0</v>
      </c>
      <c r="M4958" s="2" t="str">
        <f>"600104"</f>
        <v>600104</v>
      </c>
      <c r="N4958" s="2" t="str">
        <f>"A453612732"</f>
        <v>A453612732</v>
      </c>
      <c r="O4958" s="2" t="str">
        <f>"4947.12"</f>
        <v>4947.12</v>
      </c>
      <c r="P4958" s="2">
        <v>35</v>
      </c>
      <c r="Q4958" s="2">
        <f>P4958*B4958</f>
        <v>7000</v>
      </c>
      <c r="R4958" s="2">
        <f>(Q4958-O4958)/O4958*100</f>
        <v>41.4964666310904</v>
      </c>
    </row>
    <row r="4959" spans="1:18">
      <c r="A4959" s="2" t="str">
        <f>"中海集运"</f>
        <v>中海集运</v>
      </c>
      <c r="B4959" s="2">
        <v>400</v>
      </c>
      <c r="C4959" s="2">
        <v>400</v>
      </c>
      <c r="D4959" s="2" t="str">
        <f>"人民币"</f>
        <v>人民币</v>
      </c>
      <c r="E4959" s="2">
        <v>9.099</v>
      </c>
      <c r="F4959" s="2">
        <v>-167.68</v>
      </c>
      <c r="G4959" s="2">
        <v>-4.6</v>
      </c>
      <c r="H4959" s="2"/>
      <c r="I4959" s="2">
        <v>3472</v>
      </c>
      <c r="J4959" s="2">
        <v>8.68</v>
      </c>
      <c r="K4959" s="2">
        <v>0</v>
      </c>
      <c r="L4959" s="2">
        <v>0</v>
      </c>
      <c r="M4959" s="2" t="str">
        <f>"601866"</f>
        <v>601866</v>
      </c>
      <c r="N4959" s="2" t="str">
        <f>"A453612732"</f>
        <v>A453612732</v>
      </c>
      <c r="O4959" s="2" t="str">
        <f>"3639.68"</f>
        <v>3639.68</v>
      </c>
      <c r="P4959" s="2">
        <v>12</v>
      </c>
      <c r="Q4959" s="2">
        <f>P4959*B4959</f>
        <v>4800</v>
      </c>
      <c r="R4959" s="2">
        <f>(Q4959-O4959)/O4959*100</f>
        <v>31.8797256901706</v>
      </c>
    </row>
    <row r="4960" spans="1:18">
      <c r="A4960" s="2" t="str">
        <f>"中航军B"</f>
        <v>中航军B</v>
      </c>
      <c r="B4960" s="2">
        <v>3000</v>
      </c>
      <c r="C4960" s="2">
        <v>3000</v>
      </c>
      <c r="D4960" s="2" t="str">
        <f>"人民币"</f>
        <v>人民币</v>
      </c>
      <c r="E4960" s="2">
        <v>0.972</v>
      </c>
      <c r="F4960" s="2">
        <v>-62</v>
      </c>
      <c r="G4960" s="2">
        <v>-2.16</v>
      </c>
      <c r="H4960" s="2"/>
      <c r="I4960" s="2">
        <v>2853</v>
      </c>
      <c r="J4960" s="2">
        <v>0.951</v>
      </c>
      <c r="K4960" s="2">
        <v>0</v>
      </c>
      <c r="L4960" s="2">
        <v>0</v>
      </c>
      <c r="M4960" s="2" t="str">
        <f>"150222"</f>
        <v>150222</v>
      </c>
      <c r="N4960" s="2" t="str">
        <f>"0157472516"</f>
        <v>0157472516</v>
      </c>
      <c r="O4960" s="2" t="str">
        <f>"2915.00"</f>
        <v>2915.00</v>
      </c>
      <c r="P4960" s="2">
        <v>1.1</v>
      </c>
      <c r="Q4960" s="2">
        <f>P4960*B4960</f>
        <v>3300</v>
      </c>
      <c r="R4960" s="2">
        <f>(Q4960-O4960)/O4960*100</f>
        <v>13.2075471698113</v>
      </c>
    </row>
    <row r="4961" spans="1:18">
      <c r="A4961" s="2" t="str">
        <f>"华贸物流"</f>
        <v>华贸物流</v>
      </c>
      <c r="B4961" s="2">
        <v>200</v>
      </c>
      <c r="C4961" s="2">
        <v>200</v>
      </c>
      <c r="D4961" s="2" t="str">
        <f>"人民币"</f>
        <v>人民币</v>
      </c>
      <c r="E4961" s="2">
        <v>16.576</v>
      </c>
      <c r="F4961" s="2">
        <v>-473.12</v>
      </c>
      <c r="G4961" s="2">
        <v>-14.27</v>
      </c>
      <c r="H4961" s="2"/>
      <c r="I4961" s="2">
        <v>2842</v>
      </c>
      <c r="J4961" s="2">
        <v>14.21</v>
      </c>
      <c r="K4961" s="2">
        <v>0</v>
      </c>
      <c r="L4961" s="2">
        <v>0</v>
      </c>
      <c r="M4961" s="2" t="str">
        <f>"603128"</f>
        <v>603128</v>
      </c>
      <c r="N4961" s="2" t="str">
        <f t="shared" ref="N4961:N4964" si="1479">"A453612732"</f>
        <v>A453612732</v>
      </c>
      <c r="O4961" s="2" t="str">
        <f>"3315.12"</f>
        <v>3315.12</v>
      </c>
      <c r="P4961" s="2">
        <v>20</v>
      </c>
      <c r="Q4961" s="2">
        <f>P4961*B4961</f>
        <v>4000</v>
      </c>
      <c r="R4961" s="2">
        <f>(Q4961-O4961)/O4961*100</f>
        <v>20.6592823185888</v>
      </c>
    </row>
    <row r="4962" spans="1:18">
      <c r="A4962" s="2" t="str">
        <f>"盛达矿业"</f>
        <v>盛达矿业</v>
      </c>
      <c r="B4962" s="2">
        <v>100</v>
      </c>
      <c r="C4962" s="2">
        <v>100</v>
      </c>
      <c r="D4962" s="2" t="str">
        <f>"人民币"</f>
        <v>人民币</v>
      </c>
      <c r="E4962" s="2">
        <v>38.308</v>
      </c>
      <c r="F4962" s="2">
        <v>-1175.77</v>
      </c>
      <c r="G4962" s="2">
        <v>-30.69</v>
      </c>
      <c r="H4962" s="2"/>
      <c r="I4962" s="2">
        <v>2655</v>
      </c>
      <c r="J4962" s="2">
        <v>26.55</v>
      </c>
      <c r="K4962" s="2">
        <v>0</v>
      </c>
      <c r="L4962" s="2">
        <v>100</v>
      </c>
      <c r="M4962" s="2" t="str">
        <f>"000603"</f>
        <v>000603</v>
      </c>
      <c r="N4962" s="2" t="str">
        <f>"0157472516"</f>
        <v>0157472516</v>
      </c>
      <c r="O4962" s="2" t="str">
        <f>"3830.77"</f>
        <v>3830.77</v>
      </c>
      <c r="P4962" s="2">
        <v>40</v>
      </c>
      <c r="Q4962" s="2">
        <f>P4962*B4962</f>
        <v>4000</v>
      </c>
      <c r="R4962" s="2">
        <f>(Q4962-O4962)/O4962*100</f>
        <v>4.41764971533138</v>
      </c>
    </row>
    <row r="4963" spans="1:18">
      <c r="A4963" s="2" t="str">
        <f>"大众交通"</f>
        <v>大众交通</v>
      </c>
      <c r="B4963" s="2">
        <v>100</v>
      </c>
      <c r="C4963" s="2">
        <v>100</v>
      </c>
      <c r="D4963" s="2" t="str">
        <f>"人民币"</f>
        <v>人民币</v>
      </c>
      <c r="E4963" s="2">
        <v>30.941</v>
      </c>
      <c r="F4963" s="2">
        <v>-1037.13</v>
      </c>
      <c r="G4963" s="2">
        <v>-33.52</v>
      </c>
      <c r="H4963" s="2"/>
      <c r="I4963" s="2">
        <v>2057</v>
      </c>
      <c r="J4963" s="2">
        <v>20.57</v>
      </c>
      <c r="K4963" s="2">
        <v>0</v>
      </c>
      <c r="L4963" s="2">
        <v>0</v>
      </c>
      <c r="M4963" s="2" t="str">
        <f>"600611"</f>
        <v>600611</v>
      </c>
      <c r="N4963" s="2" t="str">
        <f>"A453612732"</f>
        <v>A453612732</v>
      </c>
      <c r="O4963" s="2" t="str">
        <f>"3094.13"</f>
        <v>3094.13</v>
      </c>
      <c r="P4963" s="2">
        <v>28</v>
      </c>
      <c r="Q4963" s="2">
        <f>P4963*B4963</f>
        <v>2800</v>
      </c>
      <c r="R4963" s="2">
        <f>(Q4963-O4963)/O4963*100</f>
        <v>-9.50606470962759</v>
      </c>
    </row>
    <row r="4964" spans="1:18">
      <c r="A4964" s="2" t="str">
        <f>"中国中车"</f>
        <v>中国中车</v>
      </c>
      <c r="B4964" s="2">
        <v>100</v>
      </c>
      <c r="C4964" s="2">
        <v>100</v>
      </c>
      <c r="D4964" s="2" t="str">
        <f>"人民币"</f>
        <v>人民币</v>
      </c>
      <c r="E4964" s="2">
        <v>26.395</v>
      </c>
      <c r="F4964" s="2">
        <v>-631.5</v>
      </c>
      <c r="G4964" s="2">
        <v>-23.92</v>
      </c>
      <c r="H4964" s="2"/>
      <c r="I4964" s="2">
        <v>2008</v>
      </c>
      <c r="J4964" s="2">
        <v>20.08</v>
      </c>
      <c r="K4964" s="2">
        <v>0</v>
      </c>
      <c r="L4964" s="2">
        <v>100</v>
      </c>
      <c r="M4964" s="2" t="str">
        <f>"601766"</f>
        <v>601766</v>
      </c>
      <c r="N4964" s="2" t="str">
        <f>"A453612732"</f>
        <v>A453612732</v>
      </c>
      <c r="O4964" s="2" t="str">
        <f>"2639.50"</f>
        <v>2639.50</v>
      </c>
      <c r="P4964" s="2">
        <v>30</v>
      </c>
      <c r="Q4964" s="2">
        <f>P4964*B4964</f>
        <v>3000</v>
      </c>
      <c r="R4964" s="2">
        <f>(Q4964-O4964)/O4964*100</f>
        <v>13.6578897518469</v>
      </c>
    </row>
    <row r="4965" spans="1:18">
      <c r="A4965" s="2" t="s">
        <v>8</v>
      </c>
      <c r="B4965" s="2" t="s">
        <v>9</v>
      </c>
      <c r="C4965" s="4" t="s">
        <v>10</v>
      </c>
      <c r="D4965" s="4"/>
      <c r="E4965" s="4"/>
      <c r="F4965" s="2"/>
      <c r="G4965" s="2">
        <f>SUM(G4949:G4964)</f>
        <v>-178.38</v>
      </c>
      <c r="H4965" s="2"/>
      <c r="I4965" s="2"/>
      <c r="J4965" s="2"/>
      <c r="K4965" s="2"/>
      <c r="L4965" s="2"/>
      <c r="M4965" s="2"/>
      <c r="N4965" s="2"/>
      <c r="O4965" s="2"/>
      <c r="P4965" s="2"/>
      <c r="Q4965" s="2">
        <f>SUM(Q4949:Q4964)</f>
        <v>134800</v>
      </c>
      <c r="R4965" s="2"/>
    </row>
    <row r="4966" customFormat="1" spans="3:8">
      <c r="C4966" s="5"/>
      <c r="D4966" s="5"/>
      <c r="E4966" s="5"/>
      <c r="H4966" s="6">
        <v>42257</v>
      </c>
    </row>
    <row r="4967" customFormat="1" spans="10:10">
      <c r="J4967" s="6">
        <f>H4966+1</f>
        <v>42258</v>
      </c>
    </row>
    <row r="4968" customFormat="1" spans="2:11">
      <c r="B4968" t="s">
        <v>11</v>
      </c>
      <c r="K4968" s="7">
        <f ca="1">NOW()</f>
        <v>42259.9654398148</v>
      </c>
    </row>
    <row r="4969" customFormat="1" spans="9:9">
      <c r="I4969" t="e">
        <f>D4961+1</f>
        <v>#VALUE!</v>
      </c>
    </row>
    <row r="4970" customFormat="1"/>
    <row r="4971" spans="1:18">
      <c r="A4971" s="2" t="s">
        <v>0</v>
      </c>
      <c r="B4971" s="2" t="str">
        <f>"证券数量"</f>
        <v>证券数量</v>
      </c>
      <c r="C4971" s="2" t="s">
        <v>1</v>
      </c>
      <c r="D4971" s="2" t="str">
        <f>"价格币种"</f>
        <v>价格币种</v>
      </c>
      <c r="E4971" s="2" t="str">
        <f>"成本价"</f>
        <v>成本价</v>
      </c>
      <c r="F4971" s="2" t="str">
        <f>"浮动盈亏"</f>
        <v>浮动盈亏</v>
      </c>
      <c r="G4971" s="2" t="str">
        <f>"盈亏比例(%)"</f>
        <v>盈亏比例(%)</v>
      </c>
      <c r="H4971" s="2" t="str">
        <f>"折算汇率"</f>
        <v>折算汇率</v>
      </c>
      <c r="I4971" s="2" t="str">
        <f>"最新市值"</f>
        <v>最新市值</v>
      </c>
      <c r="J4971" s="2" t="str">
        <f>"当前价"</f>
        <v>当前价</v>
      </c>
      <c r="K4971" s="2" t="str">
        <f>"今买数量"</f>
        <v>今买数量</v>
      </c>
      <c r="L4971" s="2" t="str">
        <f>"今卖数量"</f>
        <v>今卖数量</v>
      </c>
      <c r="M4971" s="2" t="str">
        <f>"证券代码"</f>
        <v>证券代码</v>
      </c>
      <c r="N4971" s="2" t="str">
        <f>"股东代码"</f>
        <v>股东代码</v>
      </c>
      <c r="O4971" s="2" t="str">
        <f>"成本金额"</f>
        <v>成本金额</v>
      </c>
      <c r="P4971" s="2" t="s">
        <v>2</v>
      </c>
      <c r="Q4971" s="2"/>
      <c r="R4971" s="2" t="s">
        <v>3</v>
      </c>
    </row>
    <row r="4972" spans="1:18">
      <c r="A4972" s="2" t="s">
        <v>4</v>
      </c>
      <c r="B4972" s="9" t="s">
        <v>5</v>
      </c>
      <c r="C4972" s="9" t="s">
        <v>5</v>
      </c>
      <c r="D4972" s="2" t="str">
        <f t="shared" ref="D4972:D4987" si="1480">"人民币"</f>
        <v>人民币</v>
      </c>
      <c r="E4972" s="2">
        <v>19.758</v>
      </c>
      <c r="F4972" s="2">
        <v>-1294.53</v>
      </c>
      <c r="G4972" s="2">
        <v>-8.19</v>
      </c>
      <c r="H4972" s="9" t="s">
        <v>6</v>
      </c>
      <c r="I4972" s="2">
        <v>14512</v>
      </c>
      <c r="J4972" s="2">
        <v>18.14</v>
      </c>
      <c r="K4972" s="2">
        <v>0</v>
      </c>
      <c r="L4972" s="2">
        <v>0</v>
      </c>
      <c r="M4972" s="2" t="str">
        <f>"000936"</f>
        <v>000936</v>
      </c>
      <c r="N4972" s="2" t="str">
        <f t="shared" ref="N4972:N4975" si="1481">"0157472516"</f>
        <v>0157472516</v>
      </c>
      <c r="O4972" s="2" t="str">
        <f>"15806.53"</f>
        <v>15806.53</v>
      </c>
      <c r="P4972" s="2">
        <v>30</v>
      </c>
      <c r="Q4972" s="2">
        <f t="shared" ref="Q4972:Q4987" si="1482">P4972*B4972</f>
        <v>24000</v>
      </c>
      <c r="R4972" s="2">
        <f t="shared" ref="R4972:R4987" si="1483">(Q4972-O4972)/O4972*100</f>
        <v>51.835981711356</v>
      </c>
    </row>
    <row r="4973" spans="1:18">
      <c r="A4973" s="2" t="str">
        <f>"创业板B"</f>
        <v>创业板B</v>
      </c>
      <c r="B4973" s="2">
        <v>10000</v>
      </c>
      <c r="C4973" s="2">
        <v>10000</v>
      </c>
      <c r="D4973" s="2" t="str">
        <f>"人民币"</f>
        <v>人民币</v>
      </c>
      <c r="E4973" s="2">
        <v>1.116</v>
      </c>
      <c r="F4973" s="2">
        <v>-927.5</v>
      </c>
      <c r="G4973" s="2">
        <v>-8.33</v>
      </c>
      <c r="H4973" s="2"/>
      <c r="I4973" s="2">
        <v>10230</v>
      </c>
      <c r="J4973" s="2">
        <v>1.023</v>
      </c>
      <c r="K4973" s="2">
        <v>0</v>
      </c>
      <c r="L4973" s="2">
        <v>0</v>
      </c>
      <c r="M4973" s="2" t="str">
        <f>"150153"</f>
        <v>150153</v>
      </c>
      <c r="N4973" s="2" t="str">
        <f>"0157472516"</f>
        <v>0157472516</v>
      </c>
      <c r="O4973" s="2" t="str">
        <f>"11157.50"</f>
        <v>11157.50</v>
      </c>
      <c r="P4973" s="2">
        <v>1.3</v>
      </c>
      <c r="Q4973" s="2">
        <f>P4973*B4973</f>
        <v>13000</v>
      </c>
      <c r="R4973" s="2">
        <f>(Q4973-O4973)/O4973*100</f>
        <v>16.5135559041004</v>
      </c>
    </row>
    <row r="4974" spans="1:18">
      <c r="A4974" s="2" t="s">
        <v>7</v>
      </c>
      <c r="B4974" s="2">
        <v>600</v>
      </c>
      <c r="C4974" s="2">
        <v>600</v>
      </c>
      <c r="D4974" s="2" t="str">
        <f>"人民币"</f>
        <v>人民币</v>
      </c>
      <c r="E4974" s="2">
        <v>17.548</v>
      </c>
      <c r="F4974" s="2">
        <v>-310.88</v>
      </c>
      <c r="G4974" s="2">
        <v>-2.95</v>
      </c>
      <c r="H4974" s="2"/>
      <c r="I4974" s="2">
        <v>10218</v>
      </c>
      <c r="J4974" s="2">
        <v>17.03</v>
      </c>
      <c r="K4974" s="2">
        <v>0</v>
      </c>
      <c r="L4974" s="2">
        <v>0</v>
      </c>
      <c r="M4974" s="2" t="str">
        <f>"600008"</f>
        <v>600008</v>
      </c>
      <c r="N4974" s="2" t="str">
        <f t="shared" ref="N4974:N4977" si="1484">"A453612732"</f>
        <v>A453612732</v>
      </c>
      <c r="O4974" s="2" t="str">
        <f>"10528.88"</f>
        <v>10528.88</v>
      </c>
      <c r="P4974" s="2">
        <v>25</v>
      </c>
      <c r="Q4974" s="2">
        <f>P4974*B4974</f>
        <v>15000</v>
      </c>
      <c r="R4974" s="2">
        <f>(Q4974-O4974)/O4974*100</f>
        <v>42.4652954540274</v>
      </c>
    </row>
    <row r="4975" spans="1:18">
      <c r="A4975" s="2" t="str">
        <f>"华英农业"</f>
        <v>华英农业</v>
      </c>
      <c r="B4975" s="2">
        <v>600</v>
      </c>
      <c r="C4975" s="2">
        <v>300</v>
      </c>
      <c r="D4975" s="2" t="str">
        <f>"人民币"</f>
        <v>人民币</v>
      </c>
      <c r="E4975" s="2">
        <v>14.948</v>
      </c>
      <c r="F4975" s="2">
        <v>-418.66</v>
      </c>
      <c r="G4975" s="2">
        <v>-4.67</v>
      </c>
      <c r="H4975" s="2"/>
      <c r="I4975" s="2">
        <v>8550</v>
      </c>
      <c r="J4975" s="2">
        <v>14.25</v>
      </c>
      <c r="K4975" s="2">
        <v>300</v>
      </c>
      <c r="L4975" s="2">
        <v>0</v>
      </c>
      <c r="M4975" s="2" t="str">
        <f>"002321"</f>
        <v>002321</v>
      </c>
      <c r="N4975" s="2" t="str">
        <f>"0157472516"</f>
        <v>0157472516</v>
      </c>
      <c r="O4975" s="2" t="str">
        <f>"8968.66"</f>
        <v>8968.66</v>
      </c>
      <c r="P4975" s="2">
        <v>25</v>
      </c>
      <c r="Q4975" s="2">
        <f>P4975*B4975</f>
        <v>15000</v>
      </c>
      <c r="R4975" s="2">
        <f>(Q4975-O4975)/O4975*100</f>
        <v>67.2490650777262</v>
      </c>
    </row>
    <row r="4976" spans="1:18">
      <c r="A4976" s="2" t="str">
        <f>"*ST阳化"</f>
        <v>*ST阳化</v>
      </c>
      <c r="B4976" s="2">
        <v>900</v>
      </c>
      <c r="C4976" s="2">
        <v>600</v>
      </c>
      <c r="D4976" s="2" t="str">
        <f>"人民币"</f>
        <v>人民币</v>
      </c>
      <c r="E4976" s="2">
        <v>7.599</v>
      </c>
      <c r="F4976" s="2">
        <v>-80.2</v>
      </c>
      <c r="G4976" s="2">
        <v>-1.17</v>
      </c>
      <c r="H4976" s="2"/>
      <c r="I4976" s="2">
        <v>6759</v>
      </c>
      <c r="J4976" s="2">
        <v>7.51</v>
      </c>
      <c r="K4976" s="2">
        <v>300</v>
      </c>
      <c r="L4976" s="2">
        <v>0</v>
      </c>
      <c r="M4976" s="2" t="str">
        <f>"600691"</f>
        <v>600691</v>
      </c>
      <c r="N4976" s="2" t="str">
        <f>"A453612732"</f>
        <v>A453612732</v>
      </c>
      <c r="O4976" s="2" t="str">
        <f>"6839.20"</f>
        <v>6839.20</v>
      </c>
      <c r="P4976" s="2">
        <v>11</v>
      </c>
      <c r="Q4976" s="2">
        <f>P4976*B4976</f>
        <v>9900</v>
      </c>
      <c r="R4976" s="2">
        <f>(Q4976-O4976)/O4976*100</f>
        <v>44.7537723710376</v>
      </c>
    </row>
    <row r="4977" spans="1:18">
      <c r="A4977" s="2" t="str">
        <f>"雪峰科技"</f>
        <v>雪峰科技</v>
      </c>
      <c r="B4977" s="2">
        <v>200</v>
      </c>
      <c r="C4977" s="2">
        <v>100</v>
      </c>
      <c r="D4977" s="2" t="str">
        <f>"人民币"</f>
        <v>人民币</v>
      </c>
      <c r="E4977" s="2">
        <v>37.898</v>
      </c>
      <c r="F4977" s="2">
        <v>-1239.59</v>
      </c>
      <c r="G4977" s="2">
        <v>-16.35</v>
      </c>
      <c r="H4977" s="2"/>
      <c r="I4977" s="2">
        <v>6340</v>
      </c>
      <c r="J4977" s="2">
        <v>31.7</v>
      </c>
      <c r="K4977" s="2">
        <v>100</v>
      </c>
      <c r="L4977" s="2">
        <v>0</v>
      </c>
      <c r="M4977" s="2" t="str">
        <f>"603227"</f>
        <v>603227</v>
      </c>
      <c r="N4977" s="2" t="str">
        <f>"A453612732"</f>
        <v>A453612732</v>
      </c>
      <c r="O4977" s="2" t="str">
        <f>"7579.59"</f>
        <v>7579.59</v>
      </c>
      <c r="P4977" s="2">
        <v>42</v>
      </c>
      <c r="Q4977" s="2">
        <f>P4977*B4977</f>
        <v>8400</v>
      </c>
      <c r="R4977" s="2">
        <f>(Q4977-O4977)/O4977*100</f>
        <v>10.8239363870605</v>
      </c>
    </row>
    <row r="4978" spans="1:18">
      <c r="A4978" s="2" t="str">
        <f>"三花股份"</f>
        <v>三花股份</v>
      </c>
      <c r="B4978" s="2">
        <v>400</v>
      </c>
      <c r="C4978" s="2">
        <v>400</v>
      </c>
      <c r="D4978" s="2" t="str">
        <f>"人民币"</f>
        <v>人民币</v>
      </c>
      <c r="E4978" s="2">
        <v>13.737</v>
      </c>
      <c r="F4978" s="2">
        <v>69.25</v>
      </c>
      <c r="G4978" s="2">
        <v>1.26</v>
      </c>
      <c r="H4978" s="2"/>
      <c r="I4978" s="2">
        <v>5564</v>
      </c>
      <c r="J4978" s="2">
        <v>13.91</v>
      </c>
      <c r="K4978" s="2">
        <v>0</v>
      </c>
      <c r="L4978" s="2">
        <v>0</v>
      </c>
      <c r="M4978" s="2" t="str">
        <f>"002050"</f>
        <v>002050</v>
      </c>
      <c r="N4978" s="2" t="str">
        <f t="shared" ref="N4978:N4983" si="1485">"0157472516"</f>
        <v>0157472516</v>
      </c>
      <c r="O4978" s="2" t="str">
        <f>"5494.75"</f>
        <v>5494.75</v>
      </c>
      <c r="P4978" s="2">
        <v>20</v>
      </c>
      <c r="Q4978" s="2">
        <f>P4978*B4978</f>
        <v>8000</v>
      </c>
      <c r="R4978" s="2">
        <f>(Q4978-O4978)/O4978*100</f>
        <v>45.5935210883116</v>
      </c>
    </row>
    <row r="4979" spans="1:18">
      <c r="A4979" s="2" t="str">
        <f>"农 产 品"</f>
        <v>农 产 品</v>
      </c>
      <c r="B4979" s="2">
        <v>200</v>
      </c>
      <c r="C4979" s="2">
        <v>200</v>
      </c>
      <c r="D4979" s="2" t="str">
        <f>"人民币"</f>
        <v>人民币</v>
      </c>
      <c r="E4979" s="2">
        <v>25.665</v>
      </c>
      <c r="F4979" s="2">
        <v>-601</v>
      </c>
      <c r="G4979" s="2">
        <v>-11.71</v>
      </c>
      <c r="H4979" s="2"/>
      <c r="I4979" s="2">
        <v>4532</v>
      </c>
      <c r="J4979" s="2">
        <v>22.66</v>
      </c>
      <c r="K4979" s="2">
        <v>0</v>
      </c>
      <c r="L4979" s="2">
        <v>0</v>
      </c>
      <c r="M4979" s="2" t="str">
        <f>"000061"</f>
        <v>000061</v>
      </c>
      <c r="N4979" s="2" t="str">
        <f>"0157472516"</f>
        <v>0157472516</v>
      </c>
      <c r="O4979" s="2" t="str">
        <f>"5133.00"</f>
        <v>5133.00</v>
      </c>
      <c r="P4979" s="2">
        <v>35</v>
      </c>
      <c r="Q4979" s="2">
        <f>P4979*B4979</f>
        <v>7000</v>
      </c>
      <c r="R4979" s="2">
        <f>(Q4979-O4979)/O4979*100</f>
        <v>36.3724917202416</v>
      </c>
    </row>
    <row r="4980" spans="1:18">
      <c r="A4980" s="2" t="str">
        <f>"北京城建"</f>
        <v>北京城建</v>
      </c>
      <c r="B4980" s="2">
        <v>200</v>
      </c>
      <c r="C4980" s="2">
        <v>200</v>
      </c>
      <c r="D4980" s="2" t="str">
        <f>"人民币"</f>
        <v>人民币</v>
      </c>
      <c r="E4980" s="2">
        <v>24.605</v>
      </c>
      <c r="F4980" s="2">
        <v>-394.99</v>
      </c>
      <c r="G4980" s="2">
        <v>-8.03</v>
      </c>
      <c r="H4980" s="2"/>
      <c r="I4980" s="2">
        <v>4526</v>
      </c>
      <c r="J4980" s="2">
        <v>22.63</v>
      </c>
      <c r="K4980" s="2">
        <v>0</v>
      </c>
      <c r="L4980" s="2">
        <v>0</v>
      </c>
      <c r="M4980" s="2" t="str">
        <f>"600266"</f>
        <v>600266</v>
      </c>
      <c r="N4980" s="2" t="str">
        <f t="shared" ref="N4980:N4982" si="1486">"A453612732"</f>
        <v>A453612732</v>
      </c>
      <c r="O4980" s="2" t="str">
        <f>"4920.99"</f>
        <v>4920.99</v>
      </c>
      <c r="P4980" s="2">
        <v>28</v>
      </c>
      <c r="Q4980" s="2">
        <f>P4980*B4980</f>
        <v>5600</v>
      </c>
      <c r="R4980" s="2">
        <f>(Q4980-O4980)/O4980*100</f>
        <v>13.7982397850839</v>
      </c>
    </row>
    <row r="4981" spans="1:18">
      <c r="A4981" s="2" t="str">
        <f>"上汽集团"</f>
        <v>上汽集团</v>
      </c>
      <c r="B4981" s="2">
        <v>200</v>
      </c>
      <c r="C4981" s="2">
        <v>200</v>
      </c>
      <c r="D4981" s="2" t="str">
        <f>"人民币"</f>
        <v>人民币</v>
      </c>
      <c r="E4981" s="2">
        <v>24.736</v>
      </c>
      <c r="F4981" s="2">
        <v>-449.12</v>
      </c>
      <c r="G4981" s="2">
        <v>-9.08</v>
      </c>
      <c r="H4981" s="2"/>
      <c r="I4981" s="2">
        <v>4498</v>
      </c>
      <c r="J4981" s="2">
        <v>22.49</v>
      </c>
      <c r="K4981" s="2">
        <v>0</v>
      </c>
      <c r="L4981" s="2">
        <v>0</v>
      </c>
      <c r="M4981" s="2" t="str">
        <f>"600104"</f>
        <v>600104</v>
      </c>
      <c r="N4981" s="2" t="str">
        <f>"A453612732"</f>
        <v>A453612732</v>
      </c>
      <c r="O4981" s="2" t="str">
        <f>"4947.12"</f>
        <v>4947.12</v>
      </c>
      <c r="P4981" s="2">
        <v>35</v>
      </c>
      <c r="Q4981" s="2">
        <f>P4981*B4981</f>
        <v>7000</v>
      </c>
      <c r="R4981" s="2">
        <f>(Q4981-O4981)/O4981*100</f>
        <v>41.4964666310904</v>
      </c>
    </row>
    <row r="4982" spans="1:18">
      <c r="A4982" s="2" t="str">
        <f>"中海集运"</f>
        <v>中海集运</v>
      </c>
      <c r="B4982" s="2">
        <v>400</v>
      </c>
      <c r="C4982" s="2">
        <v>400</v>
      </c>
      <c r="D4982" s="2" t="str">
        <f>"人民币"</f>
        <v>人民币</v>
      </c>
      <c r="E4982" s="2">
        <v>9.099</v>
      </c>
      <c r="F4982" s="2">
        <v>-167.68</v>
      </c>
      <c r="G4982" s="2">
        <v>-4.6</v>
      </c>
      <c r="H4982" s="2"/>
      <c r="I4982" s="2">
        <v>3472</v>
      </c>
      <c r="J4982" s="2">
        <v>8.68</v>
      </c>
      <c r="K4982" s="2">
        <v>0</v>
      </c>
      <c r="L4982" s="2">
        <v>0</v>
      </c>
      <c r="M4982" s="2" t="str">
        <f>"601866"</f>
        <v>601866</v>
      </c>
      <c r="N4982" s="2" t="str">
        <f>"A453612732"</f>
        <v>A453612732</v>
      </c>
      <c r="O4982" s="2" t="str">
        <f>"3639.68"</f>
        <v>3639.68</v>
      </c>
      <c r="P4982" s="2">
        <v>12</v>
      </c>
      <c r="Q4982" s="2">
        <f>P4982*B4982</f>
        <v>4800</v>
      </c>
      <c r="R4982" s="2">
        <f>(Q4982-O4982)/O4982*100</f>
        <v>31.8797256901706</v>
      </c>
    </row>
    <row r="4983" spans="1:18">
      <c r="A4983" s="2" t="str">
        <f>"中航军B"</f>
        <v>中航军B</v>
      </c>
      <c r="B4983" s="2">
        <v>3000</v>
      </c>
      <c r="C4983" s="2">
        <v>3000</v>
      </c>
      <c r="D4983" s="2" t="str">
        <f>"人民币"</f>
        <v>人民币</v>
      </c>
      <c r="E4983" s="2">
        <v>0.972</v>
      </c>
      <c r="F4983" s="2">
        <v>-62</v>
      </c>
      <c r="G4983" s="2">
        <v>-2.16</v>
      </c>
      <c r="H4983" s="2"/>
      <c r="I4983" s="2">
        <v>2853</v>
      </c>
      <c r="J4983" s="2">
        <v>0.951</v>
      </c>
      <c r="K4983" s="2">
        <v>0</v>
      </c>
      <c r="L4983" s="2">
        <v>0</v>
      </c>
      <c r="M4983" s="2" t="str">
        <f>"150222"</f>
        <v>150222</v>
      </c>
      <c r="N4983" s="2" t="str">
        <f>"0157472516"</f>
        <v>0157472516</v>
      </c>
      <c r="O4983" s="2" t="str">
        <f>"2915.00"</f>
        <v>2915.00</v>
      </c>
      <c r="P4983" s="2">
        <v>1.1</v>
      </c>
      <c r="Q4983" s="2">
        <f>P4983*B4983</f>
        <v>3300</v>
      </c>
      <c r="R4983" s="2">
        <f>(Q4983-O4983)/O4983*100</f>
        <v>13.2075471698113</v>
      </c>
    </row>
    <row r="4984" spans="1:18">
      <c r="A4984" s="2" t="str">
        <f>"华贸物流"</f>
        <v>华贸物流</v>
      </c>
      <c r="B4984" s="2">
        <v>200</v>
      </c>
      <c r="C4984" s="2">
        <v>200</v>
      </c>
      <c r="D4984" s="2" t="str">
        <f>"人民币"</f>
        <v>人民币</v>
      </c>
      <c r="E4984" s="2">
        <v>16.576</v>
      </c>
      <c r="F4984" s="2">
        <v>-473.12</v>
      </c>
      <c r="G4984" s="2">
        <v>-14.27</v>
      </c>
      <c r="H4984" s="2"/>
      <c r="I4984" s="2">
        <v>2842</v>
      </c>
      <c r="J4984" s="2">
        <v>14.21</v>
      </c>
      <c r="K4984" s="2">
        <v>0</v>
      </c>
      <c r="L4984" s="2">
        <v>0</v>
      </c>
      <c r="M4984" s="2" t="str">
        <f>"603128"</f>
        <v>603128</v>
      </c>
      <c r="N4984" s="2" t="str">
        <f t="shared" ref="N4984:N4987" si="1487">"A453612732"</f>
        <v>A453612732</v>
      </c>
      <c r="O4984" s="2" t="str">
        <f>"3315.12"</f>
        <v>3315.12</v>
      </c>
      <c r="P4984" s="2">
        <v>20</v>
      </c>
      <c r="Q4984" s="2">
        <f>P4984*B4984</f>
        <v>4000</v>
      </c>
      <c r="R4984" s="2">
        <f>(Q4984-O4984)/O4984*100</f>
        <v>20.6592823185888</v>
      </c>
    </row>
    <row r="4985" spans="1:18">
      <c r="A4985" s="2" t="str">
        <f>"盛达矿业"</f>
        <v>盛达矿业</v>
      </c>
      <c r="B4985" s="2">
        <v>100</v>
      </c>
      <c r="C4985" s="2">
        <v>100</v>
      </c>
      <c r="D4985" s="2" t="str">
        <f>"人民币"</f>
        <v>人民币</v>
      </c>
      <c r="E4985" s="2">
        <v>38.308</v>
      </c>
      <c r="F4985" s="2">
        <v>-1175.77</v>
      </c>
      <c r="G4985" s="2">
        <v>-30.69</v>
      </c>
      <c r="H4985" s="2"/>
      <c r="I4985" s="2">
        <v>2655</v>
      </c>
      <c r="J4985" s="2">
        <v>26.55</v>
      </c>
      <c r="K4985" s="2">
        <v>0</v>
      </c>
      <c r="L4985" s="2">
        <v>100</v>
      </c>
      <c r="M4985" s="2" t="str">
        <f>"000603"</f>
        <v>000603</v>
      </c>
      <c r="N4985" s="2" t="str">
        <f>"0157472516"</f>
        <v>0157472516</v>
      </c>
      <c r="O4985" s="2" t="str">
        <f>"3830.77"</f>
        <v>3830.77</v>
      </c>
      <c r="P4985" s="2">
        <v>40</v>
      </c>
      <c r="Q4985" s="2">
        <f>P4985*B4985</f>
        <v>4000</v>
      </c>
      <c r="R4985" s="2">
        <f>(Q4985-O4985)/O4985*100</f>
        <v>4.41764971533138</v>
      </c>
    </row>
    <row r="4986" spans="1:18">
      <c r="A4986" s="2" t="str">
        <f>"大众交通"</f>
        <v>大众交通</v>
      </c>
      <c r="B4986" s="2">
        <v>100</v>
      </c>
      <c r="C4986" s="2">
        <v>100</v>
      </c>
      <c r="D4986" s="2" t="str">
        <f>"人民币"</f>
        <v>人民币</v>
      </c>
      <c r="E4986" s="2">
        <v>30.941</v>
      </c>
      <c r="F4986" s="2">
        <v>-1037.13</v>
      </c>
      <c r="G4986" s="2">
        <v>-33.52</v>
      </c>
      <c r="H4986" s="2"/>
      <c r="I4986" s="2">
        <v>2057</v>
      </c>
      <c r="J4986" s="2">
        <v>20.57</v>
      </c>
      <c r="K4986" s="2">
        <v>0</v>
      </c>
      <c r="L4986" s="2">
        <v>0</v>
      </c>
      <c r="M4986" s="2" t="str">
        <f>"600611"</f>
        <v>600611</v>
      </c>
      <c r="N4986" s="2" t="str">
        <f>"A453612732"</f>
        <v>A453612732</v>
      </c>
      <c r="O4986" s="2" t="str">
        <f>"3094.13"</f>
        <v>3094.13</v>
      </c>
      <c r="P4986" s="2">
        <v>28</v>
      </c>
      <c r="Q4986" s="2">
        <f>P4986*B4986</f>
        <v>2800</v>
      </c>
      <c r="R4986" s="2">
        <f>(Q4986-O4986)/O4986*100</f>
        <v>-9.50606470962759</v>
      </c>
    </row>
    <row r="4987" spans="1:18">
      <c r="A4987" s="2" t="str">
        <f>"中国中车"</f>
        <v>中国中车</v>
      </c>
      <c r="B4987" s="2">
        <v>100</v>
      </c>
      <c r="C4987" s="2">
        <v>100</v>
      </c>
      <c r="D4987" s="2" t="str">
        <f>"人民币"</f>
        <v>人民币</v>
      </c>
      <c r="E4987" s="2">
        <v>26.395</v>
      </c>
      <c r="F4987" s="2">
        <v>-631.5</v>
      </c>
      <c r="G4987" s="2">
        <v>-23.92</v>
      </c>
      <c r="H4987" s="2"/>
      <c r="I4987" s="2">
        <v>2008</v>
      </c>
      <c r="J4987" s="2">
        <v>20.08</v>
      </c>
      <c r="K4987" s="2">
        <v>0</v>
      </c>
      <c r="L4987" s="2">
        <v>100</v>
      </c>
      <c r="M4987" s="2" t="str">
        <f>"601766"</f>
        <v>601766</v>
      </c>
      <c r="N4987" s="2" t="str">
        <f>"A453612732"</f>
        <v>A453612732</v>
      </c>
      <c r="O4987" s="2" t="str">
        <f>"2639.50"</f>
        <v>2639.50</v>
      </c>
      <c r="P4987" s="2">
        <v>30</v>
      </c>
      <c r="Q4987" s="2">
        <f>P4987*B4987</f>
        <v>3000</v>
      </c>
      <c r="R4987" s="2">
        <f>(Q4987-O4987)/O4987*100</f>
        <v>13.6578897518469</v>
      </c>
    </row>
    <row r="4988" spans="1:18">
      <c r="A4988" s="2" t="s">
        <v>8</v>
      </c>
      <c r="B4988" s="2" t="s">
        <v>9</v>
      </c>
      <c r="C4988" s="4" t="s">
        <v>10</v>
      </c>
      <c r="D4988" s="4"/>
      <c r="E4988" s="4"/>
      <c r="F4988" s="2"/>
      <c r="G4988" s="2">
        <f>SUM(G4972:G4987)</f>
        <v>-178.38</v>
      </c>
      <c r="H4988" s="2"/>
      <c r="I4988" s="2"/>
      <c r="J4988" s="2"/>
      <c r="K4988" s="2"/>
      <c r="L4988" s="2"/>
      <c r="M4988" s="2"/>
      <c r="N4988" s="2"/>
      <c r="O4988" s="2"/>
      <c r="P4988" s="2"/>
      <c r="Q4988" s="2">
        <f>SUM(Q4972:Q4987)</f>
        <v>134800</v>
      </c>
      <c r="R4988" s="2"/>
    </row>
    <row r="4990" spans="2:18">
      <c r="B4990" s="2" t="str">
        <f>"币种"</f>
        <v>币种</v>
      </c>
      <c r="C4990" s="2" t="str">
        <f>"余额"</f>
        <v>余额</v>
      </c>
      <c r="D4990" s="2" t="str">
        <f>"可用"</f>
        <v>可用</v>
      </c>
      <c r="E4990" s="2" t="str">
        <f>"可取"</f>
        <v>可取</v>
      </c>
      <c r="F4990" s="2" t="str">
        <f>"参考市值"</f>
        <v>参考市值</v>
      </c>
      <c r="G4990" s="2" t="str">
        <f>"资产"</f>
        <v>资产</v>
      </c>
      <c r="H4990" s="2" t="str">
        <f>"盈亏"</f>
        <v>盈亏</v>
      </c>
      <c r="I4990" s="2"/>
      <c r="J4990" s="2"/>
      <c r="K4990" s="2"/>
      <c r="L4990" s="2"/>
      <c r="M4990" s="2"/>
      <c r="N4990" s="2"/>
      <c r="O4990" s="2"/>
      <c r="P4990" s="2"/>
      <c r="Q4990" s="2"/>
      <c r="R4990" s="2"/>
    </row>
    <row r="4991" spans="2:18">
      <c r="B4991" s="2" t="str">
        <f>"人民币"</f>
        <v>人民币</v>
      </c>
      <c r="C4991" s="2" t="str">
        <f>"5508.71"</f>
        <v>5508.71</v>
      </c>
      <c r="D4991" s="2" t="str">
        <f>"138.54"</f>
        <v>138.54</v>
      </c>
      <c r="E4991" s="2" t="str">
        <f>"138.54"</f>
        <v>138.54</v>
      </c>
      <c r="F4991" s="2" t="str">
        <f>"91616.00"</f>
        <v>91616.00</v>
      </c>
      <c r="G4991" s="2" t="str">
        <f>"91754.54"</f>
        <v>91754.54</v>
      </c>
      <c r="H4991" s="2" t="str">
        <f>"-9194.42"</f>
        <v>-9194.42</v>
      </c>
      <c r="I4991" s="2"/>
      <c r="J4991" s="2"/>
      <c r="K4991" s="2"/>
      <c r="L4991" s="2"/>
      <c r="M4991" s="2"/>
      <c r="N4991" s="2"/>
      <c r="O4991" s="2"/>
      <c r="P4991" s="2"/>
      <c r="Q4991" s="2"/>
      <c r="R4991" s="2"/>
    </row>
    <row r="4992" spans="2:18"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8"/>
    </row>
    <row r="4993" spans="2:19">
      <c r="B4993" s="2" t="s">
        <v>0</v>
      </c>
      <c r="C4993" s="2" t="str">
        <f>"证券数量"</f>
        <v>证券数量</v>
      </c>
      <c r="D4993" s="2" t="s">
        <v>1</v>
      </c>
      <c r="E4993" s="2" t="str">
        <f>"价格币种"</f>
        <v>价格币种</v>
      </c>
      <c r="F4993" s="2" t="str">
        <f>"成本价"</f>
        <v>成本价</v>
      </c>
      <c r="G4993" s="2" t="str">
        <f>"浮动盈亏"</f>
        <v>浮动盈亏</v>
      </c>
      <c r="H4993" s="2" t="str">
        <f>"盈亏比例(%)"</f>
        <v>盈亏比例(%)</v>
      </c>
      <c r="I4993" s="2" t="str">
        <f>"折算汇率"</f>
        <v>折算汇率</v>
      </c>
      <c r="J4993" s="2" t="str">
        <f>"最新市值"</f>
        <v>最新市值</v>
      </c>
      <c r="K4993" s="2" t="str">
        <f>"当前价"</f>
        <v>当前价</v>
      </c>
      <c r="L4993" s="2" t="str">
        <f>"今买数量"</f>
        <v>今买数量</v>
      </c>
      <c r="M4993" s="2" t="str">
        <f>"今卖数量"</f>
        <v>今卖数量</v>
      </c>
      <c r="N4993" s="2" t="str">
        <f>"证券代码"</f>
        <v>证券代码</v>
      </c>
      <c r="O4993" s="2" t="str">
        <f>"股东代码"</f>
        <v>股东代码</v>
      </c>
      <c r="P4993" s="2" t="str">
        <f>"成本金额"</f>
        <v>成本金额</v>
      </c>
      <c r="Q4993" s="2" t="s">
        <v>2</v>
      </c>
      <c r="R4993" s="2"/>
      <c r="S4993" s="2" t="s">
        <v>3</v>
      </c>
    </row>
    <row r="4994" spans="2:19">
      <c r="B4994" s="2" t="s">
        <v>4</v>
      </c>
      <c r="C4994" s="9" t="s">
        <v>5</v>
      </c>
      <c r="D4994" s="9" t="s">
        <v>5</v>
      </c>
      <c r="E4994" s="2" t="str">
        <f t="shared" ref="E4994:E5009" si="1488">"人民币"</f>
        <v>人民币</v>
      </c>
      <c r="F4994" s="2">
        <v>19.758</v>
      </c>
      <c r="G4994" s="2">
        <v>-1294.53</v>
      </c>
      <c r="H4994" s="2">
        <v>-8.19</v>
      </c>
      <c r="I4994" s="9" t="s">
        <v>6</v>
      </c>
      <c r="J4994" s="2">
        <v>14512</v>
      </c>
      <c r="K4994" s="2">
        <v>18.14</v>
      </c>
      <c r="L4994" s="2">
        <v>0</v>
      </c>
      <c r="M4994" s="2">
        <v>0</v>
      </c>
      <c r="N4994" s="2" t="str">
        <f>"000936"</f>
        <v>000936</v>
      </c>
      <c r="O4994" s="2" t="str">
        <f t="shared" ref="O4994:O4997" si="1489">"0157472516"</f>
        <v>0157472516</v>
      </c>
      <c r="P4994" s="2" t="str">
        <f>"15806.53"</f>
        <v>15806.53</v>
      </c>
      <c r="Q4994" s="2">
        <v>30</v>
      </c>
      <c r="R4994" s="2">
        <f t="shared" ref="R4994:R5009" si="1490">Q4994*C4994</f>
        <v>24000</v>
      </c>
      <c r="S4994" s="2">
        <f t="shared" ref="S4994:S5009" si="1491">(R4994-P4994)/P4994*100</f>
        <v>51.835981711356</v>
      </c>
    </row>
    <row r="4995" spans="2:19">
      <c r="B4995" s="2" t="str">
        <f>"创业板B"</f>
        <v>创业板B</v>
      </c>
      <c r="C4995" s="2">
        <v>10000</v>
      </c>
      <c r="D4995" s="2">
        <v>10000</v>
      </c>
      <c r="E4995" s="2" t="str">
        <f>"人民币"</f>
        <v>人民币</v>
      </c>
      <c r="F4995" s="2">
        <v>1.116</v>
      </c>
      <c r="G4995" s="2">
        <v>-927.5</v>
      </c>
      <c r="H4995" s="2">
        <v>-8.33</v>
      </c>
      <c r="I4995" s="2"/>
      <c r="J4995" s="2">
        <v>10230</v>
      </c>
      <c r="K4995" s="2">
        <v>1.023</v>
      </c>
      <c r="L4995" s="2">
        <v>0</v>
      </c>
      <c r="M4995" s="2">
        <v>0</v>
      </c>
      <c r="N4995" s="2" t="str">
        <f>"150153"</f>
        <v>150153</v>
      </c>
      <c r="O4995" s="2" t="str">
        <f>"0157472516"</f>
        <v>0157472516</v>
      </c>
      <c r="P4995" s="2" t="str">
        <f>"11157.50"</f>
        <v>11157.50</v>
      </c>
      <c r="Q4995" s="2">
        <v>1.3</v>
      </c>
      <c r="R4995" s="2">
        <f>Q4995*C4995</f>
        <v>13000</v>
      </c>
      <c r="S4995" s="2">
        <f>(R4995-P4995)/P4995*100</f>
        <v>16.5135559041004</v>
      </c>
    </row>
    <row r="4996" spans="2:19">
      <c r="B4996" s="2" t="s">
        <v>7</v>
      </c>
      <c r="C4996" s="2">
        <v>600</v>
      </c>
      <c r="D4996" s="2">
        <v>600</v>
      </c>
      <c r="E4996" s="2" t="str">
        <f>"人民币"</f>
        <v>人民币</v>
      </c>
      <c r="F4996" s="2">
        <v>17.548</v>
      </c>
      <c r="G4996" s="2">
        <v>-310.88</v>
      </c>
      <c r="H4996" s="2">
        <v>-2.95</v>
      </c>
      <c r="I4996" s="2"/>
      <c r="J4996" s="2">
        <v>10218</v>
      </c>
      <c r="K4996" s="2">
        <v>17.03</v>
      </c>
      <c r="L4996" s="2">
        <v>0</v>
      </c>
      <c r="M4996" s="2">
        <v>0</v>
      </c>
      <c r="N4996" s="2" t="str">
        <f>"600008"</f>
        <v>600008</v>
      </c>
      <c r="O4996" s="2" t="str">
        <f t="shared" ref="O4996:O4999" si="1492">"A453612732"</f>
        <v>A453612732</v>
      </c>
      <c r="P4996" s="2" t="str">
        <f>"10528.88"</f>
        <v>10528.88</v>
      </c>
      <c r="Q4996" s="2">
        <v>25</v>
      </c>
      <c r="R4996" s="2">
        <f>Q4996*C4996</f>
        <v>15000</v>
      </c>
      <c r="S4996" s="2">
        <f>(R4996-P4996)/P4996*100</f>
        <v>42.4652954540274</v>
      </c>
    </row>
    <row r="4997" spans="2:19">
      <c r="B4997" s="2" t="str">
        <f>"华英农业"</f>
        <v>华英农业</v>
      </c>
      <c r="C4997" s="2">
        <v>600</v>
      </c>
      <c r="D4997" s="2">
        <v>300</v>
      </c>
      <c r="E4997" s="2" t="str">
        <f>"人民币"</f>
        <v>人民币</v>
      </c>
      <c r="F4997" s="2">
        <v>14.948</v>
      </c>
      <c r="G4997" s="2">
        <v>-418.66</v>
      </c>
      <c r="H4997" s="2">
        <v>-4.67</v>
      </c>
      <c r="I4997" s="2"/>
      <c r="J4997" s="2">
        <v>8550</v>
      </c>
      <c r="K4997" s="2">
        <v>14.25</v>
      </c>
      <c r="L4997" s="2">
        <v>300</v>
      </c>
      <c r="M4997" s="2">
        <v>0</v>
      </c>
      <c r="N4997" s="2" t="str">
        <f>"002321"</f>
        <v>002321</v>
      </c>
      <c r="O4997" s="2" t="str">
        <f>"0157472516"</f>
        <v>0157472516</v>
      </c>
      <c r="P4997" s="2" t="str">
        <f>"8968.66"</f>
        <v>8968.66</v>
      </c>
      <c r="Q4997" s="2">
        <v>25</v>
      </c>
      <c r="R4997" s="2">
        <f>Q4997*C4997</f>
        <v>15000</v>
      </c>
      <c r="S4997" s="2">
        <f>(R4997-P4997)/P4997*100</f>
        <v>67.2490650777262</v>
      </c>
    </row>
    <row r="4998" spans="2:19">
      <c r="B4998" s="2" t="str">
        <f>"*ST阳化"</f>
        <v>*ST阳化</v>
      </c>
      <c r="C4998" s="2">
        <v>900</v>
      </c>
      <c r="D4998" s="2">
        <v>600</v>
      </c>
      <c r="E4998" s="2" t="str">
        <f>"人民币"</f>
        <v>人民币</v>
      </c>
      <c r="F4998" s="2">
        <v>7.599</v>
      </c>
      <c r="G4998" s="2">
        <v>-80.2</v>
      </c>
      <c r="H4998" s="2">
        <v>-1.17</v>
      </c>
      <c r="I4998" s="2"/>
      <c r="J4998" s="2">
        <v>6759</v>
      </c>
      <c r="K4998" s="2">
        <v>7.51</v>
      </c>
      <c r="L4998" s="2">
        <v>300</v>
      </c>
      <c r="M4998" s="2">
        <v>0</v>
      </c>
      <c r="N4998" s="2" t="str">
        <f>"600691"</f>
        <v>600691</v>
      </c>
      <c r="O4998" s="2" t="str">
        <f>"A453612732"</f>
        <v>A453612732</v>
      </c>
      <c r="P4998" s="2" t="str">
        <f>"6839.20"</f>
        <v>6839.20</v>
      </c>
      <c r="Q4998" s="2">
        <v>11</v>
      </c>
      <c r="R4998" s="2">
        <f>Q4998*C4998</f>
        <v>9900</v>
      </c>
      <c r="S4998" s="2">
        <f>(R4998-P4998)/P4998*100</f>
        <v>44.7537723710376</v>
      </c>
    </row>
    <row r="4999" spans="2:19">
      <c r="B4999" s="2" t="str">
        <f>"雪峰科技"</f>
        <v>雪峰科技</v>
      </c>
      <c r="C4999" s="2">
        <v>200</v>
      </c>
      <c r="D4999" s="2">
        <v>100</v>
      </c>
      <c r="E4999" s="2" t="str">
        <f>"人民币"</f>
        <v>人民币</v>
      </c>
      <c r="F4999" s="2">
        <v>37.898</v>
      </c>
      <c r="G4999" s="2">
        <v>-1239.59</v>
      </c>
      <c r="H4999" s="2">
        <v>-16.35</v>
      </c>
      <c r="I4999" s="2"/>
      <c r="J4999" s="2">
        <v>6340</v>
      </c>
      <c r="K4999" s="2">
        <v>31.7</v>
      </c>
      <c r="L4999" s="2">
        <v>100</v>
      </c>
      <c r="M4999" s="2">
        <v>0</v>
      </c>
      <c r="N4999" s="2" t="str">
        <f>"603227"</f>
        <v>603227</v>
      </c>
      <c r="O4999" s="2" t="str">
        <f>"A453612732"</f>
        <v>A453612732</v>
      </c>
      <c r="P4999" s="2" t="str">
        <f>"7579.59"</f>
        <v>7579.59</v>
      </c>
      <c r="Q4999" s="2">
        <v>42</v>
      </c>
      <c r="R4999" s="2">
        <f>Q4999*C4999</f>
        <v>8400</v>
      </c>
      <c r="S4999" s="2">
        <f>(R4999-P4999)/P4999*100</f>
        <v>10.8239363870605</v>
      </c>
    </row>
    <row r="5000" spans="2:19">
      <c r="B5000" s="2" t="str">
        <f>"三花股份"</f>
        <v>三花股份</v>
      </c>
      <c r="C5000" s="2">
        <v>400</v>
      </c>
      <c r="D5000" s="2">
        <v>400</v>
      </c>
      <c r="E5000" s="2" t="str">
        <f>"人民币"</f>
        <v>人民币</v>
      </c>
      <c r="F5000" s="2">
        <v>13.737</v>
      </c>
      <c r="G5000" s="2">
        <v>69.25</v>
      </c>
      <c r="H5000" s="2">
        <v>1.26</v>
      </c>
      <c r="I5000" s="2"/>
      <c r="J5000" s="2">
        <v>5564</v>
      </c>
      <c r="K5000" s="2">
        <v>13.91</v>
      </c>
      <c r="L5000" s="2">
        <v>0</v>
      </c>
      <c r="M5000" s="2">
        <v>0</v>
      </c>
      <c r="N5000" s="2" t="str">
        <f>"002050"</f>
        <v>002050</v>
      </c>
      <c r="O5000" s="2" t="str">
        <f t="shared" ref="O5000:O5005" si="1493">"0157472516"</f>
        <v>0157472516</v>
      </c>
      <c r="P5000" s="2" t="str">
        <f>"5494.75"</f>
        <v>5494.75</v>
      </c>
      <c r="Q5000" s="2">
        <v>20</v>
      </c>
      <c r="R5000" s="2">
        <f>Q5000*C5000</f>
        <v>8000</v>
      </c>
      <c r="S5000" s="2">
        <f>(R5000-P5000)/P5000*100</f>
        <v>45.5935210883116</v>
      </c>
    </row>
    <row r="5001" spans="2:19">
      <c r="B5001" s="2" t="str">
        <f>"农 产 品"</f>
        <v>农 产 品</v>
      </c>
      <c r="C5001" s="2">
        <v>200</v>
      </c>
      <c r="D5001" s="2">
        <v>200</v>
      </c>
      <c r="E5001" s="2" t="str">
        <f>"人民币"</f>
        <v>人民币</v>
      </c>
      <c r="F5001" s="2">
        <v>25.665</v>
      </c>
      <c r="G5001" s="2">
        <v>-601</v>
      </c>
      <c r="H5001" s="2">
        <v>-11.71</v>
      </c>
      <c r="I5001" s="2"/>
      <c r="J5001" s="2">
        <v>4532</v>
      </c>
      <c r="K5001" s="2">
        <v>22.66</v>
      </c>
      <c r="L5001" s="2">
        <v>0</v>
      </c>
      <c r="M5001" s="2">
        <v>0</v>
      </c>
      <c r="N5001" s="2" t="str">
        <f>"000061"</f>
        <v>000061</v>
      </c>
      <c r="O5001" s="2" t="str">
        <f>"0157472516"</f>
        <v>0157472516</v>
      </c>
      <c r="P5001" s="2" t="str">
        <f>"5133.00"</f>
        <v>5133.00</v>
      </c>
      <c r="Q5001" s="2">
        <v>35</v>
      </c>
      <c r="R5001" s="2">
        <f>Q5001*C5001</f>
        <v>7000</v>
      </c>
      <c r="S5001" s="2">
        <f>(R5001-P5001)/P5001*100</f>
        <v>36.3724917202416</v>
      </c>
    </row>
    <row r="5002" spans="2:19">
      <c r="B5002" s="2" t="str">
        <f>"北京城建"</f>
        <v>北京城建</v>
      </c>
      <c r="C5002" s="2">
        <v>200</v>
      </c>
      <c r="D5002" s="2">
        <v>200</v>
      </c>
      <c r="E5002" s="2" t="str">
        <f>"人民币"</f>
        <v>人民币</v>
      </c>
      <c r="F5002" s="2">
        <v>24.605</v>
      </c>
      <c r="G5002" s="2">
        <v>-394.99</v>
      </c>
      <c r="H5002" s="2">
        <v>-8.03</v>
      </c>
      <c r="I5002" s="2"/>
      <c r="J5002" s="2">
        <v>4526</v>
      </c>
      <c r="K5002" s="2">
        <v>22.63</v>
      </c>
      <c r="L5002" s="2">
        <v>0</v>
      </c>
      <c r="M5002" s="2">
        <v>0</v>
      </c>
      <c r="N5002" s="2" t="str">
        <f>"600266"</f>
        <v>600266</v>
      </c>
      <c r="O5002" s="2" t="str">
        <f t="shared" ref="O5002:O5004" si="1494">"A453612732"</f>
        <v>A453612732</v>
      </c>
      <c r="P5002" s="2" t="str">
        <f>"4920.99"</f>
        <v>4920.99</v>
      </c>
      <c r="Q5002" s="2">
        <v>28</v>
      </c>
      <c r="R5002" s="2">
        <f>Q5002*C5002</f>
        <v>5600</v>
      </c>
      <c r="S5002" s="2">
        <f>(R5002-P5002)/P5002*100</f>
        <v>13.7982397850839</v>
      </c>
    </row>
    <row r="5003" spans="2:19">
      <c r="B5003" s="2" t="str">
        <f>"上汽集团"</f>
        <v>上汽集团</v>
      </c>
      <c r="C5003" s="2">
        <v>200</v>
      </c>
      <c r="D5003" s="2">
        <v>200</v>
      </c>
      <c r="E5003" s="2" t="str">
        <f>"人民币"</f>
        <v>人民币</v>
      </c>
      <c r="F5003" s="2">
        <v>24.736</v>
      </c>
      <c r="G5003" s="2">
        <v>-449.12</v>
      </c>
      <c r="H5003" s="2">
        <v>-9.08</v>
      </c>
      <c r="I5003" s="2"/>
      <c r="J5003" s="2">
        <v>4498</v>
      </c>
      <c r="K5003" s="2">
        <v>22.49</v>
      </c>
      <c r="L5003" s="2">
        <v>0</v>
      </c>
      <c r="M5003" s="2">
        <v>0</v>
      </c>
      <c r="N5003" s="2" t="str">
        <f>"600104"</f>
        <v>600104</v>
      </c>
      <c r="O5003" s="2" t="str">
        <f>"A453612732"</f>
        <v>A453612732</v>
      </c>
      <c r="P5003" s="2" t="str">
        <f>"4947.12"</f>
        <v>4947.12</v>
      </c>
      <c r="Q5003" s="2">
        <v>35</v>
      </c>
      <c r="R5003" s="2">
        <f>Q5003*C5003</f>
        <v>7000</v>
      </c>
      <c r="S5003" s="2">
        <f>(R5003-P5003)/P5003*100</f>
        <v>41.4964666310904</v>
      </c>
    </row>
    <row r="5004" spans="2:19">
      <c r="B5004" s="2" t="str">
        <f>"中海集运"</f>
        <v>中海集运</v>
      </c>
      <c r="C5004" s="2">
        <v>400</v>
      </c>
      <c r="D5004" s="2">
        <v>400</v>
      </c>
      <c r="E5004" s="2" t="str">
        <f>"人民币"</f>
        <v>人民币</v>
      </c>
      <c r="F5004" s="2">
        <v>9.099</v>
      </c>
      <c r="G5004" s="2">
        <v>-167.68</v>
      </c>
      <c r="H5004" s="2">
        <v>-4.6</v>
      </c>
      <c r="I5004" s="2"/>
      <c r="J5004" s="2">
        <v>3472</v>
      </c>
      <c r="K5004" s="2">
        <v>8.68</v>
      </c>
      <c r="L5004" s="2">
        <v>0</v>
      </c>
      <c r="M5004" s="2">
        <v>0</v>
      </c>
      <c r="N5004" s="2" t="str">
        <f>"601866"</f>
        <v>601866</v>
      </c>
      <c r="O5004" s="2" t="str">
        <f>"A453612732"</f>
        <v>A453612732</v>
      </c>
      <c r="P5004" s="2" t="str">
        <f>"3639.68"</f>
        <v>3639.68</v>
      </c>
      <c r="Q5004" s="2">
        <v>12</v>
      </c>
      <c r="R5004" s="2">
        <f>Q5004*C5004</f>
        <v>4800</v>
      </c>
      <c r="S5004" s="2">
        <f>(R5004-P5004)/P5004*100</f>
        <v>31.8797256901706</v>
      </c>
    </row>
    <row r="5005" spans="2:19">
      <c r="B5005" s="2" t="str">
        <f>"中航军B"</f>
        <v>中航军B</v>
      </c>
      <c r="C5005" s="2">
        <v>3000</v>
      </c>
      <c r="D5005" s="2">
        <v>3000</v>
      </c>
      <c r="E5005" s="2" t="str">
        <f>"人民币"</f>
        <v>人民币</v>
      </c>
      <c r="F5005" s="2">
        <v>0.972</v>
      </c>
      <c r="G5005" s="2">
        <v>-62</v>
      </c>
      <c r="H5005" s="2">
        <v>-2.16</v>
      </c>
      <c r="I5005" s="2"/>
      <c r="J5005" s="2">
        <v>2853</v>
      </c>
      <c r="K5005" s="2">
        <v>0.951</v>
      </c>
      <c r="L5005" s="2">
        <v>0</v>
      </c>
      <c r="M5005" s="2">
        <v>0</v>
      </c>
      <c r="N5005" s="2" t="str">
        <f>"150222"</f>
        <v>150222</v>
      </c>
      <c r="O5005" s="2" t="str">
        <f>"0157472516"</f>
        <v>0157472516</v>
      </c>
      <c r="P5005" s="2" t="str">
        <f>"2915.00"</f>
        <v>2915.00</v>
      </c>
      <c r="Q5005" s="2">
        <v>1.1</v>
      </c>
      <c r="R5005" s="2">
        <f>Q5005*C5005</f>
        <v>3300</v>
      </c>
      <c r="S5005" s="2">
        <f>(R5005-P5005)/P5005*100</f>
        <v>13.2075471698113</v>
      </c>
    </row>
    <row r="5006" spans="2:19">
      <c r="B5006" s="2" t="str">
        <f>"华贸物流"</f>
        <v>华贸物流</v>
      </c>
      <c r="C5006" s="2">
        <v>200</v>
      </c>
      <c r="D5006" s="2">
        <v>200</v>
      </c>
      <c r="E5006" s="2" t="str">
        <f>"人民币"</f>
        <v>人民币</v>
      </c>
      <c r="F5006" s="2">
        <v>16.576</v>
      </c>
      <c r="G5006" s="2">
        <v>-473.12</v>
      </c>
      <c r="H5006" s="2">
        <v>-14.27</v>
      </c>
      <c r="I5006" s="2"/>
      <c r="J5006" s="2">
        <v>2842</v>
      </c>
      <c r="K5006" s="2">
        <v>14.21</v>
      </c>
      <c r="L5006" s="2">
        <v>0</v>
      </c>
      <c r="M5006" s="2">
        <v>0</v>
      </c>
      <c r="N5006" s="2" t="str">
        <f>"603128"</f>
        <v>603128</v>
      </c>
      <c r="O5006" s="2" t="str">
        <f t="shared" ref="O5006:O5009" si="1495">"A453612732"</f>
        <v>A453612732</v>
      </c>
      <c r="P5006" s="2" t="str">
        <f>"3315.12"</f>
        <v>3315.12</v>
      </c>
      <c r="Q5006" s="2">
        <v>20</v>
      </c>
      <c r="R5006" s="2">
        <f>Q5006*C5006</f>
        <v>4000</v>
      </c>
      <c r="S5006" s="2">
        <f>(R5006-P5006)/P5006*100</f>
        <v>20.6592823185888</v>
      </c>
    </row>
    <row r="5007" spans="2:19">
      <c r="B5007" s="2" t="str">
        <f>"盛达矿业"</f>
        <v>盛达矿业</v>
      </c>
      <c r="C5007" s="2">
        <v>100</v>
      </c>
      <c r="D5007" s="2">
        <v>100</v>
      </c>
      <c r="E5007" s="2" t="str">
        <f>"人民币"</f>
        <v>人民币</v>
      </c>
      <c r="F5007" s="2">
        <v>38.308</v>
      </c>
      <c r="G5007" s="2">
        <v>-1175.77</v>
      </c>
      <c r="H5007" s="2">
        <v>-30.69</v>
      </c>
      <c r="I5007" s="2"/>
      <c r="J5007" s="2">
        <v>2655</v>
      </c>
      <c r="K5007" s="2">
        <v>26.55</v>
      </c>
      <c r="L5007" s="2">
        <v>0</v>
      </c>
      <c r="M5007" s="2">
        <v>100</v>
      </c>
      <c r="N5007" s="2" t="str">
        <f>"000603"</f>
        <v>000603</v>
      </c>
      <c r="O5007" s="2" t="str">
        <f>"0157472516"</f>
        <v>0157472516</v>
      </c>
      <c r="P5007" s="2" t="str">
        <f>"3830.77"</f>
        <v>3830.77</v>
      </c>
      <c r="Q5007" s="2">
        <v>40</v>
      </c>
      <c r="R5007" s="2">
        <f>Q5007*C5007</f>
        <v>4000</v>
      </c>
      <c r="S5007" s="2">
        <f>(R5007-P5007)/P5007*100</f>
        <v>4.41764971533138</v>
      </c>
    </row>
    <row r="5008" spans="2:19">
      <c r="B5008" s="2" t="str">
        <f>"大众交通"</f>
        <v>大众交通</v>
      </c>
      <c r="C5008" s="2">
        <v>100</v>
      </c>
      <c r="D5008" s="2">
        <v>100</v>
      </c>
      <c r="E5008" s="2" t="str">
        <f>"人民币"</f>
        <v>人民币</v>
      </c>
      <c r="F5008" s="2">
        <v>30.941</v>
      </c>
      <c r="G5008" s="2">
        <v>-1037.13</v>
      </c>
      <c r="H5008" s="2">
        <v>-33.52</v>
      </c>
      <c r="I5008" s="2"/>
      <c r="J5008" s="2">
        <v>2057</v>
      </c>
      <c r="K5008" s="2">
        <v>20.57</v>
      </c>
      <c r="L5008" s="2">
        <v>0</v>
      </c>
      <c r="M5008" s="2">
        <v>0</v>
      </c>
      <c r="N5008" s="2" t="str">
        <f>"600611"</f>
        <v>600611</v>
      </c>
      <c r="O5008" s="2" t="str">
        <f>"A453612732"</f>
        <v>A453612732</v>
      </c>
      <c r="P5008" s="2" t="str">
        <f>"3094.13"</f>
        <v>3094.13</v>
      </c>
      <c r="Q5008" s="2">
        <v>28</v>
      </c>
      <c r="R5008" s="2">
        <f>Q5008*C5008</f>
        <v>2800</v>
      </c>
      <c r="S5008" s="2">
        <f>(R5008-P5008)/P5008*100</f>
        <v>-9.50606470962759</v>
      </c>
    </row>
    <row r="5009" spans="2:19">
      <c r="B5009" s="2" t="str">
        <f>"中国中车"</f>
        <v>中国中车</v>
      </c>
      <c r="C5009" s="2">
        <v>100</v>
      </c>
      <c r="D5009" s="2">
        <v>100</v>
      </c>
      <c r="E5009" s="2" t="str">
        <f>"人民币"</f>
        <v>人民币</v>
      </c>
      <c r="F5009" s="2">
        <v>26.395</v>
      </c>
      <c r="G5009" s="2">
        <v>-631.5</v>
      </c>
      <c r="H5009" s="2">
        <v>-23.92</v>
      </c>
      <c r="I5009" s="2"/>
      <c r="J5009" s="2">
        <v>2008</v>
      </c>
      <c r="K5009" s="2">
        <v>20.08</v>
      </c>
      <c r="L5009" s="2">
        <v>0</v>
      </c>
      <c r="M5009" s="2">
        <v>100</v>
      </c>
      <c r="N5009" s="2" t="str">
        <f>"601766"</f>
        <v>601766</v>
      </c>
      <c r="O5009" s="2" t="str">
        <f>"A453612732"</f>
        <v>A453612732</v>
      </c>
      <c r="P5009" s="2" t="str">
        <f>"2639.50"</f>
        <v>2639.50</v>
      </c>
      <c r="Q5009" s="2">
        <v>30</v>
      </c>
      <c r="R5009" s="2">
        <f>Q5009*C5009</f>
        <v>3000</v>
      </c>
      <c r="S5009" s="2">
        <f>(R5009-P5009)/P5009*100</f>
        <v>13.6578897518469</v>
      </c>
    </row>
    <row r="5010" spans="2:19">
      <c r="B5010" s="2" t="s">
        <v>8</v>
      </c>
      <c r="C5010" s="2" t="s">
        <v>9</v>
      </c>
      <c r="D5010" s="4" t="s">
        <v>10</v>
      </c>
      <c r="E5010" s="4"/>
      <c r="F5010" s="4"/>
      <c r="G5010" s="2"/>
      <c r="H5010" s="2">
        <f>SUM(H4994:H5009)</f>
        <v>-178.38</v>
      </c>
      <c r="I5010" s="2"/>
      <c r="J5010" s="2"/>
      <c r="K5010" s="2"/>
      <c r="L5010" s="2"/>
      <c r="M5010" s="2"/>
      <c r="N5010" s="2"/>
      <c r="O5010" s="2"/>
      <c r="P5010" s="2"/>
      <c r="Q5010" s="2"/>
      <c r="R5010" s="2">
        <f>SUM(R4994:R5009)</f>
        <v>134800</v>
      </c>
      <c r="S5010" s="2"/>
    </row>
    <row r="5011" customFormat="1" spans="4:9">
      <c r="D5011" s="5"/>
      <c r="E5011" s="5"/>
      <c r="F5011" s="5"/>
      <c r="I5011" s="6">
        <v>42257</v>
      </c>
    </row>
    <row r="5012" customFormat="1" spans="11:11">
      <c r="K5012" s="6">
        <f>I5011+1</f>
        <v>42258</v>
      </c>
    </row>
    <row r="5013" customFormat="1" spans="3:12">
      <c r="C5013" t="s">
        <v>11</v>
      </c>
      <c r="L5013" s="7">
        <f ca="1">NOW()</f>
        <v>42259.9654398148</v>
      </c>
    </row>
    <row r="5014" customFormat="1" spans="10:10">
      <c r="J5014" t="e">
        <f>E5006+1</f>
        <v>#VALUE!</v>
      </c>
    </row>
    <row r="5015" customFormat="1" spans="7:7">
      <c r="G5015" t="s">
        <v>12</v>
      </c>
    </row>
    <row r="5016" customFormat="1" spans="6:6">
      <c r="F5016" t="s">
        <v>13</v>
      </c>
    </row>
    <row r="5017" spans="1:17">
      <c r="A5017" s="2" t="str">
        <f>"币种"</f>
        <v>币种</v>
      </c>
      <c r="B5017" s="2" t="str">
        <f>"余额"</f>
        <v>余额</v>
      </c>
      <c r="C5017" s="2" t="str">
        <f>"可用"</f>
        <v>可用</v>
      </c>
      <c r="D5017" s="2" t="str">
        <f>"可取"</f>
        <v>可取</v>
      </c>
      <c r="E5017" s="2" t="str">
        <f>"参考市值"</f>
        <v>参考市值</v>
      </c>
      <c r="F5017" s="2" t="str">
        <f>"资产"</f>
        <v>资产</v>
      </c>
      <c r="G5017" s="2" t="str">
        <f>"盈亏"</f>
        <v>盈亏</v>
      </c>
      <c r="H5017" s="2"/>
      <c r="I5017" s="2"/>
      <c r="J5017" s="2"/>
      <c r="K5017" s="2"/>
      <c r="L5017" s="2"/>
      <c r="M5017" s="2"/>
      <c r="N5017" s="2"/>
      <c r="O5017" s="2"/>
      <c r="P5017" s="2"/>
      <c r="Q5017" s="2"/>
    </row>
    <row r="5018" spans="1:17">
      <c r="A5018" s="2" t="str">
        <f>"人民币"</f>
        <v>人民币</v>
      </c>
      <c r="B5018" s="2" t="str">
        <f>"5508.71"</f>
        <v>5508.71</v>
      </c>
      <c r="C5018" s="2" t="str">
        <f>"138.54"</f>
        <v>138.54</v>
      </c>
      <c r="D5018" s="2" t="str">
        <f>"138.54"</f>
        <v>138.54</v>
      </c>
      <c r="E5018" s="2" t="str">
        <f>"91616.00"</f>
        <v>91616.00</v>
      </c>
      <c r="F5018" s="2" t="str">
        <f>"91754.54"</f>
        <v>91754.54</v>
      </c>
      <c r="G5018" s="2" t="str">
        <f>"-9194.42"</f>
        <v>-9194.42</v>
      </c>
      <c r="H5018" s="2"/>
      <c r="I5018" s="2"/>
      <c r="J5018" s="2"/>
      <c r="K5018" s="2"/>
      <c r="L5018" s="2"/>
      <c r="M5018" s="2"/>
      <c r="N5018" s="2"/>
      <c r="O5018" s="2"/>
      <c r="P5018" s="2"/>
      <c r="Q5018" s="2"/>
    </row>
    <row r="5019" spans="1:17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8"/>
    </row>
    <row r="5020" spans="1:18">
      <c r="A5020" s="2" t="s">
        <v>0</v>
      </c>
      <c r="B5020" s="2" t="str">
        <f>"证券数量"</f>
        <v>证券数量</v>
      </c>
      <c r="C5020" s="2" t="s">
        <v>1</v>
      </c>
      <c r="D5020" s="2" t="str">
        <f>"价格币种"</f>
        <v>价格币种</v>
      </c>
      <c r="E5020" s="2" t="str">
        <f>"成本价"</f>
        <v>成本价</v>
      </c>
      <c r="F5020" s="2" t="str">
        <f>"浮动盈亏"</f>
        <v>浮动盈亏</v>
      </c>
      <c r="G5020" s="2" t="str">
        <f>"盈亏比例(%)"</f>
        <v>盈亏比例(%)</v>
      </c>
      <c r="H5020" s="2" t="str">
        <f>"折算汇率"</f>
        <v>折算汇率</v>
      </c>
      <c r="I5020" s="2" t="str">
        <f>"最新市值"</f>
        <v>最新市值</v>
      </c>
      <c r="J5020" s="2" t="str">
        <f>"当前价"</f>
        <v>当前价</v>
      </c>
      <c r="K5020" s="2" t="str">
        <f>"今买数量"</f>
        <v>今买数量</v>
      </c>
      <c r="L5020" s="2" t="str">
        <f>"今卖数量"</f>
        <v>今卖数量</v>
      </c>
      <c r="M5020" s="2" t="str">
        <f>"证券代码"</f>
        <v>证券代码</v>
      </c>
      <c r="N5020" s="2" t="str">
        <f>"股东代码"</f>
        <v>股东代码</v>
      </c>
      <c r="O5020" s="2" t="str">
        <f>"成本金额"</f>
        <v>成本金额</v>
      </c>
      <c r="P5020" s="2" t="s">
        <v>2</v>
      </c>
      <c r="Q5020" s="2"/>
      <c r="R5020" s="2" t="s">
        <v>3</v>
      </c>
    </row>
    <row r="5021" spans="1:18">
      <c r="A5021" s="2" t="s">
        <v>4</v>
      </c>
      <c r="B5021" s="9" t="s">
        <v>5</v>
      </c>
      <c r="C5021" s="9" t="s">
        <v>5</v>
      </c>
      <c r="D5021" s="2" t="str">
        <f t="shared" ref="D5021:D5036" si="1496">"人民币"</f>
        <v>人民币</v>
      </c>
      <c r="E5021" s="2">
        <v>19.758</v>
      </c>
      <c r="F5021" s="2">
        <v>-1294.53</v>
      </c>
      <c r="G5021" s="2">
        <v>-8.19</v>
      </c>
      <c r="H5021" s="9" t="s">
        <v>6</v>
      </c>
      <c r="I5021" s="2">
        <v>14512</v>
      </c>
      <c r="J5021" s="2">
        <v>18.14</v>
      </c>
      <c r="K5021" s="2">
        <v>0</v>
      </c>
      <c r="L5021" s="2">
        <v>0</v>
      </c>
      <c r="M5021" s="2" t="str">
        <f>"000936"</f>
        <v>000936</v>
      </c>
      <c r="N5021" s="2" t="str">
        <f t="shared" ref="N5021:N5024" si="1497">"0157472516"</f>
        <v>0157472516</v>
      </c>
      <c r="O5021" s="2" t="str">
        <f>"15806.53"</f>
        <v>15806.53</v>
      </c>
      <c r="P5021" s="2">
        <v>30</v>
      </c>
      <c r="Q5021" s="2">
        <f t="shared" ref="Q5021:Q5036" si="1498">P5021*B5021</f>
        <v>24000</v>
      </c>
      <c r="R5021" s="2">
        <f t="shared" ref="R5021:R5036" si="1499">(Q5021-O5021)/O5021*100</f>
        <v>51.835981711356</v>
      </c>
    </row>
    <row r="5022" spans="1:18">
      <c r="A5022" s="2" t="str">
        <f>"创业板B"</f>
        <v>创业板B</v>
      </c>
      <c r="B5022" s="2">
        <v>10000</v>
      </c>
      <c r="C5022" s="2">
        <v>10000</v>
      </c>
      <c r="D5022" s="2" t="str">
        <f>"人民币"</f>
        <v>人民币</v>
      </c>
      <c r="E5022" s="2">
        <v>1.116</v>
      </c>
      <c r="F5022" s="2">
        <v>-927.5</v>
      </c>
      <c r="G5022" s="2">
        <v>-8.33</v>
      </c>
      <c r="H5022" s="2"/>
      <c r="I5022" s="2">
        <v>10230</v>
      </c>
      <c r="J5022" s="2">
        <v>1.023</v>
      </c>
      <c r="K5022" s="2">
        <v>0</v>
      </c>
      <c r="L5022" s="2">
        <v>0</v>
      </c>
      <c r="M5022" s="2" t="str">
        <f>"150153"</f>
        <v>150153</v>
      </c>
      <c r="N5022" s="2" t="str">
        <f>"0157472516"</f>
        <v>0157472516</v>
      </c>
      <c r="O5022" s="2" t="str">
        <f>"11157.50"</f>
        <v>11157.50</v>
      </c>
      <c r="P5022" s="2">
        <v>1.3</v>
      </c>
      <c r="Q5022" s="2">
        <f>P5022*B5022</f>
        <v>13000</v>
      </c>
      <c r="R5022" s="2">
        <f>(Q5022-O5022)/O5022*100</f>
        <v>16.5135559041004</v>
      </c>
    </row>
    <row r="5023" spans="1:18">
      <c r="A5023" s="2" t="s">
        <v>7</v>
      </c>
      <c r="B5023" s="2">
        <v>600</v>
      </c>
      <c r="C5023" s="2">
        <v>600</v>
      </c>
      <c r="D5023" s="2" t="str">
        <f>"人民币"</f>
        <v>人民币</v>
      </c>
      <c r="E5023" s="2">
        <v>17.548</v>
      </c>
      <c r="F5023" s="2">
        <v>-310.88</v>
      </c>
      <c r="G5023" s="2">
        <v>-2.95</v>
      </c>
      <c r="H5023" s="2"/>
      <c r="I5023" s="2">
        <v>10218</v>
      </c>
      <c r="J5023" s="2">
        <v>17.03</v>
      </c>
      <c r="K5023" s="2">
        <v>0</v>
      </c>
      <c r="L5023" s="2">
        <v>0</v>
      </c>
      <c r="M5023" s="2" t="str">
        <f>"600008"</f>
        <v>600008</v>
      </c>
      <c r="N5023" s="2" t="str">
        <f t="shared" ref="N5023:N5026" si="1500">"A453612732"</f>
        <v>A453612732</v>
      </c>
      <c r="O5023" s="2" t="str">
        <f>"10528.88"</f>
        <v>10528.88</v>
      </c>
      <c r="P5023" s="2">
        <v>25</v>
      </c>
      <c r="Q5023" s="2">
        <f>P5023*B5023</f>
        <v>15000</v>
      </c>
      <c r="R5023" s="2">
        <f>(Q5023-O5023)/O5023*100</f>
        <v>42.4652954540274</v>
      </c>
    </row>
    <row r="5024" spans="1:18">
      <c r="A5024" s="2" t="str">
        <f>"华英农业"</f>
        <v>华英农业</v>
      </c>
      <c r="B5024" s="2">
        <v>600</v>
      </c>
      <c r="C5024" s="2">
        <v>300</v>
      </c>
      <c r="D5024" s="2" t="str">
        <f>"人民币"</f>
        <v>人民币</v>
      </c>
      <c r="E5024" s="2">
        <v>14.948</v>
      </c>
      <c r="F5024" s="2">
        <v>-418.66</v>
      </c>
      <c r="G5024" s="2">
        <v>-4.67</v>
      </c>
      <c r="H5024" s="2"/>
      <c r="I5024" s="2">
        <v>8550</v>
      </c>
      <c r="J5024" s="2">
        <v>14.25</v>
      </c>
      <c r="K5024" s="2">
        <v>300</v>
      </c>
      <c r="L5024" s="2">
        <v>0</v>
      </c>
      <c r="M5024" s="2" t="str">
        <f>"002321"</f>
        <v>002321</v>
      </c>
      <c r="N5024" s="2" t="str">
        <f>"0157472516"</f>
        <v>0157472516</v>
      </c>
      <c r="O5024" s="2" t="str">
        <f>"8968.66"</f>
        <v>8968.66</v>
      </c>
      <c r="P5024" s="2">
        <v>25</v>
      </c>
      <c r="Q5024" s="2">
        <f>P5024*B5024</f>
        <v>15000</v>
      </c>
      <c r="R5024" s="2">
        <f>(Q5024-O5024)/O5024*100</f>
        <v>67.2490650777262</v>
      </c>
    </row>
    <row r="5025" spans="1:18">
      <c r="A5025" s="2" t="str">
        <f>"*ST阳化"</f>
        <v>*ST阳化</v>
      </c>
      <c r="B5025" s="2">
        <v>900</v>
      </c>
      <c r="C5025" s="2">
        <v>600</v>
      </c>
      <c r="D5025" s="2" t="str">
        <f>"人民币"</f>
        <v>人民币</v>
      </c>
      <c r="E5025" s="2">
        <v>7.599</v>
      </c>
      <c r="F5025" s="2">
        <v>-80.2</v>
      </c>
      <c r="G5025" s="2">
        <v>-1.17</v>
      </c>
      <c r="H5025" s="2"/>
      <c r="I5025" s="2">
        <v>6759</v>
      </c>
      <c r="J5025" s="2">
        <v>7.51</v>
      </c>
      <c r="K5025" s="2">
        <v>300</v>
      </c>
      <c r="L5025" s="2">
        <v>0</v>
      </c>
      <c r="M5025" s="2" t="str">
        <f>"600691"</f>
        <v>600691</v>
      </c>
      <c r="N5025" s="2" t="str">
        <f>"A453612732"</f>
        <v>A453612732</v>
      </c>
      <c r="O5025" s="2" t="str">
        <f>"6839.20"</f>
        <v>6839.20</v>
      </c>
      <c r="P5025" s="2">
        <v>11</v>
      </c>
      <c r="Q5025" s="2">
        <f>P5025*B5025</f>
        <v>9900</v>
      </c>
      <c r="R5025" s="2">
        <f>(Q5025-O5025)/O5025*100</f>
        <v>44.7537723710376</v>
      </c>
    </row>
    <row r="5026" spans="1:18">
      <c r="A5026" s="2" t="str">
        <f>"雪峰科技"</f>
        <v>雪峰科技</v>
      </c>
      <c r="B5026" s="2">
        <v>200</v>
      </c>
      <c r="C5026" s="2">
        <v>100</v>
      </c>
      <c r="D5026" s="2" t="str">
        <f>"人民币"</f>
        <v>人民币</v>
      </c>
      <c r="E5026" s="2">
        <v>37.898</v>
      </c>
      <c r="F5026" s="2">
        <v>-1239.59</v>
      </c>
      <c r="G5026" s="2">
        <v>-16.35</v>
      </c>
      <c r="H5026" s="2"/>
      <c r="I5026" s="2">
        <v>6340</v>
      </c>
      <c r="J5026" s="2">
        <v>31.7</v>
      </c>
      <c r="K5026" s="2">
        <v>100</v>
      </c>
      <c r="L5026" s="2">
        <v>0</v>
      </c>
      <c r="M5026" s="2" t="str">
        <f>"603227"</f>
        <v>603227</v>
      </c>
      <c r="N5026" s="2" t="str">
        <f>"A453612732"</f>
        <v>A453612732</v>
      </c>
      <c r="O5026" s="2" t="str">
        <f>"7579.59"</f>
        <v>7579.59</v>
      </c>
      <c r="P5026" s="2">
        <v>42</v>
      </c>
      <c r="Q5026" s="2">
        <f>P5026*B5026</f>
        <v>8400</v>
      </c>
      <c r="R5026" s="2">
        <f>(Q5026-O5026)/O5026*100</f>
        <v>10.8239363870605</v>
      </c>
    </row>
    <row r="5027" spans="1:18">
      <c r="A5027" s="2" t="str">
        <f>"三花股份"</f>
        <v>三花股份</v>
      </c>
      <c r="B5027" s="2">
        <v>400</v>
      </c>
      <c r="C5027" s="2">
        <v>400</v>
      </c>
      <c r="D5027" s="2" t="str">
        <f>"人民币"</f>
        <v>人民币</v>
      </c>
      <c r="E5027" s="2">
        <v>13.737</v>
      </c>
      <c r="F5027" s="2">
        <v>69.25</v>
      </c>
      <c r="G5027" s="2">
        <v>1.26</v>
      </c>
      <c r="H5027" s="2"/>
      <c r="I5027" s="2">
        <v>5564</v>
      </c>
      <c r="J5027" s="2">
        <v>13.91</v>
      </c>
      <c r="K5027" s="2">
        <v>0</v>
      </c>
      <c r="L5027" s="2">
        <v>0</v>
      </c>
      <c r="M5027" s="2" t="str">
        <f>"002050"</f>
        <v>002050</v>
      </c>
      <c r="N5027" s="2" t="str">
        <f t="shared" ref="N5027:N5032" si="1501">"0157472516"</f>
        <v>0157472516</v>
      </c>
      <c r="O5027" s="2" t="str">
        <f>"5494.75"</f>
        <v>5494.75</v>
      </c>
      <c r="P5027" s="2">
        <v>20</v>
      </c>
      <c r="Q5027" s="2">
        <f>P5027*B5027</f>
        <v>8000</v>
      </c>
      <c r="R5027" s="2">
        <f>(Q5027-O5027)/O5027*100</f>
        <v>45.5935210883116</v>
      </c>
    </row>
    <row r="5028" spans="1:18">
      <c r="A5028" s="2" t="str">
        <f>"农 产 品"</f>
        <v>农 产 品</v>
      </c>
      <c r="B5028" s="2">
        <v>200</v>
      </c>
      <c r="C5028" s="2">
        <v>200</v>
      </c>
      <c r="D5028" s="2" t="str">
        <f>"人民币"</f>
        <v>人民币</v>
      </c>
      <c r="E5028" s="2">
        <v>25.665</v>
      </c>
      <c r="F5028" s="2">
        <v>-601</v>
      </c>
      <c r="G5028" s="2">
        <v>-11.71</v>
      </c>
      <c r="H5028" s="2"/>
      <c r="I5028" s="2">
        <v>4532</v>
      </c>
      <c r="J5028" s="2">
        <v>22.66</v>
      </c>
      <c r="K5028" s="2">
        <v>0</v>
      </c>
      <c r="L5028" s="2">
        <v>0</v>
      </c>
      <c r="M5028" s="2" t="str">
        <f>"000061"</f>
        <v>000061</v>
      </c>
      <c r="N5028" s="2" t="str">
        <f>"0157472516"</f>
        <v>0157472516</v>
      </c>
      <c r="O5028" s="2" t="str">
        <f>"5133.00"</f>
        <v>5133.00</v>
      </c>
      <c r="P5028" s="2">
        <v>35</v>
      </c>
      <c r="Q5028" s="2">
        <f>P5028*B5028</f>
        <v>7000</v>
      </c>
      <c r="R5028" s="2">
        <f>(Q5028-O5028)/O5028*100</f>
        <v>36.3724917202416</v>
      </c>
    </row>
    <row r="5029" spans="1:18">
      <c r="A5029" s="2" t="str">
        <f>"北京城建"</f>
        <v>北京城建</v>
      </c>
      <c r="B5029" s="2">
        <v>200</v>
      </c>
      <c r="C5029" s="2">
        <v>200</v>
      </c>
      <c r="D5029" s="2" t="str">
        <f>"人民币"</f>
        <v>人民币</v>
      </c>
      <c r="E5029" s="2">
        <v>24.605</v>
      </c>
      <c r="F5029" s="2">
        <v>-394.99</v>
      </c>
      <c r="G5029" s="2">
        <v>-8.03</v>
      </c>
      <c r="H5029" s="2"/>
      <c r="I5029" s="2">
        <v>4526</v>
      </c>
      <c r="J5029" s="2">
        <v>22.63</v>
      </c>
      <c r="K5029" s="2">
        <v>0</v>
      </c>
      <c r="L5029" s="2">
        <v>0</v>
      </c>
      <c r="M5029" s="2" t="str">
        <f>"600266"</f>
        <v>600266</v>
      </c>
      <c r="N5029" s="2" t="str">
        <f t="shared" ref="N5029:N5031" si="1502">"A453612732"</f>
        <v>A453612732</v>
      </c>
      <c r="O5029" s="2" t="str">
        <f>"4920.99"</f>
        <v>4920.99</v>
      </c>
      <c r="P5029" s="2">
        <v>28</v>
      </c>
      <c r="Q5029" s="2">
        <f>P5029*B5029</f>
        <v>5600</v>
      </c>
      <c r="R5029" s="2">
        <f>(Q5029-O5029)/O5029*100</f>
        <v>13.7982397850839</v>
      </c>
    </row>
    <row r="5030" spans="1:18">
      <c r="A5030" s="2" t="str">
        <f>"上汽集团"</f>
        <v>上汽集团</v>
      </c>
      <c r="B5030" s="2">
        <v>200</v>
      </c>
      <c r="C5030" s="2">
        <v>200</v>
      </c>
      <c r="D5030" s="2" t="str">
        <f>"人民币"</f>
        <v>人民币</v>
      </c>
      <c r="E5030" s="2">
        <v>24.736</v>
      </c>
      <c r="F5030" s="2">
        <v>-449.12</v>
      </c>
      <c r="G5030" s="2">
        <v>-9.08</v>
      </c>
      <c r="H5030" s="2"/>
      <c r="I5030" s="2">
        <v>4498</v>
      </c>
      <c r="J5030" s="2">
        <v>22.49</v>
      </c>
      <c r="K5030" s="2">
        <v>0</v>
      </c>
      <c r="L5030" s="2">
        <v>0</v>
      </c>
      <c r="M5030" s="2" t="str">
        <f>"600104"</f>
        <v>600104</v>
      </c>
      <c r="N5030" s="2" t="str">
        <f>"A453612732"</f>
        <v>A453612732</v>
      </c>
      <c r="O5030" s="2" t="str">
        <f>"4947.12"</f>
        <v>4947.12</v>
      </c>
      <c r="P5030" s="2">
        <v>35</v>
      </c>
      <c r="Q5030" s="2">
        <f>P5030*B5030</f>
        <v>7000</v>
      </c>
      <c r="R5030" s="2">
        <f>(Q5030-O5030)/O5030*100</f>
        <v>41.4964666310904</v>
      </c>
    </row>
    <row r="5031" spans="1:18">
      <c r="A5031" s="2" t="str">
        <f>"中海集运"</f>
        <v>中海集运</v>
      </c>
      <c r="B5031" s="2">
        <v>400</v>
      </c>
      <c r="C5031" s="2">
        <v>400</v>
      </c>
      <c r="D5031" s="2" t="str">
        <f>"人民币"</f>
        <v>人民币</v>
      </c>
      <c r="E5031" s="2">
        <v>9.099</v>
      </c>
      <c r="F5031" s="2">
        <v>-167.68</v>
      </c>
      <c r="G5031" s="2">
        <v>-4.6</v>
      </c>
      <c r="H5031" s="2"/>
      <c r="I5031" s="2">
        <v>3472</v>
      </c>
      <c r="J5031" s="2">
        <v>8.68</v>
      </c>
      <c r="K5031" s="2">
        <v>0</v>
      </c>
      <c r="L5031" s="2">
        <v>0</v>
      </c>
      <c r="M5031" s="2" t="str">
        <f>"601866"</f>
        <v>601866</v>
      </c>
      <c r="N5031" s="2" t="str">
        <f>"A453612732"</f>
        <v>A453612732</v>
      </c>
      <c r="O5031" s="2" t="str">
        <f>"3639.68"</f>
        <v>3639.68</v>
      </c>
      <c r="P5031" s="2">
        <v>12</v>
      </c>
      <c r="Q5031" s="2">
        <f>P5031*B5031</f>
        <v>4800</v>
      </c>
      <c r="R5031" s="2">
        <f>(Q5031-O5031)/O5031*100</f>
        <v>31.8797256901706</v>
      </c>
    </row>
    <row r="5032" spans="1:18">
      <c r="A5032" s="2" t="str">
        <f>"中航军B"</f>
        <v>中航军B</v>
      </c>
      <c r="B5032" s="2">
        <v>3000</v>
      </c>
      <c r="C5032" s="2">
        <v>3000</v>
      </c>
      <c r="D5032" s="2" t="str">
        <f>"人民币"</f>
        <v>人民币</v>
      </c>
      <c r="E5032" s="2">
        <v>0.972</v>
      </c>
      <c r="F5032" s="2">
        <v>-62</v>
      </c>
      <c r="G5032" s="2">
        <v>-2.16</v>
      </c>
      <c r="H5032" s="2"/>
      <c r="I5032" s="2">
        <v>2853</v>
      </c>
      <c r="J5032" s="2">
        <v>0.951</v>
      </c>
      <c r="K5032" s="2">
        <v>0</v>
      </c>
      <c r="L5032" s="2">
        <v>0</v>
      </c>
      <c r="M5032" s="2" t="str">
        <f>"150222"</f>
        <v>150222</v>
      </c>
      <c r="N5032" s="2" t="str">
        <f>"0157472516"</f>
        <v>0157472516</v>
      </c>
      <c r="O5032" s="2" t="str">
        <f>"2915.00"</f>
        <v>2915.00</v>
      </c>
      <c r="P5032" s="2">
        <v>1.1</v>
      </c>
      <c r="Q5032" s="2">
        <f>P5032*B5032</f>
        <v>3300</v>
      </c>
      <c r="R5032" s="2">
        <f>(Q5032-O5032)/O5032*100</f>
        <v>13.2075471698113</v>
      </c>
    </row>
    <row r="5033" spans="1:18">
      <c r="A5033" s="2" t="str">
        <f>"华贸物流"</f>
        <v>华贸物流</v>
      </c>
      <c r="B5033" s="2">
        <v>200</v>
      </c>
      <c r="C5033" s="2">
        <v>200</v>
      </c>
      <c r="D5033" s="2" t="str">
        <f>"人民币"</f>
        <v>人民币</v>
      </c>
      <c r="E5033" s="2">
        <v>16.576</v>
      </c>
      <c r="F5033" s="2">
        <v>-473.12</v>
      </c>
      <c r="G5033" s="2">
        <v>-14.27</v>
      </c>
      <c r="H5033" s="2"/>
      <c r="I5033" s="2">
        <v>2842</v>
      </c>
      <c r="J5033" s="2">
        <v>14.21</v>
      </c>
      <c r="K5033" s="2">
        <v>0</v>
      </c>
      <c r="L5033" s="2">
        <v>0</v>
      </c>
      <c r="M5033" s="2" t="str">
        <f>"603128"</f>
        <v>603128</v>
      </c>
      <c r="N5033" s="2" t="str">
        <f t="shared" ref="N5033:N5036" si="1503">"A453612732"</f>
        <v>A453612732</v>
      </c>
      <c r="O5033" s="2" t="str">
        <f>"3315.12"</f>
        <v>3315.12</v>
      </c>
      <c r="P5033" s="2">
        <v>20</v>
      </c>
      <c r="Q5033" s="2">
        <f>P5033*B5033</f>
        <v>4000</v>
      </c>
      <c r="R5033" s="2">
        <f>(Q5033-O5033)/O5033*100</f>
        <v>20.6592823185888</v>
      </c>
    </row>
    <row r="5034" spans="1:18">
      <c r="A5034" s="2" t="str">
        <f>"盛达矿业"</f>
        <v>盛达矿业</v>
      </c>
      <c r="B5034" s="2">
        <v>100</v>
      </c>
      <c r="C5034" s="2">
        <v>100</v>
      </c>
      <c r="D5034" s="2" t="str">
        <f>"人民币"</f>
        <v>人民币</v>
      </c>
      <c r="E5034" s="2">
        <v>38.308</v>
      </c>
      <c r="F5034" s="2">
        <v>-1175.77</v>
      </c>
      <c r="G5034" s="2">
        <v>-30.69</v>
      </c>
      <c r="H5034" s="2"/>
      <c r="I5034" s="2">
        <v>2655</v>
      </c>
      <c r="J5034" s="2">
        <v>26.55</v>
      </c>
      <c r="K5034" s="2">
        <v>0</v>
      </c>
      <c r="L5034" s="2">
        <v>100</v>
      </c>
      <c r="M5034" s="2" t="str">
        <f>"000603"</f>
        <v>000603</v>
      </c>
      <c r="N5034" s="2" t="str">
        <f>"0157472516"</f>
        <v>0157472516</v>
      </c>
      <c r="O5034" s="2" t="str">
        <f>"3830.77"</f>
        <v>3830.77</v>
      </c>
      <c r="P5034" s="2">
        <v>40</v>
      </c>
      <c r="Q5034" s="2">
        <f>P5034*B5034</f>
        <v>4000</v>
      </c>
      <c r="R5034" s="2">
        <f>(Q5034-O5034)/O5034*100</f>
        <v>4.41764971533138</v>
      </c>
    </row>
    <row r="5035" spans="1:18">
      <c r="A5035" s="2" t="str">
        <f>"大众交通"</f>
        <v>大众交通</v>
      </c>
      <c r="B5035" s="2">
        <v>100</v>
      </c>
      <c r="C5035" s="2">
        <v>100</v>
      </c>
      <c r="D5035" s="2" t="str">
        <f>"人民币"</f>
        <v>人民币</v>
      </c>
      <c r="E5035" s="2">
        <v>30.941</v>
      </c>
      <c r="F5035" s="2">
        <v>-1037.13</v>
      </c>
      <c r="G5035" s="2">
        <v>-33.52</v>
      </c>
      <c r="H5035" s="2"/>
      <c r="I5035" s="2">
        <v>2057</v>
      </c>
      <c r="J5035" s="2">
        <v>20.57</v>
      </c>
      <c r="K5035" s="2">
        <v>0</v>
      </c>
      <c r="L5035" s="2">
        <v>0</v>
      </c>
      <c r="M5035" s="2" t="str">
        <f>"600611"</f>
        <v>600611</v>
      </c>
      <c r="N5035" s="2" t="str">
        <f>"A453612732"</f>
        <v>A453612732</v>
      </c>
      <c r="O5035" s="2" t="str">
        <f>"3094.13"</f>
        <v>3094.13</v>
      </c>
      <c r="P5035" s="2">
        <v>28</v>
      </c>
      <c r="Q5035" s="2">
        <f>P5035*B5035</f>
        <v>2800</v>
      </c>
      <c r="R5035" s="2">
        <f>(Q5035-O5035)/O5035*100</f>
        <v>-9.50606470962759</v>
      </c>
    </row>
    <row r="5036" spans="1:18">
      <c r="A5036" s="2" t="str">
        <f>"中国中车"</f>
        <v>中国中车</v>
      </c>
      <c r="B5036" s="2">
        <v>100</v>
      </c>
      <c r="C5036" s="2">
        <v>100</v>
      </c>
      <c r="D5036" s="2" t="str">
        <f>"人民币"</f>
        <v>人民币</v>
      </c>
      <c r="E5036" s="2">
        <v>26.395</v>
      </c>
      <c r="F5036" s="2">
        <v>-631.5</v>
      </c>
      <c r="G5036" s="2">
        <v>-23.92</v>
      </c>
      <c r="H5036" s="2"/>
      <c r="I5036" s="2">
        <v>2008</v>
      </c>
      <c r="J5036" s="2">
        <v>20.08</v>
      </c>
      <c r="K5036" s="2">
        <v>0</v>
      </c>
      <c r="L5036" s="2">
        <v>100</v>
      </c>
      <c r="M5036" s="2" t="str">
        <f>"601766"</f>
        <v>601766</v>
      </c>
      <c r="N5036" s="2" t="str">
        <f>"A453612732"</f>
        <v>A453612732</v>
      </c>
      <c r="O5036" s="2" t="str">
        <f>"2639.50"</f>
        <v>2639.50</v>
      </c>
      <c r="P5036" s="2">
        <v>30</v>
      </c>
      <c r="Q5036" s="2">
        <f>P5036*B5036</f>
        <v>3000</v>
      </c>
      <c r="R5036" s="2">
        <f>(Q5036-O5036)/O5036*100</f>
        <v>13.6578897518469</v>
      </c>
    </row>
    <row r="5037" spans="1:18">
      <c r="A5037" s="2" t="s">
        <v>8</v>
      </c>
      <c r="B5037" s="2" t="s">
        <v>9</v>
      </c>
      <c r="C5037" s="4" t="s">
        <v>10</v>
      </c>
      <c r="D5037" s="4"/>
      <c r="E5037" s="4"/>
      <c r="F5037" s="2"/>
      <c r="G5037" s="2">
        <f>SUM(G5021:G5036)</f>
        <v>-178.38</v>
      </c>
      <c r="H5037" s="2"/>
      <c r="I5037" s="2"/>
      <c r="J5037" s="2"/>
      <c r="K5037" s="2"/>
      <c r="L5037" s="2"/>
      <c r="M5037" s="2"/>
      <c r="N5037" s="2"/>
      <c r="O5037" s="2"/>
      <c r="P5037" s="2"/>
      <c r="Q5037" s="2">
        <f>SUM(Q5021:Q5036)</f>
        <v>134800</v>
      </c>
      <c r="R5037" s="2"/>
    </row>
    <row r="5038" customFormat="1" spans="3:8">
      <c r="C5038" s="5"/>
      <c r="D5038" s="5"/>
      <c r="E5038" s="5"/>
      <c r="H5038" s="6">
        <v>42257</v>
      </c>
    </row>
    <row r="5039" customFormat="1" spans="10:10">
      <c r="J5039" s="6">
        <f>H5038+1</f>
        <v>42258</v>
      </c>
    </row>
    <row r="5040" customFormat="1" spans="2:11">
      <c r="B5040" t="s">
        <v>11</v>
      </c>
      <c r="K5040" s="7">
        <f ca="1">NOW()</f>
        <v>42259.9654398148</v>
      </c>
    </row>
    <row r="5041" customFormat="1" spans="9:9">
      <c r="I5041" t="e">
        <f>D5033+1</f>
        <v>#VALUE!</v>
      </c>
    </row>
    <row r="5042" customFormat="1"/>
    <row r="5043" spans="1:18">
      <c r="A5043" s="2" t="s">
        <v>0</v>
      </c>
      <c r="B5043" s="2" t="str">
        <f>"证券数量"</f>
        <v>证券数量</v>
      </c>
      <c r="C5043" s="2" t="s">
        <v>1</v>
      </c>
      <c r="D5043" s="2" t="str">
        <f>"价格币种"</f>
        <v>价格币种</v>
      </c>
      <c r="E5043" s="2" t="str">
        <f>"成本价"</f>
        <v>成本价</v>
      </c>
      <c r="F5043" s="2" t="str">
        <f>"浮动盈亏"</f>
        <v>浮动盈亏</v>
      </c>
      <c r="G5043" s="2" t="str">
        <f>"盈亏比例(%)"</f>
        <v>盈亏比例(%)</v>
      </c>
      <c r="H5043" s="2" t="str">
        <f>"折算汇率"</f>
        <v>折算汇率</v>
      </c>
      <c r="I5043" s="2" t="str">
        <f>"最新市值"</f>
        <v>最新市值</v>
      </c>
      <c r="J5043" s="2" t="str">
        <f>"当前价"</f>
        <v>当前价</v>
      </c>
      <c r="K5043" s="2" t="str">
        <f>"今买数量"</f>
        <v>今买数量</v>
      </c>
      <c r="L5043" s="2" t="str">
        <f>"今卖数量"</f>
        <v>今卖数量</v>
      </c>
      <c r="M5043" s="2" t="str">
        <f>"证券代码"</f>
        <v>证券代码</v>
      </c>
      <c r="N5043" s="2" t="str">
        <f>"股东代码"</f>
        <v>股东代码</v>
      </c>
      <c r="O5043" s="2" t="str">
        <f>"成本金额"</f>
        <v>成本金额</v>
      </c>
      <c r="P5043" s="2" t="s">
        <v>2</v>
      </c>
      <c r="Q5043" s="2"/>
      <c r="R5043" s="2" t="s">
        <v>3</v>
      </c>
    </row>
    <row r="5044" spans="1:18">
      <c r="A5044" s="2" t="s">
        <v>4</v>
      </c>
      <c r="B5044" s="9" t="s">
        <v>5</v>
      </c>
      <c r="C5044" s="9" t="s">
        <v>5</v>
      </c>
      <c r="D5044" s="2" t="str">
        <f t="shared" ref="D5044:D5059" si="1504">"人民币"</f>
        <v>人民币</v>
      </c>
      <c r="E5044" s="2">
        <v>19.758</v>
      </c>
      <c r="F5044" s="2">
        <v>-1294.53</v>
      </c>
      <c r="G5044" s="2">
        <v>-8.19</v>
      </c>
      <c r="H5044" s="9" t="s">
        <v>6</v>
      </c>
      <c r="I5044" s="2">
        <v>14512</v>
      </c>
      <c r="J5044" s="2">
        <v>18.14</v>
      </c>
      <c r="K5044" s="2">
        <v>0</v>
      </c>
      <c r="L5044" s="2">
        <v>0</v>
      </c>
      <c r="M5044" s="2" t="str">
        <f>"000936"</f>
        <v>000936</v>
      </c>
      <c r="N5044" s="2" t="str">
        <f t="shared" ref="N5044:N5047" si="1505">"0157472516"</f>
        <v>0157472516</v>
      </c>
      <c r="O5044" s="2" t="str">
        <f>"15806.53"</f>
        <v>15806.53</v>
      </c>
      <c r="P5044" s="2">
        <v>30</v>
      </c>
      <c r="Q5044" s="2">
        <f t="shared" ref="Q5044:Q5059" si="1506">P5044*B5044</f>
        <v>24000</v>
      </c>
      <c r="R5044" s="2">
        <f t="shared" ref="R5044:R5059" si="1507">(Q5044-O5044)/O5044*100</f>
        <v>51.835981711356</v>
      </c>
    </row>
    <row r="5045" spans="1:18">
      <c r="A5045" s="2" t="str">
        <f>"创业板B"</f>
        <v>创业板B</v>
      </c>
      <c r="B5045" s="2">
        <v>10000</v>
      </c>
      <c r="C5045" s="2">
        <v>10000</v>
      </c>
      <c r="D5045" s="2" t="str">
        <f>"人民币"</f>
        <v>人民币</v>
      </c>
      <c r="E5045" s="2">
        <v>1.116</v>
      </c>
      <c r="F5045" s="2">
        <v>-927.5</v>
      </c>
      <c r="G5045" s="2">
        <v>-8.33</v>
      </c>
      <c r="H5045" s="2"/>
      <c r="I5045" s="2">
        <v>10230</v>
      </c>
      <c r="J5045" s="2">
        <v>1.023</v>
      </c>
      <c r="K5045" s="2">
        <v>0</v>
      </c>
      <c r="L5045" s="2">
        <v>0</v>
      </c>
      <c r="M5045" s="2" t="str">
        <f>"150153"</f>
        <v>150153</v>
      </c>
      <c r="N5045" s="2" t="str">
        <f>"0157472516"</f>
        <v>0157472516</v>
      </c>
      <c r="O5045" s="2" t="str">
        <f>"11157.50"</f>
        <v>11157.50</v>
      </c>
      <c r="P5045" s="2">
        <v>1.3</v>
      </c>
      <c r="Q5045" s="2">
        <f>P5045*B5045</f>
        <v>13000</v>
      </c>
      <c r="R5045" s="2">
        <f>(Q5045-O5045)/O5045*100</f>
        <v>16.5135559041004</v>
      </c>
    </row>
    <row r="5046" spans="1:18">
      <c r="A5046" s="2" t="s">
        <v>7</v>
      </c>
      <c r="B5046" s="2">
        <v>600</v>
      </c>
      <c r="C5046" s="2">
        <v>600</v>
      </c>
      <c r="D5046" s="2" t="str">
        <f>"人民币"</f>
        <v>人民币</v>
      </c>
      <c r="E5046" s="2">
        <v>17.548</v>
      </c>
      <c r="F5046" s="2">
        <v>-310.88</v>
      </c>
      <c r="G5046" s="2">
        <v>-2.95</v>
      </c>
      <c r="H5046" s="2"/>
      <c r="I5046" s="2">
        <v>10218</v>
      </c>
      <c r="J5046" s="2">
        <v>17.03</v>
      </c>
      <c r="K5046" s="2">
        <v>0</v>
      </c>
      <c r="L5046" s="2">
        <v>0</v>
      </c>
      <c r="M5046" s="2" t="str">
        <f>"600008"</f>
        <v>600008</v>
      </c>
      <c r="N5046" s="2" t="str">
        <f t="shared" ref="N5046:N5049" si="1508">"A453612732"</f>
        <v>A453612732</v>
      </c>
      <c r="O5046" s="2" t="str">
        <f>"10528.88"</f>
        <v>10528.88</v>
      </c>
      <c r="P5046" s="2">
        <v>25</v>
      </c>
      <c r="Q5046" s="2">
        <f>P5046*B5046</f>
        <v>15000</v>
      </c>
      <c r="R5046" s="2">
        <f>(Q5046-O5046)/O5046*100</f>
        <v>42.4652954540274</v>
      </c>
    </row>
    <row r="5047" spans="1:18">
      <c r="A5047" s="2" t="str">
        <f>"华英农业"</f>
        <v>华英农业</v>
      </c>
      <c r="B5047" s="2">
        <v>600</v>
      </c>
      <c r="C5047" s="2">
        <v>300</v>
      </c>
      <c r="D5047" s="2" t="str">
        <f>"人民币"</f>
        <v>人民币</v>
      </c>
      <c r="E5047" s="2">
        <v>14.948</v>
      </c>
      <c r="F5047" s="2">
        <v>-418.66</v>
      </c>
      <c r="G5047" s="2">
        <v>-4.67</v>
      </c>
      <c r="H5047" s="2"/>
      <c r="I5047" s="2">
        <v>8550</v>
      </c>
      <c r="J5047" s="2">
        <v>14.25</v>
      </c>
      <c r="K5047" s="2">
        <v>300</v>
      </c>
      <c r="L5047" s="2">
        <v>0</v>
      </c>
      <c r="M5047" s="2" t="str">
        <f>"002321"</f>
        <v>002321</v>
      </c>
      <c r="N5047" s="2" t="str">
        <f>"0157472516"</f>
        <v>0157472516</v>
      </c>
      <c r="O5047" s="2" t="str">
        <f>"8968.66"</f>
        <v>8968.66</v>
      </c>
      <c r="P5047" s="2">
        <v>25</v>
      </c>
      <c r="Q5047" s="2">
        <f>P5047*B5047</f>
        <v>15000</v>
      </c>
      <c r="R5047" s="2">
        <f>(Q5047-O5047)/O5047*100</f>
        <v>67.2490650777262</v>
      </c>
    </row>
    <row r="5048" spans="1:18">
      <c r="A5048" s="2" t="str">
        <f>"*ST阳化"</f>
        <v>*ST阳化</v>
      </c>
      <c r="B5048" s="2">
        <v>900</v>
      </c>
      <c r="C5048" s="2">
        <v>600</v>
      </c>
      <c r="D5048" s="2" t="str">
        <f>"人民币"</f>
        <v>人民币</v>
      </c>
      <c r="E5048" s="2">
        <v>7.599</v>
      </c>
      <c r="F5048" s="2">
        <v>-80.2</v>
      </c>
      <c r="G5048" s="2">
        <v>-1.17</v>
      </c>
      <c r="H5048" s="2"/>
      <c r="I5048" s="2">
        <v>6759</v>
      </c>
      <c r="J5048" s="2">
        <v>7.51</v>
      </c>
      <c r="K5048" s="2">
        <v>300</v>
      </c>
      <c r="L5048" s="2">
        <v>0</v>
      </c>
      <c r="M5048" s="2" t="str">
        <f>"600691"</f>
        <v>600691</v>
      </c>
      <c r="N5048" s="2" t="str">
        <f>"A453612732"</f>
        <v>A453612732</v>
      </c>
      <c r="O5048" s="2" t="str">
        <f>"6839.20"</f>
        <v>6839.20</v>
      </c>
      <c r="P5048" s="2">
        <v>11</v>
      </c>
      <c r="Q5048" s="2">
        <f>P5048*B5048</f>
        <v>9900</v>
      </c>
      <c r="R5048" s="2">
        <f>(Q5048-O5048)/O5048*100</f>
        <v>44.7537723710376</v>
      </c>
    </row>
    <row r="5049" spans="1:18">
      <c r="A5049" s="2" t="str">
        <f>"雪峰科技"</f>
        <v>雪峰科技</v>
      </c>
      <c r="B5049" s="2">
        <v>200</v>
      </c>
      <c r="C5049" s="2">
        <v>100</v>
      </c>
      <c r="D5049" s="2" t="str">
        <f>"人民币"</f>
        <v>人民币</v>
      </c>
      <c r="E5049" s="2">
        <v>37.898</v>
      </c>
      <c r="F5049" s="2">
        <v>-1239.59</v>
      </c>
      <c r="G5049" s="2">
        <v>-16.35</v>
      </c>
      <c r="H5049" s="2"/>
      <c r="I5049" s="2">
        <v>6340</v>
      </c>
      <c r="J5049" s="2">
        <v>31.7</v>
      </c>
      <c r="K5049" s="2">
        <v>100</v>
      </c>
      <c r="L5049" s="2">
        <v>0</v>
      </c>
      <c r="M5049" s="2" t="str">
        <f>"603227"</f>
        <v>603227</v>
      </c>
      <c r="N5049" s="2" t="str">
        <f>"A453612732"</f>
        <v>A453612732</v>
      </c>
      <c r="O5049" s="2" t="str">
        <f>"7579.59"</f>
        <v>7579.59</v>
      </c>
      <c r="P5049" s="2">
        <v>42</v>
      </c>
      <c r="Q5049" s="2">
        <f>P5049*B5049</f>
        <v>8400</v>
      </c>
      <c r="R5049" s="2">
        <f>(Q5049-O5049)/O5049*100</f>
        <v>10.8239363870605</v>
      </c>
    </row>
    <row r="5050" spans="1:18">
      <c r="A5050" s="2" t="str">
        <f>"三花股份"</f>
        <v>三花股份</v>
      </c>
      <c r="B5050" s="2">
        <v>400</v>
      </c>
      <c r="C5050" s="2">
        <v>400</v>
      </c>
      <c r="D5050" s="2" t="str">
        <f>"人民币"</f>
        <v>人民币</v>
      </c>
      <c r="E5050" s="2">
        <v>13.737</v>
      </c>
      <c r="F5050" s="2">
        <v>69.25</v>
      </c>
      <c r="G5050" s="2">
        <v>1.26</v>
      </c>
      <c r="H5050" s="2"/>
      <c r="I5050" s="2">
        <v>5564</v>
      </c>
      <c r="J5050" s="2">
        <v>13.91</v>
      </c>
      <c r="K5050" s="2">
        <v>0</v>
      </c>
      <c r="L5050" s="2">
        <v>0</v>
      </c>
      <c r="M5050" s="2" t="str">
        <f>"002050"</f>
        <v>002050</v>
      </c>
      <c r="N5050" s="2" t="str">
        <f t="shared" ref="N5050:N5055" si="1509">"0157472516"</f>
        <v>0157472516</v>
      </c>
      <c r="O5050" s="2" t="str">
        <f>"5494.75"</f>
        <v>5494.75</v>
      </c>
      <c r="P5050" s="2">
        <v>20</v>
      </c>
      <c r="Q5050" s="2">
        <f>P5050*B5050</f>
        <v>8000</v>
      </c>
      <c r="R5050" s="2">
        <f>(Q5050-O5050)/O5050*100</f>
        <v>45.5935210883116</v>
      </c>
    </row>
    <row r="5051" spans="1:18">
      <c r="A5051" s="2" t="str">
        <f>"农 产 品"</f>
        <v>农 产 品</v>
      </c>
      <c r="B5051" s="2">
        <v>200</v>
      </c>
      <c r="C5051" s="2">
        <v>200</v>
      </c>
      <c r="D5051" s="2" t="str">
        <f>"人民币"</f>
        <v>人民币</v>
      </c>
      <c r="E5051" s="2">
        <v>25.665</v>
      </c>
      <c r="F5051" s="2">
        <v>-601</v>
      </c>
      <c r="G5051" s="2">
        <v>-11.71</v>
      </c>
      <c r="H5051" s="2"/>
      <c r="I5051" s="2">
        <v>4532</v>
      </c>
      <c r="J5051" s="2">
        <v>22.66</v>
      </c>
      <c r="K5051" s="2">
        <v>0</v>
      </c>
      <c r="L5051" s="2">
        <v>0</v>
      </c>
      <c r="M5051" s="2" t="str">
        <f>"000061"</f>
        <v>000061</v>
      </c>
      <c r="N5051" s="2" t="str">
        <f>"0157472516"</f>
        <v>0157472516</v>
      </c>
      <c r="O5051" s="2" t="str">
        <f>"5133.00"</f>
        <v>5133.00</v>
      </c>
      <c r="P5051" s="2">
        <v>35</v>
      </c>
      <c r="Q5051" s="2">
        <f>P5051*B5051</f>
        <v>7000</v>
      </c>
      <c r="R5051" s="2">
        <f>(Q5051-O5051)/O5051*100</f>
        <v>36.3724917202416</v>
      </c>
    </row>
    <row r="5052" spans="1:18">
      <c r="A5052" s="2" t="str">
        <f>"北京城建"</f>
        <v>北京城建</v>
      </c>
      <c r="B5052" s="2">
        <v>200</v>
      </c>
      <c r="C5052" s="2">
        <v>200</v>
      </c>
      <c r="D5052" s="2" t="str">
        <f>"人民币"</f>
        <v>人民币</v>
      </c>
      <c r="E5052" s="2">
        <v>24.605</v>
      </c>
      <c r="F5052" s="2">
        <v>-394.99</v>
      </c>
      <c r="G5052" s="2">
        <v>-8.03</v>
      </c>
      <c r="H5052" s="2"/>
      <c r="I5052" s="2">
        <v>4526</v>
      </c>
      <c r="J5052" s="2">
        <v>22.63</v>
      </c>
      <c r="K5052" s="2">
        <v>0</v>
      </c>
      <c r="L5052" s="2">
        <v>0</v>
      </c>
      <c r="M5052" s="2" t="str">
        <f>"600266"</f>
        <v>600266</v>
      </c>
      <c r="N5052" s="2" t="str">
        <f t="shared" ref="N5052:N5054" si="1510">"A453612732"</f>
        <v>A453612732</v>
      </c>
      <c r="O5052" s="2" t="str">
        <f>"4920.99"</f>
        <v>4920.99</v>
      </c>
      <c r="P5052" s="2">
        <v>28</v>
      </c>
      <c r="Q5052" s="2">
        <f>P5052*B5052</f>
        <v>5600</v>
      </c>
      <c r="R5052" s="2">
        <f>(Q5052-O5052)/O5052*100</f>
        <v>13.7982397850839</v>
      </c>
    </row>
    <row r="5053" spans="1:18">
      <c r="A5053" s="2" t="str">
        <f>"上汽集团"</f>
        <v>上汽集团</v>
      </c>
      <c r="B5053" s="2">
        <v>200</v>
      </c>
      <c r="C5053" s="2">
        <v>200</v>
      </c>
      <c r="D5053" s="2" t="str">
        <f>"人民币"</f>
        <v>人民币</v>
      </c>
      <c r="E5053" s="2">
        <v>24.736</v>
      </c>
      <c r="F5053" s="2">
        <v>-449.12</v>
      </c>
      <c r="G5053" s="2">
        <v>-9.08</v>
      </c>
      <c r="H5053" s="2"/>
      <c r="I5053" s="2">
        <v>4498</v>
      </c>
      <c r="J5053" s="2">
        <v>22.49</v>
      </c>
      <c r="K5053" s="2">
        <v>0</v>
      </c>
      <c r="L5053" s="2">
        <v>0</v>
      </c>
      <c r="M5053" s="2" t="str">
        <f>"600104"</f>
        <v>600104</v>
      </c>
      <c r="N5053" s="2" t="str">
        <f>"A453612732"</f>
        <v>A453612732</v>
      </c>
      <c r="O5053" s="2" t="str">
        <f>"4947.12"</f>
        <v>4947.12</v>
      </c>
      <c r="P5053" s="2">
        <v>35</v>
      </c>
      <c r="Q5053" s="2">
        <f>P5053*B5053</f>
        <v>7000</v>
      </c>
      <c r="R5053" s="2">
        <f>(Q5053-O5053)/O5053*100</f>
        <v>41.4964666310904</v>
      </c>
    </row>
    <row r="5054" spans="1:18">
      <c r="A5054" s="2" t="str">
        <f>"中海集运"</f>
        <v>中海集运</v>
      </c>
      <c r="B5054" s="2">
        <v>400</v>
      </c>
      <c r="C5054" s="2">
        <v>400</v>
      </c>
      <c r="D5054" s="2" t="str">
        <f>"人民币"</f>
        <v>人民币</v>
      </c>
      <c r="E5054" s="2">
        <v>9.099</v>
      </c>
      <c r="F5054" s="2">
        <v>-167.68</v>
      </c>
      <c r="G5054" s="2">
        <v>-4.6</v>
      </c>
      <c r="H5054" s="2"/>
      <c r="I5054" s="2">
        <v>3472</v>
      </c>
      <c r="J5054" s="2">
        <v>8.68</v>
      </c>
      <c r="K5054" s="2">
        <v>0</v>
      </c>
      <c r="L5054" s="2">
        <v>0</v>
      </c>
      <c r="M5054" s="2" t="str">
        <f>"601866"</f>
        <v>601866</v>
      </c>
      <c r="N5054" s="2" t="str">
        <f>"A453612732"</f>
        <v>A453612732</v>
      </c>
      <c r="O5054" s="2" t="str">
        <f>"3639.68"</f>
        <v>3639.68</v>
      </c>
      <c r="P5054" s="2">
        <v>12</v>
      </c>
      <c r="Q5054" s="2">
        <f>P5054*B5054</f>
        <v>4800</v>
      </c>
      <c r="R5054" s="2">
        <f>(Q5054-O5054)/O5054*100</f>
        <v>31.8797256901706</v>
      </c>
    </row>
    <row r="5055" spans="1:18">
      <c r="A5055" s="2" t="str">
        <f>"中航军B"</f>
        <v>中航军B</v>
      </c>
      <c r="B5055" s="2">
        <v>3000</v>
      </c>
      <c r="C5055" s="2">
        <v>3000</v>
      </c>
      <c r="D5055" s="2" t="str">
        <f>"人民币"</f>
        <v>人民币</v>
      </c>
      <c r="E5055" s="2">
        <v>0.972</v>
      </c>
      <c r="F5055" s="2">
        <v>-62</v>
      </c>
      <c r="G5055" s="2">
        <v>-2.16</v>
      </c>
      <c r="H5055" s="2"/>
      <c r="I5055" s="2">
        <v>2853</v>
      </c>
      <c r="J5055" s="2">
        <v>0.951</v>
      </c>
      <c r="K5055" s="2">
        <v>0</v>
      </c>
      <c r="L5055" s="2">
        <v>0</v>
      </c>
      <c r="M5055" s="2" t="str">
        <f>"150222"</f>
        <v>150222</v>
      </c>
      <c r="N5055" s="2" t="str">
        <f>"0157472516"</f>
        <v>0157472516</v>
      </c>
      <c r="O5055" s="2" t="str">
        <f>"2915.00"</f>
        <v>2915.00</v>
      </c>
      <c r="P5055" s="2">
        <v>1.1</v>
      </c>
      <c r="Q5055" s="2">
        <f>P5055*B5055</f>
        <v>3300</v>
      </c>
      <c r="R5055" s="2">
        <f>(Q5055-O5055)/O5055*100</f>
        <v>13.2075471698113</v>
      </c>
    </row>
    <row r="5056" spans="1:18">
      <c r="A5056" s="2" t="str">
        <f>"华贸物流"</f>
        <v>华贸物流</v>
      </c>
      <c r="B5056" s="2">
        <v>200</v>
      </c>
      <c r="C5056" s="2">
        <v>200</v>
      </c>
      <c r="D5056" s="2" t="str">
        <f>"人民币"</f>
        <v>人民币</v>
      </c>
      <c r="E5056" s="2">
        <v>16.576</v>
      </c>
      <c r="F5056" s="2">
        <v>-473.12</v>
      </c>
      <c r="G5056" s="2">
        <v>-14.27</v>
      </c>
      <c r="H5056" s="2"/>
      <c r="I5056" s="2">
        <v>2842</v>
      </c>
      <c r="J5056" s="2">
        <v>14.21</v>
      </c>
      <c r="K5056" s="2">
        <v>0</v>
      </c>
      <c r="L5056" s="2">
        <v>0</v>
      </c>
      <c r="M5056" s="2" t="str">
        <f>"603128"</f>
        <v>603128</v>
      </c>
      <c r="N5056" s="2" t="str">
        <f t="shared" ref="N5056:N5059" si="1511">"A453612732"</f>
        <v>A453612732</v>
      </c>
      <c r="O5056" s="2" t="str">
        <f>"3315.12"</f>
        <v>3315.12</v>
      </c>
      <c r="P5056" s="2">
        <v>20</v>
      </c>
      <c r="Q5056" s="2">
        <f>P5056*B5056</f>
        <v>4000</v>
      </c>
      <c r="R5056" s="2">
        <f>(Q5056-O5056)/O5056*100</f>
        <v>20.6592823185888</v>
      </c>
    </row>
    <row r="5057" spans="1:18">
      <c r="A5057" s="2" t="str">
        <f>"盛达矿业"</f>
        <v>盛达矿业</v>
      </c>
      <c r="B5057" s="2">
        <v>100</v>
      </c>
      <c r="C5057" s="2">
        <v>100</v>
      </c>
      <c r="D5057" s="2" t="str">
        <f>"人民币"</f>
        <v>人民币</v>
      </c>
      <c r="E5057" s="2">
        <v>38.308</v>
      </c>
      <c r="F5057" s="2">
        <v>-1175.77</v>
      </c>
      <c r="G5057" s="2">
        <v>-30.69</v>
      </c>
      <c r="H5057" s="2"/>
      <c r="I5057" s="2">
        <v>2655</v>
      </c>
      <c r="J5057" s="2">
        <v>26.55</v>
      </c>
      <c r="K5057" s="2">
        <v>0</v>
      </c>
      <c r="L5057" s="2">
        <v>100</v>
      </c>
      <c r="M5057" s="2" t="str">
        <f>"000603"</f>
        <v>000603</v>
      </c>
      <c r="N5057" s="2" t="str">
        <f>"0157472516"</f>
        <v>0157472516</v>
      </c>
      <c r="O5057" s="2" t="str">
        <f>"3830.77"</f>
        <v>3830.77</v>
      </c>
      <c r="P5057" s="2">
        <v>40</v>
      </c>
      <c r="Q5057" s="2">
        <f>P5057*B5057</f>
        <v>4000</v>
      </c>
      <c r="R5057" s="2">
        <f>(Q5057-O5057)/O5057*100</f>
        <v>4.41764971533138</v>
      </c>
    </row>
    <row r="5058" spans="1:18">
      <c r="A5058" s="2" t="str">
        <f>"大众交通"</f>
        <v>大众交通</v>
      </c>
      <c r="B5058" s="2">
        <v>100</v>
      </c>
      <c r="C5058" s="2">
        <v>100</v>
      </c>
      <c r="D5058" s="2" t="str">
        <f>"人民币"</f>
        <v>人民币</v>
      </c>
      <c r="E5058" s="2">
        <v>30.941</v>
      </c>
      <c r="F5058" s="2">
        <v>-1037.13</v>
      </c>
      <c r="G5058" s="2">
        <v>-33.52</v>
      </c>
      <c r="H5058" s="2"/>
      <c r="I5058" s="2">
        <v>2057</v>
      </c>
      <c r="J5058" s="2">
        <v>20.57</v>
      </c>
      <c r="K5058" s="2">
        <v>0</v>
      </c>
      <c r="L5058" s="2">
        <v>0</v>
      </c>
      <c r="M5058" s="2" t="str">
        <f>"600611"</f>
        <v>600611</v>
      </c>
      <c r="N5058" s="2" t="str">
        <f>"A453612732"</f>
        <v>A453612732</v>
      </c>
      <c r="O5058" s="2" t="str">
        <f>"3094.13"</f>
        <v>3094.13</v>
      </c>
      <c r="P5058" s="2">
        <v>28</v>
      </c>
      <c r="Q5058" s="2">
        <f>P5058*B5058</f>
        <v>2800</v>
      </c>
      <c r="R5058" s="2">
        <f>(Q5058-O5058)/O5058*100</f>
        <v>-9.50606470962759</v>
      </c>
    </row>
    <row r="5059" spans="1:18">
      <c r="A5059" s="2" t="str">
        <f>"中国中车"</f>
        <v>中国中车</v>
      </c>
      <c r="B5059" s="2">
        <v>100</v>
      </c>
      <c r="C5059" s="2">
        <v>100</v>
      </c>
      <c r="D5059" s="2" t="str">
        <f>"人民币"</f>
        <v>人民币</v>
      </c>
      <c r="E5059" s="2">
        <v>26.395</v>
      </c>
      <c r="F5059" s="2">
        <v>-631.5</v>
      </c>
      <c r="G5059" s="2">
        <v>-23.92</v>
      </c>
      <c r="H5059" s="2"/>
      <c r="I5059" s="2">
        <v>2008</v>
      </c>
      <c r="J5059" s="2">
        <v>20.08</v>
      </c>
      <c r="K5059" s="2">
        <v>0</v>
      </c>
      <c r="L5059" s="2">
        <v>100</v>
      </c>
      <c r="M5059" s="2" t="str">
        <f>"601766"</f>
        <v>601766</v>
      </c>
      <c r="N5059" s="2" t="str">
        <f>"A453612732"</f>
        <v>A453612732</v>
      </c>
      <c r="O5059" s="2" t="str">
        <f>"2639.50"</f>
        <v>2639.50</v>
      </c>
      <c r="P5059" s="2">
        <v>30</v>
      </c>
      <c r="Q5059" s="2">
        <f>P5059*B5059</f>
        <v>3000</v>
      </c>
      <c r="R5059" s="2">
        <f>(Q5059-O5059)/O5059*100</f>
        <v>13.6578897518469</v>
      </c>
    </row>
    <row r="5060" spans="1:18">
      <c r="A5060" s="2" t="s">
        <v>8</v>
      </c>
      <c r="B5060" s="2" t="s">
        <v>9</v>
      </c>
      <c r="C5060" s="4" t="s">
        <v>10</v>
      </c>
      <c r="D5060" s="4"/>
      <c r="E5060" s="4"/>
      <c r="F5060" s="2"/>
      <c r="G5060" s="2">
        <f>SUM(G5044:G5059)</f>
        <v>-178.38</v>
      </c>
      <c r="H5060" s="2"/>
      <c r="I5060" s="2"/>
      <c r="J5060" s="2"/>
      <c r="K5060" s="2"/>
      <c r="L5060" s="2"/>
      <c r="M5060" s="2"/>
      <c r="N5060" s="2"/>
      <c r="O5060" s="2"/>
      <c r="P5060" s="2"/>
      <c r="Q5060" s="2">
        <f>SUM(Q5044:Q5059)</f>
        <v>134800</v>
      </c>
      <c r="R5060" s="2"/>
    </row>
    <row r="5061" customFormat="1" spans="3:8">
      <c r="C5061" s="5"/>
      <c r="D5061" s="5"/>
      <c r="E5061" s="5"/>
      <c r="H5061" s="6">
        <v>42257</v>
      </c>
    </row>
    <row r="5062" customFormat="1" spans="10:10">
      <c r="J5062" s="6">
        <f>H5061+1</f>
        <v>42258</v>
      </c>
    </row>
    <row r="5063" customFormat="1" spans="2:11">
      <c r="B5063" t="s">
        <v>11</v>
      </c>
      <c r="K5063" s="7">
        <f ca="1">NOW()</f>
        <v>42259.9654398148</v>
      </c>
    </row>
    <row r="5064" customFormat="1" spans="9:9">
      <c r="I5064" t="e">
        <f>D5056+1</f>
        <v>#VALUE!</v>
      </c>
    </row>
    <row r="5065" spans="2:18">
      <c r="B5065" s="2" t="str">
        <f>"币种"</f>
        <v>币种</v>
      </c>
      <c r="C5065" s="2" t="str">
        <f>"余额"</f>
        <v>余额</v>
      </c>
      <c r="D5065" s="2" t="str">
        <f>"可用"</f>
        <v>可用</v>
      </c>
      <c r="E5065" s="2" t="str">
        <f>"可取"</f>
        <v>可取</v>
      </c>
      <c r="F5065" s="2" t="str">
        <f>"参考市值"</f>
        <v>参考市值</v>
      </c>
      <c r="G5065" s="2" t="str">
        <f>"资产"</f>
        <v>资产</v>
      </c>
      <c r="H5065" s="2" t="str">
        <f>"盈亏"</f>
        <v>盈亏</v>
      </c>
      <c r="I5065" s="2"/>
      <c r="J5065" s="2"/>
      <c r="K5065" s="2"/>
      <c r="L5065" s="2"/>
      <c r="M5065" s="2"/>
      <c r="N5065" s="2"/>
      <c r="O5065" s="2"/>
      <c r="P5065" s="2"/>
      <c r="Q5065" s="2"/>
      <c r="R5065" s="2"/>
    </row>
    <row r="5066" spans="2:18">
      <c r="B5066" s="2" t="str">
        <f>"人民币"</f>
        <v>人民币</v>
      </c>
      <c r="C5066" s="2" t="str">
        <f>"5508.71"</f>
        <v>5508.71</v>
      </c>
      <c r="D5066" s="2" t="str">
        <f>"138.54"</f>
        <v>138.54</v>
      </c>
      <c r="E5066" s="2" t="str">
        <f>"138.54"</f>
        <v>138.54</v>
      </c>
      <c r="F5066" s="2" t="str">
        <f>"91616.00"</f>
        <v>91616.00</v>
      </c>
      <c r="G5066" s="2" t="str">
        <f>"91754.54"</f>
        <v>91754.54</v>
      </c>
      <c r="H5066" s="2" t="str">
        <f>"-9194.42"</f>
        <v>-9194.42</v>
      </c>
      <c r="I5066" s="2"/>
      <c r="J5066" s="2"/>
      <c r="K5066" s="2"/>
      <c r="L5066" s="2"/>
      <c r="M5066" s="2"/>
      <c r="N5066" s="2"/>
      <c r="O5066" s="2"/>
      <c r="P5066" s="2"/>
      <c r="Q5066" s="2"/>
      <c r="R5066" s="2"/>
    </row>
    <row r="5067" spans="2:18"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8"/>
    </row>
    <row r="5068" spans="2:18">
      <c r="B5068" s="2" t="s">
        <v>0</v>
      </c>
      <c r="C5068" s="2" t="str">
        <f>"证券数量"</f>
        <v>证券数量</v>
      </c>
      <c r="D5068" s="2" t="s">
        <v>1</v>
      </c>
      <c r="E5068" s="2" t="str">
        <f>"价格币种"</f>
        <v>价格币种</v>
      </c>
      <c r="F5068" s="2" t="str">
        <f>"成本价"</f>
        <v>成本价</v>
      </c>
      <c r="G5068" s="2" t="str">
        <f>"浮动盈亏"</f>
        <v>浮动盈亏</v>
      </c>
      <c r="H5068" s="2" t="str">
        <f>"盈亏比例(%)"</f>
        <v>盈亏比例(%)</v>
      </c>
      <c r="I5068" s="2" t="str">
        <f>"折算汇率"</f>
        <v>折算汇率</v>
      </c>
      <c r="J5068" s="2" t="str">
        <f>"最新市值"</f>
        <v>最新市值</v>
      </c>
      <c r="K5068" s="2" t="str">
        <f>"当前价"</f>
        <v>当前价</v>
      </c>
      <c r="L5068" s="2" t="str">
        <f>"今买数量"</f>
        <v>今买数量</v>
      </c>
      <c r="M5068" s="2" t="str">
        <f>"今卖数量"</f>
        <v>今卖数量</v>
      </c>
      <c r="N5068" s="2" t="str">
        <f>"证券代码"</f>
        <v>证券代码</v>
      </c>
      <c r="O5068" s="2" t="str">
        <f>"股东代码"</f>
        <v>股东代码</v>
      </c>
      <c r="P5068" s="2" t="str">
        <f>"成本金额"</f>
        <v>成本金额</v>
      </c>
      <c r="Q5068" s="2" t="s">
        <v>2</v>
      </c>
      <c r="R5068" s="2"/>
    </row>
    <row r="5069" spans="2:18">
      <c r="B5069" s="2" t="s">
        <v>4</v>
      </c>
      <c r="C5069" s="9" t="s">
        <v>5</v>
      </c>
      <c r="D5069" s="9" t="s">
        <v>5</v>
      </c>
      <c r="E5069" s="2" t="str">
        <f t="shared" ref="E5069:E5084" si="1512">"人民币"</f>
        <v>人民币</v>
      </c>
      <c r="F5069" s="2">
        <v>19.758</v>
      </c>
      <c r="G5069" s="2">
        <v>-1294.53</v>
      </c>
      <c r="H5069" s="2">
        <v>-8.19</v>
      </c>
      <c r="I5069" s="9" t="s">
        <v>6</v>
      </c>
      <c r="J5069" s="2">
        <v>14512</v>
      </c>
      <c r="K5069" s="2">
        <v>18.14</v>
      </c>
      <c r="L5069" s="2">
        <v>0</v>
      </c>
      <c r="M5069" s="2">
        <v>0</v>
      </c>
      <c r="N5069" s="2" t="str">
        <f>"000936"</f>
        <v>000936</v>
      </c>
      <c r="O5069" s="2" t="str">
        <f t="shared" ref="O5069:O5072" si="1513">"0157472516"</f>
        <v>0157472516</v>
      </c>
      <c r="P5069" s="2" t="str">
        <f>"15806.53"</f>
        <v>15806.53</v>
      </c>
      <c r="Q5069" s="2">
        <v>30</v>
      </c>
      <c r="R5069" s="2">
        <f t="shared" ref="R5069:R5084" si="1514">Q5069*C5069</f>
        <v>24000</v>
      </c>
    </row>
    <row r="5070" spans="2:18">
      <c r="B5070" s="2" t="str">
        <f>"创业板B"</f>
        <v>创业板B</v>
      </c>
      <c r="C5070" s="2">
        <v>10000</v>
      </c>
      <c r="D5070" s="2">
        <v>10000</v>
      </c>
      <c r="E5070" s="2" t="str">
        <f>"人民币"</f>
        <v>人民币</v>
      </c>
      <c r="F5070" s="2">
        <v>1.116</v>
      </c>
      <c r="G5070" s="2">
        <v>-927.5</v>
      </c>
      <c r="H5070" s="2">
        <v>-8.33</v>
      </c>
      <c r="I5070" s="2"/>
      <c r="J5070" s="2">
        <v>10230</v>
      </c>
      <c r="K5070" s="2">
        <v>1.023</v>
      </c>
      <c r="L5070" s="2">
        <v>0</v>
      </c>
      <c r="M5070" s="2">
        <v>0</v>
      </c>
      <c r="N5070" s="2" t="str">
        <f>"150153"</f>
        <v>150153</v>
      </c>
      <c r="O5070" s="2" t="str">
        <f>"0157472516"</f>
        <v>0157472516</v>
      </c>
      <c r="P5070" s="2" t="str">
        <f>"11157.50"</f>
        <v>11157.50</v>
      </c>
      <c r="Q5070" s="2">
        <v>1.3</v>
      </c>
      <c r="R5070" s="2">
        <f>Q5070*C5070</f>
        <v>13000</v>
      </c>
    </row>
    <row r="5071" spans="2:18">
      <c r="B5071" s="2" t="s">
        <v>7</v>
      </c>
      <c r="C5071" s="2">
        <v>600</v>
      </c>
      <c r="D5071" s="2">
        <v>600</v>
      </c>
      <c r="E5071" s="2" t="str">
        <f>"人民币"</f>
        <v>人民币</v>
      </c>
      <c r="F5071" s="2">
        <v>17.548</v>
      </c>
      <c r="G5071" s="2">
        <v>-310.88</v>
      </c>
      <c r="H5071" s="2">
        <v>-2.95</v>
      </c>
      <c r="I5071" s="2"/>
      <c r="J5071" s="2">
        <v>10218</v>
      </c>
      <c r="K5071" s="2">
        <v>17.03</v>
      </c>
      <c r="L5071" s="2">
        <v>0</v>
      </c>
      <c r="M5071" s="2">
        <v>0</v>
      </c>
      <c r="N5071" s="2" t="str">
        <f>"600008"</f>
        <v>600008</v>
      </c>
      <c r="O5071" s="2" t="str">
        <f t="shared" ref="O5071:O5074" si="1515">"A453612732"</f>
        <v>A453612732</v>
      </c>
      <c r="P5071" s="2" t="str">
        <f>"10528.88"</f>
        <v>10528.88</v>
      </c>
      <c r="Q5071" s="2">
        <v>25</v>
      </c>
      <c r="R5071" s="2">
        <f>Q5071*C5071</f>
        <v>15000</v>
      </c>
    </row>
    <row r="5072" spans="2:18">
      <c r="B5072" s="2" t="str">
        <f>"华英农业"</f>
        <v>华英农业</v>
      </c>
      <c r="C5072" s="2">
        <v>600</v>
      </c>
      <c r="D5072" s="2">
        <v>300</v>
      </c>
      <c r="E5072" s="2" t="str">
        <f>"人民币"</f>
        <v>人民币</v>
      </c>
      <c r="F5072" s="2">
        <v>14.948</v>
      </c>
      <c r="G5072" s="2">
        <v>-418.66</v>
      </c>
      <c r="H5072" s="2">
        <v>-4.67</v>
      </c>
      <c r="I5072" s="2"/>
      <c r="J5072" s="2">
        <v>8550</v>
      </c>
      <c r="K5072" s="2">
        <v>14.25</v>
      </c>
      <c r="L5072" s="2">
        <v>300</v>
      </c>
      <c r="M5072" s="2">
        <v>0</v>
      </c>
      <c r="N5072" s="2" t="str">
        <f>"002321"</f>
        <v>002321</v>
      </c>
      <c r="O5072" s="2" t="str">
        <f>"0157472516"</f>
        <v>0157472516</v>
      </c>
      <c r="P5072" s="2" t="str">
        <f>"8968.66"</f>
        <v>8968.66</v>
      </c>
      <c r="Q5072" s="2">
        <v>25</v>
      </c>
      <c r="R5072" s="2">
        <f>Q5072*C5072</f>
        <v>15000</v>
      </c>
    </row>
    <row r="5073" spans="2:18">
      <c r="B5073" s="2" t="str">
        <f>"*ST阳化"</f>
        <v>*ST阳化</v>
      </c>
      <c r="C5073" s="2">
        <v>900</v>
      </c>
      <c r="D5073" s="2">
        <v>600</v>
      </c>
      <c r="E5073" s="2" t="str">
        <f>"人民币"</f>
        <v>人民币</v>
      </c>
      <c r="F5073" s="2">
        <v>7.599</v>
      </c>
      <c r="G5073" s="2">
        <v>-80.2</v>
      </c>
      <c r="H5073" s="2">
        <v>-1.17</v>
      </c>
      <c r="I5073" s="2"/>
      <c r="J5073" s="2">
        <v>6759</v>
      </c>
      <c r="K5073" s="2">
        <v>7.51</v>
      </c>
      <c r="L5073" s="2">
        <v>300</v>
      </c>
      <c r="M5073" s="2">
        <v>0</v>
      </c>
      <c r="N5073" s="2" t="str">
        <f>"600691"</f>
        <v>600691</v>
      </c>
      <c r="O5073" s="2" t="str">
        <f>"A453612732"</f>
        <v>A453612732</v>
      </c>
      <c r="P5073" s="2" t="str">
        <f>"6839.20"</f>
        <v>6839.20</v>
      </c>
      <c r="Q5073" s="2">
        <v>11</v>
      </c>
      <c r="R5073" s="2">
        <f>Q5073*C5073</f>
        <v>9900</v>
      </c>
    </row>
    <row r="5074" spans="2:18">
      <c r="B5074" s="2" t="str">
        <f>"雪峰科技"</f>
        <v>雪峰科技</v>
      </c>
      <c r="C5074" s="2">
        <v>200</v>
      </c>
      <c r="D5074" s="2">
        <v>100</v>
      </c>
      <c r="E5074" s="2" t="str">
        <f>"人民币"</f>
        <v>人民币</v>
      </c>
      <c r="F5074" s="2">
        <v>37.898</v>
      </c>
      <c r="G5074" s="2">
        <v>-1239.59</v>
      </c>
      <c r="H5074" s="2">
        <v>-16.35</v>
      </c>
      <c r="I5074" s="2"/>
      <c r="J5074" s="2">
        <v>6340</v>
      </c>
      <c r="K5074" s="2">
        <v>31.7</v>
      </c>
      <c r="L5074" s="2">
        <v>100</v>
      </c>
      <c r="M5074" s="2">
        <v>0</v>
      </c>
      <c r="N5074" s="2" t="str">
        <f>"603227"</f>
        <v>603227</v>
      </c>
      <c r="O5074" s="2" t="str">
        <f>"A453612732"</f>
        <v>A453612732</v>
      </c>
      <c r="P5074" s="2" t="str">
        <f>"7579.59"</f>
        <v>7579.59</v>
      </c>
      <c r="Q5074" s="2">
        <v>42</v>
      </c>
      <c r="R5074" s="2">
        <f>Q5074*C5074</f>
        <v>8400</v>
      </c>
    </row>
    <row r="5075" spans="2:18">
      <c r="B5075" s="2" t="str">
        <f>"三花股份"</f>
        <v>三花股份</v>
      </c>
      <c r="C5075" s="2">
        <v>400</v>
      </c>
      <c r="D5075" s="2">
        <v>400</v>
      </c>
      <c r="E5075" s="2" t="str">
        <f>"人民币"</f>
        <v>人民币</v>
      </c>
      <c r="F5075" s="2">
        <v>13.737</v>
      </c>
      <c r="G5075" s="2">
        <v>69.25</v>
      </c>
      <c r="H5075" s="2">
        <v>1.26</v>
      </c>
      <c r="I5075" s="2"/>
      <c r="J5075" s="2">
        <v>5564</v>
      </c>
      <c r="K5075" s="2">
        <v>13.91</v>
      </c>
      <c r="L5075" s="2">
        <v>0</v>
      </c>
      <c r="M5075" s="2">
        <v>0</v>
      </c>
      <c r="N5075" s="2" t="str">
        <f>"002050"</f>
        <v>002050</v>
      </c>
      <c r="O5075" s="2" t="str">
        <f t="shared" ref="O5075:O5080" si="1516">"0157472516"</f>
        <v>0157472516</v>
      </c>
      <c r="P5075" s="2" t="str">
        <f>"5494.75"</f>
        <v>5494.75</v>
      </c>
      <c r="Q5075" s="2">
        <v>20</v>
      </c>
      <c r="R5075" s="2">
        <f>Q5075*C5075</f>
        <v>8000</v>
      </c>
    </row>
    <row r="5076" spans="2:18">
      <c r="B5076" s="2" t="str">
        <f>"农 产 品"</f>
        <v>农 产 品</v>
      </c>
      <c r="C5076" s="2">
        <v>200</v>
      </c>
      <c r="D5076" s="2">
        <v>200</v>
      </c>
      <c r="E5076" s="2" t="str">
        <f>"人民币"</f>
        <v>人民币</v>
      </c>
      <c r="F5076" s="2">
        <v>25.665</v>
      </c>
      <c r="G5076" s="2">
        <v>-601</v>
      </c>
      <c r="H5076" s="2">
        <v>-11.71</v>
      </c>
      <c r="I5076" s="2"/>
      <c r="J5076" s="2">
        <v>4532</v>
      </c>
      <c r="K5076" s="2">
        <v>22.66</v>
      </c>
      <c r="L5076" s="2">
        <v>0</v>
      </c>
      <c r="M5076" s="2">
        <v>0</v>
      </c>
      <c r="N5076" s="2" t="str">
        <f>"000061"</f>
        <v>000061</v>
      </c>
      <c r="O5076" s="2" t="str">
        <f>"0157472516"</f>
        <v>0157472516</v>
      </c>
      <c r="P5076" s="2" t="str">
        <f>"5133.00"</f>
        <v>5133.00</v>
      </c>
      <c r="Q5076" s="2">
        <v>35</v>
      </c>
      <c r="R5076" s="2">
        <f>Q5076*C5076</f>
        <v>7000</v>
      </c>
    </row>
    <row r="5077" spans="2:18">
      <c r="B5077" s="2" t="str">
        <f>"北京城建"</f>
        <v>北京城建</v>
      </c>
      <c r="C5077" s="2">
        <v>200</v>
      </c>
      <c r="D5077" s="2">
        <v>200</v>
      </c>
      <c r="E5077" s="2" t="str">
        <f>"人民币"</f>
        <v>人民币</v>
      </c>
      <c r="F5077" s="2">
        <v>24.605</v>
      </c>
      <c r="G5077" s="2">
        <v>-394.99</v>
      </c>
      <c r="H5077" s="2">
        <v>-8.03</v>
      </c>
      <c r="I5077" s="2"/>
      <c r="J5077" s="2">
        <v>4526</v>
      </c>
      <c r="K5077" s="2">
        <v>22.63</v>
      </c>
      <c r="L5077" s="2">
        <v>0</v>
      </c>
      <c r="M5077" s="2">
        <v>0</v>
      </c>
      <c r="N5077" s="2" t="str">
        <f>"600266"</f>
        <v>600266</v>
      </c>
      <c r="O5077" s="2" t="str">
        <f t="shared" ref="O5077:O5079" si="1517">"A453612732"</f>
        <v>A453612732</v>
      </c>
      <c r="P5077" s="2" t="str">
        <f>"4920.99"</f>
        <v>4920.99</v>
      </c>
      <c r="Q5077" s="2">
        <v>28</v>
      </c>
      <c r="R5077" s="2">
        <f>Q5077*C5077</f>
        <v>5600</v>
      </c>
    </row>
    <row r="5078" spans="2:18">
      <c r="B5078" s="2" t="str">
        <f>"上汽集团"</f>
        <v>上汽集团</v>
      </c>
      <c r="C5078" s="2">
        <v>200</v>
      </c>
      <c r="D5078" s="2">
        <v>200</v>
      </c>
      <c r="E5078" s="2" t="str">
        <f>"人民币"</f>
        <v>人民币</v>
      </c>
      <c r="F5078" s="2">
        <v>24.736</v>
      </c>
      <c r="G5078" s="2">
        <v>-449.12</v>
      </c>
      <c r="H5078" s="2">
        <v>-9.08</v>
      </c>
      <c r="I5078" s="2"/>
      <c r="J5078" s="2">
        <v>4498</v>
      </c>
      <c r="K5078" s="2">
        <v>22.49</v>
      </c>
      <c r="L5078" s="2">
        <v>0</v>
      </c>
      <c r="M5078" s="2">
        <v>0</v>
      </c>
      <c r="N5078" s="2" t="str">
        <f>"600104"</f>
        <v>600104</v>
      </c>
      <c r="O5078" s="2" t="str">
        <f>"A453612732"</f>
        <v>A453612732</v>
      </c>
      <c r="P5078" s="2" t="str">
        <f>"4947.12"</f>
        <v>4947.12</v>
      </c>
      <c r="Q5078" s="2">
        <v>35</v>
      </c>
      <c r="R5078" s="2">
        <f>Q5078*C5078</f>
        <v>7000</v>
      </c>
    </row>
    <row r="5079" spans="2:18">
      <c r="B5079" s="2" t="str">
        <f>"中海集运"</f>
        <v>中海集运</v>
      </c>
      <c r="C5079" s="2">
        <v>400</v>
      </c>
      <c r="D5079" s="2">
        <v>400</v>
      </c>
      <c r="E5079" s="2" t="str">
        <f>"人民币"</f>
        <v>人民币</v>
      </c>
      <c r="F5079" s="2">
        <v>9.099</v>
      </c>
      <c r="G5079" s="2">
        <v>-167.68</v>
      </c>
      <c r="H5079" s="2">
        <v>-4.6</v>
      </c>
      <c r="I5079" s="2"/>
      <c r="J5079" s="2">
        <v>3472</v>
      </c>
      <c r="K5079" s="2">
        <v>8.68</v>
      </c>
      <c r="L5079" s="2">
        <v>0</v>
      </c>
      <c r="M5079" s="2">
        <v>0</v>
      </c>
      <c r="N5079" s="2" t="str">
        <f>"601866"</f>
        <v>601866</v>
      </c>
      <c r="O5079" s="2" t="str">
        <f>"A453612732"</f>
        <v>A453612732</v>
      </c>
      <c r="P5079" s="2" t="str">
        <f>"3639.68"</f>
        <v>3639.68</v>
      </c>
      <c r="Q5079" s="2">
        <v>12</v>
      </c>
      <c r="R5079" s="2">
        <f>Q5079*C5079</f>
        <v>4800</v>
      </c>
    </row>
    <row r="5080" spans="2:18">
      <c r="B5080" s="2" t="str">
        <f>"中航军B"</f>
        <v>中航军B</v>
      </c>
      <c r="C5080" s="2">
        <v>3000</v>
      </c>
      <c r="D5080" s="2">
        <v>3000</v>
      </c>
      <c r="E5080" s="2" t="str">
        <f>"人民币"</f>
        <v>人民币</v>
      </c>
      <c r="F5080" s="2">
        <v>0.972</v>
      </c>
      <c r="G5080" s="2">
        <v>-62</v>
      </c>
      <c r="H5080" s="2">
        <v>-2.16</v>
      </c>
      <c r="I5080" s="2"/>
      <c r="J5080" s="2">
        <v>2853</v>
      </c>
      <c r="K5080" s="2">
        <v>0.951</v>
      </c>
      <c r="L5080" s="2">
        <v>0</v>
      </c>
      <c r="M5080" s="2">
        <v>0</v>
      </c>
      <c r="N5080" s="2" t="str">
        <f>"150222"</f>
        <v>150222</v>
      </c>
      <c r="O5080" s="2" t="str">
        <f>"0157472516"</f>
        <v>0157472516</v>
      </c>
      <c r="P5080" s="2" t="str">
        <f>"2915.00"</f>
        <v>2915.00</v>
      </c>
      <c r="Q5080" s="2">
        <v>1.1</v>
      </c>
      <c r="R5080" s="2">
        <f>Q5080*C5080</f>
        <v>3300</v>
      </c>
    </row>
    <row r="5081" spans="2:18">
      <c r="B5081" s="2" t="str">
        <f>"华贸物流"</f>
        <v>华贸物流</v>
      </c>
      <c r="C5081" s="2">
        <v>200</v>
      </c>
      <c r="D5081" s="2">
        <v>200</v>
      </c>
      <c r="E5081" s="2" t="str">
        <f>"人民币"</f>
        <v>人民币</v>
      </c>
      <c r="F5081" s="2">
        <v>16.576</v>
      </c>
      <c r="G5081" s="2">
        <v>-473.12</v>
      </c>
      <c r="H5081" s="2">
        <v>-14.27</v>
      </c>
      <c r="I5081" s="2"/>
      <c r="J5081" s="2">
        <v>2842</v>
      </c>
      <c r="K5081" s="2">
        <v>14.21</v>
      </c>
      <c r="L5081" s="2">
        <v>0</v>
      </c>
      <c r="M5081" s="2">
        <v>0</v>
      </c>
      <c r="N5081" s="2" t="str">
        <f>"603128"</f>
        <v>603128</v>
      </c>
      <c r="O5081" s="2" t="str">
        <f t="shared" ref="O5081:O5084" si="1518">"A453612732"</f>
        <v>A453612732</v>
      </c>
      <c r="P5081" s="2" t="str">
        <f>"3315.12"</f>
        <v>3315.12</v>
      </c>
      <c r="Q5081" s="2">
        <v>20</v>
      </c>
      <c r="R5081" s="2">
        <f>Q5081*C5081</f>
        <v>4000</v>
      </c>
    </row>
    <row r="5082" spans="2:18">
      <c r="B5082" s="2" t="str">
        <f>"盛达矿业"</f>
        <v>盛达矿业</v>
      </c>
      <c r="C5082" s="2">
        <v>100</v>
      </c>
      <c r="D5082" s="2">
        <v>100</v>
      </c>
      <c r="E5082" s="2" t="str">
        <f>"人民币"</f>
        <v>人民币</v>
      </c>
      <c r="F5082" s="2">
        <v>38.308</v>
      </c>
      <c r="G5082" s="2">
        <v>-1175.77</v>
      </c>
      <c r="H5082" s="2">
        <v>-30.69</v>
      </c>
      <c r="I5082" s="2"/>
      <c r="J5082" s="2">
        <v>2655</v>
      </c>
      <c r="K5082" s="2">
        <v>26.55</v>
      </c>
      <c r="L5082" s="2">
        <v>0</v>
      </c>
      <c r="M5082" s="2">
        <v>100</v>
      </c>
      <c r="N5082" s="2" t="str">
        <f>"000603"</f>
        <v>000603</v>
      </c>
      <c r="O5082" s="2" t="str">
        <f>"0157472516"</f>
        <v>0157472516</v>
      </c>
      <c r="P5082" s="2" t="str">
        <f>"3830.77"</f>
        <v>3830.77</v>
      </c>
      <c r="Q5082" s="2">
        <v>40</v>
      </c>
      <c r="R5082" s="2">
        <f>Q5082*C5082</f>
        <v>4000</v>
      </c>
    </row>
    <row r="5083" spans="2:18">
      <c r="B5083" s="2" t="str">
        <f>"大众交通"</f>
        <v>大众交通</v>
      </c>
      <c r="C5083" s="2">
        <v>100</v>
      </c>
      <c r="D5083" s="2">
        <v>100</v>
      </c>
      <c r="E5083" s="2" t="str">
        <f>"人民币"</f>
        <v>人民币</v>
      </c>
      <c r="F5083" s="2">
        <v>30.941</v>
      </c>
      <c r="G5083" s="2">
        <v>-1037.13</v>
      </c>
      <c r="H5083" s="2">
        <v>-33.52</v>
      </c>
      <c r="I5083" s="2"/>
      <c r="J5083" s="2">
        <v>2057</v>
      </c>
      <c r="K5083" s="2">
        <v>20.57</v>
      </c>
      <c r="L5083" s="2">
        <v>0</v>
      </c>
      <c r="M5083" s="2">
        <v>0</v>
      </c>
      <c r="N5083" s="2" t="str">
        <f>"600611"</f>
        <v>600611</v>
      </c>
      <c r="O5083" s="2" t="str">
        <f>"A453612732"</f>
        <v>A453612732</v>
      </c>
      <c r="P5083" s="2" t="str">
        <f>"3094.13"</f>
        <v>3094.13</v>
      </c>
      <c r="Q5083" s="2">
        <v>28</v>
      </c>
      <c r="R5083" s="2">
        <f>Q5083*C5083</f>
        <v>2800</v>
      </c>
    </row>
    <row r="5084" spans="2:18">
      <c r="B5084" s="2" t="str">
        <f>"中国中车"</f>
        <v>中国中车</v>
      </c>
      <c r="C5084" s="2">
        <v>100</v>
      </c>
      <c r="D5084" s="2">
        <v>100</v>
      </c>
      <c r="E5084" s="2" t="str">
        <f>"人民币"</f>
        <v>人民币</v>
      </c>
      <c r="F5084" s="2">
        <v>26.395</v>
      </c>
      <c r="G5084" s="2">
        <v>-631.5</v>
      </c>
      <c r="H5084" s="2">
        <v>-23.92</v>
      </c>
      <c r="I5084" s="2"/>
      <c r="J5084" s="2">
        <v>2008</v>
      </c>
      <c r="K5084" s="2">
        <v>20.08</v>
      </c>
      <c r="L5084" s="2">
        <v>0</v>
      </c>
      <c r="M5084" s="2">
        <v>100</v>
      </c>
      <c r="N5084" s="2" t="str">
        <f>"601766"</f>
        <v>601766</v>
      </c>
      <c r="O5084" s="2" t="str">
        <f>"A453612732"</f>
        <v>A453612732</v>
      </c>
      <c r="P5084" s="2" t="str">
        <f>"2639.50"</f>
        <v>2639.50</v>
      </c>
      <c r="Q5084" s="2">
        <v>30</v>
      </c>
      <c r="R5084" s="2">
        <f>Q5084*C5084</f>
        <v>3000</v>
      </c>
    </row>
    <row r="5085" spans="2:18">
      <c r="B5085" s="2" t="s">
        <v>8</v>
      </c>
      <c r="C5085" s="2" t="s">
        <v>9</v>
      </c>
      <c r="D5085" s="4" t="s">
        <v>10</v>
      </c>
      <c r="E5085" s="4"/>
      <c r="F5085" s="4"/>
      <c r="G5085" s="2"/>
      <c r="H5085" s="2">
        <f>SUM(H5069:H5084)</f>
        <v>-178.38</v>
      </c>
      <c r="I5085" s="2"/>
      <c r="J5085" s="2"/>
      <c r="K5085" s="2"/>
      <c r="L5085" s="2"/>
      <c r="M5085" s="2"/>
      <c r="N5085" s="2"/>
      <c r="O5085" s="2"/>
      <c r="P5085" s="2"/>
      <c r="Q5085" s="2"/>
      <c r="R5085" s="2">
        <f>SUM(R5069:R5084)</f>
        <v>134800</v>
      </c>
    </row>
    <row r="5086" customFormat="1" spans="4:9">
      <c r="D5086" s="5"/>
      <c r="E5086" s="5"/>
      <c r="F5086" s="5"/>
      <c r="I5086" s="6">
        <v>42257</v>
      </c>
    </row>
    <row r="5087" customFormat="1" spans="11:11">
      <c r="K5087" s="6">
        <f>I5086+1</f>
        <v>42258</v>
      </c>
    </row>
    <row r="5088" customFormat="1" spans="3:12">
      <c r="C5088" t="s">
        <v>11</v>
      </c>
      <c r="L5088" s="7">
        <f ca="1">NOW()</f>
        <v>42259.9654398148</v>
      </c>
    </row>
    <row r="5089" customFormat="1" spans="10:10">
      <c r="J5089" t="e">
        <f>E5081+1</f>
        <v>#VALUE!</v>
      </c>
    </row>
    <row r="5090" customFormat="1" spans="7:7">
      <c r="G5090" t="s">
        <v>12</v>
      </c>
    </row>
    <row r="5091" customFormat="1" spans="6:6">
      <c r="F5091" t="s">
        <v>13</v>
      </c>
    </row>
    <row r="5092" spans="1:17">
      <c r="A5092" s="2" t="str">
        <f>"币种"</f>
        <v>币种</v>
      </c>
      <c r="B5092" s="2" t="str">
        <f>"余额"</f>
        <v>余额</v>
      </c>
      <c r="C5092" s="2" t="str">
        <f>"可用"</f>
        <v>可用</v>
      </c>
      <c r="D5092" s="2" t="str">
        <f>"可取"</f>
        <v>可取</v>
      </c>
      <c r="E5092" s="2" t="str">
        <f>"参考市值"</f>
        <v>参考市值</v>
      </c>
      <c r="F5092" s="2" t="str">
        <f>"资产"</f>
        <v>资产</v>
      </c>
      <c r="G5092" s="2" t="str">
        <f>"盈亏"</f>
        <v>盈亏</v>
      </c>
      <c r="H5092" s="2"/>
      <c r="I5092" s="2"/>
      <c r="J5092" s="2"/>
      <c r="K5092" s="2"/>
      <c r="L5092" s="2"/>
      <c r="M5092" s="2"/>
      <c r="N5092" s="2"/>
      <c r="O5092" s="2"/>
      <c r="P5092" s="2"/>
      <c r="Q5092" s="2"/>
    </row>
    <row r="5093" spans="1:17">
      <c r="A5093" s="2" t="str">
        <f>"人民币"</f>
        <v>人民币</v>
      </c>
      <c r="B5093" s="2" t="str">
        <f>"5508.71"</f>
        <v>5508.71</v>
      </c>
      <c r="C5093" s="2" t="str">
        <f>"138.54"</f>
        <v>138.54</v>
      </c>
      <c r="D5093" s="2" t="str">
        <f>"138.54"</f>
        <v>138.54</v>
      </c>
      <c r="E5093" s="2" t="str">
        <f>"91616.00"</f>
        <v>91616.00</v>
      </c>
      <c r="F5093" s="2" t="str">
        <f>"91754.54"</f>
        <v>91754.54</v>
      </c>
      <c r="G5093" s="2" t="str">
        <f>"-9194.42"</f>
        <v>-9194.42</v>
      </c>
      <c r="H5093" s="2"/>
      <c r="I5093" s="2"/>
      <c r="J5093" s="2"/>
      <c r="K5093" s="2"/>
      <c r="L5093" s="2"/>
      <c r="M5093" s="2"/>
      <c r="N5093" s="2"/>
      <c r="O5093" s="2"/>
      <c r="P5093" s="2"/>
      <c r="Q5093" s="2"/>
    </row>
    <row r="5094" spans="1:17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8"/>
    </row>
    <row r="5095" spans="1:18">
      <c r="A5095" s="2" t="s">
        <v>0</v>
      </c>
      <c r="B5095" s="2" t="str">
        <f>"证券数量"</f>
        <v>证券数量</v>
      </c>
      <c r="C5095" s="2" t="s">
        <v>1</v>
      </c>
      <c r="D5095" s="2" t="str">
        <f>"价格币种"</f>
        <v>价格币种</v>
      </c>
      <c r="E5095" s="2" t="str">
        <f>"成本价"</f>
        <v>成本价</v>
      </c>
      <c r="F5095" s="2" t="str">
        <f>"浮动盈亏"</f>
        <v>浮动盈亏</v>
      </c>
      <c r="G5095" s="2" t="str">
        <f>"盈亏比例(%)"</f>
        <v>盈亏比例(%)</v>
      </c>
      <c r="H5095" s="2" t="str">
        <f>"折算汇率"</f>
        <v>折算汇率</v>
      </c>
      <c r="I5095" s="2" t="str">
        <f>"最新市值"</f>
        <v>最新市值</v>
      </c>
      <c r="J5095" s="2" t="str">
        <f>"当前价"</f>
        <v>当前价</v>
      </c>
      <c r="K5095" s="2" t="str">
        <f>"今买数量"</f>
        <v>今买数量</v>
      </c>
      <c r="L5095" s="2" t="str">
        <f>"今卖数量"</f>
        <v>今卖数量</v>
      </c>
      <c r="M5095" s="2" t="str">
        <f>"证券代码"</f>
        <v>证券代码</v>
      </c>
      <c r="N5095" s="2" t="str">
        <f>"股东代码"</f>
        <v>股东代码</v>
      </c>
      <c r="O5095" s="2" t="str">
        <f>"成本金额"</f>
        <v>成本金额</v>
      </c>
      <c r="P5095" s="2" t="s">
        <v>2</v>
      </c>
      <c r="Q5095" s="2"/>
      <c r="R5095" s="2" t="s">
        <v>3</v>
      </c>
    </row>
    <row r="5096" spans="1:18">
      <c r="A5096" s="2" t="s">
        <v>4</v>
      </c>
      <c r="B5096" s="9" t="s">
        <v>5</v>
      </c>
      <c r="C5096" s="9" t="s">
        <v>5</v>
      </c>
      <c r="D5096" s="2" t="str">
        <f t="shared" ref="D5096:D5111" si="1519">"人民币"</f>
        <v>人民币</v>
      </c>
      <c r="E5096" s="2">
        <v>19.758</v>
      </c>
      <c r="F5096" s="2">
        <v>-1294.53</v>
      </c>
      <c r="G5096" s="2">
        <v>-8.19</v>
      </c>
      <c r="H5096" s="9" t="s">
        <v>6</v>
      </c>
      <c r="I5096" s="2">
        <v>14512</v>
      </c>
      <c r="J5096" s="2">
        <v>18.14</v>
      </c>
      <c r="K5096" s="2">
        <v>0</v>
      </c>
      <c r="L5096" s="2">
        <v>0</v>
      </c>
      <c r="M5096" s="2" t="str">
        <f>"000936"</f>
        <v>000936</v>
      </c>
      <c r="N5096" s="2" t="str">
        <f t="shared" ref="N5096:N5099" si="1520">"0157472516"</f>
        <v>0157472516</v>
      </c>
      <c r="O5096" s="2" t="str">
        <f>"15806.53"</f>
        <v>15806.53</v>
      </c>
      <c r="P5096" s="2">
        <v>30</v>
      </c>
      <c r="Q5096" s="2">
        <f t="shared" ref="Q5096:Q5111" si="1521">P5096*B5096</f>
        <v>24000</v>
      </c>
      <c r="R5096" s="2">
        <f t="shared" ref="R5096:R5111" si="1522">(Q5096-O5096)/O5096*100</f>
        <v>51.835981711356</v>
      </c>
    </row>
    <row r="5097" spans="1:18">
      <c r="A5097" s="2" t="str">
        <f>"创业板B"</f>
        <v>创业板B</v>
      </c>
      <c r="B5097" s="2">
        <v>10000</v>
      </c>
      <c r="C5097" s="2">
        <v>10000</v>
      </c>
      <c r="D5097" s="2" t="str">
        <f>"人民币"</f>
        <v>人民币</v>
      </c>
      <c r="E5097" s="2">
        <v>1.116</v>
      </c>
      <c r="F5097" s="2">
        <v>-927.5</v>
      </c>
      <c r="G5097" s="2">
        <v>-8.33</v>
      </c>
      <c r="H5097" s="2"/>
      <c r="I5097" s="2">
        <v>10230</v>
      </c>
      <c r="J5097" s="2">
        <v>1.023</v>
      </c>
      <c r="K5097" s="2">
        <v>0</v>
      </c>
      <c r="L5097" s="2">
        <v>0</v>
      </c>
      <c r="M5097" s="2" t="str">
        <f>"150153"</f>
        <v>150153</v>
      </c>
      <c r="N5097" s="2" t="str">
        <f>"0157472516"</f>
        <v>0157472516</v>
      </c>
      <c r="O5097" s="2" t="str">
        <f>"11157.50"</f>
        <v>11157.50</v>
      </c>
      <c r="P5097" s="2">
        <v>1.3</v>
      </c>
      <c r="Q5097" s="2">
        <f>P5097*B5097</f>
        <v>13000</v>
      </c>
      <c r="R5097" s="2">
        <f>(Q5097-O5097)/O5097*100</f>
        <v>16.5135559041004</v>
      </c>
    </row>
    <row r="5098" spans="1:18">
      <c r="A5098" s="2" t="s">
        <v>7</v>
      </c>
      <c r="B5098" s="2">
        <v>600</v>
      </c>
      <c r="C5098" s="2">
        <v>600</v>
      </c>
      <c r="D5098" s="2" t="str">
        <f>"人民币"</f>
        <v>人民币</v>
      </c>
      <c r="E5098" s="2">
        <v>17.548</v>
      </c>
      <c r="F5098" s="2">
        <v>-310.88</v>
      </c>
      <c r="G5098" s="2">
        <v>-2.95</v>
      </c>
      <c r="H5098" s="2"/>
      <c r="I5098" s="2">
        <v>10218</v>
      </c>
      <c r="J5098" s="2">
        <v>17.03</v>
      </c>
      <c r="K5098" s="2">
        <v>0</v>
      </c>
      <c r="L5098" s="2">
        <v>0</v>
      </c>
      <c r="M5098" s="2" t="str">
        <f>"600008"</f>
        <v>600008</v>
      </c>
      <c r="N5098" s="2" t="str">
        <f t="shared" ref="N5098:N5101" si="1523">"A453612732"</f>
        <v>A453612732</v>
      </c>
      <c r="O5098" s="2" t="str">
        <f>"10528.88"</f>
        <v>10528.88</v>
      </c>
      <c r="P5098" s="2">
        <v>25</v>
      </c>
      <c r="Q5098" s="2">
        <f>P5098*B5098</f>
        <v>15000</v>
      </c>
      <c r="R5098" s="2">
        <f>(Q5098-O5098)/O5098*100</f>
        <v>42.4652954540274</v>
      </c>
    </row>
    <row r="5099" spans="1:18">
      <c r="A5099" s="2" t="str">
        <f>"华英农业"</f>
        <v>华英农业</v>
      </c>
      <c r="B5099" s="2">
        <v>600</v>
      </c>
      <c r="C5099" s="2">
        <v>300</v>
      </c>
      <c r="D5099" s="2" t="str">
        <f>"人民币"</f>
        <v>人民币</v>
      </c>
      <c r="E5099" s="2">
        <v>14.948</v>
      </c>
      <c r="F5099" s="2">
        <v>-418.66</v>
      </c>
      <c r="G5099" s="2">
        <v>-4.67</v>
      </c>
      <c r="H5099" s="2"/>
      <c r="I5099" s="2">
        <v>8550</v>
      </c>
      <c r="J5099" s="2">
        <v>14.25</v>
      </c>
      <c r="K5099" s="2">
        <v>300</v>
      </c>
      <c r="L5099" s="2">
        <v>0</v>
      </c>
      <c r="M5099" s="2" t="str">
        <f>"002321"</f>
        <v>002321</v>
      </c>
      <c r="N5099" s="2" t="str">
        <f>"0157472516"</f>
        <v>0157472516</v>
      </c>
      <c r="O5099" s="2" t="str">
        <f>"8968.66"</f>
        <v>8968.66</v>
      </c>
      <c r="P5099" s="2">
        <v>25</v>
      </c>
      <c r="Q5099" s="2">
        <f>P5099*B5099</f>
        <v>15000</v>
      </c>
      <c r="R5099" s="2">
        <f>(Q5099-O5099)/O5099*100</f>
        <v>67.2490650777262</v>
      </c>
    </row>
    <row r="5100" spans="1:18">
      <c r="A5100" s="2" t="str">
        <f>"*ST阳化"</f>
        <v>*ST阳化</v>
      </c>
      <c r="B5100" s="2">
        <v>900</v>
      </c>
      <c r="C5100" s="2">
        <v>600</v>
      </c>
      <c r="D5100" s="2" t="str">
        <f>"人民币"</f>
        <v>人民币</v>
      </c>
      <c r="E5100" s="2">
        <v>7.599</v>
      </c>
      <c r="F5100" s="2">
        <v>-80.2</v>
      </c>
      <c r="G5100" s="2">
        <v>-1.17</v>
      </c>
      <c r="H5100" s="2"/>
      <c r="I5100" s="2">
        <v>6759</v>
      </c>
      <c r="J5100" s="2">
        <v>7.51</v>
      </c>
      <c r="K5100" s="2">
        <v>300</v>
      </c>
      <c r="L5100" s="2">
        <v>0</v>
      </c>
      <c r="M5100" s="2" t="str">
        <f>"600691"</f>
        <v>600691</v>
      </c>
      <c r="N5100" s="2" t="str">
        <f>"A453612732"</f>
        <v>A453612732</v>
      </c>
      <c r="O5100" s="2" t="str">
        <f>"6839.20"</f>
        <v>6839.20</v>
      </c>
      <c r="P5100" s="2">
        <v>11</v>
      </c>
      <c r="Q5100" s="2">
        <f>P5100*B5100</f>
        <v>9900</v>
      </c>
      <c r="R5100" s="2">
        <f>(Q5100-O5100)/O5100*100</f>
        <v>44.7537723710376</v>
      </c>
    </row>
    <row r="5101" spans="1:18">
      <c r="A5101" s="2" t="str">
        <f>"雪峰科技"</f>
        <v>雪峰科技</v>
      </c>
      <c r="B5101" s="2">
        <v>200</v>
      </c>
      <c r="C5101" s="2">
        <v>100</v>
      </c>
      <c r="D5101" s="2" t="str">
        <f>"人民币"</f>
        <v>人民币</v>
      </c>
      <c r="E5101" s="2">
        <v>37.898</v>
      </c>
      <c r="F5101" s="2">
        <v>-1239.59</v>
      </c>
      <c r="G5101" s="2">
        <v>-16.35</v>
      </c>
      <c r="H5101" s="2"/>
      <c r="I5101" s="2">
        <v>6340</v>
      </c>
      <c r="J5101" s="2">
        <v>31.7</v>
      </c>
      <c r="K5101" s="2">
        <v>100</v>
      </c>
      <c r="L5101" s="2">
        <v>0</v>
      </c>
      <c r="M5101" s="2" t="str">
        <f>"603227"</f>
        <v>603227</v>
      </c>
      <c r="N5101" s="2" t="str">
        <f>"A453612732"</f>
        <v>A453612732</v>
      </c>
      <c r="O5101" s="2" t="str">
        <f>"7579.59"</f>
        <v>7579.59</v>
      </c>
      <c r="P5101" s="2">
        <v>42</v>
      </c>
      <c r="Q5101" s="2">
        <f>P5101*B5101</f>
        <v>8400</v>
      </c>
      <c r="R5101" s="2">
        <f>(Q5101-O5101)/O5101*100</f>
        <v>10.8239363870605</v>
      </c>
    </row>
    <row r="5102" spans="1:18">
      <c r="A5102" s="2" t="str">
        <f>"三花股份"</f>
        <v>三花股份</v>
      </c>
      <c r="B5102" s="2">
        <v>400</v>
      </c>
      <c r="C5102" s="2">
        <v>400</v>
      </c>
      <c r="D5102" s="2" t="str">
        <f>"人民币"</f>
        <v>人民币</v>
      </c>
      <c r="E5102" s="2">
        <v>13.737</v>
      </c>
      <c r="F5102" s="2">
        <v>69.25</v>
      </c>
      <c r="G5102" s="2">
        <v>1.26</v>
      </c>
      <c r="H5102" s="2"/>
      <c r="I5102" s="2">
        <v>5564</v>
      </c>
      <c r="J5102" s="2">
        <v>13.91</v>
      </c>
      <c r="K5102" s="2">
        <v>0</v>
      </c>
      <c r="L5102" s="2">
        <v>0</v>
      </c>
      <c r="M5102" s="2" t="str">
        <f>"002050"</f>
        <v>002050</v>
      </c>
      <c r="N5102" s="2" t="str">
        <f t="shared" ref="N5102:N5107" si="1524">"0157472516"</f>
        <v>0157472516</v>
      </c>
      <c r="O5102" s="2" t="str">
        <f>"5494.75"</f>
        <v>5494.75</v>
      </c>
      <c r="P5102" s="2">
        <v>20</v>
      </c>
      <c r="Q5102" s="2">
        <f>P5102*B5102</f>
        <v>8000</v>
      </c>
      <c r="R5102" s="2">
        <f>(Q5102-O5102)/O5102*100</f>
        <v>45.5935210883116</v>
      </c>
    </row>
    <row r="5103" spans="1:18">
      <c r="A5103" s="2" t="str">
        <f>"农 产 品"</f>
        <v>农 产 品</v>
      </c>
      <c r="B5103" s="2">
        <v>200</v>
      </c>
      <c r="C5103" s="2">
        <v>200</v>
      </c>
      <c r="D5103" s="2" t="str">
        <f>"人民币"</f>
        <v>人民币</v>
      </c>
      <c r="E5103" s="2">
        <v>25.665</v>
      </c>
      <c r="F5103" s="2">
        <v>-601</v>
      </c>
      <c r="G5103" s="2">
        <v>-11.71</v>
      </c>
      <c r="H5103" s="2"/>
      <c r="I5103" s="2">
        <v>4532</v>
      </c>
      <c r="J5103" s="2">
        <v>22.66</v>
      </c>
      <c r="K5103" s="2">
        <v>0</v>
      </c>
      <c r="L5103" s="2">
        <v>0</v>
      </c>
      <c r="M5103" s="2" t="str">
        <f>"000061"</f>
        <v>000061</v>
      </c>
      <c r="N5103" s="2" t="str">
        <f>"0157472516"</f>
        <v>0157472516</v>
      </c>
      <c r="O5103" s="2" t="str">
        <f>"5133.00"</f>
        <v>5133.00</v>
      </c>
      <c r="P5103" s="2">
        <v>35</v>
      </c>
      <c r="Q5103" s="2">
        <f>P5103*B5103</f>
        <v>7000</v>
      </c>
      <c r="R5103" s="2">
        <f>(Q5103-O5103)/O5103*100</f>
        <v>36.3724917202416</v>
      </c>
    </row>
    <row r="5104" spans="1:18">
      <c r="A5104" s="2" t="str">
        <f>"北京城建"</f>
        <v>北京城建</v>
      </c>
      <c r="B5104" s="2">
        <v>200</v>
      </c>
      <c r="C5104" s="2">
        <v>200</v>
      </c>
      <c r="D5104" s="2" t="str">
        <f>"人民币"</f>
        <v>人民币</v>
      </c>
      <c r="E5104" s="2">
        <v>24.605</v>
      </c>
      <c r="F5104" s="2">
        <v>-394.99</v>
      </c>
      <c r="G5104" s="2">
        <v>-8.03</v>
      </c>
      <c r="H5104" s="2"/>
      <c r="I5104" s="2">
        <v>4526</v>
      </c>
      <c r="J5104" s="2">
        <v>22.63</v>
      </c>
      <c r="K5104" s="2">
        <v>0</v>
      </c>
      <c r="L5104" s="2">
        <v>0</v>
      </c>
      <c r="M5104" s="2" t="str">
        <f>"600266"</f>
        <v>600266</v>
      </c>
      <c r="N5104" s="2" t="str">
        <f t="shared" ref="N5104:N5106" si="1525">"A453612732"</f>
        <v>A453612732</v>
      </c>
      <c r="O5104" s="2" t="str">
        <f>"4920.99"</f>
        <v>4920.99</v>
      </c>
      <c r="P5104" s="2">
        <v>28</v>
      </c>
      <c r="Q5104" s="2">
        <f>P5104*B5104</f>
        <v>5600</v>
      </c>
      <c r="R5104" s="2">
        <f>(Q5104-O5104)/O5104*100</f>
        <v>13.7982397850839</v>
      </c>
    </row>
    <row r="5105" spans="1:18">
      <c r="A5105" s="2" t="str">
        <f>"上汽集团"</f>
        <v>上汽集团</v>
      </c>
      <c r="B5105" s="2">
        <v>200</v>
      </c>
      <c r="C5105" s="2">
        <v>200</v>
      </c>
      <c r="D5105" s="2" t="str">
        <f>"人民币"</f>
        <v>人民币</v>
      </c>
      <c r="E5105" s="2">
        <v>24.736</v>
      </c>
      <c r="F5105" s="2">
        <v>-449.12</v>
      </c>
      <c r="G5105" s="2">
        <v>-9.08</v>
      </c>
      <c r="H5105" s="2"/>
      <c r="I5105" s="2">
        <v>4498</v>
      </c>
      <c r="J5105" s="2">
        <v>22.49</v>
      </c>
      <c r="K5105" s="2">
        <v>0</v>
      </c>
      <c r="L5105" s="2">
        <v>0</v>
      </c>
      <c r="M5105" s="2" t="str">
        <f>"600104"</f>
        <v>600104</v>
      </c>
      <c r="N5105" s="2" t="str">
        <f>"A453612732"</f>
        <v>A453612732</v>
      </c>
      <c r="O5105" s="2" t="str">
        <f>"4947.12"</f>
        <v>4947.12</v>
      </c>
      <c r="P5105" s="2">
        <v>35</v>
      </c>
      <c r="Q5105" s="2">
        <f>P5105*B5105</f>
        <v>7000</v>
      </c>
      <c r="R5105" s="2">
        <f>(Q5105-O5105)/O5105*100</f>
        <v>41.4964666310904</v>
      </c>
    </row>
    <row r="5106" spans="1:18">
      <c r="A5106" s="2" t="str">
        <f>"中海集运"</f>
        <v>中海集运</v>
      </c>
      <c r="B5106" s="2">
        <v>400</v>
      </c>
      <c r="C5106" s="2">
        <v>400</v>
      </c>
      <c r="D5106" s="2" t="str">
        <f>"人民币"</f>
        <v>人民币</v>
      </c>
      <c r="E5106" s="2">
        <v>9.099</v>
      </c>
      <c r="F5106" s="2">
        <v>-167.68</v>
      </c>
      <c r="G5106" s="2">
        <v>-4.6</v>
      </c>
      <c r="H5106" s="2"/>
      <c r="I5106" s="2">
        <v>3472</v>
      </c>
      <c r="J5106" s="2">
        <v>8.68</v>
      </c>
      <c r="K5106" s="2">
        <v>0</v>
      </c>
      <c r="L5106" s="2">
        <v>0</v>
      </c>
      <c r="M5106" s="2" t="str">
        <f>"601866"</f>
        <v>601866</v>
      </c>
      <c r="N5106" s="2" t="str">
        <f>"A453612732"</f>
        <v>A453612732</v>
      </c>
      <c r="O5106" s="2" t="str">
        <f>"3639.68"</f>
        <v>3639.68</v>
      </c>
      <c r="P5106" s="2">
        <v>12</v>
      </c>
      <c r="Q5106" s="2">
        <f>P5106*B5106</f>
        <v>4800</v>
      </c>
      <c r="R5106" s="2">
        <f>(Q5106-O5106)/O5106*100</f>
        <v>31.8797256901706</v>
      </c>
    </row>
    <row r="5107" spans="1:18">
      <c r="A5107" s="2" t="str">
        <f>"中航军B"</f>
        <v>中航军B</v>
      </c>
      <c r="B5107" s="2">
        <v>3000</v>
      </c>
      <c r="C5107" s="2">
        <v>3000</v>
      </c>
      <c r="D5107" s="2" t="str">
        <f>"人民币"</f>
        <v>人民币</v>
      </c>
      <c r="E5107" s="2">
        <v>0.972</v>
      </c>
      <c r="F5107" s="2">
        <v>-62</v>
      </c>
      <c r="G5107" s="2">
        <v>-2.16</v>
      </c>
      <c r="H5107" s="2"/>
      <c r="I5107" s="2">
        <v>2853</v>
      </c>
      <c r="J5107" s="2">
        <v>0.951</v>
      </c>
      <c r="K5107" s="2">
        <v>0</v>
      </c>
      <c r="L5107" s="2">
        <v>0</v>
      </c>
      <c r="M5107" s="2" t="str">
        <f>"150222"</f>
        <v>150222</v>
      </c>
      <c r="N5107" s="2" t="str">
        <f>"0157472516"</f>
        <v>0157472516</v>
      </c>
      <c r="O5107" s="2" t="str">
        <f>"2915.00"</f>
        <v>2915.00</v>
      </c>
      <c r="P5107" s="2">
        <v>1.1</v>
      </c>
      <c r="Q5107" s="2">
        <f>P5107*B5107</f>
        <v>3300</v>
      </c>
      <c r="R5107" s="2">
        <f>(Q5107-O5107)/O5107*100</f>
        <v>13.2075471698113</v>
      </c>
    </row>
    <row r="5108" spans="1:18">
      <c r="A5108" s="2" t="str">
        <f>"华贸物流"</f>
        <v>华贸物流</v>
      </c>
      <c r="B5108" s="2">
        <v>200</v>
      </c>
      <c r="C5108" s="2">
        <v>200</v>
      </c>
      <c r="D5108" s="2" t="str">
        <f>"人民币"</f>
        <v>人民币</v>
      </c>
      <c r="E5108" s="2">
        <v>16.576</v>
      </c>
      <c r="F5108" s="2">
        <v>-473.12</v>
      </c>
      <c r="G5108" s="2">
        <v>-14.27</v>
      </c>
      <c r="H5108" s="2"/>
      <c r="I5108" s="2">
        <v>2842</v>
      </c>
      <c r="J5108" s="2">
        <v>14.21</v>
      </c>
      <c r="K5108" s="2">
        <v>0</v>
      </c>
      <c r="L5108" s="2">
        <v>0</v>
      </c>
      <c r="M5108" s="2" t="str">
        <f>"603128"</f>
        <v>603128</v>
      </c>
      <c r="N5108" s="2" t="str">
        <f t="shared" ref="N5108:N5111" si="1526">"A453612732"</f>
        <v>A453612732</v>
      </c>
      <c r="O5108" s="2" t="str">
        <f>"3315.12"</f>
        <v>3315.12</v>
      </c>
      <c r="P5108" s="2">
        <v>20</v>
      </c>
      <c r="Q5108" s="2">
        <f>P5108*B5108</f>
        <v>4000</v>
      </c>
      <c r="R5108" s="2">
        <f>(Q5108-O5108)/O5108*100</f>
        <v>20.6592823185888</v>
      </c>
    </row>
    <row r="5109" spans="1:18">
      <c r="A5109" s="2" t="str">
        <f>"盛达矿业"</f>
        <v>盛达矿业</v>
      </c>
      <c r="B5109" s="2">
        <v>100</v>
      </c>
      <c r="C5109" s="2">
        <v>100</v>
      </c>
      <c r="D5109" s="2" t="str">
        <f>"人民币"</f>
        <v>人民币</v>
      </c>
      <c r="E5109" s="2">
        <v>38.308</v>
      </c>
      <c r="F5109" s="2">
        <v>-1175.77</v>
      </c>
      <c r="G5109" s="2">
        <v>-30.69</v>
      </c>
      <c r="H5109" s="2"/>
      <c r="I5109" s="2">
        <v>2655</v>
      </c>
      <c r="J5109" s="2">
        <v>26.55</v>
      </c>
      <c r="K5109" s="2">
        <v>0</v>
      </c>
      <c r="L5109" s="2">
        <v>100</v>
      </c>
      <c r="M5109" s="2" t="str">
        <f>"000603"</f>
        <v>000603</v>
      </c>
      <c r="N5109" s="2" t="str">
        <f>"0157472516"</f>
        <v>0157472516</v>
      </c>
      <c r="O5109" s="2" t="str">
        <f>"3830.77"</f>
        <v>3830.77</v>
      </c>
      <c r="P5109" s="2">
        <v>40</v>
      </c>
      <c r="Q5109" s="2">
        <f>P5109*B5109</f>
        <v>4000</v>
      </c>
      <c r="R5109" s="2">
        <f>(Q5109-O5109)/O5109*100</f>
        <v>4.41764971533138</v>
      </c>
    </row>
    <row r="5110" spans="1:18">
      <c r="A5110" s="2" t="str">
        <f>"大众交通"</f>
        <v>大众交通</v>
      </c>
      <c r="B5110" s="2">
        <v>100</v>
      </c>
      <c r="C5110" s="2">
        <v>100</v>
      </c>
      <c r="D5110" s="2" t="str">
        <f>"人民币"</f>
        <v>人民币</v>
      </c>
      <c r="E5110" s="2">
        <v>30.941</v>
      </c>
      <c r="F5110" s="2">
        <v>-1037.13</v>
      </c>
      <c r="G5110" s="2">
        <v>-33.52</v>
      </c>
      <c r="H5110" s="2"/>
      <c r="I5110" s="2">
        <v>2057</v>
      </c>
      <c r="J5110" s="2">
        <v>20.57</v>
      </c>
      <c r="K5110" s="2">
        <v>0</v>
      </c>
      <c r="L5110" s="2">
        <v>0</v>
      </c>
      <c r="M5110" s="2" t="str">
        <f>"600611"</f>
        <v>600611</v>
      </c>
      <c r="N5110" s="2" t="str">
        <f>"A453612732"</f>
        <v>A453612732</v>
      </c>
      <c r="O5110" s="2" t="str">
        <f>"3094.13"</f>
        <v>3094.13</v>
      </c>
      <c r="P5110" s="2">
        <v>28</v>
      </c>
      <c r="Q5110" s="2">
        <f>P5110*B5110</f>
        <v>2800</v>
      </c>
      <c r="R5110" s="2">
        <f>(Q5110-O5110)/O5110*100</f>
        <v>-9.50606470962759</v>
      </c>
    </row>
    <row r="5111" spans="1:18">
      <c r="A5111" s="2" t="str">
        <f>"中国中车"</f>
        <v>中国中车</v>
      </c>
      <c r="B5111" s="2">
        <v>100</v>
      </c>
      <c r="C5111" s="2">
        <v>100</v>
      </c>
      <c r="D5111" s="2" t="str">
        <f>"人民币"</f>
        <v>人民币</v>
      </c>
      <c r="E5111" s="2">
        <v>26.395</v>
      </c>
      <c r="F5111" s="2">
        <v>-631.5</v>
      </c>
      <c r="G5111" s="2">
        <v>-23.92</v>
      </c>
      <c r="H5111" s="2"/>
      <c r="I5111" s="2">
        <v>2008</v>
      </c>
      <c r="J5111" s="2">
        <v>20.08</v>
      </c>
      <c r="K5111" s="2">
        <v>0</v>
      </c>
      <c r="L5111" s="2">
        <v>100</v>
      </c>
      <c r="M5111" s="2" t="str">
        <f>"601766"</f>
        <v>601766</v>
      </c>
      <c r="N5111" s="2" t="str">
        <f>"A453612732"</f>
        <v>A453612732</v>
      </c>
      <c r="O5111" s="2" t="str">
        <f>"2639.50"</f>
        <v>2639.50</v>
      </c>
      <c r="P5111" s="2">
        <v>30</v>
      </c>
      <c r="Q5111" s="2">
        <f>P5111*B5111</f>
        <v>3000</v>
      </c>
      <c r="R5111" s="2">
        <f>(Q5111-O5111)/O5111*100</f>
        <v>13.6578897518469</v>
      </c>
    </row>
    <row r="5112" spans="1:18">
      <c r="A5112" s="2" t="s">
        <v>8</v>
      </c>
      <c r="B5112" s="2" t="s">
        <v>9</v>
      </c>
      <c r="C5112" s="4" t="s">
        <v>10</v>
      </c>
      <c r="D5112" s="4"/>
      <c r="E5112" s="4"/>
      <c r="F5112" s="2"/>
      <c r="G5112" s="2">
        <f>SUM(G5096:G5111)</f>
        <v>-178.38</v>
      </c>
      <c r="H5112" s="2"/>
      <c r="I5112" s="2"/>
      <c r="J5112" s="2"/>
      <c r="K5112" s="2"/>
      <c r="L5112" s="2"/>
      <c r="M5112" s="2"/>
      <c r="N5112" s="2"/>
      <c r="O5112" s="2"/>
      <c r="P5112" s="2"/>
      <c r="Q5112" s="2">
        <f>SUM(Q5096:Q5111)</f>
        <v>134800</v>
      </c>
      <c r="R5112" s="2"/>
    </row>
    <row r="5113" customFormat="1" spans="3:8">
      <c r="C5113" s="5"/>
      <c r="D5113" s="5"/>
      <c r="E5113" s="5"/>
      <c r="H5113" s="6">
        <v>42257</v>
      </c>
    </row>
    <row r="5114" customFormat="1" spans="10:10">
      <c r="J5114" s="6">
        <f>H5113+1</f>
        <v>42258</v>
      </c>
    </row>
    <row r="5115" customFormat="1" spans="2:11">
      <c r="B5115" t="s">
        <v>11</v>
      </c>
      <c r="K5115" s="7">
        <f ca="1">NOW()</f>
        <v>42259.9654398148</v>
      </c>
    </row>
    <row r="5116" customFormat="1" spans="9:9">
      <c r="I5116" t="e">
        <f>D5108+1</f>
        <v>#VALUE!</v>
      </c>
    </row>
    <row r="5117" customFormat="1"/>
    <row r="5118" spans="1:18">
      <c r="A5118" s="2" t="s">
        <v>0</v>
      </c>
      <c r="B5118" s="2" t="str">
        <f>"证券数量"</f>
        <v>证券数量</v>
      </c>
      <c r="C5118" s="2" t="s">
        <v>1</v>
      </c>
      <c r="D5118" s="2" t="str">
        <f>"价格币种"</f>
        <v>价格币种</v>
      </c>
      <c r="E5118" s="2" t="str">
        <f>"成本价"</f>
        <v>成本价</v>
      </c>
      <c r="F5118" s="2" t="str">
        <f>"浮动盈亏"</f>
        <v>浮动盈亏</v>
      </c>
      <c r="G5118" s="2" t="str">
        <f>"盈亏比例(%)"</f>
        <v>盈亏比例(%)</v>
      </c>
      <c r="H5118" s="2" t="str">
        <f>"折算汇率"</f>
        <v>折算汇率</v>
      </c>
      <c r="I5118" s="2" t="str">
        <f>"最新市值"</f>
        <v>最新市值</v>
      </c>
      <c r="J5118" s="2" t="str">
        <f>"当前价"</f>
        <v>当前价</v>
      </c>
      <c r="K5118" s="2" t="str">
        <f>"今买数量"</f>
        <v>今买数量</v>
      </c>
      <c r="L5118" s="2" t="str">
        <f>"今卖数量"</f>
        <v>今卖数量</v>
      </c>
      <c r="M5118" s="2" t="str">
        <f>"证券代码"</f>
        <v>证券代码</v>
      </c>
      <c r="N5118" s="2" t="str">
        <f>"股东代码"</f>
        <v>股东代码</v>
      </c>
      <c r="O5118" s="2" t="str">
        <f>"成本金额"</f>
        <v>成本金额</v>
      </c>
      <c r="P5118" s="2" t="s">
        <v>2</v>
      </c>
      <c r="Q5118" s="2"/>
      <c r="R5118" s="2" t="s">
        <v>3</v>
      </c>
    </row>
    <row r="5119" spans="1:18">
      <c r="A5119" s="2" t="s">
        <v>4</v>
      </c>
      <c r="B5119" s="9" t="s">
        <v>5</v>
      </c>
      <c r="C5119" s="9" t="s">
        <v>5</v>
      </c>
      <c r="D5119" s="2" t="str">
        <f t="shared" ref="D5119:D5134" si="1527">"人民币"</f>
        <v>人民币</v>
      </c>
      <c r="E5119" s="2">
        <v>19.758</v>
      </c>
      <c r="F5119" s="2">
        <v>-1294.53</v>
      </c>
      <c r="G5119" s="2">
        <v>-8.19</v>
      </c>
      <c r="H5119" s="9" t="s">
        <v>6</v>
      </c>
      <c r="I5119" s="2">
        <v>14512</v>
      </c>
      <c r="J5119" s="2">
        <v>18.14</v>
      </c>
      <c r="K5119" s="2">
        <v>0</v>
      </c>
      <c r="L5119" s="2">
        <v>0</v>
      </c>
      <c r="M5119" s="2" t="str">
        <f>"000936"</f>
        <v>000936</v>
      </c>
      <c r="N5119" s="2" t="str">
        <f t="shared" ref="N5119:N5122" si="1528">"0157472516"</f>
        <v>0157472516</v>
      </c>
      <c r="O5119" s="2" t="str">
        <f>"15806.53"</f>
        <v>15806.53</v>
      </c>
      <c r="P5119" s="2">
        <v>30</v>
      </c>
      <c r="Q5119" s="2">
        <f t="shared" ref="Q5119:Q5134" si="1529">P5119*B5119</f>
        <v>24000</v>
      </c>
      <c r="R5119" s="2">
        <f t="shared" ref="R5119:R5134" si="1530">(Q5119-O5119)/O5119*100</f>
        <v>51.835981711356</v>
      </c>
    </row>
    <row r="5120" spans="1:18">
      <c r="A5120" s="2" t="str">
        <f>"创业板B"</f>
        <v>创业板B</v>
      </c>
      <c r="B5120" s="2">
        <v>10000</v>
      </c>
      <c r="C5120" s="2">
        <v>10000</v>
      </c>
      <c r="D5120" s="2" t="str">
        <f>"人民币"</f>
        <v>人民币</v>
      </c>
      <c r="E5120" s="2">
        <v>1.116</v>
      </c>
      <c r="F5120" s="2">
        <v>-927.5</v>
      </c>
      <c r="G5120" s="2">
        <v>-8.33</v>
      </c>
      <c r="H5120" s="2"/>
      <c r="I5120" s="2">
        <v>10230</v>
      </c>
      <c r="J5120" s="2">
        <v>1.023</v>
      </c>
      <c r="K5120" s="2">
        <v>0</v>
      </c>
      <c r="L5120" s="2">
        <v>0</v>
      </c>
      <c r="M5120" s="2" t="str">
        <f>"150153"</f>
        <v>150153</v>
      </c>
      <c r="N5120" s="2" t="str">
        <f>"0157472516"</f>
        <v>0157472516</v>
      </c>
      <c r="O5120" s="2" t="str">
        <f>"11157.50"</f>
        <v>11157.50</v>
      </c>
      <c r="P5120" s="2">
        <v>1.3</v>
      </c>
      <c r="Q5120" s="2">
        <f>P5120*B5120</f>
        <v>13000</v>
      </c>
      <c r="R5120" s="2">
        <f>(Q5120-O5120)/O5120*100</f>
        <v>16.5135559041004</v>
      </c>
    </row>
    <row r="5121" spans="1:18">
      <c r="A5121" s="2" t="s">
        <v>7</v>
      </c>
      <c r="B5121" s="2">
        <v>600</v>
      </c>
      <c r="C5121" s="2">
        <v>600</v>
      </c>
      <c r="D5121" s="2" t="str">
        <f>"人民币"</f>
        <v>人民币</v>
      </c>
      <c r="E5121" s="2">
        <v>17.548</v>
      </c>
      <c r="F5121" s="2">
        <v>-310.88</v>
      </c>
      <c r="G5121" s="2">
        <v>-2.95</v>
      </c>
      <c r="H5121" s="2"/>
      <c r="I5121" s="2">
        <v>10218</v>
      </c>
      <c r="J5121" s="2">
        <v>17.03</v>
      </c>
      <c r="K5121" s="2">
        <v>0</v>
      </c>
      <c r="L5121" s="2">
        <v>0</v>
      </c>
      <c r="M5121" s="2" t="str">
        <f>"600008"</f>
        <v>600008</v>
      </c>
      <c r="N5121" s="2" t="str">
        <f t="shared" ref="N5121:N5124" si="1531">"A453612732"</f>
        <v>A453612732</v>
      </c>
      <c r="O5121" s="2" t="str">
        <f>"10528.88"</f>
        <v>10528.88</v>
      </c>
      <c r="P5121" s="2">
        <v>25</v>
      </c>
      <c r="Q5121" s="2">
        <f>P5121*B5121</f>
        <v>15000</v>
      </c>
      <c r="R5121" s="2">
        <f>(Q5121-O5121)/O5121*100</f>
        <v>42.4652954540274</v>
      </c>
    </row>
    <row r="5122" spans="1:18">
      <c r="A5122" s="2" t="str">
        <f>"华英农业"</f>
        <v>华英农业</v>
      </c>
      <c r="B5122" s="2">
        <v>600</v>
      </c>
      <c r="C5122" s="2">
        <v>300</v>
      </c>
      <c r="D5122" s="2" t="str">
        <f>"人民币"</f>
        <v>人民币</v>
      </c>
      <c r="E5122" s="2">
        <v>14.948</v>
      </c>
      <c r="F5122" s="2">
        <v>-418.66</v>
      </c>
      <c r="G5122" s="2">
        <v>-4.67</v>
      </c>
      <c r="H5122" s="2"/>
      <c r="I5122" s="2">
        <v>8550</v>
      </c>
      <c r="J5122" s="2">
        <v>14.25</v>
      </c>
      <c r="K5122" s="2">
        <v>300</v>
      </c>
      <c r="L5122" s="2">
        <v>0</v>
      </c>
      <c r="M5122" s="2" t="str">
        <f>"002321"</f>
        <v>002321</v>
      </c>
      <c r="N5122" s="2" t="str">
        <f>"0157472516"</f>
        <v>0157472516</v>
      </c>
      <c r="O5122" s="2" t="str">
        <f>"8968.66"</f>
        <v>8968.66</v>
      </c>
      <c r="P5122" s="2">
        <v>25</v>
      </c>
      <c r="Q5122" s="2">
        <f>P5122*B5122</f>
        <v>15000</v>
      </c>
      <c r="R5122" s="2">
        <f>(Q5122-O5122)/O5122*100</f>
        <v>67.2490650777262</v>
      </c>
    </row>
    <row r="5123" spans="1:18">
      <c r="A5123" s="2" t="str">
        <f>"*ST阳化"</f>
        <v>*ST阳化</v>
      </c>
      <c r="B5123" s="2">
        <v>900</v>
      </c>
      <c r="C5123" s="2">
        <v>600</v>
      </c>
      <c r="D5123" s="2" t="str">
        <f>"人民币"</f>
        <v>人民币</v>
      </c>
      <c r="E5123" s="2">
        <v>7.599</v>
      </c>
      <c r="F5123" s="2">
        <v>-80.2</v>
      </c>
      <c r="G5123" s="2">
        <v>-1.17</v>
      </c>
      <c r="H5123" s="2"/>
      <c r="I5123" s="2">
        <v>6759</v>
      </c>
      <c r="J5123" s="2">
        <v>7.51</v>
      </c>
      <c r="K5123" s="2">
        <v>300</v>
      </c>
      <c r="L5123" s="2">
        <v>0</v>
      </c>
      <c r="M5123" s="2" t="str">
        <f>"600691"</f>
        <v>600691</v>
      </c>
      <c r="N5123" s="2" t="str">
        <f>"A453612732"</f>
        <v>A453612732</v>
      </c>
      <c r="O5123" s="2" t="str">
        <f>"6839.20"</f>
        <v>6839.20</v>
      </c>
      <c r="P5123" s="2">
        <v>11</v>
      </c>
      <c r="Q5123" s="2">
        <f>P5123*B5123</f>
        <v>9900</v>
      </c>
      <c r="R5123" s="2">
        <f>(Q5123-O5123)/O5123*100</f>
        <v>44.7537723710376</v>
      </c>
    </row>
    <row r="5124" spans="1:18">
      <c r="A5124" s="2" t="str">
        <f>"雪峰科技"</f>
        <v>雪峰科技</v>
      </c>
      <c r="B5124" s="2">
        <v>200</v>
      </c>
      <c r="C5124" s="2">
        <v>100</v>
      </c>
      <c r="D5124" s="2" t="str">
        <f>"人民币"</f>
        <v>人民币</v>
      </c>
      <c r="E5124" s="2">
        <v>37.898</v>
      </c>
      <c r="F5124" s="2">
        <v>-1239.59</v>
      </c>
      <c r="G5124" s="2">
        <v>-16.35</v>
      </c>
      <c r="H5124" s="2"/>
      <c r="I5124" s="2">
        <v>6340</v>
      </c>
      <c r="J5124" s="2">
        <v>31.7</v>
      </c>
      <c r="K5124" s="2">
        <v>100</v>
      </c>
      <c r="L5124" s="2">
        <v>0</v>
      </c>
      <c r="M5124" s="2" t="str">
        <f>"603227"</f>
        <v>603227</v>
      </c>
      <c r="N5124" s="2" t="str">
        <f>"A453612732"</f>
        <v>A453612732</v>
      </c>
      <c r="O5124" s="2" t="str">
        <f>"7579.59"</f>
        <v>7579.59</v>
      </c>
      <c r="P5124" s="2">
        <v>42</v>
      </c>
      <c r="Q5124" s="2">
        <f>P5124*B5124</f>
        <v>8400</v>
      </c>
      <c r="R5124" s="2">
        <f>(Q5124-O5124)/O5124*100</f>
        <v>10.8239363870605</v>
      </c>
    </row>
    <row r="5125" spans="1:18">
      <c r="A5125" s="2" t="str">
        <f>"三花股份"</f>
        <v>三花股份</v>
      </c>
      <c r="B5125" s="2">
        <v>400</v>
      </c>
      <c r="C5125" s="2">
        <v>400</v>
      </c>
      <c r="D5125" s="2" t="str">
        <f>"人民币"</f>
        <v>人民币</v>
      </c>
      <c r="E5125" s="2">
        <v>13.737</v>
      </c>
      <c r="F5125" s="2">
        <v>69.25</v>
      </c>
      <c r="G5125" s="2">
        <v>1.26</v>
      </c>
      <c r="H5125" s="2"/>
      <c r="I5125" s="2">
        <v>5564</v>
      </c>
      <c r="J5125" s="2">
        <v>13.91</v>
      </c>
      <c r="K5125" s="2">
        <v>0</v>
      </c>
      <c r="L5125" s="2">
        <v>0</v>
      </c>
      <c r="M5125" s="2" t="str">
        <f>"002050"</f>
        <v>002050</v>
      </c>
      <c r="N5125" s="2" t="str">
        <f t="shared" ref="N5125:N5130" si="1532">"0157472516"</f>
        <v>0157472516</v>
      </c>
      <c r="O5125" s="2" t="str">
        <f>"5494.75"</f>
        <v>5494.75</v>
      </c>
      <c r="P5125" s="2">
        <v>20</v>
      </c>
      <c r="Q5125" s="2">
        <f>P5125*B5125</f>
        <v>8000</v>
      </c>
      <c r="R5125" s="2">
        <f>(Q5125-O5125)/O5125*100</f>
        <v>45.5935210883116</v>
      </c>
    </row>
    <row r="5126" spans="1:18">
      <c r="A5126" s="2" t="str">
        <f>"农 产 品"</f>
        <v>农 产 品</v>
      </c>
      <c r="B5126" s="2">
        <v>200</v>
      </c>
      <c r="C5126" s="2">
        <v>200</v>
      </c>
      <c r="D5126" s="2" t="str">
        <f>"人民币"</f>
        <v>人民币</v>
      </c>
      <c r="E5126" s="2">
        <v>25.665</v>
      </c>
      <c r="F5126" s="2">
        <v>-601</v>
      </c>
      <c r="G5126" s="2">
        <v>-11.71</v>
      </c>
      <c r="H5126" s="2"/>
      <c r="I5126" s="2">
        <v>4532</v>
      </c>
      <c r="J5126" s="2">
        <v>22.66</v>
      </c>
      <c r="K5126" s="2">
        <v>0</v>
      </c>
      <c r="L5126" s="2">
        <v>0</v>
      </c>
      <c r="M5126" s="2" t="str">
        <f>"000061"</f>
        <v>000061</v>
      </c>
      <c r="N5126" s="2" t="str">
        <f>"0157472516"</f>
        <v>0157472516</v>
      </c>
      <c r="O5126" s="2" t="str">
        <f>"5133.00"</f>
        <v>5133.00</v>
      </c>
      <c r="P5126" s="2">
        <v>35</v>
      </c>
      <c r="Q5126" s="2">
        <f>P5126*B5126</f>
        <v>7000</v>
      </c>
      <c r="R5126" s="2">
        <f>(Q5126-O5126)/O5126*100</f>
        <v>36.3724917202416</v>
      </c>
    </row>
    <row r="5127" spans="1:18">
      <c r="A5127" s="2" t="str">
        <f>"北京城建"</f>
        <v>北京城建</v>
      </c>
      <c r="B5127" s="2">
        <v>200</v>
      </c>
      <c r="C5127" s="2">
        <v>200</v>
      </c>
      <c r="D5127" s="2" t="str">
        <f>"人民币"</f>
        <v>人民币</v>
      </c>
      <c r="E5127" s="2">
        <v>24.605</v>
      </c>
      <c r="F5127" s="2">
        <v>-394.99</v>
      </c>
      <c r="G5127" s="2">
        <v>-8.03</v>
      </c>
      <c r="H5127" s="2"/>
      <c r="I5127" s="2">
        <v>4526</v>
      </c>
      <c r="J5127" s="2">
        <v>22.63</v>
      </c>
      <c r="K5127" s="2">
        <v>0</v>
      </c>
      <c r="L5127" s="2">
        <v>0</v>
      </c>
      <c r="M5127" s="2" t="str">
        <f>"600266"</f>
        <v>600266</v>
      </c>
      <c r="N5127" s="2" t="str">
        <f t="shared" ref="N5127:N5129" si="1533">"A453612732"</f>
        <v>A453612732</v>
      </c>
      <c r="O5127" s="2" t="str">
        <f>"4920.99"</f>
        <v>4920.99</v>
      </c>
      <c r="P5127" s="2">
        <v>28</v>
      </c>
      <c r="Q5127" s="2">
        <f>P5127*B5127</f>
        <v>5600</v>
      </c>
      <c r="R5127" s="2">
        <f>(Q5127-O5127)/O5127*100</f>
        <v>13.7982397850839</v>
      </c>
    </row>
    <row r="5128" spans="1:18">
      <c r="A5128" s="2" t="str">
        <f>"上汽集团"</f>
        <v>上汽集团</v>
      </c>
      <c r="B5128" s="2">
        <v>200</v>
      </c>
      <c r="C5128" s="2">
        <v>200</v>
      </c>
      <c r="D5128" s="2" t="str">
        <f>"人民币"</f>
        <v>人民币</v>
      </c>
      <c r="E5128" s="2">
        <v>24.736</v>
      </c>
      <c r="F5128" s="2">
        <v>-449.12</v>
      </c>
      <c r="G5128" s="2">
        <v>-9.08</v>
      </c>
      <c r="H5128" s="2"/>
      <c r="I5128" s="2">
        <v>4498</v>
      </c>
      <c r="J5128" s="2">
        <v>22.49</v>
      </c>
      <c r="K5128" s="2">
        <v>0</v>
      </c>
      <c r="L5128" s="2">
        <v>0</v>
      </c>
      <c r="M5128" s="2" t="str">
        <f>"600104"</f>
        <v>600104</v>
      </c>
      <c r="N5128" s="2" t="str">
        <f>"A453612732"</f>
        <v>A453612732</v>
      </c>
      <c r="O5128" s="2" t="str">
        <f>"4947.12"</f>
        <v>4947.12</v>
      </c>
      <c r="P5128" s="2">
        <v>35</v>
      </c>
      <c r="Q5128" s="2">
        <f>P5128*B5128</f>
        <v>7000</v>
      </c>
      <c r="R5128" s="2">
        <f>(Q5128-O5128)/O5128*100</f>
        <v>41.4964666310904</v>
      </c>
    </row>
    <row r="5129" spans="1:18">
      <c r="A5129" s="2" t="str">
        <f>"中海集运"</f>
        <v>中海集运</v>
      </c>
      <c r="B5129" s="2">
        <v>400</v>
      </c>
      <c r="C5129" s="2">
        <v>400</v>
      </c>
      <c r="D5129" s="2" t="str">
        <f>"人民币"</f>
        <v>人民币</v>
      </c>
      <c r="E5129" s="2">
        <v>9.099</v>
      </c>
      <c r="F5129" s="2">
        <v>-167.68</v>
      </c>
      <c r="G5129" s="2">
        <v>-4.6</v>
      </c>
      <c r="H5129" s="2"/>
      <c r="I5129" s="2">
        <v>3472</v>
      </c>
      <c r="J5129" s="2">
        <v>8.68</v>
      </c>
      <c r="K5129" s="2">
        <v>0</v>
      </c>
      <c r="L5129" s="2">
        <v>0</v>
      </c>
      <c r="M5129" s="2" t="str">
        <f>"601866"</f>
        <v>601866</v>
      </c>
      <c r="N5129" s="2" t="str">
        <f>"A453612732"</f>
        <v>A453612732</v>
      </c>
      <c r="O5129" s="2" t="str">
        <f>"3639.68"</f>
        <v>3639.68</v>
      </c>
      <c r="P5129" s="2">
        <v>12</v>
      </c>
      <c r="Q5129" s="2">
        <f>P5129*B5129</f>
        <v>4800</v>
      </c>
      <c r="R5129" s="2">
        <f>(Q5129-O5129)/O5129*100</f>
        <v>31.8797256901706</v>
      </c>
    </row>
    <row r="5130" spans="1:18">
      <c r="A5130" s="2" t="str">
        <f>"中航军B"</f>
        <v>中航军B</v>
      </c>
      <c r="B5130" s="2">
        <v>3000</v>
      </c>
      <c r="C5130" s="2">
        <v>3000</v>
      </c>
      <c r="D5130" s="2" t="str">
        <f>"人民币"</f>
        <v>人民币</v>
      </c>
      <c r="E5130" s="2">
        <v>0.972</v>
      </c>
      <c r="F5130" s="2">
        <v>-62</v>
      </c>
      <c r="G5130" s="2">
        <v>-2.16</v>
      </c>
      <c r="H5130" s="2"/>
      <c r="I5130" s="2">
        <v>2853</v>
      </c>
      <c r="J5130" s="2">
        <v>0.951</v>
      </c>
      <c r="K5130" s="2">
        <v>0</v>
      </c>
      <c r="L5130" s="2">
        <v>0</v>
      </c>
      <c r="M5130" s="2" t="str">
        <f>"150222"</f>
        <v>150222</v>
      </c>
      <c r="N5130" s="2" t="str">
        <f>"0157472516"</f>
        <v>0157472516</v>
      </c>
      <c r="O5130" s="2" t="str">
        <f>"2915.00"</f>
        <v>2915.00</v>
      </c>
      <c r="P5130" s="2">
        <v>1.1</v>
      </c>
      <c r="Q5130" s="2">
        <f>P5130*B5130</f>
        <v>3300</v>
      </c>
      <c r="R5130" s="2">
        <f>(Q5130-O5130)/O5130*100</f>
        <v>13.2075471698113</v>
      </c>
    </row>
    <row r="5131" spans="1:18">
      <c r="A5131" s="2" t="str">
        <f>"华贸物流"</f>
        <v>华贸物流</v>
      </c>
      <c r="B5131" s="2">
        <v>200</v>
      </c>
      <c r="C5131" s="2">
        <v>200</v>
      </c>
      <c r="D5131" s="2" t="str">
        <f>"人民币"</f>
        <v>人民币</v>
      </c>
      <c r="E5131" s="2">
        <v>16.576</v>
      </c>
      <c r="F5131" s="2">
        <v>-473.12</v>
      </c>
      <c r="G5131" s="2">
        <v>-14.27</v>
      </c>
      <c r="H5131" s="2"/>
      <c r="I5131" s="2">
        <v>2842</v>
      </c>
      <c r="J5131" s="2">
        <v>14.21</v>
      </c>
      <c r="K5131" s="2">
        <v>0</v>
      </c>
      <c r="L5131" s="2">
        <v>0</v>
      </c>
      <c r="M5131" s="2" t="str">
        <f>"603128"</f>
        <v>603128</v>
      </c>
      <c r="N5131" s="2" t="str">
        <f t="shared" ref="N5131:N5134" si="1534">"A453612732"</f>
        <v>A453612732</v>
      </c>
      <c r="O5131" s="2" t="str">
        <f>"3315.12"</f>
        <v>3315.12</v>
      </c>
      <c r="P5131" s="2">
        <v>20</v>
      </c>
      <c r="Q5131" s="2">
        <f>P5131*B5131</f>
        <v>4000</v>
      </c>
      <c r="R5131" s="2">
        <f>(Q5131-O5131)/O5131*100</f>
        <v>20.6592823185888</v>
      </c>
    </row>
    <row r="5132" spans="1:18">
      <c r="A5132" s="2" t="str">
        <f>"盛达矿业"</f>
        <v>盛达矿业</v>
      </c>
      <c r="B5132" s="2">
        <v>100</v>
      </c>
      <c r="C5132" s="2">
        <v>100</v>
      </c>
      <c r="D5132" s="2" t="str">
        <f>"人民币"</f>
        <v>人民币</v>
      </c>
      <c r="E5132" s="2">
        <v>38.308</v>
      </c>
      <c r="F5132" s="2">
        <v>-1175.77</v>
      </c>
      <c r="G5132" s="2">
        <v>-30.69</v>
      </c>
      <c r="H5132" s="2"/>
      <c r="I5132" s="2">
        <v>2655</v>
      </c>
      <c r="J5132" s="2">
        <v>26.55</v>
      </c>
      <c r="K5132" s="2">
        <v>0</v>
      </c>
      <c r="L5132" s="2">
        <v>100</v>
      </c>
      <c r="M5132" s="2" t="str">
        <f>"000603"</f>
        <v>000603</v>
      </c>
      <c r="N5132" s="2" t="str">
        <f>"0157472516"</f>
        <v>0157472516</v>
      </c>
      <c r="O5132" s="2" t="str">
        <f>"3830.77"</f>
        <v>3830.77</v>
      </c>
      <c r="P5132" s="2">
        <v>40</v>
      </c>
      <c r="Q5132" s="2">
        <f>P5132*B5132</f>
        <v>4000</v>
      </c>
      <c r="R5132" s="2">
        <f>(Q5132-O5132)/O5132*100</f>
        <v>4.41764971533138</v>
      </c>
    </row>
    <row r="5133" spans="1:18">
      <c r="A5133" s="2" t="str">
        <f>"大众交通"</f>
        <v>大众交通</v>
      </c>
      <c r="B5133" s="2">
        <v>100</v>
      </c>
      <c r="C5133" s="2">
        <v>100</v>
      </c>
      <c r="D5133" s="2" t="str">
        <f>"人民币"</f>
        <v>人民币</v>
      </c>
      <c r="E5133" s="2">
        <v>30.941</v>
      </c>
      <c r="F5133" s="2">
        <v>-1037.13</v>
      </c>
      <c r="G5133" s="2">
        <v>-33.52</v>
      </c>
      <c r="H5133" s="2"/>
      <c r="I5133" s="2">
        <v>2057</v>
      </c>
      <c r="J5133" s="2">
        <v>20.57</v>
      </c>
      <c r="K5133" s="2">
        <v>0</v>
      </c>
      <c r="L5133" s="2">
        <v>0</v>
      </c>
      <c r="M5133" s="2" t="str">
        <f>"600611"</f>
        <v>600611</v>
      </c>
      <c r="N5133" s="2" t="str">
        <f>"A453612732"</f>
        <v>A453612732</v>
      </c>
      <c r="O5133" s="2" t="str">
        <f>"3094.13"</f>
        <v>3094.13</v>
      </c>
      <c r="P5133" s="2">
        <v>28</v>
      </c>
      <c r="Q5133" s="2">
        <f>P5133*B5133</f>
        <v>2800</v>
      </c>
      <c r="R5133" s="2">
        <f>(Q5133-O5133)/O5133*100</f>
        <v>-9.50606470962759</v>
      </c>
    </row>
    <row r="5134" spans="1:18">
      <c r="A5134" s="2" t="str">
        <f>"中国中车"</f>
        <v>中国中车</v>
      </c>
      <c r="B5134" s="2">
        <v>100</v>
      </c>
      <c r="C5134" s="2">
        <v>100</v>
      </c>
      <c r="D5134" s="2" t="str">
        <f>"人民币"</f>
        <v>人民币</v>
      </c>
      <c r="E5134" s="2">
        <v>26.395</v>
      </c>
      <c r="F5134" s="2">
        <v>-631.5</v>
      </c>
      <c r="G5134" s="2">
        <v>-23.92</v>
      </c>
      <c r="H5134" s="2"/>
      <c r="I5134" s="2">
        <v>2008</v>
      </c>
      <c r="J5134" s="2">
        <v>20.08</v>
      </c>
      <c r="K5134" s="2">
        <v>0</v>
      </c>
      <c r="L5134" s="2">
        <v>100</v>
      </c>
      <c r="M5134" s="2" t="str">
        <f>"601766"</f>
        <v>601766</v>
      </c>
      <c r="N5134" s="2" t="str">
        <f>"A453612732"</f>
        <v>A453612732</v>
      </c>
      <c r="O5134" s="2" t="str">
        <f>"2639.50"</f>
        <v>2639.50</v>
      </c>
      <c r="P5134" s="2">
        <v>30</v>
      </c>
      <c r="Q5134" s="2">
        <f>P5134*B5134</f>
        <v>3000</v>
      </c>
      <c r="R5134" s="2">
        <f>(Q5134-O5134)/O5134*100</f>
        <v>13.6578897518469</v>
      </c>
    </row>
    <row r="5135" spans="1:18">
      <c r="A5135" s="2" t="s">
        <v>8</v>
      </c>
      <c r="B5135" s="2" t="s">
        <v>9</v>
      </c>
      <c r="C5135" s="4" t="s">
        <v>10</v>
      </c>
      <c r="D5135" s="4"/>
      <c r="E5135" s="4"/>
      <c r="F5135" s="2"/>
      <c r="G5135" s="2">
        <f>SUM(G5119:G5134)</f>
        <v>-178.38</v>
      </c>
      <c r="H5135" s="2"/>
      <c r="I5135" s="2"/>
      <c r="J5135" s="2"/>
      <c r="K5135" s="2"/>
      <c r="L5135" s="2"/>
      <c r="M5135" s="2"/>
      <c r="N5135" s="2"/>
      <c r="O5135" s="2"/>
      <c r="P5135" s="2"/>
      <c r="Q5135" s="2">
        <f>SUM(Q5119:Q5134)</f>
        <v>134800</v>
      </c>
      <c r="R5135" s="2"/>
    </row>
    <row r="5136" customFormat="1" spans="3:8">
      <c r="C5136" s="5"/>
      <c r="D5136" s="5"/>
      <c r="E5136" s="5"/>
      <c r="H5136" s="6">
        <v>42257</v>
      </c>
    </row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spans="2:18">
      <c r="B5146" s="2" t="str">
        <f>"币种"</f>
        <v>币种</v>
      </c>
      <c r="C5146" s="2" t="str">
        <f>"余额"</f>
        <v>余额</v>
      </c>
      <c r="D5146" s="2" t="str">
        <f>"可用"</f>
        <v>可用</v>
      </c>
      <c r="E5146" s="2" t="str">
        <f>"可取"</f>
        <v>可取</v>
      </c>
      <c r="F5146" s="2" t="str">
        <f>"参考市值"</f>
        <v>参考市值</v>
      </c>
      <c r="G5146" s="2" t="str">
        <f>"资产"</f>
        <v>资产</v>
      </c>
      <c r="H5146" s="2" t="str">
        <f>"盈亏"</f>
        <v>盈亏</v>
      </c>
      <c r="I5146" s="2"/>
      <c r="J5146" s="2"/>
      <c r="K5146" s="2"/>
      <c r="L5146" s="2"/>
      <c r="M5146" s="2"/>
      <c r="N5146" s="2"/>
      <c r="O5146" s="2"/>
      <c r="P5146" s="2"/>
      <c r="Q5146" s="2"/>
      <c r="R5146" s="2"/>
    </row>
    <row r="5147" spans="2:18">
      <c r="B5147" s="2" t="str">
        <f>"人民币"</f>
        <v>人民币</v>
      </c>
      <c r="C5147" s="2" t="str">
        <f>"5508.71"</f>
        <v>5508.71</v>
      </c>
      <c r="D5147" s="2" t="str">
        <f>"138.54"</f>
        <v>138.54</v>
      </c>
      <c r="E5147" s="2" t="str">
        <f>"138.54"</f>
        <v>138.54</v>
      </c>
      <c r="F5147" s="2" t="str">
        <f>"91616.00"</f>
        <v>91616.00</v>
      </c>
      <c r="G5147" s="2" t="str">
        <f>"91754.54"</f>
        <v>91754.54</v>
      </c>
      <c r="H5147" s="2" t="str">
        <f>"-9194.42"</f>
        <v>-9194.42</v>
      </c>
      <c r="I5147" s="2"/>
      <c r="J5147" s="2"/>
      <c r="K5147" s="2"/>
      <c r="L5147" s="2"/>
      <c r="M5147" s="2"/>
      <c r="N5147" s="2"/>
      <c r="O5147" s="2"/>
      <c r="P5147" s="2"/>
      <c r="Q5147" s="2"/>
      <c r="R5147" s="2"/>
    </row>
    <row r="5148" spans="2:18"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8"/>
    </row>
    <row r="5149" spans="2:18">
      <c r="B5149" s="2" t="s">
        <v>0</v>
      </c>
      <c r="C5149" s="2" t="str">
        <f>"证券数量"</f>
        <v>证券数量</v>
      </c>
      <c r="D5149" s="2" t="s">
        <v>1</v>
      </c>
      <c r="E5149" s="2" t="str">
        <f>"价格币种"</f>
        <v>价格币种</v>
      </c>
      <c r="F5149" s="2" t="str">
        <f>"成本价"</f>
        <v>成本价</v>
      </c>
      <c r="G5149" s="2" t="str">
        <f>"浮动盈亏"</f>
        <v>浮动盈亏</v>
      </c>
      <c r="H5149" s="2" t="str">
        <f>"盈亏比例(%)"</f>
        <v>盈亏比例(%)</v>
      </c>
      <c r="I5149" s="2" t="str">
        <f>"折算汇率"</f>
        <v>折算汇率</v>
      </c>
      <c r="J5149" s="2" t="str">
        <f>"最新市值"</f>
        <v>最新市值</v>
      </c>
      <c r="K5149" s="2" t="str">
        <f>"当前价"</f>
        <v>当前价</v>
      </c>
      <c r="L5149" s="2" t="str">
        <f>"今买数量"</f>
        <v>今买数量</v>
      </c>
      <c r="M5149" s="2" t="str">
        <f>"今卖数量"</f>
        <v>今卖数量</v>
      </c>
      <c r="N5149" s="2" t="str">
        <f>"证券代码"</f>
        <v>证券代码</v>
      </c>
      <c r="O5149" s="2" t="str">
        <f>"股东代码"</f>
        <v>股东代码</v>
      </c>
      <c r="P5149" s="2" t="str">
        <f>"成本金额"</f>
        <v>成本金额</v>
      </c>
      <c r="Q5149" s="2" t="s">
        <v>2</v>
      </c>
      <c r="R5149" s="2"/>
    </row>
    <row r="5150" spans="2:18">
      <c r="B5150" s="2" t="s">
        <v>4</v>
      </c>
      <c r="C5150" s="9" t="s">
        <v>5</v>
      </c>
      <c r="D5150" s="9" t="s">
        <v>5</v>
      </c>
      <c r="E5150" s="2" t="str">
        <f t="shared" ref="E5150:E5165" si="1535">"人民币"</f>
        <v>人民币</v>
      </c>
      <c r="F5150" s="2">
        <v>19.758</v>
      </c>
      <c r="G5150" s="2">
        <v>-1294.53</v>
      </c>
      <c r="H5150" s="2">
        <v>-8.19</v>
      </c>
      <c r="I5150" s="9" t="s">
        <v>6</v>
      </c>
      <c r="J5150" s="2">
        <v>14512</v>
      </c>
      <c r="K5150" s="2">
        <v>18.14</v>
      </c>
      <c r="L5150" s="2">
        <v>0</v>
      </c>
      <c r="M5150" s="2">
        <v>0</v>
      </c>
      <c r="N5150" s="2" t="str">
        <f>"000936"</f>
        <v>000936</v>
      </c>
      <c r="O5150" s="2" t="str">
        <f t="shared" ref="O5150:O5153" si="1536">"0157472516"</f>
        <v>0157472516</v>
      </c>
      <c r="P5150" s="2" t="str">
        <f>"15806.53"</f>
        <v>15806.53</v>
      </c>
      <c r="Q5150" s="2">
        <v>30</v>
      </c>
      <c r="R5150" s="2">
        <f t="shared" ref="R5150:R5165" si="1537">Q5150*C5150</f>
        <v>24000</v>
      </c>
    </row>
    <row r="5151" spans="2:18">
      <c r="B5151" s="2" t="str">
        <f>"创业板B"</f>
        <v>创业板B</v>
      </c>
      <c r="C5151" s="2">
        <v>10000</v>
      </c>
      <c r="D5151" s="2">
        <v>10000</v>
      </c>
      <c r="E5151" s="2" t="str">
        <f>"人民币"</f>
        <v>人民币</v>
      </c>
      <c r="F5151" s="2">
        <v>1.116</v>
      </c>
      <c r="G5151" s="2">
        <v>-927.5</v>
      </c>
      <c r="H5151" s="2">
        <v>-8.33</v>
      </c>
      <c r="I5151" s="2"/>
      <c r="J5151" s="2">
        <v>10230</v>
      </c>
      <c r="K5151" s="2">
        <v>1.023</v>
      </c>
      <c r="L5151" s="2">
        <v>0</v>
      </c>
      <c r="M5151" s="2">
        <v>0</v>
      </c>
      <c r="N5151" s="2" t="str">
        <f>"150153"</f>
        <v>150153</v>
      </c>
      <c r="O5151" s="2" t="str">
        <f>"0157472516"</f>
        <v>0157472516</v>
      </c>
      <c r="P5151" s="2" t="str">
        <f>"11157.50"</f>
        <v>11157.50</v>
      </c>
      <c r="Q5151" s="2">
        <v>1.3</v>
      </c>
      <c r="R5151" s="2">
        <f>Q5151*C5151</f>
        <v>13000</v>
      </c>
    </row>
    <row r="5152" spans="2:18">
      <c r="B5152" s="2" t="s">
        <v>7</v>
      </c>
      <c r="C5152" s="2">
        <v>600</v>
      </c>
      <c r="D5152" s="2">
        <v>600</v>
      </c>
      <c r="E5152" s="2" t="str">
        <f>"人民币"</f>
        <v>人民币</v>
      </c>
      <c r="F5152" s="2">
        <v>17.548</v>
      </c>
      <c r="G5152" s="2">
        <v>-310.88</v>
      </c>
      <c r="H5152" s="2">
        <v>-2.95</v>
      </c>
      <c r="I5152" s="2"/>
      <c r="J5152" s="2">
        <v>10218</v>
      </c>
      <c r="K5152" s="2">
        <v>17.03</v>
      </c>
      <c r="L5152" s="2">
        <v>0</v>
      </c>
      <c r="M5152" s="2">
        <v>0</v>
      </c>
      <c r="N5152" s="2" t="str">
        <f>"600008"</f>
        <v>600008</v>
      </c>
      <c r="O5152" s="2" t="str">
        <f t="shared" ref="O5152:O5155" si="1538">"A453612732"</f>
        <v>A453612732</v>
      </c>
      <c r="P5152" s="2" t="str">
        <f>"10528.88"</f>
        <v>10528.88</v>
      </c>
      <c r="Q5152" s="2">
        <v>25</v>
      </c>
      <c r="R5152" s="2">
        <f>Q5152*C5152</f>
        <v>15000</v>
      </c>
    </row>
    <row r="5153" spans="2:18">
      <c r="B5153" s="2" t="str">
        <f>"华英农业"</f>
        <v>华英农业</v>
      </c>
      <c r="C5153" s="2">
        <v>600</v>
      </c>
      <c r="D5153" s="2">
        <v>300</v>
      </c>
      <c r="E5153" s="2" t="str">
        <f>"人民币"</f>
        <v>人民币</v>
      </c>
      <c r="F5153" s="2">
        <v>14.948</v>
      </c>
      <c r="G5153" s="2">
        <v>-418.66</v>
      </c>
      <c r="H5153" s="2">
        <v>-4.67</v>
      </c>
      <c r="I5153" s="2"/>
      <c r="J5153" s="2">
        <v>8550</v>
      </c>
      <c r="K5153" s="2">
        <v>14.25</v>
      </c>
      <c r="L5153" s="2">
        <v>300</v>
      </c>
      <c r="M5153" s="2">
        <v>0</v>
      </c>
      <c r="N5153" s="2" t="str">
        <f>"002321"</f>
        <v>002321</v>
      </c>
      <c r="O5153" s="2" t="str">
        <f>"0157472516"</f>
        <v>0157472516</v>
      </c>
      <c r="P5153" s="2" t="str">
        <f>"8968.66"</f>
        <v>8968.66</v>
      </c>
      <c r="Q5153" s="2">
        <v>25</v>
      </c>
      <c r="R5153" s="2">
        <f>Q5153*C5153</f>
        <v>15000</v>
      </c>
    </row>
    <row r="5154" spans="2:18">
      <c r="B5154" s="2" t="str">
        <f>"*ST阳化"</f>
        <v>*ST阳化</v>
      </c>
      <c r="C5154" s="2">
        <v>900</v>
      </c>
      <c r="D5154" s="2">
        <v>600</v>
      </c>
      <c r="E5154" s="2" t="str">
        <f>"人民币"</f>
        <v>人民币</v>
      </c>
      <c r="F5154" s="2">
        <v>7.599</v>
      </c>
      <c r="G5154" s="2">
        <v>-80.2</v>
      </c>
      <c r="H5154" s="2">
        <v>-1.17</v>
      </c>
      <c r="I5154" s="2"/>
      <c r="J5154" s="2">
        <v>6759</v>
      </c>
      <c r="K5154" s="2">
        <v>7.51</v>
      </c>
      <c r="L5154" s="2">
        <v>300</v>
      </c>
      <c r="M5154" s="2">
        <v>0</v>
      </c>
      <c r="N5154" s="2" t="str">
        <f>"600691"</f>
        <v>600691</v>
      </c>
      <c r="O5154" s="2" t="str">
        <f>"A453612732"</f>
        <v>A453612732</v>
      </c>
      <c r="P5154" s="2" t="str">
        <f>"6839.20"</f>
        <v>6839.20</v>
      </c>
      <c r="Q5154" s="2">
        <v>11</v>
      </c>
      <c r="R5154" s="2">
        <f>Q5154*C5154</f>
        <v>9900</v>
      </c>
    </row>
    <row r="5155" spans="2:18">
      <c r="B5155" s="2" t="str">
        <f>"雪峰科技"</f>
        <v>雪峰科技</v>
      </c>
      <c r="C5155" s="2">
        <v>200</v>
      </c>
      <c r="D5155" s="2">
        <v>100</v>
      </c>
      <c r="E5155" s="2" t="str">
        <f>"人民币"</f>
        <v>人民币</v>
      </c>
      <c r="F5155" s="2">
        <v>37.898</v>
      </c>
      <c r="G5155" s="2">
        <v>-1239.59</v>
      </c>
      <c r="H5155" s="2">
        <v>-16.35</v>
      </c>
      <c r="I5155" s="2"/>
      <c r="J5155" s="2">
        <v>6340</v>
      </c>
      <c r="K5155" s="2">
        <v>31.7</v>
      </c>
      <c r="L5155" s="2">
        <v>100</v>
      </c>
      <c r="M5155" s="2">
        <v>0</v>
      </c>
      <c r="N5155" s="2" t="str">
        <f>"603227"</f>
        <v>603227</v>
      </c>
      <c r="O5155" s="2" t="str">
        <f>"A453612732"</f>
        <v>A453612732</v>
      </c>
      <c r="P5155" s="2" t="str">
        <f>"7579.59"</f>
        <v>7579.59</v>
      </c>
      <c r="Q5155" s="2">
        <v>42</v>
      </c>
      <c r="R5155" s="2">
        <f>Q5155*C5155</f>
        <v>8400</v>
      </c>
    </row>
    <row r="5156" spans="2:18">
      <c r="B5156" s="2" t="str">
        <f>"三花股份"</f>
        <v>三花股份</v>
      </c>
      <c r="C5156" s="2">
        <v>400</v>
      </c>
      <c r="D5156" s="2">
        <v>400</v>
      </c>
      <c r="E5156" s="2" t="str">
        <f>"人民币"</f>
        <v>人民币</v>
      </c>
      <c r="F5156" s="2">
        <v>13.737</v>
      </c>
      <c r="G5156" s="2">
        <v>69.25</v>
      </c>
      <c r="H5156" s="2">
        <v>1.26</v>
      </c>
      <c r="I5156" s="2"/>
      <c r="J5156" s="2">
        <v>5564</v>
      </c>
      <c r="K5156" s="2">
        <v>13.91</v>
      </c>
      <c r="L5156" s="2">
        <v>0</v>
      </c>
      <c r="M5156" s="2">
        <v>0</v>
      </c>
      <c r="N5156" s="2" t="str">
        <f>"002050"</f>
        <v>002050</v>
      </c>
      <c r="O5156" s="2" t="str">
        <f t="shared" ref="O5156:O5161" si="1539">"0157472516"</f>
        <v>0157472516</v>
      </c>
      <c r="P5156" s="2" t="str">
        <f>"5494.75"</f>
        <v>5494.75</v>
      </c>
      <c r="Q5156" s="2">
        <v>20</v>
      </c>
      <c r="R5156" s="2">
        <f>Q5156*C5156</f>
        <v>8000</v>
      </c>
    </row>
    <row r="5157" spans="2:18">
      <c r="B5157" s="2" t="str">
        <f>"农 产 品"</f>
        <v>农 产 品</v>
      </c>
      <c r="C5157" s="2">
        <v>200</v>
      </c>
      <c r="D5157" s="2">
        <v>200</v>
      </c>
      <c r="E5157" s="2" t="str">
        <f>"人民币"</f>
        <v>人民币</v>
      </c>
      <c r="F5157" s="2">
        <v>25.665</v>
      </c>
      <c r="G5157" s="2">
        <v>-601</v>
      </c>
      <c r="H5157" s="2">
        <v>-11.71</v>
      </c>
      <c r="I5157" s="2"/>
      <c r="J5157" s="2">
        <v>4532</v>
      </c>
      <c r="K5157" s="2">
        <v>22.66</v>
      </c>
      <c r="L5157" s="2">
        <v>0</v>
      </c>
      <c r="M5157" s="2">
        <v>0</v>
      </c>
      <c r="N5157" s="2" t="str">
        <f>"000061"</f>
        <v>000061</v>
      </c>
      <c r="O5157" s="2" t="str">
        <f>"0157472516"</f>
        <v>0157472516</v>
      </c>
      <c r="P5157" s="2" t="str">
        <f>"5133.00"</f>
        <v>5133.00</v>
      </c>
      <c r="Q5157" s="2">
        <v>35</v>
      </c>
      <c r="R5157" s="2">
        <f>Q5157*C5157</f>
        <v>7000</v>
      </c>
    </row>
    <row r="5158" spans="2:18">
      <c r="B5158" s="2" t="str">
        <f>"北京城建"</f>
        <v>北京城建</v>
      </c>
      <c r="C5158" s="2">
        <v>200</v>
      </c>
      <c r="D5158" s="2">
        <v>200</v>
      </c>
      <c r="E5158" s="2" t="str">
        <f>"人民币"</f>
        <v>人民币</v>
      </c>
      <c r="F5158" s="2">
        <v>24.605</v>
      </c>
      <c r="G5158" s="2">
        <v>-394.99</v>
      </c>
      <c r="H5158" s="2">
        <v>-8.03</v>
      </c>
      <c r="I5158" s="2"/>
      <c r="J5158" s="2">
        <v>4526</v>
      </c>
      <c r="K5158" s="2">
        <v>22.63</v>
      </c>
      <c r="L5158" s="2">
        <v>0</v>
      </c>
      <c r="M5158" s="2">
        <v>0</v>
      </c>
      <c r="N5158" s="2" t="str">
        <f>"600266"</f>
        <v>600266</v>
      </c>
      <c r="O5158" s="2" t="str">
        <f t="shared" ref="O5158:O5160" si="1540">"A453612732"</f>
        <v>A453612732</v>
      </c>
      <c r="P5158" s="2" t="str">
        <f>"4920.99"</f>
        <v>4920.99</v>
      </c>
      <c r="Q5158" s="2">
        <v>28</v>
      </c>
      <c r="R5158" s="2">
        <f>Q5158*C5158</f>
        <v>5600</v>
      </c>
    </row>
    <row r="5159" spans="2:18">
      <c r="B5159" s="2" t="str">
        <f>"上汽集团"</f>
        <v>上汽集团</v>
      </c>
      <c r="C5159" s="2">
        <v>200</v>
      </c>
      <c r="D5159" s="2">
        <v>200</v>
      </c>
      <c r="E5159" s="2" t="str">
        <f>"人民币"</f>
        <v>人民币</v>
      </c>
      <c r="F5159" s="2">
        <v>24.736</v>
      </c>
      <c r="G5159" s="2">
        <v>-449.12</v>
      </c>
      <c r="H5159" s="2">
        <v>-9.08</v>
      </c>
      <c r="I5159" s="2"/>
      <c r="J5159" s="2">
        <v>4498</v>
      </c>
      <c r="K5159" s="2">
        <v>22.49</v>
      </c>
      <c r="L5159" s="2">
        <v>0</v>
      </c>
      <c r="M5159" s="2">
        <v>0</v>
      </c>
      <c r="N5159" s="2" t="str">
        <f>"600104"</f>
        <v>600104</v>
      </c>
      <c r="O5159" s="2" t="str">
        <f>"A453612732"</f>
        <v>A453612732</v>
      </c>
      <c r="P5159" s="2" t="str">
        <f>"4947.12"</f>
        <v>4947.12</v>
      </c>
      <c r="Q5159" s="2">
        <v>35</v>
      </c>
      <c r="R5159" s="2">
        <f>Q5159*C5159</f>
        <v>7000</v>
      </c>
    </row>
    <row r="5160" spans="2:18">
      <c r="B5160" s="2" t="str">
        <f>"中海集运"</f>
        <v>中海集运</v>
      </c>
      <c r="C5160" s="2">
        <v>400</v>
      </c>
      <c r="D5160" s="2">
        <v>400</v>
      </c>
      <c r="E5160" s="2" t="str">
        <f>"人民币"</f>
        <v>人民币</v>
      </c>
      <c r="F5160" s="2">
        <v>9.099</v>
      </c>
      <c r="G5160" s="2">
        <v>-167.68</v>
      </c>
      <c r="H5160" s="2">
        <v>-4.6</v>
      </c>
      <c r="I5160" s="2"/>
      <c r="J5160" s="2">
        <v>3472</v>
      </c>
      <c r="K5160" s="2">
        <v>8.68</v>
      </c>
      <c r="L5160" s="2">
        <v>0</v>
      </c>
      <c r="M5160" s="2">
        <v>0</v>
      </c>
      <c r="N5160" s="2" t="str">
        <f>"601866"</f>
        <v>601866</v>
      </c>
      <c r="O5160" s="2" t="str">
        <f>"A453612732"</f>
        <v>A453612732</v>
      </c>
      <c r="P5160" s="2" t="str">
        <f>"3639.68"</f>
        <v>3639.68</v>
      </c>
      <c r="Q5160" s="2">
        <v>12</v>
      </c>
      <c r="R5160" s="2">
        <f>Q5160*C5160</f>
        <v>4800</v>
      </c>
    </row>
    <row r="5161" spans="2:18">
      <c r="B5161" s="2" t="str">
        <f>"中航军B"</f>
        <v>中航军B</v>
      </c>
      <c r="C5161" s="2">
        <v>3000</v>
      </c>
      <c r="D5161" s="2">
        <v>3000</v>
      </c>
      <c r="E5161" s="2" t="str">
        <f>"人民币"</f>
        <v>人民币</v>
      </c>
      <c r="F5161" s="2">
        <v>0.972</v>
      </c>
      <c r="G5161" s="2">
        <v>-62</v>
      </c>
      <c r="H5161" s="2">
        <v>-2.16</v>
      </c>
      <c r="I5161" s="2"/>
      <c r="J5161" s="2">
        <v>2853</v>
      </c>
      <c r="K5161" s="2">
        <v>0.951</v>
      </c>
      <c r="L5161" s="2">
        <v>0</v>
      </c>
      <c r="M5161" s="2">
        <v>0</v>
      </c>
      <c r="N5161" s="2" t="str">
        <f>"150222"</f>
        <v>150222</v>
      </c>
      <c r="O5161" s="2" t="str">
        <f>"0157472516"</f>
        <v>0157472516</v>
      </c>
      <c r="P5161" s="2" t="str">
        <f>"2915.00"</f>
        <v>2915.00</v>
      </c>
      <c r="Q5161" s="2">
        <v>1.1</v>
      </c>
      <c r="R5161" s="2">
        <f>Q5161*C5161</f>
        <v>3300</v>
      </c>
    </row>
    <row r="5162" spans="2:18">
      <c r="B5162" s="2" t="str">
        <f>"华贸物流"</f>
        <v>华贸物流</v>
      </c>
      <c r="C5162" s="2">
        <v>200</v>
      </c>
      <c r="D5162" s="2">
        <v>200</v>
      </c>
      <c r="E5162" s="2" t="str">
        <f>"人民币"</f>
        <v>人民币</v>
      </c>
      <c r="F5162" s="2">
        <v>16.576</v>
      </c>
      <c r="G5162" s="2">
        <v>-473.12</v>
      </c>
      <c r="H5162" s="2">
        <v>-14.27</v>
      </c>
      <c r="I5162" s="2"/>
      <c r="J5162" s="2">
        <v>2842</v>
      </c>
      <c r="K5162" s="2">
        <v>14.21</v>
      </c>
      <c r="L5162" s="2">
        <v>0</v>
      </c>
      <c r="M5162" s="2">
        <v>0</v>
      </c>
      <c r="N5162" s="2" t="str">
        <f>"603128"</f>
        <v>603128</v>
      </c>
      <c r="O5162" s="2" t="str">
        <f t="shared" ref="O5162:O5165" si="1541">"A453612732"</f>
        <v>A453612732</v>
      </c>
      <c r="P5162" s="2" t="str">
        <f>"3315.12"</f>
        <v>3315.12</v>
      </c>
      <c r="Q5162" s="2">
        <v>20</v>
      </c>
      <c r="R5162" s="2">
        <f>Q5162*C5162</f>
        <v>4000</v>
      </c>
    </row>
    <row r="5163" spans="2:18">
      <c r="B5163" s="2" t="str">
        <f>"盛达矿业"</f>
        <v>盛达矿业</v>
      </c>
      <c r="C5163" s="2">
        <v>100</v>
      </c>
      <c r="D5163" s="2">
        <v>100</v>
      </c>
      <c r="E5163" s="2" t="str">
        <f>"人民币"</f>
        <v>人民币</v>
      </c>
      <c r="F5163" s="2">
        <v>38.308</v>
      </c>
      <c r="G5163" s="2">
        <v>-1175.77</v>
      </c>
      <c r="H5163" s="2">
        <v>-30.69</v>
      </c>
      <c r="I5163" s="2"/>
      <c r="J5163" s="2">
        <v>2655</v>
      </c>
      <c r="K5163" s="2">
        <v>26.55</v>
      </c>
      <c r="L5163" s="2">
        <v>0</v>
      </c>
      <c r="M5163" s="2">
        <v>100</v>
      </c>
      <c r="N5163" s="2" t="str">
        <f>"000603"</f>
        <v>000603</v>
      </c>
      <c r="O5163" s="2" t="str">
        <f>"0157472516"</f>
        <v>0157472516</v>
      </c>
      <c r="P5163" s="2" t="str">
        <f>"3830.77"</f>
        <v>3830.77</v>
      </c>
      <c r="Q5163" s="2">
        <v>40</v>
      </c>
      <c r="R5163" s="2">
        <f>Q5163*C5163</f>
        <v>4000</v>
      </c>
    </row>
    <row r="5164" spans="2:18">
      <c r="B5164" s="2" t="str">
        <f>"大众交通"</f>
        <v>大众交通</v>
      </c>
      <c r="C5164" s="2">
        <v>100</v>
      </c>
      <c r="D5164" s="2">
        <v>100</v>
      </c>
      <c r="E5164" s="2" t="str">
        <f>"人民币"</f>
        <v>人民币</v>
      </c>
      <c r="F5164" s="2">
        <v>30.941</v>
      </c>
      <c r="G5164" s="2">
        <v>-1037.13</v>
      </c>
      <c r="H5164" s="2">
        <v>-33.52</v>
      </c>
      <c r="I5164" s="2"/>
      <c r="J5164" s="2">
        <v>2057</v>
      </c>
      <c r="K5164" s="2">
        <v>20.57</v>
      </c>
      <c r="L5164" s="2">
        <v>0</v>
      </c>
      <c r="M5164" s="2">
        <v>0</v>
      </c>
      <c r="N5164" s="2" t="str">
        <f>"600611"</f>
        <v>600611</v>
      </c>
      <c r="O5164" s="2" t="str">
        <f>"A453612732"</f>
        <v>A453612732</v>
      </c>
      <c r="P5164" s="2" t="str">
        <f>"3094.13"</f>
        <v>3094.13</v>
      </c>
      <c r="Q5164" s="2">
        <v>28</v>
      </c>
      <c r="R5164" s="2">
        <f>Q5164*C5164</f>
        <v>2800</v>
      </c>
    </row>
    <row r="5165" spans="2:18">
      <c r="B5165" s="2" t="str">
        <f>"中国中车"</f>
        <v>中国中车</v>
      </c>
      <c r="C5165" s="2">
        <v>100</v>
      </c>
      <c r="D5165" s="2">
        <v>100</v>
      </c>
      <c r="E5165" s="2" t="str">
        <f>"人民币"</f>
        <v>人民币</v>
      </c>
      <c r="F5165" s="2">
        <v>26.395</v>
      </c>
      <c r="G5165" s="2">
        <v>-631.5</v>
      </c>
      <c r="H5165" s="2">
        <v>-23.92</v>
      </c>
      <c r="I5165" s="2"/>
      <c r="J5165" s="2">
        <v>2008</v>
      </c>
      <c r="K5165" s="2">
        <v>20.08</v>
      </c>
      <c r="L5165" s="2">
        <v>0</v>
      </c>
      <c r="M5165" s="2">
        <v>100</v>
      </c>
      <c r="N5165" s="2" t="str">
        <f>"601766"</f>
        <v>601766</v>
      </c>
      <c r="O5165" s="2" t="str">
        <f>"A453612732"</f>
        <v>A453612732</v>
      </c>
      <c r="P5165" s="2" t="str">
        <f>"2639.50"</f>
        <v>2639.50</v>
      </c>
      <c r="Q5165" s="2">
        <v>30</v>
      </c>
      <c r="R5165" s="2">
        <f>Q5165*C5165</f>
        <v>3000</v>
      </c>
    </row>
    <row r="5166" spans="2:18">
      <c r="B5166" s="2" t="s">
        <v>8</v>
      </c>
      <c r="C5166" s="2" t="s">
        <v>9</v>
      </c>
      <c r="D5166" s="4" t="s">
        <v>10</v>
      </c>
      <c r="E5166" s="4"/>
      <c r="F5166" s="4"/>
      <c r="G5166" s="2"/>
      <c r="H5166" s="2">
        <f>SUM(H5150:H5165)</f>
        <v>-178.38</v>
      </c>
      <c r="I5166" s="2"/>
      <c r="J5166" s="2"/>
      <c r="K5166" s="2"/>
      <c r="L5166" s="2"/>
      <c r="M5166" s="2"/>
      <c r="N5166" s="2"/>
      <c r="O5166" s="2"/>
      <c r="P5166" s="2"/>
      <c r="Q5166" s="2"/>
      <c r="R5166" s="2">
        <f>SUM(R5150:R5165)</f>
        <v>134800</v>
      </c>
    </row>
    <row r="5167" customFormat="1" spans="4:9">
      <c r="D5167" s="5"/>
      <c r="E5167" s="5"/>
      <c r="F5167" s="5"/>
      <c r="I5167" s="6">
        <v>42257</v>
      </c>
    </row>
    <row r="5168" customFormat="1" spans="11:11">
      <c r="K5168" s="6">
        <f>I5167+1</f>
        <v>42258</v>
      </c>
    </row>
    <row r="5169" customFormat="1" spans="3:12">
      <c r="C5169" t="s">
        <v>11</v>
      </c>
      <c r="L5169" s="7">
        <f ca="1">NOW()</f>
        <v>42259.9654398148</v>
      </c>
    </row>
    <row r="5170" customFormat="1" spans="10:10">
      <c r="J5170" t="e">
        <f>E5162+1</f>
        <v>#VALUE!</v>
      </c>
    </row>
    <row r="5171" customFormat="1" spans="7:7">
      <c r="G5171" t="s">
        <v>12</v>
      </c>
    </row>
    <row r="5172" customFormat="1" spans="6:6">
      <c r="F5172" t="s">
        <v>13</v>
      </c>
    </row>
    <row r="5173" spans="1:17">
      <c r="A5173" s="2" t="str">
        <f>"币种"</f>
        <v>币种</v>
      </c>
      <c r="B5173" s="2" t="str">
        <f>"余额"</f>
        <v>余额</v>
      </c>
      <c r="C5173" s="2" t="str">
        <f>"可用"</f>
        <v>可用</v>
      </c>
      <c r="D5173" s="2" t="str">
        <f>"可取"</f>
        <v>可取</v>
      </c>
      <c r="E5173" s="2" t="str">
        <f>"参考市值"</f>
        <v>参考市值</v>
      </c>
      <c r="F5173" s="2" t="str">
        <f>"资产"</f>
        <v>资产</v>
      </c>
      <c r="G5173" s="2" t="str">
        <f>"盈亏"</f>
        <v>盈亏</v>
      </c>
      <c r="H5173" s="2"/>
      <c r="I5173" s="2"/>
      <c r="J5173" s="2"/>
      <c r="K5173" s="2"/>
      <c r="L5173" s="2"/>
      <c r="M5173" s="2"/>
      <c r="N5173" s="2"/>
      <c r="O5173" s="2"/>
      <c r="P5173" s="2"/>
      <c r="Q5173" s="2"/>
    </row>
    <row r="5174" spans="1:17">
      <c r="A5174" s="2" t="str">
        <f>"人民币"</f>
        <v>人民币</v>
      </c>
      <c r="B5174" s="2" t="str">
        <f>"5508.71"</f>
        <v>5508.71</v>
      </c>
      <c r="C5174" s="2" t="str">
        <f>"138.54"</f>
        <v>138.54</v>
      </c>
      <c r="D5174" s="2" t="str">
        <f>"138.54"</f>
        <v>138.54</v>
      </c>
      <c r="E5174" s="2" t="str">
        <f>"91616.00"</f>
        <v>91616.00</v>
      </c>
      <c r="F5174" s="2" t="str">
        <f>"91754.54"</f>
        <v>91754.54</v>
      </c>
      <c r="G5174" s="2" t="str">
        <f>"-9194.42"</f>
        <v>-9194.42</v>
      </c>
      <c r="H5174" s="2"/>
      <c r="I5174" s="2"/>
      <c r="J5174" s="2"/>
      <c r="K5174" s="2"/>
      <c r="L5174" s="2"/>
      <c r="M5174" s="2"/>
      <c r="N5174" s="2"/>
      <c r="O5174" s="2"/>
      <c r="P5174" s="2"/>
      <c r="Q5174" s="2"/>
    </row>
    <row r="5175" spans="1:17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8"/>
    </row>
    <row r="5176" spans="1:18">
      <c r="A5176" s="2" t="s">
        <v>0</v>
      </c>
      <c r="B5176" s="2" t="str">
        <f>"证券数量"</f>
        <v>证券数量</v>
      </c>
      <c r="C5176" s="2" t="s">
        <v>1</v>
      </c>
      <c r="D5176" s="2" t="str">
        <f>"价格币种"</f>
        <v>价格币种</v>
      </c>
      <c r="E5176" s="2" t="str">
        <f>"成本价"</f>
        <v>成本价</v>
      </c>
      <c r="F5176" s="2" t="str">
        <f>"浮动盈亏"</f>
        <v>浮动盈亏</v>
      </c>
      <c r="G5176" s="2" t="str">
        <f>"盈亏比例(%)"</f>
        <v>盈亏比例(%)</v>
      </c>
      <c r="H5176" s="2" t="str">
        <f>"折算汇率"</f>
        <v>折算汇率</v>
      </c>
      <c r="I5176" s="2" t="str">
        <f>"最新市值"</f>
        <v>最新市值</v>
      </c>
      <c r="J5176" s="2" t="str">
        <f>"当前价"</f>
        <v>当前价</v>
      </c>
      <c r="K5176" s="2" t="str">
        <f>"今买数量"</f>
        <v>今买数量</v>
      </c>
      <c r="L5176" s="2" t="str">
        <f>"今卖数量"</f>
        <v>今卖数量</v>
      </c>
      <c r="M5176" s="2" t="str">
        <f>"证券代码"</f>
        <v>证券代码</v>
      </c>
      <c r="N5176" s="2" t="str">
        <f>"股东代码"</f>
        <v>股东代码</v>
      </c>
      <c r="O5176" s="2" t="str">
        <f>"成本金额"</f>
        <v>成本金额</v>
      </c>
      <c r="P5176" s="2" t="s">
        <v>2</v>
      </c>
      <c r="Q5176" s="2"/>
      <c r="R5176" s="2" t="s">
        <v>3</v>
      </c>
    </row>
    <row r="5177" spans="1:18">
      <c r="A5177" s="2" t="s">
        <v>4</v>
      </c>
      <c r="B5177" s="9" t="s">
        <v>5</v>
      </c>
      <c r="C5177" s="9" t="s">
        <v>5</v>
      </c>
      <c r="D5177" s="2" t="str">
        <f t="shared" ref="D5177:D5192" si="1542">"人民币"</f>
        <v>人民币</v>
      </c>
      <c r="E5177" s="2">
        <v>19.758</v>
      </c>
      <c r="F5177" s="2">
        <v>-1294.53</v>
      </c>
      <c r="G5177" s="2">
        <v>-8.19</v>
      </c>
      <c r="H5177" s="9" t="s">
        <v>6</v>
      </c>
      <c r="I5177" s="2">
        <v>14512</v>
      </c>
      <c r="J5177" s="2">
        <v>18.14</v>
      </c>
      <c r="K5177" s="2">
        <v>0</v>
      </c>
      <c r="L5177" s="2">
        <v>0</v>
      </c>
      <c r="M5177" s="2" t="str">
        <f>"000936"</f>
        <v>000936</v>
      </c>
      <c r="N5177" s="2" t="str">
        <f t="shared" ref="N5177:N5180" si="1543">"0157472516"</f>
        <v>0157472516</v>
      </c>
      <c r="O5177" s="2" t="str">
        <f>"15806.53"</f>
        <v>15806.53</v>
      </c>
      <c r="P5177" s="2">
        <v>30</v>
      </c>
      <c r="Q5177" s="2">
        <f t="shared" ref="Q5177:Q5192" si="1544">P5177*B5177</f>
        <v>24000</v>
      </c>
      <c r="R5177" s="2">
        <f t="shared" ref="R5177:R5192" si="1545">(Q5177-O5177)/O5177*100</f>
        <v>51.835981711356</v>
      </c>
    </row>
    <row r="5178" spans="1:18">
      <c r="A5178" s="2" t="str">
        <f>"创业板B"</f>
        <v>创业板B</v>
      </c>
      <c r="B5178" s="2">
        <v>10000</v>
      </c>
      <c r="C5178" s="2">
        <v>10000</v>
      </c>
      <c r="D5178" s="2" t="str">
        <f>"人民币"</f>
        <v>人民币</v>
      </c>
      <c r="E5178" s="2">
        <v>1.116</v>
      </c>
      <c r="F5178" s="2">
        <v>-927.5</v>
      </c>
      <c r="G5178" s="2">
        <v>-8.33</v>
      </c>
      <c r="H5178" s="2"/>
      <c r="I5178" s="2">
        <v>10230</v>
      </c>
      <c r="J5178" s="2">
        <v>1.023</v>
      </c>
      <c r="K5178" s="2">
        <v>0</v>
      </c>
      <c r="L5178" s="2">
        <v>0</v>
      </c>
      <c r="M5178" s="2" t="str">
        <f>"150153"</f>
        <v>150153</v>
      </c>
      <c r="N5178" s="2" t="str">
        <f>"0157472516"</f>
        <v>0157472516</v>
      </c>
      <c r="O5178" s="2" t="str">
        <f>"11157.50"</f>
        <v>11157.50</v>
      </c>
      <c r="P5178" s="2">
        <v>1.3</v>
      </c>
      <c r="Q5178" s="2">
        <f>P5178*B5178</f>
        <v>13000</v>
      </c>
      <c r="R5178" s="2">
        <f>(Q5178-O5178)/O5178*100</f>
        <v>16.5135559041004</v>
      </c>
    </row>
    <row r="5179" spans="1:18">
      <c r="A5179" s="2" t="s">
        <v>7</v>
      </c>
      <c r="B5179" s="2">
        <v>600</v>
      </c>
      <c r="C5179" s="2">
        <v>600</v>
      </c>
      <c r="D5179" s="2" t="str">
        <f>"人民币"</f>
        <v>人民币</v>
      </c>
      <c r="E5179" s="2">
        <v>17.548</v>
      </c>
      <c r="F5179" s="2">
        <v>-310.88</v>
      </c>
      <c r="G5179" s="2">
        <v>-2.95</v>
      </c>
      <c r="H5179" s="2"/>
      <c r="I5179" s="2">
        <v>10218</v>
      </c>
      <c r="J5179" s="2">
        <v>17.03</v>
      </c>
      <c r="K5179" s="2">
        <v>0</v>
      </c>
      <c r="L5179" s="2">
        <v>0</v>
      </c>
      <c r="M5179" s="2" t="str">
        <f>"600008"</f>
        <v>600008</v>
      </c>
      <c r="N5179" s="2" t="str">
        <f t="shared" ref="N5179:N5182" si="1546">"A453612732"</f>
        <v>A453612732</v>
      </c>
      <c r="O5179" s="2" t="str">
        <f>"10528.88"</f>
        <v>10528.88</v>
      </c>
      <c r="P5179" s="2">
        <v>25</v>
      </c>
      <c r="Q5179" s="2">
        <f>P5179*B5179</f>
        <v>15000</v>
      </c>
      <c r="R5179" s="2">
        <f>(Q5179-O5179)/O5179*100</f>
        <v>42.4652954540274</v>
      </c>
    </row>
    <row r="5180" spans="1:18">
      <c r="A5180" s="2" t="str">
        <f>"华英农业"</f>
        <v>华英农业</v>
      </c>
      <c r="B5180" s="2">
        <v>600</v>
      </c>
      <c r="C5180" s="2">
        <v>300</v>
      </c>
      <c r="D5180" s="2" t="str">
        <f>"人民币"</f>
        <v>人民币</v>
      </c>
      <c r="E5180" s="2">
        <v>14.948</v>
      </c>
      <c r="F5180" s="2">
        <v>-418.66</v>
      </c>
      <c r="G5180" s="2">
        <v>-4.67</v>
      </c>
      <c r="H5180" s="2"/>
      <c r="I5180" s="2">
        <v>8550</v>
      </c>
      <c r="J5180" s="2">
        <v>14.25</v>
      </c>
      <c r="K5180" s="2">
        <v>300</v>
      </c>
      <c r="L5180" s="2">
        <v>0</v>
      </c>
      <c r="M5180" s="2" t="str">
        <f>"002321"</f>
        <v>002321</v>
      </c>
      <c r="N5180" s="2" t="str">
        <f>"0157472516"</f>
        <v>0157472516</v>
      </c>
      <c r="O5180" s="2" t="str">
        <f>"8968.66"</f>
        <v>8968.66</v>
      </c>
      <c r="P5180" s="2">
        <v>25</v>
      </c>
      <c r="Q5180" s="2">
        <f>P5180*B5180</f>
        <v>15000</v>
      </c>
      <c r="R5180" s="2">
        <f>(Q5180-O5180)/O5180*100</f>
        <v>67.2490650777262</v>
      </c>
    </row>
    <row r="5181" spans="1:18">
      <c r="A5181" s="2" t="str">
        <f>"*ST阳化"</f>
        <v>*ST阳化</v>
      </c>
      <c r="B5181" s="2">
        <v>900</v>
      </c>
      <c r="C5181" s="2">
        <v>600</v>
      </c>
      <c r="D5181" s="2" t="str">
        <f>"人民币"</f>
        <v>人民币</v>
      </c>
      <c r="E5181" s="2">
        <v>7.599</v>
      </c>
      <c r="F5181" s="2">
        <v>-80.2</v>
      </c>
      <c r="G5181" s="2">
        <v>-1.17</v>
      </c>
      <c r="H5181" s="2"/>
      <c r="I5181" s="2">
        <v>6759</v>
      </c>
      <c r="J5181" s="2">
        <v>7.51</v>
      </c>
      <c r="K5181" s="2">
        <v>300</v>
      </c>
      <c r="L5181" s="2">
        <v>0</v>
      </c>
      <c r="M5181" s="2" t="str">
        <f>"600691"</f>
        <v>600691</v>
      </c>
      <c r="N5181" s="2" t="str">
        <f>"A453612732"</f>
        <v>A453612732</v>
      </c>
      <c r="O5181" s="2" t="str">
        <f>"6839.20"</f>
        <v>6839.20</v>
      </c>
      <c r="P5181" s="2">
        <v>11</v>
      </c>
      <c r="Q5181" s="2">
        <f>P5181*B5181</f>
        <v>9900</v>
      </c>
      <c r="R5181" s="2">
        <f>(Q5181-O5181)/O5181*100</f>
        <v>44.7537723710376</v>
      </c>
    </row>
    <row r="5182" spans="1:18">
      <c r="A5182" s="2" t="str">
        <f>"雪峰科技"</f>
        <v>雪峰科技</v>
      </c>
      <c r="B5182" s="2">
        <v>200</v>
      </c>
      <c r="C5182" s="2">
        <v>100</v>
      </c>
      <c r="D5182" s="2" t="str">
        <f>"人民币"</f>
        <v>人民币</v>
      </c>
      <c r="E5182" s="2">
        <v>37.898</v>
      </c>
      <c r="F5182" s="2">
        <v>-1239.59</v>
      </c>
      <c r="G5182" s="2">
        <v>-16.35</v>
      </c>
      <c r="H5182" s="2"/>
      <c r="I5182" s="2">
        <v>6340</v>
      </c>
      <c r="J5182" s="2">
        <v>31.7</v>
      </c>
      <c r="K5182" s="2">
        <v>100</v>
      </c>
      <c r="L5182" s="2">
        <v>0</v>
      </c>
      <c r="M5182" s="2" t="str">
        <f>"603227"</f>
        <v>603227</v>
      </c>
      <c r="N5182" s="2" t="str">
        <f>"A453612732"</f>
        <v>A453612732</v>
      </c>
      <c r="O5182" s="2" t="str">
        <f>"7579.59"</f>
        <v>7579.59</v>
      </c>
      <c r="P5182" s="2">
        <v>42</v>
      </c>
      <c r="Q5182" s="2">
        <f>P5182*B5182</f>
        <v>8400</v>
      </c>
      <c r="R5182" s="2">
        <f>(Q5182-O5182)/O5182*100</f>
        <v>10.8239363870605</v>
      </c>
    </row>
    <row r="5183" spans="1:18">
      <c r="A5183" s="2" t="str">
        <f>"三花股份"</f>
        <v>三花股份</v>
      </c>
      <c r="B5183" s="2">
        <v>400</v>
      </c>
      <c r="C5183" s="2">
        <v>400</v>
      </c>
      <c r="D5183" s="2" t="str">
        <f>"人民币"</f>
        <v>人民币</v>
      </c>
      <c r="E5183" s="2">
        <v>13.737</v>
      </c>
      <c r="F5183" s="2">
        <v>69.25</v>
      </c>
      <c r="G5183" s="2">
        <v>1.26</v>
      </c>
      <c r="H5183" s="2"/>
      <c r="I5183" s="2">
        <v>5564</v>
      </c>
      <c r="J5183" s="2">
        <v>13.91</v>
      </c>
      <c r="K5183" s="2">
        <v>0</v>
      </c>
      <c r="L5183" s="2">
        <v>0</v>
      </c>
      <c r="M5183" s="2" t="str">
        <f>"002050"</f>
        <v>002050</v>
      </c>
      <c r="N5183" s="2" t="str">
        <f t="shared" ref="N5183:N5188" si="1547">"0157472516"</f>
        <v>0157472516</v>
      </c>
      <c r="O5183" s="2" t="str">
        <f>"5494.75"</f>
        <v>5494.75</v>
      </c>
      <c r="P5183" s="2">
        <v>20</v>
      </c>
      <c r="Q5183" s="2">
        <f>P5183*B5183</f>
        <v>8000</v>
      </c>
      <c r="R5183" s="2">
        <f>(Q5183-O5183)/O5183*100</f>
        <v>45.5935210883116</v>
      </c>
    </row>
    <row r="5184" spans="1:18">
      <c r="A5184" s="2" t="str">
        <f>"农 产 品"</f>
        <v>农 产 品</v>
      </c>
      <c r="B5184" s="2">
        <v>200</v>
      </c>
      <c r="C5184" s="2">
        <v>200</v>
      </c>
      <c r="D5184" s="2" t="str">
        <f>"人民币"</f>
        <v>人民币</v>
      </c>
      <c r="E5184" s="2">
        <v>25.665</v>
      </c>
      <c r="F5184" s="2">
        <v>-601</v>
      </c>
      <c r="G5184" s="2">
        <v>-11.71</v>
      </c>
      <c r="H5184" s="2"/>
      <c r="I5184" s="2">
        <v>4532</v>
      </c>
      <c r="J5184" s="2">
        <v>22.66</v>
      </c>
      <c r="K5184" s="2">
        <v>0</v>
      </c>
      <c r="L5184" s="2">
        <v>0</v>
      </c>
      <c r="M5184" s="2" t="str">
        <f>"000061"</f>
        <v>000061</v>
      </c>
      <c r="N5184" s="2" t="str">
        <f>"0157472516"</f>
        <v>0157472516</v>
      </c>
      <c r="O5184" s="2" t="str">
        <f>"5133.00"</f>
        <v>5133.00</v>
      </c>
      <c r="P5184" s="2">
        <v>35</v>
      </c>
      <c r="Q5184" s="2">
        <f>P5184*B5184</f>
        <v>7000</v>
      </c>
      <c r="R5184" s="2">
        <f>(Q5184-O5184)/O5184*100</f>
        <v>36.3724917202416</v>
      </c>
    </row>
    <row r="5185" spans="1:18">
      <c r="A5185" s="2" t="str">
        <f>"北京城建"</f>
        <v>北京城建</v>
      </c>
      <c r="B5185" s="2">
        <v>200</v>
      </c>
      <c r="C5185" s="2">
        <v>200</v>
      </c>
      <c r="D5185" s="2" t="str">
        <f>"人民币"</f>
        <v>人民币</v>
      </c>
      <c r="E5185" s="2">
        <v>24.605</v>
      </c>
      <c r="F5185" s="2">
        <v>-394.99</v>
      </c>
      <c r="G5185" s="2">
        <v>-8.03</v>
      </c>
      <c r="H5185" s="2"/>
      <c r="I5185" s="2">
        <v>4526</v>
      </c>
      <c r="J5185" s="2">
        <v>22.63</v>
      </c>
      <c r="K5185" s="2">
        <v>0</v>
      </c>
      <c r="L5185" s="2">
        <v>0</v>
      </c>
      <c r="M5185" s="2" t="str">
        <f>"600266"</f>
        <v>600266</v>
      </c>
      <c r="N5185" s="2" t="str">
        <f t="shared" ref="N5185:N5187" si="1548">"A453612732"</f>
        <v>A453612732</v>
      </c>
      <c r="O5185" s="2" t="str">
        <f>"4920.99"</f>
        <v>4920.99</v>
      </c>
      <c r="P5185" s="2">
        <v>28</v>
      </c>
      <c r="Q5185" s="2">
        <f>P5185*B5185</f>
        <v>5600</v>
      </c>
      <c r="R5185" s="2">
        <f>(Q5185-O5185)/O5185*100</f>
        <v>13.7982397850839</v>
      </c>
    </row>
    <row r="5186" spans="1:18">
      <c r="A5186" s="2" t="str">
        <f>"上汽集团"</f>
        <v>上汽集团</v>
      </c>
      <c r="B5186" s="2">
        <v>200</v>
      </c>
      <c r="C5186" s="2">
        <v>200</v>
      </c>
      <c r="D5186" s="2" t="str">
        <f>"人民币"</f>
        <v>人民币</v>
      </c>
      <c r="E5186" s="2">
        <v>24.736</v>
      </c>
      <c r="F5186" s="2">
        <v>-449.12</v>
      </c>
      <c r="G5186" s="2">
        <v>-9.08</v>
      </c>
      <c r="H5186" s="2"/>
      <c r="I5186" s="2">
        <v>4498</v>
      </c>
      <c r="J5186" s="2">
        <v>22.49</v>
      </c>
      <c r="K5186" s="2">
        <v>0</v>
      </c>
      <c r="L5186" s="2">
        <v>0</v>
      </c>
      <c r="M5186" s="2" t="str">
        <f>"600104"</f>
        <v>600104</v>
      </c>
      <c r="N5186" s="2" t="str">
        <f>"A453612732"</f>
        <v>A453612732</v>
      </c>
      <c r="O5186" s="2" t="str">
        <f>"4947.12"</f>
        <v>4947.12</v>
      </c>
      <c r="P5186" s="2">
        <v>35</v>
      </c>
      <c r="Q5186" s="2">
        <f>P5186*B5186</f>
        <v>7000</v>
      </c>
      <c r="R5186" s="2">
        <f>(Q5186-O5186)/O5186*100</f>
        <v>41.4964666310904</v>
      </c>
    </row>
    <row r="5187" spans="1:18">
      <c r="A5187" s="2" t="str">
        <f>"中海集运"</f>
        <v>中海集运</v>
      </c>
      <c r="B5187" s="2">
        <v>400</v>
      </c>
      <c r="C5187" s="2">
        <v>400</v>
      </c>
      <c r="D5187" s="2" t="str">
        <f>"人民币"</f>
        <v>人民币</v>
      </c>
      <c r="E5187" s="2">
        <v>9.099</v>
      </c>
      <c r="F5187" s="2">
        <v>-167.68</v>
      </c>
      <c r="G5187" s="2">
        <v>-4.6</v>
      </c>
      <c r="H5187" s="2"/>
      <c r="I5187" s="2">
        <v>3472</v>
      </c>
      <c r="J5187" s="2">
        <v>8.68</v>
      </c>
      <c r="K5187" s="2">
        <v>0</v>
      </c>
      <c r="L5187" s="2">
        <v>0</v>
      </c>
      <c r="M5187" s="2" t="str">
        <f>"601866"</f>
        <v>601866</v>
      </c>
      <c r="N5187" s="2" t="str">
        <f>"A453612732"</f>
        <v>A453612732</v>
      </c>
      <c r="O5187" s="2" t="str">
        <f>"3639.68"</f>
        <v>3639.68</v>
      </c>
      <c r="P5187" s="2">
        <v>12</v>
      </c>
      <c r="Q5187" s="2">
        <f>P5187*B5187</f>
        <v>4800</v>
      </c>
      <c r="R5187" s="2">
        <f>(Q5187-O5187)/O5187*100</f>
        <v>31.8797256901706</v>
      </c>
    </row>
    <row r="5188" spans="1:18">
      <c r="A5188" s="2" t="str">
        <f>"中航军B"</f>
        <v>中航军B</v>
      </c>
      <c r="B5188" s="2">
        <v>3000</v>
      </c>
      <c r="C5188" s="2">
        <v>3000</v>
      </c>
      <c r="D5188" s="2" t="str">
        <f>"人民币"</f>
        <v>人民币</v>
      </c>
      <c r="E5188" s="2">
        <v>0.972</v>
      </c>
      <c r="F5188" s="2">
        <v>-62</v>
      </c>
      <c r="G5188" s="2">
        <v>-2.16</v>
      </c>
      <c r="H5188" s="2"/>
      <c r="I5188" s="2">
        <v>2853</v>
      </c>
      <c r="J5188" s="2">
        <v>0.951</v>
      </c>
      <c r="K5188" s="2">
        <v>0</v>
      </c>
      <c r="L5188" s="2">
        <v>0</v>
      </c>
      <c r="M5188" s="2" t="str">
        <f>"150222"</f>
        <v>150222</v>
      </c>
      <c r="N5188" s="2" t="str">
        <f>"0157472516"</f>
        <v>0157472516</v>
      </c>
      <c r="O5188" s="2" t="str">
        <f>"2915.00"</f>
        <v>2915.00</v>
      </c>
      <c r="P5188" s="2">
        <v>1.1</v>
      </c>
      <c r="Q5188" s="2">
        <f>P5188*B5188</f>
        <v>3300</v>
      </c>
      <c r="R5188" s="2">
        <f>(Q5188-O5188)/O5188*100</f>
        <v>13.2075471698113</v>
      </c>
    </row>
    <row r="5189" spans="1:18">
      <c r="A5189" s="2" t="str">
        <f>"华贸物流"</f>
        <v>华贸物流</v>
      </c>
      <c r="B5189" s="2">
        <v>200</v>
      </c>
      <c r="C5189" s="2">
        <v>200</v>
      </c>
      <c r="D5189" s="2" t="str">
        <f>"人民币"</f>
        <v>人民币</v>
      </c>
      <c r="E5189" s="2">
        <v>16.576</v>
      </c>
      <c r="F5189" s="2">
        <v>-473.12</v>
      </c>
      <c r="G5189" s="2">
        <v>-14.27</v>
      </c>
      <c r="H5189" s="2"/>
      <c r="I5189" s="2">
        <v>2842</v>
      </c>
      <c r="J5189" s="2">
        <v>14.21</v>
      </c>
      <c r="K5189" s="2">
        <v>0</v>
      </c>
      <c r="L5189" s="2">
        <v>0</v>
      </c>
      <c r="M5189" s="2" t="str">
        <f>"603128"</f>
        <v>603128</v>
      </c>
      <c r="N5189" s="2" t="str">
        <f t="shared" ref="N5189:N5192" si="1549">"A453612732"</f>
        <v>A453612732</v>
      </c>
      <c r="O5189" s="2" t="str">
        <f>"3315.12"</f>
        <v>3315.12</v>
      </c>
      <c r="P5189" s="2">
        <v>20</v>
      </c>
      <c r="Q5189" s="2">
        <f>P5189*B5189</f>
        <v>4000</v>
      </c>
      <c r="R5189" s="2">
        <f>(Q5189-O5189)/O5189*100</f>
        <v>20.6592823185888</v>
      </c>
    </row>
    <row r="5190" spans="1:18">
      <c r="A5190" s="2" t="str">
        <f>"盛达矿业"</f>
        <v>盛达矿业</v>
      </c>
      <c r="B5190" s="2">
        <v>100</v>
      </c>
      <c r="C5190" s="2">
        <v>100</v>
      </c>
      <c r="D5190" s="2" t="str">
        <f>"人民币"</f>
        <v>人民币</v>
      </c>
      <c r="E5190" s="2">
        <v>38.308</v>
      </c>
      <c r="F5190" s="2">
        <v>-1175.77</v>
      </c>
      <c r="G5190" s="2">
        <v>-30.69</v>
      </c>
      <c r="H5190" s="2"/>
      <c r="I5190" s="2">
        <v>2655</v>
      </c>
      <c r="J5190" s="2">
        <v>26.55</v>
      </c>
      <c r="K5190" s="2">
        <v>0</v>
      </c>
      <c r="L5190" s="2">
        <v>100</v>
      </c>
      <c r="M5190" s="2" t="str">
        <f>"000603"</f>
        <v>000603</v>
      </c>
      <c r="N5190" s="2" t="str">
        <f>"0157472516"</f>
        <v>0157472516</v>
      </c>
      <c r="O5190" s="2" t="str">
        <f>"3830.77"</f>
        <v>3830.77</v>
      </c>
      <c r="P5190" s="2">
        <v>40</v>
      </c>
      <c r="Q5190" s="2">
        <f>P5190*B5190</f>
        <v>4000</v>
      </c>
      <c r="R5190" s="2">
        <f>(Q5190-O5190)/O5190*100</f>
        <v>4.41764971533138</v>
      </c>
    </row>
    <row r="5191" spans="1:18">
      <c r="A5191" s="2" t="str">
        <f>"大众交通"</f>
        <v>大众交通</v>
      </c>
      <c r="B5191" s="2">
        <v>100</v>
      </c>
      <c r="C5191" s="2">
        <v>100</v>
      </c>
      <c r="D5191" s="2" t="str">
        <f>"人民币"</f>
        <v>人民币</v>
      </c>
      <c r="E5191" s="2">
        <v>30.941</v>
      </c>
      <c r="F5191" s="2">
        <v>-1037.13</v>
      </c>
      <c r="G5191" s="2">
        <v>-33.52</v>
      </c>
      <c r="H5191" s="2"/>
      <c r="I5191" s="2">
        <v>2057</v>
      </c>
      <c r="J5191" s="2">
        <v>20.57</v>
      </c>
      <c r="K5191" s="2">
        <v>0</v>
      </c>
      <c r="L5191" s="2">
        <v>0</v>
      </c>
      <c r="M5191" s="2" t="str">
        <f>"600611"</f>
        <v>600611</v>
      </c>
      <c r="N5191" s="2" t="str">
        <f>"A453612732"</f>
        <v>A453612732</v>
      </c>
      <c r="O5191" s="2" t="str">
        <f>"3094.13"</f>
        <v>3094.13</v>
      </c>
      <c r="P5191" s="2">
        <v>28</v>
      </c>
      <c r="Q5191" s="2">
        <f>P5191*B5191</f>
        <v>2800</v>
      </c>
      <c r="R5191" s="2">
        <f>(Q5191-O5191)/O5191*100</f>
        <v>-9.50606470962759</v>
      </c>
    </row>
    <row r="5192" spans="1:18">
      <c r="A5192" s="2" t="str">
        <f>"中国中车"</f>
        <v>中国中车</v>
      </c>
      <c r="B5192" s="2">
        <v>100</v>
      </c>
      <c r="C5192" s="2">
        <v>100</v>
      </c>
      <c r="D5192" s="2" t="str">
        <f>"人民币"</f>
        <v>人民币</v>
      </c>
      <c r="E5192" s="2">
        <v>26.395</v>
      </c>
      <c r="F5192" s="2">
        <v>-631.5</v>
      </c>
      <c r="G5192" s="2">
        <v>-23.92</v>
      </c>
      <c r="H5192" s="2"/>
      <c r="I5192" s="2">
        <v>2008</v>
      </c>
      <c r="J5192" s="2">
        <v>20.08</v>
      </c>
      <c r="K5192" s="2">
        <v>0</v>
      </c>
      <c r="L5192" s="2">
        <v>100</v>
      </c>
      <c r="M5192" s="2" t="str">
        <f>"601766"</f>
        <v>601766</v>
      </c>
      <c r="N5192" s="2" t="str">
        <f>"A453612732"</f>
        <v>A453612732</v>
      </c>
      <c r="O5192" s="2" t="str">
        <f>"2639.50"</f>
        <v>2639.50</v>
      </c>
      <c r="P5192" s="2">
        <v>30</v>
      </c>
      <c r="Q5192" s="2">
        <f>P5192*B5192</f>
        <v>3000</v>
      </c>
      <c r="R5192" s="2">
        <f>(Q5192-O5192)/O5192*100</f>
        <v>13.6578897518469</v>
      </c>
    </row>
    <row r="5193" spans="1:18">
      <c r="A5193" s="2" t="s">
        <v>8</v>
      </c>
      <c r="B5193" s="2" t="s">
        <v>9</v>
      </c>
      <c r="C5193" s="4" t="s">
        <v>10</v>
      </c>
      <c r="D5193" s="4"/>
      <c r="E5193" s="4"/>
      <c r="F5193" s="2"/>
      <c r="G5193" s="2">
        <f>SUM(G5177:G5192)</f>
        <v>-178.38</v>
      </c>
      <c r="H5193" s="2"/>
      <c r="I5193" s="2"/>
      <c r="J5193" s="2"/>
      <c r="K5193" s="2"/>
      <c r="L5193" s="2"/>
      <c r="M5193" s="2"/>
      <c r="N5193" s="2"/>
      <c r="O5193" s="2"/>
      <c r="P5193" s="2"/>
      <c r="Q5193" s="2">
        <f>SUM(Q5177:Q5192)</f>
        <v>134800</v>
      </c>
      <c r="R5193" s="2"/>
    </row>
    <row r="5194" customFormat="1" spans="3:8">
      <c r="C5194" s="5"/>
      <c r="D5194" s="5"/>
      <c r="E5194" s="5"/>
      <c r="H5194" s="6">
        <v>42257</v>
      </c>
    </row>
    <row r="5195" customFormat="1" spans="10:10">
      <c r="J5195" s="6">
        <f>H5194+1</f>
        <v>42258</v>
      </c>
    </row>
    <row r="5196" customFormat="1" spans="2:11">
      <c r="B5196" t="s">
        <v>11</v>
      </c>
      <c r="K5196" s="7">
        <f ca="1">NOW()</f>
        <v>42259.9654398148</v>
      </c>
    </row>
    <row r="5197" customFormat="1" spans="9:9">
      <c r="I5197" t="e">
        <f>D5189+1</f>
        <v>#VALUE!</v>
      </c>
    </row>
    <row r="5198" customFormat="1"/>
    <row r="5199" spans="1:18">
      <c r="A5199" s="2" t="s">
        <v>0</v>
      </c>
      <c r="B5199" s="2" t="str">
        <f>"证券数量"</f>
        <v>证券数量</v>
      </c>
      <c r="C5199" s="2" t="s">
        <v>1</v>
      </c>
      <c r="D5199" s="2" t="str">
        <f>"价格币种"</f>
        <v>价格币种</v>
      </c>
      <c r="E5199" s="2" t="str">
        <f>"成本价"</f>
        <v>成本价</v>
      </c>
      <c r="F5199" s="2" t="str">
        <f>"浮动盈亏"</f>
        <v>浮动盈亏</v>
      </c>
      <c r="G5199" s="2" t="str">
        <f>"盈亏比例(%)"</f>
        <v>盈亏比例(%)</v>
      </c>
      <c r="H5199" s="2" t="str">
        <f>"折算汇率"</f>
        <v>折算汇率</v>
      </c>
      <c r="I5199" s="2" t="str">
        <f>"最新市值"</f>
        <v>最新市值</v>
      </c>
      <c r="J5199" s="2" t="str">
        <f>"当前价"</f>
        <v>当前价</v>
      </c>
      <c r="K5199" s="2" t="str">
        <f>"今买数量"</f>
        <v>今买数量</v>
      </c>
      <c r="L5199" s="2" t="str">
        <f>"今卖数量"</f>
        <v>今卖数量</v>
      </c>
      <c r="M5199" s="2" t="str">
        <f>"证券代码"</f>
        <v>证券代码</v>
      </c>
      <c r="N5199" s="2" t="str">
        <f>"股东代码"</f>
        <v>股东代码</v>
      </c>
      <c r="O5199" s="2" t="str">
        <f>"成本金额"</f>
        <v>成本金额</v>
      </c>
      <c r="P5199" s="2" t="s">
        <v>2</v>
      </c>
      <c r="Q5199" s="2"/>
      <c r="R5199" s="2" t="s">
        <v>3</v>
      </c>
    </row>
    <row r="5200" spans="1:18">
      <c r="A5200" s="2" t="s">
        <v>4</v>
      </c>
      <c r="B5200" s="9" t="s">
        <v>5</v>
      </c>
      <c r="C5200" s="9" t="s">
        <v>5</v>
      </c>
      <c r="D5200" s="2" t="str">
        <f t="shared" ref="D5200:D5215" si="1550">"人民币"</f>
        <v>人民币</v>
      </c>
      <c r="E5200" s="2">
        <v>19.758</v>
      </c>
      <c r="F5200" s="2">
        <v>-1294.53</v>
      </c>
      <c r="G5200" s="2">
        <v>-8.19</v>
      </c>
      <c r="H5200" s="9" t="s">
        <v>6</v>
      </c>
      <c r="I5200" s="2">
        <v>14512</v>
      </c>
      <c r="J5200" s="2">
        <v>18.14</v>
      </c>
      <c r="K5200" s="2">
        <v>0</v>
      </c>
      <c r="L5200" s="2">
        <v>0</v>
      </c>
      <c r="M5200" s="2" t="str">
        <f>"000936"</f>
        <v>000936</v>
      </c>
      <c r="N5200" s="2" t="str">
        <f t="shared" ref="N5200:N5203" si="1551">"0157472516"</f>
        <v>0157472516</v>
      </c>
      <c r="O5200" s="2" t="str">
        <f>"15806.53"</f>
        <v>15806.53</v>
      </c>
      <c r="P5200" s="2">
        <v>30</v>
      </c>
      <c r="Q5200" s="2">
        <f t="shared" ref="Q5200:Q5215" si="1552">P5200*B5200</f>
        <v>24000</v>
      </c>
      <c r="R5200" s="2">
        <f t="shared" ref="R5200:R5215" si="1553">(Q5200-O5200)/O5200*100</f>
        <v>51.835981711356</v>
      </c>
    </row>
    <row r="5201" spans="1:18">
      <c r="A5201" s="2" t="str">
        <f>"创业板B"</f>
        <v>创业板B</v>
      </c>
      <c r="B5201" s="2">
        <v>10000</v>
      </c>
      <c r="C5201" s="2">
        <v>10000</v>
      </c>
      <c r="D5201" s="2" t="str">
        <f>"人民币"</f>
        <v>人民币</v>
      </c>
      <c r="E5201" s="2">
        <v>1.116</v>
      </c>
      <c r="F5201" s="2">
        <v>-927.5</v>
      </c>
      <c r="G5201" s="2">
        <v>-8.33</v>
      </c>
      <c r="H5201" s="2"/>
      <c r="I5201" s="2">
        <v>10230</v>
      </c>
      <c r="J5201" s="2">
        <v>1.023</v>
      </c>
      <c r="K5201" s="2">
        <v>0</v>
      </c>
      <c r="L5201" s="2">
        <v>0</v>
      </c>
      <c r="M5201" s="2" t="str">
        <f>"150153"</f>
        <v>150153</v>
      </c>
      <c r="N5201" s="2" t="str">
        <f>"0157472516"</f>
        <v>0157472516</v>
      </c>
      <c r="O5201" s="2" t="str">
        <f>"11157.50"</f>
        <v>11157.50</v>
      </c>
      <c r="P5201" s="2">
        <v>1.3</v>
      </c>
      <c r="Q5201" s="2">
        <f>P5201*B5201</f>
        <v>13000</v>
      </c>
      <c r="R5201" s="2">
        <f>(Q5201-O5201)/O5201*100</f>
        <v>16.5135559041004</v>
      </c>
    </row>
    <row r="5202" spans="1:18">
      <c r="A5202" s="2" t="s">
        <v>7</v>
      </c>
      <c r="B5202" s="2">
        <v>600</v>
      </c>
      <c r="C5202" s="2">
        <v>600</v>
      </c>
      <c r="D5202" s="2" t="str">
        <f>"人民币"</f>
        <v>人民币</v>
      </c>
      <c r="E5202" s="2">
        <v>17.548</v>
      </c>
      <c r="F5202" s="2">
        <v>-310.88</v>
      </c>
      <c r="G5202" s="2">
        <v>-2.95</v>
      </c>
      <c r="H5202" s="2"/>
      <c r="I5202" s="2">
        <v>10218</v>
      </c>
      <c r="J5202" s="2">
        <v>17.03</v>
      </c>
      <c r="K5202" s="2">
        <v>0</v>
      </c>
      <c r="L5202" s="2">
        <v>0</v>
      </c>
      <c r="M5202" s="2" t="str">
        <f>"600008"</f>
        <v>600008</v>
      </c>
      <c r="N5202" s="2" t="str">
        <f t="shared" ref="N5202:N5205" si="1554">"A453612732"</f>
        <v>A453612732</v>
      </c>
      <c r="O5202" s="2" t="str">
        <f>"10528.88"</f>
        <v>10528.88</v>
      </c>
      <c r="P5202" s="2">
        <v>25</v>
      </c>
      <c r="Q5202" s="2">
        <f>P5202*B5202</f>
        <v>15000</v>
      </c>
      <c r="R5202" s="2">
        <f>(Q5202-O5202)/O5202*100</f>
        <v>42.4652954540274</v>
      </c>
    </row>
    <row r="5203" spans="1:18">
      <c r="A5203" s="2" t="str">
        <f>"华英农业"</f>
        <v>华英农业</v>
      </c>
      <c r="B5203" s="2">
        <v>600</v>
      </c>
      <c r="C5203" s="2">
        <v>300</v>
      </c>
      <c r="D5203" s="2" t="str">
        <f>"人民币"</f>
        <v>人民币</v>
      </c>
      <c r="E5203" s="2">
        <v>14.948</v>
      </c>
      <c r="F5203" s="2">
        <v>-418.66</v>
      </c>
      <c r="G5203" s="2">
        <v>-4.67</v>
      </c>
      <c r="H5203" s="2"/>
      <c r="I5203" s="2">
        <v>8550</v>
      </c>
      <c r="J5203" s="2">
        <v>14.25</v>
      </c>
      <c r="K5203" s="2">
        <v>300</v>
      </c>
      <c r="L5203" s="2">
        <v>0</v>
      </c>
      <c r="M5203" s="2" t="str">
        <f>"002321"</f>
        <v>002321</v>
      </c>
      <c r="N5203" s="2" t="str">
        <f>"0157472516"</f>
        <v>0157472516</v>
      </c>
      <c r="O5203" s="2" t="str">
        <f>"8968.66"</f>
        <v>8968.66</v>
      </c>
      <c r="P5203" s="2">
        <v>25</v>
      </c>
      <c r="Q5203" s="2">
        <f>P5203*B5203</f>
        <v>15000</v>
      </c>
      <c r="R5203" s="2">
        <f>(Q5203-O5203)/O5203*100</f>
        <v>67.2490650777262</v>
      </c>
    </row>
    <row r="5204" spans="1:18">
      <c r="A5204" s="2" t="str">
        <f>"*ST阳化"</f>
        <v>*ST阳化</v>
      </c>
      <c r="B5204" s="2">
        <v>900</v>
      </c>
      <c r="C5204" s="2">
        <v>600</v>
      </c>
      <c r="D5204" s="2" t="str">
        <f>"人民币"</f>
        <v>人民币</v>
      </c>
      <c r="E5204" s="2">
        <v>7.599</v>
      </c>
      <c r="F5204" s="2">
        <v>-80.2</v>
      </c>
      <c r="G5204" s="2">
        <v>-1.17</v>
      </c>
      <c r="H5204" s="2"/>
      <c r="I5204" s="2">
        <v>6759</v>
      </c>
      <c r="J5204" s="2">
        <v>7.51</v>
      </c>
      <c r="K5204" s="2">
        <v>300</v>
      </c>
      <c r="L5204" s="2">
        <v>0</v>
      </c>
      <c r="M5204" s="2" t="str">
        <f>"600691"</f>
        <v>600691</v>
      </c>
      <c r="N5204" s="2" t="str">
        <f>"A453612732"</f>
        <v>A453612732</v>
      </c>
      <c r="O5204" s="2" t="str">
        <f>"6839.20"</f>
        <v>6839.20</v>
      </c>
      <c r="P5204" s="2">
        <v>11</v>
      </c>
      <c r="Q5204" s="2">
        <f>P5204*B5204</f>
        <v>9900</v>
      </c>
      <c r="R5204" s="2">
        <f>(Q5204-O5204)/O5204*100</f>
        <v>44.7537723710376</v>
      </c>
    </row>
    <row r="5205" spans="1:18">
      <c r="A5205" s="2" t="str">
        <f>"雪峰科技"</f>
        <v>雪峰科技</v>
      </c>
      <c r="B5205" s="2">
        <v>200</v>
      </c>
      <c r="C5205" s="2">
        <v>100</v>
      </c>
      <c r="D5205" s="2" t="str">
        <f>"人民币"</f>
        <v>人民币</v>
      </c>
      <c r="E5205" s="2">
        <v>37.898</v>
      </c>
      <c r="F5205" s="2">
        <v>-1239.59</v>
      </c>
      <c r="G5205" s="2">
        <v>-16.35</v>
      </c>
      <c r="H5205" s="2"/>
      <c r="I5205" s="2">
        <v>6340</v>
      </c>
      <c r="J5205" s="2">
        <v>31.7</v>
      </c>
      <c r="K5205" s="2">
        <v>100</v>
      </c>
      <c r="L5205" s="2">
        <v>0</v>
      </c>
      <c r="M5205" s="2" t="str">
        <f>"603227"</f>
        <v>603227</v>
      </c>
      <c r="N5205" s="2" t="str">
        <f>"A453612732"</f>
        <v>A453612732</v>
      </c>
      <c r="O5205" s="2" t="str">
        <f>"7579.59"</f>
        <v>7579.59</v>
      </c>
      <c r="P5205" s="2">
        <v>42</v>
      </c>
      <c r="Q5205" s="2">
        <f>P5205*B5205</f>
        <v>8400</v>
      </c>
      <c r="R5205" s="2">
        <f>(Q5205-O5205)/O5205*100</f>
        <v>10.8239363870605</v>
      </c>
    </row>
    <row r="5206" spans="1:18">
      <c r="A5206" s="2" t="str">
        <f>"三花股份"</f>
        <v>三花股份</v>
      </c>
      <c r="B5206" s="2">
        <v>400</v>
      </c>
      <c r="C5206" s="2">
        <v>400</v>
      </c>
      <c r="D5206" s="2" t="str">
        <f>"人民币"</f>
        <v>人民币</v>
      </c>
      <c r="E5206" s="2">
        <v>13.737</v>
      </c>
      <c r="F5206" s="2">
        <v>69.25</v>
      </c>
      <c r="G5206" s="2">
        <v>1.26</v>
      </c>
      <c r="H5206" s="2"/>
      <c r="I5206" s="2">
        <v>5564</v>
      </c>
      <c r="J5206" s="2">
        <v>13.91</v>
      </c>
      <c r="K5206" s="2">
        <v>0</v>
      </c>
      <c r="L5206" s="2">
        <v>0</v>
      </c>
      <c r="M5206" s="2" t="str">
        <f>"002050"</f>
        <v>002050</v>
      </c>
      <c r="N5206" s="2" t="str">
        <f t="shared" ref="N5206:N5211" si="1555">"0157472516"</f>
        <v>0157472516</v>
      </c>
      <c r="O5206" s="2" t="str">
        <f>"5494.75"</f>
        <v>5494.75</v>
      </c>
      <c r="P5206" s="2">
        <v>20</v>
      </c>
      <c r="Q5206" s="2">
        <f>P5206*B5206</f>
        <v>8000</v>
      </c>
      <c r="R5206" s="2">
        <f>(Q5206-O5206)/O5206*100</f>
        <v>45.5935210883116</v>
      </c>
    </row>
    <row r="5207" spans="1:18">
      <c r="A5207" s="2" t="str">
        <f>"农 产 品"</f>
        <v>农 产 品</v>
      </c>
      <c r="B5207" s="2">
        <v>200</v>
      </c>
      <c r="C5207" s="2">
        <v>200</v>
      </c>
      <c r="D5207" s="2" t="str">
        <f>"人民币"</f>
        <v>人民币</v>
      </c>
      <c r="E5207" s="2">
        <v>25.665</v>
      </c>
      <c r="F5207" s="2">
        <v>-601</v>
      </c>
      <c r="G5207" s="2">
        <v>-11.71</v>
      </c>
      <c r="H5207" s="2"/>
      <c r="I5207" s="2">
        <v>4532</v>
      </c>
      <c r="J5207" s="2">
        <v>22.66</v>
      </c>
      <c r="K5207" s="2">
        <v>0</v>
      </c>
      <c r="L5207" s="2">
        <v>0</v>
      </c>
      <c r="M5207" s="2" t="str">
        <f>"000061"</f>
        <v>000061</v>
      </c>
      <c r="N5207" s="2" t="str">
        <f>"0157472516"</f>
        <v>0157472516</v>
      </c>
      <c r="O5207" s="2" t="str">
        <f>"5133.00"</f>
        <v>5133.00</v>
      </c>
      <c r="P5207" s="2">
        <v>35</v>
      </c>
      <c r="Q5207" s="2">
        <f>P5207*B5207</f>
        <v>7000</v>
      </c>
      <c r="R5207" s="2">
        <f>(Q5207-O5207)/O5207*100</f>
        <v>36.3724917202416</v>
      </c>
    </row>
    <row r="5208" spans="1:18">
      <c r="A5208" s="2" t="str">
        <f>"北京城建"</f>
        <v>北京城建</v>
      </c>
      <c r="B5208" s="2">
        <v>200</v>
      </c>
      <c r="C5208" s="2">
        <v>200</v>
      </c>
      <c r="D5208" s="2" t="str">
        <f>"人民币"</f>
        <v>人民币</v>
      </c>
      <c r="E5208" s="2">
        <v>24.605</v>
      </c>
      <c r="F5208" s="2">
        <v>-394.99</v>
      </c>
      <c r="G5208" s="2">
        <v>-8.03</v>
      </c>
      <c r="H5208" s="2"/>
      <c r="I5208" s="2">
        <v>4526</v>
      </c>
      <c r="J5208" s="2">
        <v>22.63</v>
      </c>
      <c r="K5208" s="2">
        <v>0</v>
      </c>
      <c r="L5208" s="2">
        <v>0</v>
      </c>
      <c r="M5208" s="2" t="str">
        <f>"600266"</f>
        <v>600266</v>
      </c>
      <c r="N5208" s="2" t="str">
        <f t="shared" ref="N5208:N5210" si="1556">"A453612732"</f>
        <v>A453612732</v>
      </c>
      <c r="O5208" s="2" t="str">
        <f>"4920.99"</f>
        <v>4920.99</v>
      </c>
      <c r="P5208" s="2">
        <v>28</v>
      </c>
      <c r="Q5208" s="2">
        <f>P5208*B5208</f>
        <v>5600</v>
      </c>
      <c r="R5208" s="2">
        <f>(Q5208-O5208)/O5208*100</f>
        <v>13.7982397850839</v>
      </c>
    </row>
    <row r="5209" spans="1:18">
      <c r="A5209" s="2" t="str">
        <f>"上汽集团"</f>
        <v>上汽集团</v>
      </c>
      <c r="B5209" s="2">
        <v>200</v>
      </c>
      <c r="C5209" s="2">
        <v>200</v>
      </c>
      <c r="D5209" s="2" t="str">
        <f>"人民币"</f>
        <v>人民币</v>
      </c>
      <c r="E5209" s="2">
        <v>24.736</v>
      </c>
      <c r="F5209" s="2">
        <v>-449.12</v>
      </c>
      <c r="G5209" s="2">
        <v>-9.08</v>
      </c>
      <c r="H5209" s="2"/>
      <c r="I5209" s="2">
        <v>4498</v>
      </c>
      <c r="J5209" s="2">
        <v>22.49</v>
      </c>
      <c r="K5209" s="2">
        <v>0</v>
      </c>
      <c r="L5209" s="2">
        <v>0</v>
      </c>
      <c r="M5209" s="2" t="str">
        <f>"600104"</f>
        <v>600104</v>
      </c>
      <c r="N5209" s="2" t="str">
        <f>"A453612732"</f>
        <v>A453612732</v>
      </c>
      <c r="O5209" s="2" t="str">
        <f>"4947.12"</f>
        <v>4947.12</v>
      </c>
      <c r="P5209" s="2">
        <v>35</v>
      </c>
      <c r="Q5209" s="2">
        <f>P5209*B5209</f>
        <v>7000</v>
      </c>
      <c r="R5209" s="2">
        <f>(Q5209-O5209)/O5209*100</f>
        <v>41.4964666310904</v>
      </c>
    </row>
    <row r="5210" spans="1:18">
      <c r="A5210" s="2" t="str">
        <f>"中海集运"</f>
        <v>中海集运</v>
      </c>
      <c r="B5210" s="2">
        <v>400</v>
      </c>
      <c r="C5210" s="2">
        <v>400</v>
      </c>
      <c r="D5210" s="2" t="str">
        <f>"人民币"</f>
        <v>人民币</v>
      </c>
      <c r="E5210" s="2">
        <v>9.099</v>
      </c>
      <c r="F5210" s="2">
        <v>-167.68</v>
      </c>
      <c r="G5210" s="2">
        <v>-4.6</v>
      </c>
      <c r="H5210" s="2"/>
      <c r="I5210" s="2">
        <v>3472</v>
      </c>
      <c r="J5210" s="2">
        <v>8.68</v>
      </c>
      <c r="K5210" s="2">
        <v>0</v>
      </c>
      <c r="L5210" s="2">
        <v>0</v>
      </c>
      <c r="M5210" s="2" t="str">
        <f>"601866"</f>
        <v>601866</v>
      </c>
      <c r="N5210" s="2" t="str">
        <f>"A453612732"</f>
        <v>A453612732</v>
      </c>
      <c r="O5210" s="2" t="str">
        <f>"3639.68"</f>
        <v>3639.68</v>
      </c>
      <c r="P5210" s="2">
        <v>12</v>
      </c>
      <c r="Q5210" s="2">
        <f>P5210*B5210</f>
        <v>4800</v>
      </c>
      <c r="R5210" s="2">
        <f>(Q5210-O5210)/O5210*100</f>
        <v>31.8797256901706</v>
      </c>
    </row>
    <row r="5211" spans="1:18">
      <c r="A5211" s="2" t="str">
        <f>"中航军B"</f>
        <v>中航军B</v>
      </c>
      <c r="B5211" s="2">
        <v>3000</v>
      </c>
      <c r="C5211" s="2">
        <v>3000</v>
      </c>
      <c r="D5211" s="2" t="str">
        <f>"人民币"</f>
        <v>人民币</v>
      </c>
      <c r="E5211" s="2">
        <v>0.972</v>
      </c>
      <c r="F5211" s="2">
        <v>-62</v>
      </c>
      <c r="G5211" s="2">
        <v>-2.16</v>
      </c>
      <c r="H5211" s="2"/>
      <c r="I5211" s="2">
        <v>2853</v>
      </c>
      <c r="J5211" s="2">
        <v>0.951</v>
      </c>
      <c r="K5211" s="2">
        <v>0</v>
      </c>
      <c r="L5211" s="2">
        <v>0</v>
      </c>
      <c r="M5211" s="2" t="str">
        <f>"150222"</f>
        <v>150222</v>
      </c>
      <c r="N5211" s="2" t="str">
        <f>"0157472516"</f>
        <v>0157472516</v>
      </c>
      <c r="O5211" s="2" t="str">
        <f>"2915.00"</f>
        <v>2915.00</v>
      </c>
      <c r="P5211" s="2">
        <v>1.1</v>
      </c>
      <c r="Q5211" s="2">
        <f>P5211*B5211</f>
        <v>3300</v>
      </c>
      <c r="R5211" s="2">
        <f>(Q5211-O5211)/O5211*100</f>
        <v>13.2075471698113</v>
      </c>
    </row>
    <row r="5212" spans="1:18">
      <c r="A5212" s="2" t="str">
        <f>"华贸物流"</f>
        <v>华贸物流</v>
      </c>
      <c r="B5212" s="2">
        <v>200</v>
      </c>
      <c r="C5212" s="2">
        <v>200</v>
      </c>
      <c r="D5212" s="2" t="str">
        <f>"人民币"</f>
        <v>人民币</v>
      </c>
      <c r="E5212" s="2">
        <v>16.576</v>
      </c>
      <c r="F5212" s="2">
        <v>-473.12</v>
      </c>
      <c r="G5212" s="2">
        <v>-14.27</v>
      </c>
      <c r="H5212" s="2"/>
      <c r="I5212" s="2">
        <v>2842</v>
      </c>
      <c r="J5212" s="2">
        <v>14.21</v>
      </c>
      <c r="K5212" s="2">
        <v>0</v>
      </c>
      <c r="L5212" s="2">
        <v>0</v>
      </c>
      <c r="M5212" s="2" t="str">
        <f>"603128"</f>
        <v>603128</v>
      </c>
      <c r="N5212" s="2" t="str">
        <f t="shared" ref="N5212:N5215" si="1557">"A453612732"</f>
        <v>A453612732</v>
      </c>
      <c r="O5212" s="2" t="str">
        <f>"3315.12"</f>
        <v>3315.12</v>
      </c>
      <c r="P5212" s="2">
        <v>20</v>
      </c>
      <c r="Q5212" s="2">
        <f>P5212*B5212</f>
        <v>4000</v>
      </c>
      <c r="R5212" s="2">
        <f>(Q5212-O5212)/O5212*100</f>
        <v>20.6592823185888</v>
      </c>
    </row>
    <row r="5213" spans="1:18">
      <c r="A5213" s="2" t="str">
        <f>"盛达矿业"</f>
        <v>盛达矿业</v>
      </c>
      <c r="B5213" s="2">
        <v>100</v>
      </c>
      <c r="C5213" s="2">
        <v>100</v>
      </c>
      <c r="D5213" s="2" t="str">
        <f>"人民币"</f>
        <v>人民币</v>
      </c>
      <c r="E5213" s="2">
        <v>38.308</v>
      </c>
      <c r="F5213" s="2">
        <v>-1175.77</v>
      </c>
      <c r="G5213" s="2">
        <v>-30.69</v>
      </c>
      <c r="H5213" s="2"/>
      <c r="I5213" s="2">
        <v>2655</v>
      </c>
      <c r="J5213" s="2">
        <v>26.55</v>
      </c>
      <c r="K5213" s="2">
        <v>0</v>
      </c>
      <c r="L5213" s="2">
        <v>100</v>
      </c>
      <c r="M5213" s="2" t="str">
        <f>"000603"</f>
        <v>000603</v>
      </c>
      <c r="N5213" s="2" t="str">
        <f>"0157472516"</f>
        <v>0157472516</v>
      </c>
      <c r="O5213" s="2" t="str">
        <f>"3830.77"</f>
        <v>3830.77</v>
      </c>
      <c r="P5213" s="2">
        <v>40</v>
      </c>
      <c r="Q5213" s="2">
        <f>P5213*B5213</f>
        <v>4000</v>
      </c>
      <c r="R5213" s="2">
        <f>(Q5213-O5213)/O5213*100</f>
        <v>4.41764971533138</v>
      </c>
    </row>
    <row r="5214" spans="1:18">
      <c r="A5214" s="2" t="str">
        <f>"大众交通"</f>
        <v>大众交通</v>
      </c>
      <c r="B5214" s="2">
        <v>100</v>
      </c>
      <c r="C5214" s="2">
        <v>100</v>
      </c>
      <c r="D5214" s="2" t="str">
        <f>"人民币"</f>
        <v>人民币</v>
      </c>
      <c r="E5214" s="2">
        <v>30.941</v>
      </c>
      <c r="F5214" s="2">
        <v>-1037.13</v>
      </c>
      <c r="G5214" s="2">
        <v>-33.52</v>
      </c>
      <c r="H5214" s="2"/>
      <c r="I5214" s="2">
        <v>2057</v>
      </c>
      <c r="J5214" s="2">
        <v>20.57</v>
      </c>
      <c r="K5214" s="2">
        <v>0</v>
      </c>
      <c r="L5214" s="2">
        <v>0</v>
      </c>
      <c r="M5214" s="2" t="str">
        <f>"600611"</f>
        <v>600611</v>
      </c>
      <c r="N5214" s="2" t="str">
        <f>"A453612732"</f>
        <v>A453612732</v>
      </c>
      <c r="O5214" s="2" t="str">
        <f>"3094.13"</f>
        <v>3094.13</v>
      </c>
      <c r="P5214" s="2">
        <v>28</v>
      </c>
      <c r="Q5214" s="2">
        <f>P5214*B5214</f>
        <v>2800</v>
      </c>
      <c r="R5214" s="2">
        <f>(Q5214-O5214)/O5214*100</f>
        <v>-9.50606470962759</v>
      </c>
    </row>
    <row r="5215" spans="1:18">
      <c r="A5215" s="2" t="str">
        <f>"中国中车"</f>
        <v>中国中车</v>
      </c>
      <c r="B5215" s="2">
        <v>100</v>
      </c>
      <c r="C5215" s="2">
        <v>100</v>
      </c>
      <c r="D5215" s="2" t="str">
        <f>"人民币"</f>
        <v>人民币</v>
      </c>
      <c r="E5215" s="2">
        <v>26.395</v>
      </c>
      <c r="F5215" s="2">
        <v>-631.5</v>
      </c>
      <c r="G5215" s="2">
        <v>-23.92</v>
      </c>
      <c r="H5215" s="2"/>
      <c r="I5215" s="2">
        <v>2008</v>
      </c>
      <c r="J5215" s="2">
        <v>20.08</v>
      </c>
      <c r="K5215" s="2">
        <v>0</v>
      </c>
      <c r="L5215" s="2">
        <v>100</v>
      </c>
      <c r="M5215" s="2" t="str">
        <f>"601766"</f>
        <v>601766</v>
      </c>
      <c r="N5215" s="2" t="str">
        <f>"A453612732"</f>
        <v>A453612732</v>
      </c>
      <c r="O5215" s="2" t="str">
        <f>"2639.50"</f>
        <v>2639.50</v>
      </c>
      <c r="P5215" s="2">
        <v>30</v>
      </c>
      <c r="Q5215" s="2">
        <f>P5215*B5215</f>
        <v>3000</v>
      </c>
      <c r="R5215" s="2">
        <f>(Q5215-O5215)/O5215*100</f>
        <v>13.6578897518469</v>
      </c>
    </row>
    <row r="5216" spans="1:18">
      <c r="A5216" s="2" t="s">
        <v>8</v>
      </c>
      <c r="B5216" s="2" t="s">
        <v>9</v>
      </c>
      <c r="C5216" s="4" t="s">
        <v>10</v>
      </c>
      <c r="D5216" s="4"/>
      <c r="E5216" s="4"/>
      <c r="F5216" s="2"/>
      <c r="G5216" s="2">
        <f>SUM(G5200:G5215)</f>
        <v>-178.38</v>
      </c>
      <c r="H5216" s="2"/>
      <c r="I5216" s="2"/>
      <c r="J5216" s="2"/>
      <c r="K5216" s="2"/>
      <c r="L5216" s="2"/>
      <c r="M5216" s="2"/>
      <c r="N5216" s="2"/>
      <c r="O5216" s="2"/>
      <c r="P5216" s="2"/>
      <c r="Q5216" s="2">
        <f>SUM(Q5200:Q5215)</f>
        <v>134800</v>
      </c>
      <c r="R5216" s="2"/>
    </row>
    <row r="5217" customFormat="1" spans="3:8">
      <c r="C5217" s="5"/>
      <c r="D5217" s="5"/>
      <c r="E5217" s="5"/>
      <c r="H5217" s="6">
        <v>42257</v>
      </c>
    </row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spans="2:18">
      <c r="B5229" s="2" t="str">
        <f>"币种"</f>
        <v>币种</v>
      </c>
      <c r="C5229" s="2" t="str">
        <f>"余额"</f>
        <v>余额</v>
      </c>
      <c r="D5229" s="2" t="str">
        <f>"可用"</f>
        <v>可用</v>
      </c>
      <c r="E5229" s="2" t="str">
        <f>"可取"</f>
        <v>可取</v>
      </c>
      <c r="F5229" s="2" t="str">
        <f>"参考市值"</f>
        <v>参考市值</v>
      </c>
      <c r="G5229" s="2" t="str">
        <f>"资产"</f>
        <v>资产</v>
      </c>
      <c r="H5229" s="2" t="str">
        <f>"盈亏"</f>
        <v>盈亏</v>
      </c>
      <c r="I5229" s="2"/>
      <c r="J5229" s="2"/>
      <c r="K5229" s="2"/>
      <c r="L5229" s="2"/>
      <c r="M5229" s="2"/>
      <c r="N5229" s="2"/>
      <c r="O5229" s="2"/>
      <c r="P5229" s="2"/>
      <c r="Q5229" s="2"/>
      <c r="R5229" s="2"/>
    </row>
    <row r="5230" spans="2:18">
      <c r="B5230" s="2" t="str">
        <f>"人民币"</f>
        <v>人民币</v>
      </c>
      <c r="C5230" s="2" t="str">
        <f>"5508.71"</f>
        <v>5508.71</v>
      </c>
      <c r="D5230" s="2" t="str">
        <f>"138.54"</f>
        <v>138.54</v>
      </c>
      <c r="E5230" s="2" t="str">
        <f>"138.54"</f>
        <v>138.54</v>
      </c>
      <c r="F5230" s="2" t="str">
        <f>"91616.00"</f>
        <v>91616.00</v>
      </c>
      <c r="G5230" s="2" t="str">
        <f>"91754.54"</f>
        <v>91754.54</v>
      </c>
      <c r="H5230" s="2" t="str">
        <f>"-9194.42"</f>
        <v>-9194.42</v>
      </c>
      <c r="I5230" s="2"/>
      <c r="J5230" s="2"/>
      <c r="K5230" s="2"/>
      <c r="L5230" s="2"/>
      <c r="M5230" s="2"/>
      <c r="N5230" s="2"/>
      <c r="O5230" s="2"/>
      <c r="P5230" s="2"/>
      <c r="Q5230" s="2"/>
      <c r="R5230" s="2"/>
    </row>
    <row r="5231" spans="2:18"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8"/>
    </row>
    <row r="5232" spans="2:18">
      <c r="B5232" s="2" t="s">
        <v>0</v>
      </c>
      <c r="C5232" s="2" t="str">
        <f>"证券数量"</f>
        <v>证券数量</v>
      </c>
      <c r="D5232" s="2" t="s">
        <v>1</v>
      </c>
      <c r="E5232" s="2" t="str">
        <f>"价格币种"</f>
        <v>价格币种</v>
      </c>
      <c r="F5232" s="2" t="str">
        <f>"成本价"</f>
        <v>成本价</v>
      </c>
      <c r="G5232" s="2" t="str">
        <f>"浮动盈亏"</f>
        <v>浮动盈亏</v>
      </c>
      <c r="H5232" s="2" t="str">
        <f>"盈亏比例(%)"</f>
        <v>盈亏比例(%)</v>
      </c>
      <c r="I5232" s="2" t="str">
        <f>"折算汇率"</f>
        <v>折算汇率</v>
      </c>
      <c r="J5232" s="2" t="str">
        <f>"最新市值"</f>
        <v>最新市值</v>
      </c>
      <c r="K5232" s="2" t="str">
        <f>"当前价"</f>
        <v>当前价</v>
      </c>
      <c r="L5232" s="2" t="str">
        <f>"今买数量"</f>
        <v>今买数量</v>
      </c>
      <c r="M5232" s="2" t="str">
        <f>"今卖数量"</f>
        <v>今卖数量</v>
      </c>
      <c r="N5232" s="2" t="str">
        <f>"证券代码"</f>
        <v>证券代码</v>
      </c>
      <c r="O5232" s="2" t="str">
        <f>"股东代码"</f>
        <v>股东代码</v>
      </c>
      <c r="P5232" s="2" t="str">
        <f>"成本金额"</f>
        <v>成本金额</v>
      </c>
      <c r="Q5232" s="2" t="s">
        <v>2</v>
      </c>
      <c r="R5232" s="2"/>
    </row>
    <row r="5233" spans="2:18">
      <c r="B5233" s="2" t="s">
        <v>4</v>
      </c>
      <c r="C5233" s="9" t="s">
        <v>5</v>
      </c>
      <c r="D5233" s="9" t="s">
        <v>5</v>
      </c>
      <c r="E5233" s="2" t="str">
        <f t="shared" ref="E5233:E5248" si="1558">"人民币"</f>
        <v>人民币</v>
      </c>
      <c r="F5233" s="2">
        <v>19.758</v>
      </c>
      <c r="G5233" s="2">
        <v>-1294.53</v>
      </c>
      <c r="H5233" s="2">
        <v>-8.19</v>
      </c>
      <c r="I5233" s="9" t="s">
        <v>6</v>
      </c>
      <c r="J5233" s="2">
        <v>14512</v>
      </c>
      <c r="K5233" s="2">
        <v>18.14</v>
      </c>
      <c r="L5233" s="2">
        <v>0</v>
      </c>
      <c r="M5233" s="2">
        <v>0</v>
      </c>
      <c r="N5233" s="2" t="str">
        <f>"000936"</f>
        <v>000936</v>
      </c>
      <c r="O5233" s="2" t="str">
        <f t="shared" ref="O5233:O5236" si="1559">"0157472516"</f>
        <v>0157472516</v>
      </c>
      <c r="P5233" s="2" t="str">
        <f>"15806.53"</f>
        <v>15806.53</v>
      </c>
      <c r="Q5233" s="2">
        <v>30</v>
      </c>
      <c r="R5233" s="2">
        <f t="shared" ref="R5233:R5248" si="1560">Q5233*C5233</f>
        <v>24000</v>
      </c>
    </row>
    <row r="5234" spans="2:18">
      <c r="B5234" s="2" t="str">
        <f>"创业板B"</f>
        <v>创业板B</v>
      </c>
      <c r="C5234" s="2">
        <v>10000</v>
      </c>
      <c r="D5234" s="2">
        <v>10000</v>
      </c>
      <c r="E5234" s="2" t="str">
        <f>"人民币"</f>
        <v>人民币</v>
      </c>
      <c r="F5234" s="2">
        <v>1.116</v>
      </c>
      <c r="G5234" s="2">
        <v>-927.5</v>
      </c>
      <c r="H5234" s="2">
        <v>-8.33</v>
      </c>
      <c r="I5234" s="2"/>
      <c r="J5234" s="2">
        <v>10230</v>
      </c>
      <c r="K5234" s="2">
        <v>1.023</v>
      </c>
      <c r="L5234" s="2">
        <v>0</v>
      </c>
      <c r="M5234" s="2">
        <v>0</v>
      </c>
      <c r="N5234" s="2" t="str">
        <f>"150153"</f>
        <v>150153</v>
      </c>
      <c r="O5234" s="2" t="str">
        <f>"0157472516"</f>
        <v>0157472516</v>
      </c>
      <c r="P5234" s="2" t="str">
        <f>"11157.50"</f>
        <v>11157.50</v>
      </c>
      <c r="Q5234" s="2">
        <v>1.3</v>
      </c>
      <c r="R5234" s="2">
        <f>Q5234*C5234</f>
        <v>13000</v>
      </c>
    </row>
    <row r="5235" spans="2:18">
      <c r="B5235" s="2" t="s">
        <v>7</v>
      </c>
      <c r="C5235" s="2">
        <v>600</v>
      </c>
      <c r="D5235" s="2">
        <v>600</v>
      </c>
      <c r="E5235" s="2" t="str">
        <f>"人民币"</f>
        <v>人民币</v>
      </c>
      <c r="F5235" s="2">
        <v>17.548</v>
      </c>
      <c r="G5235" s="2">
        <v>-310.88</v>
      </c>
      <c r="H5235" s="2">
        <v>-2.95</v>
      </c>
      <c r="I5235" s="2"/>
      <c r="J5235" s="2">
        <v>10218</v>
      </c>
      <c r="K5235" s="2">
        <v>17.03</v>
      </c>
      <c r="L5235" s="2">
        <v>0</v>
      </c>
      <c r="M5235" s="2">
        <v>0</v>
      </c>
      <c r="N5235" s="2" t="str">
        <f>"600008"</f>
        <v>600008</v>
      </c>
      <c r="O5235" s="2" t="str">
        <f t="shared" ref="O5235:O5238" si="1561">"A453612732"</f>
        <v>A453612732</v>
      </c>
      <c r="P5235" s="2" t="str">
        <f>"10528.88"</f>
        <v>10528.88</v>
      </c>
      <c r="Q5235" s="2">
        <v>25</v>
      </c>
      <c r="R5235" s="2">
        <f>Q5235*C5235</f>
        <v>15000</v>
      </c>
    </row>
    <row r="5236" spans="2:18">
      <c r="B5236" s="2" t="str">
        <f>"华英农业"</f>
        <v>华英农业</v>
      </c>
      <c r="C5236" s="2">
        <v>600</v>
      </c>
      <c r="D5236" s="2">
        <v>300</v>
      </c>
      <c r="E5236" s="2" t="str">
        <f>"人民币"</f>
        <v>人民币</v>
      </c>
      <c r="F5236" s="2">
        <v>14.948</v>
      </c>
      <c r="G5236" s="2">
        <v>-418.66</v>
      </c>
      <c r="H5236" s="2">
        <v>-4.67</v>
      </c>
      <c r="I5236" s="2"/>
      <c r="J5236" s="2">
        <v>8550</v>
      </c>
      <c r="K5236" s="2">
        <v>14.25</v>
      </c>
      <c r="L5236" s="2">
        <v>300</v>
      </c>
      <c r="M5236" s="2">
        <v>0</v>
      </c>
      <c r="N5236" s="2" t="str">
        <f>"002321"</f>
        <v>002321</v>
      </c>
      <c r="O5236" s="2" t="str">
        <f>"0157472516"</f>
        <v>0157472516</v>
      </c>
      <c r="P5236" s="2" t="str">
        <f>"8968.66"</f>
        <v>8968.66</v>
      </c>
      <c r="Q5236" s="2">
        <v>25</v>
      </c>
      <c r="R5236" s="2">
        <f>Q5236*C5236</f>
        <v>15000</v>
      </c>
    </row>
    <row r="5237" spans="2:18">
      <c r="B5237" s="2" t="str">
        <f>"*ST阳化"</f>
        <v>*ST阳化</v>
      </c>
      <c r="C5237" s="2">
        <v>900</v>
      </c>
      <c r="D5237" s="2">
        <v>600</v>
      </c>
      <c r="E5237" s="2" t="str">
        <f>"人民币"</f>
        <v>人民币</v>
      </c>
      <c r="F5237" s="2">
        <v>7.599</v>
      </c>
      <c r="G5237" s="2">
        <v>-80.2</v>
      </c>
      <c r="H5237" s="2">
        <v>-1.17</v>
      </c>
      <c r="I5237" s="2"/>
      <c r="J5237" s="2">
        <v>6759</v>
      </c>
      <c r="K5237" s="2">
        <v>7.51</v>
      </c>
      <c r="L5237" s="2">
        <v>300</v>
      </c>
      <c r="M5237" s="2">
        <v>0</v>
      </c>
      <c r="N5237" s="2" t="str">
        <f>"600691"</f>
        <v>600691</v>
      </c>
      <c r="O5237" s="2" t="str">
        <f>"A453612732"</f>
        <v>A453612732</v>
      </c>
      <c r="P5237" s="2" t="str">
        <f>"6839.20"</f>
        <v>6839.20</v>
      </c>
      <c r="Q5237" s="2">
        <v>11</v>
      </c>
      <c r="R5237" s="2">
        <f>Q5237*C5237</f>
        <v>9900</v>
      </c>
    </row>
    <row r="5238" spans="2:18">
      <c r="B5238" s="2" t="str">
        <f>"雪峰科技"</f>
        <v>雪峰科技</v>
      </c>
      <c r="C5238" s="2">
        <v>200</v>
      </c>
      <c r="D5238" s="2">
        <v>100</v>
      </c>
      <c r="E5238" s="2" t="str">
        <f>"人民币"</f>
        <v>人民币</v>
      </c>
      <c r="F5238" s="2">
        <v>37.898</v>
      </c>
      <c r="G5238" s="2">
        <v>-1239.59</v>
      </c>
      <c r="H5238" s="2">
        <v>-16.35</v>
      </c>
      <c r="I5238" s="2"/>
      <c r="J5238" s="2">
        <v>6340</v>
      </c>
      <c r="K5238" s="2">
        <v>31.7</v>
      </c>
      <c r="L5238" s="2">
        <v>100</v>
      </c>
      <c r="M5238" s="2">
        <v>0</v>
      </c>
      <c r="N5238" s="2" t="str">
        <f>"603227"</f>
        <v>603227</v>
      </c>
      <c r="O5238" s="2" t="str">
        <f>"A453612732"</f>
        <v>A453612732</v>
      </c>
      <c r="P5238" s="2" t="str">
        <f>"7579.59"</f>
        <v>7579.59</v>
      </c>
      <c r="Q5238" s="2">
        <v>42</v>
      </c>
      <c r="R5238" s="2">
        <f>Q5238*C5238</f>
        <v>8400</v>
      </c>
    </row>
    <row r="5239" spans="2:18">
      <c r="B5239" s="2" t="str">
        <f>"三花股份"</f>
        <v>三花股份</v>
      </c>
      <c r="C5239" s="2">
        <v>400</v>
      </c>
      <c r="D5239" s="2">
        <v>400</v>
      </c>
      <c r="E5239" s="2" t="str">
        <f>"人民币"</f>
        <v>人民币</v>
      </c>
      <c r="F5239" s="2">
        <v>13.737</v>
      </c>
      <c r="G5239" s="2">
        <v>69.25</v>
      </c>
      <c r="H5239" s="2">
        <v>1.26</v>
      </c>
      <c r="I5239" s="2"/>
      <c r="J5239" s="2">
        <v>5564</v>
      </c>
      <c r="K5239" s="2">
        <v>13.91</v>
      </c>
      <c r="L5239" s="2">
        <v>0</v>
      </c>
      <c r="M5239" s="2">
        <v>0</v>
      </c>
      <c r="N5239" s="2" t="str">
        <f>"002050"</f>
        <v>002050</v>
      </c>
      <c r="O5239" s="2" t="str">
        <f t="shared" ref="O5239:O5244" si="1562">"0157472516"</f>
        <v>0157472516</v>
      </c>
      <c r="P5239" s="2" t="str">
        <f>"5494.75"</f>
        <v>5494.75</v>
      </c>
      <c r="Q5239" s="2">
        <v>20</v>
      </c>
      <c r="R5239" s="2">
        <f>Q5239*C5239</f>
        <v>8000</v>
      </c>
    </row>
    <row r="5240" spans="2:18">
      <c r="B5240" s="2" t="str">
        <f>"农 产 品"</f>
        <v>农 产 品</v>
      </c>
      <c r="C5240" s="2">
        <v>200</v>
      </c>
      <c r="D5240" s="2">
        <v>200</v>
      </c>
      <c r="E5240" s="2" t="str">
        <f>"人民币"</f>
        <v>人民币</v>
      </c>
      <c r="F5240" s="2">
        <v>25.665</v>
      </c>
      <c r="G5240" s="2">
        <v>-601</v>
      </c>
      <c r="H5240" s="2">
        <v>-11.71</v>
      </c>
      <c r="I5240" s="2"/>
      <c r="J5240" s="2">
        <v>4532</v>
      </c>
      <c r="K5240" s="2">
        <v>22.66</v>
      </c>
      <c r="L5240" s="2">
        <v>0</v>
      </c>
      <c r="M5240" s="2">
        <v>0</v>
      </c>
      <c r="N5240" s="2" t="str">
        <f>"000061"</f>
        <v>000061</v>
      </c>
      <c r="O5240" s="2" t="str">
        <f>"0157472516"</f>
        <v>0157472516</v>
      </c>
      <c r="P5240" s="2" t="str">
        <f>"5133.00"</f>
        <v>5133.00</v>
      </c>
      <c r="Q5240" s="2">
        <v>35</v>
      </c>
      <c r="R5240" s="2">
        <f>Q5240*C5240</f>
        <v>7000</v>
      </c>
    </row>
    <row r="5241" spans="2:18">
      <c r="B5241" s="2" t="str">
        <f>"北京城建"</f>
        <v>北京城建</v>
      </c>
      <c r="C5241" s="2">
        <v>200</v>
      </c>
      <c r="D5241" s="2">
        <v>200</v>
      </c>
      <c r="E5241" s="2" t="str">
        <f>"人民币"</f>
        <v>人民币</v>
      </c>
      <c r="F5241" s="2">
        <v>24.605</v>
      </c>
      <c r="G5241" s="2">
        <v>-394.99</v>
      </c>
      <c r="H5241" s="2">
        <v>-8.03</v>
      </c>
      <c r="I5241" s="2"/>
      <c r="J5241" s="2">
        <v>4526</v>
      </c>
      <c r="K5241" s="2">
        <v>22.63</v>
      </c>
      <c r="L5241" s="2">
        <v>0</v>
      </c>
      <c r="M5241" s="2">
        <v>0</v>
      </c>
      <c r="N5241" s="2" t="str">
        <f>"600266"</f>
        <v>600266</v>
      </c>
      <c r="O5241" s="2" t="str">
        <f t="shared" ref="O5241:O5243" si="1563">"A453612732"</f>
        <v>A453612732</v>
      </c>
      <c r="P5241" s="2" t="str">
        <f>"4920.99"</f>
        <v>4920.99</v>
      </c>
      <c r="Q5241" s="2">
        <v>28</v>
      </c>
      <c r="R5241" s="2">
        <f>Q5241*C5241</f>
        <v>5600</v>
      </c>
    </row>
    <row r="5242" spans="2:18">
      <c r="B5242" s="2" t="str">
        <f>"上汽集团"</f>
        <v>上汽集团</v>
      </c>
      <c r="C5242" s="2">
        <v>200</v>
      </c>
      <c r="D5242" s="2">
        <v>200</v>
      </c>
      <c r="E5242" s="2" t="str">
        <f>"人民币"</f>
        <v>人民币</v>
      </c>
      <c r="F5242" s="2">
        <v>24.736</v>
      </c>
      <c r="G5242" s="2">
        <v>-449.12</v>
      </c>
      <c r="H5242" s="2">
        <v>-9.08</v>
      </c>
      <c r="I5242" s="2"/>
      <c r="J5242" s="2">
        <v>4498</v>
      </c>
      <c r="K5242" s="2">
        <v>22.49</v>
      </c>
      <c r="L5242" s="2">
        <v>0</v>
      </c>
      <c r="M5242" s="2">
        <v>0</v>
      </c>
      <c r="N5242" s="2" t="str">
        <f>"600104"</f>
        <v>600104</v>
      </c>
      <c r="O5242" s="2" t="str">
        <f>"A453612732"</f>
        <v>A453612732</v>
      </c>
      <c r="P5242" s="2" t="str">
        <f>"4947.12"</f>
        <v>4947.12</v>
      </c>
      <c r="Q5242" s="2">
        <v>35</v>
      </c>
      <c r="R5242" s="2">
        <f>Q5242*C5242</f>
        <v>7000</v>
      </c>
    </row>
    <row r="5243" spans="2:18">
      <c r="B5243" s="2" t="str">
        <f>"中海集运"</f>
        <v>中海集运</v>
      </c>
      <c r="C5243" s="2">
        <v>400</v>
      </c>
      <c r="D5243" s="2">
        <v>400</v>
      </c>
      <c r="E5243" s="2" t="str">
        <f>"人民币"</f>
        <v>人民币</v>
      </c>
      <c r="F5243" s="2">
        <v>9.099</v>
      </c>
      <c r="G5243" s="2">
        <v>-167.68</v>
      </c>
      <c r="H5243" s="2">
        <v>-4.6</v>
      </c>
      <c r="I5243" s="2"/>
      <c r="J5243" s="2">
        <v>3472</v>
      </c>
      <c r="K5243" s="2">
        <v>8.68</v>
      </c>
      <c r="L5243" s="2">
        <v>0</v>
      </c>
      <c r="M5243" s="2">
        <v>0</v>
      </c>
      <c r="N5243" s="2" t="str">
        <f>"601866"</f>
        <v>601866</v>
      </c>
      <c r="O5243" s="2" t="str">
        <f>"A453612732"</f>
        <v>A453612732</v>
      </c>
      <c r="P5243" s="2" t="str">
        <f>"3639.68"</f>
        <v>3639.68</v>
      </c>
      <c r="Q5243" s="2">
        <v>12</v>
      </c>
      <c r="R5243" s="2">
        <f>Q5243*C5243</f>
        <v>4800</v>
      </c>
    </row>
    <row r="5244" spans="2:18">
      <c r="B5244" s="2" t="str">
        <f>"中航军B"</f>
        <v>中航军B</v>
      </c>
      <c r="C5244" s="2">
        <v>3000</v>
      </c>
      <c r="D5244" s="2">
        <v>3000</v>
      </c>
      <c r="E5244" s="2" t="str">
        <f>"人民币"</f>
        <v>人民币</v>
      </c>
      <c r="F5244" s="2">
        <v>0.972</v>
      </c>
      <c r="G5244" s="2">
        <v>-62</v>
      </c>
      <c r="H5244" s="2">
        <v>-2.16</v>
      </c>
      <c r="I5244" s="2"/>
      <c r="J5244" s="2">
        <v>2853</v>
      </c>
      <c r="K5244" s="2">
        <v>0.951</v>
      </c>
      <c r="L5244" s="2">
        <v>0</v>
      </c>
      <c r="M5244" s="2">
        <v>0</v>
      </c>
      <c r="N5244" s="2" t="str">
        <f>"150222"</f>
        <v>150222</v>
      </c>
      <c r="O5244" s="2" t="str">
        <f>"0157472516"</f>
        <v>0157472516</v>
      </c>
      <c r="P5244" s="2" t="str">
        <f>"2915.00"</f>
        <v>2915.00</v>
      </c>
      <c r="Q5244" s="2">
        <v>1.1</v>
      </c>
      <c r="R5244" s="2">
        <f>Q5244*C5244</f>
        <v>3300</v>
      </c>
    </row>
    <row r="5245" spans="2:18">
      <c r="B5245" s="2" t="str">
        <f>"华贸物流"</f>
        <v>华贸物流</v>
      </c>
      <c r="C5245" s="2">
        <v>200</v>
      </c>
      <c r="D5245" s="2">
        <v>200</v>
      </c>
      <c r="E5245" s="2" t="str">
        <f>"人民币"</f>
        <v>人民币</v>
      </c>
      <c r="F5245" s="2">
        <v>16.576</v>
      </c>
      <c r="G5245" s="2">
        <v>-473.12</v>
      </c>
      <c r="H5245" s="2">
        <v>-14.27</v>
      </c>
      <c r="I5245" s="2"/>
      <c r="J5245" s="2">
        <v>2842</v>
      </c>
      <c r="K5245" s="2">
        <v>14.21</v>
      </c>
      <c r="L5245" s="2">
        <v>0</v>
      </c>
      <c r="M5245" s="2">
        <v>0</v>
      </c>
      <c r="N5245" s="2" t="str">
        <f>"603128"</f>
        <v>603128</v>
      </c>
      <c r="O5245" s="2" t="str">
        <f t="shared" ref="O5245:O5248" si="1564">"A453612732"</f>
        <v>A453612732</v>
      </c>
      <c r="P5245" s="2" t="str">
        <f>"3315.12"</f>
        <v>3315.12</v>
      </c>
      <c r="Q5245" s="2">
        <v>20</v>
      </c>
      <c r="R5245" s="2">
        <f>Q5245*C5245</f>
        <v>4000</v>
      </c>
    </row>
    <row r="5246" spans="2:18">
      <c r="B5246" s="2" t="str">
        <f>"盛达矿业"</f>
        <v>盛达矿业</v>
      </c>
      <c r="C5246" s="2">
        <v>100</v>
      </c>
      <c r="D5246" s="2">
        <v>100</v>
      </c>
      <c r="E5246" s="2" t="str">
        <f>"人民币"</f>
        <v>人民币</v>
      </c>
      <c r="F5246" s="2">
        <v>38.308</v>
      </c>
      <c r="G5246" s="2">
        <v>-1175.77</v>
      </c>
      <c r="H5246" s="2">
        <v>-30.69</v>
      </c>
      <c r="I5246" s="2"/>
      <c r="J5246" s="2">
        <v>2655</v>
      </c>
      <c r="K5246" s="2">
        <v>26.55</v>
      </c>
      <c r="L5246" s="2">
        <v>0</v>
      </c>
      <c r="M5246" s="2">
        <v>100</v>
      </c>
      <c r="N5246" s="2" t="str">
        <f>"000603"</f>
        <v>000603</v>
      </c>
      <c r="O5246" s="2" t="str">
        <f>"0157472516"</f>
        <v>0157472516</v>
      </c>
      <c r="P5246" s="2" t="str">
        <f>"3830.77"</f>
        <v>3830.77</v>
      </c>
      <c r="Q5246" s="2">
        <v>40</v>
      </c>
      <c r="R5246" s="2">
        <f>Q5246*C5246</f>
        <v>4000</v>
      </c>
    </row>
    <row r="5247" spans="2:18">
      <c r="B5247" s="2" t="str">
        <f>"大众交通"</f>
        <v>大众交通</v>
      </c>
      <c r="C5247" s="2">
        <v>100</v>
      </c>
      <c r="D5247" s="2">
        <v>100</v>
      </c>
      <c r="E5247" s="2" t="str">
        <f>"人民币"</f>
        <v>人民币</v>
      </c>
      <c r="F5247" s="2">
        <v>30.941</v>
      </c>
      <c r="G5247" s="2">
        <v>-1037.13</v>
      </c>
      <c r="H5247" s="2">
        <v>-33.52</v>
      </c>
      <c r="I5247" s="2"/>
      <c r="J5247" s="2">
        <v>2057</v>
      </c>
      <c r="K5247" s="2">
        <v>20.57</v>
      </c>
      <c r="L5247" s="2">
        <v>0</v>
      </c>
      <c r="M5247" s="2">
        <v>0</v>
      </c>
      <c r="N5247" s="2" t="str">
        <f>"600611"</f>
        <v>600611</v>
      </c>
      <c r="O5247" s="2" t="str">
        <f>"A453612732"</f>
        <v>A453612732</v>
      </c>
      <c r="P5247" s="2" t="str">
        <f>"3094.13"</f>
        <v>3094.13</v>
      </c>
      <c r="Q5247" s="2">
        <v>28</v>
      </c>
      <c r="R5247" s="2">
        <f>Q5247*C5247</f>
        <v>2800</v>
      </c>
    </row>
    <row r="5248" spans="2:18">
      <c r="B5248" s="2" t="str">
        <f>"中国中车"</f>
        <v>中国中车</v>
      </c>
      <c r="C5248" s="2">
        <v>100</v>
      </c>
      <c r="D5248" s="2">
        <v>100</v>
      </c>
      <c r="E5248" s="2" t="str">
        <f>"人民币"</f>
        <v>人民币</v>
      </c>
      <c r="F5248" s="2">
        <v>26.395</v>
      </c>
      <c r="G5248" s="2">
        <v>-631.5</v>
      </c>
      <c r="H5248" s="2">
        <v>-23.92</v>
      </c>
      <c r="I5248" s="2"/>
      <c r="J5248" s="2">
        <v>2008</v>
      </c>
      <c r="K5248" s="2">
        <v>20.08</v>
      </c>
      <c r="L5248" s="2">
        <v>0</v>
      </c>
      <c r="M5248" s="2">
        <v>100</v>
      </c>
      <c r="N5248" s="2" t="str">
        <f>"601766"</f>
        <v>601766</v>
      </c>
      <c r="O5248" s="2" t="str">
        <f>"A453612732"</f>
        <v>A453612732</v>
      </c>
      <c r="P5248" s="2" t="str">
        <f>"2639.50"</f>
        <v>2639.50</v>
      </c>
      <c r="Q5248" s="2">
        <v>30</v>
      </c>
      <c r="R5248" s="2">
        <f>Q5248*C5248</f>
        <v>3000</v>
      </c>
    </row>
    <row r="5249" spans="2:18">
      <c r="B5249" s="2" t="s">
        <v>8</v>
      </c>
      <c r="C5249" s="2" t="s">
        <v>9</v>
      </c>
      <c r="D5249" s="4" t="s">
        <v>10</v>
      </c>
      <c r="E5249" s="4"/>
      <c r="F5249" s="4"/>
      <c r="G5249" s="2"/>
      <c r="H5249" s="2">
        <f>SUM(H5233:H5248)</f>
        <v>-178.38</v>
      </c>
      <c r="I5249" s="2"/>
      <c r="J5249" s="2"/>
      <c r="K5249" s="2"/>
      <c r="L5249" s="2"/>
      <c r="M5249" s="2"/>
      <c r="N5249" s="2"/>
      <c r="O5249" s="2"/>
      <c r="P5249" s="2"/>
      <c r="Q5249" s="2"/>
      <c r="R5249" s="2">
        <f>SUM(R5233:R5248)</f>
        <v>134800</v>
      </c>
    </row>
    <row r="5250" customFormat="1" spans="4:9">
      <c r="D5250" s="5"/>
      <c r="E5250" s="5"/>
      <c r="F5250" s="5"/>
      <c r="I5250" s="6">
        <v>42257</v>
      </c>
    </row>
    <row r="5251" customFormat="1" spans="11:11">
      <c r="K5251" s="6">
        <f>I5250+1</f>
        <v>42258</v>
      </c>
    </row>
    <row r="5252" customFormat="1" spans="3:12">
      <c r="C5252" t="s">
        <v>11</v>
      </c>
      <c r="L5252" s="7">
        <f ca="1">NOW()</f>
        <v>42259.9654398148</v>
      </c>
    </row>
    <row r="5253" customFormat="1" spans="10:10">
      <c r="J5253" t="e">
        <f>E5245+1</f>
        <v>#VALUE!</v>
      </c>
    </row>
    <row r="5254" customFormat="1" spans="7:7">
      <c r="G5254" t="s">
        <v>12</v>
      </c>
    </row>
    <row r="5255" customFormat="1" spans="6:6">
      <c r="F5255" t="s">
        <v>13</v>
      </c>
    </row>
    <row r="5256" spans="1:17">
      <c r="A5256" s="2" t="str">
        <f>"币种"</f>
        <v>币种</v>
      </c>
      <c r="B5256" s="2" t="str">
        <f>"余额"</f>
        <v>余额</v>
      </c>
      <c r="C5256" s="2" t="str">
        <f>"可用"</f>
        <v>可用</v>
      </c>
      <c r="D5256" s="2" t="str">
        <f>"可取"</f>
        <v>可取</v>
      </c>
      <c r="E5256" s="2" t="str">
        <f>"参考市值"</f>
        <v>参考市值</v>
      </c>
      <c r="F5256" s="2" t="str">
        <f>"资产"</f>
        <v>资产</v>
      </c>
      <c r="G5256" s="2" t="str">
        <f>"盈亏"</f>
        <v>盈亏</v>
      </c>
      <c r="H5256" s="2"/>
      <c r="I5256" s="2"/>
      <c r="J5256" s="2"/>
      <c r="K5256" s="2"/>
      <c r="L5256" s="2"/>
      <c r="M5256" s="2"/>
      <c r="N5256" s="2"/>
      <c r="O5256" s="2"/>
      <c r="P5256" s="2"/>
      <c r="Q5256" s="2"/>
    </row>
    <row r="5257" spans="1:17">
      <c r="A5257" s="2" t="str">
        <f>"人民币"</f>
        <v>人民币</v>
      </c>
      <c r="B5257" s="2" t="str">
        <f>"5508.71"</f>
        <v>5508.71</v>
      </c>
      <c r="C5257" s="2" t="str">
        <f>"138.54"</f>
        <v>138.54</v>
      </c>
      <c r="D5257" s="2" t="str">
        <f>"138.54"</f>
        <v>138.54</v>
      </c>
      <c r="E5257" s="2" t="str">
        <f>"91616.00"</f>
        <v>91616.00</v>
      </c>
      <c r="F5257" s="2" t="str">
        <f>"91754.54"</f>
        <v>91754.54</v>
      </c>
      <c r="G5257" s="2" t="str">
        <f>"-9194.42"</f>
        <v>-9194.42</v>
      </c>
      <c r="H5257" s="2"/>
      <c r="I5257" s="2"/>
      <c r="J5257" s="2"/>
      <c r="K5257" s="2"/>
      <c r="L5257" s="2"/>
      <c r="M5257" s="2"/>
      <c r="N5257" s="2"/>
      <c r="O5257" s="2"/>
      <c r="P5257" s="2"/>
      <c r="Q5257" s="2"/>
    </row>
    <row r="5258" spans="1:17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8"/>
    </row>
    <row r="5259" spans="1:18">
      <c r="A5259" s="2" t="s">
        <v>0</v>
      </c>
      <c r="B5259" s="2" t="str">
        <f>"证券数量"</f>
        <v>证券数量</v>
      </c>
      <c r="C5259" s="2" t="s">
        <v>1</v>
      </c>
      <c r="D5259" s="2" t="str">
        <f>"价格币种"</f>
        <v>价格币种</v>
      </c>
      <c r="E5259" s="2" t="str">
        <f>"成本价"</f>
        <v>成本价</v>
      </c>
      <c r="F5259" s="2" t="str">
        <f>"浮动盈亏"</f>
        <v>浮动盈亏</v>
      </c>
      <c r="G5259" s="2" t="str">
        <f>"盈亏比例(%)"</f>
        <v>盈亏比例(%)</v>
      </c>
      <c r="H5259" s="2" t="str">
        <f>"折算汇率"</f>
        <v>折算汇率</v>
      </c>
      <c r="I5259" s="2" t="str">
        <f>"最新市值"</f>
        <v>最新市值</v>
      </c>
      <c r="J5259" s="2" t="str">
        <f>"当前价"</f>
        <v>当前价</v>
      </c>
      <c r="K5259" s="2" t="str">
        <f>"今买数量"</f>
        <v>今买数量</v>
      </c>
      <c r="L5259" s="2" t="str">
        <f>"今卖数量"</f>
        <v>今卖数量</v>
      </c>
      <c r="M5259" s="2" t="str">
        <f>"证券代码"</f>
        <v>证券代码</v>
      </c>
      <c r="N5259" s="2" t="str">
        <f>"股东代码"</f>
        <v>股东代码</v>
      </c>
      <c r="O5259" s="2" t="str">
        <f>"成本金额"</f>
        <v>成本金额</v>
      </c>
      <c r="P5259" s="2" t="s">
        <v>2</v>
      </c>
      <c r="Q5259" s="2"/>
      <c r="R5259" s="2" t="s">
        <v>3</v>
      </c>
    </row>
    <row r="5260" spans="1:18">
      <c r="A5260" s="2" t="s">
        <v>4</v>
      </c>
      <c r="B5260" s="9" t="s">
        <v>5</v>
      </c>
      <c r="C5260" s="9" t="s">
        <v>5</v>
      </c>
      <c r="D5260" s="2" t="str">
        <f t="shared" ref="D5260:D5275" si="1565">"人民币"</f>
        <v>人民币</v>
      </c>
      <c r="E5260" s="2">
        <v>19.758</v>
      </c>
      <c r="F5260" s="2">
        <v>-1294.53</v>
      </c>
      <c r="G5260" s="2">
        <v>-8.19</v>
      </c>
      <c r="H5260" s="9" t="s">
        <v>6</v>
      </c>
      <c r="I5260" s="2">
        <v>14512</v>
      </c>
      <c r="J5260" s="2">
        <v>18.14</v>
      </c>
      <c r="K5260" s="2">
        <v>0</v>
      </c>
      <c r="L5260" s="2">
        <v>0</v>
      </c>
      <c r="M5260" s="2" t="str">
        <f>"000936"</f>
        <v>000936</v>
      </c>
      <c r="N5260" s="2" t="str">
        <f t="shared" ref="N5260:N5263" si="1566">"0157472516"</f>
        <v>0157472516</v>
      </c>
      <c r="O5260" s="2" t="str">
        <f>"15806.53"</f>
        <v>15806.53</v>
      </c>
      <c r="P5260" s="2">
        <v>30</v>
      </c>
      <c r="Q5260" s="2">
        <f t="shared" ref="Q5260:Q5275" si="1567">P5260*B5260</f>
        <v>24000</v>
      </c>
      <c r="R5260" s="2">
        <f t="shared" ref="R5260:R5275" si="1568">(Q5260-O5260)/O5260*100</f>
        <v>51.835981711356</v>
      </c>
    </row>
    <row r="5261" spans="1:18">
      <c r="A5261" s="2" t="str">
        <f>"创业板B"</f>
        <v>创业板B</v>
      </c>
      <c r="B5261" s="2">
        <v>10000</v>
      </c>
      <c r="C5261" s="2">
        <v>10000</v>
      </c>
      <c r="D5261" s="2" t="str">
        <f>"人民币"</f>
        <v>人民币</v>
      </c>
      <c r="E5261" s="2">
        <v>1.116</v>
      </c>
      <c r="F5261" s="2">
        <v>-927.5</v>
      </c>
      <c r="G5261" s="2">
        <v>-8.33</v>
      </c>
      <c r="H5261" s="2"/>
      <c r="I5261" s="2">
        <v>10230</v>
      </c>
      <c r="J5261" s="2">
        <v>1.023</v>
      </c>
      <c r="K5261" s="2">
        <v>0</v>
      </c>
      <c r="L5261" s="2">
        <v>0</v>
      </c>
      <c r="M5261" s="2" t="str">
        <f>"150153"</f>
        <v>150153</v>
      </c>
      <c r="N5261" s="2" t="str">
        <f>"0157472516"</f>
        <v>0157472516</v>
      </c>
      <c r="O5261" s="2" t="str">
        <f>"11157.50"</f>
        <v>11157.50</v>
      </c>
      <c r="P5261" s="2">
        <v>1.3</v>
      </c>
      <c r="Q5261" s="2">
        <f>P5261*B5261</f>
        <v>13000</v>
      </c>
      <c r="R5261" s="2">
        <f>(Q5261-O5261)/O5261*100</f>
        <v>16.5135559041004</v>
      </c>
    </row>
    <row r="5262" spans="1:18">
      <c r="A5262" s="2" t="s">
        <v>7</v>
      </c>
      <c r="B5262" s="2">
        <v>600</v>
      </c>
      <c r="C5262" s="2">
        <v>600</v>
      </c>
      <c r="D5262" s="2" t="str">
        <f>"人民币"</f>
        <v>人民币</v>
      </c>
      <c r="E5262" s="2">
        <v>17.548</v>
      </c>
      <c r="F5262" s="2">
        <v>-310.88</v>
      </c>
      <c r="G5262" s="2">
        <v>-2.95</v>
      </c>
      <c r="H5262" s="2"/>
      <c r="I5262" s="2">
        <v>10218</v>
      </c>
      <c r="J5262" s="2">
        <v>17.03</v>
      </c>
      <c r="K5262" s="2">
        <v>0</v>
      </c>
      <c r="L5262" s="2">
        <v>0</v>
      </c>
      <c r="M5262" s="2" t="str">
        <f>"600008"</f>
        <v>600008</v>
      </c>
      <c r="N5262" s="2" t="str">
        <f t="shared" ref="N5262:N5265" si="1569">"A453612732"</f>
        <v>A453612732</v>
      </c>
      <c r="O5262" s="2" t="str">
        <f>"10528.88"</f>
        <v>10528.88</v>
      </c>
      <c r="P5262" s="2">
        <v>25</v>
      </c>
      <c r="Q5262" s="2">
        <f>P5262*B5262</f>
        <v>15000</v>
      </c>
      <c r="R5262" s="2">
        <f>(Q5262-O5262)/O5262*100</f>
        <v>42.4652954540274</v>
      </c>
    </row>
    <row r="5263" spans="1:18">
      <c r="A5263" s="2" t="str">
        <f>"华英农业"</f>
        <v>华英农业</v>
      </c>
      <c r="B5263" s="2">
        <v>600</v>
      </c>
      <c r="C5263" s="2">
        <v>300</v>
      </c>
      <c r="D5263" s="2" t="str">
        <f>"人民币"</f>
        <v>人民币</v>
      </c>
      <c r="E5263" s="2">
        <v>14.948</v>
      </c>
      <c r="F5263" s="2">
        <v>-418.66</v>
      </c>
      <c r="G5263" s="2">
        <v>-4.67</v>
      </c>
      <c r="H5263" s="2"/>
      <c r="I5263" s="2">
        <v>8550</v>
      </c>
      <c r="J5263" s="2">
        <v>14.25</v>
      </c>
      <c r="K5263" s="2">
        <v>300</v>
      </c>
      <c r="L5263" s="2">
        <v>0</v>
      </c>
      <c r="M5263" s="2" t="str">
        <f>"002321"</f>
        <v>002321</v>
      </c>
      <c r="N5263" s="2" t="str">
        <f>"0157472516"</f>
        <v>0157472516</v>
      </c>
      <c r="O5263" s="2" t="str">
        <f>"8968.66"</f>
        <v>8968.66</v>
      </c>
      <c r="P5263" s="2">
        <v>25</v>
      </c>
      <c r="Q5263" s="2">
        <f>P5263*B5263</f>
        <v>15000</v>
      </c>
      <c r="R5263" s="2">
        <f>(Q5263-O5263)/O5263*100</f>
        <v>67.2490650777262</v>
      </c>
    </row>
    <row r="5264" spans="1:18">
      <c r="A5264" s="2" t="str">
        <f>"*ST阳化"</f>
        <v>*ST阳化</v>
      </c>
      <c r="B5264" s="2">
        <v>900</v>
      </c>
      <c r="C5264" s="2">
        <v>600</v>
      </c>
      <c r="D5264" s="2" t="str">
        <f>"人民币"</f>
        <v>人民币</v>
      </c>
      <c r="E5264" s="2">
        <v>7.599</v>
      </c>
      <c r="F5264" s="2">
        <v>-80.2</v>
      </c>
      <c r="G5264" s="2">
        <v>-1.17</v>
      </c>
      <c r="H5264" s="2"/>
      <c r="I5264" s="2">
        <v>6759</v>
      </c>
      <c r="J5264" s="2">
        <v>7.51</v>
      </c>
      <c r="K5264" s="2">
        <v>300</v>
      </c>
      <c r="L5264" s="2">
        <v>0</v>
      </c>
      <c r="M5264" s="2" t="str">
        <f>"600691"</f>
        <v>600691</v>
      </c>
      <c r="N5264" s="2" t="str">
        <f>"A453612732"</f>
        <v>A453612732</v>
      </c>
      <c r="O5264" s="2" t="str">
        <f>"6839.20"</f>
        <v>6839.20</v>
      </c>
      <c r="P5264" s="2">
        <v>11</v>
      </c>
      <c r="Q5264" s="2">
        <f>P5264*B5264</f>
        <v>9900</v>
      </c>
      <c r="R5264" s="2">
        <f>(Q5264-O5264)/O5264*100</f>
        <v>44.7537723710376</v>
      </c>
    </row>
    <row r="5265" spans="1:18">
      <c r="A5265" s="2" t="str">
        <f>"雪峰科技"</f>
        <v>雪峰科技</v>
      </c>
      <c r="B5265" s="2">
        <v>200</v>
      </c>
      <c r="C5265" s="2">
        <v>100</v>
      </c>
      <c r="D5265" s="2" t="str">
        <f>"人民币"</f>
        <v>人民币</v>
      </c>
      <c r="E5265" s="2">
        <v>37.898</v>
      </c>
      <c r="F5265" s="2">
        <v>-1239.59</v>
      </c>
      <c r="G5265" s="2">
        <v>-16.35</v>
      </c>
      <c r="H5265" s="2"/>
      <c r="I5265" s="2">
        <v>6340</v>
      </c>
      <c r="J5265" s="2">
        <v>31.7</v>
      </c>
      <c r="K5265" s="2">
        <v>100</v>
      </c>
      <c r="L5265" s="2">
        <v>0</v>
      </c>
      <c r="M5265" s="2" t="str">
        <f>"603227"</f>
        <v>603227</v>
      </c>
      <c r="N5265" s="2" t="str">
        <f>"A453612732"</f>
        <v>A453612732</v>
      </c>
      <c r="O5265" s="2" t="str">
        <f>"7579.59"</f>
        <v>7579.59</v>
      </c>
      <c r="P5265" s="2">
        <v>42</v>
      </c>
      <c r="Q5265" s="2">
        <f>P5265*B5265</f>
        <v>8400</v>
      </c>
      <c r="R5265" s="2">
        <f>(Q5265-O5265)/O5265*100</f>
        <v>10.8239363870605</v>
      </c>
    </row>
    <row r="5266" spans="1:18">
      <c r="A5266" s="2" t="str">
        <f>"三花股份"</f>
        <v>三花股份</v>
      </c>
      <c r="B5266" s="2">
        <v>400</v>
      </c>
      <c r="C5266" s="2">
        <v>400</v>
      </c>
      <c r="D5266" s="2" t="str">
        <f>"人民币"</f>
        <v>人民币</v>
      </c>
      <c r="E5266" s="2">
        <v>13.737</v>
      </c>
      <c r="F5266" s="2">
        <v>69.25</v>
      </c>
      <c r="G5266" s="2">
        <v>1.26</v>
      </c>
      <c r="H5266" s="2"/>
      <c r="I5266" s="2">
        <v>5564</v>
      </c>
      <c r="J5266" s="2">
        <v>13.91</v>
      </c>
      <c r="K5266" s="2">
        <v>0</v>
      </c>
      <c r="L5266" s="2">
        <v>0</v>
      </c>
      <c r="M5266" s="2" t="str">
        <f>"002050"</f>
        <v>002050</v>
      </c>
      <c r="N5266" s="2" t="str">
        <f t="shared" ref="N5266:N5271" si="1570">"0157472516"</f>
        <v>0157472516</v>
      </c>
      <c r="O5266" s="2" t="str">
        <f>"5494.75"</f>
        <v>5494.75</v>
      </c>
      <c r="P5266" s="2">
        <v>20</v>
      </c>
      <c r="Q5266" s="2">
        <f>P5266*B5266</f>
        <v>8000</v>
      </c>
      <c r="R5266" s="2">
        <f>(Q5266-O5266)/O5266*100</f>
        <v>45.5935210883116</v>
      </c>
    </row>
    <row r="5267" spans="1:18">
      <c r="A5267" s="2" t="str">
        <f>"农 产 品"</f>
        <v>农 产 品</v>
      </c>
      <c r="B5267" s="2">
        <v>200</v>
      </c>
      <c r="C5267" s="2">
        <v>200</v>
      </c>
      <c r="D5267" s="2" t="str">
        <f>"人民币"</f>
        <v>人民币</v>
      </c>
      <c r="E5267" s="2">
        <v>25.665</v>
      </c>
      <c r="F5267" s="2">
        <v>-601</v>
      </c>
      <c r="G5267" s="2">
        <v>-11.71</v>
      </c>
      <c r="H5267" s="2"/>
      <c r="I5267" s="2">
        <v>4532</v>
      </c>
      <c r="J5267" s="2">
        <v>22.66</v>
      </c>
      <c r="K5267" s="2">
        <v>0</v>
      </c>
      <c r="L5267" s="2">
        <v>0</v>
      </c>
      <c r="M5267" s="2" t="str">
        <f>"000061"</f>
        <v>000061</v>
      </c>
      <c r="N5267" s="2" t="str">
        <f>"0157472516"</f>
        <v>0157472516</v>
      </c>
      <c r="O5267" s="2" t="str">
        <f>"5133.00"</f>
        <v>5133.00</v>
      </c>
      <c r="P5267" s="2">
        <v>35</v>
      </c>
      <c r="Q5267" s="2">
        <f>P5267*B5267</f>
        <v>7000</v>
      </c>
      <c r="R5267" s="2">
        <f>(Q5267-O5267)/O5267*100</f>
        <v>36.3724917202416</v>
      </c>
    </row>
    <row r="5268" spans="1:18">
      <c r="A5268" s="2" t="str">
        <f>"北京城建"</f>
        <v>北京城建</v>
      </c>
      <c r="B5268" s="2">
        <v>200</v>
      </c>
      <c r="C5268" s="2">
        <v>200</v>
      </c>
      <c r="D5268" s="2" t="str">
        <f>"人民币"</f>
        <v>人民币</v>
      </c>
      <c r="E5268" s="2">
        <v>24.605</v>
      </c>
      <c r="F5268" s="2">
        <v>-394.99</v>
      </c>
      <c r="G5268" s="2">
        <v>-8.03</v>
      </c>
      <c r="H5268" s="2"/>
      <c r="I5268" s="2">
        <v>4526</v>
      </c>
      <c r="J5268" s="2">
        <v>22.63</v>
      </c>
      <c r="K5268" s="2">
        <v>0</v>
      </c>
      <c r="L5268" s="2">
        <v>0</v>
      </c>
      <c r="M5268" s="2" t="str">
        <f>"600266"</f>
        <v>600266</v>
      </c>
      <c r="N5268" s="2" t="str">
        <f t="shared" ref="N5268:N5270" si="1571">"A453612732"</f>
        <v>A453612732</v>
      </c>
      <c r="O5268" s="2" t="str">
        <f>"4920.99"</f>
        <v>4920.99</v>
      </c>
      <c r="P5268" s="2">
        <v>28</v>
      </c>
      <c r="Q5268" s="2">
        <f>P5268*B5268</f>
        <v>5600</v>
      </c>
      <c r="R5268" s="2">
        <f>(Q5268-O5268)/O5268*100</f>
        <v>13.7982397850839</v>
      </c>
    </row>
    <row r="5269" spans="1:18">
      <c r="A5269" s="2" t="str">
        <f>"上汽集团"</f>
        <v>上汽集团</v>
      </c>
      <c r="B5269" s="2">
        <v>200</v>
      </c>
      <c r="C5269" s="2">
        <v>200</v>
      </c>
      <c r="D5269" s="2" t="str">
        <f>"人民币"</f>
        <v>人民币</v>
      </c>
      <c r="E5269" s="2">
        <v>24.736</v>
      </c>
      <c r="F5269" s="2">
        <v>-449.12</v>
      </c>
      <c r="G5269" s="2">
        <v>-9.08</v>
      </c>
      <c r="H5269" s="2"/>
      <c r="I5269" s="2">
        <v>4498</v>
      </c>
      <c r="J5269" s="2">
        <v>22.49</v>
      </c>
      <c r="K5269" s="2">
        <v>0</v>
      </c>
      <c r="L5269" s="2">
        <v>0</v>
      </c>
      <c r="M5269" s="2" t="str">
        <f>"600104"</f>
        <v>600104</v>
      </c>
      <c r="N5269" s="2" t="str">
        <f>"A453612732"</f>
        <v>A453612732</v>
      </c>
      <c r="O5269" s="2" t="str">
        <f>"4947.12"</f>
        <v>4947.12</v>
      </c>
      <c r="P5269" s="2">
        <v>35</v>
      </c>
      <c r="Q5269" s="2">
        <f>P5269*B5269</f>
        <v>7000</v>
      </c>
      <c r="R5269" s="2">
        <f>(Q5269-O5269)/O5269*100</f>
        <v>41.4964666310904</v>
      </c>
    </row>
    <row r="5270" spans="1:18">
      <c r="A5270" s="2" t="str">
        <f>"中海集运"</f>
        <v>中海集运</v>
      </c>
      <c r="B5270" s="2">
        <v>400</v>
      </c>
      <c r="C5270" s="2">
        <v>400</v>
      </c>
      <c r="D5270" s="2" t="str">
        <f>"人民币"</f>
        <v>人民币</v>
      </c>
      <c r="E5270" s="2">
        <v>9.099</v>
      </c>
      <c r="F5270" s="2">
        <v>-167.68</v>
      </c>
      <c r="G5270" s="2">
        <v>-4.6</v>
      </c>
      <c r="H5270" s="2"/>
      <c r="I5270" s="2">
        <v>3472</v>
      </c>
      <c r="J5270" s="2">
        <v>8.68</v>
      </c>
      <c r="K5270" s="2">
        <v>0</v>
      </c>
      <c r="L5270" s="2">
        <v>0</v>
      </c>
      <c r="M5270" s="2" t="str">
        <f>"601866"</f>
        <v>601866</v>
      </c>
      <c r="N5270" s="2" t="str">
        <f>"A453612732"</f>
        <v>A453612732</v>
      </c>
      <c r="O5270" s="2" t="str">
        <f>"3639.68"</f>
        <v>3639.68</v>
      </c>
      <c r="P5270" s="2">
        <v>12</v>
      </c>
      <c r="Q5270" s="2">
        <f>P5270*B5270</f>
        <v>4800</v>
      </c>
      <c r="R5270" s="2">
        <f>(Q5270-O5270)/O5270*100</f>
        <v>31.8797256901706</v>
      </c>
    </row>
    <row r="5271" spans="1:18">
      <c r="A5271" s="2" t="str">
        <f>"中航军B"</f>
        <v>中航军B</v>
      </c>
      <c r="B5271" s="2">
        <v>3000</v>
      </c>
      <c r="C5271" s="2">
        <v>3000</v>
      </c>
      <c r="D5271" s="2" t="str">
        <f>"人民币"</f>
        <v>人民币</v>
      </c>
      <c r="E5271" s="2">
        <v>0.972</v>
      </c>
      <c r="F5271" s="2">
        <v>-62</v>
      </c>
      <c r="G5271" s="2">
        <v>-2.16</v>
      </c>
      <c r="H5271" s="2"/>
      <c r="I5271" s="2">
        <v>2853</v>
      </c>
      <c r="J5271" s="2">
        <v>0.951</v>
      </c>
      <c r="K5271" s="2">
        <v>0</v>
      </c>
      <c r="L5271" s="2">
        <v>0</v>
      </c>
      <c r="M5271" s="2" t="str">
        <f>"150222"</f>
        <v>150222</v>
      </c>
      <c r="N5271" s="2" t="str">
        <f>"0157472516"</f>
        <v>0157472516</v>
      </c>
      <c r="O5271" s="2" t="str">
        <f>"2915.00"</f>
        <v>2915.00</v>
      </c>
      <c r="P5271" s="2">
        <v>1.1</v>
      </c>
      <c r="Q5271" s="2">
        <f>P5271*B5271</f>
        <v>3300</v>
      </c>
      <c r="R5271" s="2">
        <f>(Q5271-O5271)/O5271*100</f>
        <v>13.2075471698113</v>
      </c>
    </row>
    <row r="5272" spans="1:18">
      <c r="A5272" s="2" t="str">
        <f>"华贸物流"</f>
        <v>华贸物流</v>
      </c>
      <c r="B5272" s="2">
        <v>200</v>
      </c>
      <c r="C5272" s="2">
        <v>200</v>
      </c>
      <c r="D5272" s="2" t="str">
        <f>"人民币"</f>
        <v>人民币</v>
      </c>
      <c r="E5272" s="2">
        <v>16.576</v>
      </c>
      <c r="F5272" s="2">
        <v>-473.12</v>
      </c>
      <c r="G5272" s="2">
        <v>-14.27</v>
      </c>
      <c r="H5272" s="2"/>
      <c r="I5272" s="2">
        <v>2842</v>
      </c>
      <c r="J5272" s="2">
        <v>14.21</v>
      </c>
      <c r="K5272" s="2">
        <v>0</v>
      </c>
      <c r="L5272" s="2">
        <v>0</v>
      </c>
      <c r="M5272" s="2" t="str">
        <f>"603128"</f>
        <v>603128</v>
      </c>
      <c r="N5272" s="2" t="str">
        <f t="shared" ref="N5272:N5275" si="1572">"A453612732"</f>
        <v>A453612732</v>
      </c>
      <c r="O5272" s="2" t="str">
        <f>"3315.12"</f>
        <v>3315.12</v>
      </c>
      <c r="P5272" s="2">
        <v>20</v>
      </c>
      <c r="Q5272" s="2">
        <f>P5272*B5272</f>
        <v>4000</v>
      </c>
      <c r="R5272" s="2">
        <f>(Q5272-O5272)/O5272*100</f>
        <v>20.6592823185888</v>
      </c>
    </row>
    <row r="5273" spans="1:18">
      <c r="A5273" s="2" t="str">
        <f>"盛达矿业"</f>
        <v>盛达矿业</v>
      </c>
      <c r="B5273" s="2">
        <v>100</v>
      </c>
      <c r="C5273" s="2">
        <v>100</v>
      </c>
      <c r="D5273" s="2" t="str">
        <f>"人民币"</f>
        <v>人民币</v>
      </c>
      <c r="E5273" s="2">
        <v>38.308</v>
      </c>
      <c r="F5273" s="2">
        <v>-1175.77</v>
      </c>
      <c r="G5273" s="2">
        <v>-30.69</v>
      </c>
      <c r="H5273" s="2"/>
      <c r="I5273" s="2">
        <v>2655</v>
      </c>
      <c r="J5273" s="2">
        <v>26.55</v>
      </c>
      <c r="K5273" s="2">
        <v>0</v>
      </c>
      <c r="L5273" s="2">
        <v>100</v>
      </c>
      <c r="M5273" s="2" t="str">
        <f>"000603"</f>
        <v>000603</v>
      </c>
      <c r="N5273" s="2" t="str">
        <f>"0157472516"</f>
        <v>0157472516</v>
      </c>
      <c r="O5273" s="2" t="str">
        <f>"3830.77"</f>
        <v>3830.77</v>
      </c>
      <c r="P5273" s="2">
        <v>40</v>
      </c>
      <c r="Q5273" s="2">
        <f>P5273*B5273</f>
        <v>4000</v>
      </c>
      <c r="R5273" s="2">
        <f>(Q5273-O5273)/O5273*100</f>
        <v>4.41764971533138</v>
      </c>
    </row>
    <row r="5274" spans="1:18">
      <c r="A5274" s="2" t="str">
        <f>"大众交通"</f>
        <v>大众交通</v>
      </c>
      <c r="B5274" s="2">
        <v>100</v>
      </c>
      <c r="C5274" s="2">
        <v>100</v>
      </c>
      <c r="D5274" s="2" t="str">
        <f>"人民币"</f>
        <v>人民币</v>
      </c>
      <c r="E5274" s="2">
        <v>30.941</v>
      </c>
      <c r="F5274" s="2">
        <v>-1037.13</v>
      </c>
      <c r="G5274" s="2">
        <v>-33.52</v>
      </c>
      <c r="H5274" s="2"/>
      <c r="I5274" s="2">
        <v>2057</v>
      </c>
      <c r="J5274" s="2">
        <v>20.57</v>
      </c>
      <c r="K5274" s="2">
        <v>0</v>
      </c>
      <c r="L5274" s="2">
        <v>0</v>
      </c>
      <c r="M5274" s="2" t="str">
        <f>"600611"</f>
        <v>600611</v>
      </c>
      <c r="N5274" s="2" t="str">
        <f>"A453612732"</f>
        <v>A453612732</v>
      </c>
      <c r="O5274" s="2" t="str">
        <f>"3094.13"</f>
        <v>3094.13</v>
      </c>
      <c r="P5274" s="2">
        <v>28</v>
      </c>
      <c r="Q5274" s="2">
        <f>P5274*B5274</f>
        <v>2800</v>
      </c>
      <c r="R5274" s="2">
        <f>(Q5274-O5274)/O5274*100</f>
        <v>-9.50606470962759</v>
      </c>
    </row>
    <row r="5275" spans="1:18">
      <c r="A5275" s="2" t="str">
        <f>"中国中车"</f>
        <v>中国中车</v>
      </c>
      <c r="B5275" s="2">
        <v>100</v>
      </c>
      <c r="C5275" s="2">
        <v>100</v>
      </c>
      <c r="D5275" s="2" t="str">
        <f>"人民币"</f>
        <v>人民币</v>
      </c>
      <c r="E5275" s="2">
        <v>26.395</v>
      </c>
      <c r="F5275" s="2">
        <v>-631.5</v>
      </c>
      <c r="G5275" s="2">
        <v>-23.92</v>
      </c>
      <c r="H5275" s="2"/>
      <c r="I5275" s="2">
        <v>2008</v>
      </c>
      <c r="J5275" s="2">
        <v>20.08</v>
      </c>
      <c r="K5275" s="2">
        <v>0</v>
      </c>
      <c r="L5275" s="2">
        <v>100</v>
      </c>
      <c r="M5275" s="2" t="str">
        <f>"601766"</f>
        <v>601766</v>
      </c>
      <c r="N5275" s="2" t="str">
        <f>"A453612732"</f>
        <v>A453612732</v>
      </c>
      <c r="O5275" s="2" t="str">
        <f>"2639.50"</f>
        <v>2639.50</v>
      </c>
      <c r="P5275" s="2">
        <v>30</v>
      </c>
      <c r="Q5275" s="2">
        <f>P5275*B5275</f>
        <v>3000</v>
      </c>
      <c r="R5275" s="2">
        <f>(Q5275-O5275)/O5275*100</f>
        <v>13.6578897518469</v>
      </c>
    </row>
    <row r="5276" spans="1:18">
      <c r="A5276" s="2" t="s">
        <v>8</v>
      </c>
      <c r="B5276" s="2" t="s">
        <v>9</v>
      </c>
      <c r="C5276" s="4" t="s">
        <v>10</v>
      </c>
      <c r="D5276" s="4"/>
      <c r="E5276" s="4"/>
      <c r="F5276" s="2"/>
      <c r="G5276" s="2">
        <f>SUM(G5260:G5275)</f>
        <v>-178.38</v>
      </c>
      <c r="H5276" s="2"/>
      <c r="I5276" s="2"/>
      <c r="J5276" s="2"/>
      <c r="K5276" s="2"/>
      <c r="L5276" s="2"/>
      <c r="M5276" s="2"/>
      <c r="N5276" s="2"/>
      <c r="O5276" s="2"/>
      <c r="P5276" s="2"/>
      <c r="Q5276" s="2">
        <f>SUM(Q5260:Q5275)</f>
        <v>134800</v>
      </c>
      <c r="R5276" s="2"/>
    </row>
    <row r="5277" customFormat="1" spans="3:8">
      <c r="C5277" s="5"/>
      <c r="D5277" s="5"/>
      <c r="E5277" s="5"/>
      <c r="H5277" s="6">
        <v>42257</v>
      </c>
    </row>
    <row r="5278" customFormat="1" spans="10:10">
      <c r="J5278" s="6">
        <f>H5277+1</f>
        <v>42258</v>
      </c>
    </row>
    <row r="5279" customFormat="1" spans="2:11">
      <c r="B5279" t="s">
        <v>11</v>
      </c>
      <c r="K5279" s="7">
        <f ca="1">NOW()</f>
        <v>42259.9654398148</v>
      </c>
    </row>
    <row r="5280" customFormat="1" spans="9:9">
      <c r="I5280" t="e">
        <f>D5272+1</f>
        <v>#VALUE!</v>
      </c>
    </row>
    <row r="5281" customFormat="1"/>
    <row r="5282" spans="1:18">
      <c r="A5282" s="2" t="s">
        <v>0</v>
      </c>
      <c r="B5282" s="2" t="str">
        <f>"证券数量"</f>
        <v>证券数量</v>
      </c>
      <c r="C5282" s="2" t="s">
        <v>1</v>
      </c>
      <c r="D5282" s="2" t="str">
        <f>"价格币种"</f>
        <v>价格币种</v>
      </c>
      <c r="E5282" s="2" t="str">
        <f>"成本价"</f>
        <v>成本价</v>
      </c>
      <c r="F5282" s="2" t="str">
        <f>"浮动盈亏"</f>
        <v>浮动盈亏</v>
      </c>
      <c r="G5282" s="2" t="str">
        <f>"盈亏比例(%)"</f>
        <v>盈亏比例(%)</v>
      </c>
      <c r="H5282" s="2" t="str">
        <f>"折算汇率"</f>
        <v>折算汇率</v>
      </c>
      <c r="I5282" s="2" t="str">
        <f>"最新市值"</f>
        <v>最新市值</v>
      </c>
      <c r="J5282" s="2" t="str">
        <f>"当前价"</f>
        <v>当前价</v>
      </c>
      <c r="K5282" s="2" t="str">
        <f>"今买数量"</f>
        <v>今买数量</v>
      </c>
      <c r="L5282" s="2" t="str">
        <f>"今卖数量"</f>
        <v>今卖数量</v>
      </c>
      <c r="M5282" s="2" t="str">
        <f>"证券代码"</f>
        <v>证券代码</v>
      </c>
      <c r="N5282" s="2" t="str">
        <f>"股东代码"</f>
        <v>股东代码</v>
      </c>
      <c r="O5282" s="2" t="str">
        <f>"成本金额"</f>
        <v>成本金额</v>
      </c>
      <c r="P5282" s="2" t="s">
        <v>2</v>
      </c>
      <c r="Q5282" s="2"/>
      <c r="R5282" s="2" t="s">
        <v>3</v>
      </c>
    </row>
    <row r="5283" spans="1:18">
      <c r="A5283" s="2" t="s">
        <v>4</v>
      </c>
      <c r="B5283" s="9" t="s">
        <v>5</v>
      </c>
      <c r="C5283" s="9" t="s">
        <v>5</v>
      </c>
      <c r="D5283" s="2" t="str">
        <f t="shared" ref="D5283:D5298" si="1573">"人民币"</f>
        <v>人民币</v>
      </c>
      <c r="E5283" s="2">
        <v>19.758</v>
      </c>
      <c r="F5283" s="2">
        <v>-1294.53</v>
      </c>
      <c r="G5283" s="2">
        <v>-8.19</v>
      </c>
      <c r="H5283" s="9" t="s">
        <v>6</v>
      </c>
      <c r="I5283" s="2">
        <v>14512</v>
      </c>
      <c r="J5283" s="2">
        <v>18.14</v>
      </c>
      <c r="K5283" s="2">
        <v>0</v>
      </c>
      <c r="L5283" s="2">
        <v>0</v>
      </c>
      <c r="M5283" s="2" t="str">
        <f>"000936"</f>
        <v>000936</v>
      </c>
      <c r="N5283" s="2" t="str">
        <f t="shared" ref="N5283:N5286" si="1574">"0157472516"</f>
        <v>0157472516</v>
      </c>
      <c r="O5283" s="2" t="str">
        <f>"15806.53"</f>
        <v>15806.53</v>
      </c>
      <c r="P5283" s="2">
        <v>30</v>
      </c>
      <c r="Q5283" s="2">
        <f t="shared" ref="Q5283:Q5298" si="1575">P5283*B5283</f>
        <v>24000</v>
      </c>
      <c r="R5283" s="2">
        <f t="shared" ref="R5283:R5298" si="1576">(Q5283-O5283)/O5283*100</f>
        <v>51.835981711356</v>
      </c>
    </row>
    <row r="5284" spans="1:18">
      <c r="A5284" s="2" t="str">
        <f>"创业板B"</f>
        <v>创业板B</v>
      </c>
      <c r="B5284" s="2">
        <v>10000</v>
      </c>
      <c r="C5284" s="2">
        <v>10000</v>
      </c>
      <c r="D5284" s="2" t="str">
        <f>"人民币"</f>
        <v>人民币</v>
      </c>
      <c r="E5284" s="2">
        <v>1.116</v>
      </c>
      <c r="F5284" s="2">
        <v>-927.5</v>
      </c>
      <c r="G5284" s="2">
        <v>-8.33</v>
      </c>
      <c r="H5284" s="2"/>
      <c r="I5284" s="2">
        <v>10230</v>
      </c>
      <c r="J5284" s="2">
        <v>1.023</v>
      </c>
      <c r="K5284" s="2">
        <v>0</v>
      </c>
      <c r="L5284" s="2">
        <v>0</v>
      </c>
      <c r="M5284" s="2" t="str">
        <f>"150153"</f>
        <v>150153</v>
      </c>
      <c r="N5284" s="2" t="str">
        <f>"0157472516"</f>
        <v>0157472516</v>
      </c>
      <c r="O5284" s="2" t="str">
        <f>"11157.50"</f>
        <v>11157.50</v>
      </c>
      <c r="P5284" s="2">
        <v>1.3</v>
      </c>
      <c r="Q5284" s="2">
        <f>P5284*B5284</f>
        <v>13000</v>
      </c>
      <c r="R5284" s="2">
        <f>(Q5284-O5284)/O5284*100</f>
        <v>16.5135559041004</v>
      </c>
    </row>
    <row r="5285" spans="1:18">
      <c r="A5285" s="2" t="s">
        <v>7</v>
      </c>
      <c r="B5285" s="2">
        <v>600</v>
      </c>
      <c r="C5285" s="2">
        <v>600</v>
      </c>
      <c r="D5285" s="2" t="str">
        <f>"人民币"</f>
        <v>人民币</v>
      </c>
      <c r="E5285" s="2">
        <v>17.548</v>
      </c>
      <c r="F5285" s="2">
        <v>-310.88</v>
      </c>
      <c r="G5285" s="2">
        <v>-2.95</v>
      </c>
      <c r="H5285" s="2"/>
      <c r="I5285" s="2">
        <v>10218</v>
      </c>
      <c r="J5285" s="2">
        <v>17.03</v>
      </c>
      <c r="K5285" s="2">
        <v>0</v>
      </c>
      <c r="L5285" s="2">
        <v>0</v>
      </c>
      <c r="M5285" s="2" t="str">
        <f>"600008"</f>
        <v>600008</v>
      </c>
      <c r="N5285" s="2" t="str">
        <f t="shared" ref="N5285:N5288" si="1577">"A453612732"</f>
        <v>A453612732</v>
      </c>
      <c r="O5285" s="2" t="str">
        <f>"10528.88"</f>
        <v>10528.88</v>
      </c>
      <c r="P5285" s="2">
        <v>25</v>
      </c>
      <c r="Q5285" s="2">
        <f>P5285*B5285</f>
        <v>15000</v>
      </c>
      <c r="R5285" s="2">
        <f>(Q5285-O5285)/O5285*100</f>
        <v>42.4652954540274</v>
      </c>
    </row>
    <row r="5286" spans="1:18">
      <c r="A5286" s="2" t="str">
        <f>"华英农业"</f>
        <v>华英农业</v>
      </c>
      <c r="B5286" s="2">
        <v>600</v>
      </c>
      <c r="C5286" s="2">
        <v>300</v>
      </c>
      <c r="D5286" s="2" t="str">
        <f>"人民币"</f>
        <v>人民币</v>
      </c>
      <c r="E5286" s="2">
        <v>14.948</v>
      </c>
      <c r="F5286" s="2">
        <v>-418.66</v>
      </c>
      <c r="G5286" s="2">
        <v>-4.67</v>
      </c>
      <c r="H5286" s="2"/>
      <c r="I5286" s="2">
        <v>8550</v>
      </c>
      <c r="J5286" s="2">
        <v>14.25</v>
      </c>
      <c r="K5286" s="2">
        <v>300</v>
      </c>
      <c r="L5286" s="2">
        <v>0</v>
      </c>
      <c r="M5286" s="2" t="str">
        <f>"002321"</f>
        <v>002321</v>
      </c>
      <c r="N5286" s="2" t="str">
        <f>"0157472516"</f>
        <v>0157472516</v>
      </c>
      <c r="O5286" s="2" t="str">
        <f>"8968.66"</f>
        <v>8968.66</v>
      </c>
      <c r="P5286" s="2">
        <v>25</v>
      </c>
      <c r="Q5286" s="2">
        <f>P5286*B5286</f>
        <v>15000</v>
      </c>
      <c r="R5286" s="2">
        <f>(Q5286-O5286)/O5286*100</f>
        <v>67.2490650777262</v>
      </c>
    </row>
    <row r="5287" spans="1:18">
      <c r="A5287" s="2" t="str">
        <f>"*ST阳化"</f>
        <v>*ST阳化</v>
      </c>
      <c r="B5287" s="2">
        <v>900</v>
      </c>
      <c r="C5287" s="2">
        <v>600</v>
      </c>
      <c r="D5287" s="2" t="str">
        <f>"人民币"</f>
        <v>人民币</v>
      </c>
      <c r="E5287" s="2">
        <v>7.599</v>
      </c>
      <c r="F5287" s="2">
        <v>-80.2</v>
      </c>
      <c r="G5287" s="2">
        <v>-1.17</v>
      </c>
      <c r="H5287" s="2"/>
      <c r="I5287" s="2">
        <v>6759</v>
      </c>
      <c r="J5287" s="2">
        <v>7.51</v>
      </c>
      <c r="K5287" s="2">
        <v>300</v>
      </c>
      <c r="L5287" s="2">
        <v>0</v>
      </c>
      <c r="M5287" s="2" t="str">
        <f>"600691"</f>
        <v>600691</v>
      </c>
      <c r="N5287" s="2" t="str">
        <f>"A453612732"</f>
        <v>A453612732</v>
      </c>
      <c r="O5287" s="2" t="str">
        <f>"6839.20"</f>
        <v>6839.20</v>
      </c>
      <c r="P5287" s="2">
        <v>11</v>
      </c>
      <c r="Q5287" s="2">
        <f>P5287*B5287</f>
        <v>9900</v>
      </c>
      <c r="R5287" s="2">
        <f>(Q5287-O5287)/O5287*100</f>
        <v>44.7537723710376</v>
      </c>
    </row>
    <row r="5288" spans="1:18">
      <c r="A5288" s="2" t="str">
        <f>"雪峰科技"</f>
        <v>雪峰科技</v>
      </c>
      <c r="B5288" s="2">
        <v>200</v>
      </c>
      <c r="C5288" s="2">
        <v>100</v>
      </c>
      <c r="D5288" s="2" t="str">
        <f>"人民币"</f>
        <v>人民币</v>
      </c>
      <c r="E5288" s="2">
        <v>37.898</v>
      </c>
      <c r="F5288" s="2">
        <v>-1239.59</v>
      </c>
      <c r="G5288" s="2">
        <v>-16.35</v>
      </c>
      <c r="H5288" s="2"/>
      <c r="I5288" s="2">
        <v>6340</v>
      </c>
      <c r="J5288" s="2">
        <v>31.7</v>
      </c>
      <c r="K5288" s="2">
        <v>100</v>
      </c>
      <c r="L5288" s="2">
        <v>0</v>
      </c>
      <c r="M5288" s="2" t="str">
        <f>"603227"</f>
        <v>603227</v>
      </c>
      <c r="N5288" s="2" t="str">
        <f>"A453612732"</f>
        <v>A453612732</v>
      </c>
      <c r="O5288" s="2" t="str">
        <f>"7579.59"</f>
        <v>7579.59</v>
      </c>
      <c r="P5288" s="2">
        <v>42</v>
      </c>
      <c r="Q5288" s="2">
        <f>P5288*B5288</f>
        <v>8400</v>
      </c>
      <c r="R5288" s="2">
        <f>(Q5288-O5288)/O5288*100</f>
        <v>10.8239363870605</v>
      </c>
    </row>
    <row r="5289" spans="1:18">
      <c r="A5289" s="2" t="str">
        <f>"三花股份"</f>
        <v>三花股份</v>
      </c>
      <c r="B5289" s="2">
        <v>400</v>
      </c>
      <c r="C5289" s="2">
        <v>400</v>
      </c>
      <c r="D5289" s="2" t="str">
        <f>"人民币"</f>
        <v>人民币</v>
      </c>
      <c r="E5289" s="2">
        <v>13.737</v>
      </c>
      <c r="F5289" s="2">
        <v>69.25</v>
      </c>
      <c r="G5289" s="2">
        <v>1.26</v>
      </c>
      <c r="H5289" s="2"/>
      <c r="I5289" s="2">
        <v>5564</v>
      </c>
      <c r="J5289" s="2">
        <v>13.91</v>
      </c>
      <c r="K5289" s="2">
        <v>0</v>
      </c>
      <c r="L5289" s="2">
        <v>0</v>
      </c>
      <c r="M5289" s="2" t="str">
        <f>"002050"</f>
        <v>002050</v>
      </c>
      <c r="N5289" s="2" t="str">
        <f t="shared" ref="N5289:N5294" si="1578">"0157472516"</f>
        <v>0157472516</v>
      </c>
      <c r="O5289" s="2" t="str">
        <f>"5494.75"</f>
        <v>5494.75</v>
      </c>
      <c r="P5289" s="2">
        <v>20</v>
      </c>
      <c r="Q5289" s="2">
        <f>P5289*B5289</f>
        <v>8000</v>
      </c>
      <c r="R5289" s="2">
        <f>(Q5289-O5289)/O5289*100</f>
        <v>45.5935210883116</v>
      </c>
    </row>
    <row r="5290" spans="1:18">
      <c r="A5290" s="2" t="str">
        <f>"农 产 品"</f>
        <v>农 产 品</v>
      </c>
      <c r="B5290" s="2">
        <v>200</v>
      </c>
      <c r="C5290" s="2">
        <v>200</v>
      </c>
      <c r="D5290" s="2" t="str">
        <f>"人民币"</f>
        <v>人民币</v>
      </c>
      <c r="E5290" s="2">
        <v>25.665</v>
      </c>
      <c r="F5290" s="2">
        <v>-601</v>
      </c>
      <c r="G5290" s="2">
        <v>-11.71</v>
      </c>
      <c r="H5290" s="2"/>
      <c r="I5290" s="2">
        <v>4532</v>
      </c>
      <c r="J5290" s="2">
        <v>22.66</v>
      </c>
      <c r="K5290" s="2">
        <v>0</v>
      </c>
      <c r="L5290" s="2">
        <v>0</v>
      </c>
      <c r="M5290" s="2" t="str">
        <f>"000061"</f>
        <v>000061</v>
      </c>
      <c r="N5290" s="2" t="str">
        <f>"0157472516"</f>
        <v>0157472516</v>
      </c>
      <c r="O5290" s="2" t="str">
        <f>"5133.00"</f>
        <v>5133.00</v>
      </c>
      <c r="P5290" s="2">
        <v>35</v>
      </c>
      <c r="Q5290" s="2">
        <f>P5290*B5290</f>
        <v>7000</v>
      </c>
      <c r="R5290" s="2">
        <f>(Q5290-O5290)/O5290*100</f>
        <v>36.3724917202416</v>
      </c>
    </row>
    <row r="5291" spans="1:18">
      <c r="A5291" s="2" t="str">
        <f>"北京城建"</f>
        <v>北京城建</v>
      </c>
      <c r="B5291" s="2">
        <v>200</v>
      </c>
      <c r="C5291" s="2">
        <v>200</v>
      </c>
      <c r="D5291" s="2" t="str">
        <f>"人民币"</f>
        <v>人民币</v>
      </c>
      <c r="E5291" s="2">
        <v>24.605</v>
      </c>
      <c r="F5291" s="2">
        <v>-394.99</v>
      </c>
      <c r="G5291" s="2">
        <v>-8.03</v>
      </c>
      <c r="H5291" s="2"/>
      <c r="I5291" s="2">
        <v>4526</v>
      </c>
      <c r="J5291" s="2">
        <v>22.63</v>
      </c>
      <c r="K5291" s="2">
        <v>0</v>
      </c>
      <c r="L5291" s="2">
        <v>0</v>
      </c>
      <c r="M5291" s="2" t="str">
        <f>"600266"</f>
        <v>600266</v>
      </c>
      <c r="N5291" s="2" t="str">
        <f t="shared" ref="N5291:N5293" si="1579">"A453612732"</f>
        <v>A453612732</v>
      </c>
      <c r="O5291" s="2" t="str">
        <f>"4920.99"</f>
        <v>4920.99</v>
      </c>
      <c r="P5291" s="2">
        <v>28</v>
      </c>
      <c r="Q5291" s="2">
        <f>P5291*B5291</f>
        <v>5600</v>
      </c>
      <c r="R5291" s="2">
        <f>(Q5291-O5291)/O5291*100</f>
        <v>13.7982397850839</v>
      </c>
    </row>
    <row r="5292" spans="1:18">
      <c r="A5292" s="2" t="str">
        <f>"上汽集团"</f>
        <v>上汽集团</v>
      </c>
      <c r="B5292" s="2">
        <v>200</v>
      </c>
      <c r="C5292" s="2">
        <v>200</v>
      </c>
      <c r="D5292" s="2" t="str">
        <f>"人民币"</f>
        <v>人民币</v>
      </c>
      <c r="E5292" s="2">
        <v>24.736</v>
      </c>
      <c r="F5292" s="2">
        <v>-449.12</v>
      </c>
      <c r="G5292" s="2">
        <v>-9.08</v>
      </c>
      <c r="H5292" s="2"/>
      <c r="I5292" s="2">
        <v>4498</v>
      </c>
      <c r="J5292" s="2">
        <v>22.49</v>
      </c>
      <c r="K5292" s="2">
        <v>0</v>
      </c>
      <c r="L5292" s="2">
        <v>0</v>
      </c>
      <c r="M5292" s="2" t="str">
        <f>"600104"</f>
        <v>600104</v>
      </c>
      <c r="N5292" s="2" t="str">
        <f>"A453612732"</f>
        <v>A453612732</v>
      </c>
      <c r="O5292" s="2" t="str">
        <f>"4947.12"</f>
        <v>4947.12</v>
      </c>
      <c r="P5292" s="2">
        <v>35</v>
      </c>
      <c r="Q5292" s="2">
        <f>P5292*B5292</f>
        <v>7000</v>
      </c>
      <c r="R5292" s="2">
        <f>(Q5292-O5292)/O5292*100</f>
        <v>41.4964666310904</v>
      </c>
    </row>
    <row r="5293" spans="1:18">
      <c r="A5293" s="2" t="str">
        <f>"中海集运"</f>
        <v>中海集运</v>
      </c>
      <c r="B5293" s="2">
        <v>400</v>
      </c>
      <c r="C5293" s="2">
        <v>400</v>
      </c>
      <c r="D5293" s="2" t="str">
        <f>"人民币"</f>
        <v>人民币</v>
      </c>
      <c r="E5293" s="2">
        <v>9.099</v>
      </c>
      <c r="F5293" s="2">
        <v>-167.68</v>
      </c>
      <c r="G5293" s="2">
        <v>-4.6</v>
      </c>
      <c r="H5293" s="2"/>
      <c r="I5293" s="2">
        <v>3472</v>
      </c>
      <c r="J5293" s="2">
        <v>8.68</v>
      </c>
      <c r="K5293" s="2">
        <v>0</v>
      </c>
      <c r="L5293" s="2">
        <v>0</v>
      </c>
      <c r="M5293" s="2" t="str">
        <f>"601866"</f>
        <v>601866</v>
      </c>
      <c r="N5293" s="2" t="str">
        <f>"A453612732"</f>
        <v>A453612732</v>
      </c>
      <c r="O5293" s="2" t="str">
        <f>"3639.68"</f>
        <v>3639.68</v>
      </c>
      <c r="P5293" s="2">
        <v>12</v>
      </c>
      <c r="Q5293" s="2">
        <f>P5293*B5293</f>
        <v>4800</v>
      </c>
      <c r="R5293" s="2">
        <f>(Q5293-O5293)/O5293*100</f>
        <v>31.8797256901706</v>
      </c>
    </row>
    <row r="5294" spans="1:18">
      <c r="A5294" s="2" t="str">
        <f>"中航军B"</f>
        <v>中航军B</v>
      </c>
      <c r="B5294" s="2">
        <v>3000</v>
      </c>
      <c r="C5294" s="2">
        <v>3000</v>
      </c>
      <c r="D5294" s="2" t="str">
        <f>"人民币"</f>
        <v>人民币</v>
      </c>
      <c r="E5294" s="2">
        <v>0.972</v>
      </c>
      <c r="F5294" s="2">
        <v>-62</v>
      </c>
      <c r="G5294" s="2">
        <v>-2.16</v>
      </c>
      <c r="H5294" s="2"/>
      <c r="I5294" s="2">
        <v>2853</v>
      </c>
      <c r="J5294" s="2">
        <v>0.951</v>
      </c>
      <c r="K5294" s="2">
        <v>0</v>
      </c>
      <c r="L5294" s="2">
        <v>0</v>
      </c>
      <c r="M5294" s="2" t="str">
        <f>"150222"</f>
        <v>150222</v>
      </c>
      <c r="N5294" s="2" t="str">
        <f>"0157472516"</f>
        <v>0157472516</v>
      </c>
      <c r="O5294" s="2" t="str">
        <f>"2915.00"</f>
        <v>2915.00</v>
      </c>
      <c r="P5294" s="2">
        <v>1.1</v>
      </c>
      <c r="Q5294" s="2">
        <f>P5294*B5294</f>
        <v>3300</v>
      </c>
      <c r="R5294" s="2">
        <f>(Q5294-O5294)/O5294*100</f>
        <v>13.2075471698113</v>
      </c>
    </row>
    <row r="5295" spans="1:18">
      <c r="A5295" s="2" t="str">
        <f>"华贸物流"</f>
        <v>华贸物流</v>
      </c>
      <c r="B5295" s="2">
        <v>200</v>
      </c>
      <c r="C5295" s="2">
        <v>200</v>
      </c>
      <c r="D5295" s="2" t="str">
        <f>"人民币"</f>
        <v>人民币</v>
      </c>
      <c r="E5295" s="2">
        <v>16.576</v>
      </c>
      <c r="F5295" s="2">
        <v>-473.12</v>
      </c>
      <c r="G5295" s="2">
        <v>-14.27</v>
      </c>
      <c r="H5295" s="2"/>
      <c r="I5295" s="2">
        <v>2842</v>
      </c>
      <c r="J5295" s="2">
        <v>14.21</v>
      </c>
      <c r="K5295" s="2">
        <v>0</v>
      </c>
      <c r="L5295" s="2">
        <v>0</v>
      </c>
      <c r="M5295" s="2" t="str">
        <f>"603128"</f>
        <v>603128</v>
      </c>
      <c r="N5295" s="2" t="str">
        <f t="shared" ref="N5295:N5298" si="1580">"A453612732"</f>
        <v>A453612732</v>
      </c>
      <c r="O5295" s="2" t="str">
        <f>"3315.12"</f>
        <v>3315.12</v>
      </c>
      <c r="P5295" s="2">
        <v>20</v>
      </c>
      <c r="Q5295" s="2">
        <f>P5295*B5295</f>
        <v>4000</v>
      </c>
      <c r="R5295" s="2">
        <f>(Q5295-O5295)/O5295*100</f>
        <v>20.6592823185888</v>
      </c>
    </row>
    <row r="5296" spans="1:18">
      <c r="A5296" s="2" t="str">
        <f>"盛达矿业"</f>
        <v>盛达矿业</v>
      </c>
      <c r="B5296" s="2">
        <v>100</v>
      </c>
      <c r="C5296" s="2">
        <v>100</v>
      </c>
      <c r="D5296" s="2" t="str">
        <f>"人民币"</f>
        <v>人民币</v>
      </c>
      <c r="E5296" s="2">
        <v>38.308</v>
      </c>
      <c r="F5296" s="2">
        <v>-1175.77</v>
      </c>
      <c r="G5296" s="2">
        <v>-30.69</v>
      </c>
      <c r="H5296" s="2"/>
      <c r="I5296" s="2">
        <v>2655</v>
      </c>
      <c r="J5296" s="2">
        <v>26.55</v>
      </c>
      <c r="K5296" s="2">
        <v>0</v>
      </c>
      <c r="L5296" s="2">
        <v>100</v>
      </c>
      <c r="M5296" s="2" t="str">
        <f>"000603"</f>
        <v>000603</v>
      </c>
      <c r="N5296" s="2" t="str">
        <f>"0157472516"</f>
        <v>0157472516</v>
      </c>
      <c r="O5296" s="2" t="str">
        <f>"3830.77"</f>
        <v>3830.77</v>
      </c>
      <c r="P5296" s="2">
        <v>40</v>
      </c>
      <c r="Q5296" s="2">
        <f>P5296*B5296</f>
        <v>4000</v>
      </c>
      <c r="R5296" s="2">
        <f>(Q5296-O5296)/O5296*100</f>
        <v>4.41764971533138</v>
      </c>
    </row>
    <row r="5297" spans="1:18">
      <c r="A5297" s="2" t="str">
        <f>"大众交通"</f>
        <v>大众交通</v>
      </c>
      <c r="B5297" s="2">
        <v>100</v>
      </c>
      <c r="C5297" s="2">
        <v>100</v>
      </c>
      <c r="D5297" s="2" t="str">
        <f>"人民币"</f>
        <v>人民币</v>
      </c>
      <c r="E5297" s="2">
        <v>30.941</v>
      </c>
      <c r="F5297" s="2">
        <v>-1037.13</v>
      </c>
      <c r="G5297" s="2">
        <v>-33.52</v>
      </c>
      <c r="H5297" s="2"/>
      <c r="I5297" s="2">
        <v>2057</v>
      </c>
      <c r="J5297" s="2">
        <v>20.57</v>
      </c>
      <c r="K5297" s="2">
        <v>0</v>
      </c>
      <c r="L5297" s="2">
        <v>0</v>
      </c>
      <c r="M5297" s="2" t="str">
        <f>"600611"</f>
        <v>600611</v>
      </c>
      <c r="N5297" s="2" t="str">
        <f>"A453612732"</f>
        <v>A453612732</v>
      </c>
      <c r="O5297" s="2" t="str">
        <f>"3094.13"</f>
        <v>3094.13</v>
      </c>
      <c r="P5297" s="2">
        <v>28</v>
      </c>
      <c r="Q5297" s="2">
        <f>P5297*B5297</f>
        <v>2800</v>
      </c>
      <c r="R5297" s="2">
        <f>(Q5297-O5297)/O5297*100</f>
        <v>-9.50606470962759</v>
      </c>
    </row>
    <row r="5298" spans="1:18">
      <c r="A5298" s="2" t="str">
        <f>"中国中车"</f>
        <v>中国中车</v>
      </c>
      <c r="B5298" s="2">
        <v>100</v>
      </c>
      <c r="C5298" s="2">
        <v>100</v>
      </c>
      <c r="D5298" s="2" t="str">
        <f>"人民币"</f>
        <v>人民币</v>
      </c>
      <c r="E5298" s="2">
        <v>26.395</v>
      </c>
      <c r="F5298" s="2">
        <v>-631.5</v>
      </c>
      <c r="G5298" s="2">
        <v>-23.92</v>
      </c>
      <c r="H5298" s="2"/>
      <c r="I5298" s="2">
        <v>2008</v>
      </c>
      <c r="J5298" s="2">
        <v>20.08</v>
      </c>
      <c r="K5298" s="2">
        <v>0</v>
      </c>
      <c r="L5298" s="2">
        <v>100</v>
      </c>
      <c r="M5298" s="2" t="str">
        <f>"601766"</f>
        <v>601766</v>
      </c>
      <c r="N5298" s="2" t="str">
        <f>"A453612732"</f>
        <v>A453612732</v>
      </c>
      <c r="O5298" s="2" t="str">
        <f>"2639.50"</f>
        <v>2639.50</v>
      </c>
      <c r="P5298" s="2">
        <v>30</v>
      </c>
      <c r="Q5298" s="2">
        <f>P5298*B5298</f>
        <v>3000</v>
      </c>
      <c r="R5298" s="2">
        <f>(Q5298-O5298)/O5298*100</f>
        <v>13.6578897518469</v>
      </c>
    </row>
    <row r="5299" spans="1:18">
      <c r="A5299" s="2" t="s">
        <v>8</v>
      </c>
      <c r="B5299" s="2" t="s">
        <v>9</v>
      </c>
      <c r="C5299" s="4" t="s">
        <v>10</v>
      </c>
      <c r="D5299" s="4"/>
      <c r="E5299" s="4"/>
      <c r="F5299" s="2"/>
      <c r="G5299" s="2">
        <f>SUM(G5283:G5298)</f>
        <v>-178.38</v>
      </c>
      <c r="H5299" s="2"/>
      <c r="I5299" s="2"/>
      <c r="J5299" s="2"/>
      <c r="K5299" s="2"/>
      <c r="L5299" s="2"/>
      <c r="M5299" s="2"/>
      <c r="N5299" s="2"/>
      <c r="O5299" s="2"/>
      <c r="P5299" s="2"/>
      <c r="Q5299" s="2">
        <f>SUM(Q5283:Q5298)</f>
        <v>134800</v>
      </c>
      <c r="R5299" s="2"/>
    </row>
    <row r="5300" customFormat="1" spans="3:8">
      <c r="C5300" s="5"/>
      <c r="D5300" s="5"/>
      <c r="E5300" s="5"/>
      <c r="H5300" s="6">
        <v>42257</v>
      </c>
    </row>
    <row r="5301" spans="2:18">
      <c r="B5301" s="2" t="str">
        <f>"币种"</f>
        <v>币种</v>
      </c>
      <c r="C5301" s="2" t="str">
        <f>"余额"</f>
        <v>余额</v>
      </c>
      <c r="D5301" s="2" t="str">
        <f>"可用"</f>
        <v>可用</v>
      </c>
      <c r="E5301" s="2" t="str">
        <f>"可取"</f>
        <v>可取</v>
      </c>
      <c r="F5301" s="2" t="str">
        <f>"参考市值"</f>
        <v>参考市值</v>
      </c>
      <c r="G5301" s="2" t="str">
        <f>"资产"</f>
        <v>资产</v>
      </c>
      <c r="H5301" s="2" t="str">
        <f>"盈亏"</f>
        <v>盈亏</v>
      </c>
      <c r="I5301" s="2"/>
      <c r="J5301" s="2"/>
      <c r="K5301" s="2"/>
      <c r="L5301" s="2"/>
      <c r="M5301" s="2"/>
      <c r="N5301" s="2"/>
      <c r="O5301" s="2"/>
      <c r="P5301" s="2"/>
      <c r="Q5301" s="2"/>
      <c r="R5301" s="2"/>
    </row>
    <row r="5302" spans="2:18">
      <c r="B5302" s="2" t="str">
        <f>"人民币"</f>
        <v>人民币</v>
      </c>
      <c r="C5302" s="2" t="str">
        <f>"5508.71"</f>
        <v>5508.71</v>
      </c>
      <c r="D5302" s="2" t="str">
        <f>"138.54"</f>
        <v>138.54</v>
      </c>
      <c r="E5302" s="2" t="str">
        <f>"138.54"</f>
        <v>138.54</v>
      </c>
      <c r="F5302" s="2" t="str">
        <f>"91616.00"</f>
        <v>91616.00</v>
      </c>
      <c r="G5302" s="2" t="str">
        <f>"91754.54"</f>
        <v>91754.54</v>
      </c>
      <c r="H5302" s="2" t="str">
        <f>"-9194.42"</f>
        <v>-9194.42</v>
      </c>
      <c r="I5302" s="2"/>
      <c r="J5302" s="2"/>
      <c r="K5302" s="2"/>
      <c r="L5302" s="2"/>
      <c r="M5302" s="2"/>
      <c r="N5302" s="2"/>
      <c r="O5302" s="2"/>
      <c r="P5302" s="2"/>
      <c r="Q5302" s="2"/>
      <c r="R5302" s="2"/>
    </row>
    <row r="5303" spans="2:18"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8"/>
    </row>
    <row r="5304" spans="2:19">
      <c r="B5304" s="2" t="s">
        <v>0</v>
      </c>
      <c r="C5304" s="2" t="str">
        <f>"证券数量"</f>
        <v>证券数量</v>
      </c>
      <c r="D5304" s="2" t="s">
        <v>1</v>
      </c>
      <c r="E5304" s="2" t="str">
        <f>"价格币种"</f>
        <v>价格币种</v>
      </c>
      <c r="F5304" s="2" t="str">
        <f>"成本价"</f>
        <v>成本价</v>
      </c>
      <c r="G5304" s="2" t="str">
        <f>"浮动盈亏"</f>
        <v>浮动盈亏</v>
      </c>
      <c r="H5304" s="2" t="str">
        <f>"盈亏比例(%)"</f>
        <v>盈亏比例(%)</v>
      </c>
      <c r="I5304" s="2" t="str">
        <f>"折算汇率"</f>
        <v>折算汇率</v>
      </c>
      <c r="J5304" s="2" t="str">
        <f>"最新市值"</f>
        <v>最新市值</v>
      </c>
      <c r="K5304" s="2" t="str">
        <f>"当前价"</f>
        <v>当前价</v>
      </c>
      <c r="L5304" s="2" t="str">
        <f>"今买数量"</f>
        <v>今买数量</v>
      </c>
      <c r="M5304" s="2" t="str">
        <f>"今卖数量"</f>
        <v>今卖数量</v>
      </c>
      <c r="N5304" s="2" t="str">
        <f>"证券代码"</f>
        <v>证券代码</v>
      </c>
      <c r="O5304" s="2" t="str">
        <f>"股东代码"</f>
        <v>股东代码</v>
      </c>
      <c r="P5304" s="2" t="str">
        <f>"成本金额"</f>
        <v>成本金额</v>
      </c>
      <c r="Q5304" s="2" t="s">
        <v>2</v>
      </c>
      <c r="R5304" s="2"/>
      <c r="S5304" s="2" t="s">
        <v>3</v>
      </c>
    </row>
    <row r="5305" spans="2:19">
      <c r="B5305" s="2" t="s">
        <v>4</v>
      </c>
      <c r="C5305" s="9" t="s">
        <v>5</v>
      </c>
      <c r="D5305" s="9" t="s">
        <v>5</v>
      </c>
      <c r="E5305" s="2" t="str">
        <f t="shared" ref="E5305:E5320" si="1581">"人民币"</f>
        <v>人民币</v>
      </c>
      <c r="F5305" s="2">
        <v>19.758</v>
      </c>
      <c r="G5305" s="2">
        <v>-1294.53</v>
      </c>
      <c r="H5305" s="2">
        <v>-8.19</v>
      </c>
      <c r="I5305" s="9" t="s">
        <v>6</v>
      </c>
      <c r="J5305" s="2">
        <v>14512</v>
      </c>
      <c r="K5305" s="2">
        <v>18.14</v>
      </c>
      <c r="L5305" s="2">
        <v>0</v>
      </c>
      <c r="M5305" s="2">
        <v>0</v>
      </c>
      <c r="N5305" s="2" t="str">
        <f>"000936"</f>
        <v>000936</v>
      </c>
      <c r="O5305" s="2" t="str">
        <f t="shared" ref="O5305:O5308" si="1582">"0157472516"</f>
        <v>0157472516</v>
      </c>
      <c r="P5305" s="2" t="str">
        <f>"15806.53"</f>
        <v>15806.53</v>
      </c>
      <c r="Q5305" s="2">
        <v>30</v>
      </c>
      <c r="R5305" s="2">
        <f t="shared" ref="R5305:R5320" si="1583">Q5305*C5305</f>
        <v>24000</v>
      </c>
      <c r="S5305" s="2">
        <f t="shared" ref="S5305:S5320" si="1584">(R5305-P5305)/P5305*100</f>
        <v>51.835981711356</v>
      </c>
    </row>
    <row r="5306" spans="2:19">
      <c r="B5306" s="2" t="str">
        <f>"创业板B"</f>
        <v>创业板B</v>
      </c>
      <c r="C5306" s="2">
        <v>10000</v>
      </c>
      <c r="D5306" s="2">
        <v>10000</v>
      </c>
      <c r="E5306" s="2" t="str">
        <f>"人民币"</f>
        <v>人民币</v>
      </c>
      <c r="F5306" s="2">
        <v>1.116</v>
      </c>
      <c r="G5306" s="2">
        <v>-927.5</v>
      </c>
      <c r="H5306" s="2">
        <v>-8.33</v>
      </c>
      <c r="I5306" s="2"/>
      <c r="J5306" s="2">
        <v>10230</v>
      </c>
      <c r="K5306" s="2">
        <v>1.023</v>
      </c>
      <c r="L5306" s="2">
        <v>0</v>
      </c>
      <c r="M5306" s="2">
        <v>0</v>
      </c>
      <c r="N5306" s="2" t="str">
        <f>"150153"</f>
        <v>150153</v>
      </c>
      <c r="O5306" s="2" t="str">
        <f>"0157472516"</f>
        <v>0157472516</v>
      </c>
      <c r="P5306" s="2" t="str">
        <f>"11157.50"</f>
        <v>11157.50</v>
      </c>
      <c r="Q5306" s="2">
        <v>1.3</v>
      </c>
      <c r="R5306" s="2">
        <f>Q5306*C5306</f>
        <v>13000</v>
      </c>
      <c r="S5306" s="2">
        <f>(R5306-P5306)/P5306*100</f>
        <v>16.5135559041004</v>
      </c>
    </row>
    <row r="5307" spans="2:19">
      <c r="B5307" s="2" t="s">
        <v>7</v>
      </c>
      <c r="C5307" s="2">
        <v>600</v>
      </c>
      <c r="D5307" s="2">
        <v>600</v>
      </c>
      <c r="E5307" s="2" t="str">
        <f>"人民币"</f>
        <v>人民币</v>
      </c>
      <c r="F5307" s="2">
        <v>17.548</v>
      </c>
      <c r="G5307" s="2">
        <v>-310.88</v>
      </c>
      <c r="H5307" s="2">
        <v>-2.95</v>
      </c>
      <c r="I5307" s="2"/>
      <c r="J5307" s="2">
        <v>10218</v>
      </c>
      <c r="K5307" s="2">
        <v>17.03</v>
      </c>
      <c r="L5307" s="2">
        <v>0</v>
      </c>
      <c r="M5307" s="2">
        <v>0</v>
      </c>
      <c r="N5307" s="2" t="str">
        <f>"600008"</f>
        <v>600008</v>
      </c>
      <c r="O5307" s="2" t="str">
        <f t="shared" ref="O5307:O5310" si="1585">"A453612732"</f>
        <v>A453612732</v>
      </c>
      <c r="P5307" s="2" t="str">
        <f>"10528.88"</f>
        <v>10528.88</v>
      </c>
      <c r="Q5307" s="2">
        <v>25</v>
      </c>
      <c r="R5307" s="2">
        <f>Q5307*C5307</f>
        <v>15000</v>
      </c>
      <c r="S5307" s="2">
        <f>(R5307-P5307)/P5307*100</f>
        <v>42.4652954540274</v>
      </c>
    </row>
    <row r="5308" spans="2:19">
      <c r="B5308" s="2" t="str">
        <f>"华英农业"</f>
        <v>华英农业</v>
      </c>
      <c r="C5308" s="2">
        <v>600</v>
      </c>
      <c r="D5308" s="2">
        <v>300</v>
      </c>
      <c r="E5308" s="2" t="str">
        <f>"人民币"</f>
        <v>人民币</v>
      </c>
      <c r="F5308" s="2">
        <v>14.948</v>
      </c>
      <c r="G5308" s="2">
        <v>-418.66</v>
      </c>
      <c r="H5308" s="2">
        <v>-4.67</v>
      </c>
      <c r="I5308" s="2"/>
      <c r="J5308" s="2">
        <v>8550</v>
      </c>
      <c r="K5308" s="2">
        <v>14.25</v>
      </c>
      <c r="L5308" s="2">
        <v>300</v>
      </c>
      <c r="M5308" s="2">
        <v>0</v>
      </c>
      <c r="N5308" s="2" t="str">
        <f>"002321"</f>
        <v>002321</v>
      </c>
      <c r="O5308" s="2" t="str">
        <f>"0157472516"</f>
        <v>0157472516</v>
      </c>
      <c r="P5308" s="2" t="str">
        <f>"8968.66"</f>
        <v>8968.66</v>
      </c>
      <c r="Q5308" s="2">
        <v>25</v>
      </c>
      <c r="R5308" s="2">
        <f>Q5308*C5308</f>
        <v>15000</v>
      </c>
      <c r="S5308" s="2">
        <f>(R5308-P5308)/P5308*100</f>
        <v>67.2490650777262</v>
      </c>
    </row>
    <row r="5309" spans="2:19">
      <c r="B5309" s="2" t="str">
        <f>"*ST阳化"</f>
        <v>*ST阳化</v>
      </c>
      <c r="C5309" s="2">
        <v>900</v>
      </c>
      <c r="D5309" s="2">
        <v>600</v>
      </c>
      <c r="E5309" s="2" t="str">
        <f>"人民币"</f>
        <v>人民币</v>
      </c>
      <c r="F5309" s="2">
        <v>7.599</v>
      </c>
      <c r="G5309" s="2">
        <v>-80.2</v>
      </c>
      <c r="H5309" s="2">
        <v>-1.17</v>
      </c>
      <c r="I5309" s="2"/>
      <c r="J5309" s="2">
        <v>6759</v>
      </c>
      <c r="K5309" s="2">
        <v>7.51</v>
      </c>
      <c r="L5309" s="2">
        <v>300</v>
      </c>
      <c r="M5309" s="2">
        <v>0</v>
      </c>
      <c r="N5309" s="2" t="str">
        <f>"600691"</f>
        <v>600691</v>
      </c>
      <c r="O5309" s="2" t="str">
        <f>"A453612732"</f>
        <v>A453612732</v>
      </c>
      <c r="P5309" s="2" t="str">
        <f>"6839.20"</f>
        <v>6839.20</v>
      </c>
      <c r="Q5309" s="2">
        <v>11</v>
      </c>
      <c r="R5309" s="2">
        <f>Q5309*C5309</f>
        <v>9900</v>
      </c>
      <c r="S5309" s="2">
        <f>(R5309-P5309)/P5309*100</f>
        <v>44.7537723710376</v>
      </c>
    </row>
    <row r="5310" spans="2:19">
      <c r="B5310" s="2" t="str">
        <f>"雪峰科技"</f>
        <v>雪峰科技</v>
      </c>
      <c r="C5310" s="2">
        <v>200</v>
      </c>
      <c r="D5310" s="2">
        <v>100</v>
      </c>
      <c r="E5310" s="2" t="str">
        <f>"人民币"</f>
        <v>人民币</v>
      </c>
      <c r="F5310" s="2">
        <v>37.898</v>
      </c>
      <c r="G5310" s="2">
        <v>-1239.59</v>
      </c>
      <c r="H5310" s="2">
        <v>-16.35</v>
      </c>
      <c r="I5310" s="2"/>
      <c r="J5310" s="2">
        <v>6340</v>
      </c>
      <c r="K5310" s="2">
        <v>31.7</v>
      </c>
      <c r="L5310" s="2">
        <v>100</v>
      </c>
      <c r="M5310" s="2">
        <v>0</v>
      </c>
      <c r="N5310" s="2" t="str">
        <f>"603227"</f>
        <v>603227</v>
      </c>
      <c r="O5310" s="2" t="str">
        <f>"A453612732"</f>
        <v>A453612732</v>
      </c>
      <c r="P5310" s="2" t="str">
        <f>"7579.59"</f>
        <v>7579.59</v>
      </c>
      <c r="Q5310" s="2">
        <v>42</v>
      </c>
      <c r="R5310" s="2">
        <f>Q5310*C5310</f>
        <v>8400</v>
      </c>
      <c r="S5310" s="2">
        <f>(R5310-P5310)/P5310*100</f>
        <v>10.8239363870605</v>
      </c>
    </row>
    <row r="5311" spans="2:19">
      <c r="B5311" s="2" t="str">
        <f>"三花股份"</f>
        <v>三花股份</v>
      </c>
      <c r="C5311" s="2">
        <v>400</v>
      </c>
      <c r="D5311" s="2">
        <v>400</v>
      </c>
      <c r="E5311" s="2" t="str">
        <f>"人民币"</f>
        <v>人民币</v>
      </c>
      <c r="F5311" s="2">
        <v>13.737</v>
      </c>
      <c r="G5311" s="2">
        <v>69.25</v>
      </c>
      <c r="H5311" s="2">
        <v>1.26</v>
      </c>
      <c r="I5311" s="2"/>
      <c r="J5311" s="2">
        <v>5564</v>
      </c>
      <c r="K5311" s="2">
        <v>13.91</v>
      </c>
      <c r="L5311" s="2">
        <v>0</v>
      </c>
      <c r="M5311" s="2">
        <v>0</v>
      </c>
      <c r="N5311" s="2" t="str">
        <f>"002050"</f>
        <v>002050</v>
      </c>
      <c r="O5311" s="2" t="str">
        <f t="shared" ref="O5311:O5316" si="1586">"0157472516"</f>
        <v>0157472516</v>
      </c>
      <c r="P5311" s="2" t="str">
        <f>"5494.75"</f>
        <v>5494.75</v>
      </c>
      <c r="Q5311" s="2">
        <v>20</v>
      </c>
      <c r="R5311" s="2">
        <f>Q5311*C5311</f>
        <v>8000</v>
      </c>
      <c r="S5311" s="2">
        <f>(R5311-P5311)/P5311*100</f>
        <v>45.5935210883116</v>
      </c>
    </row>
    <row r="5312" spans="2:19">
      <c r="B5312" s="2" t="str">
        <f>"农 产 品"</f>
        <v>农 产 品</v>
      </c>
      <c r="C5312" s="2">
        <v>200</v>
      </c>
      <c r="D5312" s="2">
        <v>200</v>
      </c>
      <c r="E5312" s="2" t="str">
        <f>"人民币"</f>
        <v>人民币</v>
      </c>
      <c r="F5312" s="2">
        <v>25.665</v>
      </c>
      <c r="G5312" s="2">
        <v>-601</v>
      </c>
      <c r="H5312" s="2">
        <v>-11.71</v>
      </c>
      <c r="I5312" s="2"/>
      <c r="J5312" s="2">
        <v>4532</v>
      </c>
      <c r="K5312" s="2">
        <v>22.66</v>
      </c>
      <c r="L5312" s="2">
        <v>0</v>
      </c>
      <c r="M5312" s="2">
        <v>0</v>
      </c>
      <c r="N5312" s="2" t="str">
        <f>"000061"</f>
        <v>000061</v>
      </c>
      <c r="O5312" s="2" t="str">
        <f>"0157472516"</f>
        <v>0157472516</v>
      </c>
      <c r="P5312" s="2" t="str">
        <f>"5133.00"</f>
        <v>5133.00</v>
      </c>
      <c r="Q5312" s="2">
        <v>35</v>
      </c>
      <c r="R5312" s="2">
        <f>Q5312*C5312</f>
        <v>7000</v>
      </c>
      <c r="S5312" s="2">
        <f>(R5312-P5312)/P5312*100</f>
        <v>36.3724917202416</v>
      </c>
    </row>
    <row r="5313" spans="2:19">
      <c r="B5313" s="2" t="str">
        <f>"北京城建"</f>
        <v>北京城建</v>
      </c>
      <c r="C5313" s="2">
        <v>200</v>
      </c>
      <c r="D5313" s="2">
        <v>200</v>
      </c>
      <c r="E5313" s="2" t="str">
        <f>"人民币"</f>
        <v>人民币</v>
      </c>
      <c r="F5313" s="2">
        <v>24.605</v>
      </c>
      <c r="G5313" s="2">
        <v>-394.99</v>
      </c>
      <c r="H5313" s="2">
        <v>-8.03</v>
      </c>
      <c r="I5313" s="2"/>
      <c r="J5313" s="2">
        <v>4526</v>
      </c>
      <c r="K5313" s="2">
        <v>22.63</v>
      </c>
      <c r="L5313" s="2">
        <v>0</v>
      </c>
      <c r="M5313" s="2">
        <v>0</v>
      </c>
      <c r="N5313" s="2" t="str">
        <f>"600266"</f>
        <v>600266</v>
      </c>
      <c r="O5313" s="2" t="str">
        <f t="shared" ref="O5313:O5315" si="1587">"A453612732"</f>
        <v>A453612732</v>
      </c>
      <c r="P5313" s="2" t="str">
        <f>"4920.99"</f>
        <v>4920.99</v>
      </c>
      <c r="Q5313" s="2">
        <v>28</v>
      </c>
      <c r="R5313" s="2">
        <f>Q5313*C5313</f>
        <v>5600</v>
      </c>
      <c r="S5313" s="2">
        <f>(R5313-P5313)/P5313*100</f>
        <v>13.7982397850839</v>
      </c>
    </row>
    <row r="5314" spans="2:19">
      <c r="B5314" s="2" t="str">
        <f>"上汽集团"</f>
        <v>上汽集团</v>
      </c>
      <c r="C5314" s="2">
        <v>200</v>
      </c>
      <c r="D5314" s="2">
        <v>200</v>
      </c>
      <c r="E5314" s="2" t="str">
        <f>"人民币"</f>
        <v>人民币</v>
      </c>
      <c r="F5314" s="2">
        <v>24.736</v>
      </c>
      <c r="G5314" s="2">
        <v>-449.12</v>
      </c>
      <c r="H5314" s="2">
        <v>-9.08</v>
      </c>
      <c r="I5314" s="2"/>
      <c r="J5314" s="2">
        <v>4498</v>
      </c>
      <c r="K5314" s="2">
        <v>22.49</v>
      </c>
      <c r="L5314" s="2">
        <v>0</v>
      </c>
      <c r="M5314" s="2">
        <v>0</v>
      </c>
      <c r="N5314" s="2" t="str">
        <f>"600104"</f>
        <v>600104</v>
      </c>
      <c r="O5314" s="2" t="str">
        <f>"A453612732"</f>
        <v>A453612732</v>
      </c>
      <c r="P5314" s="2" t="str">
        <f>"4947.12"</f>
        <v>4947.12</v>
      </c>
      <c r="Q5314" s="2">
        <v>35</v>
      </c>
      <c r="R5314" s="2">
        <f>Q5314*C5314</f>
        <v>7000</v>
      </c>
      <c r="S5314" s="2">
        <f>(R5314-P5314)/P5314*100</f>
        <v>41.4964666310904</v>
      </c>
    </row>
    <row r="5315" spans="2:19">
      <c r="B5315" s="2" t="str">
        <f>"中海集运"</f>
        <v>中海集运</v>
      </c>
      <c r="C5315" s="2">
        <v>400</v>
      </c>
      <c r="D5315" s="2">
        <v>400</v>
      </c>
      <c r="E5315" s="2" t="str">
        <f>"人民币"</f>
        <v>人民币</v>
      </c>
      <c r="F5315" s="2">
        <v>9.099</v>
      </c>
      <c r="G5315" s="2">
        <v>-167.68</v>
      </c>
      <c r="H5315" s="2">
        <v>-4.6</v>
      </c>
      <c r="I5315" s="2"/>
      <c r="J5315" s="2">
        <v>3472</v>
      </c>
      <c r="K5315" s="2">
        <v>8.68</v>
      </c>
      <c r="L5315" s="2">
        <v>0</v>
      </c>
      <c r="M5315" s="2">
        <v>0</v>
      </c>
      <c r="N5315" s="2" t="str">
        <f>"601866"</f>
        <v>601866</v>
      </c>
      <c r="O5315" s="2" t="str">
        <f>"A453612732"</f>
        <v>A453612732</v>
      </c>
      <c r="P5315" s="2" t="str">
        <f>"3639.68"</f>
        <v>3639.68</v>
      </c>
      <c r="Q5315" s="2">
        <v>12</v>
      </c>
      <c r="R5315" s="2">
        <f>Q5315*C5315</f>
        <v>4800</v>
      </c>
      <c r="S5315" s="2">
        <f>(R5315-P5315)/P5315*100</f>
        <v>31.8797256901706</v>
      </c>
    </row>
    <row r="5316" spans="2:19">
      <c r="B5316" s="2" t="str">
        <f>"中航军B"</f>
        <v>中航军B</v>
      </c>
      <c r="C5316" s="2">
        <v>3000</v>
      </c>
      <c r="D5316" s="2">
        <v>3000</v>
      </c>
      <c r="E5316" s="2" t="str">
        <f>"人民币"</f>
        <v>人民币</v>
      </c>
      <c r="F5316" s="2">
        <v>0.972</v>
      </c>
      <c r="G5316" s="2">
        <v>-62</v>
      </c>
      <c r="H5316" s="2">
        <v>-2.16</v>
      </c>
      <c r="I5316" s="2"/>
      <c r="J5316" s="2">
        <v>2853</v>
      </c>
      <c r="K5316" s="2">
        <v>0.951</v>
      </c>
      <c r="L5316" s="2">
        <v>0</v>
      </c>
      <c r="M5316" s="2">
        <v>0</v>
      </c>
      <c r="N5316" s="2" t="str">
        <f>"150222"</f>
        <v>150222</v>
      </c>
      <c r="O5316" s="2" t="str">
        <f>"0157472516"</f>
        <v>0157472516</v>
      </c>
      <c r="P5316" s="2" t="str">
        <f>"2915.00"</f>
        <v>2915.00</v>
      </c>
      <c r="Q5316" s="2">
        <v>1.1</v>
      </c>
      <c r="R5316" s="2">
        <f>Q5316*C5316</f>
        <v>3300</v>
      </c>
      <c r="S5316" s="2">
        <f>(R5316-P5316)/P5316*100</f>
        <v>13.2075471698113</v>
      </c>
    </row>
    <row r="5317" spans="2:19">
      <c r="B5317" s="2" t="str">
        <f>"华贸物流"</f>
        <v>华贸物流</v>
      </c>
      <c r="C5317" s="2">
        <v>200</v>
      </c>
      <c r="D5317" s="2">
        <v>200</v>
      </c>
      <c r="E5317" s="2" t="str">
        <f>"人民币"</f>
        <v>人民币</v>
      </c>
      <c r="F5317" s="2">
        <v>16.576</v>
      </c>
      <c r="G5317" s="2">
        <v>-473.12</v>
      </c>
      <c r="H5317" s="2">
        <v>-14.27</v>
      </c>
      <c r="I5317" s="2"/>
      <c r="J5317" s="2">
        <v>2842</v>
      </c>
      <c r="K5317" s="2">
        <v>14.21</v>
      </c>
      <c r="L5317" s="2">
        <v>0</v>
      </c>
      <c r="M5317" s="2">
        <v>0</v>
      </c>
      <c r="N5317" s="2" t="str">
        <f>"603128"</f>
        <v>603128</v>
      </c>
      <c r="O5317" s="2" t="str">
        <f t="shared" ref="O5317:O5320" si="1588">"A453612732"</f>
        <v>A453612732</v>
      </c>
      <c r="P5317" s="2" t="str">
        <f>"3315.12"</f>
        <v>3315.12</v>
      </c>
      <c r="Q5317" s="2">
        <v>20</v>
      </c>
      <c r="R5317" s="2">
        <f>Q5317*C5317</f>
        <v>4000</v>
      </c>
      <c r="S5317" s="2">
        <f>(R5317-P5317)/P5317*100</f>
        <v>20.6592823185888</v>
      </c>
    </row>
    <row r="5318" spans="2:19">
      <c r="B5318" s="2" t="str">
        <f>"盛达矿业"</f>
        <v>盛达矿业</v>
      </c>
      <c r="C5318" s="2">
        <v>100</v>
      </c>
      <c r="D5318" s="2">
        <v>100</v>
      </c>
      <c r="E5318" s="2" t="str">
        <f>"人民币"</f>
        <v>人民币</v>
      </c>
      <c r="F5318" s="2">
        <v>38.308</v>
      </c>
      <c r="G5318" s="2">
        <v>-1175.77</v>
      </c>
      <c r="H5318" s="2">
        <v>-30.69</v>
      </c>
      <c r="I5318" s="2"/>
      <c r="J5318" s="2">
        <v>2655</v>
      </c>
      <c r="K5318" s="2">
        <v>26.55</v>
      </c>
      <c r="L5318" s="2">
        <v>0</v>
      </c>
      <c r="M5318" s="2">
        <v>100</v>
      </c>
      <c r="N5318" s="2" t="str">
        <f>"000603"</f>
        <v>000603</v>
      </c>
      <c r="O5318" s="2" t="str">
        <f>"0157472516"</f>
        <v>0157472516</v>
      </c>
      <c r="P5318" s="2" t="str">
        <f>"3830.77"</f>
        <v>3830.77</v>
      </c>
      <c r="Q5318" s="2">
        <v>40</v>
      </c>
      <c r="R5318" s="2">
        <f>Q5318*C5318</f>
        <v>4000</v>
      </c>
      <c r="S5318" s="2">
        <f>(R5318-P5318)/P5318*100</f>
        <v>4.41764971533138</v>
      </c>
    </row>
    <row r="5319" spans="2:19">
      <c r="B5319" s="2" t="str">
        <f>"大众交通"</f>
        <v>大众交通</v>
      </c>
      <c r="C5319" s="2">
        <v>100</v>
      </c>
      <c r="D5319" s="2">
        <v>100</v>
      </c>
      <c r="E5319" s="2" t="str">
        <f>"人民币"</f>
        <v>人民币</v>
      </c>
      <c r="F5319" s="2">
        <v>30.941</v>
      </c>
      <c r="G5319" s="2">
        <v>-1037.13</v>
      </c>
      <c r="H5319" s="2">
        <v>-33.52</v>
      </c>
      <c r="I5319" s="2"/>
      <c r="J5319" s="2">
        <v>2057</v>
      </c>
      <c r="K5319" s="2">
        <v>20.57</v>
      </c>
      <c r="L5319" s="2">
        <v>0</v>
      </c>
      <c r="M5319" s="2">
        <v>0</v>
      </c>
      <c r="N5319" s="2" t="str">
        <f>"600611"</f>
        <v>600611</v>
      </c>
      <c r="O5319" s="2" t="str">
        <f>"A453612732"</f>
        <v>A453612732</v>
      </c>
      <c r="P5319" s="2" t="str">
        <f>"3094.13"</f>
        <v>3094.13</v>
      </c>
      <c r="Q5319" s="2">
        <v>28</v>
      </c>
      <c r="R5319" s="2">
        <f>Q5319*C5319</f>
        <v>2800</v>
      </c>
      <c r="S5319" s="2">
        <f>(R5319-P5319)/P5319*100</f>
        <v>-9.50606470962759</v>
      </c>
    </row>
    <row r="5320" spans="2:19">
      <c r="B5320" s="2" t="str">
        <f>"中国中车"</f>
        <v>中国中车</v>
      </c>
      <c r="C5320" s="2">
        <v>100</v>
      </c>
      <c r="D5320" s="2">
        <v>100</v>
      </c>
      <c r="E5320" s="2" t="str">
        <f>"人民币"</f>
        <v>人民币</v>
      </c>
      <c r="F5320" s="2">
        <v>26.395</v>
      </c>
      <c r="G5320" s="2">
        <v>-631.5</v>
      </c>
      <c r="H5320" s="2">
        <v>-23.92</v>
      </c>
      <c r="I5320" s="2"/>
      <c r="J5320" s="2">
        <v>2008</v>
      </c>
      <c r="K5320" s="2">
        <v>20.08</v>
      </c>
      <c r="L5320" s="2">
        <v>0</v>
      </c>
      <c r="M5320" s="2">
        <v>100</v>
      </c>
      <c r="N5320" s="2" t="str">
        <f>"601766"</f>
        <v>601766</v>
      </c>
      <c r="O5320" s="2" t="str">
        <f>"A453612732"</f>
        <v>A453612732</v>
      </c>
      <c r="P5320" s="2" t="str">
        <f>"2639.50"</f>
        <v>2639.50</v>
      </c>
      <c r="Q5320" s="2">
        <v>30</v>
      </c>
      <c r="R5320" s="2">
        <f>Q5320*C5320</f>
        <v>3000</v>
      </c>
      <c r="S5320" s="2">
        <f>(R5320-P5320)/P5320*100</f>
        <v>13.6578897518469</v>
      </c>
    </row>
    <row r="5321" spans="2:19">
      <c r="B5321" s="2" t="s">
        <v>8</v>
      </c>
      <c r="C5321" s="2" t="s">
        <v>9</v>
      </c>
      <c r="D5321" s="4" t="s">
        <v>10</v>
      </c>
      <c r="E5321" s="4"/>
      <c r="F5321" s="4"/>
      <c r="G5321" s="2"/>
      <c r="H5321" s="2">
        <f>SUM(H5305:H5320)</f>
        <v>-178.38</v>
      </c>
      <c r="I5321" s="2"/>
      <c r="J5321" s="2"/>
      <c r="K5321" s="2"/>
      <c r="L5321" s="2"/>
      <c r="M5321" s="2"/>
      <c r="N5321" s="2"/>
      <c r="O5321" s="2"/>
      <c r="P5321" s="2"/>
      <c r="Q5321" s="2"/>
      <c r="R5321" s="2">
        <f>SUM(R5305:R5320)</f>
        <v>134800</v>
      </c>
      <c r="S5321" s="2"/>
    </row>
    <row r="5322" customFormat="1" spans="4:9">
      <c r="D5322" s="5"/>
      <c r="E5322" s="5"/>
      <c r="F5322" s="5"/>
      <c r="I5322" s="6">
        <v>42257</v>
      </c>
    </row>
    <row r="5323" customFormat="1" spans="11:11">
      <c r="K5323" s="6">
        <f>I5322+1</f>
        <v>42258</v>
      </c>
    </row>
    <row r="5324" customFormat="1" spans="3:12">
      <c r="C5324" t="s">
        <v>11</v>
      </c>
      <c r="L5324" s="7">
        <f ca="1">NOW()</f>
        <v>42259.9654398148</v>
      </c>
    </row>
    <row r="5325" customFormat="1" spans="10:10">
      <c r="J5325" t="e">
        <f>E5317+1</f>
        <v>#VALUE!</v>
      </c>
    </row>
    <row r="5326" customFormat="1" spans="7:7">
      <c r="G5326" t="s">
        <v>12</v>
      </c>
    </row>
    <row r="5327" customFormat="1" spans="6:6">
      <c r="F5327" t="s">
        <v>13</v>
      </c>
    </row>
    <row r="5328" spans="1:17">
      <c r="A5328" s="2" t="str">
        <f>"币种"</f>
        <v>币种</v>
      </c>
      <c r="B5328" s="2" t="str">
        <f>"余额"</f>
        <v>余额</v>
      </c>
      <c r="C5328" s="2" t="str">
        <f>"可用"</f>
        <v>可用</v>
      </c>
      <c r="D5328" s="2" t="str">
        <f>"可取"</f>
        <v>可取</v>
      </c>
      <c r="E5328" s="2" t="str">
        <f>"参考市值"</f>
        <v>参考市值</v>
      </c>
      <c r="F5328" s="2" t="str">
        <f>"资产"</f>
        <v>资产</v>
      </c>
      <c r="G5328" s="2" t="str">
        <f>"盈亏"</f>
        <v>盈亏</v>
      </c>
      <c r="H5328" s="2"/>
      <c r="I5328" s="2"/>
      <c r="J5328" s="2"/>
      <c r="K5328" s="2"/>
      <c r="L5328" s="2"/>
      <c r="M5328" s="2"/>
      <c r="N5328" s="2"/>
      <c r="O5328" s="2"/>
      <c r="P5328" s="2"/>
      <c r="Q5328" s="2"/>
    </row>
    <row r="5329" spans="1:17">
      <c r="A5329" s="2" t="str">
        <f>"人民币"</f>
        <v>人民币</v>
      </c>
      <c r="B5329" s="2" t="str">
        <f>"5508.71"</f>
        <v>5508.71</v>
      </c>
      <c r="C5329" s="2" t="str">
        <f>"138.54"</f>
        <v>138.54</v>
      </c>
      <c r="D5329" s="2" t="str">
        <f>"138.54"</f>
        <v>138.54</v>
      </c>
      <c r="E5329" s="2" t="str">
        <f>"91616.00"</f>
        <v>91616.00</v>
      </c>
      <c r="F5329" s="2" t="str">
        <f>"91754.54"</f>
        <v>91754.54</v>
      </c>
      <c r="G5329" s="2" t="str">
        <f>"-9194.42"</f>
        <v>-9194.42</v>
      </c>
      <c r="H5329" s="2"/>
      <c r="I5329" s="2"/>
      <c r="J5329" s="2"/>
      <c r="K5329" s="2"/>
      <c r="L5329" s="2"/>
      <c r="M5329" s="2"/>
      <c r="N5329" s="2"/>
      <c r="O5329" s="2"/>
      <c r="P5329" s="2"/>
      <c r="Q5329" s="2"/>
    </row>
    <row r="5330" spans="1:17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8"/>
    </row>
    <row r="5331" spans="1:18">
      <c r="A5331" s="2" t="s">
        <v>0</v>
      </c>
      <c r="B5331" s="2" t="str">
        <f>"证券数量"</f>
        <v>证券数量</v>
      </c>
      <c r="C5331" s="2" t="s">
        <v>1</v>
      </c>
      <c r="D5331" s="2" t="str">
        <f>"价格币种"</f>
        <v>价格币种</v>
      </c>
      <c r="E5331" s="2" t="str">
        <f>"成本价"</f>
        <v>成本价</v>
      </c>
      <c r="F5331" s="2" t="str">
        <f>"浮动盈亏"</f>
        <v>浮动盈亏</v>
      </c>
      <c r="G5331" s="2" t="str">
        <f>"盈亏比例(%)"</f>
        <v>盈亏比例(%)</v>
      </c>
      <c r="H5331" s="2" t="str">
        <f>"折算汇率"</f>
        <v>折算汇率</v>
      </c>
      <c r="I5331" s="2" t="str">
        <f>"最新市值"</f>
        <v>最新市值</v>
      </c>
      <c r="J5331" s="2" t="str">
        <f>"当前价"</f>
        <v>当前价</v>
      </c>
      <c r="K5331" s="2" t="str">
        <f>"今买数量"</f>
        <v>今买数量</v>
      </c>
      <c r="L5331" s="2" t="str">
        <f>"今卖数量"</f>
        <v>今卖数量</v>
      </c>
      <c r="M5331" s="2" t="str">
        <f>"证券代码"</f>
        <v>证券代码</v>
      </c>
      <c r="N5331" s="2" t="str">
        <f>"股东代码"</f>
        <v>股东代码</v>
      </c>
      <c r="O5331" s="2" t="str">
        <f>"成本金额"</f>
        <v>成本金额</v>
      </c>
      <c r="P5331" s="2" t="s">
        <v>2</v>
      </c>
      <c r="Q5331" s="2"/>
      <c r="R5331" s="2" t="s">
        <v>3</v>
      </c>
    </row>
    <row r="5332" spans="1:18">
      <c r="A5332" s="2" t="s">
        <v>4</v>
      </c>
      <c r="B5332" s="9" t="s">
        <v>5</v>
      </c>
      <c r="C5332" s="9" t="s">
        <v>5</v>
      </c>
      <c r="D5332" s="2" t="str">
        <f t="shared" ref="D5332:D5347" si="1589">"人民币"</f>
        <v>人民币</v>
      </c>
      <c r="E5332" s="2">
        <v>19.758</v>
      </c>
      <c r="F5332" s="2">
        <v>-1294.53</v>
      </c>
      <c r="G5332" s="2">
        <v>-8.19</v>
      </c>
      <c r="H5332" s="9" t="s">
        <v>6</v>
      </c>
      <c r="I5332" s="2">
        <v>14512</v>
      </c>
      <c r="J5332" s="2">
        <v>18.14</v>
      </c>
      <c r="K5332" s="2">
        <v>0</v>
      </c>
      <c r="L5332" s="2">
        <v>0</v>
      </c>
      <c r="M5332" s="2" t="str">
        <f>"000936"</f>
        <v>000936</v>
      </c>
      <c r="N5332" s="2" t="str">
        <f t="shared" ref="N5332:N5335" si="1590">"0157472516"</f>
        <v>0157472516</v>
      </c>
      <c r="O5332" s="2" t="str">
        <f>"15806.53"</f>
        <v>15806.53</v>
      </c>
      <c r="P5332" s="2">
        <v>30</v>
      </c>
      <c r="Q5332" s="2">
        <f t="shared" ref="Q5332:Q5347" si="1591">P5332*B5332</f>
        <v>24000</v>
      </c>
      <c r="R5332" s="2">
        <f t="shared" ref="R5332:R5347" si="1592">(Q5332-O5332)/O5332*100</f>
        <v>51.835981711356</v>
      </c>
    </row>
    <row r="5333" spans="1:18">
      <c r="A5333" s="2" t="str">
        <f>"创业板B"</f>
        <v>创业板B</v>
      </c>
      <c r="B5333" s="2">
        <v>10000</v>
      </c>
      <c r="C5333" s="2">
        <v>10000</v>
      </c>
      <c r="D5333" s="2" t="str">
        <f>"人民币"</f>
        <v>人民币</v>
      </c>
      <c r="E5333" s="2">
        <v>1.116</v>
      </c>
      <c r="F5333" s="2">
        <v>-927.5</v>
      </c>
      <c r="G5333" s="2">
        <v>-8.33</v>
      </c>
      <c r="H5333" s="2"/>
      <c r="I5333" s="2">
        <v>10230</v>
      </c>
      <c r="J5333" s="2">
        <v>1.023</v>
      </c>
      <c r="K5333" s="2">
        <v>0</v>
      </c>
      <c r="L5333" s="2">
        <v>0</v>
      </c>
      <c r="M5333" s="2" t="str">
        <f>"150153"</f>
        <v>150153</v>
      </c>
      <c r="N5333" s="2" t="str">
        <f>"0157472516"</f>
        <v>0157472516</v>
      </c>
      <c r="O5333" s="2" t="str">
        <f>"11157.50"</f>
        <v>11157.50</v>
      </c>
      <c r="P5333" s="2">
        <v>1.3</v>
      </c>
      <c r="Q5333" s="2">
        <f>P5333*B5333</f>
        <v>13000</v>
      </c>
      <c r="R5333" s="2">
        <f>(Q5333-O5333)/O5333*100</f>
        <v>16.5135559041004</v>
      </c>
    </row>
    <row r="5334" spans="1:18">
      <c r="A5334" s="2" t="s">
        <v>7</v>
      </c>
      <c r="B5334" s="2">
        <v>600</v>
      </c>
      <c r="C5334" s="2">
        <v>600</v>
      </c>
      <c r="D5334" s="2" t="str">
        <f>"人民币"</f>
        <v>人民币</v>
      </c>
      <c r="E5334" s="2">
        <v>17.548</v>
      </c>
      <c r="F5334" s="2">
        <v>-310.88</v>
      </c>
      <c r="G5334" s="2">
        <v>-2.95</v>
      </c>
      <c r="H5334" s="2"/>
      <c r="I5334" s="2">
        <v>10218</v>
      </c>
      <c r="J5334" s="2">
        <v>17.03</v>
      </c>
      <c r="K5334" s="2">
        <v>0</v>
      </c>
      <c r="L5334" s="2">
        <v>0</v>
      </c>
      <c r="M5334" s="2" t="str">
        <f>"600008"</f>
        <v>600008</v>
      </c>
      <c r="N5334" s="2" t="str">
        <f t="shared" ref="N5334:N5337" si="1593">"A453612732"</f>
        <v>A453612732</v>
      </c>
      <c r="O5334" s="2" t="str">
        <f>"10528.88"</f>
        <v>10528.88</v>
      </c>
      <c r="P5334" s="2">
        <v>25</v>
      </c>
      <c r="Q5334" s="2">
        <f>P5334*B5334</f>
        <v>15000</v>
      </c>
      <c r="R5334" s="2">
        <f>(Q5334-O5334)/O5334*100</f>
        <v>42.4652954540274</v>
      </c>
    </row>
    <row r="5335" spans="1:18">
      <c r="A5335" s="2" t="str">
        <f>"华英农业"</f>
        <v>华英农业</v>
      </c>
      <c r="B5335" s="2">
        <v>600</v>
      </c>
      <c r="C5335" s="2">
        <v>300</v>
      </c>
      <c r="D5335" s="2" t="str">
        <f>"人民币"</f>
        <v>人民币</v>
      </c>
      <c r="E5335" s="2">
        <v>14.948</v>
      </c>
      <c r="F5335" s="2">
        <v>-418.66</v>
      </c>
      <c r="G5335" s="2">
        <v>-4.67</v>
      </c>
      <c r="H5335" s="2"/>
      <c r="I5335" s="2">
        <v>8550</v>
      </c>
      <c r="J5335" s="2">
        <v>14.25</v>
      </c>
      <c r="K5335" s="2">
        <v>300</v>
      </c>
      <c r="L5335" s="2">
        <v>0</v>
      </c>
      <c r="M5335" s="2" t="str">
        <f>"002321"</f>
        <v>002321</v>
      </c>
      <c r="N5335" s="2" t="str">
        <f>"0157472516"</f>
        <v>0157472516</v>
      </c>
      <c r="O5335" s="2" t="str">
        <f>"8968.66"</f>
        <v>8968.66</v>
      </c>
      <c r="P5335" s="2">
        <v>25</v>
      </c>
      <c r="Q5335" s="2">
        <f>P5335*B5335</f>
        <v>15000</v>
      </c>
      <c r="R5335" s="2">
        <f>(Q5335-O5335)/O5335*100</f>
        <v>67.2490650777262</v>
      </c>
    </row>
    <row r="5336" spans="1:18">
      <c r="A5336" s="2" t="str">
        <f>"*ST阳化"</f>
        <v>*ST阳化</v>
      </c>
      <c r="B5336" s="2">
        <v>900</v>
      </c>
      <c r="C5336" s="2">
        <v>600</v>
      </c>
      <c r="D5336" s="2" t="str">
        <f>"人民币"</f>
        <v>人民币</v>
      </c>
      <c r="E5336" s="2">
        <v>7.599</v>
      </c>
      <c r="F5336" s="2">
        <v>-80.2</v>
      </c>
      <c r="G5336" s="2">
        <v>-1.17</v>
      </c>
      <c r="H5336" s="2"/>
      <c r="I5336" s="2">
        <v>6759</v>
      </c>
      <c r="J5336" s="2">
        <v>7.51</v>
      </c>
      <c r="K5336" s="2">
        <v>300</v>
      </c>
      <c r="L5336" s="2">
        <v>0</v>
      </c>
      <c r="M5336" s="2" t="str">
        <f>"600691"</f>
        <v>600691</v>
      </c>
      <c r="N5336" s="2" t="str">
        <f>"A453612732"</f>
        <v>A453612732</v>
      </c>
      <c r="O5336" s="2" t="str">
        <f>"6839.20"</f>
        <v>6839.20</v>
      </c>
      <c r="P5336" s="2">
        <v>11</v>
      </c>
      <c r="Q5336" s="2">
        <f>P5336*B5336</f>
        <v>9900</v>
      </c>
      <c r="R5336" s="2">
        <f>(Q5336-O5336)/O5336*100</f>
        <v>44.7537723710376</v>
      </c>
    </row>
    <row r="5337" spans="1:18">
      <c r="A5337" s="2" t="str">
        <f>"雪峰科技"</f>
        <v>雪峰科技</v>
      </c>
      <c r="B5337" s="2">
        <v>200</v>
      </c>
      <c r="C5337" s="2">
        <v>100</v>
      </c>
      <c r="D5337" s="2" t="str">
        <f>"人民币"</f>
        <v>人民币</v>
      </c>
      <c r="E5337" s="2">
        <v>37.898</v>
      </c>
      <c r="F5337" s="2">
        <v>-1239.59</v>
      </c>
      <c r="G5337" s="2">
        <v>-16.35</v>
      </c>
      <c r="H5337" s="2"/>
      <c r="I5337" s="2">
        <v>6340</v>
      </c>
      <c r="J5337" s="2">
        <v>31.7</v>
      </c>
      <c r="K5337" s="2">
        <v>100</v>
      </c>
      <c r="L5337" s="2">
        <v>0</v>
      </c>
      <c r="M5337" s="2" t="str">
        <f>"603227"</f>
        <v>603227</v>
      </c>
      <c r="N5337" s="2" t="str">
        <f>"A453612732"</f>
        <v>A453612732</v>
      </c>
      <c r="O5337" s="2" t="str">
        <f>"7579.59"</f>
        <v>7579.59</v>
      </c>
      <c r="P5337" s="2">
        <v>42</v>
      </c>
      <c r="Q5337" s="2">
        <f>P5337*B5337</f>
        <v>8400</v>
      </c>
      <c r="R5337" s="2">
        <f>(Q5337-O5337)/O5337*100</f>
        <v>10.8239363870605</v>
      </c>
    </row>
    <row r="5338" spans="1:18">
      <c r="A5338" s="2" t="str">
        <f>"三花股份"</f>
        <v>三花股份</v>
      </c>
      <c r="B5338" s="2">
        <v>400</v>
      </c>
      <c r="C5338" s="2">
        <v>400</v>
      </c>
      <c r="D5338" s="2" t="str">
        <f>"人民币"</f>
        <v>人民币</v>
      </c>
      <c r="E5338" s="2">
        <v>13.737</v>
      </c>
      <c r="F5338" s="2">
        <v>69.25</v>
      </c>
      <c r="G5338" s="2">
        <v>1.26</v>
      </c>
      <c r="H5338" s="2"/>
      <c r="I5338" s="2">
        <v>5564</v>
      </c>
      <c r="J5338" s="2">
        <v>13.91</v>
      </c>
      <c r="K5338" s="2">
        <v>0</v>
      </c>
      <c r="L5338" s="2">
        <v>0</v>
      </c>
      <c r="M5338" s="2" t="str">
        <f>"002050"</f>
        <v>002050</v>
      </c>
      <c r="N5338" s="2" t="str">
        <f t="shared" ref="N5338:N5343" si="1594">"0157472516"</f>
        <v>0157472516</v>
      </c>
      <c r="O5338" s="2" t="str">
        <f>"5494.75"</f>
        <v>5494.75</v>
      </c>
      <c r="P5338" s="2">
        <v>20</v>
      </c>
      <c r="Q5338" s="2">
        <f>P5338*B5338</f>
        <v>8000</v>
      </c>
      <c r="R5338" s="2">
        <f>(Q5338-O5338)/O5338*100</f>
        <v>45.5935210883116</v>
      </c>
    </row>
    <row r="5339" spans="1:18">
      <c r="A5339" s="2" t="str">
        <f>"农 产 品"</f>
        <v>农 产 品</v>
      </c>
      <c r="B5339" s="2">
        <v>200</v>
      </c>
      <c r="C5339" s="2">
        <v>200</v>
      </c>
      <c r="D5339" s="2" t="str">
        <f>"人民币"</f>
        <v>人民币</v>
      </c>
      <c r="E5339" s="2">
        <v>25.665</v>
      </c>
      <c r="F5339" s="2">
        <v>-601</v>
      </c>
      <c r="G5339" s="2">
        <v>-11.71</v>
      </c>
      <c r="H5339" s="2"/>
      <c r="I5339" s="2">
        <v>4532</v>
      </c>
      <c r="J5339" s="2">
        <v>22.66</v>
      </c>
      <c r="K5339" s="2">
        <v>0</v>
      </c>
      <c r="L5339" s="2">
        <v>0</v>
      </c>
      <c r="M5339" s="2" t="str">
        <f>"000061"</f>
        <v>000061</v>
      </c>
      <c r="N5339" s="2" t="str">
        <f>"0157472516"</f>
        <v>0157472516</v>
      </c>
      <c r="O5339" s="2" t="str">
        <f>"5133.00"</f>
        <v>5133.00</v>
      </c>
      <c r="P5339" s="2">
        <v>35</v>
      </c>
      <c r="Q5339" s="2">
        <f>P5339*B5339</f>
        <v>7000</v>
      </c>
      <c r="R5339" s="2">
        <f>(Q5339-O5339)/O5339*100</f>
        <v>36.3724917202416</v>
      </c>
    </row>
    <row r="5340" spans="1:18">
      <c r="A5340" s="2" t="str">
        <f>"北京城建"</f>
        <v>北京城建</v>
      </c>
      <c r="B5340" s="2">
        <v>200</v>
      </c>
      <c r="C5340" s="2">
        <v>200</v>
      </c>
      <c r="D5340" s="2" t="str">
        <f>"人民币"</f>
        <v>人民币</v>
      </c>
      <c r="E5340" s="2">
        <v>24.605</v>
      </c>
      <c r="F5340" s="2">
        <v>-394.99</v>
      </c>
      <c r="G5340" s="2">
        <v>-8.03</v>
      </c>
      <c r="H5340" s="2"/>
      <c r="I5340" s="2">
        <v>4526</v>
      </c>
      <c r="J5340" s="2">
        <v>22.63</v>
      </c>
      <c r="K5340" s="2">
        <v>0</v>
      </c>
      <c r="L5340" s="2">
        <v>0</v>
      </c>
      <c r="M5340" s="2" t="str">
        <f>"600266"</f>
        <v>600266</v>
      </c>
      <c r="N5340" s="2" t="str">
        <f t="shared" ref="N5340:N5342" si="1595">"A453612732"</f>
        <v>A453612732</v>
      </c>
      <c r="O5340" s="2" t="str">
        <f>"4920.99"</f>
        <v>4920.99</v>
      </c>
      <c r="P5340" s="2">
        <v>28</v>
      </c>
      <c r="Q5340" s="2">
        <f>P5340*B5340</f>
        <v>5600</v>
      </c>
      <c r="R5340" s="2">
        <f>(Q5340-O5340)/O5340*100</f>
        <v>13.7982397850839</v>
      </c>
    </row>
    <row r="5341" spans="1:18">
      <c r="A5341" s="2" t="str">
        <f>"上汽集团"</f>
        <v>上汽集团</v>
      </c>
      <c r="B5341" s="2">
        <v>200</v>
      </c>
      <c r="C5341" s="2">
        <v>200</v>
      </c>
      <c r="D5341" s="2" t="str">
        <f>"人民币"</f>
        <v>人民币</v>
      </c>
      <c r="E5341" s="2">
        <v>24.736</v>
      </c>
      <c r="F5341" s="2">
        <v>-449.12</v>
      </c>
      <c r="G5341" s="2">
        <v>-9.08</v>
      </c>
      <c r="H5341" s="2"/>
      <c r="I5341" s="2">
        <v>4498</v>
      </c>
      <c r="J5341" s="2">
        <v>22.49</v>
      </c>
      <c r="K5341" s="2">
        <v>0</v>
      </c>
      <c r="L5341" s="2">
        <v>0</v>
      </c>
      <c r="M5341" s="2" t="str">
        <f>"600104"</f>
        <v>600104</v>
      </c>
      <c r="N5341" s="2" t="str">
        <f>"A453612732"</f>
        <v>A453612732</v>
      </c>
      <c r="O5341" s="2" t="str">
        <f>"4947.12"</f>
        <v>4947.12</v>
      </c>
      <c r="P5341" s="2">
        <v>35</v>
      </c>
      <c r="Q5341" s="2">
        <f>P5341*B5341</f>
        <v>7000</v>
      </c>
      <c r="R5341" s="2">
        <f>(Q5341-O5341)/O5341*100</f>
        <v>41.4964666310904</v>
      </c>
    </row>
    <row r="5342" spans="1:18">
      <c r="A5342" s="2" t="str">
        <f>"中海集运"</f>
        <v>中海集运</v>
      </c>
      <c r="B5342" s="2">
        <v>400</v>
      </c>
      <c r="C5342" s="2">
        <v>400</v>
      </c>
      <c r="D5342" s="2" t="str">
        <f>"人民币"</f>
        <v>人民币</v>
      </c>
      <c r="E5342" s="2">
        <v>9.099</v>
      </c>
      <c r="F5342" s="2">
        <v>-167.68</v>
      </c>
      <c r="G5342" s="2">
        <v>-4.6</v>
      </c>
      <c r="H5342" s="2"/>
      <c r="I5342" s="2">
        <v>3472</v>
      </c>
      <c r="J5342" s="2">
        <v>8.68</v>
      </c>
      <c r="K5342" s="2">
        <v>0</v>
      </c>
      <c r="L5342" s="2">
        <v>0</v>
      </c>
      <c r="M5342" s="2" t="str">
        <f>"601866"</f>
        <v>601866</v>
      </c>
      <c r="N5342" s="2" t="str">
        <f>"A453612732"</f>
        <v>A453612732</v>
      </c>
      <c r="O5342" s="2" t="str">
        <f>"3639.68"</f>
        <v>3639.68</v>
      </c>
      <c r="P5342" s="2">
        <v>12</v>
      </c>
      <c r="Q5342" s="2">
        <f>P5342*B5342</f>
        <v>4800</v>
      </c>
      <c r="R5342" s="2">
        <f>(Q5342-O5342)/O5342*100</f>
        <v>31.8797256901706</v>
      </c>
    </row>
    <row r="5343" spans="1:18">
      <c r="A5343" s="2" t="str">
        <f>"中航军B"</f>
        <v>中航军B</v>
      </c>
      <c r="B5343" s="2">
        <v>3000</v>
      </c>
      <c r="C5343" s="2">
        <v>3000</v>
      </c>
      <c r="D5343" s="2" t="str">
        <f>"人民币"</f>
        <v>人民币</v>
      </c>
      <c r="E5343" s="2">
        <v>0.972</v>
      </c>
      <c r="F5343" s="2">
        <v>-62</v>
      </c>
      <c r="G5343" s="2">
        <v>-2.16</v>
      </c>
      <c r="H5343" s="2"/>
      <c r="I5343" s="2">
        <v>2853</v>
      </c>
      <c r="J5343" s="2">
        <v>0.951</v>
      </c>
      <c r="K5343" s="2">
        <v>0</v>
      </c>
      <c r="L5343" s="2">
        <v>0</v>
      </c>
      <c r="M5343" s="2" t="str">
        <f>"150222"</f>
        <v>150222</v>
      </c>
      <c r="N5343" s="2" t="str">
        <f>"0157472516"</f>
        <v>0157472516</v>
      </c>
      <c r="O5343" s="2" t="str">
        <f>"2915.00"</f>
        <v>2915.00</v>
      </c>
      <c r="P5343" s="2">
        <v>1.1</v>
      </c>
      <c r="Q5343" s="2">
        <f>P5343*B5343</f>
        <v>3300</v>
      </c>
      <c r="R5343" s="2">
        <f>(Q5343-O5343)/O5343*100</f>
        <v>13.2075471698113</v>
      </c>
    </row>
    <row r="5344" spans="1:18">
      <c r="A5344" s="2" t="str">
        <f>"华贸物流"</f>
        <v>华贸物流</v>
      </c>
      <c r="B5344" s="2">
        <v>200</v>
      </c>
      <c r="C5344" s="2">
        <v>200</v>
      </c>
      <c r="D5344" s="2" t="str">
        <f>"人民币"</f>
        <v>人民币</v>
      </c>
      <c r="E5344" s="2">
        <v>16.576</v>
      </c>
      <c r="F5344" s="2">
        <v>-473.12</v>
      </c>
      <c r="G5344" s="2">
        <v>-14.27</v>
      </c>
      <c r="H5344" s="2"/>
      <c r="I5344" s="2">
        <v>2842</v>
      </c>
      <c r="J5344" s="2">
        <v>14.21</v>
      </c>
      <c r="K5344" s="2">
        <v>0</v>
      </c>
      <c r="L5344" s="2">
        <v>0</v>
      </c>
      <c r="M5344" s="2" t="str">
        <f>"603128"</f>
        <v>603128</v>
      </c>
      <c r="N5344" s="2" t="str">
        <f t="shared" ref="N5344:N5347" si="1596">"A453612732"</f>
        <v>A453612732</v>
      </c>
      <c r="O5344" s="2" t="str">
        <f>"3315.12"</f>
        <v>3315.12</v>
      </c>
      <c r="P5344" s="2">
        <v>20</v>
      </c>
      <c r="Q5344" s="2">
        <f>P5344*B5344</f>
        <v>4000</v>
      </c>
      <c r="R5344" s="2">
        <f>(Q5344-O5344)/O5344*100</f>
        <v>20.6592823185888</v>
      </c>
    </row>
    <row r="5345" spans="1:18">
      <c r="A5345" s="2" t="str">
        <f>"盛达矿业"</f>
        <v>盛达矿业</v>
      </c>
      <c r="B5345" s="2">
        <v>100</v>
      </c>
      <c r="C5345" s="2">
        <v>100</v>
      </c>
      <c r="D5345" s="2" t="str">
        <f>"人民币"</f>
        <v>人民币</v>
      </c>
      <c r="E5345" s="2">
        <v>38.308</v>
      </c>
      <c r="F5345" s="2">
        <v>-1175.77</v>
      </c>
      <c r="G5345" s="2">
        <v>-30.69</v>
      </c>
      <c r="H5345" s="2"/>
      <c r="I5345" s="2">
        <v>2655</v>
      </c>
      <c r="J5345" s="2">
        <v>26.55</v>
      </c>
      <c r="K5345" s="2">
        <v>0</v>
      </c>
      <c r="L5345" s="2">
        <v>100</v>
      </c>
      <c r="M5345" s="2" t="str">
        <f>"000603"</f>
        <v>000603</v>
      </c>
      <c r="N5345" s="2" t="str">
        <f>"0157472516"</f>
        <v>0157472516</v>
      </c>
      <c r="O5345" s="2" t="str">
        <f>"3830.77"</f>
        <v>3830.77</v>
      </c>
      <c r="P5345" s="2">
        <v>40</v>
      </c>
      <c r="Q5345" s="2">
        <f>P5345*B5345</f>
        <v>4000</v>
      </c>
      <c r="R5345" s="2">
        <f>(Q5345-O5345)/O5345*100</f>
        <v>4.41764971533138</v>
      </c>
    </row>
    <row r="5346" spans="1:18">
      <c r="A5346" s="2" t="str">
        <f>"大众交通"</f>
        <v>大众交通</v>
      </c>
      <c r="B5346" s="2">
        <v>100</v>
      </c>
      <c r="C5346" s="2">
        <v>100</v>
      </c>
      <c r="D5346" s="2" t="str">
        <f>"人民币"</f>
        <v>人民币</v>
      </c>
      <c r="E5346" s="2">
        <v>30.941</v>
      </c>
      <c r="F5346" s="2">
        <v>-1037.13</v>
      </c>
      <c r="G5346" s="2">
        <v>-33.52</v>
      </c>
      <c r="H5346" s="2"/>
      <c r="I5346" s="2">
        <v>2057</v>
      </c>
      <c r="J5346" s="2">
        <v>20.57</v>
      </c>
      <c r="K5346" s="2">
        <v>0</v>
      </c>
      <c r="L5346" s="2">
        <v>0</v>
      </c>
      <c r="M5346" s="2" t="str">
        <f>"600611"</f>
        <v>600611</v>
      </c>
      <c r="N5346" s="2" t="str">
        <f>"A453612732"</f>
        <v>A453612732</v>
      </c>
      <c r="O5346" s="2" t="str">
        <f>"3094.13"</f>
        <v>3094.13</v>
      </c>
      <c r="P5346" s="2">
        <v>28</v>
      </c>
      <c r="Q5346" s="2">
        <f>P5346*B5346</f>
        <v>2800</v>
      </c>
      <c r="R5346" s="2">
        <f>(Q5346-O5346)/O5346*100</f>
        <v>-9.50606470962759</v>
      </c>
    </row>
    <row r="5347" spans="1:18">
      <c r="A5347" s="2" t="str">
        <f>"中国中车"</f>
        <v>中国中车</v>
      </c>
      <c r="B5347" s="2">
        <v>100</v>
      </c>
      <c r="C5347" s="2">
        <v>100</v>
      </c>
      <c r="D5347" s="2" t="str">
        <f>"人民币"</f>
        <v>人民币</v>
      </c>
      <c r="E5347" s="2">
        <v>26.395</v>
      </c>
      <c r="F5347" s="2">
        <v>-631.5</v>
      </c>
      <c r="G5347" s="2">
        <v>-23.92</v>
      </c>
      <c r="H5347" s="2"/>
      <c r="I5347" s="2">
        <v>2008</v>
      </c>
      <c r="J5347" s="2">
        <v>20.08</v>
      </c>
      <c r="K5347" s="2">
        <v>0</v>
      </c>
      <c r="L5347" s="2">
        <v>100</v>
      </c>
      <c r="M5347" s="2" t="str">
        <f>"601766"</f>
        <v>601766</v>
      </c>
      <c r="N5347" s="2" t="str">
        <f>"A453612732"</f>
        <v>A453612732</v>
      </c>
      <c r="O5347" s="2" t="str">
        <f>"2639.50"</f>
        <v>2639.50</v>
      </c>
      <c r="P5347" s="2">
        <v>30</v>
      </c>
      <c r="Q5347" s="2">
        <f>P5347*B5347</f>
        <v>3000</v>
      </c>
      <c r="R5347" s="2">
        <f>(Q5347-O5347)/O5347*100</f>
        <v>13.6578897518469</v>
      </c>
    </row>
    <row r="5348" spans="1:18">
      <c r="A5348" s="2" t="s">
        <v>8</v>
      </c>
      <c r="B5348" s="2" t="s">
        <v>9</v>
      </c>
      <c r="C5348" s="4" t="s">
        <v>10</v>
      </c>
      <c r="D5348" s="4"/>
      <c r="E5348" s="4"/>
      <c r="F5348" s="2"/>
      <c r="G5348" s="2">
        <f>SUM(G5332:G5347)</f>
        <v>-178.38</v>
      </c>
      <c r="H5348" s="2"/>
      <c r="I5348" s="2"/>
      <c r="J5348" s="2"/>
      <c r="K5348" s="2"/>
      <c r="L5348" s="2"/>
      <c r="M5348" s="2"/>
      <c r="N5348" s="2"/>
      <c r="O5348" s="2"/>
      <c r="P5348" s="2"/>
      <c r="Q5348" s="2">
        <f>SUM(Q5332:Q5347)</f>
        <v>134800</v>
      </c>
      <c r="R5348" s="2"/>
    </row>
    <row r="5349" customFormat="1" spans="3:8">
      <c r="C5349" s="5"/>
      <c r="D5349" s="5"/>
      <c r="E5349" s="5"/>
      <c r="H5349" s="6">
        <v>42257</v>
      </c>
    </row>
    <row r="5350" customFormat="1" spans="10:10">
      <c r="J5350" s="6">
        <f>H5349+1</f>
        <v>42258</v>
      </c>
    </row>
    <row r="5351" customFormat="1" spans="2:11">
      <c r="B5351" t="s">
        <v>11</v>
      </c>
      <c r="K5351" s="7">
        <f ca="1">NOW()</f>
        <v>42259.9654398148</v>
      </c>
    </row>
    <row r="5352" customFormat="1" spans="9:9">
      <c r="I5352" t="e">
        <f>D5344+1</f>
        <v>#VALUE!</v>
      </c>
    </row>
    <row r="5353" customFormat="1"/>
    <row r="5354" spans="1:18">
      <c r="A5354" s="2" t="s">
        <v>0</v>
      </c>
      <c r="B5354" s="2" t="str">
        <f>"证券数量"</f>
        <v>证券数量</v>
      </c>
      <c r="C5354" s="2" t="s">
        <v>1</v>
      </c>
      <c r="D5354" s="2" t="str">
        <f>"价格币种"</f>
        <v>价格币种</v>
      </c>
      <c r="E5354" s="2" t="str">
        <f>"成本价"</f>
        <v>成本价</v>
      </c>
      <c r="F5354" s="2" t="str">
        <f>"浮动盈亏"</f>
        <v>浮动盈亏</v>
      </c>
      <c r="G5354" s="2" t="str">
        <f>"盈亏比例(%)"</f>
        <v>盈亏比例(%)</v>
      </c>
      <c r="H5354" s="2" t="str">
        <f>"折算汇率"</f>
        <v>折算汇率</v>
      </c>
      <c r="I5354" s="2" t="str">
        <f>"最新市值"</f>
        <v>最新市值</v>
      </c>
      <c r="J5354" s="2" t="str">
        <f>"当前价"</f>
        <v>当前价</v>
      </c>
      <c r="K5354" s="2" t="str">
        <f>"今买数量"</f>
        <v>今买数量</v>
      </c>
      <c r="L5354" s="2" t="str">
        <f>"今卖数量"</f>
        <v>今卖数量</v>
      </c>
      <c r="M5354" s="2" t="str">
        <f>"证券代码"</f>
        <v>证券代码</v>
      </c>
      <c r="N5354" s="2" t="str">
        <f>"股东代码"</f>
        <v>股东代码</v>
      </c>
      <c r="O5354" s="2" t="str">
        <f>"成本金额"</f>
        <v>成本金额</v>
      </c>
      <c r="P5354" s="2" t="s">
        <v>2</v>
      </c>
      <c r="Q5354" s="2"/>
      <c r="R5354" s="2" t="s">
        <v>3</v>
      </c>
    </row>
    <row r="5355" spans="1:18">
      <c r="A5355" s="2" t="s">
        <v>4</v>
      </c>
      <c r="B5355" s="9" t="s">
        <v>5</v>
      </c>
      <c r="C5355" s="9" t="s">
        <v>5</v>
      </c>
      <c r="D5355" s="2" t="str">
        <f t="shared" ref="D5355:D5370" si="1597">"人民币"</f>
        <v>人民币</v>
      </c>
      <c r="E5355" s="2">
        <v>19.758</v>
      </c>
      <c r="F5355" s="2">
        <v>-1294.53</v>
      </c>
      <c r="G5355" s="2">
        <v>-8.19</v>
      </c>
      <c r="H5355" s="9" t="s">
        <v>6</v>
      </c>
      <c r="I5355" s="2">
        <v>14512</v>
      </c>
      <c r="J5355" s="2">
        <v>18.14</v>
      </c>
      <c r="K5355" s="2">
        <v>0</v>
      </c>
      <c r="L5355" s="2">
        <v>0</v>
      </c>
      <c r="M5355" s="2" t="str">
        <f>"000936"</f>
        <v>000936</v>
      </c>
      <c r="N5355" s="2" t="str">
        <f t="shared" ref="N5355:N5358" si="1598">"0157472516"</f>
        <v>0157472516</v>
      </c>
      <c r="O5355" s="2" t="str">
        <f>"15806.53"</f>
        <v>15806.53</v>
      </c>
      <c r="P5355" s="2">
        <v>30</v>
      </c>
      <c r="Q5355" s="2">
        <f t="shared" ref="Q5355:Q5370" si="1599">P5355*B5355</f>
        <v>24000</v>
      </c>
      <c r="R5355" s="2">
        <f t="shared" ref="R5355:R5370" si="1600">(Q5355-O5355)/O5355*100</f>
        <v>51.835981711356</v>
      </c>
    </row>
    <row r="5356" spans="1:18">
      <c r="A5356" s="2" t="str">
        <f>"创业板B"</f>
        <v>创业板B</v>
      </c>
      <c r="B5356" s="2">
        <v>10000</v>
      </c>
      <c r="C5356" s="2">
        <v>10000</v>
      </c>
      <c r="D5356" s="2" t="str">
        <f>"人民币"</f>
        <v>人民币</v>
      </c>
      <c r="E5356" s="2">
        <v>1.116</v>
      </c>
      <c r="F5356" s="2">
        <v>-927.5</v>
      </c>
      <c r="G5356" s="2">
        <v>-8.33</v>
      </c>
      <c r="H5356" s="2"/>
      <c r="I5356" s="2">
        <v>10230</v>
      </c>
      <c r="J5356" s="2">
        <v>1.023</v>
      </c>
      <c r="K5356" s="2">
        <v>0</v>
      </c>
      <c r="L5356" s="2">
        <v>0</v>
      </c>
      <c r="M5356" s="2" t="str">
        <f>"150153"</f>
        <v>150153</v>
      </c>
      <c r="N5356" s="2" t="str">
        <f>"0157472516"</f>
        <v>0157472516</v>
      </c>
      <c r="O5356" s="2" t="str">
        <f>"11157.50"</f>
        <v>11157.50</v>
      </c>
      <c r="P5356" s="2">
        <v>1.3</v>
      </c>
      <c r="Q5356" s="2">
        <f>P5356*B5356</f>
        <v>13000</v>
      </c>
      <c r="R5356" s="2">
        <f>(Q5356-O5356)/O5356*100</f>
        <v>16.5135559041004</v>
      </c>
    </row>
    <row r="5357" spans="1:18">
      <c r="A5357" s="2" t="s">
        <v>7</v>
      </c>
      <c r="B5357" s="2">
        <v>600</v>
      </c>
      <c r="C5357" s="2">
        <v>600</v>
      </c>
      <c r="D5357" s="2" t="str">
        <f>"人民币"</f>
        <v>人民币</v>
      </c>
      <c r="E5357" s="2">
        <v>17.548</v>
      </c>
      <c r="F5357" s="2">
        <v>-310.88</v>
      </c>
      <c r="G5357" s="2">
        <v>-2.95</v>
      </c>
      <c r="H5357" s="2"/>
      <c r="I5357" s="2">
        <v>10218</v>
      </c>
      <c r="J5357" s="2">
        <v>17.03</v>
      </c>
      <c r="K5357" s="2">
        <v>0</v>
      </c>
      <c r="L5357" s="2">
        <v>0</v>
      </c>
      <c r="M5357" s="2" t="str">
        <f>"600008"</f>
        <v>600008</v>
      </c>
      <c r="N5357" s="2" t="str">
        <f t="shared" ref="N5357:N5360" si="1601">"A453612732"</f>
        <v>A453612732</v>
      </c>
      <c r="O5357" s="2" t="str">
        <f>"10528.88"</f>
        <v>10528.88</v>
      </c>
      <c r="P5357" s="2">
        <v>25</v>
      </c>
      <c r="Q5357" s="2">
        <f>P5357*B5357</f>
        <v>15000</v>
      </c>
      <c r="R5357" s="2">
        <f>(Q5357-O5357)/O5357*100</f>
        <v>42.4652954540274</v>
      </c>
    </row>
    <row r="5358" spans="1:18">
      <c r="A5358" s="2" t="str">
        <f>"华英农业"</f>
        <v>华英农业</v>
      </c>
      <c r="B5358" s="2">
        <v>600</v>
      </c>
      <c r="C5358" s="2">
        <v>300</v>
      </c>
      <c r="D5358" s="2" t="str">
        <f>"人民币"</f>
        <v>人民币</v>
      </c>
      <c r="E5358" s="2">
        <v>14.948</v>
      </c>
      <c r="F5358" s="2">
        <v>-418.66</v>
      </c>
      <c r="G5358" s="2">
        <v>-4.67</v>
      </c>
      <c r="H5358" s="2"/>
      <c r="I5358" s="2">
        <v>8550</v>
      </c>
      <c r="J5358" s="2">
        <v>14.25</v>
      </c>
      <c r="K5358" s="2">
        <v>300</v>
      </c>
      <c r="L5358" s="2">
        <v>0</v>
      </c>
      <c r="M5358" s="2" t="str">
        <f>"002321"</f>
        <v>002321</v>
      </c>
      <c r="N5358" s="2" t="str">
        <f>"0157472516"</f>
        <v>0157472516</v>
      </c>
      <c r="O5358" s="2" t="str">
        <f>"8968.66"</f>
        <v>8968.66</v>
      </c>
      <c r="P5358" s="2">
        <v>25</v>
      </c>
      <c r="Q5358" s="2">
        <f>P5358*B5358</f>
        <v>15000</v>
      </c>
      <c r="R5358" s="2">
        <f>(Q5358-O5358)/O5358*100</f>
        <v>67.2490650777262</v>
      </c>
    </row>
    <row r="5359" spans="1:18">
      <c r="A5359" s="2" t="str">
        <f>"*ST阳化"</f>
        <v>*ST阳化</v>
      </c>
      <c r="B5359" s="2">
        <v>900</v>
      </c>
      <c r="C5359" s="2">
        <v>600</v>
      </c>
      <c r="D5359" s="2" t="str">
        <f>"人民币"</f>
        <v>人民币</v>
      </c>
      <c r="E5359" s="2">
        <v>7.599</v>
      </c>
      <c r="F5359" s="2">
        <v>-80.2</v>
      </c>
      <c r="G5359" s="2">
        <v>-1.17</v>
      </c>
      <c r="H5359" s="2"/>
      <c r="I5359" s="2">
        <v>6759</v>
      </c>
      <c r="J5359" s="2">
        <v>7.51</v>
      </c>
      <c r="K5359" s="2">
        <v>300</v>
      </c>
      <c r="L5359" s="2">
        <v>0</v>
      </c>
      <c r="M5359" s="2" t="str">
        <f>"600691"</f>
        <v>600691</v>
      </c>
      <c r="N5359" s="2" t="str">
        <f>"A453612732"</f>
        <v>A453612732</v>
      </c>
      <c r="O5359" s="2" t="str">
        <f>"6839.20"</f>
        <v>6839.20</v>
      </c>
      <c r="P5359" s="2">
        <v>11</v>
      </c>
      <c r="Q5359" s="2">
        <f>P5359*B5359</f>
        <v>9900</v>
      </c>
      <c r="R5359" s="2">
        <f>(Q5359-O5359)/O5359*100</f>
        <v>44.7537723710376</v>
      </c>
    </row>
    <row r="5360" spans="1:18">
      <c r="A5360" s="2" t="str">
        <f>"雪峰科技"</f>
        <v>雪峰科技</v>
      </c>
      <c r="B5360" s="2">
        <v>200</v>
      </c>
      <c r="C5360" s="2">
        <v>100</v>
      </c>
      <c r="D5360" s="2" t="str">
        <f>"人民币"</f>
        <v>人民币</v>
      </c>
      <c r="E5360" s="2">
        <v>37.898</v>
      </c>
      <c r="F5360" s="2">
        <v>-1239.59</v>
      </c>
      <c r="G5360" s="2">
        <v>-16.35</v>
      </c>
      <c r="H5360" s="2"/>
      <c r="I5360" s="2">
        <v>6340</v>
      </c>
      <c r="J5360" s="2">
        <v>31.7</v>
      </c>
      <c r="K5360" s="2">
        <v>100</v>
      </c>
      <c r="L5360" s="2">
        <v>0</v>
      </c>
      <c r="M5360" s="2" t="str">
        <f>"603227"</f>
        <v>603227</v>
      </c>
      <c r="N5360" s="2" t="str">
        <f>"A453612732"</f>
        <v>A453612732</v>
      </c>
      <c r="O5360" s="2" t="str">
        <f>"7579.59"</f>
        <v>7579.59</v>
      </c>
      <c r="P5360" s="2">
        <v>42</v>
      </c>
      <c r="Q5360" s="2">
        <f>P5360*B5360</f>
        <v>8400</v>
      </c>
      <c r="R5360" s="2">
        <f>(Q5360-O5360)/O5360*100</f>
        <v>10.8239363870605</v>
      </c>
    </row>
    <row r="5361" spans="1:18">
      <c r="A5361" s="2" t="str">
        <f>"三花股份"</f>
        <v>三花股份</v>
      </c>
      <c r="B5361" s="2">
        <v>400</v>
      </c>
      <c r="C5361" s="2">
        <v>400</v>
      </c>
      <c r="D5361" s="2" t="str">
        <f>"人民币"</f>
        <v>人民币</v>
      </c>
      <c r="E5361" s="2">
        <v>13.737</v>
      </c>
      <c r="F5361" s="2">
        <v>69.25</v>
      </c>
      <c r="G5361" s="2">
        <v>1.26</v>
      </c>
      <c r="H5361" s="2"/>
      <c r="I5361" s="2">
        <v>5564</v>
      </c>
      <c r="J5361" s="2">
        <v>13.91</v>
      </c>
      <c r="K5361" s="2">
        <v>0</v>
      </c>
      <c r="L5361" s="2">
        <v>0</v>
      </c>
      <c r="M5361" s="2" t="str">
        <f>"002050"</f>
        <v>002050</v>
      </c>
      <c r="N5361" s="2" t="str">
        <f t="shared" ref="N5361:N5366" si="1602">"0157472516"</f>
        <v>0157472516</v>
      </c>
      <c r="O5361" s="2" t="str">
        <f>"5494.75"</f>
        <v>5494.75</v>
      </c>
      <c r="P5361" s="2">
        <v>20</v>
      </c>
      <c r="Q5361" s="2">
        <f>P5361*B5361</f>
        <v>8000</v>
      </c>
      <c r="R5361" s="2">
        <f>(Q5361-O5361)/O5361*100</f>
        <v>45.5935210883116</v>
      </c>
    </row>
    <row r="5362" spans="1:18">
      <c r="A5362" s="2" t="str">
        <f>"农 产 品"</f>
        <v>农 产 品</v>
      </c>
      <c r="B5362" s="2">
        <v>200</v>
      </c>
      <c r="C5362" s="2">
        <v>200</v>
      </c>
      <c r="D5362" s="2" t="str">
        <f>"人民币"</f>
        <v>人民币</v>
      </c>
      <c r="E5362" s="2">
        <v>25.665</v>
      </c>
      <c r="F5362" s="2">
        <v>-601</v>
      </c>
      <c r="G5362" s="2">
        <v>-11.71</v>
      </c>
      <c r="H5362" s="2"/>
      <c r="I5362" s="2">
        <v>4532</v>
      </c>
      <c r="J5362" s="2">
        <v>22.66</v>
      </c>
      <c r="K5362" s="2">
        <v>0</v>
      </c>
      <c r="L5362" s="2">
        <v>0</v>
      </c>
      <c r="M5362" s="2" t="str">
        <f>"000061"</f>
        <v>000061</v>
      </c>
      <c r="N5362" s="2" t="str">
        <f>"0157472516"</f>
        <v>0157472516</v>
      </c>
      <c r="O5362" s="2" t="str">
        <f>"5133.00"</f>
        <v>5133.00</v>
      </c>
      <c r="P5362" s="2">
        <v>35</v>
      </c>
      <c r="Q5362" s="2">
        <f>P5362*B5362</f>
        <v>7000</v>
      </c>
      <c r="R5362" s="2">
        <f>(Q5362-O5362)/O5362*100</f>
        <v>36.3724917202416</v>
      </c>
    </row>
    <row r="5363" spans="1:18">
      <c r="A5363" s="2" t="str">
        <f>"北京城建"</f>
        <v>北京城建</v>
      </c>
      <c r="B5363" s="2">
        <v>200</v>
      </c>
      <c r="C5363" s="2">
        <v>200</v>
      </c>
      <c r="D5363" s="2" t="str">
        <f>"人民币"</f>
        <v>人民币</v>
      </c>
      <c r="E5363" s="2">
        <v>24.605</v>
      </c>
      <c r="F5363" s="2">
        <v>-394.99</v>
      </c>
      <c r="G5363" s="2">
        <v>-8.03</v>
      </c>
      <c r="H5363" s="2"/>
      <c r="I5363" s="2">
        <v>4526</v>
      </c>
      <c r="J5363" s="2">
        <v>22.63</v>
      </c>
      <c r="K5363" s="2">
        <v>0</v>
      </c>
      <c r="L5363" s="2">
        <v>0</v>
      </c>
      <c r="M5363" s="2" t="str">
        <f>"600266"</f>
        <v>600266</v>
      </c>
      <c r="N5363" s="2" t="str">
        <f t="shared" ref="N5363:N5365" si="1603">"A453612732"</f>
        <v>A453612732</v>
      </c>
      <c r="O5363" s="2" t="str">
        <f>"4920.99"</f>
        <v>4920.99</v>
      </c>
      <c r="P5363" s="2">
        <v>28</v>
      </c>
      <c r="Q5363" s="2">
        <f>P5363*B5363</f>
        <v>5600</v>
      </c>
      <c r="R5363" s="2">
        <f>(Q5363-O5363)/O5363*100</f>
        <v>13.7982397850839</v>
      </c>
    </row>
    <row r="5364" spans="1:18">
      <c r="A5364" s="2" t="str">
        <f>"上汽集团"</f>
        <v>上汽集团</v>
      </c>
      <c r="B5364" s="2">
        <v>200</v>
      </c>
      <c r="C5364" s="2">
        <v>200</v>
      </c>
      <c r="D5364" s="2" t="str">
        <f>"人民币"</f>
        <v>人民币</v>
      </c>
      <c r="E5364" s="2">
        <v>24.736</v>
      </c>
      <c r="F5364" s="2">
        <v>-449.12</v>
      </c>
      <c r="G5364" s="2">
        <v>-9.08</v>
      </c>
      <c r="H5364" s="2"/>
      <c r="I5364" s="2">
        <v>4498</v>
      </c>
      <c r="J5364" s="2">
        <v>22.49</v>
      </c>
      <c r="K5364" s="2">
        <v>0</v>
      </c>
      <c r="L5364" s="2">
        <v>0</v>
      </c>
      <c r="M5364" s="2" t="str">
        <f>"600104"</f>
        <v>600104</v>
      </c>
      <c r="N5364" s="2" t="str">
        <f>"A453612732"</f>
        <v>A453612732</v>
      </c>
      <c r="O5364" s="2" t="str">
        <f>"4947.12"</f>
        <v>4947.12</v>
      </c>
      <c r="P5364" s="2">
        <v>35</v>
      </c>
      <c r="Q5364" s="2">
        <f>P5364*B5364</f>
        <v>7000</v>
      </c>
      <c r="R5364" s="2">
        <f>(Q5364-O5364)/O5364*100</f>
        <v>41.4964666310904</v>
      </c>
    </row>
    <row r="5365" spans="1:18">
      <c r="A5365" s="2" t="str">
        <f>"中海集运"</f>
        <v>中海集运</v>
      </c>
      <c r="B5365" s="2">
        <v>400</v>
      </c>
      <c r="C5365" s="2">
        <v>400</v>
      </c>
      <c r="D5365" s="2" t="str">
        <f>"人民币"</f>
        <v>人民币</v>
      </c>
      <c r="E5365" s="2">
        <v>9.099</v>
      </c>
      <c r="F5365" s="2">
        <v>-167.68</v>
      </c>
      <c r="G5365" s="2">
        <v>-4.6</v>
      </c>
      <c r="H5365" s="2"/>
      <c r="I5365" s="2">
        <v>3472</v>
      </c>
      <c r="J5365" s="2">
        <v>8.68</v>
      </c>
      <c r="K5365" s="2">
        <v>0</v>
      </c>
      <c r="L5365" s="2">
        <v>0</v>
      </c>
      <c r="M5365" s="2" t="str">
        <f>"601866"</f>
        <v>601866</v>
      </c>
      <c r="N5365" s="2" t="str">
        <f>"A453612732"</f>
        <v>A453612732</v>
      </c>
      <c r="O5365" s="2" t="str">
        <f>"3639.68"</f>
        <v>3639.68</v>
      </c>
      <c r="P5365" s="2">
        <v>12</v>
      </c>
      <c r="Q5365" s="2">
        <f>P5365*B5365</f>
        <v>4800</v>
      </c>
      <c r="R5365" s="2">
        <f>(Q5365-O5365)/O5365*100</f>
        <v>31.8797256901706</v>
      </c>
    </row>
    <row r="5366" spans="1:18">
      <c r="A5366" s="2" t="str">
        <f>"中航军B"</f>
        <v>中航军B</v>
      </c>
      <c r="B5366" s="2">
        <v>3000</v>
      </c>
      <c r="C5366" s="2">
        <v>3000</v>
      </c>
      <c r="D5366" s="2" t="str">
        <f>"人民币"</f>
        <v>人民币</v>
      </c>
      <c r="E5366" s="2">
        <v>0.972</v>
      </c>
      <c r="F5366" s="2">
        <v>-62</v>
      </c>
      <c r="G5366" s="2">
        <v>-2.16</v>
      </c>
      <c r="H5366" s="2"/>
      <c r="I5366" s="2">
        <v>2853</v>
      </c>
      <c r="J5366" s="2">
        <v>0.951</v>
      </c>
      <c r="K5366" s="2">
        <v>0</v>
      </c>
      <c r="L5366" s="2">
        <v>0</v>
      </c>
      <c r="M5366" s="2" t="str">
        <f>"150222"</f>
        <v>150222</v>
      </c>
      <c r="N5366" s="2" t="str">
        <f>"0157472516"</f>
        <v>0157472516</v>
      </c>
      <c r="O5366" s="2" t="str">
        <f>"2915.00"</f>
        <v>2915.00</v>
      </c>
      <c r="P5366" s="2">
        <v>1.1</v>
      </c>
      <c r="Q5366" s="2">
        <f>P5366*B5366</f>
        <v>3300</v>
      </c>
      <c r="R5366" s="2">
        <f>(Q5366-O5366)/O5366*100</f>
        <v>13.2075471698113</v>
      </c>
    </row>
    <row r="5367" spans="1:18">
      <c r="A5367" s="2" t="str">
        <f>"华贸物流"</f>
        <v>华贸物流</v>
      </c>
      <c r="B5367" s="2">
        <v>200</v>
      </c>
      <c r="C5367" s="2">
        <v>200</v>
      </c>
      <c r="D5367" s="2" t="str">
        <f>"人民币"</f>
        <v>人民币</v>
      </c>
      <c r="E5367" s="2">
        <v>16.576</v>
      </c>
      <c r="F5367" s="2">
        <v>-473.12</v>
      </c>
      <c r="G5367" s="2">
        <v>-14.27</v>
      </c>
      <c r="H5367" s="2"/>
      <c r="I5367" s="2">
        <v>2842</v>
      </c>
      <c r="J5367" s="2">
        <v>14.21</v>
      </c>
      <c r="K5367" s="2">
        <v>0</v>
      </c>
      <c r="L5367" s="2">
        <v>0</v>
      </c>
      <c r="M5367" s="2" t="str">
        <f>"603128"</f>
        <v>603128</v>
      </c>
      <c r="N5367" s="2" t="str">
        <f t="shared" ref="N5367:N5370" si="1604">"A453612732"</f>
        <v>A453612732</v>
      </c>
      <c r="O5367" s="2" t="str">
        <f>"3315.12"</f>
        <v>3315.12</v>
      </c>
      <c r="P5367" s="2">
        <v>20</v>
      </c>
      <c r="Q5367" s="2">
        <f>P5367*B5367</f>
        <v>4000</v>
      </c>
      <c r="R5367" s="2">
        <f>(Q5367-O5367)/O5367*100</f>
        <v>20.6592823185888</v>
      </c>
    </row>
    <row r="5368" spans="1:18">
      <c r="A5368" s="2" t="str">
        <f>"盛达矿业"</f>
        <v>盛达矿业</v>
      </c>
      <c r="B5368" s="2">
        <v>100</v>
      </c>
      <c r="C5368" s="2">
        <v>100</v>
      </c>
      <c r="D5368" s="2" t="str">
        <f>"人民币"</f>
        <v>人民币</v>
      </c>
      <c r="E5368" s="2">
        <v>38.308</v>
      </c>
      <c r="F5368" s="2">
        <v>-1175.77</v>
      </c>
      <c r="G5368" s="2">
        <v>-30.69</v>
      </c>
      <c r="H5368" s="2"/>
      <c r="I5368" s="2">
        <v>2655</v>
      </c>
      <c r="J5368" s="2">
        <v>26.55</v>
      </c>
      <c r="K5368" s="2">
        <v>0</v>
      </c>
      <c r="L5368" s="2">
        <v>100</v>
      </c>
      <c r="M5368" s="2" t="str">
        <f>"000603"</f>
        <v>000603</v>
      </c>
      <c r="N5368" s="2" t="str">
        <f>"0157472516"</f>
        <v>0157472516</v>
      </c>
      <c r="O5368" s="2" t="str">
        <f>"3830.77"</f>
        <v>3830.77</v>
      </c>
      <c r="P5368" s="2">
        <v>40</v>
      </c>
      <c r="Q5368" s="2">
        <f>P5368*B5368</f>
        <v>4000</v>
      </c>
      <c r="R5368" s="2">
        <f>(Q5368-O5368)/O5368*100</f>
        <v>4.41764971533138</v>
      </c>
    </row>
    <row r="5369" spans="1:18">
      <c r="A5369" s="2" t="str">
        <f>"大众交通"</f>
        <v>大众交通</v>
      </c>
      <c r="B5369" s="2">
        <v>100</v>
      </c>
      <c r="C5369" s="2">
        <v>100</v>
      </c>
      <c r="D5369" s="2" t="str">
        <f>"人民币"</f>
        <v>人民币</v>
      </c>
      <c r="E5369" s="2">
        <v>30.941</v>
      </c>
      <c r="F5369" s="2">
        <v>-1037.13</v>
      </c>
      <c r="G5369" s="2">
        <v>-33.52</v>
      </c>
      <c r="H5369" s="2"/>
      <c r="I5369" s="2">
        <v>2057</v>
      </c>
      <c r="J5369" s="2">
        <v>20.57</v>
      </c>
      <c r="K5369" s="2">
        <v>0</v>
      </c>
      <c r="L5369" s="2">
        <v>0</v>
      </c>
      <c r="M5369" s="2" t="str">
        <f>"600611"</f>
        <v>600611</v>
      </c>
      <c r="N5369" s="2" t="str">
        <f>"A453612732"</f>
        <v>A453612732</v>
      </c>
      <c r="O5369" s="2" t="str">
        <f>"3094.13"</f>
        <v>3094.13</v>
      </c>
      <c r="P5369" s="2">
        <v>28</v>
      </c>
      <c r="Q5369" s="2">
        <f>P5369*B5369</f>
        <v>2800</v>
      </c>
      <c r="R5369" s="2">
        <f>(Q5369-O5369)/O5369*100</f>
        <v>-9.50606470962759</v>
      </c>
    </row>
    <row r="5370" spans="1:18">
      <c r="A5370" s="2" t="str">
        <f>"中国中车"</f>
        <v>中国中车</v>
      </c>
      <c r="B5370" s="2">
        <v>100</v>
      </c>
      <c r="C5370" s="2">
        <v>100</v>
      </c>
      <c r="D5370" s="2" t="str">
        <f>"人民币"</f>
        <v>人民币</v>
      </c>
      <c r="E5370" s="2">
        <v>26.395</v>
      </c>
      <c r="F5370" s="2">
        <v>-631.5</v>
      </c>
      <c r="G5370" s="2">
        <v>-23.92</v>
      </c>
      <c r="H5370" s="2"/>
      <c r="I5370" s="2">
        <v>2008</v>
      </c>
      <c r="J5370" s="2">
        <v>20.08</v>
      </c>
      <c r="K5370" s="2">
        <v>0</v>
      </c>
      <c r="L5370" s="2">
        <v>100</v>
      </c>
      <c r="M5370" s="2" t="str">
        <f>"601766"</f>
        <v>601766</v>
      </c>
      <c r="N5370" s="2" t="str">
        <f>"A453612732"</f>
        <v>A453612732</v>
      </c>
      <c r="O5370" s="2" t="str">
        <f>"2639.50"</f>
        <v>2639.50</v>
      </c>
      <c r="P5370" s="2">
        <v>30</v>
      </c>
      <c r="Q5370" s="2">
        <f>P5370*B5370</f>
        <v>3000</v>
      </c>
      <c r="R5370" s="2">
        <f>(Q5370-O5370)/O5370*100</f>
        <v>13.6578897518469</v>
      </c>
    </row>
    <row r="5371" spans="1:18">
      <c r="A5371" s="2" t="s">
        <v>8</v>
      </c>
      <c r="B5371" s="2" t="s">
        <v>9</v>
      </c>
      <c r="C5371" s="4" t="s">
        <v>10</v>
      </c>
      <c r="D5371" s="4"/>
      <c r="E5371" s="4"/>
      <c r="F5371" s="2"/>
      <c r="G5371" s="2">
        <f>SUM(G5355:G5370)</f>
        <v>-178.38</v>
      </c>
      <c r="H5371" s="2"/>
      <c r="I5371" s="2"/>
      <c r="J5371" s="2"/>
      <c r="K5371" s="2"/>
      <c r="L5371" s="2"/>
      <c r="M5371" s="2"/>
      <c r="N5371" s="2"/>
      <c r="O5371" s="2"/>
      <c r="P5371" s="2"/>
      <c r="Q5371" s="2">
        <f>SUM(Q5355:Q5370)</f>
        <v>134800</v>
      </c>
      <c r="R5371" s="2"/>
    </row>
    <row r="5372" customFormat="1" spans="3:8">
      <c r="C5372" s="5"/>
      <c r="D5372" s="5"/>
      <c r="E5372" s="5"/>
      <c r="H5372" s="6">
        <v>42257</v>
      </c>
    </row>
    <row r="5373" customFormat="1" spans="10:10">
      <c r="J5373" s="6">
        <f>H5372+1</f>
        <v>42258</v>
      </c>
    </row>
    <row r="5374" customFormat="1" spans="2:11">
      <c r="B5374" t="s">
        <v>11</v>
      </c>
      <c r="K5374" s="7">
        <f ca="1">NOW()</f>
        <v>42259.9654398148</v>
      </c>
    </row>
    <row r="5375" customFormat="1" spans="9:9">
      <c r="I5375" t="e">
        <f>D5367+1</f>
        <v>#VALUE!</v>
      </c>
    </row>
    <row r="5376" spans="2:18">
      <c r="B5376" s="2" t="str">
        <f>"币种"</f>
        <v>币种</v>
      </c>
      <c r="C5376" s="2" t="str">
        <f>"余额"</f>
        <v>余额</v>
      </c>
      <c r="D5376" s="2" t="str">
        <f>"可用"</f>
        <v>可用</v>
      </c>
      <c r="E5376" s="2" t="str">
        <f>"可取"</f>
        <v>可取</v>
      </c>
      <c r="F5376" s="2" t="str">
        <f>"参考市值"</f>
        <v>参考市值</v>
      </c>
      <c r="G5376" s="2" t="str">
        <f>"资产"</f>
        <v>资产</v>
      </c>
      <c r="H5376" s="2" t="str">
        <f>"盈亏"</f>
        <v>盈亏</v>
      </c>
      <c r="I5376" s="2"/>
      <c r="J5376" s="2"/>
      <c r="K5376" s="2"/>
      <c r="L5376" s="2"/>
      <c r="M5376" s="2"/>
      <c r="N5376" s="2"/>
      <c r="O5376" s="2"/>
      <c r="P5376" s="2"/>
      <c r="Q5376" s="2"/>
      <c r="R5376" s="2"/>
    </row>
    <row r="5377" spans="2:18">
      <c r="B5377" s="2" t="str">
        <f>"人民币"</f>
        <v>人民币</v>
      </c>
      <c r="C5377" s="2" t="str">
        <f>"5508.71"</f>
        <v>5508.71</v>
      </c>
      <c r="D5377" s="2" t="str">
        <f>"138.54"</f>
        <v>138.54</v>
      </c>
      <c r="E5377" s="2" t="str">
        <f>"138.54"</f>
        <v>138.54</v>
      </c>
      <c r="F5377" s="2" t="str">
        <f>"91616.00"</f>
        <v>91616.00</v>
      </c>
      <c r="G5377" s="2" t="str">
        <f>"91754.54"</f>
        <v>91754.54</v>
      </c>
      <c r="H5377" s="2" t="str">
        <f>"-9194.42"</f>
        <v>-9194.42</v>
      </c>
      <c r="I5377" s="2"/>
      <c r="J5377" s="2"/>
      <c r="K5377" s="2"/>
      <c r="L5377" s="2"/>
      <c r="M5377" s="2"/>
      <c r="N5377" s="2"/>
      <c r="O5377" s="2"/>
      <c r="P5377" s="2"/>
      <c r="Q5377" s="2"/>
      <c r="R5377" s="2"/>
    </row>
    <row r="5378" spans="2:18"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8"/>
    </row>
    <row r="5379" spans="2:18">
      <c r="B5379" s="2" t="s">
        <v>0</v>
      </c>
      <c r="C5379" s="2" t="str">
        <f>"证券数量"</f>
        <v>证券数量</v>
      </c>
      <c r="D5379" s="2" t="s">
        <v>1</v>
      </c>
      <c r="E5379" s="2" t="str">
        <f>"价格币种"</f>
        <v>价格币种</v>
      </c>
      <c r="F5379" s="2" t="str">
        <f>"成本价"</f>
        <v>成本价</v>
      </c>
      <c r="G5379" s="2" t="str">
        <f>"浮动盈亏"</f>
        <v>浮动盈亏</v>
      </c>
      <c r="H5379" s="2" t="str">
        <f>"盈亏比例(%)"</f>
        <v>盈亏比例(%)</v>
      </c>
      <c r="I5379" s="2" t="str">
        <f>"折算汇率"</f>
        <v>折算汇率</v>
      </c>
      <c r="J5379" s="2" t="str">
        <f>"最新市值"</f>
        <v>最新市值</v>
      </c>
      <c r="K5379" s="2" t="str">
        <f>"当前价"</f>
        <v>当前价</v>
      </c>
      <c r="L5379" s="2" t="str">
        <f>"今买数量"</f>
        <v>今买数量</v>
      </c>
      <c r="M5379" s="2" t="str">
        <f>"今卖数量"</f>
        <v>今卖数量</v>
      </c>
      <c r="N5379" s="2" t="str">
        <f>"证券代码"</f>
        <v>证券代码</v>
      </c>
      <c r="O5379" s="2" t="str">
        <f>"股东代码"</f>
        <v>股东代码</v>
      </c>
      <c r="P5379" s="2" t="str">
        <f>"成本金额"</f>
        <v>成本金额</v>
      </c>
      <c r="Q5379" s="2" t="s">
        <v>2</v>
      </c>
      <c r="R5379" s="2"/>
    </row>
    <row r="5380" spans="2:18">
      <c r="B5380" s="2" t="s">
        <v>4</v>
      </c>
      <c r="C5380" s="9" t="s">
        <v>5</v>
      </c>
      <c r="D5380" s="9" t="s">
        <v>5</v>
      </c>
      <c r="E5380" s="2" t="str">
        <f t="shared" ref="E5380:E5395" si="1605">"人民币"</f>
        <v>人民币</v>
      </c>
      <c r="F5380" s="2">
        <v>19.758</v>
      </c>
      <c r="G5380" s="2">
        <v>-1294.53</v>
      </c>
      <c r="H5380" s="2">
        <v>-8.19</v>
      </c>
      <c r="I5380" s="9" t="s">
        <v>6</v>
      </c>
      <c r="J5380" s="2">
        <v>14512</v>
      </c>
      <c r="K5380" s="2">
        <v>18.14</v>
      </c>
      <c r="L5380" s="2">
        <v>0</v>
      </c>
      <c r="M5380" s="2">
        <v>0</v>
      </c>
      <c r="N5380" s="2" t="str">
        <f>"000936"</f>
        <v>000936</v>
      </c>
      <c r="O5380" s="2" t="str">
        <f t="shared" ref="O5380:O5383" si="1606">"0157472516"</f>
        <v>0157472516</v>
      </c>
      <c r="P5380" s="2" t="str">
        <f>"15806.53"</f>
        <v>15806.53</v>
      </c>
      <c r="Q5380" s="2">
        <v>30</v>
      </c>
      <c r="R5380" s="2">
        <f t="shared" ref="R5380:R5395" si="1607">Q5380*C5380</f>
        <v>24000</v>
      </c>
    </row>
    <row r="5381" spans="2:18">
      <c r="B5381" s="2" t="str">
        <f>"创业板B"</f>
        <v>创业板B</v>
      </c>
      <c r="C5381" s="2">
        <v>10000</v>
      </c>
      <c r="D5381" s="2">
        <v>10000</v>
      </c>
      <c r="E5381" s="2" t="str">
        <f>"人民币"</f>
        <v>人民币</v>
      </c>
      <c r="F5381" s="2">
        <v>1.116</v>
      </c>
      <c r="G5381" s="2">
        <v>-927.5</v>
      </c>
      <c r="H5381" s="2">
        <v>-8.33</v>
      </c>
      <c r="I5381" s="2"/>
      <c r="J5381" s="2">
        <v>10230</v>
      </c>
      <c r="K5381" s="2">
        <v>1.023</v>
      </c>
      <c r="L5381" s="2">
        <v>0</v>
      </c>
      <c r="M5381" s="2">
        <v>0</v>
      </c>
      <c r="N5381" s="2" t="str">
        <f>"150153"</f>
        <v>150153</v>
      </c>
      <c r="O5381" s="2" t="str">
        <f>"0157472516"</f>
        <v>0157472516</v>
      </c>
      <c r="P5381" s="2" t="str">
        <f>"11157.50"</f>
        <v>11157.50</v>
      </c>
      <c r="Q5381" s="2">
        <v>1.3</v>
      </c>
      <c r="R5381" s="2">
        <f>Q5381*C5381</f>
        <v>13000</v>
      </c>
    </row>
    <row r="5382" spans="2:18">
      <c r="B5382" s="2" t="s">
        <v>7</v>
      </c>
      <c r="C5382" s="2">
        <v>600</v>
      </c>
      <c r="D5382" s="2">
        <v>600</v>
      </c>
      <c r="E5382" s="2" t="str">
        <f>"人民币"</f>
        <v>人民币</v>
      </c>
      <c r="F5382" s="2">
        <v>17.548</v>
      </c>
      <c r="G5382" s="2">
        <v>-310.88</v>
      </c>
      <c r="H5382" s="2">
        <v>-2.95</v>
      </c>
      <c r="I5382" s="2"/>
      <c r="J5382" s="2">
        <v>10218</v>
      </c>
      <c r="K5382" s="2">
        <v>17.03</v>
      </c>
      <c r="L5382" s="2">
        <v>0</v>
      </c>
      <c r="M5382" s="2">
        <v>0</v>
      </c>
      <c r="N5382" s="2" t="str">
        <f>"600008"</f>
        <v>600008</v>
      </c>
      <c r="O5382" s="2" t="str">
        <f t="shared" ref="O5382:O5385" si="1608">"A453612732"</f>
        <v>A453612732</v>
      </c>
      <c r="P5382" s="2" t="str">
        <f>"10528.88"</f>
        <v>10528.88</v>
      </c>
      <c r="Q5382" s="2">
        <v>25</v>
      </c>
      <c r="R5382" s="2">
        <f>Q5382*C5382</f>
        <v>15000</v>
      </c>
    </row>
    <row r="5383" spans="2:18">
      <c r="B5383" s="2" t="str">
        <f>"华英农业"</f>
        <v>华英农业</v>
      </c>
      <c r="C5383" s="2">
        <v>600</v>
      </c>
      <c r="D5383" s="2">
        <v>300</v>
      </c>
      <c r="E5383" s="2" t="str">
        <f>"人民币"</f>
        <v>人民币</v>
      </c>
      <c r="F5383" s="2">
        <v>14.948</v>
      </c>
      <c r="G5383" s="2">
        <v>-418.66</v>
      </c>
      <c r="H5383" s="2">
        <v>-4.67</v>
      </c>
      <c r="I5383" s="2"/>
      <c r="J5383" s="2">
        <v>8550</v>
      </c>
      <c r="K5383" s="2">
        <v>14.25</v>
      </c>
      <c r="L5383" s="2">
        <v>300</v>
      </c>
      <c r="M5383" s="2">
        <v>0</v>
      </c>
      <c r="N5383" s="2" t="str">
        <f>"002321"</f>
        <v>002321</v>
      </c>
      <c r="O5383" s="2" t="str">
        <f>"0157472516"</f>
        <v>0157472516</v>
      </c>
      <c r="P5383" s="2" t="str">
        <f>"8968.66"</f>
        <v>8968.66</v>
      </c>
      <c r="Q5383" s="2">
        <v>25</v>
      </c>
      <c r="R5383" s="2">
        <f>Q5383*C5383</f>
        <v>15000</v>
      </c>
    </row>
    <row r="5384" spans="2:18">
      <c r="B5384" s="2" t="str">
        <f>"*ST阳化"</f>
        <v>*ST阳化</v>
      </c>
      <c r="C5384" s="2">
        <v>900</v>
      </c>
      <c r="D5384" s="2">
        <v>600</v>
      </c>
      <c r="E5384" s="2" t="str">
        <f>"人民币"</f>
        <v>人民币</v>
      </c>
      <c r="F5384" s="2">
        <v>7.599</v>
      </c>
      <c r="G5384" s="2">
        <v>-80.2</v>
      </c>
      <c r="H5384" s="2">
        <v>-1.17</v>
      </c>
      <c r="I5384" s="2"/>
      <c r="J5384" s="2">
        <v>6759</v>
      </c>
      <c r="K5384" s="2">
        <v>7.51</v>
      </c>
      <c r="L5384" s="2">
        <v>300</v>
      </c>
      <c r="M5384" s="2">
        <v>0</v>
      </c>
      <c r="N5384" s="2" t="str">
        <f>"600691"</f>
        <v>600691</v>
      </c>
      <c r="O5384" s="2" t="str">
        <f>"A453612732"</f>
        <v>A453612732</v>
      </c>
      <c r="P5384" s="2" t="str">
        <f>"6839.20"</f>
        <v>6839.20</v>
      </c>
      <c r="Q5384" s="2">
        <v>11</v>
      </c>
      <c r="R5384" s="2">
        <f>Q5384*C5384</f>
        <v>9900</v>
      </c>
    </row>
    <row r="5385" spans="2:18">
      <c r="B5385" s="2" t="str">
        <f>"雪峰科技"</f>
        <v>雪峰科技</v>
      </c>
      <c r="C5385" s="2">
        <v>200</v>
      </c>
      <c r="D5385" s="2">
        <v>100</v>
      </c>
      <c r="E5385" s="2" t="str">
        <f>"人民币"</f>
        <v>人民币</v>
      </c>
      <c r="F5385" s="2">
        <v>37.898</v>
      </c>
      <c r="G5385" s="2">
        <v>-1239.59</v>
      </c>
      <c r="H5385" s="2">
        <v>-16.35</v>
      </c>
      <c r="I5385" s="2"/>
      <c r="J5385" s="2">
        <v>6340</v>
      </c>
      <c r="K5385" s="2">
        <v>31.7</v>
      </c>
      <c r="L5385" s="2">
        <v>100</v>
      </c>
      <c r="M5385" s="2">
        <v>0</v>
      </c>
      <c r="N5385" s="2" t="str">
        <f>"603227"</f>
        <v>603227</v>
      </c>
      <c r="O5385" s="2" t="str">
        <f>"A453612732"</f>
        <v>A453612732</v>
      </c>
      <c r="P5385" s="2" t="str">
        <f>"7579.59"</f>
        <v>7579.59</v>
      </c>
      <c r="Q5385" s="2">
        <v>42</v>
      </c>
      <c r="R5385" s="2">
        <f>Q5385*C5385</f>
        <v>8400</v>
      </c>
    </row>
    <row r="5386" spans="2:18">
      <c r="B5386" s="2" t="str">
        <f>"三花股份"</f>
        <v>三花股份</v>
      </c>
      <c r="C5386" s="2">
        <v>400</v>
      </c>
      <c r="D5386" s="2">
        <v>400</v>
      </c>
      <c r="E5386" s="2" t="str">
        <f>"人民币"</f>
        <v>人民币</v>
      </c>
      <c r="F5386" s="2">
        <v>13.737</v>
      </c>
      <c r="G5386" s="2">
        <v>69.25</v>
      </c>
      <c r="H5386" s="2">
        <v>1.26</v>
      </c>
      <c r="I5386" s="2"/>
      <c r="J5386" s="2">
        <v>5564</v>
      </c>
      <c r="K5386" s="2">
        <v>13.91</v>
      </c>
      <c r="L5386" s="2">
        <v>0</v>
      </c>
      <c r="M5386" s="2">
        <v>0</v>
      </c>
      <c r="N5386" s="2" t="str">
        <f>"002050"</f>
        <v>002050</v>
      </c>
      <c r="O5386" s="2" t="str">
        <f t="shared" ref="O5386:O5391" si="1609">"0157472516"</f>
        <v>0157472516</v>
      </c>
      <c r="P5386" s="2" t="str">
        <f>"5494.75"</f>
        <v>5494.75</v>
      </c>
      <c r="Q5386" s="2">
        <v>20</v>
      </c>
      <c r="R5386" s="2">
        <f>Q5386*C5386</f>
        <v>8000</v>
      </c>
    </row>
    <row r="5387" spans="2:18">
      <c r="B5387" s="2" t="str">
        <f>"农 产 品"</f>
        <v>农 产 品</v>
      </c>
      <c r="C5387" s="2">
        <v>200</v>
      </c>
      <c r="D5387" s="2">
        <v>200</v>
      </c>
      <c r="E5387" s="2" t="str">
        <f>"人民币"</f>
        <v>人民币</v>
      </c>
      <c r="F5387" s="2">
        <v>25.665</v>
      </c>
      <c r="G5387" s="2">
        <v>-601</v>
      </c>
      <c r="H5387" s="2">
        <v>-11.71</v>
      </c>
      <c r="I5387" s="2"/>
      <c r="J5387" s="2">
        <v>4532</v>
      </c>
      <c r="K5387" s="2">
        <v>22.66</v>
      </c>
      <c r="L5387" s="2">
        <v>0</v>
      </c>
      <c r="M5387" s="2">
        <v>0</v>
      </c>
      <c r="N5387" s="2" t="str">
        <f>"000061"</f>
        <v>000061</v>
      </c>
      <c r="O5387" s="2" t="str">
        <f>"0157472516"</f>
        <v>0157472516</v>
      </c>
      <c r="P5387" s="2" t="str">
        <f>"5133.00"</f>
        <v>5133.00</v>
      </c>
      <c r="Q5387" s="2">
        <v>35</v>
      </c>
      <c r="R5387" s="2">
        <f>Q5387*C5387</f>
        <v>7000</v>
      </c>
    </row>
    <row r="5388" spans="2:18">
      <c r="B5388" s="2" t="str">
        <f>"北京城建"</f>
        <v>北京城建</v>
      </c>
      <c r="C5388" s="2">
        <v>200</v>
      </c>
      <c r="D5388" s="2">
        <v>200</v>
      </c>
      <c r="E5388" s="2" t="str">
        <f>"人民币"</f>
        <v>人民币</v>
      </c>
      <c r="F5388" s="2">
        <v>24.605</v>
      </c>
      <c r="G5388" s="2">
        <v>-394.99</v>
      </c>
      <c r="H5388" s="2">
        <v>-8.03</v>
      </c>
      <c r="I5388" s="2"/>
      <c r="J5388" s="2">
        <v>4526</v>
      </c>
      <c r="K5388" s="2">
        <v>22.63</v>
      </c>
      <c r="L5388" s="2">
        <v>0</v>
      </c>
      <c r="M5388" s="2">
        <v>0</v>
      </c>
      <c r="N5388" s="2" t="str">
        <f>"600266"</f>
        <v>600266</v>
      </c>
      <c r="O5388" s="2" t="str">
        <f t="shared" ref="O5388:O5390" si="1610">"A453612732"</f>
        <v>A453612732</v>
      </c>
      <c r="P5388" s="2" t="str">
        <f>"4920.99"</f>
        <v>4920.99</v>
      </c>
      <c r="Q5388" s="2">
        <v>28</v>
      </c>
      <c r="R5388" s="2">
        <f>Q5388*C5388</f>
        <v>5600</v>
      </c>
    </row>
    <row r="5389" spans="2:18">
      <c r="B5389" s="2" t="str">
        <f>"上汽集团"</f>
        <v>上汽集团</v>
      </c>
      <c r="C5389" s="2">
        <v>200</v>
      </c>
      <c r="D5389" s="2">
        <v>200</v>
      </c>
      <c r="E5389" s="2" t="str">
        <f>"人民币"</f>
        <v>人民币</v>
      </c>
      <c r="F5389" s="2">
        <v>24.736</v>
      </c>
      <c r="G5389" s="2">
        <v>-449.12</v>
      </c>
      <c r="H5389" s="2">
        <v>-9.08</v>
      </c>
      <c r="I5389" s="2"/>
      <c r="J5389" s="2">
        <v>4498</v>
      </c>
      <c r="K5389" s="2">
        <v>22.49</v>
      </c>
      <c r="L5389" s="2">
        <v>0</v>
      </c>
      <c r="M5389" s="2">
        <v>0</v>
      </c>
      <c r="N5389" s="2" t="str">
        <f>"600104"</f>
        <v>600104</v>
      </c>
      <c r="O5389" s="2" t="str">
        <f>"A453612732"</f>
        <v>A453612732</v>
      </c>
      <c r="P5389" s="2" t="str">
        <f>"4947.12"</f>
        <v>4947.12</v>
      </c>
      <c r="Q5389" s="2">
        <v>35</v>
      </c>
      <c r="R5389" s="2">
        <f>Q5389*C5389</f>
        <v>7000</v>
      </c>
    </row>
    <row r="5390" spans="2:18">
      <c r="B5390" s="2" t="str">
        <f>"中海集运"</f>
        <v>中海集运</v>
      </c>
      <c r="C5390" s="2">
        <v>400</v>
      </c>
      <c r="D5390" s="2">
        <v>400</v>
      </c>
      <c r="E5390" s="2" t="str">
        <f>"人民币"</f>
        <v>人民币</v>
      </c>
      <c r="F5390" s="2">
        <v>9.099</v>
      </c>
      <c r="G5390" s="2">
        <v>-167.68</v>
      </c>
      <c r="H5390" s="2">
        <v>-4.6</v>
      </c>
      <c r="I5390" s="2"/>
      <c r="J5390" s="2">
        <v>3472</v>
      </c>
      <c r="K5390" s="2">
        <v>8.68</v>
      </c>
      <c r="L5390" s="2">
        <v>0</v>
      </c>
      <c r="M5390" s="2">
        <v>0</v>
      </c>
      <c r="N5390" s="2" t="str">
        <f>"601866"</f>
        <v>601866</v>
      </c>
      <c r="O5390" s="2" t="str">
        <f>"A453612732"</f>
        <v>A453612732</v>
      </c>
      <c r="P5390" s="2" t="str">
        <f>"3639.68"</f>
        <v>3639.68</v>
      </c>
      <c r="Q5390" s="2">
        <v>12</v>
      </c>
      <c r="R5390" s="2">
        <f>Q5390*C5390</f>
        <v>4800</v>
      </c>
    </row>
    <row r="5391" spans="2:18">
      <c r="B5391" s="2" t="str">
        <f>"中航军B"</f>
        <v>中航军B</v>
      </c>
      <c r="C5391" s="2">
        <v>3000</v>
      </c>
      <c r="D5391" s="2">
        <v>3000</v>
      </c>
      <c r="E5391" s="2" t="str">
        <f>"人民币"</f>
        <v>人民币</v>
      </c>
      <c r="F5391" s="2">
        <v>0.972</v>
      </c>
      <c r="G5391" s="2">
        <v>-62</v>
      </c>
      <c r="H5391" s="2">
        <v>-2.16</v>
      </c>
      <c r="I5391" s="2"/>
      <c r="J5391" s="2">
        <v>2853</v>
      </c>
      <c r="K5391" s="2">
        <v>0.951</v>
      </c>
      <c r="L5391" s="2">
        <v>0</v>
      </c>
      <c r="M5391" s="2">
        <v>0</v>
      </c>
      <c r="N5391" s="2" t="str">
        <f>"150222"</f>
        <v>150222</v>
      </c>
      <c r="O5391" s="2" t="str">
        <f>"0157472516"</f>
        <v>0157472516</v>
      </c>
      <c r="P5391" s="2" t="str">
        <f>"2915.00"</f>
        <v>2915.00</v>
      </c>
      <c r="Q5391" s="2">
        <v>1.1</v>
      </c>
      <c r="R5391" s="2">
        <f>Q5391*C5391</f>
        <v>3300</v>
      </c>
    </row>
    <row r="5392" spans="2:18">
      <c r="B5392" s="2" t="str">
        <f>"华贸物流"</f>
        <v>华贸物流</v>
      </c>
      <c r="C5392" s="2">
        <v>200</v>
      </c>
      <c r="D5392" s="2">
        <v>200</v>
      </c>
      <c r="E5392" s="2" t="str">
        <f>"人民币"</f>
        <v>人民币</v>
      </c>
      <c r="F5392" s="2">
        <v>16.576</v>
      </c>
      <c r="G5392" s="2">
        <v>-473.12</v>
      </c>
      <c r="H5392" s="2">
        <v>-14.27</v>
      </c>
      <c r="I5392" s="2"/>
      <c r="J5392" s="2">
        <v>2842</v>
      </c>
      <c r="K5392" s="2">
        <v>14.21</v>
      </c>
      <c r="L5392" s="2">
        <v>0</v>
      </c>
      <c r="M5392" s="2">
        <v>0</v>
      </c>
      <c r="N5392" s="2" t="str">
        <f>"603128"</f>
        <v>603128</v>
      </c>
      <c r="O5392" s="2" t="str">
        <f t="shared" ref="O5392:O5395" si="1611">"A453612732"</f>
        <v>A453612732</v>
      </c>
      <c r="P5392" s="2" t="str">
        <f>"3315.12"</f>
        <v>3315.12</v>
      </c>
      <c r="Q5392" s="2">
        <v>20</v>
      </c>
      <c r="R5392" s="2">
        <f>Q5392*C5392</f>
        <v>4000</v>
      </c>
    </row>
    <row r="5393" spans="2:18">
      <c r="B5393" s="2" t="str">
        <f>"盛达矿业"</f>
        <v>盛达矿业</v>
      </c>
      <c r="C5393" s="2">
        <v>100</v>
      </c>
      <c r="D5393" s="2">
        <v>100</v>
      </c>
      <c r="E5393" s="2" t="str">
        <f>"人民币"</f>
        <v>人民币</v>
      </c>
      <c r="F5393" s="2">
        <v>38.308</v>
      </c>
      <c r="G5393" s="2">
        <v>-1175.77</v>
      </c>
      <c r="H5393" s="2">
        <v>-30.69</v>
      </c>
      <c r="I5393" s="2"/>
      <c r="J5393" s="2">
        <v>2655</v>
      </c>
      <c r="K5393" s="2">
        <v>26.55</v>
      </c>
      <c r="L5393" s="2">
        <v>0</v>
      </c>
      <c r="M5393" s="2">
        <v>100</v>
      </c>
      <c r="N5393" s="2" t="str">
        <f>"000603"</f>
        <v>000603</v>
      </c>
      <c r="O5393" s="2" t="str">
        <f>"0157472516"</f>
        <v>0157472516</v>
      </c>
      <c r="P5393" s="2" t="str">
        <f>"3830.77"</f>
        <v>3830.77</v>
      </c>
      <c r="Q5393" s="2">
        <v>40</v>
      </c>
      <c r="R5393" s="2">
        <f>Q5393*C5393</f>
        <v>4000</v>
      </c>
    </row>
    <row r="5394" spans="2:18">
      <c r="B5394" s="2" t="str">
        <f>"大众交通"</f>
        <v>大众交通</v>
      </c>
      <c r="C5394" s="2">
        <v>100</v>
      </c>
      <c r="D5394" s="2">
        <v>100</v>
      </c>
      <c r="E5394" s="2" t="str">
        <f>"人民币"</f>
        <v>人民币</v>
      </c>
      <c r="F5394" s="2">
        <v>30.941</v>
      </c>
      <c r="G5394" s="2">
        <v>-1037.13</v>
      </c>
      <c r="H5394" s="2">
        <v>-33.52</v>
      </c>
      <c r="I5394" s="2"/>
      <c r="J5394" s="2">
        <v>2057</v>
      </c>
      <c r="K5394" s="2">
        <v>20.57</v>
      </c>
      <c r="L5394" s="2">
        <v>0</v>
      </c>
      <c r="M5394" s="2">
        <v>0</v>
      </c>
      <c r="N5394" s="2" t="str">
        <f>"600611"</f>
        <v>600611</v>
      </c>
      <c r="O5394" s="2" t="str">
        <f>"A453612732"</f>
        <v>A453612732</v>
      </c>
      <c r="P5394" s="2" t="str">
        <f>"3094.13"</f>
        <v>3094.13</v>
      </c>
      <c r="Q5394" s="2">
        <v>28</v>
      </c>
      <c r="R5394" s="2">
        <f>Q5394*C5394</f>
        <v>2800</v>
      </c>
    </row>
    <row r="5395" spans="2:18">
      <c r="B5395" s="2" t="str">
        <f>"中国中车"</f>
        <v>中国中车</v>
      </c>
      <c r="C5395" s="2">
        <v>100</v>
      </c>
      <c r="D5395" s="2">
        <v>100</v>
      </c>
      <c r="E5395" s="2" t="str">
        <f>"人民币"</f>
        <v>人民币</v>
      </c>
      <c r="F5395" s="2">
        <v>26.395</v>
      </c>
      <c r="G5395" s="2">
        <v>-631.5</v>
      </c>
      <c r="H5395" s="2">
        <v>-23.92</v>
      </c>
      <c r="I5395" s="2"/>
      <c r="J5395" s="2">
        <v>2008</v>
      </c>
      <c r="K5395" s="2">
        <v>20.08</v>
      </c>
      <c r="L5395" s="2">
        <v>0</v>
      </c>
      <c r="M5395" s="2">
        <v>100</v>
      </c>
      <c r="N5395" s="2" t="str">
        <f>"601766"</f>
        <v>601766</v>
      </c>
      <c r="O5395" s="2" t="str">
        <f>"A453612732"</f>
        <v>A453612732</v>
      </c>
      <c r="P5395" s="2" t="str">
        <f>"2639.50"</f>
        <v>2639.50</v>
      </c>
      <c r="Q5395" s="2">
        <v>30</v>
      </c>
      <c r="R5395" s="2">
        <f>Q5395*C5395</f>
        <v>3000</v>
      </c>
    </row>
    <row r="5396" spans="2:18">
      <c r="B5396" s="2" t="s">
        <v>8</v>
      </c>
      <c r="C5396" s="2" t="s">
        <v>9</v>
      </c>
      <c r="D5396" s="4" t="s">
        <v>10</v>
      </c>
      <c r="E5396" s="4"/>
      <c r="F5396" s="4"/>
      <c r="G5396" s="2"/>
      <c r="H5396" s="2">
        <f>SUM(H5380:H5395)</f>
        <v>-178.38</v>
      </c>
      <c r="I5396" s="2"/>
      <c r="J5396" s="2"/>
      <c r="K5396" s="2"/>
      <c r="L5396" s="2"/>
      <c r="M5396" s="2"/>
      <c r="N5396" s="2"/>
      <c r="O5396" s="2"/>
      <c r="P5396" s="2"/>
      <c r="Q5396" s="2"/>
      <c r="R5396" s="2">
        <f>SUM(R5380:R5395)</f>
        <v>134800</v>
      </c>
    </row>
    <row r="5397" customFormat="1" spans="4:9">
      <c r="D5397" s="5"/>
      <c r="E5397" s="5"/>
      <c r="F5397" s="5"/>
      <c r="I5397" s="6">
        <v>42257</v>
      </c>
    </row>
    <row r="5398" customFormat="1" spans="11:11">
      <c r="K5398" s="6">
        <f>I5397+1</f>
        <v>42258</v>
      </c>
    </row>
    <row r="5399" customFormat="1" spans="3:12">
      <c r="C5399" t="s">
        <v>11</v>
      </c>
      <c r="L5399" s="7">
        <f ca="1">NOW()</f>
        <v>42259.9654398148</v>
      </c>
    </row>
    <row r="5400" customFormat="1" spans="10:10">
      <c r="J5400" t="e">
        <f>E5392+1</f>
        <v>#VALUE!</v>
      </c>
    </row>
    <row r="5401" customFormat="1" spans="7:7">
      <c r="G5401" t="s">
        <v>12</v>
      </c>
    </row>
    <row r="5402" customFormat="1" spans="6:6">
      <c r="F5402" t="s">
        <v>13</v>
      </c>
    </row>
    <row r="5403" spans="1:17">
      <c r="A5403" s="2" t="str">
        <f>"币种"</f>
        <v>币种</v>
      </c>
      <c r="B5403" s="2" t="str">
        <f>"余额"</f>
        <v>余额</v>
      </c>
      <c r="C5403" s="2" t="str">
        <f>"可用"</f>
        <v>可用</v>
      </c>
      <c r="D5403" s="2" t="str">
        <f>"可取"</f>
        <v>可取</v>
      </c>
      <c r="E5403" s="2" t="str">
        <f>"参考市值"</f>
        <v>参考市值</v>
      </c>
      <c r="F5403" s="2" t="str">
        <f>"资产"</f>
        <v>资产</v>
      </c>
      <c r="G5403" s="2" t="str">
        <f>"盈亏"</f>
        <v>盈亏</v>
      </c>
      <c r="H5403" s="2"/>
      <c r="I5403" s="2"/>
      <c r="J5403" s="2"/>
      <c r="K5403" s="2"/>
      <c r="L5403" s="2"/>
      <c r="M5403" s="2"/>
      <c r="N5403" s="2"/>
      <c r="O5403" s="2"/>
      <c r="P5403" s="2"/>
      <c r="Q5403" s="2"/>
    </row>
    <row r="5404" spans="1:17">
      <c r="A5404" s="2" t="str">
        <f>"人民币"</f>
        <v>人民币</v>
      </c>
      <c r="B5404" s="2" t="str">
        <f>"5508.71"</f>
        <v>5508.71</v>
      </c>
      <c r="C5404" s="2" t="str">
        <f>"138.54"</f>
        <v>138.54</v>
      </c>
      <c r="D5404" s="2" t="str">
        <f>"138.54"</f>
        <v>138.54</v>
      </c>
      <c r="E5404" s="2" t="str">
        <f>"91616.00"</f>
        <v>91616.00</v>
      </c>
      <c r="F5404" s="2" t="str">
        <f>"91754.54"</f>
        <v>91754.54</v>
      </c>
      <c r="G5404" s="2" t="str">
        <f>"-9194.42"</f>
        <v>-9194.42</v>
      </c>
      <c r="H5404" s="2"/>
      <c r="I5404" s="2"/>
      <c r="J5404" s="2"/>
      <c r="K5404" s="2"/>
      <c r="L5404" s="2"/>
      <c r="M5404" s="2"/>
      <c r="N5404" s="2"/>
      <c r="O5404" s="2"/>
      <c r="P5404" s="2"/>
      <c r="Q5404" s="2"/>
    </row>
    <row r="5405" spans="1:17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8"/>
    </row>
    <row r="5406" spans="1:18">
      <c r="A5406" s="2" t="s">
        <v>0</v>
      </c>
      <c r="B5406" s="2" t="str">
        <f>"证券数量"</f>
        <v>证券数量</v>
      </c>
      <c r="C5406" s="2" t="s">
        <v>1</v>
      </c>
      <c r="D5406" s="2" t="str">
        <f>"价格币种"</f>
        <v>价格币种</v>
      </c>
      <c r="E5406" s="2" t="str">
        <f>"成本价"</f>
        <v>成本价</v>
      </c>
      <c r="F5406" s="2" t="str">
        <f>"浮动盈亏"</f>
        <v>浮动盈亏</v>
      </c>
      <c r="G5406" s="2" t="str">
        <f>"盈亏比例(%)"</f>
        <v>盈亏比例(%)</v>
      </c>
      <c r="H5406" s="2" t="str">
        <f>"折算汇率"</f>
        <v>折算汇率</v>
      </c>
      <c r="I5406" s="2" t="str">
        <f>"最新市值"</f>
        <v>最新市值</v>
      </c>
      <c r="J5406" s="2" t="str">
        <f>"当前价"</f>
        <v>当前价</v>
      </c>
      <c r="K5406" s="2" t="str">
        <f>"今买数量"</f>
        <v>今买数量</v>
      </c>
      <c r="L5406" s="2" t="str">
        <f>"今卖数量"</f>
        <v>今卖数量</v>
      </c>
      <c r="M5406" s="2" t="str">
        <f>"证券代码"</f>
        <v>证券代码</v>
      </c>
      <c r="N5406" s="2" t="str">
        <f>"股东代码"</f>
        <v>股东代码</v>
      </c>
      <c r="O5406" s="2" t="str">
        <f>"成本金额"</f>
        <v>成本金额</v>
      </c>
      <c r="P5406" s="2" t="s">
        <v>2</v>
      </c>
      <c r="Q5406" s="2"/>
      <c r="R5406" s="2" t="s">
        <v>3</v>
      </c>
    </row>
    <row r="5407" spans="1:18">
      <c r="A5407" s="2" t="s">
        <v>4</v>
      </c>
      <c r="B5407" s="9" t="s">
        <v>5</v>
      </c>
      <c r="C5407" s="9" t="s">
        <v>5</v>
      </c>
      <c r="D5407" s="2" t="str">
        <f t="shared" ref="D5407:D5422" si="1612">"人民币"</f>
        <v>人民币</v>
      </c>
      <c r="E5407" s="2">
        <v>19.758</v>
      </c>
      <c r="F5407" s="2">
        <v>-1294.53</v>
      </c>
      <c r="G5407" s="2">
        <v>-8.19</v>
      </c>
      <c r="H5407" s="9" t="s">
        <v>6</v>
      </c>
      <c r="I5407" s="2">
        <v>14512</v>
      </c>
      <c r="J5407" s="2">
        <v>18.14</v>
      </c>
      <c r="K5407" s="2">
        <v>0</v>
      </c>
      <c r="L5407" s="2">
        <v>0</v>
      </c>
      <c r="M5407" s="2" t="str">
        <f>"000936"</f>
        <v>000936</v>
      </c>
      <c r="N5407" s="2" t="str">
        <f t="shared" ref="N5407:N5410" si="1613">"0157472516"</f>
        <v>0157472516</v>
      </c>
      <c r="O5407" s="2" t="str">
        <f>"15806.53"</f>
        <v>15806.53</v>
      </c>
      <c r="P5407" s="2">
        <v>30</v>
      </c>
      <c r="Q5407" s="2">
        <f t="shared" ref="Q5407:Q5422" si="1614">P5407*B5407</f>
        <v>24000</v>
      </c>
      <c r="R5407" s="2">
        <f t="shared" ref="R5407:R5422" si="1615">(Q5407-O5407)/O5407*100</f>
        <v>51.835981711356</v>
      </c>
    </row>
    <row r="5408" spans="1:18">
      <c r="A5408" s="2" t="str">
        <f>"创业板B"</f>
        <v>创业板B</v>
      </c>
      <c r="B5408" s="2">
        <v>10000</v>
      </c>
      <c r="C5408" s="2">
        <v>10000</v>
      </c>
      <c r="D5408" s="2" t="str">
        <f>"人民币"</f>
        <v>人民币</v>
      </c>
      <c r="E5408" s="2">
        <v>1.116</v>
      </c>
      <c r="F5408" s="2">
        <v>-927.5</v>
      </c>
      <c r="G5408" s="2">
        <v>-8.33</v>
      </c>
      <c r="H5408" s="2"/>
      <c r="I5408" s="2">
        <v>10230</v>
      </c>
      <c r="J5408" s="2">
        <v>1.023</v>
      </c>
      <c r="K5408" s="2">
        <v>0</v>
      </c>
      <c r="L5408" s="2">
        <v>0</v>
      </c>
      <c r="M5408" s="2" t="str">
        <f>"150153"</f>
        <v>150153</v>
      </c>
      <c r="N5408" s="2" t="str">
        <f>"0157472516"</f>
        <v>0157472516</v>
      </c>
      <c r="O5408" s="2" t="str">
        <f>"11157.50"</f>
        <v>11157.50</v>
      </c>
      <c r="P5408" s="2">
        <v>1.3</v>
      </c>
      <c r="Q5408" s="2">
        <f>P5408*B5408</f>
        <v>13000</v>
      </c>
      <c r="R5408" s="2">
        <f>(Q5408-O5408)/O5408*100</f>
        <v>16.5135559041004</v>
      </c>
    </row>
    <row r="5409" spans="1:18">
      <c r="A5409" s="2" t="s">
        <v>7</v>
      </c>
      <c r="B5409" s="2">
        <v>600</v>
      </c>
      <c r="C5409" s="2">
        <v>600</v>
      </c>
      <c r="D5409" s="2" t="str">
        <f>"人民币"</f>
        <v>人民币</v>
      </c>
      <c r="E5409" s="2">
        <v>17.548</v>
      </c>
      <c r="F5409" s="2">
        <v>-310.88</v>
      </c>
      <c r="G5409" s="2">
        <v>-2.95</v>
      </c>
      <c r="H5409" s="2"/>
      <c r="I5409" s="2">
        <v>10218</v>
      </c>
      <c r="J5409" s="2">
        <v>17.03</v>
      </c>
      <c r="K5409" s="2">
        <v>0</v>
      </c>
      <c r="L5409" s="2">
        <v>0</v>
      </c>
      <c r="M5409" s="2" t="str">
        <f>"600008"</f>
        <v>600008</v>
      </c>
      <c r="N5409" s="2" t="str">
        <f t="shared" ref="N5409:N5412" si="1616">"A453612732"</f>
        <v>A453612732</v>
      </c>
      <c r="O5409" s="2" t="str">
        <f>"10528.88"</f>
        <v>10528.88</v>
      </c>
      <c r="P5409" s="2">
        <v>25</v>
      </c>
      <c r="Q5409" s="2">
        <f>P5409*B5409</f>
        <v>15000</v>
      </c>
      <c r="R5409" s="2">
        <f>(Q5409-O5409)/O5409*100</f>
        <v>42.4652954540274</v>
      </c>
    </row>
    <row r="5410" spans="1:18">
      <c r="A5410" s="2" t="str">
        <f>"华英农业"</f>
        <v>华英农业</v>
      </c>
      <c r="B5410" s="2">
        <v>600</v>
      </c>
      <c r="C5410" s="2">
        <v>300</v>
      </c>
      <c r="D5410" s="2" t="str">
        <f>"人民币"</f>
        <v>人民币</v>
      </c>
      <c r="E5410" s="2">
        <v>14.948</v>
      </c>
      <c r="F5410" s="2">
        <v>-418.66</v>
      </c>
      <c r="G5410" s="2">
        <v>-4.67</v>
      </c>
      <c r="H5410" s="2"/>
      <c r="I5410" s="2">
        <v>8550</v>
      </c>
      <c r="J5410" s="2">
        <v>14.25</v>
      </c>
      <c r="K5410" s="2">
        <v>300</v>
      </c>
      <c r="L5410" s="2">
        <v>0</v>
      </c>
      <c r="M5410" s="2" t="str">
        <f>"002321"</f>
        <v>002321</v>
      </c>
      <c r="N5410" s="2" t="str">
        <f>"0157472516"</f>
        <v>0157472516</v>
      </c>
      <c r="O5410" s="2" t="str">
        <f>"8968.66"</f>
        <v>8968.66</v>
      </c>
      <c r="P5410" s="2">
        <v>25</v>
      </c>
      <c r="Q5410" s="2">
        <f>P5410*B5410</f>
        <v>15000</v>
      </c>
      <c r="R5410" s="2">
        <f>(Q5410-O5410)/O5410*100</f>
        <v>67.2490650777262</v>
      </c>
    </row>
    <row r="5411" spans="1:18">
      <c r="A5411" s="2" t="str">
        <f>"*ST阳化"</f>
        <v>*ST阳化</v>
      </c>
      <c r="B5411" s="2">
        <v>900</v>
      </c>
      <c r="C5411" s="2">
        <v>600</v>
      </c>
      <c r="D5411" s="2" t="str">
        <f>"人民币"</f>
        <v>人民币</v>
      </c>
      <c r="E5411" s="2">
        <v>7.599</v>
      </c>
      <c r="F5411" s="2">
        <v>-80.2</v>
      </c>
      <c r="G5411" s="2">
        <v>-1.17</v>
      </c>
      <c r="H5411" s="2"/>
      <c r="I5411" s="2">
        <v>6759</v>
      </c>
      <c r="J5411" s="2">
        <v>7.51</v>
      </c>
      <c r="K5411" s="2">
        <v>300</v>
      </c>
      <c r="L5411" s="2">
        <v>0</v>
      </c>
      <c r="M5411" s="2" t="str">
        <f>"600691"</f>
        <v>600691</v>
      </c>
      <c r="N5411" s="2" t="str">
        <f>"A453612732"</f>
        <v>A453612732</v>
      </c>
      <c r="O5411" s="2" t="str">
        <f>"6839.20"</f>
        <v>6839.20</v>
      </c>
      <c r="P5411" s="2">
        <v>11</v>
      </c>
      <c r="Q5411" s="2">
        <f>P5411*B5411</f>
        <v>9900</v>
      </c>
      <c r="R5411" s="2">
        <f>(Q5411-O5411)/O5411*100</f>
        <v>44.7537723710376</v>
      </c>
    </row>
    <row r="5412" spans="1:18">
      <c r="A5412" s="2" t="str">
        <f>"雪峰科技"</f>
        <v>雪峰科技</v>
      </c>
      <c r="B5412" s="2">
        <v>200</v>
      </c>
      <c r="C5412" s="2">
        <v>100</v>
      </c>
      <c r="D5412" s="2" t="str">
        <f>"人民币"</f>
        <v>人民币</v>
      </c>
      <c r="E5412" s="2">
        <v>37.898</v>
      </c>
      <c r="F5412" s="2">
        <v>-1239.59</v>
      </c>
      <c r="G5412" s="2">
        <v>-16.35</v>
      </c>
      <c r="H5412" s="2"/>
      <c r="I5412" s="2">
        <v>6340</v>
      </c>
      <c r="J5412" s="2">
        <v>31.7</v>
      </c>
      <c r="K5412" s="2">
        <v>100</v>
      </c>
      <c r="L5412" s="2">
        <v>0</v>
      </c>
      <c r="M5412" s="2" t="str">
        <f>"603227"</f>
        <v>603227</v>
      </c>
      <c r="N5412" s="2" t="str">
        <f>"A453612732"</f>
        <v>A453612732</v>
      </c>
      <c r="O5412" s="2" t="str">
        <f>"7579.59"</f>
        <v>7579.59</v>
      </c>
      <c r="P5412" s="2">
        <v>42</v>
      </c>
      <c r="Q5412" s="2">
        <f>P5412*B5412</f>
        <v>8400</v>
      </c>
      <c r="R5412" s="2">
        <f>(Q5412-O5412)/O5412*100</f>
        <v>10.8239363870605</v>
      </c>
    </row>
    <row r="5413" spans="1:18">
      <c r="A5413" s="2" t="str">
        <f>"三花股份"</f>
        <v>三花股份</v>
      </c>
      <c r="B5413" s="2">
        <v>400</v>
      </c>
      <c r="C5413" s="2">
        <v>400</v>
      </c>
      <c r="D5413" s="2" t="str">
        <f>"人民币"</f>
        <v>人民币</v>
      </c>
      <c r="E5413" s="2">
        <v>13.737</v>
      </c>
      <c r="F5413" s="2">
        <v>69.25</v>
      </c>
      <c r="G5413" s="2">
        <v>1.26</v>
      </c>
      <c r="H5413" s="2"/>
      <c r="I5413" s="2">
        <v>5564</v>
      </c>
      <c r="J5413" s="2">
        <v>13.91</v>
      </c>
      <c r="K5413" s="2">
        <v>0</v>
      </c>
      <c r="L5413" s="2">
        <v>0</v>
      </c>
      <c r="M5413" s="2" t="str">
        <f>"002050"</f>
        <v>002050</v>
      </c>
      <c r="N5413" s="2" t="str">
        <f t="shared" ref="N5413:N5418" si="1617">"0157472516"</f>
        <v>0157472516</v>
      </c>
      <c r="O5413" s="2" t="str">
        <f>"5494.75"</f>
        <v>5494.75</v>
      </c>
      <c r="P5413" s="2">
        <v>20</v>
      </c>
      <c r="Q5413" s="2">
        <f>P5413*B5413</f>
        <v>8000</v>
      </c>
      <c r="R5413" s="2">
        <f>(Q5413-O5413)/O5413*100</f>
        <v>45.5935210883116</v>
      </c>
    </row>
    <row r="5414" spans="1:18">
      <c r="A5414" s="2" t="str">
        <f>"农 产 品"</f>
        <v>农 产 品</v>
      </c>
      <c r="B5414" s="2">
        <v>200</v>
      </c>
      <c r="C5414" s="2">
        <v>200</v>
      </c>
      <c r="D5414" s="2" t="str">
        <f>"人民币"</f>
        <v>人民币</v>
      </c>
      <c r="E5414" s="2">
        <v>25.665</v>
      </c>
      <c r="F5414" s="2">
        <v>-601</v>
      </c>
      <c r="G5414" s="2">
        <v>-11.71</v>
      </c>
      <c r="H5414" s="2"/>
      <c r="I5414" s="2">
        <v>4532</v>
      </c>
      <c r="J5414" s="2">
        <v>22.66</v>
      </c>
      <c r="K5414" s="2">
        <v>0</v>
      </c>
      <c r="L5414" s="2">
        <v>0</v>
      </c>
      <c r="M5414" s="2" t="str">
        <f>"000061"</f>
        <v>000061</v>
      </c>
      <c r="N5414" s="2" t="str">
        <f>"0157472516"</f>
        <v>0157472516</v>
      </c>
      <c r="O5414" s="2" t="str">
        <f>"5133.00"</f>
        <v>5133.00</v>
      </c>
      <c r="P5414" s="2">
        <v>35</v>
      </c>
      <c r="Q5414" s="2">
        <f>P5414*B5414</f>
        <v>7000</v>
      </c>
      <c r="R5414" s="2">
        <f>(Q5414-O5414)/O5414*100</f>
        <v>36.3724917202416</v>
      </c>
    </row>
    <row r="5415" spans="1:18">
      <c r="A5415" s="2" t="str">
        <f>"北京城建"</f>
        <v>北京城建</v>
      </c>
      <c r="B5415" s="2">
        <v>200</v>
      </c>
      <c r="C5415" s="2">
        <v>200</v>
      </c>
      <c r="D5415" s="2" t="str">
        <f>"人民币"</f>
        <v>人民币</v>
      </c>
      <c r="E5415" s="2">
        <v>24.605</v>
      </c>
      <c r="F5415" s="2">
        <v>-394.99</v>
      </c>
      <c r="G5415" s="2">
        <v>-8.03</v>
      </c>
      <c r="H5415" s="2"/>
      <c r="I5415" s="2">
        <v>4526</v>
      </c>
      <c r="J5415" s="2">
        <v>22.63</v>
      </c>
      <c r="K5415" s="2">
        <v>0</v>
      </c>
      <c r="L5415" s="2">
        <v>0</v>
      </c>
      <c r="M5415" s="2" t="str">
        <f>"600266"</f>
        <v>600266</v>
      </c>
      <c r="N5415" s="2" t="str">
        <f t="shared" ref="N5415:N5417" si="1618">"A453612732"</f>
        <v>A453612732</v>
      </c>
      <c r="O5415" s="2" t="str">
        <f>"4920.99"</f>
        <v>4920.99</v>
      </c>
      <c r="P5415" s="2">
        <v>28</v>
      </c>
      <c r="Q5415" s="2">
        <f>P5415*B5415</f>
        <v>5600</v>
      </c>
      <c r="R5415" s="2">
        <f>(Q5415-O5415)/O5415*100</f>
        <v>13.7982397850839</v>
      </c>
    </row>
    <row r="5416" spans="1:18">
      <c r="A5416" s="2" t="str">
        <f>"上汽集团"</f>
        <v>上汽集团</v>
      </c>
      <c r="B5416" s="2">
        <v>200</v>
      </c>
      <c r="C5416" s="2">
        <v>200</v>
      </c>
      <c r="D5416" s="2" t="str">
        <f>"人民币"</f>
        <v>人民币</v>
      </c>
      <c r="E5416" s="2">
        <v>24.736</v>
      </c>
      <c r="F5416" s="2">
        <v>-449.12</v>
      </c>
      <c r="G5416" s="2">
        <v>-9.08</v>
      </c>
      <c r="H5416" s="2"/>
      <c r="I5416" s="2">
        <v>4498</v>
      </c>
      <c r="J5416" s="2">
        <v>22.49</v>
      </c>
      <c r="K5416" s="2">
        <v>0</v>
      </c>
      <c r="L5416" s="2">
        <v>0</v>
      </c>
      <c r="M5416" s="2" t="str">
        <f>"600104"</f>
        <v>600104</v>
      </c>
      <c r="N5416" s="2" t="str">
        <f>"A453612732"</f>
        <v>A453612732</v>
      </c>
      <c r="O5416" s="2" t="str">
        <f>"4947.12"</f>
        <v>4947.12</v>
      </c>
      <c r="P5416" s="2">
        <v>35</v>
      </c>
      <c r="Q5416" s="2">
        <f>P5416*B5416</f>
        <v>7000</v>
      </c>
      <c r="R5416" s="2">
        <f>(Q5416-O5416)/O5416*100</f>
        <v>41.4964666310904</v>
      </c>
    </row>
    <row r="5417" spans="1:18">
      <c r="A5417" s="2" t="str">
        <f>"中海集运"</f>
        <v>中海集运</v>
      </c>
      <c r="B5417" s="2">
        <v>400</v>
      </c>
      <c r="C5417" s="2">
        <v>400</v>
      </c>
      <c r="D5417" s="2" t="str">
        <f>"人民币"</f>
        <v>人民币</v>
      </c>
      <c r="E5417" s="2">
        <v>9.099</v>
      </c>
      <c r="F5417" s="2">
        <v>-167.68</v>
      </c>
      <c r="G5417" s="2">
        <v>-4.6</v>
      </c>
      <c r="H5417" s="2"/>
      <c r="I5417" s="2">
        <v>3472</v>
      </c>
      <c r="J5417" s="2">
        <v>8.68</v>
      </c>
      <c r="K5417" s="2">
        <v>0</v>
      </c>
      <c r="L5417" s="2">
        <v>0</v>
      </c>
      <c r="M5417" s="2" t="str">
        <f>"601866"</f>
        <v>601866</v>
      </c>
      <c r="N5417" s="2" t="str">
        <f>"A453612732"</f>
        <v>A453612732</v>
      </c>
      <c r="O5417" s="2" t="str">
        <f>"3639.68"</f>
        <v>3639.68</v>
      </c>
      <c r="P5417" s="2">
        <v>12</v>
      </c>
      <c r="Q5417" s="2">
        <f>P5417*B5417</f>
        <v>4800</v>
      </c>
      <c r="R5417" s="2">
        <f>(Q5417-O5417)/O5417*100</f>
        <v>31.8797256901706</v>
      </c>
    </row>
    <row r="5418" spans="1:18">
      <c r="A5418" s="2" t="str">
        <f>"中航军B"</f>
        <v>中航军B</v>
      </c>
      <c r="B5418" s="2">
        <v>3000</v>
      </c>
      <c r="C5418" s="2">
        <v>3000</v>
      </c>
      <c r="D5418" s="2" t="str">
        <f>"人民币"</f>
        <v>人民币</v>
      </c>
      <c r="E5418" s="2">
        <v>0.972</v>
      </c>
      <c r="F5418" s="2">
        <v>-62</v>
      </c>
      <c r="G5418" s="2">
        <v>-2.16</v>
      </c>
      <c r="H5418" s="2"/>
      <c r="I5418" s="2">
        <v>2853</v>
      </c>
      <c r="J5418" s="2">
        <v>0.951</v>
      </c>
      <c r="K5418" s="2">
        <v>0</v>
      </c>
      <c r="L5418" s="2">
        <v>0</v>
      </c>
      <c r="M5418" s="2" t="str">
        <f>"150222"</f>
        <v>150222</v>
      </c>
      <c r="N5418" s="2" t="str">
        <f>"0157472516"</f>
        <v>0157472516</v>
      </c>
      <c r="O5418" s="2" t="str">
        <f>"2915.00"</f>
        <v>2915.00</v>
      </c>
      <c r="P5418" s="2">
        <v>1.1</v>
      </c>
      <c r="Q5418" s="2">
        <f>P5418*B5418</f>
        <v>3300</v>
      </c>
      <c r="R5418" s="2">
        <f>(Q5418-O5418)/O5418*100</f>
        <v>13.2075471698113</v>
      </c>
    </row>
    <row r="5419" spans="1:18">
      <c r="A5419" s="2" t="str">
        <f>"华贸物流"</f>
        <v>华贸物流</v>
      </c>
      <c r="B5419" s="2">
        <v>200</v>
      </c>
      <c r="C5419" s="2">
        <v>200</v>
      </c>
      <c r="D5419" s="2" t="str">
        <f>"人民币"</f>
        <v>人民币</v>
      </c>
      <c r="E5419" s="2">
        <v>16.576</v>
      </c>
      <c r="F5419" s="2">
        <v>-473.12</v>
      </c>
      <c r="G5419" s="2">
        <v>-14.27</v>
      </c>
      <c r="H5419" s="2"/>
      <c r="I5419" s="2">
        <v>2842</v>
      </c>
      <c r="J5419" s="2">
        <v>14.21</v>
      </c>
      <c r="K5419" s="2">
        <v>0</v>
      </c>
      <c r="L5419" s="2">
        <v>0</v>
      </c>
      <c r="M5419" s="2" t="str">
        <f>"603128"</f>
        <v>603128</v>
      </c>
      <c r="N5419" s="2" t="str">
        <f t="shared" ref="N5419:N5422" si="1619">"A453612732"</f>
        <v>A453612732</v>
      </c>
      <c r="O5419" s="2" t="str">
        <f>"3315.12"</f>
        <v>3315.12</v>
      </c>
      <c r="P5419" s="2">
        <v>20</v>
      </c>
      <c r="Q5419" s="2">
        <f>P5419*B5419</f>
        <v>4000</v>
      </c>
      <c r="R5419" s="2">
        <f>(Q5419-O5419)/O5419*100</f>
        <v>20.6592823185888</v>
      </c>
    </row>
    <row r="5420" spans="1:18">
      <c r="A5420" s="2" t="str">
        <f>"盛达矿业"</f>
        <v>盛达矿业</v>
      </c>
      <c r="B5420" s="2">
        <v>100</v>
      </c>
      <c r="C5420" s="2">
        <v>100</v>
      </c>
      <c r="D5420" s="2" t="str">
        <f>"人民币"</f>
        <v>人民币</v>
      </c>
      <c r="E5420" s="2">
        <v>38.308</v>
      </c>
      <c r="F5420" s="2">
        <v>-1175.77</v>
      </c>
      <c r="G5420" s="2">
        <v>-30.69</v>
      </c>
      <c r="H5420" s="2"/>
      <c r="I5420" s="2">
        <v>2655</v>
      </c>
      <c r="J5420" s="2">
        <v>26.55</v>
      </c>
      <c r="K5420" s="2">
        <v>0</v>
      </c>
      <c r="L5420" s="2">
        <v>100</v>
      </c>
      <c r="M5420" s="2" t="str">
        <f>"000603"</f>
        <v>000603</v>
      </c>
      <c r="N5420" s="2" t="str">
        <f>"0157472516"</f>
        <v>0157472516</v>
      </c>
      <c r="O5420" s="2" t="str">
        <f>"3830.77"</f>
        <v>3830.77</v>
      </c>
      <c r="P5420" s="2">
        <v>40</v>
      </c>
      <c r="Q5420" s="2">
        <f>P5420*B5420</f>
        <v>4000</v>
      </c>
      <c r="R5420" s="2">
        <f>(Q5420-O5420)/O5420*100</f>
        <v>4.41764971533138</v>
      </c>
    </row>
    <row r="5421" spans="1:18">
      <c r="A5421" s="2" t="str">
        <f>"大众交通"</f>
        <v>大众交通</v>
      </c>
      <c r="B5421" s="2">
        <v>100</v>
      </c>
      <c r="C5421" s="2">
        <v>100</v>
      </c>
      <c r="D5421" s="2" t="str">
        <f>"人民币"</f>
        <v>人民币</v>
      </c>
      <c r="E5421" s="2">
        <v>30.941</v>
      </c>
      <c r="F5421" s="2">
        <v>-1037.13</v>
      </c>
      <c r="G5421" s="2">
        <v>-33.52</v>
      </c>
      <c r="H5421" s="2"/>
      <c r="I5421" s="2">
        <v>2057</v>
      </c>
      <c r="J5421" s="2">
        <v>20.57</v>
      </c>
      <c r="K5421" s="2">
        <v>0</v>
      </c>
      <c r="L5421" s="2">
        <v>0</v>
      </c>
      <c r="M5421" s="2" t="str">
        <f>"600611"</f>
        <v>600611</v>
      </c>
      <c r="N5421" s="2" t="str">
        <f>"A453612732"</f>
        <v>A453612732</v>
      </c>
      <c r="O5421" s="2" t="str">
        <f>"3094.13"</f>
        <v>3094.13</v>
      </c>
      <c r="P5421" s="2">
        <v>28</v>
      </c>
      <c r="Q5421" s="2">
        <f>P5421*B5421</f>
        <v>2800</v>
      </c>
      <c r="R5421" s="2">
        <f>(Q5421-O5421)/O5421*100</f>
        <v>-9.50606470962759</v>
      </c>
    </row>
    <row r="5422" spans="1:18">
      <c r="A5422" s="2" t="str">
        <f>"中国中车"</f>
        <v>中国中车</v>
      </c>
      <c r="B5422" s="2">
        <v>100</v>
      </c>
      <c r="C5422" s="2">
        <v>100</v>
      </c>
      <c r="D5422" s="2" t="str">
        <f>"人民币"</f>
        <v>人民币</v>
      </c>
      <c r="E5422" s="2">
        <v>26.395</v>
      </c>
      <c r="F5422" s="2">
        <v>-631.5</v>
      </c>
      <c r="G5422" s="2">
        <v>-23.92</v>
      </c>
      <c r="H5422" s="2"/>
      <c r="I5422" s="2">
        <v>2008</v>
      </c>
      <c r="J5422" s="2">
        <v>20.08</v>
      </c>
      <c r="K5422" s="2">
        <v>0</v>
      </c>
      <c r="L5422" s="2">
        <v>100</v>
      </c>
      <c r="M5422" s="2" t="str">
        <f>"601766"</f>
        <v>601766</v>
      </c>
      <c r="N5422" s="2" t="str">
        <f>"A453612732"</f>
        <v>A453612732</v>
      </c>
      <c r="O5422" s="2" t="str">
        <f>"2639.50"</f>
        <v>2639.50</v>
      </c>
      <c r="P5422" s="2">
        <v>30</v>
      </c>
      <c r="Q5422" s="2">
        <f>P5422*B5422</f>
        <v>3000</v>
      </c>
      <c r="R5422" s="2">
        <f>(Q5422-O5422)/O5422*100</f>
        <v>13.6578897518469</v>
      </c>
    </row>
    <row r="5423" spans="1:18">
      <c r="A5423" s="2" t="s">
        <v>8</v>
      </c>
      <c r="B5423" s="2" t="s">
        <v>9</v>
      </c>
      <c r="C5423" s="4" t="s">
        <v>10</v>
      </c>
      <c r="D5423" s="4"/>
      <c r="E5423" s="4"/>
      <c r="F5423" s="2"/>
      <c r="G5423" s="2">
        <f>SUM(G5407:G5422)</f>
        <v>-178.38</v>
      </c>
      <c r="H5423" s="2"/>
      <c r="I5423" s="2"/>
      <c r="J5423" s="2"/>
      <c r="K5423" s="2"/>
      <c r="L5423" s="2"/>
      <c r="M5423" s="2"/>
      <c r="N5423" s="2"/>
      <c r="O5423" s="2"/>
      <c r="P5423" s="2"/>
      <c r="Q5423" s="2">
        <f>SUM(Q5407:Q5422)</f>
        <v>134800</v>
      </c>
      <c r="R5423" s="2"/>
    </row>
    <row r="5424" customFormat="1" spans="3:8">
      <c r="C5424" s="5"/>
      <c r="D5424" s="5"/>
      <c r="E5424" s="5"/>
      <c r="H5424" s="6">
        <v>42257</v>
      </c>
    </row>
    <row r="5425" customFormat="1" spans="10:10">
      <c r="J5425" s="6">
        <f>H5424+1</f>
        <v>42258</v>
      </c>
    </row>
    <row r="5426" customFormat="1" spans="2:11">
      <c r="B5426" t="s">
        <v>11</v>
      </c>
      <c r="K5426" s="7">
        <f ca="1">NOW()</f>
        <v>42259.9654398148</v>
      </c>
    </row>
    <row r="5427" customFormat="1" spans="9:9">
      <c r="I5427" t="e">
        <f>D5419+1</f>
        <v>#VALUE!</v>
      </c>
    </row>
    <row r="5428" customFormat="1"/>
    <row r="5429" spans="1:18">
      <c r="A5429" s="2" t="s">
        <v>0</v>
      </c>
      <c r="B5429" s="2" t="str">
        <f>"证券数量"</f>
        <v>证券数量</v>
      </c>
      <c r="C5429" s="2" t="s">
        <v>1</v>
      </c>
      <c r="D5429" s="2" t="str">
        <f>"价格币种"</f>
        <v>价格币种</v>
      </c>
      <c r="E5429" s="2" t="str">
        <f>"成本价"</f>
        <v>成本价</v>
      </c>
      <c r="F5429" s="2" t="str">
        <f>"浮动盈亏"</f>
        <v>浮动盈亏</v>
      </c>
      <c r="G5429" s="2" t="str">
        <f>"盈亏比例(%)"</f>
        <v>盈亏比例(%)</v>
      </c>
      <c r="H5429" s="2" t="str">
        <f>"折算汇率"</f>
        <v>折算汇率</v>
      </c>
      <c r="I5429" s="2" t="str">
        <f>"最新市值"</f>
        <v>最新市值</v>
      </c>
      <c r="J5429" s="2" t="str">
        <f>"当前价"</f>
        <v>当前价</v>
      </c>
      <c r="K5429" s="2" t="str">
        <f>"今买数量"</f>
        <v>今买数量</v>
      </c>
      <c r="L5429" s="2" t="str">
        <f>"今卖数量"</f>
        <v>今卖数量</v>
      </c>
      <c r="M5429" s="2" t="str">
        <f>"证券代码"</f>
        <v>证券代码</v>
      </c>
      <c r="N5429" s="2" t="str">
        <f>"股东代码"</f>
        <v>股东代码</v>
      </c>
      <c r="O5429" s="2" t="str">
        <f>"成本金额"</f>
        <v>成本金额</v>
      </c>
      <c r="P5429" s="2" t="s">
        <v>2</v>
      </c>
      <c r="Q5429" s="2"/>
      <c r="R5429" s="2" t="s">
        <v>3</v>
      </c>
    </row>
    <row r="5430" spans="1:18">
      <c r="A5430" s="2" t="s">
        <v>4</v>
      </c>
      <c r="B5430" s="9" t="s">
        <v>5</v>
      </c>
      <c r="C5430" s="9" t="s">
        <v>5</v>
      </c>
      <c r="D5430" s="2" t="str">
        <f t="shared" ref="D5430:D5445" si="1620">"人民币"</f>
        <v>人民币</v>
      </c>
      <c r="E5430" s="2">
        <v>19.758</v>
      </c>
      <c r="F5430" s="2">
        <v>-1294.53</v>
      </c>
      <c r="G5430" s="2">
        <v>-8.19</v>
      </c>
      <c r="H5430" s="9" t="s">
        <v>6</v>
      </c>
      <c r="I5430" s="2">
        <v>14512</v>
      </c>
      <c r="J5430" s="2">
        <v>18.14</v>
      </c>
      <c r="K5430" s="2">
        <v>0</v>
      </c>
      <c r="L5430" s="2">
        <v>0</v>
      </c>
      <c r="M5430" s="2" t="str">
        <f>"000936"</f>
        <v>000936</v>
      </c>
      <c r="N5430" s="2" t="str">
        <f t="shared" ref="N5430:N5433" si="1621">"0157472516"</f>
        <v>0157472516</v>
      </c>
      <c r="O5430" s="2" t="str">
        <f>"15806.53"</f>
        <v>15806.53</v>
      </c>
      <c r="P5430" s="2">
        <v>30</v>
      </c>
      <c r="Q5430" s="2">
        <f t="shared" ref="Q5430:Q5445" si="1622">P5430*B5430</f>
        <v>24000</v>
      </c>
      <c r="R5430" s="2">
        <f t="shared" ref="R5430:R5445" si="1623">(Q5430-O5430)/O5430*100</f>
        <v>51.835981711356</v>
      </c>
    </row>
    <row r="5431" spans="1:18">
      <c r="A5431" s="2" t="str">
        <f>"创业板B"</f>
        <v>创业板B</v>
      </c>
      <c r="B5431" s="2">
        <v>10000</v>
      </c>
      <c r="C5431" s="2">
        <v>10000</v>
      </c>
      <c r="D5431" s="2" t="str">
        <f>"人民币"</f>
        <v>人民币</v>
      </c>
      <c r="E5431" s="2">
        <v>1.116</v>
      </c>
      <c r="F5431" s="2">
        <v>-927.5</v>
      </c>
      <c r="G5431" s="2">
        <v>-8.33</v>
      </c>
      <c r="H5431" s="2"/>
      <c r="I5431" s="2">
        <v>10230</v>
      </c>
      <c r="J5431" s="2">
        <v>1.023</v>
      </c>
      <c r="K5431" s="2">
        <v>0</v>
      </c>
      <c r="L5431" s="2">
        <v>0</v>
      </c>
      <c r="M5431" s="2" t="str">
        <f>"150153"</f>
        <v>150153</v>
      </c>
      <c r="N5431" s="2" t="str">
        <f>"0157472516"</f>
        <v>0157472516</v>
      </c>
      <c r="O5431" s="2" t="str">
        <f>"11157.50"</f>
        <v>11157.50</v>
      </c>
      <c r="P5431" s="2">
        <v>1.3</v>
      </c>
      <c r="Q5431" s="2">
        <f>P5431*B5431</f>
        <v>13000</v>
      </c>
      <c r="R5431" s="2">
        <f>(Q5431-O5431)/O5431*100</f>
        <v>16.5135559041004</v>
      </c>
    </row>
    <row r="5432" spans="1:18">
      <c r="A5432" s="2" t="s">
        <v>7</v>
      </c>
      <c r="B5432" s="2">
        <v>600</v>
      </c>
      <c r="C5432" s="2">
        <v>600</v>
      </c>
      <c r="D5432" s="2" t="str">
        <f>"人民币"</f>
        <v>人民币</v>
      </c>
      <c r="E5432" s="2">
        <v>17.548</v>
      </c>
      <c r="F5432" s="2">
        <v>-310.88</v>
      </c>
      <c r="G5432" s="2">
        <v>-2.95</v>
      </c>
      <c r="H5432" s="2"/>
      <c r="I5432" s="2">
        <v>10218</v>
      </c>
      <c r="J5432" s="2">
        <v>17.03</v>
      </c>
      <c r="K5432" s="2">
        <v>0</v>
      </c>
      <c r="L5432" s="2">
        <v>0</v>
      </c>
      <c r="M5432" s="2" t="str">
        <f>"600008"</f>
        <v>600008</v>
      </c>
      <c r="N5432" s="2" t="str">
        <f t="shared" ref="N5432:N5435" si="1624">"A453612732"</f>
        <v>A453612732</v>
      </c>
      <c r="O5432" s="2" t="str">
        <f>"10528.88"</f>
        <v>10528.88</v>
      </c>
      <c r="P5432" s="2">
        <v>25</v>
      </c>
      <c r="Q5432" s="2">
        <f>P5432*B5432</f>
        <v>15000</v>
      </c>
      <c r="R5432" s="2">
        <f>(Q5432-O5432)/O5432*100</f>
        <v>42.4652954540274</v>
      </c>
    </row>
    <row r="5433" spans="1:18">
      <c r="A5433" s="2" t="str">
        <f>"华英农业"</f>
        <v>华英农业</v>
      </c>
      <c r="B5433" s="2">
        <v>600</v>
      </c>
      <c r="C5433" s="2">
        <v>300</v>
      </c>
      <c r="D5433" s="2" t="str">
        <f>"人民币"</f>
        <v>人民币</v>
      </c>
      <c r="E5433" s="2">
        <v>14.948</v>
      </c>
      <c r="F5433" s="2">
        <v>-418.66</v>
      </c>
      <c r="G5433" s="2">
        <v>-4.67</v>
      </c>
      <c r="H5433" s="2"/>
      <c r="I5433" s="2">
        <v>8550</v>
      </c>
      <c r="J5433" s="2">
        <v>14.25</v>
      </c>
      <c r="K5433" s="2">
        <v>300</v>
      </c>
      <c r="L5433" s="2">
        <v>0</v>
      </c>
      <c r="M5433" s="2" t="str">
        <f>"002321"</f>
        <v>002321</v>
      </c>
      <c r="N5433" s="2" t="str">
        <f>"0157472516"</f>
        <v>0157472516</v>
      </c>
      <c r="O5433" s="2" t="str">
        <f>"8968.66"</f>
        <v>8968.66</v>
      </c>
      <c r="P5433" s="2">
        <v>25</v>
      </c>
      <c r="Q5433" s="2">
        <f>P5433*B5433</f>
        <v>15000</v>
      </c>
      <c r="R5433" s="2">
        <f>(Q5433-O5433)/O5433*100</f>
        <v>67.2490650777262</v>
      </c>
    </row>
    <row r="5434" spans="1:18">
      <c r="A5434" s="2" t="str">
        <f>"*ST阳化"</f>
        <v>*ST阳化</v>
      </c>
      <c r="B5434" s="2">
        <v>900</v>
      </c>
      <c r="C5434" s="2">
        <v>600</v>
      </c>
      <c r="D5434" s="2" t="str">
        <f>"人民币"</f>
        <v>人民币</v>
      </c>
      <c r="E5434" s="2">
        <v>7.599</v>
      </c>
      <c r="F5434" s="2">
        <v>-80.2</v>
      </c>
      <c r="G5434" s="2">
        <v>-1.17</v>
      </c>
      <c r="H5434" s="2"/>
      <c r="I5434" s="2">
        <v>6759</v>
      </c>
      <c r="J5434" s="2">
        <v>7.51</v>
      </c>
      <c r="K5434" s="2">
        <v>300</v>
      </c>
      <c r="L5434" s="2">
        <v>0</v>
      </c>
      <c r="M5434" s="2" t="str">
        <f>"600691"</f>
        <v>600691</v>
      </c>
      <c r="N5434" s="2" t="str">
        <f>"A453612732"</f>
        <v>A453612732</v>
      </c>
      <c r="O5434" s="2" t="str">
        <f>"6839.20"</f>
        <v>6839.20</v>
      </c>
      <c r="P5434" s="2">
        <v>11</v>
      </c>
      <c r="Q5434" s="2">
        <f>P5434*B5434</f>
        <v>9900</v>
      </c>
      <c r="R5434" s="2">
        <f>(Q5434-O5434)/O5434*100</f>
        <v>44.7537723710376</v>
      </c>
    </row>
    <row r="5435" spans="1:18">
      <c r="A5435" s="2" t="str">
        <f>"雪峰科技"</f>
        <v>雪峰科技</v>
      </c>
      <c r="B5435" s="2">
        <v>200</v>
      </c>
      <c r="C5435" s="2">
        <v>100</v>
      </c>
      <c r="D5435" s="2" t="str">
        <f>"人民币"</f>
        <v>人民币</v>
      </c>
      <c r="E5435" s="2">
        <v>37.898</v>
      </c>
      <c r="F5435" s="2">
        <v>-1239.59</v>
      </c>
      <c r="G5435" s="2">
        <v>-16.35</v>
      </c>
      <c r="H5435" s="2"/>
      <c r="I5435" s="2">
        <v>6340</v>
      </c>
      <c r="J5435" s="2">
        <v>31.7</v>
      </c>
      <c r="K5435" s="2">
        <v>100</v>
      </c>
      <c r="L5435" s="2">
        <v>0</v>
      </c>
      <c r="M5435" s="2" t="str">
        <f>"603227"</f>
        <v>603227</v>
      </c>
      <c r="N5435" s="2" t="str">
        <f>"A453612732"</f>
        <v>A453612732</v>
      </c>
      <c r="O5435" s="2" t="str">
        <f>"7579.59"</f>
        <v>7579.59</v>
      </c>
      <c r="P5435" s="2">
        <v>42</v>
      </c>
      <c r="Q5435" s="2">
        <f>P5435*B5435</f>
        <v>8400</v>
      </c>
      <c r="R5435" s="2">
        <f>(Q5435-O5435)/O5435*100</f>
        <v>10.8239363870605</v>
      </c>
    </row>
    <row r="5436" spans="1:18">
      <c r="A5436" s="2" t="str">
        <f>"三花股份"</f>
        <v>三花股份</v>
      </c>
      <c r="B5436" s="2">
        <v>400</v>
      </c>
      <c r="C5436" s="2">
        <v>400</v>
      </c>
      <c r="D5436" s="2" t="str">
        <f>"人民币"</f>
        <v>人民币</v>
      </c>
      <c r="E5436" s="2">
        <v>13.737</v>
      </c>
      <c r="F5436" s="2">
        <v>69.25</v>
      </c>
      <c r="G5436" s="2">
        <v>1.26</v>
      </c>
      <c r="H5436" s="2"/>
      <c r="I5436" s="2">
        <v>5564</v>
      </c>
      <c r="J5436" s="2">
        <v>13.91</v>
      </c>
      <c r="K5436" s="2">
        <v>0</v>
      </c>
      <c r="L5436" s="2">
        <v>0</v>
      </c>
      <c r="M5436" s="2" t="str">
        <f>"002050"</f>
        <v>002050</v>
      </c>
      <c r="N5436" s="2" t="str">
        <f t="shared" ref="N5436:N5441" si="1625">"0157472516"</f>
        <v>0157472516</v>
      </c>
      <c r="O5436" s="2" t="str">
        <f>"5494.75"</f>
        <v>5494.75</v>
      </c>
      <c r="P5436" s="2">
        <v>20</v>
      </c>
      <c r="Q5436" s="2">
        <f>P5436*B5436</f>
        <v>8000</v>
      </c>
      <c r="R5436" s="2">
        <f>(Q5436-O5436)/O5436*100</f>
        <v>45.5935210883116</v>
      </c>
    </row>
    <row r="5437" spans="1:18">
      <c r="A5437" s="2" t="str">
        <f>"农 产 品"</f>
        <v>农 产 品</v>
      </c>
      <c r="B5437" s="2">
        <v>200</v>
      </c>
      <c r="C5437" s="2">
        <v>200</v>
      </c>
      <c r="D5437" s="2" t="str">
        <f>"人民币"</f>
        <v>人民币</v>
      </c>
      <c r="E5437" s="2">
        <v>25.665</v>
      </c>
      <c r="F5437" s="2">
        <v>-601</v>
      </c>
      <c r="G5437" s="2">
        <v>-11.71</v>
      </c>
      <c r="H5437" s="2"/>
      <c r="I5437" s="2">
        <v>4532</v>
      </c>
      <c r="J5437" s="2">
        <v>22.66</v>
      </c>
      <c r="K5437" s="2">
        <v>0</v>
      </c>
      <c r="L5437" s="2">
        <v>0</v>
      </c>
      <c r="M5437" s="2" t="str">
        <f>"000061"</f>
        <v>000061</v>
      </c>
      <c r="N5437" s="2" t="str">
        <f>"0157472516"</f>
        <v>0157472516</v>
      </c>
      <c r="O5437" s="2" t="str">
        <f>"5133.00"</f>
        <v>5133.00</v>
      </c>
      <c r="P5437" s="2">
        <v>35</v>
      </c>
      <c r="Q5437" s="2">
        <f>P5437*B5437</f>
        <v>7000</v>
      </c>
      <c r="R5437" s="2">
        <f>(Q5437-O5437)/O5437*100</f>
        <v>36.3724917202416</v>
      </c>
    </row>
    <row r="5438" spans="1:18">
      <c r="A5438" s="2" t="str">
        <f>"北京城建"</f>
        <v>北京城建</v>
      </c>
      <c r="B5438" s="2">
        <v>200</v>
      </c>
      <c r="C5438" s="2">
        <v>200</v>
      </c>
      <c r="D5438" s="2" t="str">
        <f>"人民币"</f>
        <v>人民币</v>
      </c>
      <c r="E5438" s="2">
        <v>24.605</v>
      </c>
      <c r="F5438" s="2">
        <v>-394.99</v>
      </c>
      <c r="G5438" s="2">
        <v>-8.03</v>
      </c>
      <c r="H5438" s="2"/>
      <c r="I5438" s="2">
        <v>4526</v>
      </c>
      <c r="J5438" s="2">
        <v>22.63</v>
      </c>
      <c r="K5438" s="2">
        <v>0</v>
      </c>
      <c r="L5438" s="2">
        <v>0</v>
      </c>
      <c r="M5438" s="2" t="str">
        <f>"600266"</f>
        <v>600266</v>
      </c>
      <c r="N5438" s="2" t="str">
        <f t="shared" ref="N5438:N5440" si="1626">"A453612732"</f>
        <v>A453612732</v>
      </c>
      <c r="O5438" s="2" t="str">
        <f>"4920.99"</f>
        <v>4920.99</v>
      </c>
      <c r="P5438" s="2">
        <v>28</v>
      </c>
      <c r="Q5438" s="2">
        <f>P5438*B5438</f>
        <v>5600</v>
      </c>
      <c r="R5438" s="2">
        <f>(Q5438-O5438)/O5438*100</f>
        <v>13.7982397850839</v>
      </c>
    </row>
    <row r="5439" spans="1:18">
      <c r="A5439" s="2" t="str">
        <f>"上汽集团"</f>
        <v>上汽集团</v>
      </c>
      <c r="B5439" s="2">
        <v>200</v>
      </c>
      <c r="C5439" s="2">
        <v>200</v>
      </c>
      <c r="D5439" s="2" t="str">
        <f>"人民币"</f>
        <v>人民币</v>
      </c>
      <c r="E5439" s="2">
        <v>24.736</v>
      </c>
      <c r="F5439" s="2">
        <v>-449.12</v>
      </c>
      <c r="G5439" s="2">
        <v>-9.08</v>
      </c>
      <c r="H5439" s="2"/>
      <c r="I5439" s="2">
        <v>4498</v>
      </c>
      <c r="J5439" s="2">
        <v>22.49</v>
      </c>
      <c r="K5439" s="2">
        <v>0</v>
      </c>
      <c r="L5439" s="2">
        <v>0</v>
      </c>
      <c r="M5439" s="2" t="str">
        <f>"600104"</f>
        <v>600104</v>
      </c>
      <c r="N5439" s="2" t="str">
        <f>"A453612732"</f>
        <v>A453612732</v>
      </c>
      <c r="O5439" s="2" t="str">
        <f>"4947.12"</f>
        <v>4947.12</v>
      </c>
      <c r="P5439" s="2">
        <v>35</v>
      </c>
      <c r="Q5439" s="2">
        <f>P5439*B5439</f>
        <v>7000</v>
      </c>
      <c r="R5439" s="2">
        <f>(Q5439-O5439)/O5439*100</f>
        <v>41.4964666310904</v>
      </c>
    </row>
    <row r="5440" spans="1:18">
      <c r="A5440" s="2" t="str">
        <f>"中海集运"</f>
        <v>中海集运</v>
      </c>
      <c r="B5440" s="2">
        <v>400</v>
      </c>
      <c r="C5440" s="2">
        <v>400</v>
      </c>
      <c r="D5440" s="2" t="str">
        <f>"人民币"</f>
        <v>人民币</v>
      </c>
      <c r="E5440" s="2">
        <v>9.099</v>
      </c>
      <c r="F5440" s="2">
        <v>-167.68</v>
      </c>
      <c r="G5440" s="2">
        <v>-4.6</v>
      </c>
      <c r="H5440" s="2"/>
      <c r="I5440" s="2">
        <v>3472</v>
      </c>
      <c r="J5440" s="2">
        <v>8.68</v>
      </c>
      <c r="K5440" s="2">
        <v>0</v>
      </c>
      <c r="L5440" s="2">
        <v>0</v>
      </c>
      <c r="M5440" s="2" t="str">
        <f>"601866"</f>
        <v>601866</v>
      </c>
      <c r="N5440" s="2" t="str">
        <f>"A453612732"</f>
        <v>A453612732</v>
      </c>
      <c r="O5440" s="2" t="str">
        <f>"3639.68"</f>
        <v>3639.68</v>
      </c>
      <c r="P5440" s="2">
        <v>12</v>
      </c>
      <c r="Q5440" s="2">
        <f>P5440*B5440</f>
        <v>4800</v>
      </c>
      <c r="R5440" s="2">
        <f>(Q5440-O5440)/O5440*100</f>
        <v>31.8797256901706</v>
      </c>
    </row>
    <row r="5441" spans="1:18">
      <c r="A5441" s="2" t="str">
        <f>"中航军B"</f>
        <v>中航军B</v>
      </c>
      <c r="B5441" s="2">
        <v>3000</v>
      </c>
      <c r="C5441" s="2">
        <v>3000</v>
      </c>
      <c r="D5441" s="2" t="str">
        <f>"人民币"</f>
        <v>人民币</v>
      </c>
      <c r="E5441" s="2">
        <v>0.972</v>
      </c>
      <c r="F5441" s="2">
        <v>-62</v>
      </c>
      <c r="G5441" s="2">
        <v>-2.16</v>
      </c>
      <c r="H5441" s="2"/>
      <c r="I5441" s="2">
        <v>2853</v>
      </c>
      <c r="J5441" s="2">
        <v>0.951</v>
      </c>
      <c r="K5441" s="2">
        <v>0</v>
      </c>
      <c r="L5441" s="2">
        <v>0</v>
      </c>
      <c r="M5441" s="2" t="str">
        <f>"150222"</f>
        <v>150222</v>
      </c>
      <c r="N5441" s="2" t="str">
        <f>"0157472516"</f>
        <v>0157472516</v>
      </c>
      <c r="O5441" s="2" t="str">
        <f>"2915.00"</f>
        <v>2915.00</v>
      </c>
      <c r="P5441" s="2">
        <v>1.1</v>
      </c>
      <c r="Q5441" s="2">
        <f>P5441*B5441</f>
        <v>3300</v>
      </c>
      <c r="R5441" s="2">
        <f>(Q5441-O5441)/O5441*100</f>
        <v>13.2075471698113</v>
      </c>
    </row>
    <row r="5442" spans="1:18">
      <c r="A5442" s="2" t="str">
        <f>"华贸物流"</f>
        <v>华贸物流</v>
      </c>
      <c r="B5442" s="2">
        <v>200</v>
      </c>
      <c r="C5442" s="2">
        <v>200</v>
      </c>
      <c r="D5442" s="2" t="str">
        <f>"人民币"</f>
        <v>人民币</v>
      </c>
      <c r="E5442" s="2">
        <v>16.576</v>
      </c>
      <c r="F5442" s="2">
        <v>-473.12</v>
      </c>
      <c r="G5442" s="2">
        <v>-14.27</v>
      </c>
      <c r="H5442" s="2"/>
      <c r="I5442" s="2">
        <v>2842</v>
      </c>
      <c r="J5442" s="2">
        <v>14.21</v>
      </c>
      <c r="K5442" s="2">
        <v>0</v>
      </c>
      <c r="L5442" s="2">
        <v>0</v>
      </c>
      <c r="M5442" s="2" t="str">
        <f>"603128"</f>
        <v>603128</v>
      </c>
      <c r="N5442" s="2" t="str">
        <f t="shared" ref="N5442:N5445" si="1627">"A453612732"</f>
        <v>A453612732</v>
      </c>
      <c r="O5442" s="2" t="str">
        <f>"3315.12"</f>
        <v>3315.12</v>
      </c>
      <c r="P5442" s="2">
        <v>20</v>
      </c>
      <c r="Q5442" s="2">
        <f>P5442*B5442</f>
        <v>4000</v>
      </c>
      <c r="R5442" s="2">
        <f>(Q5442-O5442)/O5442*100</f>
        <v>20.6592823185888</v>
      </c>
    </row>
    <row r="5443" spans="1:18">
      <c r="A5443" s="2" t="str">
        <f>"盛达矿业"</f>
        <v>盛达矿业</v>
      </c>
      <c r="B5443" s="2">
        <v>100</v>
      </c>
      <c r="C5443" s="2">
        <v>100</v>
      </c>
      <c r="D5443" s="2" t="str">
        <f>"人民币"</f>
        <v>人民币</v>
      </c>
      <c r="E5443" s="2">
        <v>38.308</v>
      </c>
      <c r="F5443" s="2">
        <v>-1175.77</v>
      </c>
      <c r="G5443" s="2">
        <v>-30.69</v>
      </c>
      <c r="H5443" s="2"/>
      <c r="I5443" s="2">
        <v>2655</v>
      </c>
      <c r="J5443" s="2">
        <v>26.55</v>
      </c>
      <c r="K5443" s="2">
        <v>0</v>
      </c>
      <c r="L5443" s="2">
        <v>100</v>
      </c>
      <c r="M5443" s="2" t="str">
        <f>"000603"</f>
        <v>000603</v>
      </c>
      <c r="N5443" s="2" t="str">
        <f>"0157472516"</f>
        <v>0157472516</v>
      </c>
      <c r="O5443" s="2" t="str">
        <f>"3830.77"</f>
        <v>3830.77</v>
      </c>
      <c r="P5443" s="2">
        <v>40</v>
      </c>
      <c r="Q5443" s="2">
        <f>P5443*B5443</f>
        <v>4000</v>
      </c>
      <c r="R5443" s="2">
        <f>(Q5443-O5443)/O5443*100</f>
        <v>4.41764971533138</v>
      </c>
    </row>
    <row r="5444" spans="1:18">
      <c r="A5444" s="2" t="str">
        <f>"大众交通"</f>
        <v>大众交通</v>
      </c>
      <c r="B5444" s="2">
        <v>100</v>
      </c>
      <c r="C5444" s="2">
        <v>100</v>
      </c>
      <c r="D5444" s="2" t="str">
        <f>"人民币"</f>
        <v>人民币</v>
      </c>
      <c r="E5444" s="2">
        <v>30.941</v>
      </c>
      <c r="F5444" s="2">
        <v>-1037.13</v>
      </c>
      <c r="G5444" s="2">
        <v>-33.52</v>
      </c>
      <c r="H5444" s="2"/>
      <c r="I5444" s="2">
        <v>2057</v>
      </c>
      <c r="J5444" s="2">
        <v>20.57</v>
      </c>
      <c r="K5444" s="2">
        <v>0</v>
      </c>
      <c r="L5444" s="2">
        <v>0</v>
      </c>
      <c r="M5444" s="2" t="str">
        <f>"600611"</f>
        <v>600611</v>
      </c>
      <c r="N5444" s="2" t="str">
        <f>"A453612732"</f>
        <v>A453612732</v>
      </c>
      <c r="O5444" s="2" t="str">
        <f>"3094.13"</f>
        <v>3094.13</v>
      </c>
      <c r="P5444" s="2">
        <v>28</v>
      </c>
      <c r="Q5444" s="2">
        <f>P5444*B5444</f>
        <v>2800</v>
      </c>
      <c r="R5444" s="2">
        <f>(Q5444-O5444)/O5444*100</f>
        <v>-9.50606470962759</v>
      </c>
    </row>
    <row r="5445" spans="1:18">
      <c r="A5445" s="2" t="str">
        <f>"中国中车"</f>
        <v>中国中车</v>
      </c>
      <c r="B5445" s="2">
        <v>100</v>
      </c>
      <c r="C5445" s="2">
        <v>100</v>
      </c>
      <c r="D5445" s="2" t="str">
        <f>"人民币"</f>
        <v>人民币</v>
      </c>
      <c r="E5445" s="2">
        <v>26.395</v>
      </c>
      <c r="F5445" s="2">
        <v>-631.5</v>
      </c>
      <c r="G5445" s="2">
        <v>-23.92</v>
      </c>
      <c r="H5445" s="2"/>
      <c r="I5445" s="2">
        <v>2008</v>
      </c>
      <c r="J5445" s="2">
        <v>20.08</v>
      </c>
      <c r="K5445" s="2">
        <v>0</v>
      </c>
      <c r="L5445" s="2">
        <v>100</v>
      </c>
      <c r="M5445" s="2" t="str">
        <f>"601766"</f>
        <v>601766</v>
      </c>
      <c r="N5445" s="2" t="str">
        <f>"A453612732"</f>
        <v>A453612732</v>
      </c>
      <c r="O5445" s="2" t="str">
        <f>"2639.50"</f>
        <v>2639.50</v>
      </c>
      <c r="P5445" s="2">
        <v>30</v>
      </c>
      <c r="Q5445" s="2">
        <f>P5445*B5445</f>
        <v>3000</v>
      </c>
      <c r="R5445" s="2">
        <f>(Q5445-O5445)/O5445*100</f>
        <v>13.6578897518469</v>
      </c>
    </row>
    <row r="5446" spans="1:18">
      <c r="A5446" s="2" t="s">
        <v>8</v>
      </c>
      <c r="B5446" s="2" t="s">
        <v>9</v>
      </c>
      <c r="C5446" s="4" t="s">
        <v>10</v>
      </c>
      <c r="D5446" s="4"/>
      <c r="E5446" s="4"/>
      <c r="F5446" s="2"/>
      <c r="G5446" s="2">
        <f>SUM(G5430:G5445)</f>
        <v>-178.38</v>
      </c>
      <c r="H5446" s="2"/>
      <c r="I5446" s="2"/>
      <c r="J5446" s="2"/>
      <c r="K5446" s="2"/>
      <c r="L5446" s="2"/>
      <c r="M5446" s="2"/>
      <c r="N5446" s="2"/>
      <c r="O5446" s="2"/>
      <c r="P5446" s="2"/>
      <c r="Q5446" s="2">
        <f>SUM(Q5430:Q5445)</f>
        <v>134800</v>
      </c>
      <c r="R5446" s="2"/>
    </row>
    <row r="5447" customFormat="1" spans="3:8">
      <c r="C5447" s="5"/>
      <c r="D5447" s="5"/>
      <c r="E5447" s="5"/>
      <c r="H5447" s="6">
        <v>42257</v>
      </c>
    </row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spans="2:18">
      <c r="B5457" s="2" t="str">
        <f>"币种"</f>
        <v>币种</v>
      </c>
      <c r="C5457" s="2" t="str">
        <f>"余额"</f>
        <v>余额</v>
      </c>
      <c r="D5457" s="2" t="str">
        <f>"可用"</f>
        <v>可用</v>
      </c>
      <c r="E5457" s="2" t="str">
        <f>"可取"</f>
        <v>可取</v>
      </c>
      <c r="F5457" s="2" t="str">
        <f>"参考市值"</f>
        <v>参考市值</v>
      </c>
      <c r="G5457" s="2" t="str">
        <f>"资产"</f>
        <v>资产</v>
      </c>
      <c r="H5457" s="2" t="str">
        <f>"盈亏"</f>
        <v>盈亏</v>
      </c>
      <c r="I5457" s="2"/>
      <c r="J5457" s="2"/>
      <c r="K5457" s="2"/>
      <c r="L5457" s="2"/>
      <c r="M5457" s="2"/>
      <c r="N5457" s="2"/>
      <c r="O5457" s="2"/>
      <c r="P5457" s="2"/>
      <c r="Q5457" s="2"/>
      <c r="R5457" s="2"/>
    </row>
    <row r="5458" spans="2:18">
      <c r="B5458" s="2" t="str">
        <f>"人民币"</f>
        <v>人民币</v>
      </c>
      <c r="C5458" s="2" t="str">
        <f>"5508.71"</f>
        <v>5508.71</v>
      </c>
      <c r="D5458" s="2" t="str">
        <f>"138.54"</f>
        <v>138.54</v>
      </c>
      <c r="E5458" s="2" t="str">
        <f>"138.54"</f>
        <v>138.54</v>
      </c>
      <c r="F5458" s="2" t="str">
        <f>"91616.00"</f>
        <v>91616.00</v>
      </c>
      <c r="G5458" s="2" t="str">
        <f>"91754.54"</f>
        <v>91754.54</v>
      </c>
      <c r="H5458" s="2" t="str">
        <f>"-9194.42"</f>
        <v>-9194.42</v>
      </c>
      <c r="I5458" s="2"/>
      <c r="J5458" s="2"/>
      <c r="K5458" s="2"/>
      <c r="L5458" s="2"/>
      <c r="M5458" s="2"/>
      <c r="N5458" s="2"/>
      <c r="O5458" s="2"/>
      <c r="P5458" s="2"/>
      <c r="Q5458" s="2"/>
      <c r="R5458" s="2"/>
    </row>
    <row r="5459" spans="2:18"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8"/>
    </row>
    <row r="5460" spans="2:18">
      <c r="B5460" s="2" t="s">
        <v>0</v>
      </c>
      <c r="C5460" s="2" t="str">
        <f>"证券数量"</f>
        <v>证券数量</v>
      </c>
      <c r="D5460" s="2" t="s">
        <v>1</v>
      </c>
      <c r="E5460" s="2" t="str">
        <f>"价格币种"</f>
        <v>价格币种</v>
      </c>
      <c r="F5460" s="2" t="str">
        <f>"成本价"</f>
        <v>成本价</v>
      </c>
      <c r="G5460" s="2" t="str">
        <f>"浮动盈亏"</f>
        <v>浮动盈亏</v>
      </c>
      <c r="H5460" s="2" t="str">
        <f>"盈亏比例(%)"</f>
        <v>盈亏比例(%)</v>
      </c>
      <c r="I5460" s="2" t="str">
        <f>"折算汇率"</f>
        <v>折算汇率</v>
      </c>
      <c r="J5460" s="2" t="str">
        <f>"最新市值"</f>
        <v>最新市值</v>
      </c>
      <c r="K5460" s="2" t="str">
        <f>"当前价"</f>
        <v>当前价</v>
      </c>
      <c r="L5460" s="2" t="str">
        <f>"今买数量"</f>
        <v>今买数量</v>
      </c>
      <c r="M5460" s="2" t="str">
        <f>"今卖数量"</f>
        <v>今卖数量</v>
      </c>
      <c r="N5460" s="2" t="str">
        <f>"证券代码"</f>
        <v>证券代码</v>
      </c>
      <c r="O5460" s="2" t="str">
        <f>"股东代码"</f>
        <v>股东代码</v>
      </c>
      <c r="P5460" s="2" t="str">
        <f>"成本金额"</f>
        <v>成本金额</v>
      </c>
      <c r="Q5460" s="2" t="s">
        <v>2</v>
      </c>
      <c r="R5460" s="2"/>
    </row>
    <row r="5461" spans="2:18">
      <c r="B5461" s="2" t="s">
        <v>4</v>
      </c>
      <c r="C5461" s="9" t="s">
        <v>5</v>
      </c>
      <c r="D5461" s="9" t="s">
        <v>5</v>
      </c>
      <c r="E5461" s="2" t="str">
        <f t="shared" ref="E5461:E5476" si="1628">"人民币"</f>
        <v>人民币</v>
      </c>
      <c r="F5461" s="2">
        <v>19.758</v>
      </c>
      <c r="G5461" s="2">
        <v>-1294.53</v>
      </c>
      <c r="H5461" s="2">
        <v>-8.19</v>
      </c>
      <c r="I5461" s="9" t="s">
        <v>6</v>
      </c>
      <c r="J5461" s="2">
        <v>14512</v>
      </c>
      <c r="K5461" s="2">
        <v>18.14</v>
      </c>
      <c r="L5461" s="2">
        <v>0</v>
      </c>
      <c r="M5461" s="2">
        <v>0</v>
      </c>
      <c r="N5461" s="2" t="str">
        <f>"000936"</f>
        <v>000936</v>
      </c>
      <c r="O5461" s="2" t="str">
        <f t="shared" ref="O5461:O5464" si="1629">"0157472516"</f>
        <v>0157472516</v>
      </c>
      <c r="P5461" s="2" t="str">
        <f>"15806.53"</f>
        <v>15806.53</v>
      </c>
      <c r="Q5461" s="2">
        <v>30</v>
      </c>
      <c r="R5461" s="2">
        <f t="shared" ref="R5461:R5476" si="1630">Q5461*C5461</f>
        <v>24000</v>
      </c>
    </row>
    <row r="5462" spans="2:18">
      <c r="B5462" s="2" t="str">
        <f>"创业板B"</f>
        <v>创业板B</v>
      </c>
      <c r="C5462" s="2">
        <v>10000</v>
      </c>
      <c r="D5462" s="2">
        <v>10000</v>
      </c>
      <c r="E5462" s="2" t="str">
        <f>"人民币"</f>
        <v>人民币</v>
      </c>
      <c r="F5462" s="2">
        <v>1.116</v>
      </c>
      <c r="G5462" s="2">
        <v>-927.5</v>
      </c>
      <c r="H5462" s="2">
        <v>-8.33</v>
      </c>
      <c r="I5462" s="2"/>
      <c r="J5462" s="2">
        <v>10230</v>
      </c>
      <c r="K5462" s="2">
        <v>1.023</v>
      </c>
      <c r="L5462" s="2">
        <v>0</v>
      </c>
      <c r="M5462" s="2">
        <v>0</v>
      </c>
      <c r="N5462" s="2" t="str">
        <f>"150153"</f>
        <v>150153</v>
      </c>
      <c r="O5462" s="2" t="str">
        <f>"0157472516"</f>
        <v>0157472516</v>
      </c>
      <c r="P5462" s="2" t="str">
        <f>"11157.50"</f>
        <v>11157.50</v>
      </c>
      <c r="Q5462" s="2">
        <v>1.3</v>
      </c>
      <c r="R5462" s="2">
        <f>Q5462*C5462</f>
        <v>13000</v>
      </c>
    </row>
    <row r="5463" spans="2:18">
      <c r="B5463" s="2" t="s">
        <v>7</v>
      </c>
      <c r="C5463" s="2">
        <v>600</v>
      </c>
      <c r="D5463" s="2">
        <v>600</v>
      </c>
      <c r="E5463" s="2" t="str">
        <f>"人民币"</f>
        <v>人民币</v>
      </c>
      <c r="F5463" s="2">
        <v>17.548</v>
      </c>
      <c r="G5463" s="2">
        <v>-310.88</v>
      </c>
      <c r="H5463" s="2">
        <v>-2.95</v>
      </c>
      <c r="I5463" s="2"/>
      <c r="J5463" s="2">
        <v>10218</v>
      </c>
      <c r="K5463" s="2">
        <v>17.03</v>
      </c>
      <c r="L5463" s="2">
        <v>0</v>
      </c>
      <c r="M5463" s="2">
        <v>0</v>
      </c>
      <c r="N5463" s="2" t="str">
        <f>"600008"</f>
        <v>600008</v>
      </c>
      <c r="O5463" s="2" t="str">
        <f t="shared" ref="O5463:O5466" si="1631">"A453612732"</f>
        <v>A453612732</v>
      </c>
      <c r="P5463" s="2" t="str">
        <f>"10528.88"</f>
        <v>10528.88</v>
      </c>
      <c r="Q5463" s="2">
        <v>25</v>
      </c>
      <c r="R5463" s="2">
        <f>Q5463*C5463</f>
        <v>15000</v>
      </c>
    </row>
    <row r="5464" spans="2:18">
      <c r="B5464" s="2" t="str">
        <f>"华英农业"</f>
        <v>华英农业</v>
      </c>
      <c r="C5464" s="2">
        <v>600</v>
      </c>
      <c r="D5464" s="2">
        <v>300</v>
      </c>
      <c r="E5464" s="2" t="str">
        <f>"人民币"</f>
        <v>人民币</v>
      </c>
      <c r="F5464" s="2">
        <v>14.948</v>
      </c>
      <c r="G5464" s="2">
        <v>-418.66</v>
      </c>
      <c r="H5464" s="2">
        <v>-4.67</v>
      </c>
      <c r="I5464" s="2"/>
      <c r="J5464" s="2">
        <v>8550</v>
      </c>
      <c r="K5464" s="2">
        <v>14.25</v>
      </c>
      <c r="L5464" s="2">
        <v>300</v>
      </c>
      <c r="M5464" s="2">
        <v>0</v>
      </c>
      <c r="N5464" s="2" t="str">
        <f>"002321"</f>
        <v>002321</v>
      </c>
      <c r="O5464" s="2" t="str">
        <f>"0157472516"</f>
        <v>0157472516</v>
      </c>
      <c r="P5464" s="2" t="str">
        <f>"8968.66"</f>
        <v>8968.66</v>
      </c>
      <c r="Q5464" s="2">
        <v>25</v>
      </c>
      <c r="R5464" s="2">
        <f>Q5464*C5464</f>
        <v>15000</v>
      </c>
    </row>
    <row r="5465" spans="2:18">
      <c r="B5465" s="2" t="str">
        <f>"*ST阳化"</f>
        <v>*ST阳化</v>
      </c>
      <c r="C5465" s="2">
        <v>900</v>
      </c>
      <c r="D5465" s="2">
        <v>600</v>
      </c>
      <c r="E5465" s="2" t="str">
        <f>"人民币"</f>
        <v>人民币</v>
      </c>
      <c r="F5465" s="2">
        <v>7.599</v>
      </c>
      <c r="G5465" s="2">
        <v>-80.2</v>
      </c>
      <c r="H5465" s="2">
        <v>-1.17</v>
      </c>
      <c r="I5465" s="2"/>
      <c r="J5465" s="2">
        <v>6759</v>
      </c>
      <c r="K5465" s="2">
        <v>7.51</v>
      </c>
      <c r="L5465" s="2">
        <v>300</v>
      </c>
      <c r="M5465" s="2">
        <v>0</v>
      </c>
      <c r="N5465" s="2" t="str">
        <f>"600691"</f>
        <v>600691</v>
      </c>
      <c r="O5465" s="2" t="str">
        <f>"A453612732"</f>
        <v>A453612732</v>
      </c>
      <c r="P5465" s="2" t="str">
        <f>"6839.20"</f>
        <v>6839.20</v>
      </c>
      <c r="Q5465" s="2">
        <v>11</v>
      </c>
      <c r="R5465" s="2">
        <f>Q5465*C5465</f>
        <v>9900</v>
      </c>
    </row>
    <row r="5466" spans="2:18">
      <c r="B5466" s="2" t="str">
        <f>"雪峰科技"</f>
        <v>雪峰科技</v>
      </c>
      <c r="C5466" s="2">
        <v>200</v>
      </c>
      <c r="D5466" s="2">
        <v>100</v>
      </c>
      <c r="E5466" s="2" t="str">
        <f>"人民币"</f>
        <v>人民币</v>
      </c>
      <c r="F5466" s="2">
        <v>37.898</v>
      </c>
      <c r="G5466" s="2">
        <v>-1239.59</v>
      </c>
      <c r="H5466" s="2">
        <v>-16.35</v>
      </c>
      <c r="I5466" s="2"/>
      <c r="J5466" s="2">
        <v>6340</v>
      </c>
      <c r="K5466" s="2">
        <v>31.7</v>
      </c>
      <c r="L5466" s="2">
        <v>100</v>
      </c>
      <c r="M5466" s="2">
        <v>0</v>
      </c>
      <c r="N5466" s="2" t="str">
        <f>"603227"</f>
        <v>603227</v>
      </c>
      <c r="O5466" s="2" t="str">
        <f>"A453612732"</f>
        <v>A453612732</v>
      </c>
      <c r="P5466" s="2" t="str">
        <f>"7579.59"</f>
        <v>7579.59</v>
      </c>
      <c r="Q5466" s="2">
        <v>42</v>
      </c>
      <c r="R5466" s="2">
        <f>Q5466*C5466</f>
        <v>8400</v>
      </c>
    </row>
    <row r="5467" spans="2:18">
      <c r="B5467" s="2" t="str">
        <f>"三花股份"</f>
        <v>三花股份</v>
      </c>
      <c r="C5467" s="2">
        <v>400</v>
      </c>
      <c r="D5467" s="2">
        <v>400</v>
      </c>
      <c r="E5467" s="2" t="str">
        <f>"人民币"</f>
        <v>人民币</v>
      </c>
      <c r="F5467" s="2">
        <v>13.737</v>
      </c>
      <c r="G5467" s="2">
        <v>69.25</v>
      </c>
      <c r="H5467" s="2">
        <v>1.26</v>
      </c>
      <c r="I5467" s="2"/>
      <c r="J5467" s="2">
        <v>5564</v>
      </c>
      <c r="K5467" s="2">
        <v>13.91</v>
      </c>
      <c r="L5467" s="2">
        <v>0</v>
      </c>
      <c r="M5467" s="2">
        <v>0</v>
      </c>
      <c r="N5467" s="2" t="str">
        <f>"002050"</f>
        <v>002050</v>
      </c>
      <c r="O5467" s="2" t="str">
        <f t="shared" ref="O5467:O5472" si="1632">"0157472516"</f>
        <v>0157472516</v>
      </c>
      <c r="P5467" s="2" t="str">
        <f>"5494.75"</f>
        <v>5494.75</v>
      </c>
      <c r="Q5467" s="2">
        <v>20</v>
      </c>
      <c r="R5467" s="2">
        <f>Q5467*C5467</f>
        <v>8000</v>
      </c>
    </row>
    <row r="5468" spans="2:18">
      <c r="B5468" s="2" t="str">
        <f>"农 产 品"</f>
        <v>农 产 品</v>
      </c>
      <c r="C5468" s="2">
        <v>200</v>
      </c>
      <c r="D5468" s="2">
        <v>200</v>
      </c>
      <c r="E5468" s="2" t="str">
        <f>"人民币"</f>
        <v>人民币</v>
      </c>
      <c r="F5468" s="2">
        <v>25.665</v>
      </c>
      <c r="G5468" s="2">
        <v>-601</v>
      </c>
      <c r="H5468" s="2">
        <v>-11.71</v>
      </c>
      <c r="I5468" s="2"/>
      <c r="J5468" s="2">
        <v>4532</v>
      </c>
      <c r="K5468" s="2">
        <v>22.66</v>
      </c>
      <c r="L5468" s="2">
        <v>0</v>
      </c>
      <c r="M5468" s="2">
        <v>0</v>
      </c>
      <c r="N5468" s="2" t="str">
        <f>"000061"</f>
        <v>000061</v>
      </c>
      <c r="O5468" s="2" t="str">
        <f>"0157472516"</f>
        <v>0157472516</v>
      </c>
      <c r="P5468" s="2" t="str">
        <f>"5133.00"</f>
        <v>5133.00</v>
      </c>
      <c r="Q5468" s="2">
        <v>35</v>
      </c>
      <c r="R5468" s="2">
        <f>Q5468*C5468</f>
        <v>7000</v>
      </c>
    </row>
    <row r="5469" spans="2:18">
      <c r="B5469" s="2" t="str">
        <f>"北京城建"</f>
        <v>北京城建</v>
      </c>
      <c r="C5469" s="2">
        <v>200</v>
      </c>
      <c r="D5469" s="2">
        <v>200</v>
      </c>
      <c r="E5469" s="2" t="str">
        <f>"人民币"</f>
        <v>人民币</v>
      </c>
      <c r="F5469" s="2">
        <v>24.605</v>
      </c>
      <c r="G5469" s="2">
        <v>-394.99</v>
      </c>
      <c r="H5469" s="2">
        <v>-8.03</v>
      </c>
      <c r="I5469" s="2"/>
      <c r="J5469" s="2">
        <v>4526</v>
      </c>
      <c r="K5469" s="2">
        <v>22.63</v>
      </c>
      <c r="L5469" s="2">
        <v>0</v>
      </c>
      <c r="M5469" s="2">
        <v>0</v>
      </c>
      <c r="N5469" s="2" t="str">
        <f>"600266"</f>
        <v>600266</v>
      </c>
      <c r="O5469" s="2" t="str">
        <f t="shared" ref="O5469:O5471" si="1633">"A453612732"</f>
        <v>A453612732</v>
      </c>
      <c r="P5469" s="2" t="str">
        <f>"4920.99"</f>
        <v>4920.99</v>
      </c>
      <c r="Q5469" s="2">
        <v>28</v>
      </c>
      <c r="R5469" s="2">
        <f>Q5469*C5469</f>
        <v>5600</v>
      </c>
    </row>
    <row r="5470" spans="2:18">
      <c r="B5470" s="2" t="str">
        <f>"上汽集团"</f>
        <v>上汽集团</v>
      </c>
      <c r="C5470" s="2">
        <v>200</v>
      </c>
      <c r="D5470" s="2">
        <v>200</v>
      </c>
      <c r="E5470" s="2" t="str">
        <f>"人民币"</f>
        <v>人民币</v>
      </c>
      <c r="F5470" s="2">
        <v>24.736</v>
      </c>
      <c r="G5470" s="2">
        <v>-449.12</v>
      </c>
      <c r="H5470" s="2">
        <v>-9.08</v>
      </c>
      <c r="I5470" s="2"/>
      <c r="J5470" s="2">
        <v>4498</v>
      </c>
      <c r="K5470" s="2">
        <v>22.49</v>
      </c>
      <c r="L5470" s="2">
        <v>0</v>
      </c>
      <c r="M5470" s="2">
        <v>0</v>
      </c>
      <c r="N5470" s="2" t="str">
        <f>"600104"</f>
        <v>600104</v>
      </c>
      <c r="O5470" s="2" t="str">
        <f>"A453612732"</f>
        <v>A453612732</v>
      </c>
      <c r="P5470" s="2" t="str">
        <f>"4947.12"</f>
        <v>4947.12</v>
      </c>
      <c r="Q5470" s="2">
        <v>35</v>
      </c>
      <c r="R5470" s="2">
        <f>Q5470*C5470</f>
        <v>7000</v>
      </c>
    </row>
    <row r="5471" spans="2:18">
      <c r="B5471" s="2" t="str">
        <f>"中海集运"</f>
        <v>中海集运</v>
      </c>
      <c r="C5471" s="2">
        <v>400</v>
      </c>
      <c r="D5471" s="2">
        <v>400</v>
      </c>
      <c r="E5471" s="2" t="str">
        <f>"人民币"</f>
        <v>人民币</v>
      </c>
      <c r="F5471" s="2">
        <v>9.099</v>
      </c>
      <c r="G5471" s="2">
        <v>-167.68</v>
      </c>
      <c r="H5471" s="2">
        <v>-4.6</v>
      </c>
      <c r="I5471" s="2"/>
      <c r="J5471" s="2">
        <v>3472</v>
      </c>
      <c r="K5471" s="2">
        <v>8.68</v>
      </c>
      <c r="L5471" s="2">
        <v>0</v>
      </c>
      <c r="M5471" s="2">
        <v>0</v>
      </c>
      <c r="N5471" s="2" t="str">
        <f>"601866"</f>
        <v>601866</v>
      </c>
      <c r="O5471" s="2" t="str">
        <f>"A453612732"</f>
        <v>A453612732</v>
      </c>
      <c r="P5471" s="2" t="str">
        <f>"3639.68"</f>
        <v>3639.68</v>
      </c>
      <c r="Q5471" s="2">
        <v>12</v>
      </c>
      <c r="R5471" s="2">
        <f>Q5471*C5471</f>
        <v>4800</v>
      </c>
    </row>
    <row r="5472" spans="2:18">
      <c r="B5472" s="2" t="str">
        <f>"中航军B"</f>
        <v>中航军B</v>
      </c>
      <c r="C5472" s="2">
        <v>3000</v>
      </c>
      <c r="D5472" s="2">
        <v>3000</v>
      </c>
      <c r="E5472" s="2" t="str">
        <f>"人民币"</f>
        <v>人民币</v>
      </c>
      <c r="F5472" s="2">
        <v>0.972</v>
      </c>
      <c r="G5472" s="2">
        <v>-62</v>
      </c>
      <c r="H5472" s="2">
        <v>-2.16</v>
      </c>
      <c r="I5472" s="2"/>
      <c r="J5472" s="2">
        <v>2853</v>
      </c>
      <c r="K5472" s="2">
        <v>0.951</v>
      </c>
      <c r="L5472" s="2">
        <v>0</v>
      </c>
      <c r="M5472" s="2">
        <v>0</v>
      </c>
      <c r="N5472" s="2" t="str">
        <f>"150222"</f>
        <v>150222</v>
      </c>
      <c r="O5472" s="2" t="str">
        <f>"0157472516"</f>
        <v>0157472516</v>
      </c>
      <c r="P5472" s="2" t="str">
        <f>"2915.00"</f>
        <v>2915.00</v>
      </c>
      <c r="Q5472" s="2">
        <v>1.1</v>
      </c>
      <c r="R5472" s="2">
        <f>Q5472*C5472</f>
        <v>3300</v>
      </c>
    </row>
    <row r="5473" spans="2:18">
      <c r="B5473" s="2" t="str">
        <f>"华贸物流"</f>
        <v>华贸物流</v>
      </c>
      <c r="C5473" s="2">
        <v>200</v>
      </c>
      <c r="D5473" s="2">
        <v>200</v>
      </c>
      <c r="E5473" s="2" t="str">
        <f>"人民币"</f>
        <v>人民币</v>
      </c>
      <c r="F5473" s="2">
        <v>16.576</v>
      </c>
      <c r="G5473" s="2">
        <v>-473.12</v>
      </c>
      <c r="H5473" s="2">
        <v>-14.27</v>
      </c>
      <c r="I5473" s="2"/>
      <c r="J5473" s="2">
        <v>2842</v>
      </c>
      <c r="K5473" s="2">
        <v>14.21</v>
      </c>
      <c r="L5473" s="2">
        <v>0</v>
      </c>
      <c r="M5473" s="2">
        <v>0</v>
      </c>
      <c r="N5473" s="2" t="str">
        <f>"603128"</f>
        <v>603128</v>
      </c>
      <c r="O5473" s="2" t="str">
        <f t="shared" ref="O5473:O5476" si="1634">"A453612732"</f>
        <v>A453612732</v>
      </c>
      <c r="P5473" s="2" t="str">
        <f>"3315.12"</f>
        <v>3315.12</v>
      </c>
      <c r="Q5473" s="2">
        <v>20</v>
      </c>
      <c r="R5473" s="2">
        <f>Q5473*C5473</f>
        <v>4000</v>
      </c>
    </row>
    <row r="5474" spans="2:18">
      <c r="B5474" s="2" t="str">
        <f>"盛达矿业"</f>
        <v>盛达矿业</v>
      </c>
      <c r="C5474" s="2">
        <v>100</v>
      </c>
      <c r="D5474" s="2">
        <v>100</v>
      </c>
      <c r="E5474" s="2" t="str">
        <f>"人民币"</f>
        <v>人民币</v>
      </c>
      <c r="F5474" s="2">
        <v>38.308</v>
      </c>
      <c r="G5474" s="2">
        <v>-1175.77</v>
      </c>
      <c r="H5474" s="2">
        <v>-30.69</v>
      </c>
      <c r="I5474" s="2"/>
      <c r="J5474" s="2">
        <v>2655</v>
      </c>
      <c r="K5474" s="2">
        <v>26.55</v>
      </c>
      <c r="L5474" s="2">
        <v>0</v>
      </c>
      <c r="M5474" s="2">
        <v>100</v>
      </c>
      <c r="N5474" s="2" t="str">
        <f>"000603"</f>
        <v>000603</v>
      </c>
      <c r="O5474" s="2" t="str">
        <f>"0157472516"</f>
        <v>0157472516</v>
      </c>
      <c r="P5474" s="2" t="str">
        <f>"3830.77"</f>
        <v>3830.77</v>
      </c>
      <c r="Q5474" s="2">
        <v>40</v>
      </c>
      <c r="R5474" s="2">
        <f>Q5474*C5474</f>
        <v>4000</v>
      </c>
    </row>
    <row r="5475" spans="2:18">
      <c r="B5475" s="2" t="str">
        <f>"大众交通"</f>
        <v>大众交通</v>
      </c>
      <c r="C5475" s="2">
        <v>100</v>
      </c>
      <c r="D5475" s="2">
        <v>100</v>
      </c>
      <c r="E5475" s="2" t="str">
        <f>"人民币"</f>
        <v>人民币</v>
      </c>
      <c r="F5475" s="2">
        <v>30.941</v>
      </c>
      <c r="G5475" s="2">
        <v>-1037.13</v>
      </c>
      <c r="H5475" s="2">
        <v>-33.52</v>
      </c>
      <c r="I5475" s="2"/>
      <c r="J5475" s="2">
        <v>2057</v>
      </c>
      <c r="K5475" s="2">
        <v>20.57</v>
      </c>
      <c r="L5475" s="2">
        <v>0</v>
      </c>
      <c r="M5475" s="2">
        <v>0</v>
      </c>
      <c r="N5475" s="2" t="str">
        <f>"600611"</f>
        <v>600611</v>
      </c>
      <c r="O5475" s="2" t="str">
        <f>"A453612732"</f>
        <v>A453612732</v>
      </c>
      <c r="P5475" s="2" t="str">
        <f>"3094.13"</f>
        <v>3094.13</v>
      </c>
      <c r="Q5475" s="2">
        <v>28</v>
      </c>
      <c r="R5475" s="2">
        <f>Q5475*C5475</f>
        <v>2800</v>
      </c>
    </row>
    <row r="5476" spans="2:18">
      <c r="B5476" s="2" t="str">
        <f>"中国中车"</f>
        <v>中国中车</v>
      </c>
      <c r="C5476" s="2">
        <v>100</v>
      </c>
      <c r="D5476" s="2">
        <v>100</v>
      </c>
      <c r="E5476" s="2" t="str">
        <f>"人民币"</f>
        <v>人民币</v>
      </c>
      <c r="F5476" s="2">
        <v>26.395</v>
      </c>
      <c r="G5476" s="2">
        <v>-631.5</v>
      </c>
      <c r="H5476" s="2">
        <v>-23.92</v>
      </c>
      <c r="I5476" s="2"/>
      <c r="J5476" s="2">
        <v>2008</v>
      </c>
      <c r="K5476" s="2">
        <v>20.08</v>
      </c>
      <c r="L5476" s="2">
        <v>0</v>
      </c>
      <c r="M5476" s="2">
        <v>100</v>
      </c>
      <c r="N5476" s="2" t="str">
        <f>"601766"</f>
        <v>601766</v>
      </c>
      <c r="O5476" s="2" t="str">
        <f>"A453612732"</f>
        <v>A453612732</v>
      </c>
      <c r="P5476" s="2" t="str">
        <f>"2639.50"</f>
        <v>2639.50</v>
      </c>
      <c r="Q5476" s="2">
        <v>30</v>
      </c>
      <c r="R5476" s="2">
        <f>Q5476*C5476</f>
        <v>3000</v>
      </c>
    </row>
    <row r="5477" spans="2:18">
      <c r="B5477" s="2" t="s">
        <v>8</v>
      </c>
      <c r="C5477" s="2" t="s">
        <v>9</v>
      </c>
      <c r="D5477" s="4" t="s">
        <v>10</v>
      </c>
      <c r="E5477" s="4"/>
      <c r="F5477" s="4"/>
      <c r="G5477" s="2"/>
      <c r="H5477" s="2">
        <f>SUM(H5461:H5476)</f>
        <v>-178.38</v>
      </c>
      <c r="I5477" s="2"/>
      <c r="J5477" s="2"/>
      <c r="K5477" s="2"/>
      <c r="L5477" s="2"/>
      <c r="M5477" s="2"/>
      <c r="N5477" s="2"/>
      <c r="O5477" s="2"/>
      <c r="P5477" s="2"/>
      <c r="Q5477" s="2"/>
      <c r="R5477" s="2">
        <f>SUM(R5461:R5476)</f>
        <v>134800</v>
      </c>
    </row>
    <row r="5478" customFormat="1" spans="4:9">
      <c r="D5478" s="5"/>
      <c r="E5478" s="5"/>
      <c r="F5478" s="5"/>
      <c r="I5478" s="6">
        <v>42257</v>
      </c>
    </row>
    <row r="5479" customFormat="1" spans="11:11">
      <c r="K5479" s="6">
        <f>I5478+1</f>
        <v>42258</v>
      </c>
    </row>
    <row r="5480" customFormat="1" spans="3:12">
      <c r="C5480" t="s">
        <v>11</v>
      </c>
      <c r="L5480" s="7">
        <f ca="1">NOW()</f>
        <v>42259.9654398148</v>
      </c>
    </row>
    <row r="5481" customFormat="1" spans="10:10">
      <c r="J5481" t="e">
        <f>E5473+1</f>
        <v>#VALUE!</v>
      </c>
    </row>
    <row r="5482" customFormat="1" spans="7:7">
      <c r="G5482" t="s">
        <v>12</v>
      </c>
    </row>
    <row r="5483" customFormat="1" spans="6:6">
      <c r="F5483" t="s">
        <v>13</v>
      </c>
    </row>
    <row r="5484" spans="1:17">
      <c r="A5484" s="2" t="str">
        <f>"币种"</f>
        <v>币种</v>
      </c>
      <c r="B5484" s="2" t="str">
        <f>"余额"</f>
        <v>余额</v>
      </c>
      <c r="C5484" s="2" t="str">
        <f>"可用"</f>
        <v>可用</v>
      </c>
      <c r="D5484" s="2" t="str">
        <f>"可取"</f>
        <v>可取</v>
      </c>
      <c r="E5484" s="2" t="str">
        <f>"参考市值"</f>
        <v>参考市值</v>
      </c>
      <c r="F5484" s="2" t="str">
        <f>"资产"</f>
        <v>资产</v>
      </c>
      <c r="G5484" s="2" t="str">
        <f>"盈亏"</f>
        <v>盈亏</v>
      </c>
      <c r="H5484" s="2"/>
      <c r="I5484" s="2"/>
      <c r="J5484" s="2"/>
      <c r="K5484" s="2"/>
      <c r="L5484" s="2"/>
      <c r="M5484" s="2"/>
      <c r="N5484" s="2"/>
      <c r="O5484" s="2"/>
      <c r="P5484" s="2"/>
      <c r="Q5484" s="2"/>
    </row>
    <row r="5485" spans="1:17">
      <c r="A5485" s="2" t="str">
        <f>"人民币"</f>
        <v>人民币</v>
      </c>
      <c r="B5485" s="2" t="str">
        <f>"5508.71"</f>
        <v>5508.71</v>
      </c>
      <c r="C5485" s="2" t="str">
        <f>"138.54"</f>
        <v>138.54</v>
      </c>
      <c r="D5485" s="2" t="str">
        <f>"138.54"</f>
        <v>138.54</v>
      </c>
      <c r="E5485" s="2" t="str">
        <f>"91616.00"</f>
        <v>91616.00</v>
      </c>
      <c r="F5485" s="2" t="str">
        <f>"91754.54"</f>
        <v>91754.54</v>
      </c>
      <c r="G5485" s="2" t="str">
        <f>"-9194.42"</f>
        <v>-9194.42</v>
      </c>
      <c r="H5485" s="2"/>
      <c r="I5485" s="2"/>
      <c r="J5485" s="2"/>
      <c r="K5485" s="2"/>
      <c r="L5485" s="2"/>
      <c r="M5485" s="2"/>
      <c r="N5485" s="2"/>
      <c r="O5485" s="2"/>
      <c r="P5485" s="2"/>
      <c r="Q5485" s="2"/>
    </row>
    <row r="5486" spans="1:17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8"/>
    </row>
    <row r="5487" spans="1:18">
      <c r="A5487" s="2" t="s">
        <v>0</v>
      </c>
      <c r="B5487" s="2" t="str">
        <f>"证券数量"</f>
        <v>证券数量</v>
      </c>
      <c r="C5487" s="2" t="s">
        <v>1</v>
      </c>
      <c r="D5487" s="2" t="str">
        <f>"价格币种"</f>
        <v>价格币种</v>
      </c>
      <c r="E5487" s="2" t="str">
        <f>"成本价"</f>
        <v>成本价</v>
      </c>
      <c r="F5487" s="2" t="str">
        <f>"浮动盈亏"</f>
        <v>浮动盈亏</v>
      </c>
      <c r="G5487" s="2" t="str">
        <f>"盈亏比例(%)"</f>
        <v>盈亏比例(%)</v>
      </c>
      <c r="H5487" s="2" t="str">
        <f>"折算汇率"</f>
        <v>折算汇率</v>
      </c>
      <c r="I5487" s="2" t="str">
        <f>"最新市值"</f>
        <v>最新市值</v>
      </c>
      <c r="J5487" s="2" t="str">
        <f>"当前价"</f>
        <v>当前价</v>
      </c>
      <c r="K5487" s="2" t="str">
        <f>"今买数量"</f>
        <v>今买数量</v>
      </c>
      <c r="L5487" s="2" t="str">
        <f>"今卖数量"</f>
        <v>今卖数量</v>
      </c>
      <c r="M5487" s="2" t="str">
        <f>"证券代码"</f>
        <v>证券代码</v>
      </c>
      <c r="N5487" s="2" t="str">
        <f>"股东代码"</f>
        <v>股东代码</v>
      </c>
      <c r="O5487" s="2" t="str">
        <f>"成本金额"</f>
        <v>成本金额</v>
      </c>
      <c r="P5487" s="2" t="s">
        <v>2</v>
      </c>
      <c r="Q5487" s="2"/>
      <c r="R5487" s="2" t="s">
        <v>3</v>
      </c>
    </row>
    <row r="5488" spans="1:18">
      <c r="A5488" s="2" t="s">
        <v>4</v>
      </c>
      <c r="B5488" s="9" t="s">
        <v>5</v>
      </c>
      <c r="C5488" s="9" t="s">
        <v>5</v>
      </c>
      <c r="D5488" s="2" t="str">
        <f t="shared" ref="D5488:D5503" si="1635">"人民币"</f>
        <v>人民币</v>
      </c>
      <c r="E5488" s="2">
        <v>19.758</v>
      </c>
      <c r="F5488" s="2">
        <v>-1294.53</v>
      </c>
      <c r="G5488" s="2">
        <v>-8.19</v>
      </c>
      <c r="H5488" s="9" t="s">
        <v>6</v>
      </c>
      <c r="I5488" s="2">
        <v>14512</v>
      </c>
      <c r="J5488" s="2">
        <v>18.14</v>
      </c>
      <c r="K5488" s="2">
        <v>0</v>
      </c>
      <c r="L5488" s="2">
        <v>0</v>
      </c>
      <c r="M5488" s="2" t="str">
        <f>"000936"</f>
        <v>000936</v>
      </c>
      <c r="N5488" s="2" t="str">
        <f t="shared" ref="N5488:N5491" si="1636">"0157472516"</f>
        <v>0157472516</v>
      </c>
      <c r="O5488" s="2" t="str">
        <f>"15806.53"</f>
        <v>15806.53</v>
      </c>
      <c r="P5488" s="2">
        <v>30</v>
      </c>
      <c r="Q5488" s="2">
        <f t="shared" ref="Q5488:Q5503" si="1637">P5488*B5488</f>
        <v>24000</v>
      </c>
      <c r="R5488" s="2">
        <f t="shared" ref="R5488:R5503" si="1638">(Q5488-O5488)/O5488*100</f>
        <v>51.835981711356</v>
      </c>
    </row>
    <row r="5489" spans="1:18">
      <c r="A5489" s="2" t="str">
        <f>"创业板B"</f>
        <v>创业板B</v>
      </c>
      <c r="B5489" s="2">
        <v>10000</v>
      </c>
      <c r="C5489" s="2">
        <v>10000</v>
      </c>
      <c r="D5489" s="2" t="str">
        <f>"人民币"</f>
        <v>人民币</v>
      </c>
      <c r="E5489" s="2">
        <v>1.116</v>
      </c>
      <c r="F5489" s="2">
        <v>-927.5</v>
      </c>
      <c r="G5489" s="2">
        <v>-8.33</v>
      </c>
      <c r="H5489" s="2"/>
      <c r="I5489" s="2">
        <v>10230</v>
      </c>
      <c r="J5489" s="2">
        <v>1.023</v>
      </c>
      <c r="K5489" s="2">
        <v>0</v>
      </c>
      <c r="L5489" s="2">
        <v>0</v>
      </c>
      <c r="M5489" s="2" t="str">
        <f>"150153"</f>
        <v>150153</v>
      </c>
      <c r="N5489" s="2" t="str">
        <f>"0157472516"</f>
        <v>0157472516</v>
      </c>
      <c r="O5489" s="2" t="str">
        <f>"11157.50"</f>
        <v>11157.50</v>
      </c>
      <c r="P5489" s="2">
        <v>1.3</v>
      </c>
      <c r="Q5489" s="2">
        <f>P5489*B5489</f>
        <v>13000</v>
      </c>
      <c r="R5489" s="2">
        <f>(Q5489-O5489)/O5489*100</f>
        <v>16.5135559041004</v>
      </c>
    </row>
    <row r="5490" spans="1:18">
      <c r="A5490" s="2" t="s">
        <v>7</v>
      </c>
      <c r="B5490" s="2">
        <v>600</v>
      </c>
      <c r="C5490" s="2">
        <v>600</v>
      </c>
      <c r="D5490" s="2" t="str">
        <f>"人民币"</f>
        <v>人民币</v>
      </c>
      <c r="E5490" s="2">
        <v>17.548</v>
      </c>
      <c r="F5490" s="2">
        <v>-310.88</v>
      </c>
      <c r="G5490" s="2">
        <v>-2.95</v>
      </c>
      <c r="H5490" s="2"/>
      <c r="I5490" s="2">
        <v>10218</v>
      </c>
      <c r="J5490" s="2">
        <v>17.03</v>
      </c>
      <c r="K5490" s="2">
        <v>0</v>
      </c>
      <c r="L5490" s="2">
        <v>0</v>
      </c>
      <c r="M5490" s="2" t="str">
        <f>"600008"</f>
        <v>600008</v>
      </c>
      <c r="N5490" s="2" t="str">
        <f t="shared" ref="N5490:N5493" si="1639">"A453612732"</f>
        <v>A453612732</v>
      </c>
      <c r="O5490" s="2" t="str">
        <f>"10528.88"</f>
        <v>10528.88</v>
      </c>
      <c r="P5490" s="2">
        <v>25</v>
      </c>
      <c r="Q5490" s="2">
        <f>P5490*B5490</f>
        <v>15000</v>
      </c>
      <c r="R5490" s="2">
        <f>(Q5490-O5490)/O5490*100</f>
        <v>42.4652954540274</v>
      </c>
    </row>
    <row r="5491" spans="1:18">
      <c r="A5491" s="2" t="str">
        <f>"华英农业"</f>
        <v>华英农业</v>
      </c>
      <c r="B5491" s="2">
        <v>600</v>
      </c>
      <c r="C5491" s="2">
        <v>300</v>
      </c>
      <c r="D5491" s="2" t="str">
        <f>"人民币"</f>
        <v>人民币</v>
      </c>
      <c r="E5491" s="2">
        <v>14.948</v>
      </c>
      <c r="F5491" s="2">
        <v>-418.66</v>
      </c>
      <c r="G5491" s="2">
        <v>-4.67</v>
      </c>
      <c r="H5491" s="2"/>
      <c r="I5491" s="2">
        <v>8550</v>
      </c>
      <c r="J5491" s="2">
        <v>14.25</v>
      </c>
      <c r="K5491" s="2">
        <v>300</v>
      </c>
      <c r="L5491" s="2">
        <v>0</v>
      </c>
      <c r="M5491" s="2" t="str">
        <f>"002321"</f>
        <v>002321</v>
      </c>
      <c r="N5491" s="2" t="str">
        <f>"0157472516"</f>
        <v>0157472516</v>
      </c>
      <c r="O5491" s="2" t="str">
        <f>"8968.66"</f>
        <v>8968.66</v>
      </c>
      <c r="P5491" s="2">
        <v>25</v>
      </c>
      <c r="Q5491" s="2">
        <f>P5491*B5491</f>
        <v>15000</v>
      </c>
      <c r="R5491" s="2">
        <f>(Q5491-O5491)/O5491*100</f>
        <v>67.2490650777262</v>
      </c>
    </row>
    <row r="5492" spans="1:18">
      <c r="A5492" s="2" t="str">
        <f>"*ST阳化"</f>
        <v>*ST阳化</v>
      </c>
      <c r="B5492" s="2">
        <v>900</v>
      </c>
      <c r="C5492" s="2">
        <v>600</v>
      </c>
      <c r="D5492" s="2" t="str">
        <f>"人民币"</f>
        <v>人民币</v>
      </c>
      <c r="E5492" s="2">
        <v>7.599</v>
      </c>
      <c r="F5492" s="2">
        <v>-80.2</v>
      </c>
      <c r="G5492" s="2">
        <v>-1.17</v>
      </c>
      <c r="H5492" s="2"/>
      <c r="I5492" s="2">
        <v>6759</v>
      </c>
      <c r="J5492" s="2">
        <v>7.51</v>
      </c>
      <c r="K5492" s="2">
        <v>300</v>
      </c>
      <c r="L5492" s="2">
        <v>0</v>
      </c>
      <c r="M5492" s="2" t="str">
        <f>"600691"</f>
        <v>600691</v>
      </c>
      <c r="N5492" s="2" t="str">
        <f>"A453612732"</f>
        <v>A453612732</v>
      </c>
      <c r="O5492" s="2" t="str">
        <f>"6839.20"</f>
        <v>6839.20</v>
      </c>
      <c r="P5492" s="2">
        <v>11</v>
      </c>
      <c r="Q5492" s="2">
        <f>P5492*B5492</f>
        <v>9900</v>
      </c>
      <c r="R5492" s="2">
        <f>(Q5492-O5492)/O5492*100</f>
        <v>44.7537723710376</v>
      </c>
    </row>
    <row r="5493" spans="1:18">
      <c r="A5493" s="2" t="str">
        <f>"雪峰科技"</f>
        <v>雪峰科技</v>
      </c>
      <c r="B5493" s="2">
        <v>200</v>
      </c>
      <c r="C5493" s="2">
        <v>100</v>
      </c>
      <c r="D5493" s="2" t="str">
        <f>"人民币"</f>
        <v>人民币</v>
      </c>
      <c r="E5493" s="2">
        <v>37.898</v>
      </c>
      <c r="F5493" s="2">
        <v>-1239.59</v>
      </c>
      <c r="G5493" s="2">
        <v>-16.35</v>
      </c>
      <c r="H5493" s="2"/>
      <c r="I5493" s="2">
        <v>6340</v>
      </c>
      <c r="J5493" s="2">
        <v>31.7</v>
      </c>
      <c r="K5493" s="2">
        <v>100</v>
      </c>
      <c r="L5493" s="2">
        <v>0</v>
      </c>
      <c r="M5493" s="2" t="str">
        <f>"603227"</f>
        <v>603227</v>
      </c>
      <c r="N5493" s="2" t="str">
        <f>"A453612732"</f>
        <v>A453612732</v>
      </c>
      <c r="O5493" s="2" t="str">
        <f>"7579.59"</f>
        <v>7579.59</v>
      </c>
      <c r="P5493" s="2">
        <v>42</v>
      </c>
      <c r="Q5493" s="2">
        <f>P5493*B5493</f>
        <v>8400</v>
      </c>
      <c r="R5493" s="2">
        <f>(Q5493-O5493)/O5493*100</f>
        <v>10.8239363870605</v>
      </c>
    </row>
    <row r="5494" spans="1:18">
      <c r="A5494" s="2" t="str">
        <f>"三花股份"</f>
        <v>三花股份</v>
      </c>
      <c r="B5494" s="2">
        <v>400</v>
      </c>
      <c r="C5494" s="2">
        <v>400</v>
      </c>
      <c r="D5494" s="2" t="str">
        <f>"人民币"</f>
        <v>人民币</v>
      </c>
      <c r="E5494" s="2">
        <v>13.737</v>
      </c>
      <c r="F5494" s="2">
        <v>69.25</v>
      </c>
      <c r="G5494" s="2">
        <v>1.26</v>
      </c>
      <c r="H5494" s="2"/>
      <c r="I5494" s="2">
        <v>5564</v>
      </c>
      <c r="J5494" s="2">
        <v>13.91</v>
      </c>
      <c r="K5494" s="2">
        <v>0</v>
      </c>
      <c r="L5494" s="2">
        <v>0</v>
      </c>
      <c r="M5494" s="2" t="str">
        <f>"002050"</f>
        <v>002050</v>
      </c>
      <c r="N5494" s="2" t="str">
        <f t="shared" ref="N5494:N5499" si="1640">"0157472516"</f>
        <v>0157472516</v>
      </c>
      <c r="O5494" s="2" t="str">
        <f>"5494.75"</f>
        <v>5494.75</v>
      </c>
      <c r="P5494" s="2">
        <v>20</v>
      </c>
      <c r="Q5494" s="2">
        <f>P5494*B5494</f>
        <v>8000</v>
      </c>
      <c r="R5494" s="2">
        <f>(Q5494-O5494)/O5494*100</f>
        <v>45.5935210883116</v>
      </c>
    </row>
    <row r="5495" spans="1:18">
      <c r="A5495" s="2" t="str">
        <f>"农 产 品"</f>
        <v>农 产 品</v>
      </c>
      <c r="B5495" s="2">
        <v>200</v>
      </c>
      <c r="C5495" s="2">
        <v>200</v>
      </c>
      <c r="D5495" s="2" t="str">
        <f>"人民币"</f>
        <v>人民币</v>
      </c>
      <c r="E5495" s="2">
        <v>25.665</v>
      </c>
      <c r="F5495" s="2">
        <v>-601</v>
      </c>
      <c r="G5495" s="2">
        <v>-11.71</v>
      </c>
      <c r="H5495" s="2"/>
      <c r="I5495" s="2">
        <v>4532</v>
      </c>
      <c r="J5495" s="2">
        <v>22.66</v>
      </c>
      <c r="K5495" s="2">
        <v>0</v>
      </c>
      <c r="L5495" s="2">
        <v>0</v>
      </c>
      <c r="M5495" s="2" t="str">
        <f>"000061"</f>
        <v>000061</v>
      </c>
      <c r="N5495" s="2" t="str">
        <f>"0157472516"</f>
        <v>0157472516</v>
      </c>
      <c r="O5495" s="2" t="str">
        <f>"5133.00"</f>
        <v>5133.00</v>
      </c>
      <c r="P5495" s="2">
        <v>35</v>
      </c>
      <c r="Q5495" s="2">
        <f>P5495*B5495</f>
        <v>7000</v>
      </c>
      <c r="R5495" s="2">
        <f>(Q5495-O5495)/O5495*100</f>
        <v>36.3724917202416</v>
      </c>
    </row>
    <row r="5496" spans="1:18">
      <c r="A5496" s="2" t="str">
        <f>"北京城建"</f>
        <v>北京城建</v>
      </c>
      <c r="B5496" s="2">
        <v>200</v>
      </c>
      <c r="C5496" s="2">
        <v>200</v>
      </c>
      <c r="D5496" s="2" t="str">
        <f>"人民币"</f>
        <v>人民币</v>
      </c>
      <c r="E5496" s="2">
        <v>24.605</v>
      </c>
      <c r="F5496" s="2">
        <v>-394.99</v>
      </c>
      <c r="G5496" s="2">
        <v>-8.03</v>
      </c>
      <c r="H5496" s="2"/>
      <c r="I5496" s="2">
        <v>4526</v>
      </c>
      <c r="J5496" s="2">
        <v>22.63</v>
      </c>
      <c r="K5496" s="2">
        <v>0</v>
      </c>
      <c r="L5496" s="2">
        <v>0</v>
      </c>
      <c r="M5496" s="2" t="str">
        <f>"600266"</f>
        <v>600266</v>
      </c>
      <c r="N5496" s="2" t="str">
        <f t="shared" ref="N5496:N5498" si="1641">"A453612732"</f>
        <v>A453612732</v>
      </c>
      <c r="O5496" s="2" t="str">
        <f>"4920.99"</f>
        <v>4920.99</v>
      </c>
      <c r="P5496" s="2">
        <v>28</v>
      </c>
      <c r="Q5496" s="2">
        <f>P5496*B5496</f>
        <v>5600</v>
      </c>
      <c r="R5496" s="2">
        <f>(Q5496-O5496)/O5496*100</f>
        <v>13.7982397850839</v>
      </c>
    </row>
    <row r="5497" spans="1:18">
      <c r="A5497" s="2" t="str">
        <f>"上汽集团"</f>
        <v>上汽集团</v>
      </c>
      <c r="B5497" s="2">
        <v>200</v>
      </c>
      <c r="C5497" s="2">
        <v>200</v>
      </c>
      <c r="D5497" s="2" t="str">
        <f>"人民币"</f>
        <v>人民币</v>
      </c>
      <c r="E5497" s="2">
        <v>24.736</v>
      </c>
      <c r="F5497" s="2">
        <v>-449.12</v>
      </c>
      <c r="G5497" s="2">
        <v>-9.08</v>
      </c>
      <c r="H5497" s="2"/>
      <c r="I5497" s="2">
        <v>4498</v>
      </c>
      <c r="J5497" s="2">
        <v>22.49</v>
      </c>
      <c r="K5497" s="2">
        <v>0</v>
      </c>
      <c r="L5497" s="2">
        <v>0</v>
      </c>
      <c r="M5497" s="2" t="str">
        <f>"600104"</f>
        <v>600104</v>
      </c>
      <c r="N5497" s="2" t="str">
        <f>"A453612732"</f>
        <v>A453612732</v>
      </c>
      <c r="O5497" s="2" t="str">
        <f>"4947.12"</f>
        <v>4947.12</v>
      </c>
      <c r="P5497" s="2">
        <v>35</v>
      </c>
      <c r="Q5497" s="2">
        <f>P5497*B5497</f>
        <v>7000</v>
      </c>
      <c r="R5497" s="2">
        <f>(Q5497-O5497)/O5497*100</f>
        <v>41.4964666310904</v>
      </c>
    </row>
    <row r="5498" spans="1:18">
      <c r="A5498" s="2" t="str">
        <f>"中海集运"</f>
        <v>中海集运</v>
      </c>
      <c r="B5498" s="2">
        <v>400</v>
      </c>
      <c r="C5498" s="2">
        <v>400</v>
      </c>
      <c r="D5498" s="2" t="str">
        <f>"人民币"</f>
        <v>人民币</v>
      </c>
      <c r="E5498" s="2">
        <v>9.099</v>
      </c>
      <c r="F5498" s="2">
        <v>-167.68</v>
      </c>
      <c r="G5498" s="2">
        <v>-4.6</v>
      </c>
      <c r="H5498" s="2"/>
      <c r="I5498" s="2">
        <v>3472</v>
      </c>
      <c r="J5498" s="2">
        <v>8.68</v>
      </c>
      <c r="K5498" s="2">
        <v>0</v>
      </c>
      <c r="L5498" s="2">
        <v>0</v>
      </c>
      <c r="M5498" s="2" t="str">
        <f>"601866"</f>
        <v>601866</v>
      </c>
      <c r="N5498" s="2" t="str">
        <f>"A453612732"</f>
        <v>A453612732</v>
      </c>
      <c r="O5498" s="2" t="str">
        <f>"3639.68"</f>
        <v>3639.68</v>
      </c>
      <c r="P5498" s="2">
        <v>12</v>
      </c>
      <c r="Q5498" s="2">
        <f>P5498*B5498</f>
        <v>4800</v>
      </c>
      <c r="R5498" s="2">
        <f>(Q5498-O5498)/O5498*100</f>
        <v>31.8797256901706</v>
      </c>
    </row>
    <row r="5499" spans="1:18">
      <c r="A5499" s="2" t="str">
        <f>"中航军B"</f>
        <v>中航军B</v>
      </c>
      <c r="B5499" s="2">
        <v>3000</v>
      </c>
      <c r="C5499" s="2">
        <v>3000</v>
      </c>
      <c r="D5499" s="2" t="str">
        <f>"人民币"</f>
        <v>人民币</v>
      </c>
      <c r="E5499" s="2">
        <v>0.972</v>
      </c>
      <c r="F5499" s="2">
        <v>-62</v>
      </c>
      <c r="G5499" s="2">
        <v>-2.16</v>
      </c>
      <c r="H5499" s="2"/>
      <c r="I5499" s="2">
        <v>2853</v>
      </c>
      <c r="J5499" s="2">
        <v>0.951</v>
      </c>
      <c r="K5499" s="2">
        <v>0</v>
      </c>
      <c r="L5499" s="2">
        <v>0</v>
      </c>
      <c r="M5499" s="2" t="str">
        <f>"150222"</f>
        <v>150222</v>
      </c>
      <c r="N5499" s="2" t="str">
        <f>"0157472516"</f>
        <v>0157472516</v>
      </c>
      <c r="O5499" s="2" t="str">
        <f>"2915.00"</f>
        <v>2915.00</v>
      </c>
      <c r="P5499" s="2">
        <v>1.1</v>
      </c>
      <c r="Q5499" s="2">
        <f>P5499*B5499</f>
        <v>3300</v>
      </c>
      <c r="R5499" s="2">
        <f>(Q5499-O5499)/O5499*100</f>
        <v>13.2075471698113</v>
      </c>
    </row>
    <row r="5500" spans="1:18">
      <c r="A5500" s="2" t="str">
        <f>"华贸物流"</f>
        <v>华贸物流</v>
      </c>
      <c r="B5500" s="2">
        <v>200</v>
      </c>
      <c r="C5500" s="2">
        <v>200</v>
      </c>
      <c r="D5500" s="2" t="str">
        <f>"人民币"</f>
        <v>人民币</v>
      </c>
      <c r="E5500" s="2">
        <v>16.576</v>
      </c>
      <c r="F5500" s="2">
        <v>-473.12</v>
      </c>
      <c r="G5500" s="2">
        <v>-14.27</v>
      </c>
      <c r="H5500" s="2"/>
      <c r="I5500" s="2">
        <v>2842</v>
      </c>
      <c r="J5500" s="2">
        <v>14.21</v>
      </c>
      <c r="K5500" s="2">
        <v>0</v>
      </c>
      <c r="L5500" s="2">
        <v>0</v>
      </c>
      <c r="M5500" s="2" t="str">
        <f>"603128"</f>
        <v>603128</v>
      </c>
      <c r="N5500" s="2" t="str">
        <f t="shared" ref="N5500:N5503" si="1642">"A453612732"</f>
        <v>A453612732</v>
      </c>
      <c r="O5500" s="2" t="str">
        <f>"3315.12"</f>
        <v>3315.12</v>
      </c>
      <c r="P5500" s="2">
        <v>20</v>
      </c>
      <c r="Q5500" s="2">
        <f>P5500*B5500</f>
        <v>4000</v>
      </c>
      <c r="R5500" s="2">
        <f>(Q5500-O5500)/O5500*100</f>
        <v>20.6592823185888</v>
      </c>
    </row>
    <row r="5501" spans="1:18">
      <c r="A5501" s="2" t="str">
        <f>"盛达矿业"</f>
        <v>盛达矿业</v>
      </c>
      <c r="B5501" s="2">
        <v>100</v>
      </c>
      <c r="C5501" s="2">
        <v>100</v>
      </c>
      <c r="D5501" s="2" t="str">
        <f>"人民币"</f>
        <v>人民币</v>
      </c>
      <c r="E5501" s="2">
        <v>38.308</v>
      </c>
      <c r="F5501" s="2">
        <v>-1175.77</v>
      </c>
      <c r="G5501" s="2">
        <v>-30.69</v>
      </c>
      <c r="H5501" s="2"/>
      <c r="I5501" s="2">
        <v>2655</v>
      </c>
      <c r="J5501" s="2">
        <v>26.55</v>
      </c>
      <c r="K5501" s="2">
        <v>0</v>
      </c>
      <c r="L5501" s="2">
        <v>100</v>
      </c>
      <c r="M5501" s="2" t="str">
        <f>"000603"</f>
        <v>000603</v>
      </c>
      <c r="N5501" s="2" t="str">
        <f>"0157472516"</f>
        <v>0157472516</v>
      </c>
      <c r="O5501" s="2" t="str">
        <f>"3830.77"</f>
        <v>3830.77</v>
      </c>
      <c r="P5501" s="2">
        <v>40</v>
      </c>
      <c r="Q5501" s="2">
        <f>P5501*B5501</f>
        <v>4000</v>
      </c>
      <c r="R5501" s="2">
        <f>(Q5501-O5501)/O5501*100</f>
        <v>4.41764971533138</v>
      </c>
    </row>
    <row r="5502" spans="1:18">
      <c r="A5502" s="2" t="str">
        <f>"大众交通"</f>
        <v>大众交通</v>
      </c>
      <c r="B5502" s="2">
        <v>100</v>
      </c>
      <c r="C5502" s="2">
        <v>100</v>
      </c>
      <c r="D5502" s="2" t="str">
        <f>"人民币"</f>
        <v>人民币</v>
      </c>
      <c r="E5502" s="2">
        <v>30.941</v>
      </c>
      <c r="F5502" s="2">
        <v>-1037.13</v>
      </c>
      <c r="G5502" s="2">
        <v>-33.52</v>
      </c>
      <c r="H5502" s="2"/>
      <c r="I5502" s="2">
        <v>2057</v>
      </c>
      <c r="J5502" s="2">
        <v>20.57</v>
      </c>
      <c r="K5502" s="2">
        <v>0</v>
      </c>
      <c r="L5502" s="2">
        <v>0</v>
      </c>
      <c r="M5502" s="2" t="str">
        <f>"600611"</f>
        <v>600611</v>
      </c>
      <c r="N5502" s="2" t="str">
        <f>"A453612732"</f>
        <v>A453612732</v>
      </c>
      <c r="O5502" s="2" t="str">
        <f>"3094.13"</f>
        <v>3094.13</v>
      </c>
      <c r="P5502" s="2">
        <v>28</v>
      </c>
      <c r="Q5502" s="2">
        <f>P5502*B5502</f>
        <v>2800</v>
      </c>
      <c r="R5502" s="2">
        <f>(Q5502-O5502)/O5502*100</f>
        <v>-9.50606470962759</v>
      </c>
    </row>
    <row r="5503" spans="1:18">
      <c r="A5503" s="2" t="str">
        <f>"中国中车"</f>
        <v>中国中车</v>
      </c>
      <c r="B5503" s="2">
        <v>100</v>
      </c>
      <c r="C5503" s="2">
        <v>100</v>
      </c>
      <c r="D5503" s="2" t="str">
        <f>"人民币"</f>
        <v>人民币</v>
      </c>
      <c r="E5503" s="2">
        <v>26.395</v>
      </c>
      <c r="F5503" s="2">
        <v>-631.5</v>
      </c>
      <c r="G5503" s="2">
        <v>-23.92</v>
      </c>
      <c r="H5503" s="2"/>
      <c r="I5503" s="2">
        <v>2008</v>
      </c>
      <c r="J5503" s="2">
        <v>20.08</v>
      </c>
      <c r="K5503" s="2">
        <v>0</v>
      </c>
      <c r="L5503" s="2">
        <v>100</v>
      </c>
      <c r="M5503" s="2" t="str">
        <f>"601766"</f>
        <v>601766</v>
      </c>
      <c r="N5503" s="2" t="str">
        <f>"A453612732"</f>
        <v>A453612732</v>
      </c>
      <c r="O5503" s="2" t="str">
        <f>"2639.50"</f>
        <v>2639.50</v>
      </c>
      <c r="P5503" s="2">
        <v>30</v>
      </c>
      <c r="Q5503" s="2">
        <f>P5503*B5503</f>
        <v>3000</v>
      </c>
      <c r="R5503" s="2">
        <f>(Q5503-O5503)/O5503*100</f>
        <v>13.6578897518469</v>
      </c>
    </row>
    <row r="5504" spans="1:18">
      <c r="A5504" s="2" t="s">
        <v>8</v>
      </c>
      <c r="B5504" s="2" t="s">
        <v>9</v>
      </c>
      <c r="C5504" s="4" t="s">
        <v>10</v>
      </c>
      <c r="D5504" s="4"/>
      <c r="E5504" s="4"/>
      <c r="F5504" s="2"/>
      <c r="G5504" s="2">
        <f>SUM(G5488:G5503)</f>
        <v>-178.38</v>
      </c>
      <c r="H5504" s="2"/>
      <c r="I5504" s="2"/>
      <c r="J5504" s="2"/>
      <c r="K5504" s="2"/>
      <c r="L5504" s="2"/>
      <c r="M5504" s="2"/>
      <c r="N5504" s="2"/>
      <c r="O5504" s="2"/>
      <c r="P5504" s="2"/>
      <c r="Q5504" s="2">
        <f>SUM(Q5488:Q5503)</f>
        <v>134800</v>
      </c>
      <c r="R5504" s="2"/>
    </row>
    <row r="5505" customFormat="1" spans="3:8">
      <c r="C5505" s="5"/>
      <c r="D5505" s="5"/>
      <c r="E5505" s="5"/>
      <c r="H5505" s="6">
        <v>42257</v>
      </c>
    </row>
    <row r="5506" customFormat="1" spans="10:10">
      <c r="J5506" s="6">
        <f>H5505+1</f>
        <v>42258</v>
      </c>
    </row>
    <row r="5507" customFormat="1" spans="2:11">
      <c r="B5507" t="s">
        <v>11</v>
      </c>
      <c r="K5507" s="7">
        <f ca="1">NOW()</f>
        <v>42259.9654398148</v>
      </c>
    </row>
    <row r="5508" customFormat="1" spans="9:9">
      <c r="I5508" t="e">
        <f>D5500+1</f>
        <v>#VALUE!</v>
      </c>
    </row>
    <row r="5509" customFormat="1"/>
    <row r="5510" spans="1:18">
      <c r="A5510" s="2" t="s">
        <v>0</v>
      </c>
      <c r="B5510" s="2" t="str">
        <f>"证券数量"</f>
        <v>证券数量</v>
      </c>
      <c r="C5510" s="2" t="s">
        <v>1</v>
      </c>
      <c r="D5510" s="2" t="str">
        <f>"价格币种"</f>
        <v>价格币种</v>
      </c>
      <c r="E5510" s="2" t="str">
        <f>"成本价"</f>
        <v>成本价</v>
      </c>
      <c r="F5510" s="2" t="str">
        <f>"浮动盈亏"</f>
        <v>浮动盈亏</v>
      </c>
      <c r="G5510" s="2" t="str">
        <f>"盈亏比例(%)"</f>
        <v>盈亏比例(%)</v>
      </c>
      <c r="H5510" s="2" t="str">
        <f>"折算汇率"</f>
        <v>折算汇率</v>
      </c>
      <c r="I5510" s="2" t="str">
        <f>"最新市值"</f>
        <v>最新市值</v>
      </c>
      <c r="J5510" s="2" t="str">
        <f>"当前价"</f>
        <v>当前价</v>
      </c>
      <c r="K5510" s="2" t="str">
        <f>"今买数量"</f>
        <v>今买数量</v>
      </c>
      <c r="L5510" s="2" t="str">
        <f>"今卖数量"</f>
        <v>今卖数量</v>
      </c>
      <c r="M5510" s="2" t="str">
        <f>"证券代码"</f>
        <v>证券代码</v>
      </c>
      <c r="N5510" s="2" t="str">
        <f>"股东代码"</f>
        <v>股东代码</v>
      </c>
      <c r="O5510" s="2" t="str">
        <f>"成本金额"</f>
        <v>成本金额</v>
      </c>
      <c r="P5510" s="2" t="s">
        <v>2</v>
      </c>
      <c r="Q5510" s="2"/>
      <c r="R5510" s="2" t="s">
        <v>3</v>
      </c>
    </row>
    <row r="5511" spans="1:18">
      <c r="A5511" s="2" t="s">
        <v>4</v>
      </c>
      <c r="B5511" s="9" t="s">
        <v>5</v>
      </c>
      <c r="C5511" s="9" t="s">
        <v>5</v>
      </c>
      <c r="D5511" s="2" t="str">
        <f t="shared" ref="D5511:D5526" si="1643">"人民币"</f>
        <v>人民币</v>
      </c>
      <c r="E5511" s="2">
        <v>19.758</v>
      </c>
      <c r="F5511" s="2">
        <v>-1294.53</v>
      </c>
      <c r="G5511" s="2">
        <v>-8.19</v>
      </c>
      <c r="H5511" s="9" t="s">
        <v>6</v>
      </c>
      <c r="I5511" s="2">
        <v>14512</v>
      </c>
      <c r="J5511" s="2">
        <v>18.14</v>
      </c>
      <c r="K5511" s="2">
        <v>0</v>
      </c>
      <c r="L5511" s="2">
        <v>0</v>
      </c>
      <c r="M5511" s="2" t="str">
        <f>"000936"</f>
        <v>000936</v>
      </c>
      <c r="N5511" s="2" t="str">
        <f t="shared" ref="N5511:N5514" si="1644">"0157472516"</f>
        <v>0157472516</v>
      </c>
      <c r="O5511" s="2" t="str">
        <f>"15806.53"</f>
        <v>15806.53</v>
      </c>
      <c r="P5511" s="2">
        <v>30</v>
      </c>
      <c r="Q5511" s="2">
        <f t="shared" ref="Q5511:Q5526" si="1645">P5511*B5511</f>
        <v>24000</v>
      </c>
      <c r="R5511" s="2">
        <f t="shared" ref="R5511:R5526" si="1646">(Q5511-O5511)/O5511*100</f>
        <v>51.835981711356</v>
      </c>
    </row>
    <row r="5512" spans="1:18">
      <c r="A5512" s="2" t="str">
        <f>"创业板B"</f>
        <v>创业板B</v>
      </c>
      <c r="B5512" s="2">
        <v>10000</v>
      </c>
      <c r="C5512" s="2">
        <v>10000</v>
      </c>
      <c r="D5512" s="2" t="str">
        <f>"人民币"</f>
        <v>人民币</v>
      </c>
      <c r="E5512" s="2">
        <v>1.116</v>
      </c>
      <c r="F5512" s="2">
        <v>-927.5</v>
      </c>
      <c r="G5512" s="2">
        <v>-8.33</v>
      </c>
      <c r="H5512" s="2"/>
      <c r="I5512" s="2">
        <v>10230</v>
      </c>
      <c r="J5512" s="2">
        <v>1.023</v>
      </c>
      <c r="K5512" s="2">
        <v>0</v>
      </c>
      <c r="L5512" s="2">
        <v>0</v>
      </c>
      <c r="M5512" s="2" t="str">
        <f>"150153"</f>
        <v>150153</v>
      </c>
      <c r="N5512" s="2" t="str">
        <f>"0157472516"</f>
        <v>0157472516</v>
      </c>
      <c r="O5512" s="2" t="str">
        <f>"11157.50"</f>
        <v>11157.50</v>
      </c>
      <c r="P5512" s="2">
        <v>1.3</v>
      </c>
      <c r="Q5512" s="2">
        <f>P5512*B5512</f>
        <v>13000</v>
      </c>
      <c r="R5512" s="2">
        <f>(Q5512-O5512)/O5512*100</f>
        <v>16.5135559041004</v>
      </c>
    </row>
    <row r="5513" spans="1:18">
      <c r="A5513" s="2" t="s">
        <v>7</v>
      </c>
      <c r="B5513" s="2">
        <v>600</v>
      </c>
      <c r="C5513" s="2">
        <v>600</v>
      </c>
      <c r="D5513" s="2" t="str">
        <f>"人民币"</f>
        <v>人民币</v>
      </c>
      <c r="E5513" s="2">
        <v>17.548</v>
      </c>
      <c r="F5513" s="2">
        <v>-310.88</v>
      </c>
      <c r="G5513" s="2">
        <v>-2.95</v>
      </c>
      <c r="H5513" s="2"/>
      <c r="I5513" s="2">
        <v>10218</v>
      </c>
      <c r="J5513" s="2">
        <v>17.03</v>
      </c>
      <c r="K5513" s="2">
        <v>0</v>
      </c>
      <c r="L5513" s="2">
        <v>0</v>
      </c>
      <c r="M5513" s="2" t="str">
        <f>"600008"</f>
        <v>600008</v>
      </c>
      <c r="N5513" s="2" t="str">
        <f t="shared" ref="N5513:N5516" si="1647">"A453612732"</f>
        <v>A453612732</v>
      </c>
      <c r="O5513" s="2" t="str">
        <f>"10528.88"</f>
        <v>10528.88</v>
      </c>
      <c r="P5513" s="2">
        <v>25</v>
      </c>
      <c r="Q5513" s="2">
        <f>P5513*B5513</f>
        <v>15000</v>
      </c>
      <c r="R5513" s="2">
        <f>(Q5513-O5513)/O5513*100</f>
        <v>42.4652954540274</v>
      </c>
    </row>
    <row r="5514" spans="1:18">
      <c r="A5514" s="2" t="str">
        <f>"华英农业"</f>
        <v>华英农业</v>
      </c>
      <c r="B5514" s="2">
        <v>600</v>
      </c>
      <c r="C5514" s="2">
        <v>300</v>
      </c>
      <c r="D5514" s="2" t="str">
        <f>"人民币"</f>
        <v>人民币</v>
      </c>
      <c r="E5514" s="2">
        <v>14.948</v>
      </c>
      <c r="F5514" s="2">
        <v>-418.66</v>
      </c>
      <c r="G5514" s="2">
        <v>-4.67</v>
      </c>
      <c r="H5514" s="2"/>
      <c r="I5514" s="2">
        <v>8550</v>
      </c>
      <c r="J5514" s="2">
        <v>14.25</v>
      </c>
      <c r="K5514" s="2">
        <v>300</v>
      </c>
      <c r="L5514" s="2">
        <v>0</v>
      </c>
      <c r="M5514" s="2" t="str">
        <f>"002321"</f>
        <v>002321</v>
      </c>
      <c r="N5514" s="2" t="str">
        <f>"0157472516"</f>
        <v>0157472516</v>
      </c>
      <c r="O5514" s="2" t="str">
        <f>"8968.66"</f>
        <v>8968.66</v>
      </c>
      <c r="P5514" s="2">
        <v>25</v>
      </c>
      <c r="Q5514" s="2">
        <f>P5514*B5514</f>
        <v>15000</v>
      </c>
      <c r="R5514" s="2">
        <f>(Q5514-O5514)/O5514*100</f>
        <v>67.2490650777262</v>
      </c>
    </row>
    <row r="5515" spans="1:18">
      <c r="A5515" s="2" t="str">
        <f>"*ST阳化"</f>
        <v>*ST阳化</v>
      </c>
      <c r="B5515" s="2">
        <v>900</v>
      </c>
      <c r="C5515" s="2">
        <v>600</v>
      </c>
      <c r="D5515" s="2" t="str">
        <f>"人民币"</f>
        <v>人民币</v>
      </c>
      <c r="E5515" s="2">
        <v>7.599</v>
      </c>
      <c r="F5515" s="2">
        <v>-80.2</v>
      </c>
      <c r="G5515" s="2">
        <v>-1.17</v>
      </c>
      <c r="H5515" s="2"/>
      <c r="I5515" s="2">
        <v>6759</v>
      </c>
      <c r="J5515" s="2">
        <v>7.51</v>
      </c>
      <c r="K5515" s="2">
        <v>300</v>
      </c>
      <c r="L5515" s="2">
        <v>0</v>
      </c>
      <c r="M5515" s="2" t="str">
        <f>"600691"</f>
        <v>600691</v>
      </c>
      <c r="N5515" s="2" t="str">
        <f>"A453612732"</f>
        <v>A453612732</v>
      </c>
      <c r="O5515" s="2" t="str">
        <f>"6839.20"</f>
        <v>6839.20</v>
      </c>
      <c r="P5515" s="2">
        <v>11</v>
      </c>
      <c r="Q5515" s="2">
        <f>P5515*B5515</f>
        <v>9900</v>
      </c>
      <c r="R5515" s="2">
        <f>(Q5515-O5515)/O5515*100</f>
        <v>44.7537723710376</v>
      </c>
    </row>
    <row r="5516" spans="1:18">
      <c r="A5516" s="2" t="str">
        <f>"雪峰科技"</f>
        <v>雪峰科技</v>
      </c>
      <c r="B5516" s="2">
        <v>200</v>
      </c>
      <c r="C5516" s="2">
        <v>100</v>
      </c>
      <c r="D5516" s="2" t="str">
        <f>"人民币"</f>
        <v>人民币</v>
      </c>
      <c r="E5516" s="2">
        <v>37.898</v>
      </c>
      <c r="F5516" s="2">
        <v>-1239.59</v>
      </c>
      <c r="G5516" s="2">
        <v>-16.35</v>
      </c>
      <c r="H5516" s="2"/>
      <c r="I5516" s="2">
        <v>6340</v>
      </c>
      <c r="J5516" s="2">
        <v>31.7</v>
      </c>
      <c r="K5516" s="2">
        <v>100</v>
      </c>
      <c r="L5516" s="2">
        <v>0</v>
      </c>
      <c r="M5516" s="2" t="str">
        <f>"603227"</f>
        <v>603227</v>
      </c>
      <c r="N5516" s="2" t="str">
        <f>"A453612732"</f>
        <v>A453612732</v>
      </c>
      <c r="O5516" s="2" t="str">
        <f>"7579.59"</f>
        <v>7579.59</v>
      </c>
      <c r="P5516" s="2">
        <v>42</v>
      </c>
      <c r="Q5516" s="2">
        <f>P5516*B5516</f>
        <v>8400</v>
      </c>
      <c r="R5516" s="2">
        <f>(Q5516-O5516)/O5516*100</f>
        <v>10.8239363870605</v>
      </c>
    </row>
    <row r="5517" spans="1:18">
      <c r="A5517" s="2" t="str">
        <f>"三花股份"</f>
        <v>三花股份</v>
      </c>
      <c r="B5517" s="2">
        <v>400</v>
      </c>
      <c r="C5517" s="2">
        <v>400</v>
      </c>
      <c r="D5517" s="2" t="str">
        <f>"人民币"</f>
        <v>人民币</v>
      </c>
      <c r="E5517" s="2">
        <v>13.737</v>
      </c>
      <c r="F5517" s="2">
        <v>69.25</v>
      </c>
      <c r="G5517" s="2">
        <v>1.26</v>
      </c>
      <c r="H5517" s="2"/>
      <c r="I5517" s="2">
        <v>5564</v>
      </c>
      <c r="J5517" s="2">
        <v>13.91</v>
      </c>
      <c r="K5517" s="2">
        <v>0</v>
      </c>
      <c r="L5517" s="2">
        <v>0</v>
      </c>
      <c r="M5517" s="2" t="str">
        <f>"002050"</f>
        <v>002050</v>
      </c>
      <c r="N5517" s="2" t="str">
        <f t="shared" ref="N5517:N5522" si="1648">"0157472516"</f>
        <v>0157472516</v>
      </c>
      <c r="O5517" s="2" t="str">
        <f>"5494.75"</f>
        <v>5494.75</v>
      </c>
      <c r="P5517" s="2">
        <v>20</v>
      </c>
      <c r="Q5517" s="2">
        <f>P5517*B5517</f>
        <v>8000</v>
      </c>
      <c r="R5517" s="2">
        <f>(Q5517-O5517)/O5517*100</f>
        <v>45.5935210883116</v>
      </c>
    </row>
    <row r="5518" spans="1:18">
      <c r="A5518" s="2" t="str">
        <f>"农 产 品"</f>
        <v>农 产 品</v>
      </c>
      <c r="B5518" s="2">
        <v>200</v>
      </c>
      <c r="C5518" s="2">
        <v>200</v>
      </c>
      <c r="D5518" s="2" t="str">
        <f>"人民币"</f>
        <v>人民币</v>
      </c>
      <c r="E5518" s="2">
        <v>25.665</v>
      </c>
      <c r="F5518" s="2">
        <v>-601</v>
      </c>
      <c r="G5518" s="2">
        <v>-11.71</v>
      </c>
      <c r="H5518" s="2"/>
      <c r="I5518" s="2">
        <v>4532</v>
      </c>
      <c r="J5518" s="2">
        <v>22.66</v>
      </c>
      <c r="K5518" s="2">
        <v>0</v>
      </c>
      <c r="L5518" s="2">
        <v>0</v>
      </c>
      <c r="M5518" s="2" t="str">
        <f>"000061"</f>
        <v>000061</v>
      </c>
      <c r="N5518" s="2" t="str">
        <f>"0157472516"</f>
        <v>0157472516</v>
      </c>
      <c r="O5518" s="2" t="str">
        <f>"5133.00"</f>
        <v>5133.00</v>
      </c>
      <c r="P5518" s="2">
        <v>35</v>
      </c>
      <c r="Q5518" s="2">
        <f>P5518*B5518</f>
        <v>7000</v>
      </c>
      <c r="R5518" s="2">
        <f>(Q5518-O5518)/O5518*100</f>
        <v>36.3724917202416</v>
      </c>
    </row>
    <row r="5519" spans="1:18">
      <c r="A5519" s="2" t="str">
        <f>"北京城建"</f>
        <v>北京城建</v>
      </c>
      <c r="B5519" s="2">
        <v>200</v>
      </c>
      <c r="C5519" s="2">
        <v>200</v>
      </c>
      <c r="D5519" s="2" t="str">
        <f>"人民币"</f>
        <v>人民币</v>
      </c>
      <c r="E5519" s="2">
        <v>24.605</v>
      </c>
      <c r="F5519" s="2">
        <v>-394.99</v>
      </c>
      <c r="G5519" s="2">
        <v>-8.03</v>
      </c>
      <c r="H5519" s="2"/>
      <c r="I5519" s="2">
        <v>4526</v>
      </c>
      <c r="J5519" s="2">
        <v>22.63</v>
      </c>
      <c r="K5519" s="2">
        <v>0</v>
      </c>
      <c r="L5519" s="2">
        <v>0</v>
      </c>
      <c r="M5519" s="2" t="str">
        <f>"600266"</f>
        <v>600266</v>
      </c>
      <c r="N5519" s="2" t="str">
        <f t="shared" ref="N5519:N5521" si="1649">"A453612732"</f>
        <v>A453612732</v>
      </c>
      <c r="O5519" s="2" t="str">
        <f>"4920.99"</f>
        <v>4920.99</v>
      </c>
      <c r="P5519" s="2">
        <v>28</v>
      </c>
      <c r="Q5519" s="2">
        <f>P5519*B5519</f>
        <v>5600</v>
      </c>
      <c r="R5519" s="2">
        <f>(Q5519-O5519)/O5519*100</f>
        <v>13.7982397850839</v>
      </c>
    </row>
    <row r="5520" spans="1:18">
      <c r="A5520" s="2" t="str">
        <f>"上汽集团"</f>
        <v>上汽集团</v>
      </c>
      <c r="B5520" s="2">
        <v>200</v>
      </c>
      <c r="C5520" s="2">
        <v>200</v>
      </c>
      <c r="D5520" s="2" t="str">
        <f>"人民币"</f>
        <v>人民币</v>
      </c>
      <c r="E5520" s="2">
        <v>24.736</v>
      </c>
      <c r="F5520" s="2">
        <v>-449.12</v>
      </c>
      <c r="G5520" s="2">
        <v>-9.08</v>
      </c>
      <c r="H5520" s="2"/>
      <c r="I5520" s="2">
        <v>4498</v>
      </c>
      <c r="J5520" s="2">
        <v>22.49</v>
      </c>
      <c r="K5520" s="2">
        <v>0</v>
      </c>
      <c r="L5520" s="2">
        <v>0</v>
      </c>
      <c r="M5520" s="2" t="str">
        <f>"600104"</f>
        <v>600104</v>
      </c>
      <c r="N5520" s="2" t="str">
        <f>"A453612732"</f>
        <v>A453612732</v>
      </c>
      <c r="O5520" s="2" t="str">
        <f>"4947.12"</f>
        <v>4947.12</v>
      </c>
      <c r="P5520" s="2">
        <v>35</v>
      </c>
      <c r="Q5520" s="2">
        <f>P5520*B5520</f>
        <v>7000</v>
      </c>
      <c r="R5520" s="2">
        <f>(Q5520-O5520)/O5520*100</f>
        <v>41.4964666310904</v>
      </c>
    </row>
    <row r="5521" spans="1:18">
      <c r="A5521" s="2" t="str">
        <f>"中海集运"</f>
        <v>中海集运</v>
      </c>
      <c r="B5521" s="2">
        <v>400</v>
      </c>
      <c r="C5521" s="2">
        <v>400</v>
      </c>
      <c r="D5521" s="2" t="str">
        <f>"人民币"</f>
        <v>人民币</v>
      </c>
      <c r="E5521" s="2">
        <v>9.099</v>
      </c>
      <c r="F5521" s="2">
        <v>-167.68</v>
      </c>
      <c r="G5521" s="2">
        <v>-4.6</v>
      </c>
      <c r="H5521" s="2"/>
      <c r="I5521" s="2">
        <v>3472</v>
      </c>
      <c r="J5521" s="2">
        <v>8.68</v>
      </c>
      <c r="K5521" s="2">
        <v>0</v>
      </c>
      <c r="L5521" s="2">
        <v>0</v>
      </c>
      <c r="M5521" s="2" t="str">
        <f>"601866"</f>
        <v>601866</v>
      </c>
      <c r="N5521" s="2" t="str">
        <f>"A453612732"</f>
        <v>A453612732</v>
      </c>
      <c r="O5521" s="2" t="str">
        <f>"3639.68"</f>
        <v>3639.68</v>
      </c>
      <c r="P5521" s="2">
        <v>12</v>
      </c>
      <c r="Q5521" s="2">
        <f>P5521*B5521</f>
        <v>4800</v>
      </c>
      <c r="R5521" s="2">
        <f>(Q5521-O5521)/O5521*100</f>
        <v>31.8797256901706</v>
      </c>
    </row>
    <row r="5522" spans="1:18">
      <c r="A5522" s="2" t="str">
        <f>"中航军B"</f>
        <v>中航军B</v>
      </c>
      <c r="B5522" s="2">
        <v>3000</v>
      </c>
      <c r="C5522" s="2">
        <v>3000</v>
      </c>
      <c r="D5522" s="2" t="str">
        <f>"人民币"</f>
        <v>人民币</v>
      </c>
      <c r="E5522" s="2">
        <v>0.972</v>
      </c>
      <c r="F5522" s="2">
        <v>-62</v>
      </c>
      <c r="G5522" s="2">
        <v>-2.16</v>
      </c>
      <c r="H5522" s="2"/>
      <c r="I5522" s="2">
        <v>2853</v>
      </c>
      <c r="J5522" s="2">
        <v>0.951</v>
      </c>
      <c r="K5522" s="2">
        <v>0</v>
      </c>
      <c r="L5522" s="2">
        <v>0</v>
      </c>
      <c r="M5522" s="2" t="str">
        <f>"150222"</f>
        <v>150222</v>
      </c>
      <c r="N5522" s="2" t="str">
        <f>"0157472516"</f>
        <v>0157472516</v>
      </c>
      <c r="O5522" s="2" t="str">
        <f>"2915.00"</f>
        <v>2915.00</v>
      </c>
      <c r="P5522" s="2">
        <v>1.1</v>
      </c>
      <c r="Q5522" s="2">
        <f>P5522*B5522</f>
        <v>3300</v>
      </c>
      <c r="R5522" s="2">
        <f>(Q5522-O5522)/O5522*100</f>
        <v>13.2075471698113</v>
      </c>
    </row>
    <row r="5523" spans="1:18">
      <c r="A5523" s="2" t="str">
        <f>"华贸物流"</f>
        <v>华贸物流</v>
      </c>
      <c r="B5523" s="2">
        <v>200</v>
      </c>
      <c r="C5523" s="2">
        <v>200</v>
      </c>
      <c r="D5523" s="2" t="str">
        <f>"人民币"</f>
        <v>人民币</v>
      </c>
      <c r="E5523" s="2">
        <v>16.576</v>
      </c>
      <c r="F5523" s="2">
        <v>-473.12</v>
      </c>
      <c r="G5523" s="2">
        <v>-14.27</v>
      </c>
      <c r="H5523" s="2"/>
      <c r="I5523" s="2">
        <v>2842</v>
      </c>
      <c r="J5523" s="2">
        <v>14.21</v>
      </c>
      <c r="K5523" s="2">
        <v>0</v>
      </c>
      <c r="L5523" s="2">
        <v>0</v>
      </c>
      <c r="M5523" s="2" t="str">
        <f>"603128"</f>
        <v>603128</v>
      </c>
      <c r="N5523" s="2" t="str">
        <f t="shared" ref="N5523:N5526" si="1650">"A453612732"</f>
        <v>A453612732</v>
      </c>
      <c r="O5523" s="2" t="str">
        <f>"3315.12"</f>
        <v>3315.12</v>
      </c>
      <c r="P5523" s="2">
        <v>20</v>
      </c>
      <c r="Q5523" s="2">
        <f>P5523*B5523</f>
        <v>4000</v>
      </c>
      <c r="R5523" s="2">
        <f>(Q5523-O5523)/O5523*100</f>
        <v>20.6592823185888</v>
      </c>
    </row>
    <row r="5524" spans="1:18">
      <c r="A5524" s="2" t="str">
        <f>"盛达矿业"</f>
        <v>盛达矿业</v>
      </c>
      <c r="B5524" s="2">
        <v>100</v>
      </c>
      <c r="C5524" s="2">
        <v>100</v>
      </c>
      <c r="D5524" s="2" t="str">
        <f>"人民币"</f>
        <v>人民币</v>
      </c>
      <c r="E5524" s="2">
        <v>38.308</v>
      </c>
      <c r="F5524" s="2">
        <v>-1175.77</v>
      </c>
      <c r="G5524" s="2">
        <v>-30.69</v>
      </c>
      <c r="H5524" s="2"/>
      <c r="I5524" s="2">
        <v>2655</v>
      </c>
      <c r="J5524" s="2">
        <v>26.55</v>
      </c>
      <c r="K5524" s="2">
        <v>0</v>
      </c>
      <c r="L5524" s="2">
        <v>100</v>
      </c>
      <c r="M5524" s="2" t="str">
        <f>"000603"</f>
        <v>000603</v>
      </c>
      <c r="N5524" s="2" t="str">
        <f>"0157472516"</f>
        <v>0157472516</v>
      </c>
      <c r="O5524" s="2" t="str">
        <f>"3830.77"</f>
        <v>3830.77</v>
      </c>
      <c r="P5524" s="2">
        <v>40</v>
      </c>
      <c r="Q5524" s="2">
        <f>P5524*B5524</f>
        <v>4000</v>
      </c>
      <c r="R5524" s="2">
        <f>(Q5524-O5524)/O5524*100</f>
        <v>4.41764971533138</v>
      </c>
    </row>
    <row r="5525" spans="1:18">
      <c r="A5525" s="2" t="str">
        <f>"大众交通"</f>
        <v>大众交通</v>
      </c>
      <c r="B5525" s="2">
        <v>100</v>
      </c>
      <c r="C5525" s="2">
        <v>100</v>
      </c>
      <c r="D5525" s="2" t="str">
        <f>"人民币"</f>
        <v>人民币</v>
      </c>
      <c r="E5525" s="2">
        <v>30.941</v>
      </c>
      <c r="F5525" s="2">
        <v>-1037.13</v>
      </c>
      <c r="G5525" s="2">
        <v>-33.52</v>
      </c>
      <c r="H5525" s="2"/>
      <c r="I5525" s="2">
        <v>2057</v>
      </c>
      <c r="J5525" s="2">
        <v>20.57</v>
      </c>
      <c r="K5525" s="2">
        <v>0</v>
      </c>
      <c r="L5525" s="2">
        <v>0</v>
      </c>
      <c r="M5525" s="2" t="str">
        <f>"600611"</f>
        <v>600611</v>
      </c>
      <c r="N5525" s="2" t="str">
        <f>"A453612732"</f>
        <v>A453612732</v>
      </c>
      <c r="O5525" s="2" t="str">
        <f>"3094.13"</f>
        <v>3094.13</v>
      </c>
      <c r="P5525" s="2">
        <v>28</v>
      </c>
      <c r="Q5525" s="2">
        <f>P5525*B5525</f>
        <v>2800</v>
      </c>
      <c r="R5525" s="2">
        <f>(Q5525-O5525)/O5525*100</f>
        <v>-9.50606470962759</v>
      </c>
    </row>
    <row r="5526" spans="1:18">
      <c r="A5526" s="2" t="str">
        <f>"中国中车"</f>
        <v>中国中车</v>
      </c>
      <c r="B5526" s="2">
        <v>100</v>
      </c>
      <c r="C5526" s="2">
        <v>100</v>
      </c>
      <c r="D5526" s="2" t="str">
        <f>"人民币"</f>
        <v>人民币</v>
      </c>
      <c r="E5526" s="2">
        <v>26.395</v>
      </c>
      <c r="F5526" s="2">
        <v>-631.5</v>
      </c>
      <c r="G5526" s="2">
        <v>-23.92</v>
      </c>
      <c r="H5526" s="2"/>
      <c r="I5526" s="2">
        <v>2008</v>
      </c>
      <c r="J5526" s="2">
        <v>20.08</v>
      </c>
      <c r="K5526" s="2">
        <v>0</v>
      </c>
      <c r="L5526" s="2">
        <v>100</v>
      </c>
      <c r="M5526" s="2" t="str">
        <f>"601766"</f>
        <v>601766</v>
      </c>
      <c r="N5526" s="2" t="str">
        <f>"A453612732"</f>
        <v>A453612732</v>
      </c>
      <c r="O5526" s="2" t="str">
        <f>"2639.50"</f>
        <v>2639.50</v>
      </c>
      <c r="P5526" s="2">
        <v>30</v>
      </c>
      <c r="Q5526" s="2">
        <f>P5526*B5526</f>
        <v>3000</v>
      </c>
      <c r="R5526" s="2">
        <f>(Q5526-O5526)/O5526*100</f>
        <v>13.6578897518469</v>
      </c>
    </row>
    <row r="5527" spans="1:18">
      <c r="A5527" s="2" t="s">
        <v>8</v>
      </c>
      <c r="B5527" s="2" t="s">
        <v>9</v>
      </c>
      <c r="C5527" s="4" t="s">
        <v>10</v>
      </c>
      <c r="D5527" s="4"/>
      <c r="E5527" s="4"/>
      <c r="F5527" s="2"/>
      <c r="G5527" s="2">
        <f>SUM(G5511:G5526)</f>
        <v>-178.38</v>
      </c>
      <c r="H5527" s="2"/>
      <c r="I5527" s="2"/>
      <c r="J5527" s="2"/>
      <c r="K5527" s="2"/>
      <c r="L5527" s="2"/>
      <c r="M5527" s="2"/>
      <c r="N5527" s="2"/>
      <c r="O5527" s="2"/>
      <c r="P5527" s="2"/>
      <c r="Q5527" s="2">
        <f>SUM(Q5511:Q5526)</f>
        <v>134800</v>
      </c>
      <c r="R5527" s="2"/>
    </row>
    <row r="5528" customFormat="1" spans="3:8">
      <c r="C5528" s="5"/>
      <c r="D5528" s="5"/>
      <c r="E5528" s="5"/>
      <c r="H5528" s="6">
        <v>42257</v>
      </c>
    </row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spans="2:18">
      <c r="B5540" s="2" t="str">
        <f>"币种"</f>
        <v>币种</v>
      </c>
      <c r="C5540" s="2" t="str">
        <f>"余额"</f>
        <v>余额</v>
      </c>
      <c r="D5540" s="2" t="str">
        <f>"可用"</f>
        <v>可用</v>
      </c>
      <c r="E5540" s="2" t="str">
        <f>"可取"</f>
        <v>可取</v>
      </c>
      <c r="F5540" s="2" t="str">
        <f>"参考市值"</f>
        <v>参考市值</v>
      </c>
      <c r="G5540" s="2" t="str">
        <f>"资产"</f>
        <v>资产</v>
      </c>
      <c r="H5540" s="2" t="str">
        <f>"盈亏"</f>
        <v>盈亏</v>
      </c>
      <c r="I5540" s="2"/>
      <c r="J5540" s="2"/>
      <c r="K5540" s="2"/>
      <c r="L5540" s="2"/>
      <c r="M5540" s="2"/>
      <c r="N5540" s="2"/>
      <c r="O5540" s="2"/>
      <c r="P5540" s="2"/>
      <c r="Q5540" s="2"/>
      <c r="R5540" s="2"/>
    </row>
    <row r="5541" spans="2:18">
      <c r="B5541" s="2" t="str">
        <f>"人民币"</f>
        <v>人民币</v>
      </c>
      <c r="C5541" s="2" t="str">
        <f>"5508.71"</f>
        <v>5508.71</v>
      </c>
      <c r="D5541" s="2" t="str">
        <f>"138.54"</f>
        <v>138.54</v>
      </c>
      <c r="E5541" s="2" t="str">
        <f>"138.54"</f>
        <v>138.54</v>
      </c>
      <c r="F5541" s="2" t="str">
        <f>"91616.00"</f>
        <v>91616.00</v>
      </c>
      <c r="G5541" s="2" t="str">
        <f>"91754.54"</f>
        <v>91754.54</v>
      </c>
      <c r="H5541" s="2" t="str">
        <f>"-9194.42"</f>
        <v>-9194.42</v>
      </c>
      <c r="I5541" s="2"/>
      <c r="J5541" s="2"/>
      <c r="K5541" s="2"/>
      <c r="L5541" s="2"/>
      <c r="M5541" s="2"/>
      <c r="N5541" s="2"/>
      <c r="O5541" s="2"/>
      <c r="P5541" s="2"/>
      <c r="Q5541" s="2"/>
      <c r="R5541" s="2"/>
    </row>
    <row r="5542" spans="2:18"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8"/>
    </row>
    <row r="5543" spans="2:18">
      <c r="B5543" s="2" t="s">
        <v>0</v>
      </c>
      <c r="C5543" s="2" t="str">
        <f>"证券数量"</f>
        <v>证券数量</v>
      </c>
      <c r="D5543" s="2" t="s">
        <v>1</v>
      </c>
      <c r="E5543" s="2" t="str">
        <f>"价格币种"</f>
        <v>价格币种</v>
      </c>
      <c r="F5543" s="2" t="str">
        <f>"成本价"</f>
        <v>成本价</v>
      </c>
      <c r="G5543" s="2" t="str">
        <f>"浮动盈亏"</f>
        <v>浮动盈亏</v>
      </c>
      <c r="H5543" s="2" t="str">
        <f>"盈亏比例(%)"</f>
        <v>盈亏比例(%)</v>
      </c>
      <c r="I5543" s="2" t="str">
        <f>"折算汇率"</f>
        <v>折算汇率</v>
      </c>
      <c r="J5543" s="2" t="str">
        <f>"最新市值"</f>
        <v>最新市值</v>
      </c>
      <c r="K5543" s="2" t="str">
        <f>"当前价"</f>
        <v>当前价</v>
      </c>
      <c r="L5543" s="2" t="str">
        <f>"今买数量"</f>
        <v>今买数量</v>
      </c>
      <c r="M5543" s="2" t="str">
        <f>"今卖数量"</f>
        <v>今卖数量</v>
      </c>
      <c r="N5543" s="2" t="str">
        <f>"证券代码"</f>
        <v>证券代码</v>
      </c>
      <c r="O5543" s="2" t="str">
        <f>"股东代码"</f>
        <v>股东代码</v>
      </c>
      <c r="P5543" s="2" t="str">
        <f>"成本金额"</f>
        <v>成本金额</v>
      </c>
      <c r="Q5543" s="2" t="s">
        <v>2</v>
      </c>
      <c r="R5543" s="2"/>
    </row>
    <row r="5544" spans="2:18">
      <c r="B5544" s="2" t="s">
        <v>4</v>
      </c>
      <c r="C5544" s="9" t="s">
        <v>5</v>
      </c>
      <c r="D5544" s="9" t="s">
        <v>5</v>
      </c>
      <c r="E5544" s="2" t="str">
        <f t="shared" ref="E5544:E5559" si="1651">"人民币"</f>
        <v>人民币</v>
      </c>
      <c r="F5544" s="2">
        <v>19.758</v>
      </c>
      <c r="G5544" s="2">
        <v>-1294.53</v>
      </c>
      <c r="H5544" s="2">
        <v>-8.19</v>
      </c>
      <c r="I5544" s="9" t="s">
        <v>6</v>
      </c>
      <c r="J5544" s="2">
        <v>14512</v>
      </c>
      <c r="K5544" s="2">
        <v>18.14</v>
      </c>
      <c r="L5544" s="2">
        <v>0</v>
      </c>
      <c r="M5544" s="2">
        <v>0</v>
      </c>
      <c r="N5544" s="2" t="str">
        <f>"000936"</f>
        <v>000936</v>
      </c>
      <c r="O5544" s="2" t="str">
        <f t="shared" ref="O5544:O5547" si="1652">"0157472516"</f>
        <v>0157472516</v>
      </c>
      <c r="P5544" s="2" t="str">
        <f>"15806.53"</f>
        <v>15806.53</v>
      </c>
      <c r="Q5544" s="2">
        <v>30</v>
      </c>
      <c r="R5544" s="2">
        <f t="shared" ref="R5544:R5559" si="1653">Q5544*C5544</f>
        <v>24000</v>
      </c>
    </row>
    <row r="5545" spans="2:18">
      <c r="B5545" s="2" t="str">
        <f>"创业板B"</f>
        <v>创业板B</v>
      </c>
      <c r="C5545" s="2">
        <v>10000</v>
      </c>
      <c r="D5545" s="2">
        <v>10000</v>
      </c>
      <c r="E5545" s="2" t="str">
        <f>"人民币"</f>
        <v>人民币</v>
      </c>
      <c r="F5545" s="2">
        <v>1.116</v>
      </c>
      <c r="G5545" s="2">
        <v>-927.5</v>
      </c>
      <c r="H5545" s="2">
        <v>-8.33</v>
      </c>
      <c r="I5545" s="2"/>
      <c r="J5545" s="2">
        <v>10230</v>
      </c>
      <c r="K5545" s="2">
        <v>1.023</v>
      </c>
      <c r="L5545" s="2">
        <v>0</v>
      </c>
      <c r="M5545" s="2">
        <v>0</v>
      </c>
      <c r="N5545" s="2" t="str">
        <f>"150153"</f>
        <v>150153</v>
      </c>
      <c r="O5545" s="2" t="str">
        <f>"0157472516"</f>
        <v>0157472516</v>
      </c>
      <c r="P5545" s="2" t="str">
        <f>"11157.50"</f>
        <v>11157.50</v>
      </c>
      <c r="Q5545" s="2">
        <v>1.3</v>
      </c>
      <c r="R5545" s="2">
        <f>Q5545*C5545</f>
        <v>13000</v>
      </c>
    </row>
    <row r="5546" spans="2:18">
      <c r="B5546" s="2" t="s">
        <v>7</v>
      </c>
      <c r="C5546" s="2">
        <v>600</v>
      </c>
      <c r="D5546" s="2">
        <v>600</v>
      </c>
      <c r="E5546" s="2" t="str">
        <f>"人民币"</f>
        <v>人民币</v>
      </c>
      <c r="F5546" s="2">
        <v>17.548</v>
      </c>
      <c r="G5546" s="2">
        <v>-310.88</v>
      </c>
      <c r="H5546" s="2">
        <v>-2.95</v>
      </c>
      <c r="I5546" s="2"/>
      <c r="J5546" s="2">
        <v>10218</v>
      </c>
      <c r="K5546" s="2">
        <v>17.03</v>
      </c>
      <c r="L5546" s="2">
        <v>0</v>
      </c>
      <c r="M5546" s="2">
        <v>0</v>
      </c>
      <c r="N5546" s="2" t="str">
        <f>"600008"</f>
        <v>600008</v>
      </c>
      <c r="O5546" s="2" t="str">
        <f t="shared" ref="O5546:O5549" si="1654">"A453612732"</f>
        <v>A453612732</v>
      </c>
      <c r="P5546" s="2" t="str">
        <f>"10528.88"</f>
        <v>10528.88</v>
      </c>
      <c r="Q5546" s="2">
        <v>25</v>
      </c>
      <c r="R5546" s="2">
        <f>Q5546*C5546</f>
        <v>15000</v>
      </c>
    </row>
    <row r="5547" spans="2:18">
      <c r="B5547" s="2" t="str">
        <f>"华英农业"</f>
        <v>华英农业</v>
      </c>
      <c r="C5547" s="2">
        <v>600</v>
      </c>
      <c r="D5547" s="2">
        <v>300</v>
      </c>
      <c r="E5547" s="2" t="str">
        <f>"人民币"</f>
        <v>人民币</v>
      </c>
      <c r="F5547" s="2">
        <v>14.948</v>
      </c>
      <c r="G5547" s="2">
        <v>-418.66</v>
      </c>
      <c r="H5547" s="2">
        <v>-4.67</v>
      </c>
      <c r="I5547" s="2"/>
      <c r="J5547" s="2">
        <v>8550</v>
      </c>
      <c r="K5547" s="2">
        <v>14.25</v>
      </c>
      <c r="L5547" s="2">
        <v>300</v>
      </c>
      <c r="M5547" s="2">
        <v>0</v>
      </c>
      <c r="N5547" s="2" t="str">
        <f>"002321"</f>
        <v>002321</v>
      </c>
      <c r="O5547" s="2" t="str">
        <f>"0157472516"</f>
        <v>0157472516</v>
      </c>
      <c r="P5547" s="2" t="str">
        <f>"8968.66"</f>
        <v>8968.66</v>
      </c>
      <c r="Q5547" s="2">
        <v>25</v>
      </c>
      <c r="R5547" s="2">
        <f>Q5547*C5547</f>
        <v>15000</v>
      </c>
    </row>
    <row r="5548" spans="2:18">
      <c r="B5548" s="2" t="str">
        <f>"*ST阳化"</f>
        <v>*ST阳化</v>
      </c>
      <c r="C5548" s="2">
        <v>900</v>
      </c>
      <c r="D5548" s="2">
        <v>600</v>
      </c>
      <c r="E5548" s="2" t="str">
        <f>"人民币"</f>
        <v>人民币</v>
      </c>
      <c r="F5548" s="2">
        <v>7.599</v>
      </c>
      <c r="G5548" s="2">
        <v>-80.2</v>
      </c>
      <c r="H5548" s="2">
        <v>-1.17</v>
      </c>
      <c r="I5548" s="2"/>
      <c r="J5548" s="2">
        <v>6759</v>
      </c>
      <c r="K5548" s="2">
        <v>7.51</v>
      </c>
      <c r="L5548" s="2">
        <v>300</v>
      </c>
      <c r="M5548" s="2">
        <v>0</v>
      </c>
      <c r="N5548" s="2" t="str">
        <f>"600691"</f>
        <v>600691</v>
      </c>
      <c r="O5548" s="2" t="str">
        <f>"A453612732"</f>
        <v>A453612732</v>
      </c>
      <c r="P5548" s="2" t="str">
        <f>"6839.20"</f>
        <v>6839.20</v>
      </c>
      <c r="Q5548" s="2">
        <v>11</v>
      </c>
      <c r="R5548" s="2">
        <f>Q5548*C5548</f>
        <v>9900</v>
      </c>
    </row>
    <row r="5549" spans="2:18">
      <c r="B5549" s="2" t="str">
        <f>"雪峰科技"</f>
        <v>雪峰科技</v>
      </c>
      <c r="C5549" s="2">
        <v>200</v>
      </c>
      <c r="D5549" s="2">
        <v>100</v>
      </c>
      <c r="E5549" s="2" t="str">
        <f>"人民币"</f>
        <v>人民币</v>
      </c>
      <c r="F5549" s="2">
        <v>37.898</v>
      </c>
      <c r="G5549" s="2">
        <v>-1239.59</v>
      </c>
      <c r="H5549" s="2">
        <v>-16.35</v>
      </c>
      <c r="I5549" s="2"/>
      <c r="J5549" s="2">
        <v>6340</v>
      </c>
      <c r="K5549" s="2">
        <v>31.7</v>
      </c>
      <c r="L5549" s="2">
        <v>100</v>
      </c>
      <c r="M5549" s="2">
        <v>0</v>
      </c>
      <c r="N5549" s="2" t="str">
        <f>"603227"</f>
        <v>603227</v>
      </c>
      <c r="O5549" s="2" t="str">
        <f>"A453612732"</f>
        <v>A453612732</v>
      </c>
      <c r="P5549" s="2" t="str">
        <f>"7579.59"</f>
        <v>7579.59</v>
      </c>
      <c r="Q5549" s="2">
        <v>42</v>
      </c>
      <c r="R5549" s="2">
        <f>Q5549*C5549</f>
        <v>8400</v>
      </c>
    </row>
    <row r="5550" spans="2:18">
      <c r="B5550" s="2" t="str">
        <f>"三花股份"</f>
        <v>三花股份</v>
      </c>
      <c r="C5550" s="2">
        <v>400</v>
      </c>
      <c r="D5550" s="2">
        <v>400</v>
      </c>
      <c r="E5550" s="2" t="str">
        <f>"人民币"</f>
        <v>人民币</v>
      </c>
      <c r="F5550" s="2">
        <v>13.737</v>
      </c>
      <c r="G5550" s="2">
        <v>69.25</v>
      </c>
      <c r="H5550" s="2">
        <v>1.26</v>
      </c>
      <c r="I5550" s="2"/>
      <c r="J5550" s="2">
        <v>5564</v>
      </c>
      <c r="K5550" s="2">
        <v>13.91</v>
      </c>
      <c r="L5550" s="2">
        <v>0</v>
      </c>
      <c r="M5550" s="2">
        <v>0</v>
      </c>
      <c r="N5550" s="2" t="str">
        <f>"002050"</f>
        <v>002050</v>
      </c>
      <c r="O5550" s="2" t="str">
        <f t="shared" ref="O5550:O5555" si="1655">"0157472516"</f>
        <v>0157472516</v>
      </c>
      <c r="P5550" s="2" t="str">
        <f>"5494.75"</f>
        <v>5494.75</v>
      </c>
      <c r="Q5550" s="2">
        <v>20</v>
      </c>
      <c r="R5550" s="2">
        <f>Q5550*C5550</f>
        <v>8000</v>
      </c>
    </row>
    <row r="5551" spans="2:18">
      <c r="B5551" s="2" t="str">
        <f>"农 产 品"</f>
        <v>农 产 品</v>
      </c>
      <c r="C5551" s="2">
        <v>200</v>
      </c>
      <c r="D5551" s="2">
        <v>200</v>
      </c>
      <c r="E5551" s="2" t="str">
        <f>"人民币"</f>
        <v>人民币</v>
      </c>
      <c r="F5551" s="2">
        <v>25.665</v>
      </c>
      <c r="G5551" s="2">
        <v>-601</v>
      </c>
      <c r="H5551" s="2">
        <v>-11.71</v>
      </c>
      <c r="I5551" s="2"/>
      <c r="J5551" s="2">
        <v>4532</v>
      </c>
      <c r="K5551" s="2">
        <v>22.66</v>
      </c>
      <c r="L5551" s="2">
        <v>0</v>
      </c>
      <c r="M5551" s="2">
        <v>0</v>
      </c>
      <c r="N5551" s="2" t="str">
        <f>"000061"</f>
        <v>000061</v>
      </c>
      <c r="O5551" s="2" t="str">
        <f>"0157472516"</f>
        <v>0157472516</v>
      </c>
      <c r="P5551" s="2" t="str">
        <f>"5133.00"</f>
        <v>5133.00</v>
      </c>
      <c r="Q5551" s="2">
        <v>35</v>
      </c>
      <c r="R5551" s="2">
        <f>Q5551*C5551</f>
        <v>7000</v>
      </c>
    </row>
    <row r="5552" spans="2:18">
      <c r="B5552" s="2" t="str">
        <f>"北京城建"</f>
        <v>北京城建</v>
      </c>
      <c r="C5552" s="2">
        <v>200</v>
      </c>
      <c r="D5552" s="2">
        <v>200</v>
      </c>
      <c r="E5552" s="2" t="str">
        <f>"人民币"</f>
        <v>人民币</v>
      </c>
      <c r="F5552" s="2">
        <v>24.605</v>
      </c>
      <c r="G5552" s="2">
        <v>-394.99</v>
      </c>
      <c r="H5552" s="2">
        <v>-8.03</v>
      </c>
      <c r="I5552" s="2"/>
      <c r="J5552" s="2">
        <v>4526</v>
      </c>
      <c r="K5552" s="2">
        <v>22.63</v>
      </c>
      <c r="L5552" s="2">
        <v>0</v>
      </c>
      <c r="M5552" s="2">
        <v>0</v>
      </c>
      <c r="N5552" s="2" t="str">
        <f>"600266"</f>
        <v>600266</v>
      </c>
      <c r="O5552" s="2" t="str">
        <f t="shared" ref="O5552:O5554" si="1656">"A453612732"</f>
        <v>A453612732</v>
      </c>
      <c r="P5552" s="2" t="str">
        <f>"4920.99"</f>
        <v>4920.99</v>
      </c>
      <c r="Q5552" s="2">
        <v>28</v>
      </c>
      <c r="R5552" s="2">
        <f>Q5552*C5552</f>
        <v>5600</v>
      </c>
    </row>
    <row r="5553" spans="2:18">
      <c r="B5553" s="2" t="str">
        <f>"上汽集团"</f>
        <v>上汽集团</v>
      </c>
      <c r="C5553" s="2">
        <v>200</v>
      </c>
      <c r="D5553" s="2">
        <v>200</v>
      </c>
      <c r="E5553" s="2" t="str">
        <f>"人民币"</f>
        <v>人民币</v>
      </c>
      <c r="F5553" s="2">
        <v>24.736</v>
      </c>
      <c r="G5553" s="2">
        <v>-449.12</v>
      </c>
      <c r="H5553" s="2">
        <v>-9.08</v>
      </c>
      <c r="I5553" s="2"/>
      <c r="J5553" s="2">
        <v>4498</v>
      </c>
      <c r="K5553" s="2">
        <v>22.49</v>
      </c>
      <c r="L5553" s="2">
        <v>0</v>
      </c>
      <c r="M5553" s="2">
        <v>0</v>
      </c>
      <c r="N5553" s="2" t="str">
        <f>"600104"</f>
        <v>600104</v>
      </c>
      <c r="O5553" s="2" t="str">
        <f>"A453612732"</f>
        <v>A453612732</v>
      </c>
      <c r="P5553" s="2" t="str">
        <f>"4947.12"</f>
        <v>4947.12</v>
      </c>
      <c r="Q5553" s="2">
        <v>35</v>
      </c>
      <c r="R5553" s="2">
        <f>Q5553*C5553</f>
        <v>7000</v>
      </c>
    </row>
    <row r="5554" spans="2:18">
      <c r="B5554" s="2" t="str">
        <f>"中海集运"</f>
        <v>中海集运</v>
      </c>
      <c r="C5554" s="2">
        <v>400</v>
      </c>
      <c r="D5554" s="2">
        <v>400</v>
      </c>
      <c r="E5554" s="2" t="str">
        <f>"人民币"</f>
        <v>人民币</v>
      </c>
      <c r="F5554" s="2">
        <v>9.099</v>
      </c>
      <c r="G5554" s="2">
        <v>-167.68</v>
      </c>
      <c r="H5554" s="2">
        <v>-4.6</v>
      </c>
      <c r="I5554" s="2"/>
      <c r="J5554" s="2">
        <v>3472</v>
      </c>
      <c r="K5554" s="2">
        <v>8.68</v>
      </c>
      <c r="L5554" s="2">
        <v>0</v>
      </c>
      <c r="M5554" s="2">
        <v>0</v>
      </c>
      <c r="N5554" s="2" t="str">
        <f>"601866"</f>
        <v>601866</v>
      </c>
      <c r="O5554" s="2" t="str">
        <f>"A453612732"</f>
        <v>A453612732</v>
      </c>
      <c r="P5554" s="2" t="str">
        <f>"3639.68"</f>
        <v>3639.68</v>
      </c>
      <c r="Q5554" s="2">
        <v>12</v>
      </c>
      <c r="R5554" s="2">
        <f>Q5554*C5554</f>
        <v>4800</v>
      </c>
    </row>
    <row r="5555" spans="2:18">
      <c r="B5555" s="2" t="str">
        <f>"中航军B"</f>
        <v>中航军B</v>
      </c>
      <c r="C5555" s="2">
        <v>3000</v>
      </c>
      <c r="D5555" s="2">
        <v>3000</v>
      </c>
      <c r="E5555" s="2" t="str">
        <f>"人民币"</f>
        <v>人民币</v>
      </c>
      <c r="F5555" s="2">
        <v>0.972</v>
      </c>
      <c r="G5555" s="2">
        <v>-62</v>
      </c>
      <c r="H5555" s="2">
        <v>-2.16</v>
      </c>
      <c r="I5555" s="2"/>
      <c r="J5555" s="2">
        <v>2853</v>
      </c>
      <c r="K5555" s="2">
        <v>0.951</v>
      </c>
      <c r="L5555" s="2">
        <v>0</v>
      </c>
      <c r="M5555" s="2">
        <v>0</v>
      </c>
      <c r="N5555" s="2" t="str">
        <f>"150222"</f>
        <v>150222</v>
      </c>
      <c r="O5555" s="2" t="str">
        <f>"0157472516"</f>
        <v>0157472516</v>
      </c>
      <c r="P5555" s="2" t="str">
        <f>"2915.00"</f>
        <v>2915.00</v>
      </c>
      <c r="Q5555" s="2">
        <v>1.1</v>
      </c>
      <c r="R5555" s="2">
        <f>Q5555*C5555</f>
        <v>3300</v>
      </c>
    </row>
    <row r="5556" spans="2:18">
      <c r="B5556" s="2" t="str">
        <f>"华贸物流"</f>
        <v>华贸物流</v>
      </c>
      <c r="C5556" s="2">
        <v>200</v>
      </c>
      <c r="D5556" s="2">
        <v>200</v>
      </c>
      <c r="E5556" s="2" t="str">
        <f>"人民币"</f>
        <v>人民币</v>
      </c>
      <c r="F5556" s="2">
        <v>16.576</v>
      </c>
      <c r="G5556" s="2">
        <v>-473.12</v>
      </c>
      <c r="H5556" s="2">
        <v>-14.27</v>
      </c>
      <c r="I5556" s="2"/>
      <c r="J5556" s="2">
        <v>2842</v>
      </c>
      <c r="K5556" s="2">
        <v>14.21</v>
      </c>
      <c r="L5556" s="2">
        <v>0</v>
      </c>
      <c r="M5556" s="2">
        <v>0</v>
      </c>
      <c r="N5556" s="2" t="str">
        <f>"603128"</f>
        <v>603128</v>
      </c>
      <c r="O5556" s="2" t="str">
        <f t="shared" ref="O5556:O5559" si="1657">"A453612732"</f>
        <v>A453612732</v>
      </c>
      <c r="P5556" s="2" t="str">
        <f>"3315.12"</f>
        <v>3315.12</v>
      </c>
      <c r="Q5556" s="2">
        <v>20</v>
      </c>
      <c r="R5556" s="2">
        <f>Q5556*C5556</f>
        <v>4000</v>
      </c>
    </row>
    <row r="5557" spans="2:18">
      <c r="B5557" s="2" t="str">
        <f>"盛达矿业"</f>
        <v>盛达矿业</v>
      </c>
      <c r="C5557" s="2">
        <v>100</v>
      </c>
      <c r="D5557" s="2">
        <v>100</v>
      </c>
      <c r="E5557" s="2" t="str">
        <f>"人民币"</f>
        <v>人民币</v>
      </c>
      <c r="F5557" s="2">
        <v>38.308</v>
      </c>
      <c r="G5557" s="2">
        <v>-1175.77</v>
      </c>
      <c r="H5557" s="2">
        <v>-30.69</v>
      </c>
      <c r="I5557" s="2"/>
      <c r="J5557" s="2">
        <v>2655</v>
      </c>
      <c r="K5557" s="2">
        <v>26.55</v>
      </c>
      <c r="L5557" s="2">
        <v>0</v>
      </c>
      <c r="M5557" s="2">
        <v>100</v>
      </c>
      <c r="N5557" s="2" t="str">
        <f>"000603"</f>
        <v>000603</v>
      </c>
      <c r="O5557" s="2" t="str">
        <f>"0157472516"</f>
        <v>0157472516</v>
      </c>
      <c r="P5557" s="2" t="str">
        <f>"3830.77"</f>
        <v>3830.77</v>
      </c>
      <c r="Q5557" s="2">
        <v>40</v>
      </c>
      <c r="R5557" s="2">
        <f>Q5557*C5557</f>
        <v>4000</v>
      </c>
    </row>
    <row r="5558" spans="2:18">
      <c r="B5558" s="2" t="str">
        <f>"大众交通"</f>
        <v>大众交通</v>
      </c>
      <c r="C5558" s="2">
        <v>100</v>
      </c>
      <c r="D5558" s="2">
        <v>100</v>
      </c>
      <c r="E5558" s="2" t="str">
        <f>"人民币"</f>
        <v>人民币</v>
      </c>
      <c r="F5558" s="2">
        <v>30.941</v>
      </c>
      <c r="G5558" s="2">
        <v>-1037.13</v>
      </c>
      <c r="H5558" s="2">
        <v>-33.52</v>
      </c>
      <c r="I5558" s="2"/>
      <c r="J5558" s="2">
        <v>2057</v>
      </c>
      <c r="K5558" s="2">
        <v>20.57</v>
      </c>
      <c r="L5558" s="2">
        <v>0</v>
      </c>
      <c r="M5558" s="2">
        <v>0</v>
      </c>
      <c r="N5558" s="2" t="str">
        <f>"600611"</f>
        <v>600611</v>
      </c>
      <c r="O5558" s="2" t="str">
        <f>"A453612732"</f>
        <v>A453612732</v>
      </c>
      <c r="P5558" s="2" t="str">
        <f>"3094.13"</f>
        <v>3094.13</v>
      </c>
      <c r="Q5558" s="2">
        <v>28</v>
      </c>
      <c r="R5558" s="2">
        <f>Q5558*C5558</f>
        <v>2800</v>
      </c>
    </row>
    <row r="5559" spans="2:18">
      <c r="B5559" s="2" t="str">
        <f>"中国中车"</f>
        <v>中国中车</v>
      </c>
      <c r="C5559" s="2">
        <v>100</v>
      </c>
      <c r="D5559" s="2">
        <v>100</v>
      </c>
      <c r="E5559" s="2" t="str">
        <f>"人民币"</f>
        <v>人民币</v>
      </c>
      <c r="F5559" s="2">
        <v>26.395</v>
      </c>
      <c r="G5559" s="2">
        <v>-631.5</v>
      </c>
      <c r="H5559" s="2">
        <v>-23.92</v>
      </c>
      <c r="I5559" s="2"/>
      <c r="J5559" s="2">
        <v>2008</v>
      </c>
      <c r="K5559" s="2">
        <v>20.08</v>
      </c>
      <c r="L5559" s="2">
        <v>0</v>
      </c>
      <c r="M5559" s="2">
        <v>100</v>
      </c>
      <c r="N5559" s="2" t="str">
        <f>"601766"</f>
        <v>601766</v>
      </c>
      <c r="O5559" s="2" t="str">
        <f>"A453612732"</f>
        <v>A453612732</v>
      </c>
      <c r="P5559" s="2" t="str">
        <f>"2639.50"</f>
        <v>2639.50</v>
      </c>
      <c r="Q5559" s="2">
        <v>30</v>
      </c>
      <c r="R5559" s="2">
        <f>Q5559*C5559</f>
        <v>3000</v>
      </c>
    </row>
    <row r="5560" spans="2:18">
      <c r="B5560" s="2" t="s">
        <v>8</v>
      </c>
      <c r="C5560" s="2" t="s">
        <v>9</v>
      </c>
      <c r="D5560" s="4" t="s">
        <v>10</v>
      </c>
      <c r="E5560" s="4"/>
      <c r="F5560" s="4"/>
      <c r="G5560" s="2"/>
      <c r="H5560" s="2">
        <f>SUM(H5544:H5559)</f>
        <v>-178.38</v>
      </c>
      <c r="I5560" s="2"/>
      <c r="J5560" s="2"/>
      <c r="K5560" s="2"/>
      <c r="L5560" s="2"/>
      <c r="M5560" s="2"/>
      <c r="N5560" s="2"/>
      <c r="O5560" s="2"/>
      <c r="P5560" s="2"/>
      <c r="Q5560" s="2"/>
      <c r="R5560" s="2">
        <f>SUM(R5544:R5559)</f>
        <v>134800</v>
      </c>
    </row>
    <row r="5561" customFormat="1" spans="4:9">
      <c r="D5561" s="5"/>
      <c r="E5561" s="5"/>
      <c r="F5561" s="5"/>
      <c r="I5561" s="6">
        <v>42257</v>
      </c>
    </row>
    <row r="5562" customFormat="1" spans="11:11">
      <c r="K5562" s="6">
        <f>I5561+1</f>
        <v>42258</v>
      </c>
    </row>
    <row r="5563" customFormat="1" spans="3:12">
      <c r="C5563" t="s">
        <v>11</v>
      </c>
      <c r="L5563" s="7">
        <f ca="1">NOW()</f>
        <v>42259.9654398148</v>
      </c>
    </row>
    <row r="5564" customFormat="1" spans="10:10">
      <c r="J5564" t="e">
        <f>E5556+1</f>
        <v>#VALUE!</v>
      </c>
    </row>
    <row r="5565" customFormat="1" spans="7:7">
      <c r="G5565" t="s">
        <v>12</v>
      </c>
    </row>
    <row r="5566" customFormat="1" spans="6:6">
      <c r="F5566" t="s">
        <v>13</v>
      </c>
    </row>
    <row r="5567" spans="1:17">
      <c r="A5567" s="2" t="str">
        <f>"币种"</f>
        <v>币种</v>
      </c>
      <c r="B5567" s="2" t="str">
        <f>"余额"</f>
        <v>余额</v>
      </c>
      <c r="C5567" s="2" t="str">
        <f>"可用"</f>
        <v>可用</v>
      </c>
      <c r="D5567" s="2" t="str">
        <f>"可取"</f>
        <v>可取</v>
      </c>
      <c r="E5567" s="2" t="str">
        <f>"参考市值"</f>
        <v>参考市值</v>
      </c>
      <c r="F5567" s="2" t="str">
        <f>"资产"</f>
        <v>资产</v>
      </c>
      <c r="G5567" s="2" t="str">
        <f>"盈亏"</f>
        <v>盈亏</v>
      </c>
      <c r="H5567" s="2"/>
      <c r="I5567" s="2"/>
      <c r="J5567" s="2"/>
      <c r="K5567" s="2"/>
      <c r="L5567" s="2"/>
      <c r="M5567" s="2"/>
      <c r="N5567" s="2"/>
      <c r="O5567" s="2"/>
      <c r="P5567" s="2"/>
      <c r="Q5567" s="2"/>
    </row>
    <row r="5568" spans="1:17">
      <c r="A5568" s="2" t="str">
        <f>"人民币"</f>
        <v>人民币</v>
      </c>
      <c r="B5568" s="2" t="str">
        <f>"5508.71"</f>
        <v>5508.71</v>
      </c>
      <c r="C5568" s="2" t="str">
        <f>"138.54"</f>
        <v>138.54</v>
      </c>
      <c r="D5568" s="2" t="str">
        <f>"138.54"</f>
        <v>138.54</v>
      </c>
      <c r="E5568" s="2" t="str">
        <f>"91616.00"</f>
        <v>91616.00</v>
      </c>
      <c r="F5568" s="2" t="str">
        <f>"91754.54"</f>
        <v>91754.54</v>
      </c>
      <c r="G5568" s="2" t="str">
        <f>"-9194.42"</f>
        <v>-9194.42</v>
      </c>
      <c r="H5568" s="2"/>
      <c r="I5568" s="2"/>
      <c r="J5568" s="2"/>
      <c r="K5568" s="2"/>
      <c r="L5568" s="2"/>
      <c r="M5568" s="2"/>
      <c r="N5568" s="2"/>
      <c r="O5568" s="2"/>
      <c r="P5568" s="2"/>
      <c r="Q5568" s="2"/>
    </row>
    <row r="5569" spans="1:17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8"/>
    </row>
    <row r="5570" spans="1:18">
      <c r="A5570" s="2" t="s">
        <v>0</v>
      </c>
      <c r="B5570" s="2" t="str">
        <f>"证券数量"</f>
        <v>证券数量</v>
      </c>
      <c r="C5570" s="2" t="s">
        <v>1</v>
      </c>
      <c r="D5570" s="2" t="str">
        <f>"价格币种"</f>
        <v>价格币种</v>
      </c>
      <c r="E5570" s="2" t="str">
        <f>"成本价"</f>
        <v>成本价</v>
      </c>
      <c r="F5570" s="2" t="str">
        <f>"浮动盈亏"</f>
        <v>浮动盈亏</v>
      </c>
      <c r="G5570" s="2" t="str">
        <f>"盈亏比例(%)"</f>
        <v>盈亏比例(%)</v>
      </c>
      <c r="H5570" s="2" t="str">
        <f>"折算汇率"</f>
        <v>折算汇率</v>
      </c>
      <c r="I5570" s="2" t="str">
        <f>"最新市值"</f>
        <v>最新市值</v>
      </c>
      <c r="J5570" s="2" t="str">
        <f>"当前价"</f>
        <v>当前价</v>
      </c>
      <c r="K5570" s="2" t="str">
        <f>"今买数量"</f>
        <v>今买数量</v>
      </c>
      <c r="L5570" s="2" t="str">
        <f>"今卖数量"</f>
        <v>今卖数量</v>
      </c>
      <c r="M5570" s="2" t="str">
        <f>"证券代码"</f>
        <v>证券代码</v>
      </c>
      <c r="N5570" s="2" t="str">
        <f>"股东代码"</f>
        <v>股东代码</v>
      </c>
      <c r="O5570" s="2" t="str">
        <f>"成本金额"</f>
        <v>成本金额</v>
      </c>
      <c r="P5570" s="2" t="s">
        <v>2</v>
      </c>
      <c r="Q5570" s="2"/>
      <c r="R5570" s="2" t="s">
        <v>3</v>
      </c>
    </row>
    <row r="5571" spans="1:18">
      <c r="A5571" s="2" t="s">
        <v>4</v>
      </c>
      <c r="B5571" s="9" t="s">
        <v>5</v>
      </c>
      <c r="C5571" s="9" t="s">
        <v>5</v>
      </c>
      <c r="D5571" s="2" t="str">
        <f t="shared" ref="D5571:D5586" si="1658">"人民币"</f>
        <v>人民币</v>
      </c>
      <c r="E5571" s="2">
        <v>19.758</v>
      </c>
      <c r="F5571" s="2">
        <v>-1294.53</v>
      </c>
      <c r="G5571" s="2">
        <v>-8.19</v>
      </c>
      <c r="H5571" s="9" t="s">
        <v>6</v>
      </c>
      <c r="I5571" s="2">
        <v>14512</v>
      </c>
      <c r="J5571" s="2">
        <v>18.14</v>
      </c>
      <c r="K5571" s="2">
        <v>0</v>
      </c>
      <c r="L5571" s="2">
        <v>0</v>
      </c>
      <c r="M5571" s="2" t="str">
        <f>"000936"</f>
        <v>000936</v>
      </c>
      <c r="N5571" s="2" t="str">
        <f t="shared" ref="N5571:N5574" si="1659">"0157472516"</f>
        <v>0157472516</v>
      </c>
      <c r="O5571" s="2" t="str">
        <f>"15806.53"</f>
        <v>15806.53</v>
      </c>
      <c r="P5571" s="2">
        <v>30</v>
      </c>
      <c r="Q5571" s="2">
        <f t="shared" ref="Q5571:Q5586" si="1660">P5571*B5571</f>
        <v>24000</v>
      </c>
      <c r="R5571" s="2">
        <f t="shared" ref="R5571:R5586" si="1661">(Q5571-O5571)/O5571*100</f>
        <v>51.835981711356</v>
      </c>
    </row>
    <row r="5572" spans="1:18">
      <c r="A5572" s="2" t="str">
        <f>"创业板B"</f>
        <v>创业板B</v>
      </c>
      <c r="B5572" s="2">
        <v>10000</v>
      </c>
      <c r="C5572" s="2">
        <v>10000</v>
      </c>
      <c r="D5572" s="2" t="str">
        <f>"人民币"</f>
        <v>人民币</v>
      </c>
      <c r="E5572" s="2">
        <v>1.116</v>
      </c>
      <c r="F5572" s="2">
        <v>-927.5</v>
      </c>
      <c r="G5572" s="2">
        <v>-8.33</v>
      </c>
      <c r="H5572" s="2"/>
      <c r="I5572" s="2">
        <v>10230</v>
      </c>
      <c r="J5572" s="2">
        <v>1.023</v>
      </c>
      <c r="K5572" s="2">
        <v>0</v>
      </c>
      <c r="L5572" s="2">
        <v>0</v>
      </c>
      <c r="M5572" s="2" t="str">
        <f>"150153"</f>
        <v>150153</v>
      </c>
      <c r="N5572" s="2" t="str">
        <f>"0157472516"</f>
        <v>0157472516</v>
      </c>
      <c r="O5572" s="2" t="str">
        <f>"11157.50"</f>
        <v>11157.50</v>
      </c>
      <c r="P5572" s="2">
        <v>1.3</v>
      </c>
      <c r="Q5572" s="2">
        <f>P5572*B5572</f>
        <v>13000</v>
      </c>
      <c r="R5572" s="2">
        <f>(Q5572-O5572)/O5572*100</f>
        <v>16.5135559041004</v>
      </c>
    </row>
    <row r="5573" spans="1:18">
      <c r="A5573" s="2" t="s">
        <v>7</v>
      </c>
      <c r="B5573" s="2">
        <v>600</v>
      </c>
      <c r="C5573" s="2">
        <v>600</v>
      </c>
      <c r="D5573" s="2" t="str">
        <f>"人民币"</f>
        <v>人民币</v>
      </c>
      <c r="E5573" s="2">
        <v>17.548</v>
      </c>
      <c r="F5573" s="2">
        <v>-310.88</v>
      </c>
      <c r="G5573" s="2">
        <v>-2.95</v>
      </c>
      <c r="H5573" s="2"/>
      <c r="I5573" s="2">
        <v>10218</v>
      </c>
      <c r="J5573" s="2">
        <v>17.03</v>
      </c>
      <c r="K5573" s="2">
        <v>0</v>
      </c>
      <c r="L5573" s="2">
        <v>0</v>
      </c>
      <c r="M5573" s="2" t="str">
        <f>"600008"</f>
        <v>600008</v>
      </c>
      <c r="N5573" s="2" t="str">
        <f t="shared" ref="N5573:N5576" si="1662">"A453612732"</f>
        <v>A453612732</v>
      </c>
      <c r="O5573" s="2" t="str">
        <f>"10528.88"</f>
        <v>10528.88</v>
      </c>
      <c r="P5573" s="2">
        <v>25</v>
      </c>
      <c r="Q5573" s="2">
        <f>P5573*B5573</f>
        <v>15000</v>
      </c>
      <c r="R5573" s="2">
        <f>(Q5573-O5573)/O5573*100</f>
        <v>42.4652954540274</v>
      </c>
    </row>
    <row r="5574" spans="1:18">
      <c r="A5574" s="2" t="str">
        <f>"华英农业"</f>
        <v>华英农业</v>
      </c>
      <c r="B5574" s="2">
        <v>600</v>
      </c>
      <c r="C5574" s="2">
        <v>300</v>
      </c>
      <c r="D5574" s="2" t="str">
        <f>"人民币"</f>
        <v>人民币</v>
      </c>
      <c r="E5574" s="2">
        <v>14.948</v>
      </c>
      <c r="F5574" s="2">
        <v>-418.66</v>
      </c>
      <c r="G5574" s="2">
        <v>-4.67</v>
      </c>
      <c r="H5574" s="2"/>
      <c r="I5574" s="2">
        <v>8550</v>
      </c>
      <c r="J5574" s="2">
        <v>14.25</v>
      </c>
      <c r="K5574" s="2">
        <v>300</v>
      </c>
      <c r="L5574" s="2">
        <v>0</v>
      </c>
      <c r="M5574" s="2" t="str">
        <f>"002321"</f>
        <v>002321</v>
      </c>
      <c r="N5574" s="2" t="str">
        <f>"0157472516"</f>
        <v>0157472516</v>
      </c>
      <c r="O5574" s="2" t="str">
        <f>"8968.66"</f>
        <v>8968.66</v>
      </c>
      <c r="P5574" s="2">
        <v>25</v>
      </c>
      <c r="Q5574" s="2">
        <f>P5574*B5574</f>
        <v>15000</v>
      </c>
      <c r="R5574" s="2">
        <f>(Q5574-O5574)/O5574*100</f>
        <v>67.2490650777262</v>
      </c>
    </row>
    <row r="5575" spans="1:18">
      <c r="A5575" s="2" t="str">
        <f>"*ST阳化"</f>
        <v>*ST阳化</v>
      </c>
      <c r="B5575" s="2">
        <v>900</v>
      </c>
      <c r="C5575" s="2">
        <v>600</v>
      </c>
      <c r="D5575" s="2" t="str">
        <f>"人民币"</f>
        <v>人民币</v>
      </c>
      <c r="E5575" s="2">
        <v>7.599</v>
      </c>
      <c r="F5575" s="2">
        <v>-80.2</v>
      </c>
      <c r="G5575" s="2">
        <v>-1.17</v>
      </c>
      <c r="H5575" s="2"/>
      <c r="I5575" s="2">
        <v>6759</v>
      </c>
      <c r="J5575" s="2">
        <v>7.51</v>
      </c>
      <c r="K5575" s="2">
        <v>300</v>
      </c>
      <c r="L5575" s="2">
        <v>0</v>
      </c>
      <c r="M5575" s="2" t="str">
        <f>"600691"</f>
        <v>600691</v>
      </c>
      <c r="N5575" s="2" t="str">
        <f>"A453612732"</f>
        <v>A453612732</v>
      </c>
      <c r="O5575" s="2" t="str">
        <f>"6839.20"</f>
        <v>6839.20</v>
      </c>
      <c r="P5575" s="2">
        <v>11</v>
      </c>
      <c r="Q5575" s="2">
        <f>P5575*B5575</f>
        <v>9900</v>
      </c>
      <c r="R5575" s="2">
        <f>(Q5575-O5575)/O5575*100</f>
        <v>44.7537723710376</v>
      </c>
    </row>
    <row r="5576" spans="1:18">
      <c r="A5576" s="2" t="str">
        <f>"雪峰科技"</f>
        <v>雪峰科技</v>
      </c>
      <c r="B5576" s="2">
        <v>200</v>
      </c>
      <c r="C5576" s="2">
        <v>100</v>
      </c>
      <c r="D5576" s="2" t="str">
        <f>"人民币"</f>
        <v>人民币</v>
      </c>
      <c r="E5576" s="2">
        <v>37.898</v>
      </c>
      <c r="F5576" s="2">
        <v>-1239.59</v>
      </c>
      <c r="G5576" s="2">
        <v>-16.35</v>
      </c>
      <c r="H5576" s="2"/>
      <c r="I5576" s="2">
        <v>6340</v>
      </c>
      <c r="J5576" s="2">
        <v>31.7</v>
      </c>
      <c r="K5576" s="2">
        <v>100</v>
      </c>
      <c r="L5576" s="2">
        <v>0</v>
      </c>
      <c r="M5576" s="2" t="str">
        <f>"603227"</f>
        <v>603227</v>
      </c>
      <c r="N5576" s="2" t="str">
        <f>"A453612732"</f>
        <v>A453612732</v>
      </c>
      <c r="O5576" s="2" t="str">
        <f>"7579.59"</f>
        <v>7579.59</v>
      </c>
      <c r="P5576" s="2">
        <v>42</v>
      </c>
      <c r="Q5576" s="2">
        <f>P5576*B5576</f>
        <v>8400</v>
      </c>
      <c r="R5576" s="2">
        <f>(Q5576-O5576)/O5576*100</f>
        <v>10.8239363870605</v>
      </c>
    </row>
    <row r="5577" spans="1:18">
      <c r="A5577" s="2" t="str">
        <f>"三花股份"</f>
        <v>三花股份</v>
      </c>
      <c r="B5577" s="2">
        <v>400</v>
      </c>
      <c r="C5577" s="2">
        <v>400</v>
      </c>
      <c r="D5577" s="2" t="str">
        <f>"人民币"</f>
        <v>人民币</v>
      </c>
      <c r="E5577" s="2">
        <v>13.737</v>
      </c>
      <c r="F5577" s="2">
        <v>69.25</v>
      </c>
      <c r="G5577" s="2">
        <v>1.26</v>
      </c>
      <c r="H5577" s="2"/>
      <c r="I5577" s="2">
        <v>5564</v>
      </c>
      <c r="J5577" s="2">
        <v>13.91</v>
      </c>
      <c r="K5577" s="2">
        <v>0</v>
      </c>
      <c r="L5577" s="2">
        <v>0</v>
      </c>
      <c r="M5577" s="2" t="str">
        <f>"002050"</f>
        <v>002050</v>
      </c>
      <c r="N5577" s="2" t="str">
        <f t="shared" ref="N5577:N5582" si="1663">"0157472516"</f>
        <v>0157472516</v>
      </c>
      <c r="O5577" s="2" t="str">
        <f>"5494.75"</f>
        <v>5494.75</v>
      </c>
      <c r="P5577" s="2">
        <v>20</v>
      </c>
      <c r="Q5577" s="2">
        <f>P5577*B5577</f>
        <v>8000</v>
      </c>
      <c r="R5577" s="2">
        <f>(Q5577-O5577)/O5577*100</f>
        <v>45.5935210883116</v>
      </c>
    </row>
    <row r="5578" spans="1:18">
      <c r="A5578" s="2" t="str">
        <f>"农 产 品"</f>
        <v>农 产 品</v>
      </c>
      <c r="B5578" s="2">
        <v>200</v>
      </c>
      <c r="C5578" s="2">
        <v>200</v>
      </c>
      <c r="D5578" s="2" t="str">
        <f>"人民币"</f>
        <v>人民币</v>
      </c>
      <c r="E5578" s="2">
        <v>25.665</v>
      </c>
      <c r="F5578" s="2">
        <v>-601</v>
      </c>
      <c r="G5578" s="2">
        <v>-11.71</v>
      </c>
      <c r="H5578" s="2"/>
      <c r="I5578" s="2">
        <v>4532</v>
      </c>
      <c r="J5578" s="2">
        <v>22.66</v>
      </c>
      <c r="K5578" s="2">
        <v>0</v>
      </c>
      <c r="L5578" s="2">
        <v>0</v>
      </c>
      <c r="M5578" s="2" t="str">
        <f>"000061"</f>
        <v>000061</v>
      </c>
      <c r="N5578" s="2" t="str">
        <f>"0157472516"</f>
        <v>0157472516</v>
      </c>
      <c r="O5578" s="2" t="str">
        <f>"5133.00"</f>
        <v>5133.00</v>
      </c>
      <c r="P5578" s="2">
        <v>35</v>
      </c>
      <c r="Q5578" s="2">
        <f>P5578*B5578</f>
        <v>7000</v>
      </c>
      <c r="R5578" s="2">
        <f>(Q5578-O5578)/O5578*100</f>
        <v>36.3724917202416</v>
      </c>
    </row>
    <row r="5579" spans="1:18">
      <c r="A5579" s="2" t="str">
        <f>"北京城建"</f>
        <v>北京城建</v>
      </c>
      <c r="B5579" s="2">
        <v>200</v>
      </c>
      <c r="C5579" s="2">
        <v>200</v>
      </c>
      <c r="D5579" s="2" t="str">
        <f>"人民币"</f>
        <v>人民币</v>
      </c>
      <c r="E5579" s="2">
        <v>24.605</v>
      </c>
      <c r="F5579" s="2">
        <v>-394.99</v>
      </c>
      <c r="G5579" s="2">
        <v>-8.03</v>
      </c>
      <c r="H5579" s="2"/>
      <c r="I5579" s="2">
        <v>4526</v>
      </c>
      <c r="J5579" s="2">
        <v>22.63</v>
      </c>
      <c r="K5579" s="2">
        <v>0</v>
      </c>
      <c r="L5579" s="2">
        <v>0</v>
      </c>
      <c r="M5579" s="2" t="str">
        <f>"600266"</f>
        <v>600266</v>
      </c>
      <c r="N5579" s="2" t="str">
        <f t="shared" ref="N5579:N5581" si="1664">"A453612732"</f>
        <v>A453612732</v>
      </c>
      <c r="O5579" s="2" t="str">
        <f>"4920.99"</f>
        <v>4920.99</v>
      </c>
      <c r="P5579" s="2">
        <v>28</v>
      </c>
      <c r="Q5579" s="2">
        <f>P5579*B5579</f>
        <v>5600</v>
      </c>
      <c r="R5579" s="2">
        <f>(Q5579-O5579)/O5579*100</f>
        <v>13.7982397850839</v>
      </c>
    </row>
    <row r="5580" spans="1:18">
      <c r="A5580" s="2" t="str">
        <f>"上汽集团"</f>
        <v>上汽集团</v>
      </c>
      <c r="B5580" s="2">
        <v>200</v>
      </c>
      <c r="C5580" s="2">
        <v>200</v>
      </c>
      <c r="D5580" s="2" t="str">
        <f>"人民币"</f>
        <v>人民币</v>
      </c>
      <c r="E5580" s="2">
        <v>24.736</v>
      </c>
      <c r="F5580" s="2">
        <v>-449.12</v>
      </c>
      <c r="G5580" s="2">
        <v>-9.08</v>
      </c>
      <c r="H5580" s="2"/>
      <c r="I5580" s="2">
        <v>4498</v>
      </c>
      <c r="J5580" s="2">
        <v>22.49</v>
      </c>
      <c r="K5580" s="2">
        <v>0</v>
      </c>
      <c r="L5580" s="2">
        <v>0</v>
      </c>
      <c r="M5580" s="2" t="str">
        <f>"600104"</f>
        <v>600104</v>
      </c>
      <c r="N5580" s="2" t="str">
        <f>"A453612732"</f>
        <v>A453612732</v>
      </c>
      <c r="O5580" s="2" t="str">
        <f>"4947.12"</f>
        <v>4947.12</v>
      </c>
      <c r="P5580" s="2">
        <v>35</v>
      </c>
      <c r="Q5580" s="2">
        <f>P5580*B5580</f>
        <v>7000</v>
      </c>
      <c r="R5580" s="2">
        <f>(Q5580-O5580)/O5580*100</f>
        <v>41.4964666310904</v>
      </c>
    </row>
    <row r="5581" spans="1:18">
      <c r="A5581" s="2" t="str">
        <f>"中海集运"</f>
        <v>中海集运</v>
      </c>
      <c r="B5581" s="2">
        <v>400</v>
      </c>
      <c r="C5581" s="2">
        <v>400</v>
      </c>
      <c r="D5581" s="2" t="str">
        <f>"人民币"</f>
        <v>人民币</v>
      </c>
      <c r="E5581" s="2">
        <v>9.099</v>
      </c>
      <c r="F5581" s="2">
        <v>-167.68</v>
      </c>
      <c r="G5581" s="2">
        <v>-4.6</v>
      </c>
      <c r="H5581" s="2"/>
      <c r="I5581" s="2">
        <v>3472</v>
      </c>
      <c r="J5581" s="2">
        <v>8.68</v>
      </c>
      <c r="K5581" s="2">
        <v>0</v>
      </c>
      <c r="L5581" s="2">
        <v>0</v>
      </c>
      <c r="M5581" s="2" t="str">
        <f>"601866"</f>
        <v>601866</v>
      </c>
      <c r="N5581" s="2" t="str">
        <f>"A453612732"</f>
        <v>A453612732</v>
      </c>
      <c r="O5581" s="2" t="str">
        <f>"3639.68"</f>
        <v>3639.68</v>
      </c>
      <c r="P5581" s="2">
        <v>12</v>
      </c>
      <c r="Q5581" s="2">
        <f>P5581*B5581</f>
        <v>4800</v>
      </c>
      <c r="R5581" s="2">
        <f>(Q5581-O5581)/O5581*100</f>
        <v>31.8797256901706</v>
      </c>
    </row>
    <row r="5582" spans="1:18">
      <c r="A5582" s="2" t="str">
        <f>"中航军B"</f>
        <v>中航军B</v>
      </c>
      <c r="B5582" s="2">
        <v>3000</v>
      </c>
      <c r="C5582" s="2">
        <v>3000</v>
      </c>
      <c r="D5582" s="2" t="str">
        <f>"人民币"</f>
        <v>人民币</v>
      </c>
      <c r="E5582" s="2">
        <v>0.972</v>
      </c>
      <c r="F5582" s="2">
        <v>-62</v>
      </c>
      <c r="G5582" s="2">
        <v>-2.16</v>
      </c>
      <c r="H5582" s="2"/>
      <c r="I5582" s="2">
        <v>2853</v>
      </c>
      <c r="J5582" s="2">
        <v>0.951</v>
      </c>
      <c r="K5582" s="2">
        <v>0</v>
      </c>
      <c r="L5582" s="2">
        <v>0</v>
      </c>
      <c r="M5582" s="2" t="str">
        <f>"150222"</f>
        <v>150222</v>
      </c>
      <c r="N5582" s="2" t="str">
        <f>"0157472516"</f>
        <v>0157472516</v>
      </c>
      <c r="O5582" s="2" t="str">
        <f>"2915.00"</f>
        <v>2915.00</v>
      </c>
      <c r="P5582" s="2">
        <v>1.1</v>
      </c>
      <c r="Q5582" s="2">
        <f>P5582*B5582</f>
        <v>3300</v>
      </c>
      <c r="R5582" s="2">
        <f>(Q5582-O5582)/O5582*100</f>
        <v>13.2075471698113</v>
      </c>
    </row>
    <row r="5583" spans="1:18">
      <c r="A5583" s="2" t="str">
        <f>"华贸物流"</f>
        <v>华贸物流</v>
      </c>
      <c r="B5583" s="2">
        <v>200</v>
      </c>
      <c r="C5583" s="2">
        <v>200</v>
      </c>
      <c r="D5583" s="2" t="str">
        <f>"人民币"</f>
        <v>人民币</v>
      </c>
      <c r="E5583" s="2">
        <v>16.576</v>
      </c>
      <c r="F5583" s="2">
        <v>-473.12</v>
      </c>
      <c r="G5583" s="2">
        <v>-14.27</v>
      </c>
      <c r="H5583" s="2"/>
      <c r="I5583" s="2">
        <v>2842</v>
      </c>
      <c r="J5583" s="2">
        <v>14.21</v>
      </c>
      <c r="K5583" s="2">
        <v>0</v>
      </c>
      <c r="L5583" s="2">
        <v>0</v>
      </c>
      <c r="M5583" s="2" t="str">
        <f>"603128"</f>
        <v>603128</v>
      </c>
      <c r="N5583" s="2" t="str">
        <f t="shared" ref="N5583:N5586" si="1665">"A453612732"</f>
        <v>A453612732</v>
      </c>
      <c r="O5583" s="2" t="str">
        <f>"3315.12"</f>
        <v>3315.12</v>
      </c>
      <c r="P5583" s="2">
        <v>20</v>
      </c>
      <c r="Q5583" s="2">
        <f>P5583*B5583</f>
        <v>4000</v>
      </c>
      <c r="R5583" s="2">
        <f>(Q5583-O5583)/O5583*100</f>
        <v>20.6592823185888</v>
      </c>
    </row>
    <row r="5584" spans="1:18">
      <c r="A5584" s="2" t="str">
        <f>"盛达矿业"</f>
        <v>盛达矿业</v>
      </c>
      <c r="B5584" s="2">
        <v>100</v>
      </c>
      <c r="C5584" s="2">
        <v>100</v>
      </c>
      <c r="D5584" s="2" t="str">
        <f>"人民币"</f>
        <v>人民币</v>
      </c>
      <c r="E5584" s="2">
        <v>38.308</v>
      </c>
      <c r="F5584" s="2">
        <v>-1175.77</v>
      </c>
      <c r="G5584" s="2">
        <v>-30.69</v>
      </c>
      <c r="H5584" s="2"/>
      <c r="I5584" s="2">
        <v>2655</v>
      </c>
      <c r="J5584" s="2">
        <v>26.55</v>
      </c>
      <c r="K5584" s="2">
        <v>0</v>
      </c>
      <c r="L5584" s="2">
        <v>100</v>
      </c>
      <c r="M5584" s="2" t="str">
        <f>"000603"</f>
        <v>000603</v>
      </c>
      <c r="N5584" s="2" t="str">
        <f>"0157472516"</f>
        <v>0157472516</v>
      </c>
      <c r="O5584" s="2" t="str">
        <f>"3830.77"</f>
        <v>3830.77</v>
      </c>
      <c r="P5584" s="2">
        <v>40</v>
      </c>
      <c r="Q5584" s="2">
        <f>P5584*B5584</f>
        <v>4000</v>
      </c>
      <c r="R5584" s="2">
        <f>(Q5584-O5584)/O5584*100</f>
        <v>4.41764971533138</v>
      </c>
    </row>
    <row r="5585" spans="1:18">
      <c r="A5585" s="2" t="str">
        <f>"大众交通"</f>
        <v>大众交通</v>
      </c>
      <c r="B5585" s="2">
        <v>100</v>
      </c>
      <c r="C5585" s="2">
        <v>100</v>
      </c>
      <c r="D5585" s="2" t="str">
        <f>"人民币"</f>
        <v>人民币</v>
      </c>
      <c r="E5585" s="2">
        <v>30.941</v>
      </c>
      <c r="F5585" s="2">
        <v>-1037.13</v>
      </c>
      <c r="G5585" s="2">
        <v>-33.52</v>
      </c>
      <c r="H5585" s="2"/>
      <c r="I5585" s="2">
        <v>2057</v>
      </c>
      <c r="J5585" s="2">
        <v>20.57</v>
      </c>
      <c r="K5585" s="2">
        <v>0</v>
      </c>
      <c r="L5585" s="2">
        <v>0</v>
      </c>
      <c r="M5585" s="2" t="str">
        <f>"600611"</f>
        <v>600611</v>
      </c>
      <c r="N5585" s="2" t="str">
        <f>"A453612732"</f>
        <v>A453612732</v>
      </c>
      <c r="O5585" s="2" t="str">
        <f>"3094.13"</f>
        <v>3094.13</v>
      </c>
      <c r="P5585" s="2">
        <v>28</v>
      </c>
      <c r="Q5585" s="2">
        <f>P5585*B5585</f>
        <v>2800</v>
      </c>
      <c r="R5585" s="2">
        <f>(Q5585-O5585)/O5585*100</f>
        <v>-9.50606470962759</v>
      </c>
    </row>
    <row r="5586" spans="1:18">
      <c r="A5586" s="2" t="str">
        <f>"中国中车"</f>
        <v>中国中车</v>
      </c>
      <c r="B5586" s="2">
        <v>100</v>
      </c>
      <c r="C5586" s="2">
        <v>100</v>
      </c>
      <c r="D5586" s="2" t="str">
        <f>"人民币"</f>
        <v>人民币</v>
      </c>
      <c r="E5586" s="2">
        <v>26.395</v>
      </c>
      <c r="F5586" s="2">
        <v>-631.5</v>
      </c>
      <c r="G5586" s="2">
        <v>-23.92</v>
      </c>
      <c r="H5586" s="2"/>
      <c r="I5586" s="2">
        <v>2008</v>
      </c>
      <c r="J5586" s="2">
        <v>20.08</v>
      </c>
      <c r="K5586" s="2">
        <v>0</v>
      </c>
      <c r="L5586" s="2">
        <v>100</v>
      </c>
      <c r="M5586" s="2" t="str">
        <f>"601766"</f>
        <v>601766</v>
      </c>
      <c r="N5586" s="2" t="str">
        <f>"A453612732"</f>
        <v>A453612732</v>
      </c>
      <c r="O5586" s="2" t="str">
        <f>"2639.50"</f>
        <v>2639.50</v>
      </c>
      <c r="P5586" s="2">
        <v>30</v>
      </c>
      <c r="Q5586" s="2">
        <f>P5586*B5586</f>
        <v>3000</v>
      </c>
      <c r="R5586" s="2">
        <f>(Q5586-O5586)/O5586*100</f>
        <v>13.6578897518469</v>
      </c>
    </row>
    <row r="5587" spans="1:18">
      <c r="A5587" s="2" t="s">
        <v>8</v>
      </c>
      <c r="B5587" s="2" t="s">
        <v>9</v>
      </c>
      <c r="C5587" s="4" t="s">
        <v>10</v>
      </c>
      <c r="D5587" s="4"/>
      <c r="E5587" s="4"/>
      <c r="F5587" s="2"/>
      <c r="G5587" s="2">
        <f>SUM(G5571:G5586)</f>
        <v>-178.38</v>
      </c>
      <c r="H5587" s="2"/>
      <c r="I5587" s="2"/>
      <c r="J5587" s="2"/>
      <c r="K5587" s="2"/>
      <c r="L5587" s="2"/>
      <c r="M5587" s="2"/>
      <c r="N5587" s="2"/>
      <c r="O5587" s="2"/>
      <c r="P5587" s="2"/>
      <c r="Q5587" s="2">
        <f>SUM(Q5571:Q5586)</f>
        <v>134800</v>
      </c>
      <c r="R5587" s="2"/>
    </row>
    <row r="5588" customFormat="1" spans="3:8">
      <c r="C5588" s="5"/>
      <c r="D5588" s="5"/>
      <c r="E5588" s="5"/>
      <c r="H5588" s="6">
        <v>42257</v>
      </c>
    </row>
    <row r="5589" customFormat="1" spans="10:10">
      <c r="J5589" s="6">
        <f>H5588+1</f>
        <v>42258</v>
      </c>
    </row>
    <row r="5590" customFormat="1" spans="2:11">
      <c r="B5590" t="s">
        <v>11</v>
      </c>
      <c r="K5590" s="7">
        <f ca="1">NOW()</f>
        <v>42259.9654398148</v>
      </c>
    </row>
    <row r="5591" customFormat="1" spans="9:9">
      <c r="I5591" t="e">
        <f>D5583+1</f>
        <v>#VALUE!</v>
      </c>
    </row>
    <row r="5592" customFormat="1"/>
    <row r="5593" spans="1:18">
      <c r="A5593" s="2" t="s">
        <v>0</v>
      </c>
      <c r="B5593" s="2" t="str">
        <f>"证券数量"</f>
        <v>证券数量</v>
      </c>
      <c r="C5593" s="2" t="s">
        <v>1</v>
      </c>
      <c r="D5593" s="2" t="str">
        <f>"价格币种"</f>
        <v>价格币种</v>
      </c>
      <c r="E5593" s="2" t="str">
        <f>"成本价"</f>
        <v>成本价</v>
      </c>
      <c r="F5593" s="2" t="str">
        <f>"浮动盈亏"</f>
        <v>浮动盈亏</v>
      </c>
      <c r="G5593" s="2" t="str">
        <f>"盈亏比例(%)"</f>
        <v>盈亏比例(%)</v>
      </c>
      <c r="H5593" s="2" t="str">
        <f>"折算汇率"</f>
        <v>折算汇率</v>
      </c>
      <c r="I5593" s="2" t="str">
        <f>"最新市值"</f>
        <v>最新市值</v>
      </c>
      <c r="J5593" s="2" t="str">
        <f>"当前价"</f>
        <v>当前价</v>
      </c>
      <c r="K5593" s="2" t="str">
        <f>"今买数量"</f>
        <v>今买数量</v>
      </c>
      <c r="L5593" s="2" t="str">
        <f>"今卖数量"</f>
        <v>今卖数量</v>
      </c>
      <c r="M5593" s="2" t="str">
        <f>"证券代码"</f>
        <v>证券代码</v>
      </c>
      <c r="N5593" s="2" t="str">
        <f>"股东代码"</f>
        <v>股东代码</v>
      </c>
      <c r="O5593" s="2" t="str">
        <f>"成本金额"</f>
        <v>成本金额</v>
      </c>
      <c r="P5593" s="2" t="s">
        <v>2</v>
      </c>
      <c r="Q5593" s="2"/>
      <c r="R5593" s="2" t="s">
        <v>3</v>
      </c>
    </row>
    <row r="5594" spans="1:18">
      <c r="A5594" s="2" t="s">
        <v>4</v>
      </c>
      <c r="B5594" s="9" t="s">
        <v>5</v>
      </c>
      <c r="C5594" s="9" t="s">
        <v>5</v>
      </c>
      <c r="D5594" s="2" t="str">
        <f t="shared" ref="D5594:D5609" si="1666">"人民币"</f>
        <v>人民币</v>
      </c>
      <c r="E5594" s="2">
        <v>19.758</v>
      </c>
      <c r="F5594" s="2">
        <v>-1294.53</v>
      </c>
      <c r="G5594" s="2">
        <v>-8.19</v>
      </c>
      <c r="H5594" s="9" t="s">
        <v>6</v>
      </c>
      <c r="I5594" s="2">
        <v>14512</v>
      </c>
      <c r="J5594" s="2">
        <v>18.14</v>
      </c>
      <c r="K5594" s="2">
        <v>0</v>
      </c>
      <c r="L5594" s="2">
        <v>0</v>
      </c>
      <c r="M5594" s="2" t="str">
        <f>"000936"</f>
        <v>000936</v>
      </c>
      <c r="N5594" s="2" t="str">
        <f t="shared" ref="N5594:N5597" si="1667">"0157472516"</f>
        <v>0157472516</v>
      </c>
      <c r="O5594" s="2" t="str">
        <f>"15806.53"</f>
        <v>15806.53</v>
      </c>
      <c r="P5594" s="2">
        <v>30</v>
      </c>
      <c r="Q5594" s="2">
        <f t="shared" ref="Q5594:Q5609" si="1668">P5594*B5594</f>
        <v>24000</v>
      </c>
      <c r="R5594" s="2">
        <f t="shared" ref="R5594:R5609" si="1669">(Q5594-O5594)/O5594*100</f>
        <v>51.835981711356</v>
      </c>
    </row>
    <row r="5595" spans="1:18">
      <c r="A5595" s="2" t="str">
        <f>"创业板B"</f>
        <v>创业板B</v>
      </c>
      <c r="B5595" s="2">
        <v>10000</v>
      </c>
      <c r="C5595" s="2">
        <v>10000</v>
      </c>
      <c r="D5595" s="2" t="str">
        <f>"人民币"</f>
        <v>人民币</v>
      </c>
      <c r="E5595" s="2">
        <v>1.116</v>
      </c>
      <c r="F5595" s="2">
        <v>-927.5</v>
      </c>
      <c r="G5595" s="2">
        <v>-8.33</v>
      </c>
      <c r="H5595" s="2"/>
      <c r="I5595" s="2">
        <v>10230</v>
      </c>
      <c r="J5595" s="2">
        <v>1.023</v>
      </c>
      <c r="K5595" s="2">
        <v>0</v>
      </c>
      <c r="L5595" s="2">
        <v>0</v>
      </c>
      <c r="M5595" s="2" t="str">
        <f>"150153"</f>
        <v>150153</v>
      </c>
      <c r="N5595" s="2" t="str">
        <f>"0157472516"</f>
        <v>0157472516</v>
      </c>
      <c r="O5595" s="2" t="str">
        <f>"11157.50"</f>
        <v>11157.50</v>
      </c>
      <c r="P5595" s="2">
        <v>1.3</v>
      </c>
      <c r="Q5595" s="2">
        <f>P5595*B5595</f>
        <v>13000</v>
      </c>
      <c r="R5595" s="2">
        <f>(Q5595-O5595)/O5595*100</f>
        <v>16.5135559041004</v>
      </c>
    </row>
    <row r="5596" spans="1:18">
      <c r="A5596" s="2" t="s">
        <v>7</v>
      </c>
      <c r="B5596" s="2">
        <v>600</v>
      </c>
      <c r="C5596" s="2">
        <v>600</v>
      </c>
      <c r="D5596" s="2" t="str">
        <f>"人民币"</f>
        <v>人民币</v>
      </c>
      <c r="E5596" s="2">
        <v>17.548</v>
      </c>
      <c r="F5596" s="2">
        <v>-310.88</v>
      </c>
      <c r="G5596" s="2">
        <v>-2.95</v>
      </c>
      <c r="H5596" s="2"/>
      <c r="I5596" s="2">
        <v>10218</v>
      </c>
      <c r="J5596" s="2">
        <v>17.03</v>
      </c>
      <c r="K5596" s="2">
        <v>0</v>
      </c>
      <c r="L5596" s="2">
        <v>0</v>
      </c>
      <c r="M5596" s="2" t="str">
        <f>"600008"</f>
        <v>600008</v>
      </c>
      <c r="N5596" s="2" t="str">
        <f t="shared" ref="N5596:N5599" si="1670">"A453612732"</f>
        <v>A453612732</v>
      </c>
      <c r="O5596" s="2" t="str">
        <f>"10528.88"</f>
        <v>10528.88</v>
      </c>
      <c r="P5596" s="2">
        <v>25</v>
      </c>
      <c r="Q5596" s="2">
        <f>P5596*B5596</f>
        <v>15000</v>
      </c>
      <c r="R5596" s="2">
        <f>(Q5596-O5596)/O5596*100</f>
        <v>42.4652954540274</v>
      </c>
    </row>
    <row r="5597" spans="1:18">
      <c r="A5597" s="2" t="str">
        <f>"华英农业"</f>
        <v>华英农业</v>
      </c>
      <c r="B5597" s="2">
        <v>600</v>
      </c>
      <c r="C5597" s="2">
        <v>300</v>
      </c>
      <c r="D5597" s="2" t="str">
        <f>"人民币"</f>
        <v>人民币</v>
      </c>
      <c r="E5597" s="2">
        <v>14.948</v>
      </c>
      <c r="F5597" s="2">
        <v>-418.66</v>
      </c>
      <c r="G5597" s="2">
        <v>-4.67</v>
      </c>
      <c r="H5597" s="2"/>
      <c r="I5597" s="2">
        <v>8550</v>
      </c>
      <c r="J5597" s="2">
        <v>14.25</v>
      </c>
      <c r="K5597" s="2">
        <v>300</v>
      </c>
      <c r="L5597" s="2">
        <v>0</v>
      </c>
      <c r="M5597" s="2" t="str">
        <f>"002321"</f>
        <v>002321</v>
      </c>
      <c r="N5597" s="2" t="str">
        <f>"0157472516"</f>
        <v>0157472516</v>
      </c>
      <c r="O5597" s="2" t="str">
        <f>"8968.66"</f>
        <v>8968.66</v>
      </c>
      <c r="P5597" s="2">
        <v>25</v>
      </c>
      <c r="Q5597" s="2">
        <f>P5597*B5597</f>
        <v>15000</v>
      </c>
      <c r="R5597" s="2">
        <f>(Q5597-O5597)/O5597*100</f>
        <v>67.2490650777262</v>
      </c>
    </row>
    <row r="5598" spans="1:18">
      <c r="A5598" s="2" t="str">
        <f>"*ST阳化"</f>
        <v>*ST阳化</v>
      </c>
      <c r="B5598" s="2">
        <v>900</v>
      </c>
      <c r="C5598" s="2">
        <v>600</v>
      </c>
      <c r="D5598" s="2" t="str">
        <f>"人民币"</f>
        <v>人民币</v>
      </c>
      <c r="E5598" s="2">
        <v>7.599</v>
      </c>
      <c r="F5598" s="2">
        <v>-80.2</v>
      </c>
      <c r="G5598" s="2">
        <v>-1.17</v>
      </c>
      <c r="H5598" s="2"/>
      <c r="I5598" s="2">
        <v>6759</v>
      </c>
      <c r="J5598" s="2">
        <v>7.51</v>
      </c>
      <c r="K5598" s="2">
        <v>300</v>
      </c>
      <c r="L5598" s="2">
        <v>0</v>
      </c>
      <c r="M5598" s="2" t="str">
        <f>"600691"</f>
        <v>600691</v>
      </c>
      <c r="N5598" s="2" t="str">
        <f>"A453612732"</f>
        <v>A453612732</v>
      </c>
      <c r="O5598" s="2" t="str">
        <f>"6839.20"</f>
        <v>6839.20</v>
      </c>
      <c r="P5598" s="2">
        <v>11</v>
      </c>
      <c r="Q5598" s="2">
        <f>P5598*B5598</f>
        <v>9900</v>
      </c>
      <c r="R5598" s="2">
        <f>(Q5598-O5598)/O5598*100</f>
        <v>44.7537723710376</v>
      </c>
    </row>
    <row r="5599" spans="1:18">
      <c r="A5599" s="2" t="str">
        <f>"雪峰科技"</f>
        <v>雪峰科技</v>
      </c>
      <c r="B5599" s="2">
        <v>200</v>
      </c>
      <c r="C5599" s="2">
        <v>100</v>
      </c>
      <c r="D5599" s="2" t="str">
        <f>"人民币"</f>
        <v>人民币</v>
      </c>
      <c r="E5599" s="2">
        <v>37.898</v>
      </c>
      <c r="F5599" s="2">
        <v>-1239.59</v>
      </c>
      <c r="G5599" s="2">
        <v>-16.35</v>
      </c>
      <c r="H5599" s="2"/>
      <c r="I5599" s="2">
        <v>6340</v>
      </c>
      <c r="J5599" s="2">
        <v>31.7</v>
      </c>
      <c r="K5599" s="2">
        <v>100</v>
      </c>
      <c r="L5599" s="2">
        <v>0</v>
      </c>
      <c r="M5599" s="2" t="str">
        <f>"603227"</f>
        <v>603227</v>
      </c>
      <c r="N5599" s="2" t="str">
        <f>"A453612732"</f>
        <v>A453612732</v>
      </c>
      <c r="O5599" s="2" t="str">
        <f>"7579.59"</f>
        <v>7579.59</v>
      </c>
      <c r="P5599" s="2">
        <v>42</v>
      </c>
      <c r="Q5599" s="2">
        <f>P5599*B5599</f>
        <v>8400</v>
      </c>
      <c r="R5599" s="2">
        <f>(Q5599-O5599)/O5599*100</f>
        <v>10.8239363870605</v>
      </c>
    </row>
    <row r="5600" spans="1:18">
      <c r="A5600" s="2" t="str">
        <f>"三花股份"</f>
        <v>三花股份</v>
      </c>
      <c r="B5600" s="2">
        <v>400</v>
      </c>
      <c r="C5600" s="2">
        <v>400</v>
      </c>
      <c r="D5600" s="2" t="str">
        <f>"人民币"</f>
        <v>人民币</v>
      </c>
      <c r="E5600" s="2">
        <v>13.737</v>
      </c>
      <c r="F5600" s="2">
        <v>69.25</v>
      </c>
      <c r="G5600" s="2">
        <v>1.26</v>
      </c>
      <c r="H5600" s="2"/>
      <c r="I5600" s="2">
        <v>5564</v>
      </c>
      <c r="J5600" s="2">
        <v>13.91</v>
      </c>
      <c r="K5600" s="2">
        <v>0</v>
      </c>
      <c r="L5600" s="2">
        <v>0</v>
      </c>
      <c r="M5600" s="2" t="str">
        <f>"002050"</f>
        <v>002050</v>
      </c>
      <c r="N5600" s="2" t="str">
        <f t="shared" ref="N5600:N5605" si="1671">"0157472516"</f>
        <v>0157472516</v>
      </c>
      <c r="O5600" s="2" t="str">
        <f>"5494.75"</f>
        <v>5494.75</v>
      </c>
      <c r="P5600" s="2">
        <v>20</v>
      </c>
      <c r="Q5600" s="2">
        <f>P5600*B5600</f>
        <v>8000</v>
      </c>
      <c r="R5600" s="2">
        <f>(Q5600-O5600)/O5600*100</f>
        <v>45.5935210883116</v>
      </c>
    </row>
    <row r="5601" spans="1:18">
      <c r="A5601" s="2" t="str">
        <f>"农 产 品"</f>
        <v>农 产 品</v>
      </c>
      <c r="B5601" s="2">
        <v>200</v>
      </c>
      <c r="C5601" s="2">
        <v>200</v>
      </c>
      <c r="D5601" s="2" t="str">
        <f>"人民币"</f>
        <v>人民币</v>
      </c>
      <c r="E5601" s="2">
        <v>25.665</v>
      </c>
      <c r="F5601" s="2">
        <v>-601</v>
      </c>
      <c r="G5601" s="2">
        <v>-11.71</v>
      </c>
      <c r="H5601" s="2"/>
      <c r="I5601" s="2">
        <v>4532</v>
      </c>
      <c r="J5601" s="2">
        <v>22.66</v>
      </c>
      <c r="K5601" s="2">
        <v>0</v>
      </c>
      <c r="L5601" s="2">
        <v>0</v>
      </c>
      <c r="M5601" s="2" t="str">
        <f>"000061"</f>
        <v>000061</v>
      </c>
      <c r="N5601" s="2" t="str">
        <f>"0157472516"</f>
        <v>0157472516</v>
      </c>
      <c r="O5601" s="2" t="str">
        <f>"5133.00"</f>
        <v>5133.00</v>
      </c>
      <c r="P5601" s="2">
        <v>35</v>
      </c>
      <c r="Q5601" s="2">
        <f>P5601*B5601</f>
        <v>7000</v>
      </c>
      <c r="R5601" s="2">
        <f>(Q5601-O5601)/O5601*100</f>
        <v>36.3724917202416</v>
      </c>
    </row>
    <row r="5602" spans="1:18">
      <c r="A5602" s="2" t="str">
        <f>"北京城建"</f>
        <v>北京城建</v>
      </c>
      <c r="B5602" s="2">
        <v>200</v>
      </c>
      <c r="C5602" s="2">
        <v>200</v>
      </c>
      <c r="D5602" s="2" t="str">
        <f>"人民币"</f>
        <v>人民币</v>
      </c>
      <c r="E5602" s="2">
        <v>24.605</v>
      </c>
      <c r="F5602" s="2">
        <v>-394.99</v>
      </c>
      <c r="G5602" s="2">
        <v>-8.03</v>
      </c>
      <c r="H5602" s="2"/>
      <c r="I5602" s="2">
        <v>4526</v>
      </c>
      <c r="J5602" s="2">
        <v>22.63</v>
      </c>
      <c r="K5602" s="2">
        <v>0</v>
      </c>
      <c r="L5602" s="2">
        <v>0</v>
      </c>
      <c r="M5602" s="2" t="str">
        <f>"600266"</f>
        <v>600266</v>
      </c>
      <c r="N5602" s="2" t="str">
        <f t="shared" ref="N5602:N5604" si="1672">"A453612732"</f>
        <v>A453612732</v>
      </c>
      <c r="O5602" s="2" t="str">
        <f>"4920.99"</f>
        <v>4920.99</v>
      </c>
      <c r="P5602" s="2">
        <v>28</v>
      </c>
      <c r="Q5602" s="2">
        <f>P5602*B5602</f>
        <v>5600</v>
      </c>
      <c r="R5602" s="2">
        <f>(Q5602-O5602)/O5602*100</f>
        <v>13.7982397850839</v>
      </c>
    </row>
    <row r="5603" spans="1:18">
      <c r="A5603" s="2" t="str">
        <f>"上汽集团"</f>
        <v>上汽集团</v>
      </c>
      <c r="B5603" s="2">
        <v>200</v>
      </c>
      <c r="C5603" s="2">
        <v>200</v>
      </c>
      <c r="D5603" s="2" t="str">
        <f>"人民币"</f>
        <v>人民币</v>
      </c>
      <c r="E5603" s="2">
        <v>24.736</v>
      </c>
      <c r="F5603" s="2">
        <v>-449.12</v>
      </c>
      <c r="G5603" s="2">
        <v>-9.08</v>
      </c>
      <c r="H5603" s="2"/>
      <c r="I5603" s="2">
        <v>4498</v>
      </c>
      <c r="J5603" s="2">
        <v>22.49</v>
      </c>
      <c r="K5603" s="2">
        <v>0</v>
      </c>
      <c r="L5603" s="2">
        <v>0</v>
      </c>
      <c r="M5603" s="2" t="str">
        <f>"600104"</f>
        <v>600104</v>
      </c>
      <c r="N5603" s="2" t="str">
        <f>"A453612732"</f>
        <v>A453612732</v>
      </c>
      <c r="O5603" s="2" t="str">
        <f>"4947.12"</f>
        <v>4947.12</v>
      </c>
      <c r="P5603" s="2">
        <v>35</v>
      </c>
      <c r="Q5603" s="2">
        <f>P5603*B5603</f>
        <v>7000</v>
      </c>
      <c r="R5603" s="2">
        <f>(Q5603-O5603)/O5603*100</f>
        <v>41.4964666310904</v>
      </c>
    </row>
    <row r="5604" spans="1:18">
      <c r="A5604" s="2" t="str">
        <f>"中海集运"</f>
        <v>中海集运</v>
      </c>
      <c r="B5604" s="2">
        <v>400</v>
      </c>
      <c r="C5604" s="2">
        <v>400</v>
      </c>
      <c r="D5604" s="2" t="str">
        <f>"人民币"</f>
        <v>人民币</v>
      </c>
      <c r="E5604" s="2">
        <v>9.099</v>
      </c>
      <c r="F5604" s="2">
        <v>-167.68</v>
      </c>
      <c r="G5604" s="2">
        <v>-4.6</v>
      </c>
      <c r="H5604" s="2"/>
      <c r="I5604" s="2">
        <v>3472</v>
      </c>
      <c r="J5604" s="2">
        <v>8.68</v>
      </c>
      <c r="K5604" s="2">
        <v>0</v>
      </c>
      <c r="L5604" s="2">
        <v>0</v>
      </c>
      <c r="M5604" s="2" t="str">
        <f>"601866"</f>
        <v>601866</v>
      </c>
      <c r="N5604" s="2" t="str">
        <f>"A453612732"</f>
        <v>A453612732</v>
      </c>
      <c r="O5604" s="2" t="str">
        <f>"3639.68"</f>
        <v>3639.68</v>
      </c>
      <c r="P5604" s="2">
        <v>12</v>
      </c>
      <c r="Q5604" s="2">
        <f>P5604*B5604</f>
        <v>4800</v>
      </c>
      <c r="R5604" s="2">
        <f>(Q5604-O5604)/O5604*100</f>
        <v>31.8797256901706</v>
      </c>
    </row>
    <row r="5605" spans="1:18">
      <c r="A5605" s="2" t="str">
        <f>"中航军B"</f>
        <v>中航军B</v>
      </c>
      <c r="B5605" s="2">
        <v>3000</v>
      </c>
      <c r="C5605" s="2">
        <v>3000</v>
      </c>
      <c r="D5605" s="2" t="str">
        <f>"人民币"</f>
        <v>人民币</v>
      </c>
      <c r="E5605" s="2">
        <v>0.972</v>
      </c>
      <c r="F5605" s="2">
        <v>-62</v>
      </c>
      <c r="G5605" s="2">
        <v>-2.16</v>
      </c>
      <c r="H5605" s="2"/>
      <c r="I5605" s="2">
        <v>2853</v>
      </c>
      <c r="J5605" s="2">
        <v>0.951</v>
      </c>
      <c r="K5605" s="2">
        <v>0</v>
      </c>
      <c r="L5605" s="2">
        <v>0</v>
      </c>
      <c r="M5605" s="2" t="str">
        <f>"150222"</f>
        <v>150222</v>
      </c>
      <c r="N5605" s="2" t="str">
        <f>"0157472516"</f>
        <v>0157472516</v>
      </c>
      <c r="O5605" s="2" t="str">
        <f>"2915.00"</f>
        <v>2915.00</v>
      </c>
      <c r="P5605" s="2">
        <v>1.1</v>
      </c>
      <c r="Q5605" s="2">
        <f>P5605*B5605</f>
        <v>3300</v>
      </c>
      <c r="R5605" s="2">
        <f>(Q5605-O5605)/O5605*100</f>
        <v>13.2075471698113</v>
      </c>
    </row>
    <row r="5606" spans="1:18">
      <c r="A5606" s="2" t="str">
        <f>"华贸物流"</f>
        <v>华贸物流</v>
      </c>
      <c r="B5606" s="2">
        <v>200</v>
      </c>
      <c r="C5606" s="2">
        <v>200</v>
      </c>
      <c r="D5606" s="2" t="str">
        <f>"人民币"</f>
        <v>人民币</v>
      </c>
      <c r="E5606" s="2">
        <v>16.576</v>
      </c>
      <c r="F5606" s="2">
        <v>-473.12</v>
      </c>
      <c r="G5606" s="2">
        <v>-14.27</v>
      </c>
      <c r="H5606" s="2"/>
      <c r="I5606" s="2">
        <v>2842</v>
      </c>
      <c r="J5606" s="2">
        <v>14.21</v>
      </c>
      <c r="K5606" s="2">
        <v>0</v>
      </c>
      <c r="L5606" s="2">
        <v>0</v>
      </c>
      <c r="M5606" s="2" t="str">
        <f>"603128"</f>
        <v>603128</v>
      </c>
      <c r="N5606" s="2" t="str">
        <f t="shared" ref="N5606:N5609" si="1673">"A453612732"</f>
        <v>A453612732</v>
      </c>
      <c r="O5606" s="2" t="str">
        <f>"3315.12"</f>
        <v>3315.12</v>
      </c>
      <c r="P5606" s="2">
        <v>20</v>
      </c>
      <c r="Q5606" s="2">
        <f>P5606*B5606</f>
        <v>4000</v>
      </c>
      <c r="R5606" s="2">
        <f>(Q5606-O5606)/O5606*100</f>
        <v>20.6592823185888</v>
      </c>
    </row>
    <row r="5607" spans="1:18">
      <c r="A5607" s="2" t="str">
        <f>"盛达矿业"</f>
        <v>盛达矿业</v>
      </c>
      <c r="B5607" s="2">
        <v>100</v>
      </c>
      <c r="C5607" s="2">
        <v>100</v>
      </c>
      <c r="D5607" s="2" t="str">
        <f>"人民币"</f>
        <v>人民币</v>
      </c>
      <c r="E5607" s="2">
        <v>38.308</v>
      </c>
      <c r="F5607" s="2">
        <v>-1175.77</v>
      </c>
      <c r="G5607" s="2">
        <v>-30.69</v>
      </c>
      <c r="H5607" s="2"/>
      <c r="I5607" s="2">
        <v>2655</v>
      </c>
      <c r="J5607" s="2">
        <v>26.55</v>
      </c>
      <c r="K5607" s="2">
        <v>0</v>
      </c>
      <c r="L5607" s="2">
        <v>100</v>
      </c>
      <c r="M5607" s="2" t="str">
        <f>"000603"</f>
        <v>000603</v>
      </c>
      <c r="N5607" s="2" t="str">
        <f>"0157472516"</f>
        <v>0157472516</v>
      </c>
      <c r="O5607" s="2" t="str">
        <f>"3830.77"</f>
        <v>3830.77</v>
      </c>
      <c r="P5607" s="2">
        <v>40</v>
      </c>
      <c r="Q5607" s="2">
        <f>P5607*B5607</f>
        <v>4000</v>
      </c>
      <c r="R5607" s="2">
        <f>(Q5607-O5607)/O5607*100</f>
        <v>4.41764971533138</v>
      </c>
    </row>
    <row r="5608" spans="1:18">
      <c r="A5608" s="2" t="str">
        <f>"大众交通"</f>
        <v>大众交通</v>
      </c>
      <c r="B5608" s="2">
        <v>100</v>
      </c>
      <c r="C5608" s="2">
        <v>100</v>
      </c>
      <c r="D5608" s="2" t="str">
        <f>"人民币"</f>
        <v>人民币</v>
      </c>
      <c r="E5608" s="2">
        <v>30.941</v>
      </c>
      <c r="F5608" s="2">
        <v>-1037.13</v>
      </c>
      <c r="G5608" s="2">
        <v>-33.52</v>
      </c>
      <c r="H5608" s="2"/>
      <c r="I5608" s="2">
        <v>2057</v>
      </c>
      <c r="J5608" s="2">
        <v>20.57</v>
      </c>
      <c r="K5608" s="2">
        <v>0</v>
      </c>
      <c r="L5608" s="2">
        <v>0</v>
      </c>
      <c r="M5608" s="2" t="str">
        <f>"600611"</f>
        <v>600611</v>
      </c>
      <c r="N5608" s="2" t="str">
        <f>"A453612732"</f>
        <v>A453612732</v>
      </c>
      <c r="O5608" s="2" t="str">
        <f>"3094.13"</f>
        <v>3094.13</v>
      </c>
      <c r="P5608" s="2">
        <v>28</v>
      </c>
      <c r="Q5608" s="2">
        <f>P5608*B5608</f>
        <v>2800</v>
      </c>
      <c r="R5608" s="2">
        <f>(Q5608-O5608)/O5608*100</f>
        <v>-9.50606470962759</v>
      </c>
    </row>
    <row r="5609" spans="1:18">
      <c r="A5609" s="2" t="str">
        <f>"中国中车"</f>
        <v>中国中车</v>
      </c>
      <c r="B5609" s="2">
        <v>100</v>
      </c>
      <c r="C5609" s="2">
        <v>100</v>
      </c>
      <c r="D5609" s="2" t="str">
        <f>"人民币"</f>
        <v>人民币</v>
      </c>
      <c r="E5609" s="2">
        <v>26.395</v>
      </c>
      <c r="F5609" s="2">
        <v>-631.5</v>
      </c>
      <c r="G5609" s="2">
        <v>-23.92</v>
      </c>
      <c r="H5609" s="2"/>
      <c r="I5609" s="2">
        <v>2008</v>
      </c>
      <c r="J5609" s="2">
        <v>20.08</v>
      </c>
      <c r="K5609" s="2">
        <v>0</v>
      </c>
      <c r="L5609" s="2">
        <v>100</v>
      </c>
      <c r="M5609" s="2" t="str">
        <f>"601766"</f>
        <v>601766</v>
      </c>
      <c r="N5609" s="2" t="str">
        <f>"A453612732"</f>
        <v>A453612732</v>
      </c>
      <c r="O5609" s="2" t="str">
        <f>"2639.50"</f>
        <v>2639.50</v>
      </c>
      <c r="P5609" s="2">
        <v>30</v>
      </c>
      <c r="Q5609" s="2">
        <f>P5609*B5609</f>
        <v>3000</v>
      </c>
      <c r="R5609" s="2">
        <f>(Q5609-O5609)/O5609*100</f>
        <v>13.6578897518469</v>
      </c>
    </row>
    <row r="5610" spans="1:18">
      <c r="A5610" s="2" t="s">
        <v>8</v>
      </c>
      <c r="B5610" s="2" t="s">
        <v>9</v>
      </c>
      <c r="C5610" s="4" t="s">
        <v>10</v>
      </c>
      <c r="D5610" s="4"/>
      <c r="E5610" s="4"/>
      <c r="F5610" s="2"/>
      <c r="G5610" s="2">
        <f>SUM(G5594:G5609)</f>
        <v>-178.38</v>
      </c>
      <c r="H5610" s="2"/>
      <c r="I5610" s="2"/>
      <c r="J5610" s="2"/>
      <c r="K5610" s="2"/>
      <c r="L5610" s="2"/>
      <c r="M5610" s="2"/>
      <c r="N5610" s="2"/>
      <c r="O5610" s="2"/>
      <c r="P5610" s="2"/>
      <c r="Q5610" s="2">
        <f>SUM(Q5594:Q5609)</f>
        <v>134800</v>
      </c>
      <c r="R5610" s="2"/>
    </row>
    <row r="5611" customFormat="1"/>
    <row r="5612" customFormat="1"/>
    <row r="5613" spans="2:18">
      <c r="B5613" s="2" t="str">
        <f>"币种"</f>
        <v>币种</v>
      </c>
      <c r="C5613" s="2" t="str">
        <f>"余额"</f>
        <v>余额</v>
      </c>
      <c r="D5613" s="2" t="str">
        <f>"可用"</f>
        <v>可用</v>
      </c>
      <c r="E5613" s="2" t="str">
        <f>"可取"</f>
        <v>可取</v>
      </c>
      <c r="F5613" s="2" t="str">
        <f>"参考市值"</f>
        <v>参考市值</v>
      </c>
      <c r="G5613" s="2" t="str">
        <f>"资产"</f>
        <v>资产</v>
      </c>
      <c r="H5613" s="2" t="str">
        <f>"盈亏"</f>
        <v>盈亏</v>
      </c>
      <c r="I5613" s="2"/>
      <c r="J5613" s="2"/>
      <c r="K5613" s="2"/>
      <c r="L5613" s="2"/>
      <c r="M5613" s="2"/>
      <c r="N5613" s="2"/>
      <c r="O5613" s="2"/>
      <c r="P5613" s="2"/>
      <c r="Q5613" s="2"/>
      <c r="R5613" s="2"/>
    </row>
    <row r="5614" spans="2:18">
      <c r="B5614" s="2" t="str">
        <f>"人民币"</f>
        <v>人民币</v>
      </c>
      <c r="C5614" s="2" t="str">
        <f>"5508.71"</f>
        <v>5508.71</v>
      </c>
      <c r="D5614" s="2" t="str">
        <f>"138.54"</f>
        <v>138.54</v>
      </c>
      <c r="E5614" s="2" t="str">
        <f>"138.54"</f>
        <v>138.54</v>
      </c>
      <c r="F5614" s="2" t="str">
        <f>"91616.00"</f>
        <v>91616.00</v>
      </c>
      <c r="G5614" s="2" t="str">
        <f>"91754.54"</f>
        <v>91754.54</v>
      </c>
      <c r="H5614" s="2" t="str">
        <f>"-9194.42"</f>
        <v>-9194.42</v>
      </c>
      <c r="I5614" s="2"/>
      <c r="J5614" s="2"/>
      <c r="K5614" s="2"/>
      <c r="L5614" s="2"/>
      <c r="M5614" s="2"/>
      <c r="N5614" s="2"/>
      <c r="O5614" s="2"/>
      <c r="P5614" s="2"/>
      <c r="Q5614" s="2"/>
      <c r="R5614" s="2"/>
    </row>
    <row r="5615" spans="2:18"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8"/>
    </row>
    <row r="5616" spans="2:19">
      <c r="B5616" s="2" t="s">
        <v>0</v>
      </c>
      <c r="C5616" s="2" t="str">
        <f>"证券数量"</f>
        <v>证券数量</v>
      </c>
      <c r="D5616" s="2" t="s">
        <v>1</v>
      </c>
      <c r="E5616" s="2" t="str">
        <f>"价格币种"</f>
        <v>价格币种</v>
      </c>
      <c r="F5616" s="2" t="str">
        <f>"成本价"</f>
        <v>成本价</v>
      </c>
      <c r="G5616" s="2" t="str">
        <f>"浮动盈亏"</f>
        <v>浮动盈亏</v>
      </c>
      <c r="H5616" s="2" t="str">
        <f>"盈亏比例(%)"</f>
        <v>盈亏比例(%)</v>
      </c>
      <c r="I5616" s="2" t="str">
        <f>"折算汇率"</f>
        <v>折算汇率</v>
      </c>
      <c r="J5616" s="2" t="str">
        <f>"最新市值"</f>
        <v>最新市值</v>
      </c>
      <c r="K5616" s="2" t="str">
        <f>"当前价"</f>
        <v>当前价</v>
      </c>
      <c r="L5616" s="2" t="str">
        <f>"今买数量"</f>
        <v>今买数量</v>
      </c>
      <c r="M5616" s="2" t="str">
        <f>"今卖数量"</f>
        <v>今卖数量</v>
      </c>
      <c r="N5616" s="2" t="str">
        <f>"证券代码"</f>
        <v>证券代码</v>
      </c>
      <c r="O5616" s="2" t="str">
        <f>"股东代码"</f>
        <v>股东代码</v>
      </c>
      <c r="P5616" s="2" t="str">
        <f>"成本金额"</f>
        <v>成本金额</v>
      </c>
      <c r="Q5616" s="2" t="s">
        <v>2</v>
      </c>
      <c r="R5616" s="2"/>
      <c r="S5616" s="2" t="s">
        <v>3</v>
      </c>
    </row>
    <row r="5617" spans="2:19">
      <c r="B5617" s="2" t="s">
        <v>4</v>
      </c>
      <c r="C5617" s="9" t="s">
        <v>5</v>
      </c>
      <c r="D5617" s="9" t="s">
        <v>5</v>
      </c>
      <c r="E5617" s="2" t="str">
        <f t="shared" ref="E5617:E5632" si="1674">"人民币"</f>
        <v>人民币</v>
      </c>
      <c r="F5617" s="2">
        <v>19.758</v>
      </c>
      <c r="G5617" s="2">
        <v>-1294.53</v>
      </c>
      <c r="H5617" s="2">
        <v>-8.19</v>
      </c>
      <c r="I5617" s="9" t="s">
        <v>6</v>
      </c>
      <c r="J5617" s="2">
        <v>14512</v>
      </c>
      <c r="K5617" s="2">
        <v>18.14</v>
      </c>
      <c r="L5617" s="2">
        <v>0</v>
      </c>
      <c r="M5617" s="2">
        <v>0</v>
      </c>
      <c r="N5617" s="2" t="str">
        <f>"000936"</f>
        <v>000936</v>
      </c>
      <c r="O5617" s="2" t="str">
        <f t="shared" ref="O5617:O5620" si="1675">"0157472516"</f>
        <v>0157472516</v>
      </c>
      <c r="P5617" s="2" t="str">
        <f>"15806.53"</f>
        <v>15806.53</v>
      </c>
      <c r="Q5617" s="2">
        <v>30</v>
      </c>
      <c r="R5617" s="2">
        <f t="shared" ref="R5617:R5632" si="1676">Q5617*C5617</f>
        <v>24000</v>
      </c>
      <c r="S5617" s="2">
        <f t="shared" ref="S5617:S5632" si="1677">(R5617-P5617)/P5617*100</f>
        <v>51.835981711356</v>
      </c>
    </row>
    <row r="5618" spans="2:19">
      <c r="B5618" s="2" t="str">
        <f>"创业板B"</f>
        <v>创业板B</v>
      </c>
      <c r="C5618" s="2">
        <v>10000</v>
      </c>
      <c r="D5618" s="2">
        <v>10000</v>
      </c>
      <c r="E5618" s="2" t="str">
        <f>"人民币"</f>
        <v>人民币</v>
      </c>
      <c r="F5618" s="2">
        <v>1.116</v>
      </c>
      <c r="G5618" s="2">
        <v>-927.5</v>
      </c>
      <c r="H5618" s="2">
        <v>-8.33</v>
      </c>
      <c r="I5618" s="2"/>
      <c r="J5618" s="2">
        <v>10230</v>
      </c>
      <c r="K5618" s="2">
        <v>1.023</v>
      </c>
      <c r="L5618" s="2">
        <v>0</v>
      </c>
      <c r="M5618" s="2">
        <v>0</v>
      </c>
      <c r="N5618" s="2" t="str">
        <f>"150153"</f>
        <v>150153</v>
      </c>
      <c r="O5618" s="2" t="str">
        <f>"0157472516"</f>
        <v>0157472516</v>
      </c>
      <c r="P5618" s="2" t="str">
        <f>"11157.50"</f>
        <v>11157.50</v>
      </c>
      <c r="Q5618" s="2">
        <v>1.3</v>
      </c>
      <c r="R5618" s="2">
        <f>Q5618*C5618</f>
        <v>13000</v>
      </c>
      <c r="S5618" s="2">
        <f>(R5618-P5618)/P5618*100</f>
        <v>16.5135559041004</v>
      </c>
    </row>
    <row r="5619" spans="2:19">
      <c r="B5619" s="2" t="s">
        <v>7</v>
      </c>
      <c r="C5619" s="2">
        <v>600</v>
      </c>
      <c r="D5619" s="2">
        <v>600</v>
      </c>
      <c r="E5619" s="2" t="str">
        <f>"人民币"</f>
        <v>人民币</v>
      </c>
      <c r="F5619" s="2">
        <v>17.548</v>
      </c>
      <c r="G5619" s="2">
        <v>-310.88</v>
      </c>
      <c r="H5619" s="2">
        <v>-2.95</v>
      </c>
      <c r="I5619" s="2"/>
      <c r="J5619" s="2">
        <v>10218</v>
      </c>
      <c r="K5619" s="2">
        <v>17.03</v>
      </c>
      <c r="L5619" s="2">
        <v>0</v>
      </c>
      <c r="M5619" s="2">
        <v>0</v>
      </c>
      <c r="N5619" s="2" t="str">
        <f>"600008"</f>
        <v>600008</v>
      </c>
      <c r="O5619" s="2" t="str">
        <f t="shared" ref="O5619:O5622" si="1678">"A453612732"</f>
        <v>A453612732</v>
      </c>
      <c r="P5619" s="2" t="str">
        <f>"10528.88"</f>
        <v>10528.88</v>
      </c>
      <c r="Q5619" s="2">
        <v>25</v>
      </c>
      <c r="R5619" s="2">
        <f>Q5619*C5619</f>
        <v>15000</v>
      </c>
      <c r="S5619" s="2">
        <f>(R5619-P5619)/P5619*100</f>
        <v>42.4652954540274</v>
      </c>
    </row>
    <row r="5620" spans="2:19">
      <c r="B5620" s="2" t="str">
        <f>"华英农业"</f>
        <v>华英农业</v>
      </c>
      <c r="C5620" s="2">
        <v>600</v>
      </c>
      <c r="D5620" s="2">
        <v>300</v>
      </c>
      <c r="E5620" s="2" t="str">
        <f>"人民币"</f>
        <v>人民币</v>
      </c>
      <c r="F5620" s="2">
        <v>14.948</v>
      </c>
      <c r="G5620" s="2">
        <v>-418.66</v>
      </c>
      <c r="H5620" s="2">
        <v>-4.67</v>
      </c>
      <c r="I5620" s="2"/>
      <c r="J5620" s="2">
        <v>8550</v>
      </c>
      <c r="K5620" s="2">
        <v>14.25</v>
      </c>
      <c r="L5620" s="2">
        <v>300</v>
      </c>
      <c r="M5620" s="2">
        <v>0</v>
      </c>
      <c r="N5620" s="2" t="str">
        <f>"002321"</f>
        <v>002321</v>
      </c>
      <c r="O5620" s="2" t="str">
        <f>"0157472516"</f>
        <v>0157472516</v>
      </c>
      <c r="P5620" s="2" t="str">
        <f>"8968.66"</f>
        <v>8968.66</v>
      </c>
      <c r="Q5620" s="2">
        <v>25</v>
      </c>
      <c r="R5620" s="2">
        <f>Q5620*C5620</f>
        <v>15000</v>
      </c>
      <c r="S5620" s="2">
        <f>(R5620-P5620)/P5620*100</f>
        <v>67.2490650777262</v>
      </c>
    </row>
    <row r="5621" spans="2:19">
      <c r="B5621" s="2" t="str">
        <f>"*ST阳化"</f>
        <v>*ST阳化</v>
      </c>
      <c r="C5621" s="2">
        <v>900</v>
      </c>
      <c r="D5621" s="2">
        <v>600</v>
      </c>
      <c r="E5621" s="2" t="str">
        <f>"人民币"</f>
        <v>人民币</v>
      </c>
      <c r="F5621" s="2">
        <v>7.599</v>
      </c>
      <c r="G5621" s="2">
        <v>-80.2</v>
      </c>
      <c r="H5621" s="2">
        <v>-1.17</v>
      </c>
      <c r="I5621" s="2"/>
      <c r="J5621" s="2">
        <v>6759</v>
      </c>
      <c r="K5621" s="2">
        <v>7.51</v>
      </c>
      <c r="L5621" s="2">
        <v>300</v>
      </c>
      <c r="M5621" s="2">
        <v>0</v>
      </c>
      <c r="N5621" s="2" t="str">
        <f>"600691"</f>
        <v>600691</v>
      </c>
      <c r="O5621" s="2" t="str">
        <f>"A453612732"</f>
        <v>A453612732</v>
      </c>
      <c r="P5621" s="2" t="str">
        <f>"6839.20"</f>
        <v>6839.20</v>
      </c>
      <c r="Q5621" s="2">
        <v>11</v>
      </c>
      <c r="R5621" s="2">
        <f>Q5621*C5621</f>
        <v>9900</v>
      </c>
      <c r="S5621" s="2">
        <f>(R5621-P5621)/P5621*100</f>
        <v>44.7537723710376</v>
      </c>
    </row>
    <row r="5622" spans="2:19">
      <c r="B5622" s="2" t="str">
        <f>"雪峰科技"</f>
        <v>雪峰科技</v>
      </c>
      <c r="C5622" s="2">
        <v>200</v>
      </c>
      <c r="D5622" s="2">
        <v>100</v>
      </c>
      <c r="E5622" s="2" t="str">
        <f>"人民币"</f>
        <v>人民币</v>
      </c>
      <c r="F5622" s="2">
        <v>37.898</v>
      </c>
      <c r="G5622" s="2">
        <v>-1239.59</v>
      </c>
      <c r="H5622" s="2">
        <v>-16.35</v>
      </c>
      <c r="I5622" s="2"/>
      <c r="J5622" s="2">
        <v>6340</v>
      </c>
      <c r="K5622" s="2">
        <v>31.7</v>
      </c>
      <c r="L5622" s="2">
        <v>100</v>
      </c>
      <c r="M5622" s="2">
        <v>0</v>
      </c>
      <c r="N5622" s="2" t="str">
        <f>"603227"</f>
        <v>603227</v>
      </c>
      <c r="O5622" s="2" t="str">
        <f>"A453612732"</f>
        <v>A453612732</v>
      </c>
      <c r="P5622" s="2" t="str">
        <f>"7579.59"</f>
        <v>7579.59</v>
      </c>
      <c r="Q5622" s="2">
        <v>42</v>
      </c>
      <c r="R5622" s="2">
        <f>Q5622*C5622</f>
        <v>8400</v>
      </c>
      <c r="S5622" s="2">
        <f>(R5622-P5622)/P5622*100</f>
        <v>10.8239363870605</v>
      </c>
    </row>
    <row r="5623" spans="2:19">
      <c r="B5623" s="2" t="str">
        <f>"三花股份"</f>
        <v>三花股份</v>
      </c>
      <c r="C5623" s="2">
        <v>400</v>
      </c>
      <c r="D5623" s="2">
        <v>400</v>
      </c>
      <c r="E5623" s="2" t="str">
        <f>"人民币"</f>
        <v>人民币</v>
      </c>
      <c r="F5623" s="2">
        <v>13.737</v>
      </c>
      <c r="G5623" s="2">
        <v>69.25</v>
      </c>
      <c r="H5623" s="2">
        <v>1.26</v>
      </c>
      <c r="I5623" s="2"/>
      <c r="J5623" s="2">
        <v>5564</v>
      </c>
      <c r="K5623" s="2">
        <v>13.91</v>
      </c>
      <c r="L5623" s="2">
        <v>0</v>
      </c>
      <c r="M5623" s="2">
        <v>0</v>
      </c>
      <c r="N5623" s="2" t="str">
        <f>"002050"</f>
        <v>002050</v>
      </c>
      <c r="O5623" s="2" t="str">
        <f t="shared" ref="O5623:O5628" si="1679">"0157472516"</f>
        <v>0157472516</v>
      </c>
      <c r="P5623" s="2" t="str">
        <f>"5494.75"</f>
        <v>5494.75</v>
      </c>
      <c r="Q5623" s="2">
        <v>20</v>
      </c>
      <c r="R5623" s="2">
        <f>Q5623*C5623</f>
        <v>8000</v>
      </c>
      <c r="S5623" s="2">
        <f>(R5623-P5623)/P5623*100</f>
        <v>45.5935210883116</v>
      </c>
    </row>
    <row r="5624" spans="2:19">
      <c r="B5624" s="2" t="str">
        <f>"农 产 品"</f>
        <v>农 产 品</v>
      </c>
      <c r="C5624" s="2">
        <v>200</v>
      </c>
      <c r="D5624" s="2">
        <v>200</v>
      </c>
      <c r="E5624" s="2" t="str">
        <f>"人民币"</f>
        <v>人民币</v>
      </c>
      <c r="F5624" s="2">
        <v>25.665</v>
      </c>
      <c r="G5624" s="2">
        <v>-601</v>
      </c>
      <c r="H5624" s="2">
        <v>-11.71</v>
      </c>
      <c r="I5624" s="2"/>
      <c r="J5624" s="2">
        <v>4532</v>
      </c>
      <c r="K5624" s="2">
        <v>22.66</v>
      </c>
      <c r="L5624" s="2">
        <v>0</v>
      </c>
      <c r="M5624" s="2">
        <v>0</v>
      </c>
      <c r="N5624" s="2" t="str">
        <f>"000061"</f>
        <v>000061</v>
      </c>
      <c r="O5624" s="2" t="str">
        <f>"0157472516"</f>
        <v>0157472516</v>
      </c>
      <c r="P5624" s="2" t="str">
        <f>"5133.00"</f>
        <v>5133.00</v>
      </c>
      <c r="Q5624" s="2">
        <v>35</v>
      </c>
      <c r="R5624" s="2">
        <f>Q5624*C5624</f>
        <v>7000</v>
      </c>
      <c r="S5624" s="2">
        <f>(R5624-P5624)/P5624*100</f>
        <v>36.3724917202416</v>
      </c>
    </row>
    <row r="5625" spans="2:19">
      <c r="B5625" s="2" t="str">
        <f>"北京城建"</f>
        <v>北京城建</v>
      </c>
      <c r="C5625" s="2">
        <v>200</v>
      </c>
      <c r="D5625" s="2">
        <v>200</v>
      </c>
      <c r="E5625" s="2" t="str">
        <f>"人民币"</f>
        <v>人民币</v>
      </c>
      <c r="F5625" s="2">
        <v>24.605</v>
      </c>
      <c r="G5625" s="2">
        <v>-394.99</v>
      </c>
      <c r="H5625" s="2">
        <v>-8.03</v>
      </c>
      <c r="I5625" s="2"/>
      <c r="J5625" s="2">
        <v>4526</v>
      </c>
      <c r="K5625" s="2">
        <v>22.63</v>
      </c>
      <c r="L5625" s="2">
        <v>0</v>
      </c>
      <c r="M5625" s="2">
        <v>0</v>
      </c>
      <c r="N5625" s="2" t="str">
        <f>"600266"</f>
        <v>600266</v>
      </c>
      <c r="O5625" s="2" t="str">
        <f t="shared" ref="O5625:O5627" si="1680">"A453612732"</f>
        <v>A453612732</v>
      </c>
      <c r="P5625" s="2" t="str">
        <f>"4920.99"</f>
        <v>4920.99</v>
      </c>
      <c r="Q5625" s="2">
        <v>28</v>
      </c>
      <c r="R5625" s="2">
        <f>Q5625*C5625</f>
        <v>5600</v>
      </c>
      <c r="S5625" s="2">
        <f>(R5625-P5625)/P5625*100</f>
        <v>13.7982397850839</v>
      </c>
    </row>
    <row r="5626" spans="2:19">
      <c r="B5626" s="2" t="str">
        <f>"上汽集团"</f>
        <v>上汽集团</v>
      </c>
      <c r="C5626" s="2">
        <v>200</v>
      </c>
      <c r="D5626" s="2">
        <v>200</v>
      </c>
      <c r="E5626" s="2" t="str">
        <f>"人民币"</f>
        <v>人民币</v>
      </c>
      <c r="F5626" s="2">
        <v>24.736</v>
      </c>
      <c r="G5626" s="2">
        <v>-449.12</v>
      </c>
      <c r="H5626" s="2">
        <v>-9.08</v>
      </c>
      <c r="I5626" s="2"/>
      <c r="J5626" s="2">
        <v>4498</v>
      </c>
      <c r="K5626" s="2">
        <v>22.49</v>
      </c>
      <c r="L5626" s="2">
        <v>0</v>
      </c>
      <c r="M5626" s="2">
        <v>0</v>
      </c>
      <c r="N5626" s="2" t="str">
        <f>"600104"</f>
        <v>600104</v>
      </c>
      <c r="O5626" s="2" t="str">
        <f>"A453612732"</f>
        <v>A453612732</v>
      </c>
      <c r="P5626" s="2" t="str">
        <f>"4947.12"</f>
        <v>4947.12</v>
      </c>
      <c r="Q5626" s="2">
        <v>35</v>
      </c>
      <c r="R5626" s="2">
        <f>Q5626*C5626</f>
        <v>7000</v>
      </c>
      <c r="S5626" s="2">
        <f>(R5626-P5626)/P5626*100</f>
        <v>41.4964666310904</v>
      </c>
    </row>
    <row r="5627" spans="2:19">
      <c r="B5627" s="2" t="str">
        <f>"中海集运"</f>
        <v>中海集运</v>
      </c>
      <c r="C5627" s="2">
        <v>400</v>
      </c>
      <c r="D5627" s="2">
        <v>400</v>
      </c>
      <c r="E5627" s="2" t="str">
        <f>"人民币"</f>
        <v>人民币</v>
      </c>
      <c r="F5627" s="2">
        <v>9.099</v>
      </c>
      <c r="G5627" s="2">
        <v>-167.68</v>
      </c>
      <c r="H5627" s="2">
        <v>-4.6</v>
      </c>
      <c r="I5627" s="2"/>
      <c r="J5627" s="2">
        <v>3472</v>
      </c>
      <c r="K5627" s="2">
        <v>8.68</v>
      </c>
      <c r="L5627" s="2">
        <v>0</v>
      </c>
      <c r="M5627" s="2">
        <v>0</v>
      </c>
      <c r="N5627" s="2" t="str">
        <f>"601866"</f>
        <v>601866</v>
      </c>
      <c r="O5627" s="2" t="str">
        <f>"A453612732"</f>
        <v>A453612732</v>
      </c>
      <c r="P5627" s="2" t="str">
        <f>"3639.68"</f>
        <v>3639.68</v>
      </c>
      <c r="Q5627" s="2">
        <v>12</v>
      </c>
      <c r="R5627" s="2">
        <f>Q5627*C5627</f>
        <v>4800</v>
      </c>
      <c r="S5627" s="2">
        <f>(R5627-P5627)/P5627*100</f>
        <v>31.8797256901706</v>
      </c>
    </row>
    <row r="5628" spans="2:19">
      <c r="B5628" s="2" t="str">
        <f>"中航军B"</f>
        <v>中航军B</v>
      </c>
      <c r="C5628" s="2">
        <v>3000</v>
      </c>
      <c r="D5628" s="2">
        <v>3000</v>
      </c>
      <c r="E5628" s="2" t="str">
        <f>"人民币"</f>
        <v>人民币</v>
      </c>
      <c r="F5628" s="2">
        <v>0.972</v>
      </c>
      <c r="G5628" s="2">
        <v>-62</v>
      </c>
      <c r="H5628" s="2">
        <v>-2.16</v>
      </c>
      <c r="I5628" s="2"/>
      <c r="J5628" s="2">
        <v>2853</v>
      </c>
      <c r="K5628" s="2">
        <v>0.951</v>
      </c>
      <c r="L5628" s="2">
        <v>0</v>
      </c>
      <c r="M5628" s="2">
        <v>0</v>
      </c>
      <c r="N5628" s="2" t="str">
        <f>"150222"</f>
        <v>150222</v>
      </c>
      <c r="O5628" s="2" t="str">
        <f>"0157472516"</f>
        <v>0157472516</v>
      </c>
      <c r="P5628" s="2" t="str">
        <f>"2915.00"</f>
        <v>2915.00</v>
      </c>
      <c r="Q5628" s="2">
        <v>1.1</v>
      </c>
      <c r="R5628" s="2">
        <f>Q5628*C5628</f>
        <v>3300</v>
      </c>
      <c r="S5628" s="2">
        <f>(R5628-P5628)/P5628*100</f>
        <v>13.2075471698113</v>
      </c>
    </row>
    <row r="5629" spans="2:19">
      <c r="B5629" s="2" t="str">
        <f>"华贸物流"</f>
        <v>华贸物流</v>
      </c>
      <c r="C5629" s="2">
        <v>200</v>
      </c>
      <c r="D5629" s="2">
        <v>200</v>
      </c>
      <c r="E5629" s="2" t="str">
        <f>"人民币"</f>
        <v>人民币</v>
      </c>
      <c r="F5629" s="2">
        <v>16.576</v>
      </c>
      <c r="G5629" s="2">
        <v>-473.12</v>
      </c>
      <c r="H5629" s="2">
        <v>-14.27</v>
      </c>
      <c r="I5629" s="2"/>
      <c r="J5629" s="2">
        <v>2842</v>
      </c>
      <c r="K5629" s="2">
        <v>14.21</v>
      </c>
      <c r="L5629" s="2">
        <v>0</v>
      </c>
      <c r="M5629" s="2">
        <v>0</v>
      </c>
      <c r="N5629" s="2" t="str">
        <f>"603128"</f>
        <v>603128</v>
      </c>
      <c r="O5629" s="2" t="str">
        <f t="shared" ref="O5629:O5632" si="1681">"A453612732"</f>
        <v>A453612732</v>
      </c>
      <c r="P5629" s="2" t="str">
        <f>"3315.12"</f>
        <v>3315.12</v>
      </c>
      <c r="Q5629" s="2">
        <v>20</v>
      </c>
      <c r="R5629" s="2">
        <f>Q5629*C5629</f>
        <v>4000</v>
      </c>
      <c r="S5629" s="2">
        <f>(R5629-P5629)/P5629*100</f>
        <v>20.6592823185888</v>
      </c>
    </row>
    <row r="5630" spans="2:19">
      <c r="B5630" s="2" t="str">
        <f>"盛达矿业"</f>
        <v>盛达矿业</v>
      </c>
      <c r="C5630" s="2">
        <v>100</v>
      </c>
      <c r="D5630" s="2">
        <v>100</v>
      </c>
      <c r="E5630" s="2" t="str">
        <f>"人民币"</f>
        <v>人民币</v>
      </c>
      <c r="F5630" s="2">
        <v>38.308</v>
      </c>
      <c r="G5630" s="2">
        <v>-1175.77</v>
      </c>
      <c r="H5630" s="2">
        <v>-30.69</v>
      </c>
      <c r="I5630" s="2"/>
      <c r="J5630" s="2">
        <v>2655</v>
      </c>
      <c r="K5630" s="2">
        <v>26.55</v>
      </c>
      <c r="L5630" s="2">
        <v>0</v>
      </c>
      <c r="M5630" s="2">
        <v>100</v>
      </c>
      <c r="N5630" s="2" t="str">
        <f>"000603"</f>
        <v>000603</v>
      </c>
      <c r="O5630" s="2" t="str">
        <f>"0157472516"</f>
        <v>0157472516</v>
      </c>
      <c r="P5630" s="2" t="str">
        <f>"3830.77"</f>
        <v>3830.77</v>
      </c>
      <c r="Q5630" s="2">
        <v>40</v>
      </c>
      <c r="R5630" s="2">
        <f>Q5630*C5630</f>
        <v>4000</v>
      </c>
      <c r="S5630" s="2">
        <f>(R5630-P5630)/P5630*100</f>
        <v>4.41764971533138</v>
      </c>
    </row>
    <row r="5631" spans="2:19">
      <c r="B5631" s="2" t="str">
        <f>"大众交通"</f>
        <v>大众交通</v>
      </c>
      <c r="C5631" s="2">
        <v>100</v>
      </c>
      <c r="D5631" s="2">
        <v>100</v>
      </c>
      <c r="E5631" s="2" t="str">
        <f>"人民币"</f>
        <v>人民币</v>
      </c>
      <c r="F5631" s="2">
        <v>30.941</v>
      </c>
      <c r="G5631" s="2">
        <v>-1037.13</v>
      </c>
      <c r="H5631" s="2">
        <v>-33.52</v>
      </c>
      <c r="I5631" s="2"/>
      <c r="J5631" s="2">
        <v>2057</v>
      </c>
      <c r="K5631" s="2">
        <v>20.57</v>
      </c>
      <c r="L5631" s="2">
        <v>0</v>
      </c>
      <c r="M5631" s="2">
        <v>0</v>
      </c>
      <c r="N5631" s="2" t="str">
        <f>"600611"</f>
        <v>600611</v>
      </c>
      <c r="O5631" s="2" t="str">
        <f>"A453612732"</f>
        <v>A453612732</v>
      </c>
      <c r="P5631" s="2" t="str">
        <f>"3094.13"</f>
        <v>3094.13</v>
      </c>
      <c r="Q5631" s="2">
        <v>28</v>
      </c>
      <c r="R5631" s="2">
        <f>Q5631*C5631</f>
        <v>2800</v>
      </c>
      <c r="S5631" s="2">
        <f>(R5631-P5631)/P5631*100</f>
        <v>-9.50606470962759</v>
      </c>
    </row>
    <row r="5632" spans="2:19">
      <c r="B5632" s="2" t="str">
        <f>"中国中车"</f>
        <v>中国中车</v>
      </c>
      <c r="C5632" s="2">
        <v>100</v>
      </c>
      <c r="D5632" s="2">
        <v>100</v>
      </c>
      <c r="E5632" s="2" t="str">
        <f>"人民币"</f>
        <v>人民币</v>
      </c>
      <c r="F5632" s="2">
        <v>26.395</v>
      </c>
      <c r="G5632" s="2">
        <v>-631.5</v>
      </c>
      <c r="H5632" s="2">
        <v>-23.92</v>
      </c>
      <c r="I5632" s="2"/>
      <c r="J5632" s="2">
        <v>2008</v>
      </c>
      <c r="K5632" s="2">
        <v>20.08</v>
      </c>
      <c r="L5632" s="2">
        <v>0</v>
      </c>
      <c r="M5632" s="2">
        <v>100</v>
      </c>
      <c r="N5632" s="2" t="str">
        <f>"601766"</f>
        <v>601766</v>
      </c>
      <c r="O5632" s="2" t="str">
        <f>"A453612732"</f>
        <v>A453612732</v>
      </c>
      <c r="P5632" s="2" t="str">
        <f>"2639.50"</f>
        <v>2639.50</v>
      </c>
      <c r="Q5632" s="2">
        <v>30</v>
      </c>
      <c r="R5632" s="2">
        <f>Q5632*C5632</f>
        <v>3000</v>
      </c>
      <c r="S5632" s="2">
        <f>(R5632-P5632)/P5632*100</f>
        <v>13.6578897518469</v>
      </c>
    </row>
    <row r="5633" spans="2:19">
      <c r="B5633" s="2" t="s">
        <v>8</v>
      </c>
      <c r="C5633" s="2" t="s">
        <v>9</v>
      </c>
      <c r="D5633" s="4" t="s">
        <v>10</v>
      </c>
      <c r="E5633" s="4"/>
      <c r="F5633" s="4"/>
      <c r="G5633" s="2"/>
      <c r="H5633" s="2">
        <f>SUM(H5617:H5632)</f>
        <v>-178.38</v>
      </c>
      <c r="I5633" s="2"/>
      <c r="J5633" s="2"/>
      <c r="K5633" s="2"/>
      <c r="L5633" s="2"/>
      <c r="M5633" s="2"/>
      <c r="N5633" s="2"/>
      <c r="O5633" s="2"/>
      <c r="P5633" s="2"/>
      <c r="Q5633" s="2"/>
      <c r="R5633" s="2">
        <f>SUM(R5617:R5632)</f>
        <v>134800</v>
      </c>
      <c r="S5633" s="2"/>
    </row>
    <row r="5634" customFormat="1" spans="4:9">
      <c r="D5634" s="5"/>
      <c r="E5634" s="5"/>
      <c r="F5634" s="5"/>
      <c r="I5634" s="6">
        <v>42257</v>
      </c>
    </row>
    <row r="5635" customFormat="1" spans="11:11">
      <c r="K5635" s="6">
        <f>I5634+1</f>
        <v>42258</v>
      </c>
    </row>
    <row r="5636" customFormat="1" spans="3:12">
      <c r="C5636" t="s">
        <v>11</v>
      </c>
      <c r="L5636" s="7">
        <f ca="1">NOW()</f>
        <v>42259.9654398148</v>
      </c>
    </row>
    <row r="5637" customFormat="1" spans="10:10">
      <c r="J5637" t="e">
        <f>E5629+1</f>
        <v>#VALUE!</v>
      </c>
    </row>
    <row r="5638" customFormat="1" spans="7:7">
      <c r="G5638" t="s">
        <v>12</v>
      </c>
    </row>
    <row r="5639" customFormat="1" spans="6:6">
      <c r="F5639" t="s">
        <v>13</v>
      </c>
    </row>
    <row r="5640" spans="1:17">
      <c r="A5640" s="2" t="str">
        <f>"币种"</f>
        <v>币种</v>
      </c>
      <c r="B5640" s="2" t="str">
        <f>"余额"</f>
        <v>余额</v>
      </c>
      <c r="C5640" s="2" t="str">
        <f>"可用"</f>
        <v>可用</v>
      </c>
      <c r="D5640" s="2" t="str">
        <f>"可取"</f>
        <v>可取</v>
      </c>
      <c r="E5640" s="2" t="str">
        <f>"参考市值"</f>
        <v>参考市值</v>
      </c>
      <c r="F5640" s="2" t="str">
        <f>"资产"</f>
        <v>资产</v>
      </c>
      <c r="G5640" s="2" t="str">
        <f>"盈亏"</f>
        <v>盈亏</v>
      </c>
      <c r="H5640" s="2"/>
      <c r="I5640" s="2"/>
      <c r="J5640" s="2"/>
      <c r="K5640" s="2"/>
      <c r="L5640" s="2"/>
      <c r="M5640" s="2"/>
      <c r="N5640" s="2"/>
      <c r="O5640" s="2"/>
      <c r="P5640" s="2"/>
      <c r="Q5640" s="2"/>
    </row>
    <row r="5641" spans="1:17">
      <c r="A5641" s="2" t="str">
        <f>"人民币"</f>
        <v>人民币</v>
      </c>
      <c r="B5641" s="2" t="str">
        <f>"5508.71"</f>
        <v>5508.71</v>
      </c>
      <c r="C5641" s="2" t="str">
        <f>"138.54"</f>
        <v>138.54</v>
      </c>
      <c r="D5641" s="2" t="str">
        <f>"138.54"</f>
        <v>138.54</v>
      </c>
      <c r="E5641" s="2" t="str">
        <f>"91616.00"</f>
        <v>91616.00</v>
      </c>
      <c r="F5641" s="2" t="str">
        <f>"91754.54"</f>
        <v>91754.54</v>
      </c>
      <c r="G5641" s="2" t="str">
        <f>"-9194.42"</f>
        <v>-9194.42</v>
      </c>
      <c r="H5641" s="2"/>
      <c r="I5641" s="2"/>
      <c r="J5641" s="2"/>
      <c r="K5641" s="2"/>
      <c r="L5641" s="2"/>
      <c r="M5641" s="2"/>
      <c r="N5641" s="2"/>
      <c r="O5641" s="2"/>
      <c r="P5641" s="2"/>
      <c r="Q5641" s="2"/>
    </row>
    <row r="5642" spans="1:17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8"/>
    </row>
    <row r="5643" spans="1:18">
      <c r="A5643" s="2" t="s">
        <v>0</v>
      </c>
      <c r="B5643" s="2" t="str">
        <f>"证券数量"</f>
        <v>证券数量</v>
      </c>
      <c r="C5643" s="2" t="s">
        <v>1</v>
      </c>
      <c r="D5643" s="2" t="str">
        <f>"价格币种"</f>
        <v>价格币种</v>
      </c>
      <c r="E5643" s="2" t="str">
        <f>"成本价"</f>
        <v>成本价</v>
      </c>
      <c r="F5643" s="2" t="str">
        <f>"浮动盈亏"</f>
        <v>浮动盈亏</v>
      </c>
      <c r="G5643" s="2" t="str">
        <f>"盈亏比例(%)"</f>
        <v>盈亏比例(%)</v>
      </c>
      <c r="H5643" s="2" t="str">
        <f>"折算汇率"</f>
        <v>折算汇率</v>
      </c>
      <c r="I5643" s="2" t="str">
        <f>"最新市值"</f>
        <v>最新市值</v>
      </c>
      <c r="J5643" s="2" t="str">
        <f>"当前价"</f>
        <v>当前价</v>
      </c>
      <c r="K5643" s="2" t="str">
        <f>"今买数量"</f>
        <v>今买数量</v>
      </c>
      <c r="L5643" s="2" t="str">
        <f>"今卖数量"</f>
        <v>今卖数量</v>
      </c>
      <c r="M5643" s="2" t="str">
        <f>"证券代码"</f>
        <v>证券代码</v>
      </c>
      <c r="N5643" s="2" t="str">
        <f>"股东代码"</f>
        <v>股东代码</v>
      </c>
      <c r="O5643" s="2" t="str">
        <f>"成本金额"</f>
        <v>成本金额</v>
      </c>
      <c r="P5643" s="2" t="s">
        <v>2</v>
      </c>
      <c r="Q5643" s="2"/>
      <c r="R5643" s="2" t="s">
        <v>3</v>
      </c>
    </row>
    <row r="5644" spans="1:18">
      <c r="A5644" s="2" t="s">
        <v>4</v>
      </c>
      <c r="B5644" s="9" t="s">
        <v>5</v>
      </c>
      <c r="C5644" s="9" t="s">
        <v>5</v>
      </c>
      <c r="D5644" s="2" t="str">
        <f t="shared" ref="D5644:D5659" si="1682">"人民币"</f>
        <v>人民币</v>
      </c>
      <c r="E5644" s="2">
        <v>19.758</v>
      </c>
      <c r="F5644" s="2">
        <v>-1294.53</v>
      </c>
      <c r="G5644" s="2">
        <v>-8.19</v>
      </c>
      <c r="H5644" s="9" t="s">
        <v>6</v>
      </c>
      <c r="I5644" s="2">
        <v>14512</v>
      </c>
      <c r="J5644" s="2">
        <v>18.14</v>
      </c>
      <c r="K5644" s="2">
        <v>0</v>
      </c>
      <c r="L5644" s="2">
        <v>0</v>
      </c>
      <c r="M5644" s="2" t="str">
        <f>"000936"</f>
        <v>000936</v>
      </c>
      <c r="N5644" s="2" t="str">
        <f t="shared" ref="N5644:N5647" si="1683">"0157472516"</f>
        <v>0157472516</v>
      </c>
      <c r="O5644" s="2" t="str">
        <f>"15806.53"</f>
        <v>15806.53</v>
      </c>
      <c r="P5644" s="2">
        <v>30</v>
      </c>
      <c r="Q5644" s="2">
        <f t="shared" ref="Q5644:Q5659" si="1684">P5644*B5644</f>
        <v>24000</v>
      </c>
      <c r="R5644" s="2">
        <f t="shared" ref="R5644:R5659" si="1685">(Q5644-O5644)/O5644*100</f>
        <v>51.835981711356</v>
      </c>
    </row>
    <row r="5645" spans="1:18">
      <c r="A5645" s="2" t="str">
        <f>"创业板B"</f>
        <v>创业板B</v>
      </c>
      <c r="B5645" s="2">
        <v>10000</v>
      </c>
      <c r="C5645" s="2">
        <v>10000</v>
      </c>
      <c r="D5645" s="2" t="str">
        <f>"人民币"</f>
        <v>人民币</v>
      </c>
      <c r="E5645" s="2">
        <v>1.116</v>
      </c>
      <c r="F5645" s="2">
        <v>-927.5</v>
      </c>
      <c r="G5645" s="2">
        <v>-8.33</v>
      </c>
      <c r="H5645" s="2"/>
      <c r="I5645" s="2">
        <v>10230</v>
      </c>
      <c r="J5645" s="2">
        <v>1.023</v>
      </c>
      <c r="K5645" s="2">
        <v>0</v>
      </c>
      <c r="L5645" s="2">
        <v>0</v>
      </c>
      <c r="M5645" s="2" t="str">
        <f>"150153"</f>
        <v>150153</v>
      </c>
      <c r="N5645" s="2" t="str">
        <f>"0157472516"</f>
        <v>0157472516</v>
      </c>
      <c r="O5645" s="2" t="str">
        <f>"11157.50"</f>
        <v>11157.50</v>
      </c>
      <c r="P5645" s="2">
        <v>1.3</v>
      </c>
      <c r="Q5645" s="2">
        <f>P5645*B5645</f>
        <v>13000</v>
      </c>
      <c r="R5645" s="2">
        <f>(Q5645-O5645)/O5645*100</f>
        <v>16.5135559041004</v>
      </c>
    </row>
    <row r="5646" spans="1:18">
      <c r="A5646" s="2" t="s">
        <v>7</v>
      </c>
      <c r="B5646" s="2">
        <v>600</v>
      </c>
      <c r="C5646" s="2">
        <v>600</v>
      </c>
      <c r="D5646" s="2" t="str">
        <f>"人民币"</f>
        <v>人民币</v>
      </c>
      <c r="E5646" s="2">
        <v>17.548</v>
      </c>
      <c r="F5646" s="2">
        <v>-310.88</v>
      </c>
      <c r="G5646" s="2">
        <v>-2.95</v>
      </c>
      <c r="H5646" s="2"/>
      <c r="I5646" s="2">
        <v>10218</v>
      </c>
      <c r="J5646" s="2">
        <v>17.03</v>
      </c>
      <c r="K5646" s="2">
        <v>0</v>
      </c>
      <c r="L5646" s="2">
        <v>0</v>
      </c>
      <c r="M5646" s="2" t="str">
        <f>"600008"</f>
        <v>600008</v>
      </c>
      <c r="N5646" s="2" t="str">
        <f t="shared" ref="N5646:N5649" si="1686">"A453612732"</f>
        <v>A453612732</v>
      </c>
      <c r="O5646" s="2" t="str">
        <f>"10528.88"</f>
        <v>10528.88</v>
      </c>
      <c r="P5646" s="2">
        <v>25</v>
      </c>
      <c r="Q5646" s="2">
        <f>P5646*B5646</f>
        <v>15000</v>
      </c>
      <c r="R5646" s="2">
        <f>(Q5646-O5646)/O5646*100</f>
        <v>42.4652954540274</v>
      </c>
    </row>
    <row r="5647" spans="1:18">
      <c r="A5647" s="2" t="str">
        <f>"华英农业"</f>
        <v>华英农业</v>
      </c>
      <c r="B5647" s="2">
        <v>600</v>
      </c>
      <c r="C5647" s="2">
        <v>300</v>
      </c>
      <c r="D5647" s="2" t="str">
        <f>"人民币"</f>
        <v>人民币</v>
      </c>
      <c r="E5647" s="2">
        <v>14.948</v>
      </c>
      <c r="F5647" s="2">
        <v>-418.66</v>
      </c>
      <c r="G5647" s="2">
        <v>-4.67</v>
      </c>
      <c r="H5647" s="2"/>
      <c r="I5647" s="2">
        <v>8550</v>
      </c>
      <c r="J5647" s="2">
        <v>14.25</v>
      </c>
      <c r="K5647" s="2">
        <v>300</v>
      </c>
      <c r="L5647" s="2">
        <v>0</v>
      </c>
      <c r="M5647" s="2" t="str">
        <f>"002321"</f>
        <v>002321</v>
      </c>
      <c r="N5647" s="2" t="str">
        <f>"0157472516"</f>
        <v>0157472516</v>
      </c>
      <c r="O5647" s="2" t="str">
        <f>"8968.66"</f>
        <v>8968.66</v>
      </c>
      <c r="P5647" s="2">
        <v>25</v>
      </c>
      <c r="Q5647" s="2">
        <f>P5647*B5647</f>
        <v>15000</v>
      </c>
      <c r="R5647" s="2">
        <f>(Q5647-O5647)/O5647*100</f>
        <v>67.2490650777262</v>
      </c>
    </row>
    <row r="5648" spans="1:18">
      <c r="A5648" s="2" t="str">
        <f>"*ST阳化"</f>
        <v>*ST阳化</v>
      </c>
      <c r="B5648" s="2">
        <v>900</v>
      </c>
      <c r="C5648" s="2">
        <v>600</v>
      </c>
      <c r="D5648" s="2" t="str">
        <f>"人民币"</f>
        <v>人民币</v>
      </c>
      <c r="E5648" s="2">
        <v>7.599</v>
      </c>
      <c r="F5648" s="2">
        <v>-80.2</v>
      </c>
      <c r="G5648" s="2">
        <v>-1.17</v>
      </c>
      <c r="H5648" s="2"/>
      <c r="I5648" s="2">
        <v>6759</v>
      </c>
      <c r="J5648" s="2">
        <v>7.51</v>
      </c>
      <c r="K5648" s="2">
        <v>300</v>
      </c>
      <c r="L5648" s="2">
        <v>0</v>
      </c>
      <c r="M5648" s="2" t="str">
        <f>"600691"</f>
        <v>600691</v>
      </c>
      <c r="N5648" s="2" t="str">
        <f>"A453612732"</f>
        <v>A453612732</v>
      </c>
      <c r="O5648" s="2" t="str">
        <f>"6839.20"</f>
        <v>6839.20</v>
      </c>
      <c r="P5648" s="2">
        <v>11</v>
      </c>
      <c r="Q5648" s="2">
        <f>P5648*B5648</f>
        <v>9900</v>
      </c>
      <c r="R5648" s="2">
        <f>(Q5648-O5648)/O5648*100</f>
        <v>44.7537723710376</v>
      </c>
    </row>
    <row r="5649" spans="1:18">
      <c r="A5649" s="2" t="str">
        <f>"雪峰科技"</f>
        <v>雪峰科技</v>
      </c>
      <c r="B5649" s="2">
        <v>200</v>
      </c>
      <c r="C5649" s="2">
        <v>100</v>
      </c>
      <c r="D5649" s="2" t="str">
        <f>"人民币"</f>
        <v>人民币</v>
      </c>
      <c r="E5649" s="2">
        <v>37.898</v>
      </c>
      <c r="F5649" s="2">
        <v>-1239.59</v>
      </c>
      <c r="G5649" s="2">
        <v>-16.35</v>
      </c>
      <c r="H5649" s="2"/>
      <c r="I5649" s="2">
        <v>6340</v>
      </c>
      <c r="J5649" s="2">
        <v>31.7</v>
      </c>
      <c r="K5649" s="2">
        <v>100</v>
      </c>
      <c r="L5649" s="2">
        <v>0</v>
      </c>
      <c r="M5649" s="2" t="str">
        <f>"603227"</f>
        <v>603227</v>
      </c>
      <c r="N5649" s="2" t="str">
        <f>"A453612732"</f>
        <v>A453612732</v>
      </c>
      <c r="O5649" s="2" t="str">
        <f>"7579.59"</f>
        <v>7579.59</v>
      </c>
      <c r="P5649" s="2">
        <v>42</v>
      </c>
      <c r="Q5649" s="2">
        <f>P5649*B5649</f>
        <v>8400</v>
      </c>
      <c r="R5649" s="2">
        <f>(Q5649-O5649)/O5649*100</f>
        <v>10.8239363870605</v>
      </c>
    </row>
    <row r="5650" spans="1:18">
      <c r="A5650" s="2" t="str">
        <f>"三花股份"</f>
        <v>三花股份</v>
      </c>
      <c r="B5650" s="2">
        <v>400</v>
      </c>
      <c r="C5650" s="2">
        <v>400</v>
      </c>
      <c r="D5650" s="2" t="str">
        <f>"人民币"</f>
        <v>人民币</v>
      </c>
      <c r="E5650" s="2">
        <v>13.737</v>
      </c>
      <c r="F5650" s="2">
        <v>69.25</v>
      </c>
      <c r="G5650" s="2">
        <v>1.26</v>
      </c>
      <c r="H5650" s="2"/>
      <c r="I5650" s="2">
        <v>5564</v>
      </c>
      <c r="J5650" s="2">
        <v>13.91</v>
      </c>
      <c r="K5650" s="2">
        <v>0</v>
      </c>
      <c r="L5650" s="2">
        <v>0</v>
      </c>
      <c r="M5650" s="2" t="str">
        <f>"002050"</f>
        <v>002050</v>
      </c>
      <c r="N5650" s="2" t="str">
        <f t="shared" ref="N5650:N5655" si="1687">"0157472516"</f>
        <v>0157472516</v>
      </c>
      <c r="O5650" s="2" t="str">
        <f>"5494.75"</f>
        <v>5494.75</v>
      </c>
      <c r="P5650" s="2">
        <v>20</v>
      </c>
      <c r="Q5650" s="2">
        <f>P5650*B5650</f>
        <v>8000</v>
      </c>
      <c r="R5650" s="2">
        <f>(Q5650-O5650)/O5650*100</f>
        <v>45.5935210883116</v>
      </c>
    </row>
    <row r="5651" spans="1:18">
      <c r="A5651" s="2" t="str">
        <f>"农 产 品"</f>
        <v>农 产 品</v>
      </c>
      <c r="B5651" s="2">
        <v>200</v>
      </c>
      <c r="C5651" s="2">
        <v>200</v>
      </c>
      <c r="D5651" s="2" t="str">
        <f>"人民币"</f>
        <v>人民币</v>
      </c>
      <c r="E5651" s="2">
        <v>25.665</v>
      </c>
      <c r="F5651" s="2">
        <v>-601</v>
      </c>
      <c r="G5651" s="2">
        <v>-11.71</v>
      </c>
      <c r="H5651" s="2"/>
      <c r="I5651" s="2">
        <v>4532</v>
      </c>
      <c r="J5651" s="2">
        <v>22.66</v>
      </c>
      <c r="K5651" s="2">
        <v>0</v>
      </c>
      <c r="L5651" s="2">
        <v>0</v>
      </c>
      <c r="M5651" s="2" t="str">
        <f>"000061"</f>
        <v>000061</v>
      </c>
      <c r="N5651" s="2" t="str">
        <f>"0157472516"</f>
        <v>0157472516</v>
      </c>
      <c r="O5651" s="2" t="str">
        <f>"5133.00"</f>
        <v>5133.00</v>
      </c>
      <c r="P5651" s="2">
        <v>35</v>
      </c>
      <c r="Q5651" s="2">
        <f>P5651*B5651</f>
        <v>7000</v>
      </c>
      <c r="R5651" s="2">
        <f>(Q5651-O5651)/O5651*100</f>
        <v>36.3724917202416</v>
      </c>
    </row>
    <row r="5652" spans="1:18">
      <c r="A5652" s="2" t="str">
        <f>"北京城建"</f>
        <v>北京城建</v>
      </c>
      <c r="B5652" s="2">
        <v>200</v>
      </c>
      <c r="C5652" s="2">
        <v>200</v>
      </c>
      <c r="D5652" s="2" t="str">
        <f>"人民币"</f>
        <v>人民币</v>
      </c>
      <c r="E5652" s="2">
        <v>24.605</v>
      </c>
      <c r="F5652" s="2">
        <v>-394.99</v>
      </c>
      <c r="G5652" s="2">
        <v>-8.03</v>
      </c>
      <c r="H5652" s="2"/>
      <c r="I5652" s="2">
        <v>4526</v>
      </c>
      <c r="J5652" s="2">
        <v>22.63</v>
      </c>
      <c r="K5652" s="2">
        <v>0</v>
      </c>
      <c r="L5652" s="2">
        <v>0</v>
      </c>
      <c r="M5652" s="2" t="str">
        <f>"600266"</f>
        <v>600266</v>
      </c>
      <c r="N5652" s="2" t="str">
        <f t="shared" ref="N5652:N5654" si="1688">"A453612732"</f>
        <v>A453612732</v>
      </c>
      <c r="O5652" s="2" t="str">
        <f>"4920.99"</f>
        <v>4920.99</v>
      </c>
      <c r="P5652" s="2">
        <v>28</v>
      </c>
      <c r="Q5652" s="2">
        <f>P5652*B5652</f>
        <v>5600</v>
      </c>
      <c r="R5652" s="2">
        <f>(Q5652-O5652)/O5652*100</f>
        <v>13.7982397850839</v>
      </c>
    </row>
    <row r="5653" spans="1:18">
      <c r="A5653" s="2" t="str">
        <f>"上汽集团"</f>
        <v>上汽集团</v>
      </c>
      <c r="B5653" s="2">
        <v>200</v>
      </c>
      <c r="C5653" s="2">
        <v>200</v>
      </c>
      <c r="D5653" s="2" t="str">
        <f>"人民币"</f>
        <v>人民币</v>
      </c>
      <c r="E5653" s="2">
        <v>24.736</v>
      </c>
      <c r="F5653" s="2">
        <v>-449.12</v>
      </c>
      <c r="G5653" s="2">
        <v>-9.08</v>
      </c>
      <c r="H5653" s="2"/>
      <c r="I5653" s="2">
        <v>4498</v>
      </c>
      <c r="J5653" s="2">
        <v>22.49</v>
      </c>
      <c r="K5653" s="2">
        <v>0</v>
      </c>
      <c r="L5653" s="2">
        <v>0</v>
      </c>
      <c r="M5653" s="2" t="str">
        <f>"600104"</f>
        <v>600104</v>
      </c>
      <c r="N5653" s="2" t="str">
        <f>"A453612732"</f>
        <v>A453612732</v>
      </c>
      <c r="O5653" s="2" t="str">
        <f>"4947.12"</f>
        <v>4947.12</v>
      </c>
      <c r="P5653" s="2">
        <v>35</v>
      </c>
      <c r="Q5653" s="2">
        <f>P5653*B5653</f>
        <v>7000</v>
      </c>
      <c r="R5653" s="2">
        <f>(Q5653-O5653)/O5653*100</f>
        <v>41.4964666310904</v>
      </c>
    </row>
    <row r="5654" spans="1:18">
      <c r="A5654" s="2" t="str">
        <f>"中海集运"</f>
        <v>中海集运</v>
      </c>
      <c r="B5654" s="2">
        <v>400</v>
      </c>
      <c r="C5654" s="2">
        <v>400</v>
      </c>
      <c r="D5654" s="2" t="str">
        <f>"人民币"</f>
        <v>人民币</v>
      </c>
      <c r="E5654" s="2">
        <v>9.099</v>
      </c>
      <c r="F5654" s="2">
        <v>-167.68</v>
      </c>
      <c r="G5654" s="2">
        <v>-4.6</v>
      </c>
      <c r="H5654" s="2"/>
      <c r="I5654" s="2">
        <v>3472</v>
      </c>
      <c r="J5654" s="2">
        <v>8.68</v>
      </c>
      <c r="K5654" s="2">
        <v>0</v>
      </c>
      <c r="L5654" s="2">
        <v>0</v>
      </c>
      <c r="M5654" s="2" t="str">
        <f>"601866"</f>
        <v>601866</v>
      </c>
      <c r="N5654" s="2" t="str">
        <f>"A453612732"</f>
        <v>A453612732</v>
      </c>
      <c r="O5654" s="2" t="str">
        <f>"3639.68"</f>
        <v>3639.68</v>
      </c>
      <c r="P5654" s="2">
        <v>12</v>
      </c>
      <c r="Q5654" s="2">
        <f>P5654*B5654</f>
        <v>4800</v>
      </c>
      <c r="R5654" s="2">
        <f>(Q5654-O5654)/O5654*100</f>
        <v>31.8797256901706</v>
      </c>
    </row>
    <row r="5655" spans="1:18">
      <c r="A5655" s="2" t="str">
        <f>"中航军B"</f>
        <v>中航军B</v>
      </c>
      <c r="B5655" s="2">
        <v>3000</v>
      </c>
      <c r="C5655" s="2">
        <v>3000</v>
      </c>
      <c r="D5655" s="2" t="str">
        <f>"人民币"</f>
        <v>人民币</v>
      </c>
      <c r="E5655" s="2">
        <v>0.972</v>
      </c>
      <c r="F5655" s="2">
        <v>-62</v>
      </c>
      <c r="G5655" s="2">
        <v>-2.16</v>
      </c>
      <c r="H5655" s="2"/>
      <c r="I5655" s="2">
        <v>2853</v>
      </c>
      <c r="J5655" s="2">
        <v>0.951</v>
      </c>
      <c r="K5655" s="2">
        <v>0</v>
      </c>
      <c r="L5655" s="2">
        <v>0</v>
      </c>
      <c r="M5655" s="2" t="str">
        <f>"150222"</f>
        <v>150222</v>
      </c>
      <c r="N5655" s="2" t="str">
        <f>"0157472516"</f>
        <v>0157472516</v>
      </c>
      <c r="O5655" s="2" t="str">
        <f>"2915.00"</f>
        <v>2915.00</v>
      </c>
      <c r="P5655" s="2">
        <v>1.1</v>
      </c>
      <c r="Q5655" s="2">
        <f>P5655*B5655</f>
        <v>3300</v>
      </c>
      <c r="R5655" s="2">
        <f>(Q5655-O5655)/O5655*100</f>
        <v>13.2075471698113</v>
      </c>
    </row>
    <row r="5656" spans="1:18">
      <c r="A5656" s="2" t="str">
        <f>"华贸物流"</f>
        <v>华贸物流</v>
      </c>
      <c r="B5656" s="2">
        <v>200</v>
      </c>
      <c r="C5656" s="2">
        <v>200</v>
      </c>
      <c r="D5656" s="2" t="str">
        <f>"人民币"</f>
        <v>人民币</v>
      </c>
      <c r="E5656" s="2">
        <v>16.576</v>
      </c>
      <c r="F5656" s="2">
        <v>-473.12</v>
      </c>
      <c r="G5656" s="2">
        <v>-14.27</v>
      </c>
      <c r="H5656" s="2"/>
      <c r="I5656" s="2">
        <v>2842</v>
      </c>
      <c r="J5656" s="2">
        <v>14.21</v>
      </c>
      <c r="K5656" s="2">
        <v>0</v>
      </c>
      <c r="L5656" s="2">
        <v>0</v>
      </c>
      <c r="M5656" s="2" t="str">
        <f>"603128"</f>
        <v>603128</v>
      </c>
      <c r="N5656" s="2" t="str">
        <f t="shared" ref="N5656:N5659" si="1689">"A453612732"</f>
        <v>A453612732</v>
      </c>
      <c r="O5656" s="2" t="str">
        <f>"3315.12"</f>
        <v>3315.12</v>
      </c>
      <c r="P5656" s="2">
        <v>20</v>
      </c>
      <c r="Q5656" s="2">
        <f>P5656*B5656</f>
        <v>4000</v>
      </c>
      <c r="R5656" s="2">
        <f>(Q5656-O5656)/O5656*100</f>
        <v>20.6592823185888</v>
      </c>
    </row>
    <row r="5657" spans="1:18">
      <c r="A5657" s="2" t="str">
        <f>"盛达矿业"</f>
        <v>盛达矿业</v>
      </c>
      <c r="B5657" s="2">
        <v>100</v>
      </c>
      <c r="C5657" s="2">
        <v>100</v>
      </c>
      <c r="D5657" s="2" t="str">
        <f>"人民币"</f>
        <v>人民币</v>
      </c>
      <c r="E5657" s="2">
        <v>38.308</v>
      </c>
      <c r="F5657" s="2">
        <v>-1175.77</v>
      </c>
      <c r="G5657" s="2">
        <v>-30.69</v>
      </c>
      <c r="H5657" s="2"/>
      <c r="I5657" s="2">
        <v>2655</v>
      </c>
      <c r="J5657" s="2">
        <v>26.55</v>
      </c>
      <c r="K5657" s="2">
        <v>0</v>
      </c>
      <c r="L5657" s="2">
        <v>100</v>
      </c>
      <c r="M5657" s="2" t="str">
        <f>"000603"</f>
        <v>000603</v>
      </c>
      <c r="N5657" s="2" t="str">
        <f>"0157472516"</f>
        <v>0157472516</v>
      </c>
      <c r="O5657" s="2" t="str">
        <f>"3830.77"</f>
        <v>3830.77</v>
      </c>
      <c r="P5657" s="2">
        <v>40</v>
      </c>
      <c r="Q5657" s="2">
        <f>P5657*B5657</f>
        <v>4000</v>
      </c>
      <c r="R5657" s="2">
        <f>(Q5657-O5657)/O5657*100</f>
        <v>4.41764971533138</v>
      </c>
    </row>
    <row r="5658" spans="1:18">
      <c r="A5658" s="2" t="str">
        <f>"大众交通"</f>
        <v>大众交通</v>
      </c>
      <c r="B5658" s="2">
        <v>100</v>
      </c>
      <c r="C5658" s="2">
        <v>100</v>
      </c>
      <c r="D5658" s="2" t="str">
        <f>"人民币"</f>
        <v>人民币</v>
      </c>
      <c r="E5658" s="2">
        <v>30.941</v>
      </c>
      <c r="F5658" s="2">
        <v>-1037.13</v>
      </c>
      <c r="G5658" s="2">
        <v>-33.52</v>
      </c>
      <c r="H5658" s="2"/>
      <c r="I5658" s="2">
        <v>2057</v>
      </c>
      <c r="J5658" s="2">
        <v>20.57</v>
      </c>
      <c r="K5658" s="2">
        <v>0</v>
      </c>
      <c r="L5658" s="2">
        <v>0</v>
      </c>
      <c r="M5658" s="2" t="str">
        <f>"600611"</f>
        <v>600611</v>
      </c>
      <c r="N5658" s="2" t="str">
        <f>"A453612732"</f>
        <v>A453612732</v>
      </c>
      <c r="O5658" s="2" t="str">
        <f>"3094.13"</f>
        <v>3094.13</v>
      </c>
      <c r="P5658" s="2">
        <v>28</v>
      </c>
      <c r="Q5658" s="2">
        <f>P5658*B5658</f>
        <v>2800</v>
      </c>
      <c r="R5658" s="2">
        <f>(Q5658-O5658)/O5658*100</f>
        <v>-9.50606470962759</v>
      </c>
    </row>
    <row r="5659" spans="1:18">
      <c r="A5659" s="2" t="str">
        <f>"中国中车"</f>
        <v>中国中车</v>
      </c>
      <c r="B5659" s="2">
        <v>100</v>
      </c>
      <c r="C5659" s="2">
        <v>100</v>
      </c>
      <c r="D5659" s="2" t="str">
        <f>"人民币"</f>
        <v>人民币</v>
      </c>
      <c r="E5659" s="2">
        <v>26.395</v>
      </c>
      <c r="F5659" s="2">
        <v>-631.5</v>
      </c>
      <c r="G5659" s="2">
        <v>-23.92</v>
      </c>
      <c r="H5659" s="2"/>
      <c r="I5659" s="2">
        <v>2008</v>
      </c>
      <c r="J5659" s="2">
        <v>20.08</v>
      </c>
      <c r="K5659" s="2">
        <v>0</v>
      </c>
      <c r="L5659" s="2">
        <v>100</v>
      </c>
      <c r="M5659" s="2" t="str">
        <f>"601766"</f>
        <v>601766</v>
      </c>
      <c r="N5659" s="2" t="str">
        <f>"A453612732"</f>
        <v>A453612732</v>
      </c>
      <c r="O5659" s="2" t="str">
        <f>"2639.50"</f>
        <v>2639.50</v>
      </c>
      <c r="P5659" s="2">
        <v>30</v>
      </c>
      <c r="Q5659" s="2">
        <f>P5659*B5659</f>
        <v>3000</v>
      </c>
      <c r="R5659" s="2">
        <f>(Q5659-O5659)/O5659*100</f>
        <v>13.6578897518469</v>
      </c>
    </row>
    <row r="5660" spans="1:18">
      <c r="A5660" s="2" t="s">
        <v>8</v>
      </c>
      <c r="B5660" s="2" t="s">
        <v>9</v>
      </c>
      <c r="C5660" s="4" t="s">
        <v>10</v>
      </c>
      <c r="D5660" s="4"/>
      <c r="E5660" s="4"/>
      <c r="F5660" s="2"/>
      <c r="G5660" s="2">
        <f>SUM(G5644:G5659)</f>
        <v>-178.38</v>
      </c>
      <c r="H5660" s="2"/>
      <c r="I5660" s="2"/>
      <c r="J5660" s="2"/>
      <c r="K5660" s="2"/>
      <c r="L5660" s="2"/>
      <c r="M5660" s="2"/>
      <c r="N5660" s="2"/>
      <c r="O5660" s="2"/>
      <c r="P5660" s="2"/>
      <c r="Q5660" s="2">
        <f>SUM(Q5644:Q5659)</f>
        <v>134800</v>
      </c>
      <c r="R5660" s="2"/>
    </row>
    <row r="5661" customFormat="1" spans="3:8">
      <c r="C5661" s="5"/>
      <c r="D5661" s="5"/>
      <c r="E5661" s="5"/>
      <c r="H5661" s="6">
        <v>42257</v>
      </c>
    </row>
    <row r="5662" customFormat="1" spans="10:10">
      <c r="J5662" s="6">
        <f>H5661+1</f>
        <v>42258</v>
      </c>
    </row>
    <row r="5663" customFormat="1" spans="2:11">
      <c r="B5663" t="s">
        <v>11</v>
      </c>
      <c r="K5663" s="7">
        <f ca="1">NOW()</f>
        <v>42259.9654398148</v>
      </c>
    </row>
    <row r="5664" customFormat="1" spans="9:9">
      <c r="I5664" t="e">
        <f>D5656+1</f>
        <v>#VALUE!</v>
      </c>
    </row>
    <row r="5665" customFormat="1"/>
    <row r="5666" spans="1:18">
      <c r="A5666" s="2" t="s">
        <v>0</v>
      </c>
      <c r="B5666" s="2" t="str">
        <f>"证券数量"</f>
        <v>证券数量</v>
      </c>
      <c r="C5666" s="2" t="s">
        <v>1</v>
      </c>
      <c r="D5666" s="2" t="str">
        <f>"价格币种"</f>
        <v>价格币种</v>
      </c>
      <c r="E5666" s="2" t="str">
        <f>"成本价"</f>
        <v>成本价</v>
      </c>
      <c r="F5666" s="2" t="str">
        <f>"浮动盈亏"</f>
        <v>浮动盈亏</v>
      </c>
      <c r="G5666" s="2" t="str">
        <f>"盈亏比例(%)"</f>
        <v>盈亏比例(%)</v>
      </c>
      <c r="H5666" s="2" t="str">
        <f>"折算汇率"</f>
        <v>折算汇率</v>
      </c>
      <c r="I5666" s="2" t="str">
        <f>"最新市值"</f>
        <v>最新市值</v>
      </c>
      <c r="J5666" s="2" t="str">
        <f>"当前价"</f>
        <v>当前价</v>
      </c>
      <c r="K5666" s="2" t="str">
        <f>"今买数量"</f>
        <v>今买数量</v>
      </c>
      <c r="L5666" s="2" t="str">
        <f>"今卖数量"</f>
        <v>今卖数量</v>
      </c>
      <c r="M5666" s="2" t="str">
        <f>"证券代码"</f>
        <v>证券代码</v>
      </c>
      <c r="N5666" s="2" t="str">
        <f>"股东代码"</f>
        <v>股东代码</v>
      </c>
      <c r="O5666" s="2" t="str">
        <f>"成本金额"</f>
        <v>成本金额</v>
      </c>
      <c r="P5666" s="2" t="s">
        <v>2</v>
      </c>
      <c r="Q5666" s="2"/>
      <c r="R5666" s="2" t="s">
        <v>3</v>
      </c>
    </row>
    <row r="5667" spans="1:18">
      <c r="A5667" s="2" t="s">
        <v>4</v>
      </c>
      <c r="B5667" s="9" t="s">
        <v>5</v>
      </c>
      <c r="C5667" s="9" t="s">
        <v>5</v>
      </c>
      <c r="D5667" s="2" t="str">
        <f t="shared" ref="D5667:D5682" si="1690">"人民币"</f>
        <v>人民币</v>
      </c>
      <c r="E5667" s="2">
        <v>19.758</v>
      </c>
      <c r="F5667" s="2">
        <v>-1294.53</v>
      </c>
      <c r="G5667" s="2">
        <v>-8.19</v>
      </c>
      <c r="H5667" s="9" t="s">
        <v>6</v>
      </c>
      <c r="I5667" s="2">
        <v>14512</v>
      </c>
      <c r="J5667" s="2">
        <v>18.14</v>
      </c>
      <c r="K5667" s="2">
        <v>0</v>
      </c>
      <c r="L5667" s="2">
        <v>0</v>
      </c>
      <c r="M5667" s="2" t="str">
        <f>"000936"</f>
        <v>000936</v>
      </c>
      <c r="N5667" s="2" t="str">
        <f t="shared" ref="N5667:N5670" si="1691">"0157472516"</f>
        <v>0157472516</v>
      </c>
      <c r="O5667" s="2" t="str">
        <f>"15806.53"</f>
        <v>15806.53</v>
      </c>
      <c r="P5667" s="2">
        <v>30</v>
      </c>
      <c r="Q5667" s="2">
        <f t="shared" ref="Q5667:Q5682" si="1692">P5667*B5667</f>
        <v>24000</v>
      </c>
      <c r="R5667" s="2">
        <f t="shared" ref="R5667:R5682" si="1693">(Q5667-O5667)/O5667*100</f>
        <v>51.835981711356</v>
      </c>
    </row>
    <row r="5668" spans="1:18">
      <c r="A5668" s="2" t="str">
        <f>"创业板B"</f>
        <v>创业板B</v>
      </c>
      <c r="B5668" s="2">
        <v>10000</v>
      </c>
      <c r="C5668" s="2">
        <v>10000</v>
      </c>
      <c r="D5668" s="2" t="str">
        <f>"人民币"</f>
        <v>人民币</v>
      </c>
      <c r="E5668" s="2">
        <v>1.116</v>
      </c>
      <c r="F5668" s="2">
        <v>-927.5</v>
      </c>
      <c r="G5668" s="2">
        <v>-8.33</v>
      </c>
      <c r="H5668" s="2"/>
      <c r="I5668" s="2">
        <v>10230</v>
      </c>
      <c r="J5668" s="2">
        <v>1.023</v>
      </c>
      <c r="K5668" s="2">
        <v>0</v>
      </c>
      <c r="L5668" s="2">
        <v>0</v>
      </c>
      <c r="M5668" s="2" t="str">
        <f>"150153"</f>
        <v>150153</v>
      </c>
      <c r="N5668" s="2" t="str">
        <f>"0157472516"</f>
        <v>0157472516</v>
      </c>
      <c r="O5668" s="2" t="str">
        <f>"11157.50"</f>
        <v>11157.50</v>
      </c>
      <c r="P5668" s="2">
        <v>1.3</v>
      </c>
      <c r="Q5668" s="2">
        <f>P5668*B5668</f>
        <v>13000</v>
      </c>
      <c r="R5668" s="2">
        <f>(Q5668-O5668)/O5668*100</f>
        <v>16.5135559041004</v>
      </c>
    </row>
    <row r="5669" spans="1:18">
      <c r="A5669" s="2" t="s">
        <v>7</v>
      </c>
      <c r="B5669" s="2">
        <v>600</v>
      </c>
      <c r="C5669" s="2">
        <v>600</v>
      </c>
      <c r="D5669" s="2" t="str">
        <f>"人民币"</f>
        <v>人民币</v>
      </c>
      <c r="E5669" s="2">
        <v>17.548</v>
      </c>
      <c r="F5669" s="2">
        <v>-310.88</v>
      </c>
      <c r="G5669" s="2">
        <v>-2.95</v>
      </c>
      <c r="H5669" s="2"/>
      <c r="I5669" s="2">
        <v>10218</v>
      </c>
      <c r="J5669" s="2">
        <v>17.03</v>
      </c>
      <c r="K5669" s="2">
        <v>0</v>
      </c>
      <c r="L5669" s="2">
        <v>0</v>
      </c>
      <c r="M5669" s="2" t="str">
        <f>"600008"</f>
        <v>600008</v>
      </c>
      <c r="N5669" s="2" t="str">
        <f t="shared" ref="N5669:N5672" si="1694">"A453612732"</f>
        <v>A453612732</v>
      </c>
      <c r="O5669" s="2" t="str">
        <f>"10528.88"</f>
        <v>10528.88</v>
      </c>
      <c r="P5669" s="2">
        <v>25</v>
      </c>
      <c r="Q5669" s="2">
        <f>P5669*B5669</f>
        <v>15000</v>
      </c>
      <c r="R5669" s="2">
        <f>(Q5669-O5669)/O5669*100</f>
        <v>42.4652954540274</v>
      </c>
    </row>
    <row r="5670" spans="1:18">
      <c r="A5670" s="2" t="str">
        <f>"华英农业"</f>
        <v>华英农业</v>
      </c>
      <c r="B5670" s="2">
        <v>600</v>
      </c>
      <c r="C5670" s="2">
        <v>300</v>
      </c>
      <c r="D5670" s="2" t="str">
        <f>"人民币"</f>
        <v>人民币</v>
      </c>
      <c r="E5670" s="2">
        <v>14.948</v>
      </c>
      <c r="F5670" s="2">
        <v>-418.66</v>
      </c>
      <c r="G5670" s="2">
        <v>-4.67</v>
      </c>
      <c r="H5670" s="2"/>
      <c r="I5670" s="2">
        <v>8550</v>
      </c>
      <c r="J5670" s="2">
        <v>14.25</v>
      </c>
      <c r="K5670" s="2">
        <v>300</v>
      </c>
      <c r="L5670" s="2">
        <v>0</v>
      </c>
      <c r="M5670" s="2" t="str">
        <f>"002321"</f>
        <v>002321</v>
      </c>
      <c r="N5670" s="2" t="str">
        <f>"0157472516"</f>
        <v>0157472516</v>
      </c>
      <c r="O5670" s="2" t="str">
        <f>"8968.66"</f>
        <v>8968.66</v>
      </c>
      <c r="P5670" s="2">
        <v>25</v>
      </c>
      <c r="Q5670" s="2">
        <f>P5670*B5670</f>
        <v>15000</v>
      </c>
      <c r="R5670" s="2">
        <f>(Q5670-O5670)/O5670*100</f>
        <v>67.2490650777262</v>
      </c>
    </row>
    <row r="5671" spans="1:18">
      <c r="A5671" s="2" t="str">
        <f>"*ST阳化"</f>
        <v>*ST阳化</v>
      </c>
      <c r="B5671" s="2">
        <v>900</v>
      </c>
      <c r="C5671" s="2">
        <v>600</v>
      </c>
      <c r="D5671" s="2" t="str">
        <f>"人民币"</f>
        <v>人民币</v>
      </c>
      <c r="E5671" s="2">
        <v>7.599</v>
      </c>
      <c r="F5671" s="2">
        <v>-80.2</v>
      </c>
      <c r="G5671" s="2">
        <v>-1.17</v>
      </c>
      <c r="H5671" s="2"/>
      <c r="I5671" s="2">
        <v>6759</v>
      </c>
      <c r="J5671" s="2">
        <v>7.51</v>
      </c>
      <c r="K5671" s="2">
        <v>300</v>
      </c>
      <c r="L5671" s="2">
        <v>0</v>
      </c>
      <c r="M5671" s="2" t="str">
        <f>"600691"</f>
        <v>600691</v>
      </c>
      <c r="N5671" s="2" t="str">
        <f>"A453612732"</f>
        <v>A453612732</v>
      </c>
      <c r="O5671" s="2" t="str">
        <f>"6839.20"</f>
        <v>6839.20</v>
      </c>
      <c r="P5671" s="2">
        <v>11</v>
      </c>
      <c r="Q5671" s="2">
        <f>P5671*B5671</f>
        <v>9900</v>
      </c>
      <c r="R5671" s="2">
        <f>(Q5671-O5671)/O5671*100</f>
        <v>44.7537723710376</v>
      </c>
    </row>
    <row r="5672" spans="1:18">
      <c r="A5672" s="2" t="str">
        <f>"雪峰科技"</f>
        <v>雪峰科技</v>
      </c>
      <c r="B5672" s="2">
        <v>200</v>
      </c>
      <c r="C5672" s="2">
        <v>100</v>
      </c>
      <c r="D5672" s="2" t="str">
        <f>"人民币"</f>
        <v>人民币</v>
      </c>
      <c r="E5672" s="2">
        <v>37.898</v>
      </c>
      <c r="F5672" s="2">
        <v>-1239.59</v>
      </c>
      <c r="G5672" s="2">
        <v>-16.35</v>
      </c>
      <c r="H5672" s="2"/>
      <c r="I5672" s="2">
        <v>6340</v>
      </c>
      <c r="J5672" s="2">
        <v>31.7</v>
      </c>
      <c r="K5672" s="2">
        <v>100</v>
      </c>
      <c r="L5672" s="2">
        <v>0</v>
      </c>
      <c r="M5672" s="2" t="str">
        <f>"603227"</f>
        <v>603227</v>
      </c>
      <c r="N5672" s="2" t="str">
        <f>"A453612732"</f>
        <v>A453612732</v>
      </c>
      <c r="O5672" s="2" t="str">
        <f>"7579.59"</f>
        <v>7579.59</v>
      </c>
      <c r="P5672" s="2">
        <v>42</v>
      </c>
      <c r="Q5672" s="2">
        <f>P5672*B5672</f>
        <v>8400</v>
      </c>
      <c r="R5672" s="2">
        <f>(Q5672-O5672)/O5672*100</f>
        <v>10.8239363870605</v>
      </c>
    </row>
    <row r="5673" spans="1:18">
      <c r="A5673" s="2" t="str">
        <f>"三花股份"</f>
        <v>三花股份</v>
      </c>
      <c r="B5673" s="2">
        <v>400</v>
      </c>
      <c r="C5673" s="2">
        <v>400</v>
      </c>
      <c r="D5673" s="2" t="str">
        <f>"人民币"</f>
        <v>人民币</v>
      </c>
      <c r="E5673" s="2">
        <v>13.737</v>
      </c>
      <c r="F5673" s="2">
        <v>69.25</v>
      </c>
      <c r="G5673" s="2">
        <v>1.26</v>
      </c>
      <c r="H5673" s="2"/>
      <c r="I5673" s="2">
        <v>5564</v>
      </c>
      <c r="J5673" s="2">
        <v>13.91</v>
      </c>
      <c r="K5673" s="2">
        <v>0</v>
      </c>
      <c r="L5673" s="2">
        <v>0</v>
      </c>
      <c r="M5673" s="2" t="str">
        <f>"002050"</f>
        <v>002050</v>
      </c>
      <c r="N5673" s="2" t="str">
        <f t="shared" ref="N5673:N5678" si="1695">"0157472516"</f>
        <v>0157472516</v>
      </c>
      <c r="O5673" s="2" t="str">
        <f>"5494.75"</f>
        <v>5494.75</v>
      </c>
      <c r="P5673" s="2">
        <v>20</v>
      </c>
      <c r="Q5673" s="2">
        <f>P5673*B5673</f>
        <v>8000</v>
      </c>
      <c r="R5673" s="2">
        <f>(Q5673-O5673)/O5673*100</f>
        <v>45.5935210883116</v>
      </c>
    </row>
    <row r="5674" spans="1:18">
      <c r="A5674" s="2" t="str">
        <f>"农 产 品"</f>
        <v>农 产 品</v>
      </c>
      <c r="B5674" s="2">
        <v>200</v>
      </c>
      <c r="C5674" s="2">
        <v>200</v>
      </c>
      <c r="D5674" s="2" t="str">
        <f>"人民币"</f>
        <v>人民币</v>
      </c>
      <c r="E5674" s="2">
        <v>25.665</v>
      </c>
      <c r="F5674" s="2">
        <v>-601</v>
      </c>
      <c r="G5674" s="2">
        <v>-11.71</v>
      </c>
      <c r="H5674" s="2"/>
      <c r="I5674" s="2">
        <v>4532</v>
      </c>
      <c r="J5674" s="2">
        <v>22.66</v>
      </c>
      <c r="K5674" s="2">
        <v>0</v>
      </c>
      <c r="L5674" s="2">
        <v>0</v>
      </c>
      <c r="M5674" s="2" t="str">
        <f>"000061"</f>
        <v>000061</v>
      </c>
      <c r="N5674" s="2" t="str">
        <f>"0157472516"</f>
        <v>0157472516</v>
      </c>
      <c r="O5674" s="2" t="str">
        <f>"5133.00"</f>
        <v>5133.00</v>
      </c>
      <c r="P5674" s="2">
        <v>35</v>
      </c>
      <c r="Q5674" s="2">
        <f>P5674*B5674</f>
        <v>7000</v>
      </c>
      <c r="R5674" s="2">
        <f>(Q5674-O5674)/O5674*100</f>
        <v>36.3724917202416</v>
      </c>
    </row>
    <row r="5675" spans="1:18">
      <c r="A5675" s="2" t="str">
        <f>"北京城建"</f>
        <v>北京城建</v>
      </c>
      <c r="B5675" s="2">
        <v>200</v>
      </c>
      <c r="C5675" s="2">
        <v>200</v>
      </c>
      <c r="D5675" s="2" t="str">
        <f>"人民币"</f>
        <v>人民币</v>
      </c>
      <c r="E5675" s="2">
        <v>24.605</v>
      </c>
      <c r="F5675" s="2">
        <v>-394.99</v>
      </c>
      <c r="G5675" s="2">
        <v>-8.03</v>
      </c>
      <c r="H5675" s="2"/>
      <c r="I5675" s="2">
        <v>4526</v>
      </c>
      <c r="J5675" s="2">
        <v>22.63</v>
      </c>
      <c r="K5675" s="2">
        <v>0</v>
      </c>
      <c r="L5675" s="2">
        <v>0</v>
      </c>
      <c r="M5675" s="2" t="str">
        <f>"600266"</f>
        <v>600266</v>
      </c>
      <c r="N5675" s="2" t="str">
        <f t="shared" ref="N5675:N5677" si="1696">"A453612732"</f>
        <v>A453612732</v>
      </c>
      <c r="O5675" s="2" t="str">
        <f>"4920.99"</f>
        <v>4920.99</v>
      </c>
      <c r="P5675" s="2">
        <v>28</v>
      </c>
      <c r="Q5675" s="2">
        <f>P5675*B5675</f>
        <v>5600</v>
      </c>
      <c r="R5675" s="2">
        <f>(Q5675-O5675)/O5675*100</f>
        <v>13.7982397850839</v>
      </c>
    </row>
    <row r="5676" spans="1:18">
      <c r="A5676" s="2" t="str">
        <f>"上汽集团"</f>
        <v>上汽集团</v>
      </c>
      <c r="B5676" s="2">
        <v>200</v>
      </c>
      <c r="C5676" s="2">
        <v>200</v>
      </c>
      <c r="D5676" s="2" t="str">
        <f>"人民币"</f>
        <v>人民币</v>
      </c>
      <c r="E5676" s="2">
        <v>24.736</v>
      </c>
      <c r="F5676" s="2">
        <v>-449.12</v>
      </c>
      <c r="G5676" s="2">
        <v>-9.08</v>
      </c>
      <c r="H5676" s="2"/>
      <c r="I5676" s="2">
        <v>4498</v>
      </c>
      <c r="J5676" s="2">
        <v>22.49</v>
      </c>
      <c r="K5676" s="2">
        <v>0</v>
      </c>
      <c r="L5676" s="2">
        <v>0</v>
      </c>
      <c r="M5676" s="2" t="str">
        <f>"600104"</f>
        <v>600104</v>
      </c>
      <c r="N5676" s="2" t="str">
        <f>"A453612732"</f>
        <v>A453612732</v>
      </c>
      <c r="O5676" s="2" t="str">
        <f>"4947.12"</f>
        <v>4947.12</v>
      </c>
      <c r="P5676" s="2">
        <v>35</v>
      </c>
      <c r="Q5676" s="2">
        <f>P5676*B5676</f>
        <v>7000</v>
      </c>
      <c r="R5676" s="2">
        <f>(Q5676-O5676)/O5676*100</f>
        <v>41.4964666310904</v>
      </c>
    </row>
    <row r="5677" spans="1:18">
      <c r="A5677" s="2" t="str">
        <f>"中海集运"</f>
        <v>中海集运</v>
      </c>
      <c r="B5677" s="2">
        <v>400</v>
      </c>
      <c r="C5677" s="2">
        <v>400</v>
      </c>
      <c r="D5677" s="2" t="str">
        <f>"人民币"</f>
        <v>人民币</v>
      </c>
      <c r="E5677" s="2">
        <v>9.099</v>
      </c>
      <c r="F5677" s="2">
        <v>-167.68</v>
      </c>
      <c r="G5677" s="2">
        <v>-4.6</v>
      </c>
      <c r="H5677" s="2"/>
      <c r="I5677" s="2">
        <v>3472</v>
      </c>
      <c r="J5677" s="2">
        <v>8.68</v>
      </c>
      <c r="K5677" s="2">
        <v>0</v>
      </c>
      <c r="L5677" s="2">
        <v>0</v>
      </c>
      <c r="M5677" s="2" t="str">
        <f>"601866"</f>
        <v>601866</v>
      </c>
      <c r="N5677" s="2" t="str">
        <f>"A453612732"</f>
        <v>A453612732</v>
      </c>
      <c r="O5677" s="2" t="str">
        <f>"3639.68"</f>
        <v>3639.68</v>
      </c>
      <c r="P5677" s="2">
        <v>12</v>
      </c>
      <c r="Q5677" s="2">
        <f>P5677*B5677</f>
        <v>4800</v>
      </c>
      <c r="R5677" s="2">
        <f>(Q5677-O5677)/O5677*100</f>
        <v>31.8797256901706</v>
      </c>
    </row>
    <row r="5678" spans="1:18">
      <c r="A5678" s="2" t="str">
        <f>"中航军B"</f>
        <v>中航军B</v>
      </c>
      <c r="B5678" s="2">
        <v>3000</v>
      </c>
      <c r="C5678" s="2">
        <v>3000</v>
      </c>
      <c r="D5678" s="2" t="str">
        <f>"人民币"</f>
        <v>人民币</v>
      </c>
      <c r="E5678" s="2">
        <v>0.972</v>
      </c>
      <c r="F5678" s="2">
        <v>-62</v>
      </c>
      <c r="G5678" s="2">
        <v>-2.16</v>
      </c>
      <c r="H5678" s="2"/>
      <c r="I5678" s="2">
        <v>2853</v>
      </c>
      <c r="J5678" s="2">
        <v>0.951</v>
      </c>
      <c r="K5678" s="2">
        <v>0</v>
      </c>
      <c r="L5678" s="2">
        <v>0</v>
      </c>
      <c r="M5678" s="2" t="str">
        <f>"150222"</f>
        <v>150222</v>
      </c>
      <c r="N5678" s="2" t="str">
        <f>"0157472516"</f>
        <v>0157472516</v>
      </c>
      <c r="O5678" s="2" t="str">
        <f>"2915.00"</f>
        <v>2915.00</v>
      </c>
      <c r="P5678" s="2">
        <v>1.1</v>
      </c>
      <c r="Q5678" s="2">
        <f>P5678*B5678</f>
        <v>3300</v>
      </c>
      <c r="R5678" s="2">
        <f>(Q5678-O5678)/O5678*100</f>
        <v>13.2075471698113</v>
      </c>
    </row>
    <row r="5679" spans="1:18">
      <c r="A5679" s="2" t="str">
        <f>"华贸物流"</f>
        <v>华贸物流</v>
      </c>
      <c r="B5679" s="2">
        <v>200</v>
      </c>
      <c r="C5679" s="2">
        <v>200</v>
      </c>
      <c r="D5679" s="2" t="str">
        <f>"人民币"</f>
        <v>人民币</v>
      </c>
      <c r="E5679" s="2">
        <v>16.576</v>
      </c>
      <c r="F5679" s="2">
        <v>-473.12</v>
      </c>
      <c r="G5679" s="2">
        <v>-14.27</v>
      </c>
      <c r="H5679" s="2"/>
      <c r="I5679" s="2">
        <v>2842</v>
      </c>
      <c r="J5679" s="2">
        <v>14.21</v>
      </c>
      <c r="K5679" s="2">
        <v>0</v>
      </c>
      <c r="L5679" s="2">
        <v>0</v>
      </c>
      <c r="M5679" s="2" t="str">
        <f>"603128"</f>
        <v>603128</v>
      </c>
      <c r="N5679" s="2" t="str">
        <f t="shared" ref="N5679:N5682" si="1697">"A453612732"</f>
        <v>A453612732</v>
      </c>
      <c r="O5679" s="2" t="str">
        <f>"3315.12"</f>
        <v>3315.12</v>
      </c>
      <c r="P5679" s="2">
        <v>20</v>
      </c>
      <c r="Q5679" s="2">
        <f>P5679*B5679</f>
        <v>4000</v>
      </c>
      <c r="R5679" s="2">
        <f>(Q5679-O5679)/O5679*100</f>
        <v>20.6592823185888</v>
      </c>
    </row>
    <row r="5680" spans="1:18">
      <c r="A5680" s="2" t="str">
        <f>"盛达矿业"</f>
        <v>盛达矿业</v>
      </c>
      <c r="B5680" s="2">
        <v>100</v>
      </c>
      <c r="C5680" s="2">
        <v>100</v>
      </c>
      <c r="D5680" s="2" t="str">
        <f>"人民币"</f>
        <v>人民币</v>
      </c>
      <c r="E5680" s="2">
        <v>38.308</v>
      </c>
      <c r="F5680" s="2">
        <v>-1175.77</v>
      </c>
      <c r="G5680" s="2">
        <v>-30.69</v>
      </c>
      <c r="H5680" s="2"/>
      <c r="I5680" s="2">
        <v>2655</v>
      </c>
      <c r="J5680" s="2">
        <v>26.55</v>
      </c>
      <c r="K5680" s="2">
        <v>0</v>
      </c>
      <c r="L5680" s="2">
        <v>100</v>
      </c>
      <c r="M5680" s="2" t="str">
        <f>"000603"</f>
        <v>000603</v>
      </c>
      <c r="N5680" s="2" t="str">
        <f>"0157472516"</f>
        <v>0157472516</v>
      </c>
      <c r="O5680" s="2" t="str">
        <f>"3830.77"</f>
        <v>3830.77</v>
      </c>
      <c r="P5680" s="2">
        <v>40</v>
      </c>
      <c r="Q5680" s="2">
        <f>P5680*B5680</f>
        <v>4000</v>
      </c>
      <c r="R5680" s="2">
        <f>(Q5680-O5680)/O5680*100</f>
        <v>4.41764971533138</v>
      </c>
    </row>
    <row r="5681" spans="1:18">
      <c r="A5681" s="2" t="str">
        <f>"大众交通"</f>
        <v>大众交通</v>
      </c>
      <c r="B5681" s="2">
        <v>100</v>
      </c>
      <c r="C5681" s="2">
        <v>100</v>
      </c>
      <c r="D5681" s="2" t="str">
        <f>"人民币"</f>
        <v>人民币</v>
      </c>
      <c r="E5681" s="2">
        <v>30.941</v>
      </c>
      <c r="F5681" s="2">
        <v>-1037.13</v>
      </c>
      <c r="G5681" s="2">
        <v>-33.52</v>
      </c>
      <c r="H5681" s="2"/>
      <c r="I5681" s="2">
        <v>2057</v>
      </c>
      <c r="J5681" s="2">
        <v>20.57</v>
      </c>
      <c r="K5681" s="2">
        <v>0</v>
      </c>
      <c r="L5681" s="2">
        <v>0</v>
      </c>
      <c r="M5681" s="2" t="str">
        <f>"600611"</f>
        <v>600611</v>
      </c>
      <c r="N5681" s="2" t="str">
        <f>"A453612732"</f>
        <v>A453612732</v>
      </c>
      <c r="O5681" s="2" t="str">
        <f>"3094.13"</f>
        <v>3094.13</v>
      </c>
      <c r="P5681" s="2">
        <v>28</v>
      </c>
      <c r="Q5681" s="2">
        <f>P5681*B5681</f>
        <v>2800</v>
      </c>
      <c r="R5681" s="2">
        <f>(Q5681-O5681)/O5681*100</f>
        <v>-9.50606470962759</v>
      </c>
    </row>
    <row r="5682" spans="1:18">
      <c r="A5682" s="2" t="str">
        <f>"中国中车"</f>
        <v>中国中车</v>
      </c>
      <c r="B5682" s="2">
        <v>100</v>
      </c>
      <c r="C5682" s="2">
        <v>100</v>
      </c>
      <c r="D5682" s="2" t="str">
        <f>"人民币"</f>
        <v>人民币</v>
      </c>
      <c r="E5682" s="2">
        <v>26.395</v>
      </c>
      <c r="F5682" s="2">
        <v>-631.5</v>
      </c>
      <c r="G5682" s="2">
        <v>-23.92</v>
      </c>
      <c r="H5682" s="2"/>
      <c r="I5682" s="2">
        <v>2008</v>
      </c>
      <c r="J5682" s="2">
        <v>20.08</v>
      </c>
      <c r="K5682" s="2">
        <v>0</v>
      </c>
      <c r="L5682" s="2">
        <v>100</v>
      </c>
      <c r="M5682" s="2" t="str">
        <f>"601766"</f>
        <v>601766</v>
      </c>
      <c r="N5682" s="2" t="str">
        <f>"A453612732"</f>
        <v>A453612732</v>
      </c>
      <c r="O5682" s="2" t="str">
        <f>"2639.50"</f>
        <v>2639.50</v>
      </c>
      <c r="P5682" s="2">
        <v>30</v>
      </c>
      <c r="Q5682" s="2">
        <f>P5682*B5682</f>
        <v>3000</v>
      </c>
      <c r="R5682" s="2">
        <f>(Q5682-O5682)/O5682*100</f>
        <v>13.6578897518469</v>
      </c>
    </row>
    <row r="5683" spans="1:18">
      <c r="A5683" s="2" t="s">
        <v>8</v>
      </c>
      <c r="B5683" s="2" t="s">
        <v>9</v>
      </c>
      <c r="C5683" s="4" t="s">
        <v>10</v>
      </c>
      <c r="D5683" s="4"/>
      <c r="E5683" s="4"/>
      <c r="F5683" s="2"/>
      <c r="G5683" s="2">
        <f>SUM(G5667:G5682)</f>
        <v>-178.38</v>
      </c>
      <c r="H5683" s="2"/>
      <c r="I5683" s="2"/>
      <c r="J5683" s="2"/>
      <c r="K5683" s="2"/>
      <c r="L5683" s="2"/>
      <c r="M5683" s="2"/>
      <c r="N5683" s="2"/>
      <c r="O5683" s="2"/>
      <c r="P5683" s="2"/>
      <c r="Q5683" s="2">
        <f>SUM(Q5667:Q5682)</f>
        <v>134800</v>
      </c>
      <c r="R5683" s="2"/>
    </row>
    <row r="5684" customFormat="1" spans="3:8">
      <c r="C5684" s="5"/>
      <c r="D5684" s="5"/>
      <c r="E5684" s="5"/>
      <c r="H5684" s="6">
        <v>42257</v>
      </c>
    </row>
    <row r="5685" customFormat="1" spans="10:10">
      <c r="J5685" s="6">
        <f>H5684+1</f>
        <v>42258</v>
      </c>
    </row>
    <row r="5686" customFormat="1" spans="2:11">
      <c r="B5686" t="s">
        <v>11</v>
      </c>
      <c r="K5686" s="7">
        <f ca="1">NOW()</f>
        <v>42259.9654398148</v>
      </c>
    </row>
    <row r="5687" customFormat="1" spans="9:9">
      <c r="I5687" t="e">
        <f>D5679+1</f>
        <v>#VALUE!</v>
      </c>
    </row>
    <row r="5688" spans="2:18">
      <c r="B5688" s="2" t="str">
        <f>"币种"</f>
        <v>币种</v>
      </c>
      <c r="C5688" s="2" t="str">
        <f>"余额"</f>
        <v>余额</v>
      </c>
      <c r="D5688" s="2" t="str">
        <f>"可用"</f>
        <v>可用</v>
      </c>
      <c r="E5688" s="2" t="str">
        <f>"可取"</f>
        <v>可取</v>
      </c>
      <c r="F5688" s="2" t="str">
        <f>"参考市值"</f>
        <v>参考市值</v>
      </c>
      <c r="G5688" s="2" t="str">
        <f>"资产"</f>
        <v>资产</v>
      </c>
      <c r="H5688" s="2" t="str">
        <f>"盈亏"</f>
        <v>盈亏</v>
      </c>
      <c r="I5688" s="2"/>
      <c r="J5688" s="2"/>
      <c r="K5688" s="2"/>
      <c r="L5688" s="2"/>
      <c r="M5688" s="2"/>
      <c r="N5688" s="2"/>
      <c r="O5688" s="2"/>
      <c r="P5688" s="2"/>
      <c r="Q5688" s="2"/>
      <c r="R5688" s="2"/>
    </row>
    <row r="5689" spans="2:18">
      <c r="B5689" s="2" t="str">
        <f>"人民币"</f>
        <v>人民币</v>
      </c>
      <c r="C5689" s="2" t="str">
        <f>"5508.71"</f>
        <v>5508.71</v>
      </c>
      <c r="D5689" s="2" t="str">
        <f>"138.54"</f>
        <v>138.54</v>
      </c>
      <c r="E5689" s="2" t="str">
        <f>"138.54"</f>
        <v>138.54</v>
      </c>
      <c r="F5689" s="2" t="str">
        <f>"91616.00"</f>
        <v>91616.00</v>
      </c>
      <c r="G5689" s="2" t="str">
        <f>"91754.54"</f>
        <v>91754.54</v>
      </c>
      <c r="H5689" s="2" t="str">
        <f>"-9194.42"</f>
        <v>-9194.42</v>
      </c>
      <c r="I5689" s="2"/>
      <c r="J5689" s="2"/>
      <c r="K5689" s="2"/>
      <c r="L5689" s="2"/>
      <c r="M5689" s="2"/>
      <c r="N5689" s="2"/>
      <c r="O5689" s="2"/>
      <c r="P5689" s="2"/>
      <c r="Q5689" s="2"/>
      <c r="R5689" s="2"/>
    </row>
    <row r="5690" spans="2:18"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8"/>
    </row>
    <row r="5691" spans="2:18">
      <c r="B5691" s="2" t="s">
        <v>0</v>
      </c>
      <c r="C5691" s="2" t="str">
        <f>"证券数量"</f>
        <v>证券数量</v>
      </c>
      <c r="D5691" s="2" t="s">
        <v>1</v>
      </c>
      <c r="E5691" s="2" t="str">
        <f>"价格币种"</f>
        <v>价格币种</v>
      </c>
      <c r="F5691" s="2" t="str">
        <f>"成本价"</f>
        <v>成本价</v>
      </c>
      <c r="G5691" s="2" t="str">
        <f>"浮动盈亏"</f>
        <v>浮动盈亏</v>
      </c>
      <c r="H5691" s="2" t="str">
        <f>"盈亏比例(%)"</f>
        <v>盈亏比例(%)</v>
      </c>
      <c r="I5691" s="2" t="str">
        <f>"折算汇率"</f>
        <v>折算汇率</v>
      </c>
      <c r="J5691" s="2" t="str">
        <f>"最新市值"</f>
        <v>最新市值</v>
      </c>
      <c r="K5691" s="2" t="str">
        <f>"当前价"</f>
        <v>当前价</v>
      </c>
      <c r="L5691" s="2" t="str">
        <f>"今买数量"</f>
        <v>今买数量</v>
      </c>
      <c r="M5691" s="2" t="str">
        <f>"今卖数量"</f>
        <v>今卖数量</v>
      </c>
      <c r="N5691" s="2" t="str">
        <f>"证券代码"</f>
        <v>证券代码</v>
      </c>
      <c r="O5691" s="2" t="str">
        <f>"股东代码"</f>
        <v>股东代码</v>
      </c>
      <c r="P5691" s="2" t="str">
        <f>"成本金额"</f>
        <v>成本金额</v>
      </c>
      <c r="Q5691" s="2" t="s">
        <v>2</v>
      </c>
      <c r="R5691" s="2"/>
    </row>
    <row r="5692" spans="2:18">
      <c r="B5692" s="2" t="s">
        <v>4</v>
      </c>
      <c r="C5692" s="9" t="s">
        <v>5</v>
      </c>
      <c r="D5692" s="9" t="s">
        <v>5</v>
      </c>
      <c r="E5692" s="2" t="str">
        <f t="shared" ref="E5692:E5707" si="1698">"人民币"</f>
        <v>人民币</v>
      </c>
      <c r="F5692" s="2">
        <v>19.758</v>
      </c>
      <c r="G5692" s="2">
        <v>-1294.53</v>
      </c>
      <c r="H5692" s="2">
        <v>-8.19</v>
      </c>
      <c r="I5692" s="9" t="s">
        <v>6</v>
      </c>
      <c r="J5692" s="2">
        <v>14512</v>
      </c>
      <c r="K5692" s="2">
        <v>18.14</v>
      </c>
      <c r="L5692" s="2">
        <v>0</v>
      </c>
      <c r="M5692" s="2">
        <v>0</v>
      </c>
      <c r="N5692" s="2" t="str">
        <f>"000936"</f>
        <v>000936</v>
      </c>
      <c r="O5692" s="2" t="str">
        <f t="shared" ref="O5692:O5695" si="1699">"0157472516"</f>
        <v>0157472516</v>
      </c>
      <c r="P5692" s="2" t="str">
        <f>"15806.53"</f>
        <v>15806.53</v>
      </c>
      <c r="Q5692" s="2">
        <v>30</v>
      </c>
      <c r="R5692" s="2">
        <f t="shared" ref="R5692:R5707" si="1700">Q5692*C5692</f>
        <v>24000</v>
      </c>
    </row>
    <row r="5693" spans="2:18">
      <c r="B5693" s="2" t="str">
        <f>"创业板B"</f>
        <v>创业板B</v>
      </c>
      <c r="C5693" s="2">
        <v>10000</v>
      </c>
      <c r="D5693" s="2">
        <v>10000</v>
      </c>
      <c r="E5693" s="2" t="str">
        <f>"人民币"</f>
        <v>人民币</v>
      </c>
      <c r="F5693" s="2">
        <v>1.116</v>
      </c>
      <c r="G5693" s="2">
        <v>-927.5</v>
      </c>
      <c r="H5693" s="2">
        <v>-8.33</v>
      </c>
      <c r="I5693" s="2"/>
      <c r="J5693" s="2">
        <v>10230</v>
      </c>
      <c r="K5693" s="2">
        <v>1.023</v>
      </c>
      <c r="L5693" s="2">
        <v>0</v>
      </c>
      <c r="M5693" s="2">
        <v>0</v>
      </c>
      <c r="N5693" s="2" t="str">
        <f>"150153"</f>
        <v>150153</v>
      </c>
      <c r="O5693" s="2" t="str">
        <f>"0157472516"</f>
        <v>0157472516</v>
      </c>
      <c r="P5693" s="2" t="str">
        <f>"11157.50"</f>
        <v>11157.50</v>
      </c>
      <c r="Q5693" s="2">
        <v>1.3</v>
      </c>
      <c r="R5693" s="2">
        <f>Q5693*C5693</f>
        <v>13000</v>
      </c>
    </row>
    <row r="5694" spans="2:18">
      <c r="B5694" s="2" t="s">
        <v>7</v>
      </c>
      <c r="C5694" s="2">
        <v>600</v>
      </c>
      <c r="D5694" s="2">
        <v>600</v>
      </c>
      <c r="E5694" s="2" t="str">
        <f>"人民币"</f>
        <v>人民币</v>
      </c>
      <c r="F5694" s="2">
        <v>17.548</v>
      </c>
      <c r="G5694" s="2">
        <v>-310.88</v>
      </c>
      <c r="H5694" s="2">
        <v>-2.95</v>
      </c>
      <c r="I5694" s="2"/>
      <c r="J5694" s="2">
        <v>10218</v>
      </c>
      <c r="K5694" s="2">
        <v>17.03</v>
      </c>
      <c r="L5694" s="2">
        <v>0</v>
      </c>
      <c r="M5694" s="2">
        <v>0</v>
      </c>
      <c r="N5694" s="2" t="str">
        <f>"600008"</f>
        <v>600008</v>
      </c>
      <c r="O5694" s="2" t="str">
        <f t="shared" ref="O5694:O5697" si="1701">"A453612732"</f>
        <v>A453612732</v>
      </c>
      <c r="P5694" s="2" t="str">
        <f>"10528.88"</f>
        <v>10528.88</v>
      </c>
      <c r="Q5694" s="2">
        <v>25</v>
      </c>
      <c r="R5694" s="2">
        <f>Q5694*C5694</f>
        <v>15000</v>
      </c>
    </row>
    <row r="5695" spans="2:18">
      <c r="B5695" s="2" t="str">
        <f>"华英农业"</f>
        <v>华英农业</v>
      </c>
      <c r="C5695" s="2">
        <v>600</v>
      </c>
      <c r="D5695" s="2">
        <v>300</v>
      </c>
      <c r="E5695" s="2" t="str">
        <f>"人民币"</f>
        <v>人民币</v>
      </c>
      <c r="F5695" s="2">
        <v>14.948</v>
      </c>
      <c r="G5695" s="2">
        <v>-418.66</v>
      </c>
      <c r="H5695" s="2">
        <v>-4.67</v>
      </c>
      <c r="I5695" s="2"/>
      <c r="J5695" s="2">
        <v>8550</v>
      </c>
      <c r="K5695" s="2">
        <v>14.25</v>
      </c>
      <c r="L5695" s="2">
        <v>300</v>
      </c>
      <c r="M5695" s="2">
        <v>0</v>
      </c>
      <c r="N5695" s="2" t="str">
        <f>"002321"</f>
        <v>002321</v>
      </c>
      <c r="O5695" s="2" t="str">
        <f>"0157472516"</f>
        <v>0157472516</v>
      </c>
      <c r="P5695" s="2" t="str">
        <f>"8968.66"</f>
        <v>8968.66</v>
      </c>
      <c r="Q5695" s="2">
        <v>25</v>
      </c>
      <c r="R5695" s="2">
        <f>Q5695*C5695</f>
        <v>15000</v>
      </c>
    </row>
    <row r="5696" spans="2:18">
      <c r="B5696" s="2" t="str">
        <f>"*ST阳化"</f>
        <v>*ST阳化</v>
      </c>
      <c r="C5696" s="2">
        <v>900</v>
      </c>
      <c r="D5696" s="2">
        <v>600</v>
      </c>
      <c r="E5696" s="2" t="str">
        <f>"人民币"</f>
        <v>人民币</v>
      </c>
      <c r="F5696" s="2">
        <v>7.599</v>
      </c>
      <c r="G5696" s="2">
        <v>-80.2</v>
      </c>
      <c r="H5696" s="2">
        <v>-1.17</v>
      </c>
      <c r="I5696" s="2"/>
      <c r="J5696" s="2">
        <v>6759</v>
      </c>
      <c r="K5696" s="2">
        <v>7.51</v>
      </c>
      <c r="L5696" s="2">
        <v>300</v>
      </c>
      <c r="M5696" s="2">
        <v>0</v>
      </c>
      <c r="N5696" s="2" t="str">
        <f>"600691"</f>
        <v>600691</v>
      </c>
      <c r="O5696" s="2" t="str">
        <f>"A453612732"</f>
        <v>A453612732</v>
      </c>
      <c r="P5696" s="2" t="str">
        <f>"6839.20"</f>
        <v>6839.20</v>
      </c>
      <c r="Q5696" s="2">
        <v>11</v>
      </c>
      <c r="R5696" s="2">
        <f>Q5696*C5696</f>
        <v>9900</v>
      </c>
    </row>
    <row r="5697" spans="2:18">
      <c r="B5697" s="2" t="str">
        <f>"雪峰科技"</f>
        <v>雪峰科技</v>
      </c>
      <c r="C5697" s="2">
        <v>200</v>
      </c>
      <c r="D5697" s="2">
        <v>100</v>
      </c>
      <c r="E5697" s="2" t="str">
        <f>"人民币"</f>
        <v>人民币</v>
      </c>
      <c r="F5697" s="2">
        <v>37.898</v>
      </c>
      <c r="G5697" s="2">
        <v>-1239.59</v>
      </c>
      <c r="H5697" s="2">
        <v>-16.35</v>
      </c>
      <c r="I5697" s="2"/>
      <c r="J5697" s="2">
        <v>6340</v>
      </c>
      <c r="K5697" s="2">
        <v>31.7</v>
      </c>
      <c r="L5697" s="2">
        <v>100</v>
      </c>
      <c r="M5697" s="2">
        <v>0</v>
      </c>
      <c r="N5697" s="2" t="str">
        <f>"603227"</f>
        <v>603227</v>
      </c>
      <c r="O5697" s="2" t="str">
        <f>"A453612732"</f>
        <v>A453612732</v>
      </c>
      <c r="P5697" s="2" t="str">
        <f>"7579.59"</f>
        <v>7579.59</v>
      </c>
      <c r="Q5697" s="2">
        <v>42</v>
      </c>
      <c r="R5697" s="2">
        <f>Q5697*C5697</f>
        <v>8400</v>
      </c>
    </row>
    <row r="5698" spans="2:18">
      <c r="B5698" s="2" t="str">
        <f>"三花股份"</f>
        <v>三花股份</v>
      </c>
      <c r="C5698" s="2">
        <v>400</v>
      </c>
      <c r="D5698" s="2">
        <v>400</v>
      </c>
      <c r="E5698" s="2" t="str">
        <f>"人民币"</f>
        <v>人民币</v>
      </c>
      <c r="F5698" s="2">
        <v>13.737</v>
      </c>
      <c r="G5698" s="2">
        <v>69.25</v>
      </c>
      <c r="H5698" s="2">
        <v>1.26</v>
      </c>
      <c r="I5698" s="2"/>
      <c r="J5698" s="2">
        <v>5564</v>
      </c>
      <c r="K5698" s="2">
        <v>13.91</v>
      </c>
      <c r="L5698" s="2">
        <v>0</v>
      </c>
      <c r="M5698" s="2">
        <v>0</v>
      </c>
      <c r="N5698" s="2" t="str">
        <f>"002050"</f>
        <v>002050</v>
      </c>
      <c r="O5698" s="2" t="str">
        <f t="shared" ref="O5698:O5703" si="1702">"0157472516"</f>
        <v>0157472516</v>
      </c>
      <c r="P5698" s="2" t="str">
        <f>"5494.75"</f>
        <v>5494.75</v>
      </c>
      <c r="Q5698" s="2">
        <v>20</v>
      </c>
      <c r="R5698" s="2">
        <f>Q5698*C5698</f>
        <v>8000</v>
      </c>
    </row>
    <row r="5699" spans="2:18">
      <c r="B5699" s="2" t="str">
        <f>"农 产 品"</f>
        <v>农 产 品</v>
      </c>
      <c r="C5699" s="2">
        <v>200</v>
      </c>
      <c r="D5699" s="2">
        <v>200</v>
      </c>
      <c r="E5699" s="2" t="str">
        <f>"人民币"</f>
        <v>人民币</v>
      </c>
      <c r="F5699" s="2">
        <v>25.665</v>
      </c>
      <c r="G5699" s="2">
        <v>-601</v>
      </c>
      <c r="H5699" s="2">
        <v>-11.71</v>
      </c>
      <c r="I5699" s="2"/>
      <c r="J5699" s="2">
        <v>4532</v>
      </c>
      <c r="K5699" s="2">
        <v>22.66</v>
      </c>
      <c r="L5699" s="2">
        <v>0</v>
      </c>
      <c r="M5699" s="2">
        <v>0</v>
      </c>
      <c r="N5699" s="2" t="str">
        <f>"000061"</f>
        <v>000061</v>
      </c>
      <c r="O5699" s="2" t="str">
        <f>"0157472516"</f>
        <v>0157472516</v>
      </c>
      <c r="P5699" s="2" t="str">
        <f>"5133.00"</f>
        <v>5133.00</v>
      </c>
      <c r="Q5699" s="2">
        <v>35</v>
      </c>
      <c r="R5699" s="2">
        <f>Q5699*C5699</f>
        <v>7000</v>
      </c>
    </row>
    <row r="5700" spans="2:18">
      <c r="B5700" s="2" t="str">
        <f>"北京城建"</f>
        <v>北京城建</v>
      </c>
      <c r="C5700" s="2">
        <v>200</v>
      </c>
      <c r="D5700" s="2">
        <v>200</v>
      </c>
      <c r="E5700" s="2" t="str">
        <f>"人民币"</f>
        <v>人民币</v>
      </c>
      <c r="F5700" s="2">
        <v>24.605</v>
      </c>
      <c r="G5700" s="2">
        <v>-394.99</v>
      </c>
      <c r="H5700" s="2">
        <v>-8.03</v>
      </c>
      <c r="I5700" s="2"/>
      <c r="J5700" s="2">
        <v>4526</v>
      </c>
      <c r="K5700" s="2">
        <v>22.63</v>
      </c>
      <c r="L5700" s="2">
        <v>0</v>
      </c>
      <c r="M5700" s="2">
        <v>0</v>
      </c>
      <c r="N5700" s="2" t="str">
        <f>"600266"</f>
        <v>600266</v>
      </c>
      <c r="O5700" s="2" t="str">
        <f t="shared" ref="O5700:O5702" si="1703">"A453612732"</f>
        <v>A453612732</v>
      </c>
      <c r="P5700" s="2" t="str">
        <f>"4920.99"</f>
        <v>4920.99</v>
      </c>
      <c r="Q5700" s="2">
        <v>28</v>
      </c>
      <c r="R5700" s="2">
        <f>Q5700*C5700</f>
        <v>5600</v>
      </c>
    </row>
    <row r="5701" spans="2:18">
      <c r="B5701" s="2" t="str">
        <f>"上汽集团"</f>
        <v>上汽集团</v>
      </c>
      <c r="C5701" s="2">
        <v>200</v>
      </c>
      <c r="D5701" s="2">
        <v>200</v>
      </c>
      <c r="E5701" s="2" t="str">
        <f>"人民币"</f>
        <v>人民币</v>
      </c>
      <c r="F5701" s="2">
        <v>24.736</v>
      </c>
      <c r="G5701" s="2">
        <v>-449.12</v>
      </c>
      <c r="H5701" s="2">
        <v>-9.08</v>
      </c>
      <c r="I5701" s="2"/>
      <c r="J5701" s="2">
        <v>4498</v>
      </c>
      <c r="K5701" s="2">
        <v>22.49</v>
      </c>
      <c r="L5701" s="2">
        <v>0</v>
      </c>
      <c r="M5701" s="2">
        <v>0</v>
      </c>
      <c r="N5701" s="2" t="str">
        <f>"600104"</f>
        <v>600104</v>
      </c>
      <c r="O5701" s="2" t="str">
        <f>"A453612732"</f>
        <v>A453612732</v>
      </c>
      <c r="P5701" s="2" t="str">
        <f>"4947.12"</f>
        <v>4947.12</v>
      </c>
      <c r="Q5701" s="2">
        <v>35</v>
      </c>
      <c r="R5701" s="2">
        <f>Q5701*C5701</f>
        <v>7000</v>
      </c>
    </row>
    <row r="5702" spans="2:18">
      <c r="B5702" s="2" t="str">
        <f>"中海集运"</f>
        <v>中海集运</v>
      </c>
      <c r="C5702" s="2">
        <v>400</v>
      </c>
      <c r="D5702" s="2">
        <v>400</v>
      </c>
      <c r="E5702" s="2" t="str">
        <f>"人民币"</f>
        <v>人民币</v>
      </c>
      <c r="F5702" s="2">
        <v>9.099</v>
      </c>
      <c r="G5702" s="2">
        <v>-167.68</v>
      </c>
      <c r="H5702" s="2">
        <v>-4.6</v>
      </c>
      <c r="I5702" s="2"/>
      <c r="J5702" s="2">
        <v>3472</v>
      </c>
      <c r="K5702" s="2">
        <v>8.68</v>
      </c>
      <c r="L5702" s="2">
        <v>0</v>
      </c>
      <c r="M5702" s="2">
        <v>0</v>
      </c>
      <c r="N5702" s="2" t="str">
        <f>"601866"</f>
        <v>601866</v>
      </c>
      <c r="O5702" s="2" t="str">
        <f>"A453612732"</f>
        <v>A453612732</v>
      </c>
      <c r="P5702" s="2" t="str">
        <f>"3639.68"</f>
        <v>3639.68</v>
      </c>
      <c r="Q5702" s="2">
        <v>12</v>
      </c>
      <c r="R5702" s="2">
        <f>Q5702*C5702</f>
        <v>4800</v>
      </c>
    </row>
    <row r="5703" spans="2:18">
      <c r="B5703" s="2" t="str">
        <f>"中航军B"</f>
        <v>中航军B</v>
      </c>
      <c r="C5703" s="2">
        <v>3000</v>
      </c>
      <c r="D5703" s="2">
        <v>3000</v>
      </c>
      <c r="E5703" s="2" t="str">
        <f>"人民币"</f>
        <v>人民币</v>
      </c>
      <c r="F5703" s="2">
        <v>0.972</v>
      </c>
      <c r="G5703" s="2">
        <v>-62</v>
      </c>
      <c r="H5703" s="2">
        <v>-2.16</v>
      </c>
      <c r="I5703" s="2"/>
      <c r="J5703" s="2">
        <v>2853</v>
      </c>
      <c r="K5703" s="2">
        <v>0.951</v>
      </c>
      <c r="L5703" s="2">
        <v>0</v>
      </c>
      <c r="M5703" s="2">
        <v>0</v>
      </c>
      <c r="N5703" s="2" t="str">
        <f>"150222"</f>
        <v>150222</v>
      </c>
      <c r="O5703" s="2" t="str">
        <f>"0157472516"</f>
        <v>0157472516</v>
      </c>
      <c r="P5703" s="2" t="str">
        <f>"2915.00"</f>
        <v>2915.00</v>
      </c>
      <c r="Q5703" s="2">
        <v>1.1</v>
      </c>
      <c r="R5703" s="2">
        <f>Q5703*C5703</f>
        <v>3300</v>
      </c>
    </row>
    <row r="5704" spans="2:18">
      <c r="B5704" s="2" t="str">
        <f>"华贸物流"</f>
        <v>华贸物流</v>
      </c>
      <c r="C5704" s="2">
        <v>200</v>
      </c>
      <c r="D5704" s="2">
        <v>200</v>
      </c>
      <c r="E5704" s="2" t="str">
        <f>"人民币"</f>
        <v>人民币</v>
      </c>
      <c r="F5704" s="2">
        <v>16.576</v>
      </c>
      <c r="G5704" s="2">
        <v>-473.12</v>
      </c>
      <c r="H5704" s="2">
        <v>-14.27</v>
      </c>
      <c r="I5704" s="2"/>
      <c r="J5704" s="2">
        <v>2842</v>
      </c>
      <c r="K5704" s="2">
        <v>14.21</v>
      </c>
      <c r="L5704" s="2">
        <v>0</v>
      </c>
      <c r="M5704" s="2">
        <v>0</v>
      </c>
      <c r="N5704" s="2" t="str">
        <f>"603128"</f>
        <v>603128</v>
      </c>
      <c r="O5704" s="2" t="str">
        <f t="shared" ref="O5704:O5707" si="1704">"A453612732"</f>
        <v>A453612732</v>
      </c>
      <c r="P5704" s="2" t="str">
        <f>"3315.12"</f>
        <v>3315.12</v>
      </c>
      <c r="Q5704" s="2">
        <v>20</v>
      </c>
      <c r="R5704" s="2">
        <f>Q5704*C5704</f>
        <v>4000</v>
      </c>
    </row>
    <row r="5705" spans="2:18">
      <c r="B5705" s="2" t="str">
        <f>"盛达矿业"</f>
        <v>盛达矿业</v>
      </c>
      <c r="C5705" s="2">
        <v>100</v>
      </c>
      <c r="D5705" s="2">
        <v>100</v>
      </c>
      <c r="E5705" s="2" t="str">
        <f>"人民币"</f>
        <v>人民币</v>
      </c>
      <c r="F5705" s="2">
        <v>38.308</v>
      </c>
      <c r="G5705" s="2">
        <v>-1175.77</v>
      </c>
      <c r="H5705" s="2">
        <v>-30.69</v>
      </c>
      <c r="I5705" s="2"/>
      <c r="J5705" s="2">
        <v>2655</v>
      </c>
      <c r="K5705" s="2">
        <v>26.55</v>
      </c>
      <c r="L5705" s="2">
        <v>0</v>
      </c>
      <c r="M5705" s="2">
        <v>100</v>
      </c>
      <c r="N5705" s="2" t="str">
        <f>"000603"</f>
        <v>000603</v>
      </c>
      <c r="O5705" s="2" t="str">
        <f>"0157472516"</f>
        <v>0157472516</v>
      </c>
      <c r="P5705" s="2" t="str">
        <f>"3830.77"</f>
        <v>3830.77</v>
      </c>
      <c r="Q5705" s="2">
        <v>40</v>
      </c>
      <c r="R5705" s="2">
        <f>Q5705*C5705</f>
        <v>4000</v>
      </c>
    </row>
    <row r="5706" spans="2:18">
      <c r="B5706" s="2" t="str">
        <f>"大众交通"</f>
        <v>大众交通</v>
      </c>
      <c r="C5706" s="2">
        <v>100</v>
      </c>
      <c r="D5706" s="2">
        <v>100</v>
      </c>
      <c r="E5706" s="2" t="str">
        <f>"人民币"</f>
        <v>人民币</v>
      </c>
      <c r="F5706" s="2">
        <v>30.941</v>
      </c>
      <c r="G5706" s="2">
        <v>-1037.13</v>
      </c>
      <c r="H5706" s="2">
        <v>-33.52</v>
      </c>
      <c r="I5706" s="2"/>
      <c r="J5706" s="2">
        <v>2057</v>
      </c>
      <c r="K5706" s="2">
        <v>20.57</v>
      </c>
      <c r="L5706" s="2">
        <v>0</v>
      </c>
      <c r="M5706" s="2">
        <v>0</v>
      </c>
      <c r="N5706" s="2" t="str">
        <f>"600611"</f>
        <v>600611</v>
      </c>
      <c r="O5706" s="2" t="str">
        <f>"A453612732"</f>
        <v>A453612732</v>
      </c>
      <c r="P5706" s="2" t="str">
        <f>"3094.13"</f>
        <v>3094.13</v>
      </c>
      <c r="Q5706" s="2">
        <v>28</v>
      </c>
      <c r="R5706" s="2">
        <f>Q5706*C5706</f>
        <v>2800</v>
      </c>
    </row>
    <row r="5707" spans="2:18">
      <c r="B5707" s="2" t="str">
        <f>"中国中车"</f>
        <v>中国中车</v>
      </c>
      <c r="C5707" s="2">
        <v>100</v>
      </c>
      <c r="D5707" s="2">
        <v>100</v>
      </c>
      <c r="E5707" s="2" t="str">
        <f>"人民币"</f>
        <v>人民币</v>
      </c>
      <c r="F5707" s="2">
        <v>26.395</v>
      </c>
      <c r="G5707" s="2">
        <v>-631.5</v>
      </c>
      <c r="H5707" s="2">
        <v>-23.92</v>
      </c>
      <c r="I5707" s="2"/>
      <c r="J5707" s="2">
        <v>2008</v>
      </c>
      <c r="K5707" s="2">
        <v>20.08</v>
      </c>
      <c r="L5707" s="2">
        <v>0</v>
      </c>
      <c r="M5707" s="2">
        <v>100</v>
      </c>
      <c r="N5707" s="2" t="str">
        <f>"601766"</f>
        <v>601766</v>
      </c>
      <c r="O5707" s="2" t="str">
        <f>"A453612732"</f>
        <v>A453612732</v>
      </c>
      <c r="P5707" s="2" t="str">
        <f>"2639.50"</f>
        <v>2639.50</v>
      </c>
      <c r="Q5707" s="2">
        <v>30</v>
      </c>
      <c r="R5707" s="2">
        <f>Q5707*C5707</f>
        <v>3000</v>
      </c>
    </row>
    <row r="5708" spans="2:18">
      <c r="B5708" s="2" t="s">
        <v>8</v>
      </c>
      <c r="C5708" s="2" t="s">
        <v>9</v>
      </c>
      <c r="D5708" s="4" t="s">
        <v>10</v>
      </c>
      <c r="E5708" s="4"/>
      <c r="F5708" s="4"/>
      <c r="G5708" s="2"/>
      <c r="H5708" s="2">
        <f>SUM(H5692:H5707)</f>
        <v>-178.38</v>
      </c>
      <c r="I5708" s="2"/>
      <c r="J5708" s="2"/>
      <c r="K5708" s="2"/>
      <c r="L5708" s="2"/>
      <c r="M5708" s="2"/>
      <c r="N5708" s="2"/>
      <c r="O5708" s="2"/>
      <c r="P5708" s="2"/>
      <c r="Q5708" s="2"/>
      <c r="R5708" s="2">
        <f>SUM(R5692:R5707)</f>
        <v>134800</v>
      </c>
    </row>
    <row r="5709" customFormat="1" spans="4:9">
      <c r="D5709" s="5"/>
      <c r="E5709" s="5"/>
      <c r="F5709" s="5"/>
      <c r="I5709" s="6">
        <v>42257</v>
      </c>
    </row>
    <row r="5710" customFormat="1" spans="11:11">
      <c r="K5710" s="6">
        <f>I5709+1</f>
        <v>42258</v>
      </c>
    </row>
    <row r="5711" customFormat="1" spans="3:12">
      <c r="C5711" t="s">
        <v>11</v>
      </c>
      <c r="L5711" s="7">
        <f ca="1">NOW()</f>
        <v>42259.9654398148</v>
      </c>
    </row>
    <row r="5712" customFormat="1" spans="10:10">
      <c r="J5712" t="e">
        <f>E5704+1</f>
        <v>#VALUE!</v>
      </c>
    </row>
    <row r="5713" customFormat="1" spans="7:7">
      <c r="G5713" t="s">
        <v>12</v>
      </c>
    </row>
    <row r="5714" customFormat="1" spans="6:6">
      <c r="F5714" t="s">
        <v>13</v>
      </c>
    </row>
    <row r="5715" spans="1:17">
      <c r="A5715" s="2" t="str">
        <f>"币种"</f>
        <v>币种</v>
      </c>
      <c r="B5715" s="2" t="str">
        <f>"余额"</f>
        <v>余额</v>
      </c>
      <c r="C5715" s="2" t="str">
        <f>"可用"</f>
        <v>可用</v>
      </c>
      <c r="D5715" s="2" t="str">
        <f>"可取"</f>
        <v>可取</v>
      </c>
      <c r="E5715" s="2" t="str">
        <f>"参考市值"</f>
        <v>参考市值</v>
      </c>
      <c r="F5715" s="2" t="str">
        <f>"资产"</f>
        <v>资产</v>
      </c>
      <c r="G5715" s="2" t="str">
        <f>"盈亏"</f>
        <v>盈亏</v>
      </c>
      <c r="H5715" s="2"/>
      <c r="I5715" s="2"/>
      <c r="J5715" s="2"/>
      <c r="K5715" s="2"/>
      <c r="L5715" s="2"/>
      <c r="M5715" s="2"/>
      <c r="N5715" s="2"/>
      <c r="O5715" s="2"/>
      <c r="P5715" s="2"/>
      <c r="Q5715" s="2"/>
    </row>
    <row r="5716" spans="1:17">
      <c r="A5716" s="2" t="str">
        <f>"人民币"</f>
        <v>人民币</v>
      </c>
      <c r="B5716" s="2" t="str">
        <f>"5508.71"</f>
        <v>5508.71</v>
      </c>
      <c r="C5716" s="2" t="str">
        <f>"138.54"</f>
        <v>138.54</v>
      </c>
      <c r="D5716" s="2" t="str">
        <f>"138.54"</f>
        <v>138.54</v>
      </c>
      <c r="E5716" s="2" t="str">
        <f>"91616.00"</f>
        <v>91616.00</v>
      </c>
      <c r="F5716" s="2" t="str">
        <f>"91754.54"</f>
        <v>91754.54</v>
      </c>
      <c r="G5716" s="2" t="str">
        <f>"-9194.42"</f>
        <v>-9194.42</v>
      </c>
      <c r="H5716" s="2"/>
      <c r="I5716" s="2"/>
      <c r="J5716" s="2"/>
      <c r="K5716" s="2"/>
      <c r="L5716" s="2"/>
      <c r="M5716" s="2"/>
      <c r="N5716" s="2"/>
      <c r="O5716" s="2"/>
      <c r="P5716" s="2"/>
      <c r="Q5716" s="2"/>
    </row>
    <row r="5717" spans="1:17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8"/>
    </row>
    <row r="5718" spans="1:18">
      <c r="A5718" s="2" t="s">
        <v>0</v>
      </c>
      <c r="B5718" s="2" t="str">
        <f>"证券数量"</f>
        <v>证券数量</v>
      </c>
      <c r="C5718" s="2" t="s">
        <v>1</v>
      </c>
      <c r="D5718" s="2" t="str">
        <f>"价格币种"</f>
        <v>价格币种</v>
      </c>
      <c r="E5718" s="2" t="str">
        <f>"成本价"</f>
        <v>成本价</v>
      </c>
      <c r="F5718" s="2" t="str">
        <f>"浮动盈亏"</f>
        <v>浮动盈亏</v>
      </c>
      <c r="G5718" s="2" t="str">
        <f>"盈亏比例(%)"</f>
        <v>盈亏比例(%)</v>
      </c>
      <c r="H5718" s="2" t="str">
        <f>"折算汇率"</f>
        <v>折算汇率</v>
      </c>
      <c r="I5718" s="2" t="str">
        <f>"最新市值"</f>
        <v>最新市值</v>
      </c>
      <c r="J5718" s="2" t="str">
        <f>"当前价"</f>
        <v>当前价</v>
      </c>
      <c r="K5718" s="2" t="str">
        <f>"今买数量"</f>
        <v>今买数量</v>
      </c>
      <c r="L5718" s="2" t="str">
        <f>"今卖数量"</f>
        <v>今卖数量</v>
      </c>
      <c r="M5718" s="2" t="str">
        <f>"证券代码"</f>
        <v>证券代码</v>
      </c>
      <c r="N5718" s="2" t="str">
        <f>"股东代码"</f>
        <v>股东代码</v>
      </c>
      <c r="O5718" s="2" t="str">
        <f>"成本金额"</f>
        <v>成本金额</v>
      </c>
      <c r="P5718" s="2" t="s">
        <v>2</v>
      </c>
      <c r="Q5718" s="2"/>
      <c r="R5718" s="2" t="s">
        <v>3</v>
      </c>
    </row>
    <row r="5719" spans="1:18">
      <c r="A5719" s="2" t="s">
        <v>4</v>
      </c>
      <c r="B5719" s="9" t="s">
        <v>5</v>
      </c>
      <c r="C5719" s="9" t="s">
        <v>5</v>
      </c>
      <c r="D5719" s="2" t="str">
        <f t="shared" ref="D5719:D5734" si="1705">"人民币"</f>
        <v>人民币</v>
      </c>
      <c r="E5719" s="2">
        <v>19.758</v>
      </c>
      <c r="F5719" s="2">
        <v>-1294.53</v>
      </c>
      <c r="G5719" s="2">
        <v>-8.19</v>
      </c>
      <c r="H5719" s="9" t="s">
        <v>6</v>
      </c>
      <c r="I5719" s="2">
        <v>14512</v>
      </c>
      <c r="J5719" s="2">
        <v>18.14</v>
      </c>
      <c r="K5719" s="2">
        <v>0</v>
      </c>
      <c r="L5719" s="2">
        <v>0</v>
      </c>
      <c r="M5719" s="2" t="str">
        <f>"000936"</f>
        <v>000936</v>
      </c>
      <c r="N5719" s="2" t="str">
        <f t="shared" ref="N5719:N5722" si="1706">"0157472516"</f>
        <v>0157472516</v>
      </c>
      <c r="O5719" s="2" t="str">
        <f>"15806.53"</f>
        <v>15806.53</v>
      </c>
      <c r="P5719" s="2">
        <v>30</v>
      </c>
      <c r="Q5719" s="2">
        <f t="shared" ref="Q5719:Q5734" si="1707">P5719*B5719</f>
        <v>24000</v>
      </c>
      <c r="R5719" s="2">
        <f t="shared" ref="R5719:R5734" si="1708">(Q5719-O5719)/O5719*100</f>
        <v>51.835981711356</v>
      </c>
    </row>
    <row r="5720" spans="1:18">
      <c r="A5720" s="2" t="str">
        <f>"创业板B"</f>
        <v>创业板B</v>
      </c>
      <c r="B5720" s="2">
        <v>10000</v>
      </c>
      <c r="C5720" s="2">
        <v>10000</v>
      </c>
      <c r="D5720" s="2" t="str">
        <f>"人民币"</f>
        <v>人民币</v>
      </c>
      <c r="E5720" s="2">
        <v>1.116</v>
      </c>
      <c r="F5720" s="2">
        <v>-927.5</v>
      </c>
      <c r="G5720" s="2">
        <v>-8.33</v>
      </c>
      <c r="H5720" s="2"/>
      <c r="I5720" s="2">
        <v>10230</v>
      </c>
      <c r="J5720" s="2">
        <v>1.023</v>
      </c>
      <c r="K5720" s="2">
        <v>0</v>
      </c>
      <c r="L5720" s="2">
        <v>0</v>
      </c>
      <c r="M5720" s="2" t="str">
        <f>"150153"</f>
        <v>150153</v>
      </c>
      <c r="N5720" s="2" t="str">
        <f>"0157472516"</f>
        <v>0157472516</v>
      </c>
      <c r="O5720" s="2" t="str">
        <f>"11157.50"</f>
        <v>11157.50</v>
      </c>
      <c r="P5720" s="2">
        <v>1.3</v>
      </c>
      <c r="Q5720" s="2">
        <f>P5720*B5720</f>
        <v>13000</v>
      </c>
      <c r="R5720" s="2">
        <f>(Q5720-O5720)/O5720*100</f>
        <v>16.5135559041004</v>
      </c>
    </row>
    <row r="5721" spans="1:18">
      <c r="A5721" s="2" t="s">
        <v>7</v>
      </c>
      <c r="B5721" s="2">
        <v>600</v>
      </c>
      <c r="C5721" s="2">
        <v>600</v>
      </c>
      <c r="D5721" s="2" t="str">
        <f>"人民币"</f>
        <v>人民币</v>
      </c>
      <c r="E5721" s="2">
        <v>17.548</v>
      </c>
      <c r="F5721" s="2">
        <v>-310.88</v>
      </c>
      <c r="G5721" s="2">
        <v>-2.95</v>
      </c>
      <c r="H5721" s="2"/>
      <c r="I5721" s="2">
        <v>10218</v>
      </c>
      <c r="J5721" s="2">
        <v>17.03</v>
      </c>
      <c r="K5721" s="2">
        <v>0</v>
      </c>
      <c r="L5721" s="2">
        <v>0</v>
      </c>
      <c r="M5721" s="2" t="str">
        <f>"600008"</f>
        <v>600008</v>
      </c>
      <c r="N5721" s="2" t="str">
        <f t="shared" ref="N5721:N5724" si="1709">"A453612732"</f>
        <v>A453612732</v>
      </c>
      <c r="O5721" s="2" t="str">
        <f>"10528.88"</f>
        <v>10528.88</v>
      </c>
      <c r="P5721" s="2">
        <v>25</v>
      </c>
      <c r="Q5721" s="2">
        <f>P5721*B5721</f>
        <v>15000</v>
      </c>
      <c r="R5721" s="2">
        <f>(Q5721-O5721)/O5721*100</f>
        <v>42.4652954540274</v>
      </c>
    </row>
    <row r="5722" spans="1:18">
      <c r="A5722" s="2" t="str">
        <f>"华英农业"</f>
        <v>华英农业</v>
      </c>
      <c r="B5722" s="2">
        <v>600</v>
      </c>
      <c r="C5722" s="2">
        <v>300</v>
      </c>
      <c r="D5722" s="2" t="str">
        <f>"人民币"</f>
        <v>人民币</v>
      </c>
      <c r="E5722" s="2">
        <v>14.948</v>
      </c>
      <c r="F5722" s="2">
        <v>-418.66</v>
      </c>
      <c r="G5722" s="2">
        <v>-4.67</v>
      </c>
      <c r="H5722" s="2"/>
      <c r="I5722" s="2">
        <v>8550</v>
      </c>
      <c r="J5722" s="2">
        <v>14.25</v>
      </c>
      <c r="K5722" s="2">
        <v>300</v>
      </c>
      <c r="L5722" s="2">
        <v>0</v>
      </c>
      <c r="M5722" s="2" t="str">
        <f>"002321"</f>
        <v>002321</v>
      </c>
      <c r="N5722" s="2" t="str">
        <f>"0157472516"</f>
        <v>0157472516</v>
      </c>
      <c r="O5722" s="2" t="str">
        <f>"8968.66"</f>
        <v>8968.66</v>
      </c>
      <c r="P5722" s="2">
        <v>25</v>
      </c>
      <c r="Q5722" s="2">
        <f>P5722*B5722</f>
        <v>15000</v>
      </c>
      <c r="R5722" s="2">
        <f>(Q5722-O5722)/O5722*100</f>
        <v>67.2490650777262</v>
      </c>
    </row>
    <row r="5723" spans="1:18">
      <c r="A5723" s="2" t="str">
        <f>"*ST阳化"</f>
        <v>*ST阳化</v>
      </c>
      <c r="B5723" s="2">
        <v>900</v>
      </c>
      <c r="C5723" s="2">
        <v>600</v>
      </c>
      <c r="D5723" s="2" t="str">
        <f>"人民币"</f>
        <v>人民币</v>
      </c>
      <c r="E5723" s="2">
        <v>7.599</v>
      </c>
      <c r="F5723" s="2">
        <v>-80.2</v>
      </c>
      <c r="G5723" s="2">
        <v>-1.17</v>
      </c>
      <c r="H5723" s="2"/>
      <c r="I5723" s="2">
        <v>6759</v>
      </c>
      <c r="J5723" s="2">
        <v>7.51</v>
      </c>
      <c r="K5723" s="2">
        <v>300</v>
      </c>
      <c r="L5723" s="2">
        <v>0</v>
      </c>
      <c r="M5723" s="2" t="str">
        <f>"600691"</f>
        <v>600691</v>
      </c>
      <c r="N5723" s="2" t="str">
        <f>"A453612732"</f>
        <v>A453612732</v>
      </c>
      <c r="O5723" s="2" t="str">
        <f>"6839.20"</f>
        <v>6839.20</v>
      </c>
      <c r="P5723" s="2">
        <v>11</v>
      </c>
      <c r="Q5723" s="2">
        <f>P5723*B5723</f>
        <v>9900</v>
      </c>
      <c r="R5723" s="2">
        <f>(Q5723-O5723)/O5723*100</f>
        <v>44.7537723710376</v>
      </c>
    </row>
    <row r="5724" spans="1:18">
      <c r="A5724" s="2" t="str">
        <f>"雪峰科技"</f>
        <v>雪峰科技</v>
      </c>
      <c r="B5724" s="2">
        <v>200</v>
      </c>
      <c r="C5724" s="2">
        <v>100</v>
      </c>
      <c r="D5724" s="2" t="str">
        <f>"人民币"</f>
        <v>人民币</v>
      </c>
      <c r="E5724" s="2">
        <v>37.898</v>
      </c>
      <c r="F5724" s="2">
        <v>-1239.59</v>
      </c>
      <c r="G5724" s="2">
        <v>-16.35</v>
      </c>
      <c r="H5724" s="2"/>
      <c r="I5724" s="2">
        <v>6340</v>
      </c>
      <c r="J5724" s="2">
        <v>31.7</v>
      </c>
      <c r="K5724" s="2">
        <v>100</v>
      </c>
      <c r="L5724" s="2">
        <v>0</v>
      </c>
      <c r="M5724" s="2" t="str">
        <f>"603227"</f>
        <v>603227</v>
      </c>
      <c r="N5724" s="2" t="str">
        <f>"A453612732"</f>
        <v>A453612732</v>
      </c>
      <c r="O5724" s="2" t="str">
        <f>"7579.59"</f>
        <v>7579.59</v>
      </c>
      <c r="P5724" s="2">
        <v>42</v>
      </c>
      <c r="Q5724" s="2">
        <f>P5724*B5724</f>
        <v>8400</v>
      </c>
      <c r="R5724" s="2">
        <f>(Q5724-O5724)/O5724*100</f>
        <v>10.8239363870605</v>
      </c>
    </row>
    <row r="5725" spans="1:18">
      <c r="A5725" s="2" t="str">
        <f>"三花股份"</f>
        <v>三花股份</v>
      </c>
      <c r="B5725" s="2">
        <v>400</v>
      </c>
      <c r="C5725" s="2">
        <v>400</v>
      </c>
      <c r="D5725" s="2" t="str">
        <f>"人民币"</f>
        <v>人民币</v>
      </c>
      <c r="E5725" s="2">
        <v>13.737</v>
      </c>
      <c r="F5725" s="2">
        <v>69.25</v>
      </c>
      <c r="G5725" s="2">
        <v>1.26</v>
      </c>
      <c r="H5725" s="2"/>
      <c r="I5725" s="2">
        <v>5564</v>
      </c>
      <c r="J5725" s="2">
        <v>13.91</v>
      </c>
      <c r="K5725" s="2">
        <v>0</v>
      </c>
      <c r="L5725" s="2">
        <v>0</v>
      </c>
      <c r="M5725" s="2" t="str">
        <f>"002050"</f>
        <v>002050</v>
      </c>
      <c r="N5725" s="2" t="str">
        <f t="shared" ref="N5725:N5730" si="1710">"0157472516"</f>
        <v>0157472516</v>
      </c>
      <c r="O5725" s="2" t="str">
        <f>"5494.75"</f>
        <v>5494.75</v>
      </c>
      <c r="P5725" s="2">
        <v>20</v>
      </c>
      <c r="Q5725" s="2">
        <f>P5725*B5725</f>
        <v>8000</v>
      </c>
      <c r="R5725" s="2">
        <f>(Q5725-O5725)/O5725*100</f>
        <v>45.5935210883116</v>
      </c>
    </row>
    <row r="5726" spans="1:18">
      <c r="A5726" s="2" t="str">
        <f>"农 产 品"</f>
        <v>农 产 品</v>
      </c>
      <c r="B5726" s="2">
        <v>200</v>
      </c>
      <c r="C5726" s="2">
        <v>200</v>
      </c>
      <c r="D5726" s="2" t="str">
        <f>"人民币"</f>
        <v>人民币</v>
      </c>
      <c r="E5726" s="2">
        <v>25.665</v>
      </c>
      <c r="F5726" s="2">
        <v>-601</v>
      </c>
      <c r="G5726" s="2">
        <v>-11.71</v>
      </c>
      <c r="H5726" s="2"/>
      <c r="I5726" s="2">
        <v>4532</v>
      </c>
      <c r="J5726" s="2">
        <v>22.66</v>
      </c>
      <c r="K5726" s="2">
        <v>0</v>
      </c>
      <c r="L5726" s="2">
        <v>0</v>
      </c>
      <c r="M5726" s="2" t="str">
        <f>"000061"</f>
        <v>000061</v>
      </c>
      <c r="N5726" s="2" t="str">
        <f>"0157472516"</f>
        <v>0157472516</v>
      </c>
      <c r="O5726" s="2" t="str">
        <f>"5133.00"</f>
        <v>5133.00</v>
      </c>
      <c r="P5726" s="2">
        <v>35</v>
      </c>
      <c r="Q5726" s="2">
        <f>P5726*B5726</f>
        <v>7000</v>
      </c>
      <c r="R5726" s="2">
        <f>(Q5726-O5726)/O5726*100</f>
        <v>36.3724917202416</v>
      </c>
    </row>
    <row r="5727" spans="1:18">
      <c r="A5727" s="2" t="str">
        <f>"北京城建"</f>
        <v>北京城建</v>
      </c>
      <c r="B5727" s="2">
        <v>200</v>
      </c>
      <c r="C5727" s="2">
        <v>200</v>
      </c>
      <c r="D5727" s="2" t="str">
        <f>"人民币"</f>
        <v>人民币</v>
      </c>
      <c r="E5727" s="2">
        <v>24.605</v>
      </c>
      <c r="F5727" s="2">
        <v>-394.99</v>
      </c>
      <c r="G5727" s="2">
        <v>-8.03</v>
      </c>
      <c r="H5727" s="2"/>
      <c r="I5727" s="2">
        <v>4526</v>
      </c>
      <c r="J5727" s="2">
        <v>22.63</v>
      </c>
      <c r="K5727" s="2">
        <v>0</v>
      </c>
      <c r="L5727" s="2">
        <v>0</v>
      </c>
      <c r="M5727" s="2" t="str">
        <f>"600266"</f>
        <v>600266</v>
      </c>
      <c r="N5727" s="2" t="str">
        <f t="shared" ref="N5727:N5729" si="1711">"A453612732"</f>
        <v>A453612732</v>
      </c>
      <c r="O5727" s="2" t="str">
        <f>"4920.99"</f>
        <v>4920.99</v>
      </c>
      <c r="P5727" s="2">
        <v>28</v>
      </c>
      <c r="Q5727" s="2">
        <f>P5727*B5727</f>
        <v>5600</v>
      </c>
      <c r="R5727" s="2">
        <f>(Q5727-O5727)/O5727*100</f>
        <v>13.7982397850839</v>
      </c>
    </row>
    <row r="5728" spans="1:18">
      <c r="A5728" s="2" t="str">
        <f>"上汽集团"</f>
        <v>上汽集团</v>
      </c>
      <c r="B5728" s="2">
        <v>200</v>
      </c>
      <c r="C5728" s="2">
        <v>200</v>
      </c>
      <c r="D5728" s="2" t="str">
        <f>"人民币"</f>
        <v>人民币</v>
      </c>
      <c r="E5728" s="2">
        <v>24.736</v>
      </c>
      <c r="F5728" s="2">
        <v>-449.12</v>
      </c>
      <c r="G5728" s="2">
        <v>-9.08</v>
      </c>
      <c r="H5728" s="2"/>
      <c r="I5728" s="2">
        <v>4498</v>
      </c>
      <c r="J5728" s="2">
        <v>22.49</v>
      </c>
      <c r="K5728" s="2">
        <v>0</v>
      </c>
      <c r="L5728" s="2">
        <v>0</v>
      </c>
      <c r="M5728" s="2" t="str">
        <f>"600104"</f>
        <v>600104</v>
      </c>
      <c r="N5728" s="2" t="str">
        <f>"A453612732"</f>
        <v>A453612732</v>
      </c>
      <c r="O5728" s="2" t="str">
        <f>"4947.12"</f>
        <v>4947.12</v>
      </c>
      <c r="P5728" s="2">
        <v>35</v>
      </c>
      <c r="Q5728" s="2">
        <f>P5728*B5728</f>
        <v>7000</v>
      </c>
      <c r="R5728" s="2">
        <f>(Q5728-O5728)/O5728*100</f>
        <v>41.4964666310904</v>
      </c>
    </row>
    <row r="5729" spans="1:18">
      <c r="A5729" s="2" t="str">
        <f>"中海集运"</f>
        <v>中海集运</v>
      </c>
      <c r="B5729" s="2">
        <v>400</v>
      </c>
      <c r="C5729" s="2">
        <v>400</v>
      </c>
      <c r="D5729" s="2" t="str">
        <f>"人民币"</f>
        <v>人民币</v>
      </c>
      <c r="E5729" s="2">
        <v>9.099</v>
      </c>
      <c r="F5729" s="2">
        <v>-167.68</v>
      </c>
      <c r="G5729" s="2">
        <v>-4.6</v>
      </c>
      <c r="H5729" s="2"/>
      <c r="I5729" s="2">
        <v>3472</v>
      </c>
      <c r="J5729" s="2">
        <v>8.68</v>
      </c>
      <c r="K5729" s="2">
        <v>0</v>
      </c>
      <c r="L5729" s="2">
        <v>0</v>
      </c>
      <c r="M5729" s="2" t="str">
        <f>"601866"</f>
        <v>601866</v>
      </c>
      <c r="N5729" s="2" t="str">
        <f>"A453612732"</f>
        <v>A453612732</v>
      </c>
      <c r="O5729" s="2" t="str">
        <f>"3639.68"</f>
        <v>3639.68</v>
      </c>
      <c r="P5729" s="2">
        <v>12</v>
      </c>
      <c r="Q5729" s="2">
        <f>P5729*B5729</f>
        <v>4800</v>
      </c>
      <c r="R5729" s="2">
        <f>(Q5729-O5729)/O5729*100</f>
        <v>31.8797256901706</v>
      </c>
    </row>
    <row r="5730" spans="1:18">
      <c r="A5730" s="2" t="str">
        <f>"中航军B"</f>
        <v>中航军B</v>
      </c>
      <c r="B5730" s="2">
        <v>3000</v>
      </c>
      <c r="C5730" s="2">
        <v>3000</v>
      </c>
      <c r="D5730" s="2" t="str">
        <f>"人民币"</f>
        <v>人民币</v>
      </c>
      <c r="E5730" s="2">
        <v>0.972</v>
      </c>
      <c r="F5730" s="2">
        <v>-62</v>
      </c>
      <c r="G5730" s="2">
        <v>-2.16</v>
      </c>
      <c r="H5730" s="2"/>
      <c r="I5730" s="2">
        <v>2853</v>
      </c>
      <c r="J5730" s="2">
        <v>0.951</v>
      </c>
      <c r="K5730" s="2">
        <v>0</v>
      </c>
      <c r="L5730" s="2">
        <v>0</v>
      </c>
      <c r="M5730" s="2" t="str">
        <f>"150222"</f>
        <v>150222</v>
      </c>
      <c r="N5730" s="2" t="str">
        <f>"0157472516"</f>
        <v>0157472516</v>
      </c>
      <c r="O5730" s="2" t="str">
        <f>"2915.00"</f>
        <v>2915.00</v>
      </c>
      <c r="P5730" s="2">
        <v>1.1</v>
      </c>
      <c r="Q5730" s="2">
        <f>P5730*B5730</f>
        <v>3300</v>
      </c>
      <c r="R5730" s="2">
        <f>(Q5730-O5730)/O5730*100</f>
        <v>13.2075471698113</v>
      </c>
    </row>
    <row r="5731" spans="1:18">
      <c r="A5731" s="2" t="str">
        <f>"华贸物流"</f>
        <v>华贸物流</v>
      </c>
      <c r="B5731" s="2">
        <v>200</v>
      </c>
      <c r="C5731" s="2">
        <v>200</v>
      </c>
      <c r="D5731" s="2" t="str">
        <f>"人民币"</f>
        <v>人民币</v>
      </c>
      <c r="E5731" s="2">
        <v>16.576</v>
      </c>
      <c r="F5731" s="2">
        <v>-473.12</v>
      </c>
      <c r="G5731" s="2">
        <v>-14.27</v>
      </c>
      <c r="H5731" s="2"/>
      <c r="I5731" s="2">
        <v>2842</v>
      </c>
      <c r="J5731" s="2">
        <v>14.21</v>
      </c>
      <c r="K5731" s="2">
        <v>0</v>
      </c>
      <c r="L5731" s="2">
        <v>0</v>
      </c>
      <c r="M5731" s="2" t="str">
        <f>"603128"</f>
        <v>603128</v>
      </c>
      <c r="N5731" s="2" t="str">
        <f t="shared" ref="N5731:N5734" si="1712">"A453612732"</f>
        <v>A453612732</v>
      </c>
      <c r="O5731" s="2" t="str">
        <f>"3315.12"</f>
        <v>3315.12</v>
      </c>
      <c r="P5731" s="2">
        <v>20</v>
      </c>
      <c r="Q5731" s="2">
        <f>P5731*B5731</f>
        <v>4000</v>
      </c>
      <c r="R5731" s="2">
        <f>(Q5731-O5731)/O5731*100</f>
        <v>20.6592823185888</v>
      </c>
    </row>
    <row r="5732" spans="1:18">
      <c r="A5732" s="2" t="str">
        <f>"盛达矿业"</f>
        <v>盛达矿业</v>
      </c>
      <c r="B5732" s="2">
        <v>100</v>
      </c>
      <c r="C5732" s="2">
        <v>100</v>
      </c>
      <c r="D5732" s="2" t="str">
        <f>"人民币"</f>
        <v>人民币</v>
      </c>
      <c r="E5732" s="2">
        <v>38.308</v>
      </c>
      <c r="F5732" s="2">
        <v>-1175.77</v>
      </c>
      <c r="G5732" s="2">
        <v>-30.69</v>
      </c>
      <c r="H5732" s="2"/>
      <c r="I5732" s="2">
        <v>2655</v>
      </c>
      <c r="J5732" s="2">
        <v>26.55</v>
      </c>
      <c r="K5732" s="2">
        <v>0</v>
      </c>
      <c r="L5732" s="2">
        <v>100</v>
      </c>
      <c r="M5732" s="2" t="str">
        <f>"000603"</f>
        <v>000603</v>
      </c>
      <c r="N5732" s="2" t="str">
        <f>"0157472516"</f>
        <v>0157472516</v>
      </c>
      <c r="O5732" s="2" t="str">
        <f>"3830.77"</f>
        <v>3830.77</v>
      </c>
      <c r="P5732" s="2">
        <v>40</v>
      </c>
      <c r="Q5732" s="2">
        <f>P5732*B5732</f>
        <v>4000</v>
      </c>
      <c r="R5732" s="2">
        <f>(Q5732-O5732)/O5732*100</f>
        <v>4.41764971533138</v>
      </c>
    </row>
    <row r="5733" spans="1:18">
      <c r="A5733" s="2" t="str">
        <f>"大众交通"</f>
        <v>大众交通</v>
      </c>
      <c r="B5733" s="2">
        <v>100</v>
      </c>
      <c r="C5733" s="2">
        <v>100</v>
      </c>
      <c r="D5733" s="2" t="str">
        <f>"人民币"</f>
        <v>人民币</v>
      </c>
      <c r="E5733" s="2">
        <v>30.941</v>
      </c>
      <c r="F5733" s="2">
        <v>-1037.13</v>
      </c>
      <c r="G5733" s="2">
        <v>-33.52</v>
      </c>
      <c r="H5733" s="2"/>
      <c r="I5733" s="2">
        <v>2057</v>
      </c>
      <c r="J5733" s="2">
        <v>20.57</v>
      </c>
      <c r="K5733" s="2">
        <v>0</v>
      </c>
      <c r="L5733" s="2">
        <v>0</v>
      </c>
      <c r="M5733" s="2" t="str">
        <f>"600611"</f>
        <v>600611</v>
      </c>
      <c r="N5733" s="2" t="str">
        <f>"A453612732"</f>
        <v>A453612732</v>
      </c>
      <c r="O5733" s="2" t="str">
        <f>"3094.13"</f>
        <v>3094.13</v>
      </c>
      <c r="P5733" s="2">
        <v>28</v>
      </c>
      <c r="Q5733" s="2">
        <f>P5733*B5733</f>
        <v>2800</v>
      </c>
      <c r="R5733" s="2">
        <f>(Q5733-O5733)/O5733*100</f>
        <v>-9.50606470962759</v>
      </c>
    </row>
    <row r="5734" spans="1:18">
      <c r="A5734" s="2" t="str">
        <f>"中国中车"</f>
        <v>中国中车</v>
      </c>
      <c r="B5734" s="2">
        <v>100</v>
      </c>
      <c r="C5734" s="2">
        <v>100</v>
      </c>
      <c r="D5734" s="2" t="str">
        <f>"人民币"</f>
        <v>人民币</v>
      </c>
      <c r="E5734" s="2">
        <v>26.395</v>
      </c>
      <c r="F5734" s="2">
        <v>-631.5</v>
      </c>
      <c r="G5734" s="2">
        <v>-23.92</v>
      </c>
      <c r="H5734" s="2"/>
      <c r="I5734" s="2">
        <v>2008</v>
      </c>
      <c r="J5734" s="2">
        <v>20.08</v>
      </c>
      <c r="K5734" s="2">
        <v>0</v>
      </c>
      <c r="L5734" s="2">
        <v>100</v>
      </c>
      <c r="M5734" s="2" t="str">
        <f>"601766"</f>
        <v>601766</v>
      </c>
      <c r="N5734" s="2" t="str">
        <f>"A453612732"</f>
        <v>A453612732</v>
      </c>
      <c r="O5734" s="2" t="str">
        <f>"2639.50"</f>
        <v>2639.50</v>
      </c>
      <c r="P5734" s="2">
        <v>30</v>
      </c>
      <c r="Q5734" s="2">
        <f>P5734*B5734</f>
        <v>3000</v>
      </c>
      <c r="R5734" s="2">
        <f>(Q5734-O5734)/O5734*100</f>
        <v>13.6578897518469</v>
      </c>
    </row>
    <row r="5735" spans="1:18">
      <c r="A5735" s="2" t="s">
        <v>8</v>
      </c>
      <c r="B5735" s="2" t="s">
        <v>9</v>
      </c>
      <c r="C5735" s="4" t="s">
        <v>10</v>
      </c>
      <c r="D5735" s="4"/>
      <c r="E5735" s="4"/>
      <c r="F5735" s="2"/>
      <c r="G5735" s="2">
        <f>SUM(G5719:G5734)</f>
        <v>-178.38</v>
      </c>
      <c r="H5735" s="2"/>
      <c r="I5735" s="2"/>
      <c r="J5735" s="2"/>
      <c r="K5735" s="2"/>
      <c r="L5735" s="2"/>
      <c r="M5735" s="2"/>
      <c r="N5735" s="2"/>
      <c r="O5735" s="2"/>
      <c r="P5735" s="2"/>
      <c r="Q5735" s="2">
        <f>SUM(Q5719:Q5734)</f>
        <v>134800</v>
      </c>
      <c r="R5735" s="2"/>
    </row>
    <row r="5736" customFormat="1" spans="3:8">
      <c r="C5736" s="5"/>
      <c r="D5736" s="5"/>
      <c r="E5736" s="5"/>
      <c r="H5736" s="6">
        <v>42257</v>
      </c>
    </row>
    <row r="5737" customFormat="1" spans="10:10">
      <c r="J5737" s="6">
        <f>H5736+1</f>
        <v>42258</v>
      </c>
    </row>
    <row r="5738" customFormat="1" spans="2:11">
      <c r="B5738" t="s">
        <v>11</v>
      </c>
      <c r="K5738" s="7">
        <f ca="1">NOW()</f>
        <v>42259.9654398148</v>
      </c>
    </row>
    <row r="5739" customFormat="1" spans="9:9">
      <c r="I5739" t="e">
        <f>D5731+1</f>
        <v>#VALUE!</v>
      </c>
    </row>
    <row r="5740" customFormat="1"/>
    <row r="5741" spans="1:18">
      <c r="A5741" s="2" t="s">
        <v>0</v>
      </c>
      <c r="B5741" s="2" t="str">
        <f>"证券数量"</f>
        <v>证券数量</v>
      </c>
      <c r="C5741" s="2" t="s">
        <v>1</v>
      </c>
      <c r="D5741" s="2" t="str">
        <f>"价格币种"</f>
        <v>价格币种</v>
      </c>
      <c r="E5741" s="2" t="str">
        <f>"成本价"</f>
        <v>成本价</v>
      </c>
      <c r="F5741" s="2" t="str">
        <f>"浮动盈亏"</f>
        <v>浮动盈亏</v>
      </c>
      <c r="G5741" s="2" t="str">
        <f>"盈亏比例(%)"</f>
        <v>盈亏比例(%)</v>
      </c>
      <c r="H5741" s="2" t="str">
        <f>"折算汇率"</f>
        <v>折算汇率</v>
      </c>
      <c r="I5741" s="2" t="str">
        <f>"最新市值"</f>
        <v>最新市值</v>
      </c>
      <c r="J5741" s="2" t="str">
        <f>"当前价"</f>
        <v>当前价</v>
      </c>
      <c r="K5741" s="2" t="str">
        <f>"今买数量"</f>
        <v>今买数量</v>
      </c>
      <c r="L5741" s="2" t="str">
        <f>"今卖数量"</f>
        <v>今卖数量</v>
      </c>
      <c r="M5741" s="2" t="str">
        <f>"证券代码"</f>
        <v>证券代码</v>
      </c>
      <c r="N5741" s="2" t="str">
        <f>"股东代码"</f>
        <v>股东代码</v>
      </c>
      <c r="O5741" s="2" t="str">
        <f>"成本金额"</f>
        <v>成本金额</v>
      </c>
      <c r="P5741" s="2" t="s">
        <v>2</v>
      </c>
      <c r="Q5741" s="2"/>
      <c r="R5741" s="2" t="s">
        <v>3</v>
      </c>
    </row>
    <row r="5742" spans="1:18">
      <c r="A5742" s="2" t="s">
        <v>4</v>
      </c>
      <c r="B5742" s="9" t="s">
        <v>5</v>
      </c>
      <c r="C5742" s="9" t="s">
        <v>5</v>
      </c>
      <c r="D5742" s="2" t="str">
        <f t="shared" ref="D5742:D5757" si="1713">"人民币"</f>
        <v>人民币</v>
      </c>
      <c r="E5742" s="2">
        <v>19.758</v>
      </c>
      <c r="F5742" s="2">
        <v>-1294.53</v>
      </c>
      <c r="G5742" s="2">
        <v>-8.19</v>
      </c>
      <c r="H5742" s="9" t="s">
        <v>6</v>
      </c>
      <c r="I5742" s="2">
        <v>14512</v>
      </c>
      <c r="J5742" s="2">
        <v>18.14</v>
      </c>
      <c r="K5742" s="2">
        <v>0</v>
      </c>
      <c r="L5742" s="2">
        <v>0</v>
      </c>
      <c r="M5742" s="2" t="str">
        <f>"000936"</f>
        <v>000936</v>
      </c>
      <c r="N5742" s="2" t="str">
        <f t="shared" ref="N5742:N5745" si="1714">"0157472516"</f>
        <v>0157472516</v>
      </c>
      <c r="O5742" s="2" t="str">
        <f>"15806.53"</f>
        <v>15806.53</v>
      </c>
      <c r="P5742" s="2">
        <v>30</v>
      </c>
      <c r="Q5742" s="2">
        <f t="shared" ref="Q5742:Q5757" si="1715">P5742*B5742</f>
        <v>24000</v>
      </c>
      <c r="R5742" s="2">
        <f t="shared" ref="R5742:R5757" si="1716">(Q5742-O5742)/O5742*100</f>
        <v>51.835981711356</v>
      </c>
    </row>
    <row r="5743" spans="1:18">
      <c r="A5743" s="2" t="str">
        <f>"创业板B"</f>
        <v>创业板B</v>
      </c>
      <c r="B5743" s="2">
        <v>10000</v>
      </c>
      <c r="C5743" s="2">
        <v>10000</v>
      </c>
      <c r="D5743" s="2" t="str">
        <f>"人民币"</f>
        <v>人民币</v>
      </c>
      <c r="E5743" s="2">
        <v>1.116</v>
      </c>
      <c r="F5743" s="2">
        <v>-927.5</v>
      </c>
      <c r="G5743" s="2">
        <v>-8.33</v>
      </c>
      <c r="H5743" s="2"/>
      <c r="I5743" s="2">
        <v>10230</v>
      </c>
      <c r="J5743" s="2">
        <v>1.023</v>
      </c>
      <c r="K5743" s="2">
        <v>0</v>
      </c>
      <c r="L5743" s="2">
        <v>0</v>
      </c>
      <c r="M5743" s="2" t="str">
        <f>"150153"</f>
        <v>150153</v>
      </c>
      <c r="N5743" s="2" t="str">
        <f>"0157472516"</f>
        <v>0157472516</v>
      </c>
      <c r="O5743" s="2" t="str">
        <f>"11157.50"</f>
        <v>11157.50</v>
      </c>
      <c r="P5743" s="2">
        <v>1.3</v>
      </c>
      <c r="Q5743" s="2">
        <f>P5743*B5743</f>
        <v>13000</v>
      </c>
      <c r="R5743" s="2">
        <f>(Q5743-O5743)/O5743*100</f>
        <v>16.5135559041004</v>
      </c>
    </row>
    <row r="5744" spans="1:18">
      <c r="A5744" s="2" t="s">
        <v>7</v>
      </c>
      <c r="B5744" s="2">
        <v>600</v>
      </c>
      <c r="C5744" s="2">
        <v>600</v>
      </c>
      <c r="D5744" s="2" t="str">
        <f>"人民币"</f>
        <v>人民币</v>
      </c>
      <c r="E5744" s="2">
        <v>17.548</v>
      </c>
      <c r="F5744" s="2">
        <v>-310.88</v>
      </c>
      <c r="G5744" s="2">
        <v>-2.95</v>
      </c>
      <c r="H5744" s="2"/>
      <c r="I5744" s="2">
        <v>10218</v>
      </c>
      <c r="J5744" s="2">
        <v>17.03</v>
      </c>
      <c r="K5744" s="2">
        <v>0</v>
      </c>
      <c r="L5744" s="2">
        <v>0</v>
      </c>
      <c r="M5744" s="2" t="str">
        <f>"600008"</f>
        <v>600008</v>
      </c>
      <c r="N5744" s="2" t="str">
        <f t="shared" ref="N5744:N5747" si="1717">"A453612732"</f>
        <v>A453612732</v>
      </c>
      <c r="O5744" s="2" t="str">
        <f>"10528.88"</f>
        <v>10528.88</v>
      </c>
      <c r="P5744" s="2">
        <v>25</v>
      </c>
      <c r="Q5744" s="2">
        <f>P5744*B5744</f>
        <v>15000</v>
      </c>
      <c r="R5744" s="2">
        <f>(Q5744-O5744)/O5744*100</f>
        <v>42.4652954540274</v>
      </c>
    </row>
    <row r="5745" spans="1:18">
      <c r="A5745" s="2" t="str">
        <f>"华英农业"</f>
        <v>华英农业</v>
      </c>
      <c r="B5745" s="2">
        <v>600</v>
      </c>
      <c r="C5745" s="2">
        <v>300</v>
      </c>
      <c r="D5745" s="2" t="str">
        <f>"人民币"</f>
        <v>人民币</v>
      </c>
      <c r="E5745" s="2">
        <v>14.948</v>
      </c>
      <c r="F5745" s="2">
        <v>-418.66</v>
      </c>
      <c r="G5745" s="2">
        <v>-4.67</v>
      </c>
      <c r="H5745" s="2"/>
      <c r="I5745" s="2">
        <v>8550</v>
      </c>
      <c r="J5745" s="2">
        <v>14.25</v>
      </c>
      <c r="K5745" s="2">
        <v>300</v>
      </c>
      <c r="L5745" s="2">
        <v>0</v>
      </c>
      <c r="M5745" s="2" t="str">
        <f>"002321"</f>
        <v>002321</v>
      </c>
      <c r="N5745" s="2" t="str">
        <f>"0157472516"</f>
        <v>0157472516</v>
      </c>
      <c r="O5745" s="2" t="str">
        <f>"8968.66"</f>
        <v>8968.66</v>
      </c>
      <c r="P5745" s="2">
        <v>25</v>
      </c>
      <c r="Q5745" s="2">
        <f>P5745*B5745</f>
        <v>15000</v>
      </c>
      <c r="R5745" s="2">
        <f>(Q5745-O5745)/O5745*100</f>
        <v>67.2490650777262</v>
      </c>
    </row>
    <row r="5746" spans="1:18">
      <c r="A5746" s="2" t="str">
        <f>"*ST阳化"</f>
        <v>*ST阳化</v>
      </c>
      <c r="B5746" s="2">
        <v>900</v>
      </c>
      <c r="C5746" s="2">
        <v>600</v>
      </c>
      <c r="D5746" s="2" t="str">
        <f>"人民币"</f>
        <v>人民币</v>
      </c>
      <c r="E5746" s="2">
        <v>7.599</v>
      </c>
      <c r="F5746" s="2">
        <v>-80.2</v>
      </c>
      <c r="G5746" s="2">
        <v>-1.17</v>
      </c>
      <c r="H5746" s="2"/>
      <c r="I5746" s="2">
        <v>6759</v>
      </c>
      <c r="J5746" s="2">
        <v>7.51</v>
      </c>
      <c r="K5746" s="2">
        <v>300</v>
      </c>
      <c r="L5746" s="2">
        <v>0</v>
      </c>
      <c r="M5746" s="2" t="str">
        <f>"600691"</f>
        <v>600691</v>
      </c>
      <c r="N5746" s="2" t="str">
        <f>"A453612732"</f>
        <v>A453612732</v>
      </c>
      <c r="O5746" s="2" t="str">
        <f>"6839.20"</f>
        <v>6839.20</v>
      </c>
      <c r="P5746" s="2">
        <v>11</v>
      </c>
      <c r="Q5746" s="2">
        <f>P5746*B5746</f>
        <v>9900</v>
      </c>
      <c r="R5746" s="2">
        <f>(Q5746-O5746)/O5746*100</f>
        <v>44.7537723710376</v>
      </c>
    </row>
    <row r="5747" spans="1:18">
      <c r="A5747" s="2" t="str">
        <f>"雪峰科技"</f>
        <v>雪峰科技</v>
      </c>
      <c r="B5747" s="2">
        <v>200</v>
      </c>
      <c r="C5747" s="2">
        <v>100</v>
      </c>
      <c r="D5747" s="2" t="str">
        <f>"人民币"</f>
        <v>人民币</v>
      </c>
      <c r="E5747" s="2">
        <v>37.898</v>
      </c>
      <c r="F5747" s="2">
        <v>-1239.59</v>
      </c>
      <c r="G5747" s="2">
        <v>-16.35</v>
      </c>
      <c r="H5747" s="2"/>
      <c r="I5747" s="2">
        <v>6340</v>
      </c>
      <c r="J5747" s="2">
        <v>31.7</v>
      </c>
      <c r="K5747" s="2">
        <v>100</v>
      </c>
      <c r="L5747" s="2">
        <v>0</v>
      </c>
      <c r="M5747" s="2" t="str">
        <f>"603227"</f>
        <v>603227</v>
      </c>
      <c r="N5747" s="2" t="str">
        <f>"A453612732"</f>
        <v>A453612732</v>
      </c>
      <c r="O5747" s="2" t="str">
        <f>"7579.59"</f>
        <v>7579.59</v>
      </c>
      <c r="P5747" s="2">
        <v>42</v>
      </c>
      <c r="Q5747" s="2">
        <f>P5747*B5747</f>
        <v>8400</v>
      </c>
      <c r="R5747" s="2">
        <f>(Q5747-O5747)/O5747*100</f>
        <v>10.8239363870605</v>
      </c>
    </row>
    <row r="5748" spans="1:18">
      <c r="A5748" s="2" t="str">
        <f>"三花股份"</f>
        <v>三花股份</v>
      </c>
      <c r="B5748" s="2">
        <v>400</v>
      </c>
      <c r="C5748" s="2">
        <v>400</v>
      </c>
      <c r="D5748" s="2" t="str">
        <f>"人民币"</f>
        <v>人民币</v>
      </c>
      <c r="E5748" s="2">
        <v>13.737</v>
      </c>
      <c r="F5748" s="2">
        <v>69.25</v>
      </c>
      <c r="G5748" s="2">
        <v>1.26</v>
      </c>
      <c r="H5748" s="2"/>
      <c r="I5748" s="2">
        <v>5564</v>
      </c>
      <c r="J5748" s="2">
        <v>13.91</v>
      </c>
      <c r="K5748" s="2">
        <v>0</v>
      </c>
      <c r="L5748" s="2">
        <v>0</v>
      </c>
      <c r="M5748" s="2" t="str">
        <f>"002050"</f>
        <v>002050</v>
      </c>
      <c r="N5748" s="2" t="str">
        <f t="shared" ref="N5748:N5753" si="1718">"0157472516"</f>
        <v>0157472516</v>
      </c>
      <c r="O5748" s="2" t="str">
        <f>"5494.75"</f>
        <v>5494.75</v>
      </c>
      <c r="P5748" s="2">
        <v>20</v>
      </c>
      <c r="Q5748" s="2">
        <f>P5748*B5748</f>
        <v>8000</v>
      </c>
      <c r="R5748" s="2">
        <f>(Q5748-O5748)/O5748*100</f>
        <v>45.5935210883116</v>
      </c>
    </row>
    <row r="5749" spans="1:18">
      <c r="A5749" s="2" t="str">
        <f>"农 产 品"</f>
        <v>农 产 品</v>
      </c>
      <c r="B5749" s="2">
        <v>200</v>
      </c>
      <c r="C5749" s="2">
        <v>200</v>
      </c>
      <c r="D5749" s="2" t="str">
        <f>"人民币"</f>
        <v>人民币</v>
      </c>
      <c r="E5749" s="2">
        <v>25.665</v>
      </c>
      <c r="F5749" s="2">
        <v>-601</v>
      </c>
      <c r="G5749" s="2">
        <v>-11.71</v>
      </c>
      <c r="H5749" s="2"/>
      <c r="I5749" s="2">
        <v>4532</v>
      </c>
      <c r="J5749" s="2">
        <v>22.66</v>
      </c>
      <c r="K5749" s="2">
        <v>0</v>
      </c>
      <c r="L5749" s="2">
        <v>0</v>
      </c>
      <c r="M5749" s="2" t="str">
        <f>"000061"</f>
        <v>000061</v>
      </c>
      <c r="N5749" s="2" t="str">
        <f>"0157472516"</f>
        <v>0157472516</v>
      </c>
      <c r="O5749" s="2" t="str">
        <f>"5133.00"</f>
        <v>5133.00</v>
      </c>
      <c r="P5749" s="2">
        <v>35</v>
      </c>
      <c r="Q5749" s="2">
        <f>P5749*B5749</f>
        <v>7000</v>
      </c>
      <c r="R5749" s="2">
        <f>(Q5749-O5749)/O5749*100</f>
        <v>36.3724917202416</v>
      </c>
    </row>
    <row r="5750" spans="1:18">
      <c r="A5750" s="2" t="str">
        <f>"北京城建"</f>
        <v>北京城建</v>
      </c>
      <c r="B5750" s="2">
        <v>200</v>
      </c>
      <c r="C5750" s="2">
        <v>200</v>
      </c>
      <c r="D5750" s="2" t="str">
        <f>"人民币"</f>
        <v>人民币</v>
      </c>
      <c r="E5750" s="2">
        <v>24.605</v>
      </c>
      <c r="F5750" s="2">
        <v>-394.99</v>
      </c>
      <c r="G5750" s="2">
        <v>-8.03</v>
      </c>
      <c r="H5750" s="2"/>
      <c r="I5750" s="2">
        <v>4526</v>
      </c>
      <c r="J5750" s="2">
        <v>22.63</v>
      </c>
      <c r="K5750" s="2">
        <v>0</v>
      </c>
      <c r="L5750" s="2">
        <v>0</v>
      </c>
      <c r="M5750" s="2" t="str">
        <f>"600266"</f>
        <v>600266</v>
      </c>
      <c r="N5750" s="2" t="str">
        <f t="shared" ref="N5750:N5752" si="1719">"A453612732"</f>
        <v>A453612732</v>
      </c>
      <c r="O5750" s="2" t="str">
        <f>"4920.99"</f>
        <v>4920.99</v>
      </c>
      <c r="P5750" s="2">
        <v>28</v>
      </c>
      <c r="Q5750" s="2">
        <f>P5750*B5750</f>
        <v>5600</v>
      </c>
      <c r="R5750" s="2">
        <f>(Q5750-O5750)/O5750*100</f>
        <v>13.7982397850839</v>
      </c>
    </row>
    <row r="5751" spans="1:18">
      <c r="A5751" s="2" t="str">
        <f>"上汽集团"</f>
        <v>上汽集团</v>
      </c>
      <c r="B5751" s="2">
        <v>200</v>
      </c>
      <c r="C5751" s="2">
        <v>200</v>
      </c>
      <c r="D5751" s="2" t="str">
        <f>"人民币"</f>
        <v>人民币</v>
      </c>
      <c r="E5751" s="2">
        <v>24.736</v>
      </c>
      <c r="F5751" s="2">
        <v>-449.12</v>
      </c>
      <c r="G5751" s="2">
        <v>-9.08</v>
      </c>
      <c r="H5751" s="2"/>
      <c r="I5751" s="2">
        <v>4498</v>
      </c>
      <c r="J5751" s="2">
        <v>22.49</v>
      </c>
      <c r="K5751" s="2">
        <v>0</v>
      </c>
      <c r="L5751" s="2">
        <v>0</v>
      </c>
      <c r="M5751" s="2" t="str">
        <f>"600104"</f>
        <v>600104</v>
      </c>
      <c r="N5751" s="2" t="str">
        <f>"A453612732"</f>
        <v>A453612732</v>
      </c>
      <c r="O5751" s="2" t="str">
        <f>"4947.12"</f>
        <v>4947.12</v>
      </c>
      <c r="P5751" s="2">
        <v>35</v>
      </c>
      <c r="Q5751" s="2">
        <f>P5751*B5751</f>
        <v>7000</v>
      </c>
      <c r="R5751" s="2">
        <f>(Q5751-O5751)/O5751*100</f>
        <v>41.4964666310904</v>
      </c>
    </row>
    <row r="5752" spans="1:18">
      <c r="A5752" s="2" t="str">
        <f>"中海集运"</f>
        <v>中海集运</v>
      </c>
      <c r="B5752" s="2">
        <v>400</v>
      </c>
      <c r="C5752" s="2">
        <v>400</v>
      </c>
      <c r="D5752" s="2" t="str">
        <f>"人民币"</f>
        <v>人民币</v>
      </c>
      <c r="E5752" s="2">
        <v>9.099</v>
      </c>
      <c r="F5752" s="2">
        <v>-167.68</v>
      </c>
      <c r="G5752" s="2">
        <v>-4.6</v>
      </c>
      <c r="H5752" s="2"/>
      <c r="I5752" s="2">
        <v>3472</v>
      </c>
      <c r="J5752" s="2">
        <v>8.68</v>
      </c>
      <c r="K5752" s="2">
        <v>0</v>
      </c>
      <c r="L5752" s="2">
        <v>0</v>
      </c>
      <c r="M5752" s="2" t="str">
        <f>"601866"</f>
        <v>601866</v>
      </c>
      <c r="N5752" s="2" t="str">
        <f>"A453612732"</f>
        <v>A453612732</v>
      </c>
      <c r="O5752" s="2" t="str">
        <f>"3639.68"</f>
        <v>3639.68</v>
      </c>
      <c r="P5752" s="2">
        <v>12</v>
      </c>
      <c r="Q5752" s="2">
        <f>P5752*B5752</f>
        <v>4800</v>
      </c>
      <c r="R5752" s="2">
        <f>(Q5752-O5752)/O5752*100</f>
        <v>31.8797256901706</v>
      </c>
    </row>
    <row r="5753" spans="1:18">
      <c r="A5753" s="2" t="str">
        <f>"中航军B"</f>
        <v>中航军B</v>
      </c>
      <c r="B5753" s="2">
        <v>3000</v>
      </c>
      <c r="C5753" s="2">
        <v>3000</v>
      </c>
      <c r="D5753" s="2" t="str">
        <f>"人民币"</f>
        <v>人民币</v>
      </c>
      <c r="E5753" s="2">
        <v>0.972</v>
      </c>
      <c r="F5753" s="2">
        <v>-62</v>
      </c>
      <c r="G5753" s="2">
        <v>-2.16</v>
      </c>
      <c r="H5753" s="2"/>
      <c r="I5753" s="2">
        <v>2853</v>
      </c>
      <c r="J5753" s="2">
        <v>0.951</v>
      </c>
      <c r="K5753" s="2">
        <v>0</v>
      </c>
      <c r="L5753" s="2">
        <v>0</v>
      </c>
      <c r="M5753" s="2" t="str">
        <f>"150222"</f>
        <v>150222</v>
      </c>
      <c r="N5753" s="2" t="str">
        <f>"0157472516"</f>
        <v>0157472516</v>
      </c>
      <c r="O5753" s="2" t="str">
        <f>"2915.00"</f>
        <v>2915.00</v>
      </c>
      <c r="P5753" s="2">
        <v>1.1</v>
      </c>
      <c r="Q5753" s="2">
        <f>P5753*B5753</f>
        <v>3300</v>
      </c>
      <c r="R5753" s="2">
        <f>(Q5753-O5753)/O5753*100</f>
        <v>13.2075471698113</v>
      </c>
    </row>
    <row r="5754" spans="1:18">
      <c r="A5754" s="2" t="str">
        <f>"华贸物流"</f>
        <v>华贸物流</v>
      </c>
      <c r="B5754" s="2">
        <v>200</v>
      </c>
      <c r="C5754" s="2">
        <v>200</v>
      </c>
      <c r="D5754" s="2" t="str">
        <f>"人民币"</f>
        <v>人民币</v>
      </c>
      <c r="E5754" s="2">
        <v>16.576</v>
      </c>
      <c r="F5754" s="2">
        <v>-473.12</v>
      </c>
      <c r="G5754" s="2">
        <v>-14.27</v>
      </c>
      <c r="H5754" s="2"/>
      <c r="I5754" s="2">
        <v>2842</v>
      </c>
      <c r="J5754" s="2">
        <v>14.21</v>
      </c>
      <c r="K5754" s="2">
        <v>0</v>
      </c>
      <c r="L5754" s="2">
        <v>0</v>
      </c>
      <c r="M5754" s="2" t="str">
        <f>"603128"</f>
        <v>603128</v>
      </c>
      <c r="N5754" s="2" t="str">
        <f t="shared" ref="N5754:N5757" si="1720">"A453612732"</f>
        <v>A453612732</v>
      </c>
      <c r="O5754" s="2" t="str">
        <f>"3315.12"</f>
        <v>3315.12</v>
      </c>
      <c r="P5754" s="2">
        <v>20</v>
      </c>
      <c r="Q5754" s="2">
        <f>P5754*B5754</f>
        <v>4000</v>
      </c>
      <c r="R5754" s="2">
        <f>(Q5754-O5754)/O5754*100</f>
        <v>20.6592823185888</v>
      </c>
    </row>
    <row r="5755" spans="1:18">
      <c r="A5755" s="2" t="str">
        <f>"盛达矿业"</f>
        <v>盛达矿业</v>
      </c>
      <c r="B5755" s="2">
        <v>100</v>
      </c>
      <c r="C5755" s="2">
        <v>100</v>
      </c>
      <c r="D5755" s="2" t="str">
        <f>"人民币"</f>
        <v>人民币</v>
      </c>
      <c r="E5755" s="2">
        <v>38.308</v>
      </c>
      <c r="F5755" s="2">
        <v>-1175.77</v>
      </c>
      <c r="G5755" s="2">
        <v>-30.69</v>
      </c>
      <c r="H5755" s="2"/>
      <c r="I5755" s="2">
        <v>2655</v>
      </c>
      <c r="J5755" s="2">
        <v>26.55</v>
      </c>
      <c r="K5755" s="2">
        <v>0</v>
      </c>
      <c r="L5755" s="2">
        <v>100</v>
      </c>
      <c r="M5755" s="2" t="str">
        <f>"000603"</f>
        <v>000603</v>
      </c>
      <c r="N5755" s="2" t="str">
        <f>"0157472516"</f>
        <v>0157472516</v>
      </c>
      <c r="O5755" s="2" t="str">
        <f>"3830.77"</f>
        <v>3830.77</v>
      </c>
      <c r="P5755" s="2">
        <v>40</v>
      </c>
      <c r="Q5755" s="2">
        <f>P5755*B5755</f>
        <v>4000</v>
      </c>
      <c r="R5755" s="2">
        <f>(Q5755-O5755)/O5755*100</f>
        <v>4.41764971533138</v>
      </c>
    </row>
    <row r="5756" spans="1:18">
      <c r="A5756" s="2" t="str">
        <f>"大众交通"</f>
        <v>大众交通</v>
      </c>
      <c r="B5756" s="2">
        <v>100</v>
      </c>
      <c r="C5756" s="2">
        <v>100</v>
      </c>
      <c r="D5756" s="2" t="str">
        <f>"人民币"</f>
        <v>人民币</v>
      </c>
      <c r="E5756" s="2">
        <v>30.941</v>
      </c>
      <c r="F5756" s="2">
        <v>-1037.13</v>
      </c>
      <c r="G5756" s="2">
        <v>-33.52</v>
      </c>
      <c r="H5756" s="2"/>
      <c r="I5756" s="2">
        <v>2057</v>
      </c>
      <c r="J5756" s="2">
        <v>20.57</v>
      </c>
      <c r="K5756" s="2">
        <v>0</v>
      </c>
      <c r="L5756" s="2">
        <v>0</v>
      </c>
      <c r="M5756" s="2" t="str">
        <f>"600611"</f>
        <v>600611</v>
      </c>
      <c r="N5756" s="2" t="str">
        <f>"A453612732"</f>
        <v>A453612732</v>
      </c>
      <c r="O5756" s="2" t="str">
        <f>"3094.13"</f>
        <v>3094.13</v>
      </c>
      <c r="P5756" s="2">
        <v>28</v>
      </c>
      <c r="Q5756" s="2">
        <f>P5756*B5756</f>
        <v>2800</v>
      </c>
      <c r="R5756" s="2">
        <f>(Q5756-O5756)/O5756*100</f>
        <v>-9.50606470962759</v>
      </c>
    </row>
    <row r="5757" spans="1:18">
      <c r="A5757" s="2" t="str">
        <f>"中国中车"</f>
        <v>中国中车</v>
      </c>
      <c r="B5757" s="2">
        <v>100</v>
      </c>
      <c r="C5757" s="2">
        <v>100</v>
      </c>
      <c r="D5757" s="2" t="str">
        <f>"人民币"</f>
        <v>人民币</v>
      </c>
      <c r="E5757" s="2">
        <v>26.395</v>
      </c>
      <c r="F5757" s="2">
        <v>-631.5</v>
      </c>
      <c r="G5757" s="2">
        <v>-23.92</v>
      </c>
      <c r="H5757" s="2"/>
      <c r="I5757" s="2">
        <v>2008</v>
      </c>
      <c r="J5757" s="2">
        <v>20.08</v>
      </c>
      <c r="K5757" s="2">
        <v>0</v>
      </c>
      <c r="L5757" s="2">
        <v>100</v>
      </c>
      <c r="M5757" s="2" t="str">
        <f>"601766"</f>
        <v>601766</v>
      </c>
      <c r="N5757" s="2" t="str">
        <f>"A453612732"</f>
        <v>A453612732</v>
      </c>
      <c r="O5757" s="2" t="str">
        <f>"2639.50"</f>
        <v>2639.50</v>
      </c>
      <c r="P5757" s="2">
        <v>30</v>
      </c>
      <c r="Q5757" s="2">
        <f>P5757*B5757</f>
        <v>3000</v>
      </c>
      <c r="R5757" s="2">
        <f>(Q5757-O5757)/O5757*100</f>
        <v>13.6578897518469</v>
      </c>
    </row>
    <row r="5758" spans="1:18">
      <c r="A5758" s="2" t="s">
        <v>8</v>
      </c>
      <c r="B5758" s="2" t="s">
        <v>9</v>
      </c>
      <c r="C5758" s="4" t="s">
        <v>10</v>
      </c>
      <c r="D5758" s="4"/>
      <c r="E5758" s="4"/>
      <c r="F5758" s="2"/>
      <c r="G5758" s="2">
        <f>SUM(G5742:G5757)</f>
        <v>-178.38</v>
      </c>
      <c r="H5758" s="2"/>
      <c r="I5758" s="2"/>
      <c r="J5758" s="2"/>
      <c r="K5758" s="2"/>
      <c r="L5758" s="2"/>
      <c r="M5758" s="2"/>
      <c r="N5758" s="2"/>
      <c r="O5758" s="2"/>
      <c r="P5758" s="2"/>
      <c r="Q5758" s="2">
        <f>SUM(Q5742:Q5757)</f>
        <v>134800</v>
      </c>
      <c r="R5758" s="2"/>
    </row>
    <row r="5759" customFormat="1" spans="3:8">
      <c r="C5759" s="5"/>
      <c r="D5759" s="5"/>
      <c r="E5759" s="5"/>
      <c r="H5759" s="6">
        <v>42257</v>
      </c>
    </row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spans="2:18">
      <c r="B5769" s="2" t="str">
        <f>"币种"</f>
        <v>币种</v>
      </c>
      <c r="C5769" s="2" t="str">
        <f>"余额"</f>
        <v>余额</v>
      </c>
      <c r="D5769" s="2" t="str">
        <f>"可用"</f>
        <v>可用</v>
      </c>
      <c r="E5769" s="2" t="str">
        <f>"可取"</f>
        <v>可取</v>
      </c>
      <c r="F5769" s="2" t="str">
        <f>"参考市值"</f>
        <v>参考市值</v>
      </c>
      <c r="G5769" s="2" t="str">
        <f>"资产"</f>
        <v>资产</v>
      </c>
      <c r="H5769" s="2" t="str">
        <f>"盈亏"</f>
        <v>盈亏</v>
      </c>
      <c r="I5769" s="2"/>
      <c r="J5769" s="2"/>
      <c r="K5769" s="2"/>
      <c r="L5769" s="2"/>
      <c r="M5769" s="2"/>
      <c r="N5769" s="2"/>
      <c r="O5769" s="2"/>
      <c r="P5769" s="2"/>
      <c r="Q5769" s="2"/>
      <c r="R5769" s="2"/>
    </row>
    <row r="5770" spans="2:18">
      <c r="B5770" s="2" t="str">
        <f>"人民币"</f>
        <v>人民币</v>
      </c>
      <c r="C5770" s="2" t="str">
        <f>"5508.71"</f>
        <v>5508.71</v>
      </c>
      <c r="D5770" s="2" t="str">
        <f>"138.54"</f>
        <v>138.54</v>
      </c>
      <c r="E5770" s="2" t="str">
        <f>"138.54"</f>
        <v>138.54</v>
      </c>
      <c r="F5770" s="2" t="str">
        <f>"91616.00"</f>
        <v>91616.00</v>
      </c>
      <c r="G5770" s="2" t="str">
        <f>"91754.54"</f>
        <v>91754.54</v>
      </c>
      <c r="H5770" s="2" t="str">
        <f>"-9194.42"</f>
        <v>-9194.42</v>
      </c>
      <c r="I5770" s="2"/>
      <c r="J5770" s="2"/>
      <c r="K5770" s="2"/>
      <c r="L5770" s="2"/>
      <c r="M5770" s="2"/>
      <c r="N5770" s="2"/>
      <c r="O5770" s="2"/>
      <c r="P5770" s="2"/>
      <c r="Q5770" s="2"/>
      <c r="R5770" s="2"/>
    </row>
    <row r="5771" spans="2:18"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8"/>
    </row>
    <row r="5772" spans="2:18">
      <c r="B5772" s="2" t="s">
        <v>0</v>
      </c>
      <c r="C5772" s="2" t="str">
        <f>"证券数量"</f>
        <v>证券数量</v>
      </c>
      <c r="D5772" s="2" t="s">
        <v>1</v>
      </c>
      <c r="E5772" s="2" t="str">
        <f>"价格币种"</f>
        <v>价格币种</v>
      </c>
      <c r="F5772" s="2" t="str">
        <f>"成本价"</f>
        <v>成本价</v>
      </c>
      <c r="G5772" s="2" t="str">
        <f>"浮动盈亏"</f>
        <v>浮动盈亏</v>
      </c>
      <c r="H5772" s="2" t="str">
        <f>"盈亏比例(%)"</f>
        <v>盈亏比例(%)</v>
      </c>
      <c r="I5772" s="2" t="str">
        <f>"折算汇率"</f>
        <v>折算汇率</v>
      </c>
      <c r="J5772" s="2" t="str">
        <f>"最新市值"</f>
        <v>最新市值</v>
      </c>
      <c r="K5772" s="2" t="str">
        <f>"当前价"</f>
        <v>当前价</v>
      </c>
      <c r="L5772" s="2" t="str">
        <f>"今买数量"</f>
        <v>今买数量</v>
      </c>
      <c r="M5772" s="2" t="str">
        <f>"今卖数量"</f>
        <v>今卖数量</v>
      </c>
      <c r="N5772" s="2" t="str">
        <f>"证券代码"</f>
        <v>证券代码</v>
      </c>
      <c r="O5772" s="2" t="str">
        <f>"股东代码"</f>
        <v>股东代码</v>
      </c>
      <c r="P5772" s="2" t="str">
        <f>"成本金额"</f>
        <v>成本金额</v>
      </c>
      <c r="Q5772" s="2" t="s">
        <v>2</v>
      </c>
      <c r="R5772" s="2"/>
    </row>
    <row r="5773" spans="2:18">
      <c r="B5773" s="2" t="s">
        <v>4</v>
      </c>
      <c r="C5773" s="9" t="s">
        <v>5</v>
      </c>
      <c r="D5773" s="9" t="s">
        <v>5</v>
      </c>
      <c r="E5773" s="2" t="str">
        <f t="shared" ref="E5773:E5788" si="1721">"人民币"</f>
        <v>人民币</v>
      </c>
      <c r="F5773" s="2">
        <v>19.758</v>
      </c>
      <c r="G5773" s="2">
        <v>-1294.53</v>
      </c>
      <c r="H5773" s="2">
        <v>-8.19</v>
      </c>
      <c r="I5773" s="9" t="s">
        <v>6</v>
      </c>
      <c r="J5773" s="2">
        <v>14512</v>
      </c>
      <c r="K5773" s="2">
        <v>18.14</v>
      </c>
      <c r="L5773" s="2">
        <v>0</v>
      </c>
      <c r="M5773" s="2">
        <v>0</v>
      </c>
      <c r="N5773" s="2" t="str">
        <f>"000936"</f>
        <v>000936</v>
      </c>
      <c r="O5773" s="2" t="str">
        <f t="shared" ref="O5773:O5776" si="1722">"0157472516"</f>
        <v>0157472516</v>
      </c>
      <c r="P5773" s="2" t="str">
        <f>"15806.53"</f>
        <v>15806.53</v>
      </c>
      <c r="Q5773" s="2">
        <v>30</v>
      </c>
      <c r="R5773" s="2">
        <f t="shared" ref="R5773:R5788" si="1723">Q5773*C5773</f>
        <v>24000</v>
      </c>
    </row>
    <row r="5774" spans="2:18">
      <c r="B5774" s="2" t="str">
        <f>"创业板B"</f>
        <v>创业板B</v>
      </c>
      <c r="C5774" s="2">
        <v>10000</v>
      </c>
      <c r="D5774" s="2">
        <v>10000</v>
      </c>
      <c r="E5774" s="2" t="str">
        <f>"人民币"</f>
        <v>人民币</v>
      </c>
      <c r="F5774" s="2">
        <v>1.116</v>
      </c>
      <c r="G5774" s="2">
        <v>-927.5</v>
      </c>
      <c r="H5774" s="2">
        <v>-8.33</v>
      </c>
      <c r="I5774" s="2"/>
      <c r="J5774" s="2">
        <v>10230</v>
      </c>
      <c r="K5774" s="2">
        <v>1.023</v>
      </c>
      <c r="L5774" s="2">
        <v>0</v>
      </c>
      <c r="M5774" s="2">
        <v>0</v>
      </c>
      <c r="N5774" s="2" t="str">
        <f>"150153"</f>
        <v>150153</v>
      </c>
      <c r="O5774" s="2" t="str">
        <f>"0157472516"</f>
        <v>0157472516</v>
      </c>
      <c r="P5774" s="2" t="str">
        <f>"11157.50"</f>
        <v>11157.50</v>
      </c>
      <c r="Q5774" s="2">
        <v>1.3</v>
      </c>
      <c r="R5774" s="2">
        <f>Q5774*C5774</f>
        <v>13000</v>
      </c>
    </row>
    <row r="5775" spans="2:18">
      <c r="B5775" s="2" t="s">
        <v>7</v>
      </c>
      <c r="C5775" s="2">
        <v>600</v>
      </c>
      <c r="D5775" s="2">
        <v>600</v>
      </c>
      <c r="E5775" s="2" t="str">
        <f>"人民币"</f>
        <v>人民币</v>
      </c>
      <c r="F5775" s="2">
        <v>17.548</v>
      </c>
      <c r="G5775" s="2">
        <v>-310.88</v>
      </c>
      <c r="H5775" s="2">
        <v>-2.95</v>
      </c>
      <c r="I5775" s="2"/>
      <c r="J5775" s="2">
        <v>10218</v>
      </c>
      <c r="K5775" s="2">
        <v>17.03</v>
      </c>
      <c r="L5775" s="2">
        <v>0</v>
      </c>
      <c r="M5775" s="2">
        <v>0</v>
      </c>
      <c r="N5775" s="2" t="str">
        <f>"600008"</f>
        <v>600008</v>
      </c>
      <c r="O5775" s="2" t="str">
        <f t="shared" ref="O5775:O5778" si="1724">"A453612732"</f>
        <v>A453612732</v>
      </c>
      <c r="P5775" s="2" t="str">
        <f>"10528.88"</f>
        <v>10528.88</v>
      </c>
      <c r="Q5775" s="2">
        <v>25</v>
      </c>
      <c r="R5775" s="2">
        <f>Q5775*C5775</f>
        <v>15000</v>
      </c>
    </row>
    <row r="5776" spans="2:18">
      <c r="B5776" s="2" t="str">
        <f>"华英农业"</f>
        <v>华英农业</v>
      </c>
      <c r="C5776" s="2">
        <v>600</v>
      </c>
      <c r="D5776" s="2">
        <v>300</v>
      </c>
      <c r="E5776" s="2" t="str">
        <f>"人民币"</f>
        <v>人民币</v>
      </c>
      <c r="F5776" s="2">
        <v>14.948</v>
      </c>
      <c r="G5776" s="2">
        <v>-418.66</v>
      </c>
      <c r="H5776" s="2">
        <v>-4.67</v>
      </c>
      <c r="I5776" s="2"/>
      <c r="J5776" s="2">
        <v>8550</v>
      </c>
      <c r="K5776" s="2">
        <v>14.25</v>
      </c>
      <c r="L5776" s="2">
        <v>300</v>
      </c>
      <c r="M5776" s="2">
        <v>0</v>
      </c>
      <c r="N5776" s="2" t="str">
        <f>"002321"</f>
        <v>002321</v>
      </c>
      <c r="O5776" s="2" t="str">
        <f>"0157472516"</f>
        <v>0157472516</v>
      </c>
      <c r="P5776" s="2" t="str">
        <f>"8968.66"</f>
        <v>8968.66</v>
      </c>
      <c r="Q5776" s="2">
        <v>25</v>
      </c>
      <c r="R5776" s="2">
        <f>Q5776*C5776</f>
        <v>15000</v>
      </c>
    </row>
    <row r="5777" spans="2:18">
      <c r="B5777" s="2" t="str">
        <f>"*ST阳化"</f>
        <v>*ST阳化</v>
      </c>
      <c r="C5777" s="2">
        <v>900</v>
      </c>
      <c r="D5777" s="2">
        <v>600</v>
      </c>
      <c r="E5777" s="2" t="str">
        <f>"人民币"</f>
        <v>人民币</v>
      </c>
      <c r="F5777" s="2">
        <v>7.599</v>
      </c>
      <c r="G5777" s="2">
        <v>-80.2</v>
      </c>
      <c r="H5777" s="2">
        <v>-1.17</v>
      </c>
      <c r="I5777" s="2"/>
      <c r="J5777" s="2">
        <v>6759</v>
      </c>
      <c r="K5777" s="2">
        <v>7.51</v>
      </c>
      <c r="L5777" s="2">
        <v>300</v>
      </c>
      <c r="M5777" s="2">
        <v>0</v>
      </c>
      <c r="N5777" s="2" t="str">
        <f>"600691"</f>
        <v>600691</v>
      </c>
      <c r="O5777" s="2" t="str">
        <f>"A453612732"</f>
        <v>A453612732</v>
      </c>
      <c r="P5777" s="2" t="str">
        <f>"6839.20"</f>
        <v>6839.20</v>
      </c>
      <c r="Q5777" s="2">
        <v>11</v>
      </c>
      <c r="R5777" s="2">
        <f>Q5777*C5777</f>
        <v>9900</v>
      </c>
    </row>
    <row r="5778" spans="2:18">
      <c r="B5778" s="2" t="str">
        <f>"雪峰科技"</f>
        <v>雪峰科技</v>
      </c>
      <c r="C5778" s="2">
        <v>200</v>
      </c>
      <c r="D5778" s="2">
        <v>100</v>
      </c>
      <c r="E5778" s="2" t="str">
        <f>"人民币"</f>
        <v>人民币</v>
      </c>
      <c r="F5778" s="2">
        <v>37.898</v>
      </c>
      <c r="G5778" s="2">
        <v>-1239.59</v>
      </c>
      <c r="H5778" s="2">
        <v>-16.35</v>
      </c>
      <c r="I5778" s="2"/>
      <c r="J5778" s="2">
        <v>6340</v>
      </c>
      <c r="K5778" s="2">
        <v>31.7</v>
      </c>
      <c r="L5778" s="2">
        <v>100</v>
      </c>
      <c r="M5778" s="2">
        <v>0</v>
      </c>
      <c r="N5778" s="2" t="str">
        <f>"603227"</f>
        <v>603227</v>
      </c>
      <c r="O5778" s="2" t="str">
        <f>"A453612732"</f>
        <v>A453612732</v>
      </c>
      <c r="P5778" s="2" t="str">
        <f>"7579.59"</f>
        <v>7579.59</v>
      </c>
      <c r="Q5778" s="2">
        <v>42</v>
      </c>
      <c r="R5778" s="2">
        <f>Q5778*C5778</f>
        <v>8400</v>
      </c>
    </row>
    <row r="5779" spans="2:18">
      <c r="B5779" s="2" t="str">
        <f>"三花股份"</f>
        <v>三花股份</v>
      </c>
      <c r="C5779" s="2">
        <v>400</v>
      </c>
      <c r="D5779" s="2">
        <v>400</v>
      </c>
      <c r="E5779" s="2" t="str">
        <f>"人民币"</f>
        <v>人民币</v>
      </c>
      <c r="F5779" s="2">
        <v>13.737</v>
      </c>
      <c r="G5779" s="2">
        <v>69.25</v>
      </c>
      <c r="H5779" s="2">
        <v>1.26</v>
      </c>
      <c r="I5779" s="2"/>
      <c r="J5779" s="2">
        <v>5564</v>
      </c>
      <c r="K5779" s="2">
        <v>13.91</v>
      </c>
      <c r="L5779" s="2">
        <v>0</v>
      </c>
      <c r="M5779" s="2">
        <v>0</v>
      </c>
      <c r="N5779" s="2" t="str">
        <f>"002050"</f>
        <v>002050</v>
      </c>
      <c r="O5779" s="2" t="str">
        <f t="shared" ref="O5779:O5784" si="1725">"0157472516"</f>
        <v>0157472516</v>
      </c>
      <c r="P5779" s="2" t="str">
        <f>"5494.75"</f>
        <v>5494.75</v>
      </c>
      <c r="Q5779" s="2">
        <v>20</v>
      </c>
      <c r="R5779" s="2">
        <f>Q5779*C5779</f>
        <v>8000</v>
      </c>
    </row>
    <row r="5780" spans="2:18">
      <c r="B5780" s="2" t="str">
        <f>"农 产 品"</f>
        <v>农 产 品</v>
      </c>
      <c r="C5780" s="2">
        <v>200</v>
      </c>
      <c r="D5780" s="2">
        <v>200</v>
      </c>
      <c r="E5780" s="2" t="str">
        <f>"人民币"</f>
        <v>人民币</v>
      </c>
      <c r="F5780" s="2">
        <v>25.665</v>
      </c>
      <c r="G5780" s="2">
        <v>-601</v>
      </c>
      <c r="H5780" s="2">
        <v>-11.71</v>
      </c>
      <c r="I5780" s="2"/>
      <c r="J5780" s="2">
        <v>4532</v>
      </c>
      <c r="K5780" s="2">
        <v>22.66</v>
      </c>
      <c r="L5780" s="2">
        <v>0</v>
      </c>
      <c r="M5780" s="2">
        <v>0</v>
      </c>
      <c r="N5780" s="2" t="str">
        <f>"000061"</f>
        <v>000061</v>
      </c>
      <c r="O5780" s="2" t="str">
        <f>"0157472516"</f>
        <v>0157472516</v>
      </c>
      <c r="P5780" s="2" t="str">
        <f>"5133.00"</f>
        <v>5133.00</v>
      </c>
      <c r="Q5780" s="2">
        <v>35</v>
      </c>
      <c r="R5780" s="2">
        <f>Q5780*C5780</f>
        <v>7000</v>
      </c>
    </row>
    <row r="5781" spans="2:18">
      <c r="B5781" s="2" t="str">
        <f>"北京城建"</f>
        <v>北京城建</v>
      </c>
      <c r="C5781" s="2">
        <v>200</v>
      </c>
      <c r="D5781" s="2">
        <v>200</v>
      </c>
      <c r="E5781" s="2" t="str">
        <f>"人民币"</f>
        <v>人民币</v>
      </c>
      <c r="F5781" s="2">
        <v>24.605</v>
      </c>
      <c r="G5781" s="2">
        <v>-394.99</v>
      </c>
      <c r="H5781" s="2">
        <v>-8.03</v>
      </c>
      <c r="I5781" s="2"/>
      <c r="J5781" s="2">
        <v>4526</v>
      </c>
      <c r="K5781" s="2">
        <v>22.63</v>
      </c>
      <c r="L5781" s="2">
        <v>0</v>
      </c>
      <c r="M5781" s="2">
        <v>0</v>
      </c>
      <c r="N5781" s="2" t="str">
        <f>"600266"</f>
        <v>600266</v>
      </c>
      <c r="O5781" s="2" t="str">
        <f t="shared" ref="O5781:O5783" si="1726">"A453612732"</f>
        <v>A453612732</v>
      </c>
      <c r="P5781" s="2" t="str">
        <f>"4920.99"</f>
        <v>4920.99</v>
      </c>
      <c r="Q5781" s="2">
        <v>28</v>
      </c>
      <c r="R5781" s="2">
        <f>Q5781*C5781</f>
        <v>5600</v>
      </c>
    </row>
    <row r="5782" spans="2:18">
      <c r="B5782" s="2" t="str">
        <f>"上汽集团"</f>
        <v>上汽集团</v>
      </c>
      <c r="C5782" s="2">
        <v>200</v>
      </c>
      <c r="D5782" s="2">
        <v>200</v>
      </c>
      <c r="E5782" s="2" t="str">
        <f>"人民币"</f>
        <v>人民币</v>
      </c>
      <c r="F5782" s="2">
        <v>24.736</v>
      </c>
      <c r="G5782" s="2">
        <v>-449.12</v>
      </c>
      <c r="H5782" s="2">
        <v>-9.08</v>
      </c>
      <c r="I5782" s="2"/>
      <c r="J5782" s="2">
        <v>4498</v>
      </c>
      <c r="K5782" s="2">
        <v>22.49</v>
      </c>
      <c r="L5782" s="2">
        <v>0</v>
      </c>
      <c r="M5782" s="2">
        <v>0</v>
      </c>
      <c r="N5782" s="2" t="str">
        <f>"600104"</f>
        <v>600104</v>
      </c>
      <c r="O5782" s="2" t="str">
        <f>"A453612732"</f>
        <v>A453612732</v>
      </c>
      <c r="P5782" s="2" t="str">
        <f>"4947.12"</f>
        <v>4947.12</v>
      </c>
      <c r="Q5782" s="2">
        <v>35</v>
      </c>
      <c r="R5782" s="2">
        <f>Q5782*C5782</f>
        <v>7000</v>
      </c>
    </row>
    <row r="5783" spans="2:18">
      <c r="B5783" s="2" t="str">
        <f>"中海集运"</f>
        <v>中海集运</v>
      </c>
      <c r="C5783" s="2">
        <v>400</v>
      </c>
      <c r="D5783" s="2">
        <v>400</v>
      </c>
      <c r="E5783" s="2" t="str">
        <f>"人民币"</f>
        <v>人民币</v>
      </c>
      <c r="F5783" s="2">
        <v>9.099</v>
      </c>
      <c r="G5783" s="2">
        <v>-167.68</v>
      </c>
      <c r="H5783" s="2">
        <v>-4.6</v>
      </c>
      <c r="I5783" s="2"/>
      <c r="J5783" s="2">
        <v>3472</v>
      </c>
      <c r="K5783" s="2">
        <v>8.68</v>
      </c>
      <c r="L5783" s="2">
        <v>0</v>
      </c>
      <c r="M5783" s="2">
        <v>0</v>
      </c>
      <c r="N5783" s="2" t="str">
        <f>"601866"</f>
        <v>601866</v>
      </c>
      <c r="O5783" s="2" t="str">
        <f>"A453612732"</f>
        <v>A453612732</v>
      </c>
      <c r="P5783" s="2" t="str">
        <f>"3639.68"</f>
        <v>3639.68</v>
      </c>
      <c r="Q5783" s="2">
        <v>12</v>
      </c>
      <c r="R5783" s="2">
        <f>Q5783*C5783</f>
        <v>4800</v>
      </c>
    </row>
    <row r="5784" spans="2:18">
      <c r="B5784" s="2" t="str">
        <f>"中航军B"</f>
        <v>中航军B</v>
      </c>
      <c r="C5784" s="2">
        <v>3000</v>
      </c>
      <c r="D5784" s="2">
        <v>3000</v>
      </c>
      <c r="E5784" s="2" t="str">
        <f>"人民币"</f>
        <v>人民币</v>
      </c>
      <c r="F5784" s="2">
        <v>0.972</v>
      </c>
      <c r="G5784" s="2">
        <v>-62</v>
      </c>
      <c r="H5784" s="2">
        <v>-2.16</v>
      </c>
      <c r="I5784" s="2"/>
      <c r="J5784" s="2">
        <v>2853</v>
      </c>
      <c r="K5784" s="2">
        <v>0.951</v>
      </c>
      <c r="L5784" s="2">
        <v>0</v>
      </c>
      <c r="M5784" s="2">
        <v>0</v>
      </c>
      <c r="N5784" s="2" t="str">
        <f>"150222"</f>
        <v>150222</v>
      </c>
      <c r="O5784" s="2" t="str">
        <f>"0157472516"</f>
        <v>0157472516</v>
      </c>
      <c r="P5784" s="2" t="str">
        <f>"2915.00"</f>
        <v>2915.00</v>
      </c>
      <c r="Q5784" s="2">
        <v>1.1</v>
      </c>
      <c r="R5784" s="2">
        <f>Q5784*C5784</f>
        <v>3300</v>
      </c>
    </row>
    <row r="5785" spans="2:18">
      <c r="B5785" s="2" t="str">
        <f>"华贸物流"</f>
        <v>华贸物流</v>
      </c>
      <c r="C5785" s="2">
        <v>200</v>
      </c>
      <c r="D5785" s="2">
        <v>200</v>
      </c>
      <c r="E5785" s="2" t="str">
        <f>"人民币"</f>
        <v>人民币</v>
      </c>
      <c r="F5785" s="2">
        <v>16.576</v>
      </c>
      <c r="G5785" s="2">
        <v>-473.12</v>
      </c>
      <c r="H5785" s="2">
        <v>-14.27</v>
      </c>
      <c r="I5785" s="2"/>
      <c r="J5785" s="2">
        <v>2842</v>
      </c>
      <c r="K5785" s="2">
        <v>14.21</v>
      </c>
      <c r="L5785" s="2">
        <v>0</v>
      </c>
      <c r="M5785" s="2">
        <v>0</v>
      </c>
      <c r="N5785" s="2" t="str">
        <f>"603128"</f>
        <v>603128</v>
      </c>
      <c r="O5785" s="2" t="str">
        <f t="shared" ref="O5785:O5788" si="1727">"A453612732"</f>
        <v>A453612732</v>
      </c>
      <c r="P5785" s="2" t="str">
        <f>"3315.12"</f>
        <v>3315.12</v>
      </c>
      <c r="Q5785" s="2">
        <v>20</v>
      </c>
      <c r="R5785" s="2">
        <f>Q5785*C5785</f>
        <v>4000</v>
      </c>
    </row>
    <row r="5786" spans="2:18">
      <c r="B5786" s="2" t="str">
        <f>"盛达矿业"</f>
        <v>盛达矿业</v>
      </c>
      <c r="C5786" s="2">
        <v>100</v>
      </c>
      <c r="D5786" s="2">
        <v>100</v>
      </c>
      <c r="E5786" s="2" t="str">
        <f>"人民币"</f>
        <v>人民币</v>
      </c>
      <c r="F5786" s="2">
        <v>38.308</v>
      </c>
      <c r="G5786" s="2">
        <v>-1175.77</v>
      </c>
      <c r="H5786" s="2">
        <v>-30.69</v>
      </c>
      <c r="I5786" s="2"/>
      <c r="J5786" s="2">
        <v>2655</v>
      </c>
      <c r="K5786" s="2">
        <v>26.55</v>
      </c>
      <c r="L5786" s="2">
        <v>0</v>
      </c>
      <c r="M5786" s="2">
        <v>100</v>
      </c>
      <c r="N5786" s="2" t="str">
        <f>"000603"</f>
        <v>000603</v>
      </c>
      <c r="O5786" s="2" t="str">
        <f>"0157472516"</f>
        <v>0157472516</v>
      </c>
      <c r="P5786" s="2" t="str">
        <f>"3830.77"</f>
        <v>3830.77</v>
      </c>
      <c r="Q5786" s="2">
        <v>40</v>
      </c>
      <c r="R5786" s="2">
        <f>Q5786*C5786</f>
        <v>4000</v>
      </c>
    </row>
    <row r="5787" spans="2:18">
      <c r="B5787" s="2" t="str">
        <f>"大众交通"</f>
        <v>大众交通</v>
      </c>
      <c r="C5787" s="2">
        <v>100</v>
      </c>
      <c r="D5787" s="2">
        <v>100</v>
      </c>
      <c r="E5787" s="2" t="str">
        <f>"人民币"</f>
        <v>人民币</v>
      </c>
      <c r="F5787" s="2">
        <v>30.941</v>
      </c>
      <c r="G5787" s="2">
        <v>-1037.13</v>
      </c>
      <c r="H5787" s="2">
        <v>-33.52</v>
      </c>
      <c r="I5787" s="2"/>
      <c r="J5787" s="2">
        <v>2057</v>
      </c>
      <c r="K5787" s="2">
        <v>20.57</v>
      </c>
      <c r="L5787" s="2">
        <v>0</v>
      </c>
      <c r="M5787" s="2">
        <v>0</v>
      </c>
      <c r="N5787" s="2" t="str">
        <f>"600611"</f>
        <v>600611</v>
      </c>
      <c r="O5787" s="2" t="str">
        <f>"A453612732"</f>
        <v>A453612732</v>
      </c>
      <c r="P5787" s="2" t="str">
        <f>"3094.13"</f>
        <v>3094.13</v>
      </c>
      <c r="Q5787" s="2">
        <v>28</v>
      </c>
      <c r="R5787" s="2">
        <f>Q5787*C5787</f>
        <v>2800</v>
      </c>
    </row>
    <row r="5788" spans="2:18">
      <c r="B5788" s="2" t="str">
        <f>"中国中车"</f>
        <v>中国中车</v>
      </c>
      <c r="C5788" s="2">
        <v>100</v>
      </c>
      <c r="D5788" s="2">
        <v>100</v>
      </c>
      <c r="E5788" s="2" t="str">
        <f>"人民币"</f>
        <v>人民币</v>
      </c>
      <c r="F5788" s="2">
        <v>26.395</v>
      </c>
      <c r="G5788" s="2">
        <v>-631.5</v>
      </c>
      <c r="H5788" s="2">
        <v>-23.92</v>
      </c>
      <c r="I5788" s="2"/>
      <c r="J5788" s="2">
        <v>2008</v>
      </c>
      <c r="K5788" s="2">
        <v>20.08</v>
      </c>
      <c r="L5788" s="2">
        <v>0</v>
      </c>
      <c r="M5788" s="2">
        <v>100</v>
      </c>
      <c r="N5788" s="2" t="str">
        <f>"601766"</f>
        <v>601766</v>
      </c>
      <c r="O5788" s="2" t="str">
        <f>"A453612732"</f>
        <v>A453612732</v>
      </c>
      <c r="P5788" s="2" t="str">
        <f>"2639.50"</f>
        <v>2639.50</v>
      </c>
      <c r="Q5788" s="2">
        <v>30</v>
      </c>
      <c r="R5788" s="2">
        <f>Q5788*C5788</f>
        <v>3000</v>
      </c>
    </row>
    <row r="5789" spans="2:18">
      <c r="B5789" s="2" t="s">
        <v>8</v>
      </c>
      <c r="C5789" s="2" t="s">
        <v>9</v>
      </c>
      <c r="D5789" s="4" t="s">
        <v>10</v>
      </c>
      <c r="E5789" s="4"/>
      <c r="F5789" s="4"/>
      <c r="G5789" s="2"/>
      <c r="H5789" s="2">
        <f>SUM(H5773:H5788)</f>
        <v>-178.38</v>
      </c>
      <c r="I5789" s="2"/>
      <c r="J5789" s="2"/>
      <c r="K5789" s="2"/>
      <c r="L5789" s="2"/>
      <c r="M5789" s="2"/>
      <c r="N5789" s="2"/>
      <c r="O5789" s="2"/>
      <c r="P5789" s="2"/>
      <c r="Q5789" s="2"/>
      <c r="R5789" s="2">
        <f>SUM(R5773:R5788)</f>
        <v>134800</v>
      </c>
    </row>
    <row r="5790" customFormat="1" spans="4:9">
      <c r="D5790" s="5"/>
      <c r="E5790" s="5"/>
      <c r="F5790" s="5"/>
      <c r="I5790" s="6">
        <v>42257</v>
      </c>
    </row>
    <row r="5791" customFormat="1" spans="11:11">
      <c r="K5791" s="6">
        <f>I5790+1</f>
        <v>42258</v>
      </c>
    </row>
    <row r="5792" customFormat="1" spans="3:12">
      <c r="C5792" t="s">
        <v>11</v>
      </c>
      <c r="L5792" s="7">
        <f ca="1">NOW()</f>
        <v>42259.9654398148</v>
      </c>
    </row>
    <row r="5793" customFormat="1" spans="10:10">
      <c r="J5793" t="e">
        <f>E5785+1</f>
        <v>#VALUE!</v>
      </c>
    </row>
    <row r="5794" customFormat="1" spans="7:7">
      <c r="G5794" t="s">
        <v>12</v>
      </c>
    </row>
    <row r="5795" customFormat="1" spans="6:6">
      <c r="F5795" t="s">
        <v>13</v>
      </c>
    </row>
    <row r="5796" spans="1:17">
      <c r="A5796" s="2" t="str">
        <f>"币种"</f>
        <v>币种</v>
      </c>
      <c r="B5796" s="2" t="str">
        <f>"余额"</f>
        <v>余额</v>
      </c>
      <c r="C5796" s="2" t="str">
        <f>"可用"</f>
        <v>可用</v>
      </c>
      <c r="D5796" s="2" t="str">
        <f>"可取"</f>
        <v>可取</v>
      </c>
      <c r="E5796" s="2" t="str">
        <f>"参考市值"</f>
        <v>参考市值</v>
      </c>
      <c r="F5796" s="2" t="str">
        <f>"资产"</f>
        <v>资产</v>
      </c>
      <c r="G5796" s="2" t="str">
        <f>"盈亏"</f>
        <v>盈亏</v>
      </c>
      <c r="H5796" s="2"/>
      <c r="I5796" s="2"/>
      <c r="J5796" s="2"/>
      <c r="K5796" s="2"/>
      <c r="L5796" s="2"/>
      <c r="M5796" s="2"/>
      <c r="N5796" s="2"/>
      <c r="O5796" s="2"/>
      <c r="P5796" s="2"/>
      <c r="Q5796" s="2"/>
    </row>
    <row r="5797" spans="1:17">
      <c r="A5797" s="2" t="str">
        <f>"人民币"</f>
        <v>人民币</v>
      </c>
      <c r="B5797" s="2" t="str">
        <f>"5508.71"</f>
        <v>5508.71</v>
      </c>
      <c r="C5797" s="2" t="str">
        <f>"138.54"</f>
        <v>138.54</v>
      </c>
      <c r="D5797" s="2" t="str">
        <f>"138.54"</f>
        <v>138.54</v>
      </c>
      <c r="E5797" s="2" t="str">
        <f>"91616.00"</f>
        <v>91616.00</v>
      </c>
      <c r="F5797" s="2" t="str">
        <f>"91754.54"</f>
        <v>91754.54</v>
      </c>
      <c r="G5797" s="2" t="str">
        <f>"-9194.42"</f>
        <v>-9194.42</v>
      </c>
      <c r="H5797" s="2"/>
      <c r="I5797" s="2"/>
      <c r="J5797" s="2"/>
      <c r="K5797" s="2"/>
      <c r="L5797" s="2"/>
      <c r="M5797" s="2"/>
      <c r="N5797" s="2"/>
      <c r="O5797" s="2"/>
      <c r="P5797" s="2"/>
      <c r="Q5797" s="2"/>
    </row>
    <row r="5798" spans="1:17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8"/>
    </row>
    <row r="5799" spans="1:18">
      <c r="A5799" s="2" t="s">
        <v>0</v>
      </c>
      <c r="B5799" s="2" t="str">
        <f>"证券数量"</f>
        <v>证券数量</v>
      </c>
      <c r="C5799" s="2" t="s">
        <v>1</v>
      </c>
      <c r="D5799" s="2" t="str">
        <f>"价格币种"</f>
        <v>价格币种</v>
      </c>
      <c r="E5799" s="2" t="str">
        <f>"成本价"</f>
        <v>成本价</v>
      </c>
      <c r="F5799" s="2" t="str">
        <f>"浮动盈亏"</f>
        <v>浮动盈亏</v>
      </c>
      <c r="G5799" s="2" t="str">
        <f>"盈亏比例(%)"</f>
        <v>盈亏比例(%)</v>
      </c>
      <c r="H5799" s="2" t="str">
        <f>"折算汇率"</f>
        <v>折算汇率</v>
      </c>
      <c r="I5799" s="2" t="str">
        <f>"最新市值"</f>
        <v>最新市值</v>
      </c>
      <c r="J5799" s="2" t="str">
        <f>"当前价"</f>
        <v>当前价</v>
      </c>
      <c r="K5799" s="2" t="str">
        <f>"今买数量"</f>
        <v>今买数量</v>
      </c>
      <c r="L5799" s="2" t="str">
        <f>"今卖数量"</f>
        <v>今卖数量</v>
      </c>
      <c r="M5799" s="2" t="str">
        <f>"证券代码"</f>
        <v>证券代码</v>
      </c>
      <c r="N5799" s="2" t="str">
        <f>"股东代码"</f>
        <v>股东代码</v>
      </c>
      <c r="O5799" s="2" t="str">
        <f>"成本金额"</f>
        <v>成本金额</v>
      </c>
      <c r="P5799" s="2" t="s">
        <v>2</v>
      </c>
      <c r="Q5799" s="2"/>
      <c r="R5799" s="2" t="s">
        <v>3</v>
      </c>
    </row>
    <row r="5800" spans="1:18">
      <c r="A5800" s="2" t="s">
        <v>4</v>
      </c>
      <c r="B5800" s="9" t="s">
        <v>5</v>
      </c>
      <c r="C5800" s="9" t="s">
        <v>5</v>
      </c>
      <c r="D5800" s="2" t="str">
        <f t="shared" ref="D5800:D5815" si="1728">"人民币"</f>
        <v>人民币</v>
      </c>
      <c r="E5800" s="2">
        <v>19.758</v>
      </c>
      <c r="F5800" s="2">
        <v>-1294.53</v>
      </c>
      <c r="G5800" s="2">
        <v>-8.19</v>
      </c>
      <c r="H5800" s="9" t="s">
        <v>6</v>
      </c>
      <c r="I5800" s="2">
        <v>14512</v>
      </c>
      <c r="J5800" s="2">
        <v>18.14</v>
      </c>
      <c r="K5800" s="2">
        <v>0</v>
      </c>
      <c r="L5800" s="2">
        <v>0</v>
      </c>
      <c r="M5800" s="2" t="str">
        <f>"000936"</f>
        <v>000936</v>
      </c>
      <c r="N5800" s="2" t="str">
        <f t="shared" ref="N5800:N5803" si="1729">"0157472516"</f>
        <v>0157472516</v>
      </c>
      <c r="O5800" s="2" t="str">
        <f>"15806.53"</f>
        <v>15806.53</v>
      </c>
      <c r="P5800" s="2">
        <v>30</v>
      </c>
      <c r="Q5800" s="2">
        <f t="shared" ref="Q5800:Q5815" si="1730">P5800*B5800</f>
        <v>24000</v>
      </c>
      <c r="R5800" s="2">
        <f t="shared" ref="R5800:R5815" si="1731">(Q5800-O5800)/O5800*100</f>
        <v>51.835981711356</v>
      </c>
    </row>
    <row r="5801" spans="1:18">
      <c r="A5801" s="2" t="str">
        <f>"创业板B"</f>
        <v>创业板B</v>
      </c>
      <c r="B5801" s="2">
        <v>10000</v>
      </c>
      <c r="C5801" s="2">
        <v>10000</v>
      </c>
      <c r="D5801" s="2" t="str">
        <f>"人民币"</f>
        <v>人民币</v>
      </c>
      <c r="E5801" s="2">
        <v>1.116</v>
      </c>
      <c r="F5801" s="2">
        <v>-927.5</v>
      </c>
      <c r="G5801" s="2">
        <v>-8.33</v>
      </c>
      <c r="H5801" s="2"/>
      <c r="I5801" s="2">
        <v>10230</v>
      </c>
      <c r="J5801" s="2">
        <v>1.023</v>
      </c>
      <c r="K5801" s="2">
        <v>0</v>
      </c>
      <c r="L5801" s="2">
        <v>0</v>
      </c>
      <c r="M5801" s="2" t="str">
        <f>"150153"</f>
        <v>150153</v>
      </c>
      <c r="N5801" s="2" t="str">
        <f>"0157472516"</f>
        <v>0157472516</v>
      </c>
      <c r="O5801" s="2" t="str">
        <f>"11157.50"</f>
        <v>11157.50</v>
      </c>
      <c r="P5801" s="2">
        <v>1.3</v>
      </c>
      <c r="Q5801" s="2">
        <f>P5801*B5801</f>
        <v>13000</v>
      </c>
      <c r="R5801" s="2">
        <f>(Q5801-O5801)/O5801*100</f>
        <v>16.5135559041004</v>
      </c>
    </row>
    <row r="5802" spans="1:18">
      <c r="A5802" s="2" t="s">
        <v>7</v>
      </c>
      <c r="B5802" s="2">
        <v>600</v>
      </c>
      <c r="C5802" s="2">
        <v>600</v>
      </c>
      <c r="D5802" s="2" t="str">
        <f>"人民币"</f>
        <v>人民币</v>
      </c>
      <c r="E5802" s="2">
        <v>17.548</v>
      </c>
      <c r="F5802" s="2">
        <v>-310.88</v>
      </c>
      <c r="G5802" s="2">
        <v>-2.95</v>
      </c>
      <c r="H5802" s="2"/>
      <c r="I5802" s="2">
        <v>10218</v>
      </c>
      <c r="J5802" s="2">
        <v>17.03</v>
      </c>
      <c r="K5802" s="2">
        <v>0</v>
      </c>
      <c r="L5802" s="2">
        <v>0</v>
      </c>
      <c r="M5802" s="2" t="str">
        <f>"600008"</f>
        <v>600008</v>
      </c>
      <c r="N5802" s="2" t="str">
        <f t="shared" ref="N5802:N5805" si="1732">"A453612732"</f>
        <v>A453612732</v>
      </c>
      <c r="O5802" s="2" t="str">
        <f>"10528.88"</f>
        <v>10528.88</v>
      </c>
      <c r="P5802" s="2">
        <v>25</v>
      </c>
      <c r="Q5802" s="2">
        <f>P5802*B5802</f>
        <v>15000</v>
      </c>
      <c r="R5802" s="2">
        <f>(Q5802-O5802)/O5802*100</f>
        <v>42.4652954540274</v>
      </c>
    </row>
    <row r="5803" spans="1:18">
      <c r="A5803" s="2" t="str">
        <f>"华英农业"</f>
        <v>华英农业</v>
      </c>
      <c r="B5803" s="2">
        <v>600</v>
      </c>
      <c r="C5803" s="2">
        <v>300</v>
      </c>
      <c r="D5803" s="2" t="str">
        <f>"人民币"</f>
        <v>人民币</v>
      </c>
      <c r="E5803" s="2">
        <v>14.948</v>
      </c>
      <c r="F5803" s="2">
        <v>-418.66</v>
      </c>
      <c r="G5803" s="2">
        <v>-4.67</v>
      </c>
      <c r="H5803" s="2"/>
      <c r="I5803" s="2">
        <v>8550</v>
      </c>
      <c r="J5803" s="2">
        <v>14.25</v>
      </c>
      <c r="K5803" s="2">
        <v>300</v>
      </c>
      <c r="L5803" s="2">
        <v>0</v>
      </c>
      <c r="M5803" s="2" t="str">
        <f>"002321"</f>
        <v>002321</v>
      </c>
      <c r="N5803" s="2" t="str">
        <f>"0157472516"</f>
        <v>0157472516</v>
      </c>
      <c r="O5803" s="2" t="str">
        <f>"8968.66"</f>
        <v>8968.66</v>
      </c>
      <c r="P5803" s="2">
        <v>25</v>
      </c>
      <c r="Q5803" s="2">
        <f>P5803*B5803</f>
        <v>15000</v>
      </c>
      <c r="R5803" s="2">
        <f>(Q5803-O5803)/O5803*100</f>
        <v>67.2490650777262</v>
      </c>
    </row>
    <row r="5804" spans="1:18">
      <c r="A5804" s="2" t="str">
        <f>"*ST阳化"</f>
        <v>*ST阳化</v>
      </c>
      <c r="B5804" s="2">
        <v>900</v>
      </c>
      <c r="C5804" s="2">
        <v>600</v>
      </c>
      <c r="D5804" s="2" t="str">
        <f>"人民币"</f>
        <v>人民币</v>
      </c>
      <c r="E5804" s="2">
        <v>7.599</v>
      </c>
      <c r="F5804" s="2">
        <v>-80.2</v>
      </c>
      <c r="G5804" s="2">
        <v>-1.17</v>
      </c>
      <c r="H5804" s="2"/>
      <c r="I5804" s="2">
        <v>6759</v>
      </c>
      <c r="J5804" s="2">
        <v>7.51</v>
      </c>
      <c r="K5804" s="2">
        <v>300</v>
      </c>
      <c r="L5804" s="2">
        <v>0</v>
      </c>
      <c r="M5804" s="2" t="str">
        <f>"600691"</f>
        <v>600691</v>
      </c>
      <c r="N5804" s="2" t="str">
        <f>"A453612732"</f>
        <v>A453612732</v>
      </c>
      <c r="O5804" s="2" t="str">
        <f>"6839.20"</f>
        <v>6839.20</v>
      </c>
      <c r="P5804" s="2">
        <v>11</v>
      </c>
      <c r="Q5804" s="2">
        <f>P5804*B5804</f>
        <v>9900</v>
      </c>
      <c r="R5804" s="2">
        <f>(Q5804-O5804)/O5804*100</f>
        <v>44.7537723710376</v>
      </c>
    </row>
    <row r="5805" spans="1:18">
      <c r="A5805" s="2" t="str">
        <f>"雪峰科技"</f>
        <v>雪峰科技</v>
      </c>
      <c r="B5805" s="2">
        <v>200</v>
      </c>
      <c r="C5805" s="2">
        <v>100</v>
      </c>
      <c r="D5805" s="2" t="str">
        <f>"人民币"</f>
        <v>人民币</v>
      </c>
      <c r="E5805" s="2">
        <v>37.898</v>
      </c>
      <c r="F5805" s="2">
        <v>-1239.59</v>
      </c>
      <c r="G5805" s="2">
        <v>-16.35</v>
      </c>
      <c r="H5805" s="2"/>
      <c r="I5805" s="2">
        <v>6340</v>
      </c>
      <c r="J5805" s="2">
        <v>31.7</v>
      </c>
      <c r="K5805" s="2">
        <v>100</v>
      </c>
      <c r="L5805" s="2">
        <v>0</v>
      </c>
      <c r="M5805" s="2" t="str">
        <f>"603227"</f>
        <v>603227</v>
      </c>
      <c r="N5805" s="2" t="str">
        <f>"A453612732"</f>
        <v>A453612732</v>
      </c>
      <c r="O5805" s="2" t="str">
        <f>"7579.59"</f>
        <v>7579.59</v>
      </c>
      <c r="P5805" s="2">
        <v>42</v>
      </c>
      <c r="Q5805" s="2">
        <f>P5805*B5805</f>
        <v>8400</v>
      </c>
      <c r="R5805" s="2">
        <f>(Q5805-O5805)/O5805*100</f>
        <v>10.8239363870605</v>
      </c>
    </row>
    <row r="5806" spans="1:18">
      <c r="A5806" s="2" t="str">
        <f>"三花股份"</f>
        <v>三花股份</v>
      </c>
      <c r="B5806" s="2">
        <v>400</v>
      </c>
      <c r="C5806" s="2">
        <v>400</v>
      </c>
      <c r="D5806" s="2" t="str">
        <f>"人民币"</f>
        <v>人民币</v>
      </c>
      <c r="E5806" s="2">
        <v>13.737</v>
      </c>
      <c r="F5806" s="2">
        <v>69.25</v>
      </c>
      <c r="G5806" s="2">
        <v>1.26</v>
      </c>
      <c r="H5806" s="2"/>
      <c r="I5806" s="2">
        <v>5564</v>
      </c>
      <c r="J5806" s="2">
        <v>13.91</v>
      </c>
      <c r="K5806" s="2">
        <v>0</v>
      </c>
      <c r="L5806" s="2">
        <v>0</v>
      </c>
      <c r="M5806" s="2" t="str">
        <f>"002050"</f>
        <v>002050</v>
      </c>
      <c r="N5806" s="2" t="str">
        <f t="shared" ref="N5806:N5811" si="1733">"0157472516"</f>
        <v>0157472516</v>
      </c>
      <c r="O5806" s="2" t="str">
        <f>"5494.75"</f>
        <v>5494.75</v>
      </c>
      <c r="P5806" s="2">
        <v>20</v>
      </c>
      <c r="Q5806" s="2">
        <f>P5806*B5806</f>
        <v>8000</v>
      </c>
      <c r="R5806" s="2">
        <f>(Q5806-O5806)/O5806*100</f>
        <v>45.5935210883116</v>
      </c>
    </row>
    <row r="5807" spans="1:18">
      <c r="A5807" s="2" t="str">
        <f>"农 产 品"</f>
        <v>农 产 品</v>
      </c>
      <c r="B5807" s="2">
        <v>200</v>
      </c>
      <c r="C5807" s="2">
        <v>200</v>
      </c>
      <c r="D5807" s="2" t="str">
        <f>"人民币"</f>
        <v>人民币</v>
      </c>
      <c r="E5807" s="2">
        <v>25.665</v>
      </c>
      <c r="F5807" s="2">
        <v>-601</v>
      </c>
      <c r="G5807" s="2">
        <v>-11.71</v>
      </c>
      <c r="H5807" s="2"/>
      <c r="I5807" s="2">
        <v>4532</v>
      </c>
      <c r="J5807" s="2">
        <v>22.66</v>
      </c>
      <c r="K5807" s="2">
        <v>0</v>
      </c>
      <c r="L5807" s="2">
        <v>0</v>
      </c>
      <c r="M5807" s="2" t="str">
        <f>"000061"</f>
        <v>000061</v>
      </c>
      <c r="N5807" s="2" t="str">
        <f>"0157472516"</f>
        <v>0157472516</v>
      </c>
      <c r="O5807" s="2" t="str">
        <f>"5133.00"</f>
        <v>5133.00</v>
      </c>
      <c r="P5807" s="2">
        <v>35</v>
      </c>
      <c r="Q5807" s="2">
        <f>P5807*B5807</f>
        <v>7000</v>
      </c>
      <c r="R5807" s="2">
        <f>(Q5807-O5807)/O5807*100</f>
        <v>36.3724917202416</v>
      </c>
    </row>
    <row r="5808" spans="1:18">
      <c r="A5808" s="2" t="str">
        <f>"北京城建"</f>
        <v>北京城建</v>
      </c>
      <c r="B5808" s="2">
        <v>200</v>
      </c>
      <c r="C5808" s="2">
        <v>200</v>
      </c>
      <c r="D5808" s="2" t="str">
        <f>"人民币"</f>
        <v>人民币</v>
      </c>
      <c r="E5808" s="2">
        <v>24.605</v>
      </c>
      <c r="F5808" s="2">
        <v>-394.99</v>
      </c>
      <c r="G5808" s="2">
        <v>-8.03</v>
      </c>
      <c r="H5808" s="2"/>
      <c r="I5808" s="2">
        <v>4526</v>
      </c>
      <c r="J5808" s="2">
        <v>22.63</v>
      </c>
      <c r="K5808" s="2">
        <v>0</v>
      </c>
      <c r="L5808" s="2">
        <v>0</v>
      </c>
      <c r="M5808" s="2" t="str">
        <f>"600266"</f>
        <v>600266</v>
      </c>
      <c r="N5808" s="2" t="str">
        <f t="shared" ref="N5808:N5810" si="1734">"A453612732"</f>
        <v>A453612732</v>
      </c>
      <c r="O5808" s="2" t="str">
        <f>"4920.99"</f>
        <v>4920.99</v>
      </c>
      <c r="P5808" s="2">
        <v>28</v>
      </c>
      <c r="Q5808" s="2">
        <f>P5808*B5808</f>
        <v>5600</v>
      </c>
      <c r="R5808" s="2">
        <f>(Q5808-O5808)/O5808*100</f>
        <v>13.7982397850839</v>
      </c>
    </row>
    <row r="5809" spans="1:18">
      <c r="A5809" s="2" t="str">
        <f>"上汽集团"</f>
        <v>上汽集团</v>
      </c>
      <c r="B5809" s="2">
        <v>200</v>
      </c>
      <c r="C5809" s="2">
        <v>200</v>
      </c>
      <c r="D5809" s="2" t="str">
        <f>"人民币"</f>
        <v>人民币</v>
      </c>
      <c r="E5809" s="2">
        <v>24.736</v>
      </c>
      <c r="F5809" s="2">
        <v>-449.12</v>
      </c>
      <c r="G5809" s="2">
        <v>-9.08</v>
      </c>
      <c r="H5809" s="2"/>
      <c r="I5809" s="2">
        <v>4498</v>
      </c>
      <c r="J5809" s="2">
        <v>22.49</v>
      </c>
      <c r="K5809" s="2">
        <v>0</v>
      </c>
      <c r="L5809" s="2">
        <v>0</v>
      </c>
      <c r="M5809" s="2" t="str">
        <f>"600104"</f>
        <v>600104</v>
      </c>
      <c r="N5809" s="2" t="str">
        <f>"A453612732"</f>
        <v>A453612732</v>
      </c>
      <c r="O5809" s="2" t="str">
        <f>"4947.12"</f>
        <v>4947.12</v>
      </c>
      <c r="P5809" s="2">
        <v>35</v>
      </c>
      <c r="Q5809" s="2">
        <f>P5809*B5809</f>
        <v>7000</v>
      </c>
      <c r="R5809" s="2">
        <f>(Q5809-O5809)/O5809*100</f>
        <v>41.4964666310904</v>
      </c>
    </row>
    <row r="5810" spans="1:18">
      <c r="A5810" s="2" t="str">
        <f>"中海集运"</f>
        <v>中海集运</v>
      </c>
      <c r="B5810" s="2">
        <v>400</v>
      </c>
      <c r="C5810" s="2">
        <v>400</v>
      </c>
      <c r="D5810" s="2" t="str">
        <f>"人民币"</f>
        <v>人民币</v>
      </c>
      <c r="E5810" s="2">
        <v>9.099</v>
      </c>
      <c r="F5810" s="2">
        <v>-167.68</v>
      </c>
      <c r="G5810" s="2">
        <v>-4.6</v>
      </c>
      <c r="H5810" s="2"/>
      <c r="I5810" s="2">
        <v>3472</v>
      </c>
      <c r="J5810" s="2">
        <v>8.68</v>
      </c>
      <c r="K5810" s="2">
        <v>0</v>
      </c>
      <c r="L5810" s="2">
        <v>0</v>
      </c>
      <c r="M5810" s="2" t="str">
        <f>"601866"</f>
        <v>601866</v>
      </c>
      <c r="N5810" s="2" t="str">
        <f>"A453612732"</f>
        <v>A453612732</v>
      </c>
      <c r="O5810" s="2" t="str">
        <f>"3639.68"</f>
        <v>3639.68</v>
      </c>
      <c r="P5810" s="2">
        <v>12</v>
      </c>
      <c r="Q5810" s="2">
        <f>P5810*B5810</f>
        <v>4800</v>
      </c>
      <c r="R5810" s="2">
        <f>(Q5810-O5810)/O5810*100</f>
        <v>31.8797256901706</v>
      </c>
    </row>
    <row r="5811" spans="1:18">
      <c r="A5811" s="2" t="str">
        <f>"中航军B"</f>
        <v>中航军B</v>
      </c>
      <c r="B5811" s="2">
        <v>3000</v>
      </c>
      <c r="C5811" s="2">
        <v>3000</v>
      </c>
      <c r="D5811" s="2" t="str">
        <f>"人民币"</f>
        <v>人民币</v>
      </c>
      <c r="E5811" s="2">
        <v>0.972</v>
      </c>
      <c r="F5811" s="2">
        <v>-62</v>
      </c>
      <c r="G5811" s="2">
        <v>-2.16</v>
      </c>
      <c r="H5811" s="2"/>
      <c r="I5811" s="2">
        <v>2853</v>
      </c>
      <c r="J5811" s="2">
        <v>0.951</v>
      </c>
      <c r="K5811" s="2">
        <v>0</v>
      </c>
      <c r="L5811" s="2">
        <v>0</v>
      </c>
      <c r="M5811" s="2" t="str">
        <f>"150222"</f>
        <v>150222</v>
      </c>
      <c r="N5811" s="2" t="str">
        <f>"0157472516"</f>
        <v>0157472516</v>
      </c>
      <c r="O5811" s="2" t="str">
        <f>"2915.00"</f>
        <v>2915.00</v>
      </c>
      <c r="P5811" s="2">
        <v>1.1</v>
      </c>
      <c r="Q5811" s="2">
        <f>P5811*B5811</f>
        <v>3300</v>
      </c>
      <c r="R5811" s="2">
        <f>(Q5811-O5811)/O5811*100</f>
        <v>13.2075471698113</v>
      </c>
    </row>
    <row r="5812" spans="1:18">
      <c r="A5812" s="2" t="str">
        <f>"华贸物流"</f>
        <v>华贸物流</v>
      </c>
      <c r="B5812" s="2">
        <v>200</v>
      </c>
      <c r="C5812" s="2">
        <v>200</v>
      </c>
      <c r="D5812" s="2" t="str">
        <f>"人民币"</f>
        <v>人民币</v>
      </c>
      <c r="E5812" s="2">
        <v>16.576</v>
      </c>
      <c r="F5812" s="2">
        <v>-473.12</v>
      </c>
      <c r="G5812" s="2">
        <v>-14.27</v>
      </c>
      <c r="H5812" s="2"/>
      <c r="I5812" s="2">
        <v>2842</v>
      </c>
      <c r="J5812" s="2">
        <v>14.21</v>
      </c>
      <c r="K5812" s="2">
        <v>0</v>
      </c>
      <c r="L5812" s="2">
        <v>0</v>
      </c>
      <c r="M5812" s="2" t="str">
        <f>"603128"</f>
        <v>603128</v>
      </c>
      <c r="N5812" s="2" t="str">
        <f t="shared" ref="N5812:N5815" si="1735">"A453612732"</f>
        <v>A453612732</v>
      </c>
      <c r="O5812" s="2" t="str">
        <f>"3315.12"</f>
        <v>3315.12</v>
      </c>
      <c r="P5812" s="2">
        <v>20</v>
      </c>
      <c r="Q5812" s="2">
        <f>P5812*B5812</f>
        <v>4000</v>
      </c>
      <c r="R5812" s="2">
        <f>(Q5812-O5812)/O5812*100</f>
        <v>20.6592823185888</v>
      </c>
    </row>
    <row r="5813" spans="1:18">
      <c r="A5813" s="2" t="str">
        <f>"盛达矿业"</f>
        <v>盛达矿业</v>
      </c>
      <c r="B5813" s="2">
        <v>100</v>
      </c>
      <c r="C5813" s="2">
        <v>100</v>
      </c>
      <c r="D5813" s="2" t="str">
        <f>"人民币"</f>
        <v>人民币</v>
      </c>
      <c r="E5813" s="2">
        <v>38.308</v>
      </c>
      <c r="F5813" s="2">
        <v>-1175.77</v>
      </c>
      <c r="G5813" s="2">
        <v>-30.69</v>
      </c>
      <c r="H5813" s="2"/>
      <c r="I5813" s="2">
        <v>2655</v>
      </c>
      <c r="J5813" s="2">
        <v>26.55</v>
      </c>
      <c r="K5813" s="2">
        <v>0</v>
      </c>
      <c r="L5813" s="2">
        <v>100</v>
      </c>
      <c r="M5813" s="2" t="str">
        <f>"000603"</f>
        <v>000603</v>
      </c>
      <c r="N5813" s="2" t="str">
        <f>"0157472516"</f>
        <v>0157472516</v>
      </c>
      <c r="O5813" s="2" t="str">
        <f>"3830.77"</f>
        <v>3830.77</v>
      </c>
      <c r="P5813" s="2">
        <v>40</v>
      </c>
      <c r="Q5813" s="2">
        <f>P5813*B5813</f>
        <v>4000</v>
      </c>
      <c r="R5813" s="2">
        <f>(Q5813-O5813)/O5813*100</f>
        <v>4.41764971533138</v>
      </c>
    </row>
    <row r="5814" spans="1:18">
      <c r="A5814" s="2" t="str">
        <f>"大众交通"</f>
        <v>大众交通</v>
      </c>
      <c r="B5814" s="2">
        <v>100</v>
      </c>
      <c r="C5814" s="2">
        <v>100</v>
      </c>
      <c r="D5814" s="2" t="str">
        <f>"人民币"</f>
        <v>人民币</v>
      </c>
      <c r="E5814" s="2">
        <v>30.941</v>
      </c>
      <c r="F5814" s="2">
        <v>-1037.13</v>
      </c>
      <c r="G5814" s="2">
        <v>-33.52</v>
      </c>
      <c r="H5814" s="2"/>
      <c r="I5814" s="2">
        <v>2057</v>
      </c>
      <c r="J5814" s="2">
        <v>20.57</v>
      </c>
      <c r="K5814" s="2">
        <v>0</v>
      </c>
      <c r="L5814" s="2">
        <v>0</v>
      </c>
      <c r="M5814" s="2" t="str">
        <f>"600611"</f>
        <v>600611</v>
      </c>
      <c r="N5814" s="2" t="str">
        <f>"A453612732"</f>
        <v>A453612732</v>
      </c>
      <c r="O5814" s="2" t="str">
        <f>"3094.13"</f>
        <v>3094.13</v>
      </c>
      <c r="P5814" s="2">
        <v>28</v>
      </c>
      <c r="Q5814" s="2">
        <f>P5814*B5814</f>
        <v>2800</v>
      </c>
      <c r="R5814" s="2">
        <f>(Q5814-O5814)/O5814*100</f>
        <v>-9.50606470962759</v>
      </c>
    </row>
    <row r="5815" spans="1:18">
      <c r="A5815" s="2" t="str">
        <f>"中国中车"</f>
        <v>中国中车</v>
      </c>
      <c r="B5815" s="2">
        <v>100</v>
      </c>
      <c r="C5815" s="2">
        <v>100</v>
      </c>
      <c r="D5815" s="2" t="str">
        <f>"人民币"</f>
        <v>人民币</v>
      </c>
      <c r="E5815" s="2">
        <v>26.395</v>
      </c>
      <c r="F5815" s="2">
        <v>-631.5</v>
      </c>
      <c r="G5815" s="2">
        <v>-23.92</v>
      </c>
      <c r="H5815" s="2"/>
      <c r="I5815" s="2">
        <v>2008</v>
      </c>
      <c r="J5815" s="2">
        <v>20.08</v>
      </c>
      <c r="K5815" s="2">
        <v>0</v>
      </c>
      <c r="L5815" s="2">
        <v>100</v>
      </c>
      <c r="M5815" s="2" t="str">
        <f>"601766"</f>
        <v>601766</v>
      </c>
      <c r="N5815" s="2" t="str">
        <f>"A453612732"</f>
        <v>A453612732</v>
      </c>
      <c r="O5815" s="2" t="str">
        <f>"2639.50"</f>
        <v>2639.50</v>
      </c>
      <c r="P5815" s="2">
        <v>30</v>
      </c>
      <c r="Q5815" s="2">
        <f>P5815*B5815</f>
        <v>3000</v>
      </c>
      <c r="R5815" s="2">
        <f>(Q5815-O5815)/O5815*100</f>
        <v>13.6578897518469</v>
      </c>
    </row>
    <row r="5816" spans="1:18">
      <c r="A5816" s="2" t="s">
        <v>8</v>
      </c>
      <c r="B5816" s="2" t="s">
        <v>9</v>
      </c>
      <c r="C5816" s="4" t="s">
        <v>10</v>
      </c>
      <c r="D5816" s="4"/>
      <c r="E5816" s="4"/>
      <c r="F5816" s="2"/>
      <c r="G5816" s="2">
        <f>SUM(G5800:G5815)</f>
        <v>-178.38</v>
      </c>
      <c r="H5816" s="2"/>
      <c r="I5816" s="2"/>
      <c r="J5816" s="2"/>
      <c r="K5816" s="2"/>
      <c r="L5816" s="2"/>
      <c r="M5816" s="2"/>
      <c r="N5816" s="2"/>
      <c r="O5816" s="2"/>
      <c r="P5816" s="2"/>
      <c r="Q5816" s="2">
        <f>SUM(Q5800:Q5815)</f>
        <v>134800</v>
      </c>
      <c r="R5816" s="2"/>
    </row>
    <row r="5817" customFormat="1" spans="3:8">
      <c r="C5817" s="5"/>
      <c r="D5817" s="5"/>
      <c r="E5817" s="5"/>
      <c r="H5817" s="6">
        <v>42257</v>
      </c>
    </row>
    <row r="5818" customFormat="1" spans="10:10">
      <c r="J5818" s="6">
        <f>H5817+1</f>
        <v>42258</v>
      </c>
    </row>
    <row r="5819" customFormat="1" spans="2:11">
      <c r="B5819" t="s">
        <v>11</v>
      </c>
      <c r="K5819" s="7">
        <f ca="1">NOW()</f>
        <v>42259.9654398148</v>
      </c>
    </row>
    <row r="5820" customFormat="1" spans="9:9">
      <c r="I5820" t="e">
        <f>D5812+1</f>
        <v>#VALUE!</v>
      </c>
    </row>
    <row r="5821" customFormat="1"/>
    <row r="5822" spans="1:18">
      <c r="A5822" s="2" t="s">
        <v>0</v>
      </c>
      <c r="B5822" s="2" t="str">
        <f>"证券数量"</f>
        <v>证券数量</v>
      </c>
      <c r="C5822" s="2" t="s">
        <v>1</v>
      </c>
      <c r="D5822" s="2" t="str">
        <f>"价格币种"</f>
        <v>价格币种</v>
      </c>
      <c r="E5822" s="2" t="str">
        <f>"成本价"</f>
        <v>成本价</v>
      </c>
      <c r="F5822" s="2" t="str">
        <f>"浮动盈亏"</f>
        <v>浮动盈亏</v>
      </c>
      <c r="G5822" s="2" t="str">
        <f>"盈亏比例(%)"</f>
        <v>盈亏比例(%)</v>
      </c>
      <c r="H5822" s="2" t="str">
        <f>"折算汇率"</f>
        <v>折算汇率</v>
      </c>
      <c r="I5822" s="2" t="str">
        <f>"最新市值"</f>
        <v>最新市值</v>
      </c>
      <c r="J5822" s="2" t="str">
        <f>"当前价"</f>
        <v>当前价</v>
      </c>
      <c r="K5822" s="2" t="str">
        <f>"今买数量"</f>
        <v>今买数量</v>
      </c>
      <c r="L5822" s="2" t="str">
        <f>"今卖数量"</f>
        <v>今卖数量</v>
      </c>
      <c r="M5822" s="2" t="str">
        <f>"证券代码"</f>
        <v>证券代码</v>
      </c>
      <c r="N5822" s="2" t="str">
        <f>"股东代码"</f>
        <v>股东代码</v>
      </c>
      <c r="O5822" s="2" t="str">
        <f>"成本金额"</f>
        <v>成本金额</v>
      </c>
      <c r="P5822" s="2" t="s">
        <v>2</v>
      </c>
      <c r="Q5822" s="2"/>
      <c r="R5822" s="2" t="s">
        <v>3</v>
      </c>
    </row>
    <row r="5823" spans="1:18">
      <c r="A5823" s="2" t="s">
        <v>4</v>
      </c>
      <c r="B5823" s="9" t="s">
        <v>5</v>
      </c>
      <c r="C5823" s="9" t="s">
        <v>5</v>
      </c>
      <c r="D5823" s="2" t="str">
        <f t="shared" ref="D5823:D5838" si="1736">"人民币"</f>
        <v>人民币</v>
      </c>
      <c r="E5823" s="2">
        <v>19.758</v>
      </c>
      <c r="F5823" s="2">
        <v>-1294.53</v>
      </c>
      <c r="G5823" s="2">
        <v>-8.19</v>
      </c>
      <c r="H5823" s="9" t="s">
        <v>6</v>
      </c>
      <c r="I5823" s="2">
        <v>14512</v>
      </c>
      <c r="J5823" s="2">
        <v>18.14</v>
      </c>
      <c r="K5823" s="2">
        <v>0</v>
      </c>
      <c r="L5823" s="2">
        <v>0</v>
      </c>
      <c r="M5823" s="2" t="str">
        <f>"000936"</f>
        <v>000936</v>
      </c>
      <c r="N5823" s="2" t="str">
        <f t="shared" ref="N5823:N5826" si="1737">"0157472516"</f>
        <v>0157472516</v>
      </c>
      <c r="O5823" s="2" t="str">
        <f>"15806.53"</f>
        <v>15806.53</v>
      </c>
      <c r="P5823" s="2">
        <v>30</v>
      </c>
      <c r="Q5823" s="2">
        <f t="shared" ref="Q5823:Q5838" si="1738">P5823*B5823</f>
        <v>24000</v>
      </c>
      <c r="R5823" s="2">
        <f t="shared" ref="R5823:R5838" si="1739">(Q5823-O5823)/O5823*100</f>
        <v>51.835981711356</v>
      </c>
    </row>
    <row r="5824" spans="1:18">
      <c r="A5824" s="2" t="str">
        <f>"创业板B"</f>
        <v>创业板B</v>
      </c>
      <c r="B5824" s="2">
        <v>10000</v>
      </c>
      <c r="C5824" s="2">
        <v>10000</v>
      </c>
      <c r="D5824" s="2" t="str">
        <f>"人民币"</f>
        <v>人民币</v>
      </c>
      <c r="E5824" s="2">
        <v>1.116</v>
      </c>
      <c r="F5824" s="2">
        <v>-927.5</v>
      </c>
      <c r="G5824" s="2">
        <v>-8.33</v>
      </c>
      <c r="H5824" s="2"/>
      <c r="I5824" s="2">
        <v>10230</v>
      </c>
      <c r="J5824" s="2">
        <v>1.023</v>
      </c>
      <c r="K5824" s="2">
        <v>0</v>
      </c>
      <c r="L5824" s="2">
        <v>0</v>
      </c>
      <c r="M5824" s="2" t="str">
        <f>"150153"</f>
        <v>150153</v>
      </c>
      <c r="N5824" s="2" t="str">
        <f>"0157472516"</f>
        <v>0157472516</v>
      </c>
      <c r="O5824" s="2" t="str">
        <f>"11157.50"</f>
        <v>11157.50</v>
      </c>
      <c r="P5824" s="2">
        <v>1.3</v>
      </c>
      <c r="Q5824" s="2">
        <f>P5824*B5824</f>
        <v>13000</v>
      </c>
      <c r="R5824" s="2">
        <f>(Q5824-O5824)/O5824*100</f>
        <v>16.5135559041004</v>
      </c>
    </row>
    <row r="5825" spans="1:18">
      <c r="A5825" s="2" t="s">
        <v>7</v>
      </c>
      <c r="B5825" s="2">
        <v>600</v>
      </c>
      <c r="C5825" s="2">
        <v>600</v>
      </c>
      <c r="D5825" s="2" t="str">
        <f>"人民币"</f>
        <v>人民币</v>
      </c>
      <c r="E5825" s="2">
        <v>17.548</v>
      </c>
      <c r="F5825" s="2">
        <v>-310.88</v>
      </c>
      <c r="G5825" s="2">
        <v>-2.95</v>
      </c>
      <c r="H5825" s="2"/>
      <c r="I5825" s="2">
        <v>10218</v>
      </c>
      <c r="J5825" s="2">
        <v>17.03</v>
      </c>
      <c r="K5825" s="2">
        <v>0</v>
      </c>
      <c r="L5825" s="2">
        <v>0</v>
      </c>
      <c r="M5825" s="2" t="str">
        <f>"600008"</f>
        <v>600008</v>
      </c>
      <c r="N5825" s="2" t="str">
        <f t="shared" ref="N5825:N5828" si="1740">"A453612732"</f>
        <v>A453612732</v>
      </c>
      <c r="O5825" s="2" t="str">
        <f>"10528.88"</f>
        <v>10528.88</v>
      </c>
      <c r="P5825" s="2">
        <v>25</v>
      </c>
      <c r="Q5825" s="2">
        <f>P5825*B5825</f>
        <v>15000</v>
      </c>
      <c r="R5825" s="2">
        <f>(Q5825-O5825)/O5825*100</f>
        <v>42.4652954540274</v>
      </c>
    </row>
    <row r="5826" spans="1:18">
      <c r="A5826" s="2" t="str">
        <f>"华英农业"</f>
        <v>华英农业</v>
      </c>
      <c r="B5826" s="2">
        <v>600</v>
      </c>
      <c r="C5826" s="2">
        <v>300</v>
      </c>
      <c r="D5826" s="2" t="str">
        <f>"人民币"</f>
        <v>人民币</v>
      </c>
      <c r="E5826" s="2">
        <v>14.948</v>
      </c>
      <c r="F5826" s="2">
        <v>-418.66</v>
      </c>
      <c r="G5826" s="2">
        <v>-4.67</v>
      </c>
      <c r="H5826" s="2"/>
      <c r="I5826" s="2">
        <v>8550</v>
      </c>
      <c r="J5826" s="2">
        <v>14.25</v>
      </c>
      <c r="K5826" s="2">
        <v>300</v>
      </c>
      <c r="L5826" s="2">
        <v>0</v>
      </c>
      <c r="M5826" s="2" t="str">
        <f>"002321"</f>
        <v>002321</v>
      </c>
      <c r="N5826" s="2" t="str">
        <f>"0157472516"</f>
        <v>0157472516</v>
      </c>
      <c r="O5826" s="2" t="str">
        <f>"8968.66"</f>
        <v>8968.66</v>
      </c>
      <c r="P5826" s="2">
        <v>25</v>
      </c>
      <c r="Q5826" s="2">
        <f>P5826*B5826</f>
        <v>15000</v>
      </c>
      <c r="R5826" s="2">
        <f>(Q5826-O5826)/O5826*100</f>
        <v>67.2490650777262</v>
      </c>
    </row>
    <row r="5827" spans="1:18">
      <c r="A5827" s="2" t="str">
        <f>"*ST阳化"</f>
        <v>*ST阳化</v>
      </c>
      <c r="B5827" s="2">
        <v>900</v>
      </c>
      <c r="C5827" s="2">
        <v>600</v>
      </c>
      <c r="D5827" s="2" t="str">
        <f>"人民币"</f>
        <v>人民币</v>
      </c>
      <c r="E5827" s="2">
        <v>7.599</v>
      </c>
      <c r="F5827" s="2">
        <v>-80.2</v>
      </c>
      <c r="G5827" s="2">
        <v>-1.17</v>
      </c>
      <c r="H5827" s="2"/>
      <c r="I5827" s="2">
        <v>6759</v>
      </c>
      <c r="J5827" s="2">
        <v>7.51</v>
      </c>
      <c r="K5827" s="2">
        <v>300</v>
      </c>
      <c r="L5827" s="2">
        <v>0</v>
      </c>
      <c r="M5827" s="2" t="str">
        <f>"600691"</f>
        <v>600691</v>
      </c>
      <c r="N5827" s="2" t="str">
        <f>"A453612732"</f>
        <v>A453612732</v>
      </c>
      <c r="O5827" s="2" t="str">
        <f>"6839.20"</f>
        <v>6839.20</v>
      </c>
      <c r="P5827" s="2">
        <v>11</v>
      </c>
      <c r="Q5827" s="2">
        <f>P5827*B5827</f>
        <v>9900</v>
      </c>
      <c r="R5827" s="2">
        <f>(Q5827-O5827)/O5827*100</f>
        <v>44.7537723710376</v>
      </c>
    </row>
    <row r="5828" spans="1:18">
      <c r="A5828" s="2" t="str">
        <f>"雪峰科技"</f>
        <v>雪峰科技</v>
      </c>
      <c r="B5828" s="2">
        <v>200</v>
      </c>
      <c r="C5828" s="2">
        <v>100</v>
      </c>
      <c r="D5828" s="2" t="str">
        <f>"人民币"</f>
        <v>人民币</v>
      </c>
      <c r="E5828" s="2">
        <v>37.898</v>
      </c>
      <c r="F5828" s="2">
        <v>-1239.59</v>
      </c>
      <c r="G5828" s="2">
        <v>-16.35</v>
      </c>
      <c r="H5828" s="2"/>
      <c r="I5828" s="2">
        <v>6340</v>
      </c>
      <c r="J5828" s="2">
        <v>31.7</v>
      </c>
      <c r="K5828" s="2">
        <v>100</v>
      </c>
      <c r="L5828" s="2">
        <v>0</v>
      </c>
      <c r="M5828" s="2" t="str">
        <f>"603227"</f>
        <v>603227</v>
      </c>
      <c r="N5828" s="2" t="str">
        <f>"A453612732"</f>
        <v>A453612732</v>
      </c>
      <c r="O5828" s="2" t="str">
        <f>"7579.59"</f>
        <v>7579.59</v>
      </c>
      <c r="P5828" s="2">
        <v>42</v>
      </c>
      <c r="Q5828" s="2">
        <f>P5828*B5828</f>
        <v>8400</v>
      </c>
      <c r="R5828" s="2">
        <f>(Q5828-O5828)/O5828*100</f>
        <v>10.8239363870605</v>
      </c>
    </row>
    <row r="5829" spans="1:18">
      <c r="A5829" s="2" t="str">
        <f>"三花股份"</f>
        <v>三花股份</v>
      </c>
      <c r="B5829" s="2">
        <v>400</v>
      </c>
      <c r="C5829" s="2">
        <v>400</v>
      </c>
      <c r="D5829" s="2" t="str">
        <f>"人民币"</f>
        <v>人民币</v>
      </c>
      <c r="E5829" s="2">
        <v>13.737</v>
      </c>
      <c r="F5829" s="2">
        <v>69.25</v>
      </c>
      <c r="G5829" s="2">
        <v>1.26</v>
      </c>
      <c r="H5829" s="2"/>
      <c r="I5829" s="2">
        <v>5564</v>
      </c>
      <c r="J5829" s="2">
        <v>13.91</v>
      </c>
      <c r="K5829" s="2">
        <v>0</v>
      </c>
      <c r="L5829" s="2">
        <v>0</v>
      </c>
      <c r="M5829" s="2" t="str">
        <f>"002050"</f>
        <v>002050</v>
      </c>
      <c r="N5829" s="2" t="str">
        <f t="shared" ref="N5829:N5834" si="1741">"0157472516"</f>
        <v>0157472516</v>
      </c>
      <c r="O5829" s="2" t="str">
        <f>"5494.75"</f>
        <v>5494.75</v>
      </c>
      <c r="P5829" s="2">
        <v>20</v>
      </c>
      <c r="Q5829" s="2">
        <f>P5829*B5829</f>
        <v>8000</v>
      </c>
      <c r="R5829" s="2">
        <f>(Q5829-O5829)/O5829*100</f>
        <v>45.5935210883116</v>
      </c>
    </row>
    <row r="5830" spans="1:18">
      <c r="A5830" s="2" t="str">
        <f>"农 产 品"</f>
        <v>农 产 品</v>
      </c>
      <c r="B5830" s="2">
        <v>200</v>
      </c>
      <c r="C5830" s="2">
        <v>200</v>
      </c>
      <c r="D5830" s="2" t="str">
        <f>"人民币"</f>
        <v>人民币</v>
      </c>
      <c r="E5830" s="2">
        <v>25.665</v>
      </c>
      <c r="F5830" s="2">
        <v>-601</v>
      </c>
      <c r="G5830" s="2">
        <v>-11.71</v>
      </c>
      <c r="H5830" s="2"/>
      <c r="I5830" s="2">
        <v>4532</v>
      </c>
      <c r="J5830" s="2">
        <v>22.66</v>
      </c>
      <c r="K5830" s="2">
        <v>0</v>
      </c>
      <c r="L5830" s="2">
        <v>0</v>
      </c>
      <c r="M5830" s="2" t="str">
        <f>"000061"</f>
        <v>000061</v>
      </c>
      <c r="N5830" s="2" t="str">
        <f>"0157472516"</f>
        <v>0157472516</v>
      </c>
      <c r="O5830" s="2" t="str">
        <f>"5133.00"</f>
        <v>5133.00</v>
      </c>
      <c r="P5830" s="2">
        <v>35</v>
      </c>
      <c r="Q5830" s="2">
        <f>P5830*B5830</f>
        <v>7000</v>
      </c>
      <c r="R5830" s="2">
        <f>(Q5830-O5830)/O5830*100</f>
        <v>36.3724917202416</v>
      </c>
    </row>
    <row r="5831" spans="1:18">
      <c r="A5831" s="2" t="str">
        <f>"北京城建"</f>
        <v>北京城建</v>
      </c>
      <c r="B5831" s="2">
        <v>200</v>
      </c>
      <c r="C5831" s="2">
        <v>200</v>
      </c>
      <c r="D5831" s="2" t="str">
        <f>"人民币"</f>
        <v>人民币</v>
      </c>
      <c r="E5831" s="2">
        <v>24.605</v>
      </c>
      <c r="F5831" s="2">
        <v>-394.99</v>
      </c>
      <c r="G5831" s="2">
        <v>-8.03</v>
      </c>
      <c r="H5831" s="2"/>
      <c r="I5831" s="2">
        <v>4526</v>
      </c>
      <c r="J5831" s="2">
        <v>22.63</v>
      </c>
      <c r="K5831" s="2">
        <v>0</v>
      </c>
      <c r="L5831" s="2">
        <v>0</v>
      </c>
      <c r="M5831" s="2" t="str">
        <f>"600266"</f>
        <v>600266</v>
      </c>
      <c r="N5831" s="2" t="str">
        <f t="shared" ref="N5831:N5833" si="1742">"A453612732"</f>
        <v>A453612732</v>
      </c>
      <c r="O5831" s="2" t="str">
        <f>"4920.99"</f>
        <v>4920.99</v>
      </c>
      <c r="P5831" s="2">
        <v>28</v>
      </c>
      <c r="Q5831" s="2">
        <f>P5831*B5831</f>
        <v>5600</v>
      </c>
      <c r="R5831" s="2">
        <f>(Q5831-O5831)/O5831*100</f>
        <v>13.7982397850839</v>
      </c>
    </row>
    <row r="5832" spans="1:18">
      <c r="A5832" s="2" t="str">
        <f>"上汽集团"</f>
        <v>上汽集团</v>
      </c>
      <c r="B5832" s="2">
        <v>200</v>
      </c>
      <c r="C5832" s="2">
        <v>200</v>
      </c>
      <c r="D5832" s="2" t="str">
        <f>"人民币"</f>
        <v>人民币</v>
      </c>
      <c r="E5832" s="2">
        <v>24.736</v>
      </c>
      <c r="F5832" s="2">
        <v>-449.12</v>
      </c>
      <c r="G5832" s="2">
        <v>-9.08</v>
      </c>
      <c r="H5832" s="2"/>
      <c r="I5832" s="2">
        <v>4498</v>
      </c>
      <c r="J5832" s="2">
        <v>22.49</v>
      </c>
      <c r="K5832" s="2">
        <v>0</v>
      </c>
      <c r="L5832" s="2">
        <v>0</v>
      </c>
      <c r="M5832" s="2" t="str">
        <f>"600104"</f>
        <v>600104</v>
      </c>
      <c r="N5832" s="2" t="str">
        <f>"A453612732"</f>
        <v>A453612732</v>
      </c>
      <c r="O5832" s="2" t="str">
        <f>"4947.12"</f>
        <v>4947.12</v>
      </c>
      <c r="P5832" s="2">
        <v>35</v>
      </c>
      <c r="Q5832" s="2">
        <f>P5832*B5832</f>
        <v>7000</v>
      </c>
      <c r="R5832" s="2">
        <f>(Q5832-O5832)/O5832*100</f>
        <v>41.4964666310904</v>
      </c>
    </row>
    <row r="5833" spans="1:18">
      <c r="A5833" s="2" t="str">
        <f>"中海集运"</f>
        <v>中海集运</v>
      </c>
      <c r="B5833" s="2">
        <v>400</v>
      </c>
      <c r="C5833" s="2">
        <v>400</v>
      </c>
      <c r="D5833" s="2" t="str">
        <f>"人民币"</f>
        <v>人民币</v>
      </c>
      <c r="E5833" s="2">
        <v>9.099</v>
      </c>
      <c r="F5833" s="2">
        <v>-167.68</v>
      </c>
      <c r="G5833" s="2">
        <v>-4.6</v>
      </c>
      <c r="H5833" s="2"/>
      <c r="I5833" s="2">
        <v>3472</v>
      </c>
      <c r="J5833" s="2">
        <v>8.68</v>
      </c>
      <c r="K5833" s="2">
        <v>0</v>
      </c>
      <c r="L5833" s="2">
        <v>0</v>
      </c>
      <c r="M5833" s="2" t="str">
        <f>"601866"</f>
        <v>601866</v>
      </c>
      <c r="N5833" s="2" t="str">
        <f>"A453612732"</f>
        <v>A453612732</v>
      </c>
      <c r="O5833" s="2" t="str">
        <f>"3639.68"</f>
        <v>3639.68</v>
      </c>
      <c r="P5833" s="2">
        <v>12</v>
      </c>
      <c r="Q5833" s="2">
        <f>P5833*B5833</f>
        <v>4800</v>
      </c>
      <c r="R5833" s="2">
        <f>(Q5833-O5833)/O5833*100</f>
        <v>31.8797256901706</v>
      </c>
    </row>
    <row r="5834" spans="1:18">
      <c r="A5834" s="2" t="str">
        <f>"中航军B"</f>
        <v>中航军B</v>
      </c>
      <c r="B5834" s="2">
        <v>3000</v>
      </c>
      <c r="C5834" s="2">
        <v>3000</v>
      </c>
      <c r="D5834" s="2" t="str">
        <f>"人民币"</f>
        <v>人民币</v>
      </c>
      <c r="E5834" s="2">
        <v>0.972</v>
      </c>
      <c r="F5834" s="2">
        <v>-62</v>
      </c>
      <c r="G5834" s="2">
        <v>-2.16</v>
      </c>
      <c r="H5834" s="2"/>
      <c r="I5834" s="2">
        <v>2853</v>
      </c>
      <c r="J5834" s="2">
        <v>0.951</v>
      </c>
      <c r="K5834" s="2">
        <v>0</v>
      </c>
      <c r="L5834" s="2">
        <v>0</v>
      </c>
      <c r="M5834" s="2" t="str">
        <f>"150222"</f>
        <v>150222</v>
      </c>
      <c r="N5834" s="2" t="str">
        <f>"0157472516"</f>
        <v>0157472516</v>
      </c>
      <c r="O5834" s="2" t="str">
        <f>"2915.00"</f>
        <v>2915.00</v>
      </c>
      <c r="P5834" s="2">
        <v>1.1</v>
      </c>
      <c r="Q5834" s="2">
        <f>P5834*B5834</f>
        <v>3300</v>
      </c>
      <c r="R5834" s="2">
        <f>(Q5834-O5834)/O5834*100</f>
        <v>13.2075471698113</v>
      </c>
    </row>
    <row r="5835" spans="1:18">
      <c r="A5835" s="2" t="str">
        <f>"华贸物流"</f>
        <v>华贸物流</v>
      </c>
      <c r="B5835" s="2">
        <v>200</v>
      </c>
      <c r="C5835" s="2">
        <v>200</v>
      </c>
      <c r="D5835" s="2" t="str">
        <f>"人民币"</f>
        <v>人民币</v>
      </c>
      <c r="E5835" s="2">
        <v>16.576</v>
      </c>
      <c r="F5835" s="2">
        <v>-473.12</v>
      </c>
      <c r="G5835" s="2">
        <v>-14.27</v>
      </c>
      <c r="H5835" s="2"/>
      <c r="I5835" s="2">
        <v>2842</v>
      </c>
      <c r="J5835" s="2">
        <v>14.21</v>
      </c>
      <c r="K5835" s="2">
        <v>0</v>
      </c>
      <c r="L5835" s="2">
        <v>0</v>
      </c>
      <c r="M5835" s="2" t="str">
        <f>"603128"</f>
        <v>603128</v>
      </c>
      <c r="N5835" s="2" t="str">
        <f t="shared" ref="N5835:N5838" si="1743">"A453612732"</f>
        <v>A453612732</v>
      </c>
      <c r="O5835" s="2" t="str">
        <f>"3315.12"</f>
        <v>3315.12</v>
      </c>
      <c r="P5835" s="2">
        <v>20</v>
      </c>
      <c r="Q5835" s="2">
        <f>P5835*B5835</f>
        <v>4000</v>
      </c>
      <c r="R5835" s="2">
        <f>(Q5835-O5835)/O5835*100</f>
        <v>20.6592823185888</v>
      </c>
    </row>
    <row r="5836" spans="1:18">
      <c r="A5836" s="2" t="str">
        <f>"盛达矿业"</f>
        <v>盛达矿业</v>
      </c>
      <c r="B5836" s="2">
        <v>100</v>
      </c>
      <c r="C5836" s="2">
        <v>100</v>
      </c>
      <c r="D5836" s="2" t="str">
        <f>"人民币"</f>
        <v>人民币</v>
      </c>
      <c r="E5836" s="2">
        <v>38.308</v>
      </c>
      <c r="F5836" s="2">
        <v>-1175.77</v>
      </c>
      <c r="G5836" s="2">
        <v>-30.69</v>
      </c>
      <c r="H5836" s="2"/>
      <c r="I5836" s="2">
        <v>2655</v>
      </c>
      <c r="J5836" s="2">
        <v>26.55</v>
      </c>
      <c r="K5836" s="2">
        <v>0</v>
      </c>
      <c r="L5836" s="2">
        <v>100</v>
      </c>
      <c r="M5836" s="2" t="str">
        <f>"000603"</f>
        <v>000603</v>
      </c>
      <c r="N5836" s="2" t="str">
        <f>"0157472516"</f>
        <v>0157472516</v>
      </c>
      <c r="O5836" s="2" t="str">
        <f>"3830.77"</f>
        <v>3830.77</v>
      </c>
      <c r="P5836" s="2">
        <v>40</v>
      </c>
      <c r="Q5836" s="2">
        <f>P5836*B5836</f>
        <v>4000</v>
      </c>
      <c r="R5836" s="2">
        <f>(Q5836-O5836)/O5836*100</f>
        <v>4.41764971533138</v>
      </c>
    </row>
    <row r="5837" spans="1:18">
      <c r="A5837" s="2" t="str">
        <f>"大众交通"</f>
        <v>大众交通</v>
      </c>
      <c r="B5837" s="2">
        <v>100</v>
      </c>
      <c r="C5837" s="2">
        <v>100</v>
      </c>
      <c r="D5837" s="2" t="str">
        <f>"人民币"</f>
        <v>人民币</v>
      </c>
      <c r="E5837" s="2">
        <v>30.941</v>
      </c>
      <c r="F5837" s="2">
        <v>-1037.13</v>
      </c>
      <c r="G5837" s="2">
        <v>-33.52</v>
      </c>
      <c r="H5837" s="2"/>
      <c r="I5837" s="2">
        <v>2057</v>
      </c>
      <c r="J5837" s="2">
        <v>20.57</v>
      </c>
      <c r="K5837" s="2">
        <v>0</v>
      </c>
      <c r="L5837" s="2">
        <v>0</v>
      </c>
      <c r="M5837" s="2" t="str">
        <f>"600611"</f>
        <v>600611</v>
      </c>
      <c r="N5837" s="2" t="str">
        <f>"A453612732"</f>
        <v>A453612732</v>
      </c>
      <c r="O5837" s="2" t="str">
        <f>"3094.13"</f>
        <v>3094.13</v>
      </c>
      <c r="P5837" s="2">
        <v>28</v>
      </c>
      <c r="Q5837" s="2">
        <f>P5837*B5837</f>
        <v>2800</v>
      </c>
      <c r="R5837" s="2">
        <f>(Q5837-O5837)/O5837*100</f>
        <v>-9.50606470962759</v>
      </c>
    </row>
    <row r="5838" spans="1:18">
      <c r="A5838" s="2" t="str">
        <f>"中国中车"</f>
        <v>中国中车</v>
      </c>
      <c r="B5838" s="2">
        <v>100</v>
      </c>
      <c r="C5838" s="2">
        <v>100</v>
      </c>
      <c r="D5838" s="2" t="str">
        <f>"人民币"</f>
        <v>人民币</v>
      </c>
      <c r="E5838" s="2">
        <v>26.395</v>
      </c>
      <c r="F5838" s="2">
        <v>-631.5</v>
      </c>
      <c r="G5838" s="2">
        <v>-23.92</v>
      </c>
      <c r="H5838" s="2"/>
      <c r="I5838" s="2">
        <v>2008</v>
      </c>
      <c r="J5838" s="2">
        <v>20.08</v>
      </c>
      <c r="K5838" s="2">
        <v>0</v>
      </c>
      <c r="L5838" s="2">
        <v>100</v>
      </c>
      <c r="M5838" s="2" t="str">
        <f>"601766"</f>
        <v>601766</v>
      </c>
      <c r="N5838" s="2" t="str">
        <f>"A453612732"</f>
        <v>A453612732</v>
      </c>
      <c r="O5838" s="2" t="str">
        <f>"2639.50"</f>
        <v>2639.50</v>
      </c>
      <c r="P5838" s="2">
        <v>30</v>
      </c>
      <c r="Q5838" s="2">
        <f>P5838*B5838</f>
        <v>3000</v>
      </c>
      <c r="R5838" s="2">
        <f>(Q5838-O5838)/O5838*100</f>
        <v>13.6578897518469</v>
      </c>
    </row>
    <row r="5839" spans="1:18">
      <c r="A5839" s="2" t="s">
        <v>8</v>
      </c>
      <c r="B5839" s="2" t="s">
        <v>9</v>
      </c>
      <c r="C5839" s="4" t="s">
        <v>10</v>
      </c>
      <c r="D5839" s="4"/>
      <c r="E5839" s="4"/>
      <c r="F5839" s="2"/>
      <c r="G5839" s="2">
        <f>SUM(G5823:G5838)</f>
        <v>-178.38</v>
      </c>
      <c r="H5839" s="2"/>
      <c r="I5839" s="2"/>
      <c r="J5839" s="2"/>
      <c r="K5839" s="2"/>
      <c r="L5839" s="2"/>
      <c r="M5839" s="2"/>
      <c r="N5839" s="2"/>
      <c r="O5839" s="2"/>
      <c r="P5839" s="2"/>
      <c r="Q5839" s="2">
        <f>SUM(Q5823:Q5838)</f>
        <v>134800</v>
      </c>
      <c r="R5839" s="2"/>
    </row>
    <row r="5840" customFormat="1" spans="3:8">
      <c r="C5840" s="5"/>
      <c r="D5840" s="5"/>
      <c r="E5840" s="5"/>
      <c r="H5840" s="6">
        <v>42257</v>
      </c>
    </row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spans="2:18">
      <c r="B5852" s="2" t="str">
        <f>"币种"</f>
        <v>币种</v>
      </c>
      <c r="C5852" s="2" t="str">
        <f>"余额"</f>
        <v>余额</v>
      </c>
      <c r="D5852" s="2" t="str">
        <f>"可用"</f>
        <v>可用</v>
      </c>
      <c r="E5852" s="2" t="str">
        <f>"可取"</f>
        <v>可取</v>
      </c>
      <c r="F5852" s="2" t="str">
        <f>"参考市值"</f>
        <v>参考市值</v>
      </c>
      <c r="G5852" s="2" t="str">
        <f>"资产"</f>
        <v>资产</v>
      </c>
      <c r="H5852" s="2" t="str">
        <f>"盈亏"</f>
        <v>盈亏</v>
      </c>
      <c r="I5852" s="2"/>
      <c r="J5852" s="2"/>
      <c r="K5852" s="2"/>
      <c r="L5852" s="2"/>
      <c r="M5852" s="2"/>
      <c r="N5852" s="2"/>
      <c r="O5852" s="2"/>
      <c r="P5852" s="2"/>
      <c r="Q5852" s="2"/>
      <c r="R5852" s="2"/>
    </row>
    <row r="5853" spans="2:18">
      <c r="B5853" s="2" t="str">
        <f>"人民币"</f>
        <v>人民币</v>
      </c>
      <c r="C5853" s="2" t="str">
        <f>"5508.71"</f>
        <v>5508.71</v>
      </c>
      <c r="D5853" s="2" t="str">
        <f>"138.54"</f>
        <v>138.54</v>
      </c>
      <c r="E5853" s="2" t="str">
        <f>"138.54"</f>
        <v>138.54</v>
      </c>
      <c r="F5853" s="2" t="str">
        <f>"91616.00"</f>
        <v>91616.00</v>
      </c>
      <c r="G5853" s="2" t="str">
        <f>"91754.54"</f>
        <v>91754.54</v>
      </c>
      <c r="H5853" s="2" t="str">
        <f>"-9194.42"</f>
        <v>-9194.42</v>
      </c>
      <c r="I5853" s="2"/>
      <c r="J5853" s="2"/>
      <c r="K5853" s="2"/>
      <c r="L5853" s="2"/>
      <c r="M5853" s="2"/>
      <c r="N5853" s="2"/>
      <c r="O5853" s="2"/>
      <c r="P5853" s="2"/>
      <c r="Q5853" s="2"/>
      <c r="R5853" s="2"/>
    </row>
    <row r="5854" spans="2:18"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8"/>
    </row>
    <row r="5855" spans="2:18">
      <c r="B5855" s="2" t="s">
        <v>0</v>
      </c>
      <c r="C5855" s="2" t="str">
        <f>"证券数量"</f>
        <v>证券数量</v>
      </c>
      <c r="D5855" s="2" t="s">
        <v>1</v>
      </c>
      <c r="E5855" s="2" t="str">
        <f>"价格币种"</f>
        <v>价格币种</v>
      </c>
      <c r="F5855" s="2" t="str">
        <f>"成本价"</f>
        <v>成本价</v>
      </c>
      <c r="G5855" s="2" t="str">
        <f>"浮动盈亏"</f>
        <v>浮动盈亏</v>
      </c>
      <c r="H5855" s="2" t="str">
        <f>"盈亏比例(%)"</f>
        <v>盈亏比例(%)</v>
      </c>
      <c r="I5855" s="2" t="str">
        <f>"折算汇率"</f>
        <v>折算汇率</v>
      </c>
      <c r="J5855" s="2" t="str">
        <f>"最新市值"</f>
        <v>最新市值</v>
      </c>
      <c r="K5855" s="2" t="str">
        <f>"当前价"</f>
        <v>当前价</v>
      </c>
      <c r="L5855" s="2" t="str">
        <f>"今买数量"</f>
        <v>今买数量</v>
      </c>
      <c r="M5855" s="2" t="str">
        <f>"今卖数量"</f>
        <v>今卖数量</v>
      </c>
      <c r="N5855" s="2" t="str">
        <f>"证券代码"</f>
        <v>证券代码</v>
      </c>
      <c r="O5855" s="2" t="str">
        <f>"股东代码"</f>
        <v>股东代码</v>
      </c>
      <c r="P5855" s="2" t="str">
        <f>"成本金额"</f>
        <v>成本金额</v>
      </c>
      <c r="Q5855" s="2" t="s">
        <v>2</v>
      </c>
      <c r="R5855" s="2"/>
    </row>
    <row r="5856" spans="2:18">
      <c r="B5856" s="2" t="s">
        <v>4</v>
      </c>
      <c r="C5856" s="9" t="s">
        <v>5</v>
      </c>
      <c r="D5856" s="9" t="s">
        <v>5</v>
      </c>
      <c r="E5856" s="2" t="str">
        <f t="shared" ref="E5856:E5871" si="1744">"人民币"</f>
        <v>人民币</v>
      </c>
      <c r="F5856" s="2">
        <v>19.758</v>
      </c>
      <c r="G5856" s="2">
        <v>-1294.53</v>
      </c>
      <c r="H5856" s="2">
        <v>-8.19</v>
      </c>
      <c r="I5856" s="9" t="s">
        <v>6</v>
      </c>
      <c r="J5856" s="2">
        <v>14512</v>
      </c>
      <c r="K5856" s="2">
        <v>18.14</v>
      </c>
      <c r="L5856" s="2">
        <v>0</v>
      </c>
      <c r="M5856" s="2">
        <v>0</v>
      </c>
      <c r="N5856" s="2" t="str">
        <f>"000936"</f>
        <v>000936</v>
      </c>
      <c r="O5856" s="2" t="str">
        <f t="shared" ref="O5856:O5859" si="1745">"0157472516"</f>
        <v>0157472516</v>
      </c>
      <c r="P5856" s="2" t="str">
        <f>"15806.53"</f>
        <v>15806.53</v>
      </c>
      <c r="Q5856" s="2">
        <v>30</v>
      </c>
      <c r="R5856" s="2">
        <f t="shared" ref="R5856:R5871" si="1746">Q5856*C5856</f>
        <v>24000</v>
      </c>
    </row>
    <row r="5857" spans="2:18">
      <c r="B5857" s="2" t="str">
        <f>"创业板B"</f>
        <v>创业板B</v>
      </c>
      <c r="C5857" s="2">
        <v>10000</v>
      </c>
      <c r="D5857" s="2">
        <v>10000</v>
      </c>
      <c r="E5857" s="2" t="str">
        <f>"人民币"</f>
        <v>人民币</v>
      </c>
      <c r="F5857" s="2">
        <v>1.116</v>
      </c>
      <c r="G5857" s="2">
        <v>-927.5</v>
      </c>
      <c r="H5857" s="2">
        <v>-8.33</v>
      </c>
      <c r="I5857" s="2"/>
      <c r="J5857" s="2">
        <v>10230</v>
      </c>
      <c r="K5857" s="2">
        <v>1.023</v>
      </c>
      <c r="L5857" s="2">
        <v>0</v>
      </c>
      <c r="M5857" s="2">
        <v>0</v>
      </c>
      <c r="N5857" s="2" t="str">
        <f>"150153"</f>
        <v>150153</v>
      </c>
      <c r="O5857" s="2" t="str">
        <f>"0157472516"</f>
        <v>0157472516</v>
      </c>
      <c r="P5857" s="2" t="str">
        <f>"11157.50"</f>
        <v>11157.50</v>
      </c>
      <c r="Q5857" s="2">
        <v>1.3</v>
      </c>
      <c r="R5857" s="2">
        <f>Q5857*C5857</f>
        <v>13000</v>
      </c>
    </row>
    <row r="5858" spans="2:18">
      <c r="B5858" s="2" t="s">
        <v>7</v>
      </c>
      <c r="C5858" s="2">
        <v>600</v>
      </c>
      <c r="D5858" s="2">
        <v>600</v>
      </c>
      <c r="E5858" s="2" t="str">
        <f>"人民币"</f>
        <v>人民币</v>
      </c>
      <c r="F5858" s="2">
        <v>17.548</v>
      </c>
      <c r="G5858" s="2">
        <v>-310.88</v>
      </c>
      <c r="H5858" s="2">
        <v>-2.95</v>
      </c>
      <c r="I5858" s="2"/>
      <c r="J5858" s="2">
        <v>10218</v>
      </c>
      <c r="K5858" s="2">
        <v>17.03</v>
      </c>
      <c r="L5858" s="2">
        <v>0</v>
      </c>
      <c r="M5858" s="2">
        <v>0</v>
      </c>
      <c r="N5858" s="2" t="str">
        <f>"600008"</f>
        <v>600008</v>
      </c>
      <c r="O5858" s="2" t="str">
        <f t="shared" ref="O5858:O5861" si="1747">"A453612732"</f>
        <v>A453612732</v>
      </c>
      <c r="P5858" s="2" t="str">
        <f>"10528.88"</f>
        <v>10528.88</v>
      </c>
      <c r="Q5858" s="2">
        <v>25</v>
      </c>
      <c r="R5858" s="2">
        <f>Q5858*C5858</f>
        <v>15000</v>
      </c>
    </row>
    <row r="5859" spans="2:18">
      <c r="B5859" s="2" t="str">
        <f>"华英农业"</f>
        <v>华英农业</v>
      </c>
      <c r="C5859" s="2">
        <v>600</v>
      </c>
      <c r="D5859" s="2">
        <v>300</v>
      </c>
      <c r="E5859" s="2" t="str">
        <f>"人民币"</f>
        <v>人民币</v>
      </c>
      <c r="F5859" s="2">
        <v>14.948</v>
      </c>
      <c r="G5859" s="2">
        <v>-418.66</v>
      </c>
      <c r="H5859" s="2">
        <v>-4.67</v>
      </c>
      <c r="I5859" s="2"/>
      <c r="J5859" s="2">
        <v>8550</v>
      </c>
      <c r="K5859" s="2">
        <v>14.25</v>
      </c>
      <c r="L5859" s="2">
        <v>300</v>
      </c>
      <c r="M5859" s="2">
        <v>0</v>
      </c>
      <c r="N5859" s="2" t="str">
        <f>"002321"</f>
        <v>002321</v>
      </c>
      <c r="O5859" s="2" t="str">
        <f>"0157472516"</f>
        <v>0157472516</v>
      </c>
      <c r="P5859" s="2" t="str">
        <f>"8968.66"</f>
        <v>8968.66</v>
      </c>
      <c r="Q5859" s="2">
        <v>25</v>
      </c>
      <c r="R5859" s="2">
        <f>Q5859*C5859</f>
        <v>15000</v>
      </c>
    </row>
    <row r="5860" spans="2:18">
      <c r="B5860" s="2" t="str">
        <f>"*ST阳化"</f>
        <v>*ST阳化</v>
      </c>
      <c r="C5860" s="2">
        <v>900</v>
      </c>
      <c r="D5860" s="2">
        <v>600</v>
      </c>
      <c r="E5860" s="2" t="str">
        <f>"人民币"</f>
        <v>人民币</v>
      </c>
      <c r="F5860" s="2">
        <v>7.599</v>
      </c>
      <c r="G5860" s="2">
        <v>-80.2</v>
      </c>
      <c r="H5860" s="2">
        <v>-1.17</v>
      </c>
      <c r="I5860" s="2"/>
      <c r="J5860" s="2">
        <v>6759</v>
      </c>
      <c r="K5860" s="2">
        <v>7.51</v>
      </c>
      <c r="L5860" s="2">
        <v>300</v>
      </c>
      <c r="M5860" s="2">
        <v>0</v>
      </c>
      <c r="N5860" s="2" t="str">
        <f>"600691"</f>
        <v>600691</v>
      </c>
      <c r="O5860" s="2" t="str">
        <f>"A453612732"</f>
        <v>A453612732</v>
      </c>
      <c r="P5860" s="2" t="str">
        <f>"6839.20"</f>
        <v>6839.20</v>
      </c>
      <c r="Q5860" s="2">
        <v>11</v>
      </c>
      <c r="R5860" s="2">
        <f>Q5860*C5860</f>
        <v>9900</v>
      </c>
    </row>
    <row r="5861" spans="2:18">
      <c r="B5861" s="2" t="str">
        <f>"雪峰科技"</f>
        <v>雪峰科技</v>
      </c>
      <c r="C5861" s="2">
        <v>200</v>
      </c>
      <c r="D5861" s="2">
        <v>100</v>
      </c>
      <c r="E5861" s="2" t="str">
        <f>"人民币"</f>
        <v>人民币</v>
      </c>
      <c r="F5861" s="2">
        <v>37.898</v>
      </c>
      <c r="G5861" s="2">
        <v>-1239.59</v>
      </c>
      <c r="H5861" s="2">
        <v>-16.35</v>
      </c>
      <c r="I5861" s="2"/>
      <c r="J5861" s="2">
        <v>6340</v>
      </c>
      <c r="K5861" s="2">
        <v>31.7</v>
      </c>
      <c r="L5861" s="2">
        <v>100</v>
      </c>
      <c r="M5861" s="2">
        <v>0</v>
      </c>
      <c r="N5861" s="2" t="str">
        <f>"603227"</f>
        <v>603227</v>
      </c>
      <c r="O5861" s="2" t="str">
        <f>"A453612732"</f>
        <v>A453612732</v>
      </c>
      <c r="P5861" s="2" t="str">
        <f>"7579.59"</f>
        <v>7579.59</v>
      </c>
      <c r="Q5861" s="2">
        <v>42</v>
      </c>
      <c r="R5861" s="2">
        <f>Q5861*C5861</f>
        <v>8400</v>
      </c>
    </row>
    <row r="5862" spans="2:18">
      <c r="B5862" s="2" t="str">
        <f>"三花股份"</f>
        <v>三花股份</v>
      </c>
      <c r="C5862" s="2">
        <v>400</v>
      </c>
      <c r="D5862" s="2">
        <v>400</v>
      </c>
      <c r="E5862" s="2" t="str">
        <f>"人民币"</f>
        <v>人民币</v>
      </c>
      <c r="F5862" s="2">
        <v>13.737</v>
      </c>
      <c r="G5862" s="2">
        <v>69.25</v>
      </c>
      <c r="H5862" s="2">
        <v>1.26</v>
      </c>
      <c r="I5862" s="2"/>
      <c r="J5862" s="2">
        <v>5564</v>
      </c>
      <c r="K5862" s="2">
        <v>13.91</v>
      </c>
      <c r="L5862" s="2">
        <v>0</v>
      </c>
      <c r="M5862" s="2">
        <v>0</v>
      </c>
      <c r="N5862" s="2" t="str">
        <f>"002050"</f>
        <v>002050</v>
      </c>
      <c r="O5862" s="2" t="str">
        <f t="shared" ref="O5862:O5867" si="1748">"0157472516"</f>
        <v>0157472516</v>
      </c>
      <c r="P5862" s="2" t="str">
        <f>"5494.75"</f>
        <v>5494.75</v>
      </c>
      <c r="Q5862" s="2">
        <v>20</v>
      </c>
      <c r="R5862" s="2">
        <f>Q5862*C5862</f>
        <v>8000</v>
      </c>
    </row>
    <row r="5863" spans="2:18">
      <c r="B5863" s="2" t="str">
        <f>"农 产 品"</f>
        <v>农 产 品</v>
      </c>
      <c r="C5863" s="2">
        <v>200</v>
      </c>
      <c r="D5863" s="2">
        <v>200</v>
      </c>
      <c r="E5863" s="2" t="str">
        <f>"人民币"</f>
        <v>人民币</v>
      </c>
      <c r="F5863" s="2">
        <v>25.665</v>
      </c>
      <c r="G5863" s="2">
        <v>-601</v>
      </c>
      <c r="H5863" s="2">
        <v>-11.71</v>
      </c>
      <c r="I5863" s="2"/>
      <c r="J5863" s="2">
        <v>4532</v>
      </c>
      <c r="K5863" s="2">
        <v>22.66</v>
      </c>
      <c r="L5863" s="2">
        <v>0</v>
      </c>
      <c r="M5863" s="2">
        <v>0</v>
      </c>
      <c r="N5863" s="2" t="str">
        <f>"000061"</f>
        <v>000061</v>
      </c>
      <c r="O5863" s="2" t="str">
        <f>"0157472516"</f>
        <v>0157472516</v>
      </c>
      <c r="P5863" s="2" t="str">
        <f>"5133.00"</f>
        <v>5133.00</v>
      </c>
      <c r="Q5863" s="2">
        <v>35</v>
      </c>
      <c r="R5863" s="2">
        <f>Q5863*C5863</f>
        <v>7000</v>
      </c>
    </row>
    <row r="5864" spans="2:18">
      <c r="B5864" s="2" t="str">
        <f>"北京城建"</f>
        <v>北京城建</v>
      </c>
      <c r="C5864" s="2">
        <v>200</v>
      </c>
      <c r="D5864" s="2">
        <v>200</v>
      </c>
      <c r="E5864" s="2" t="str">
        <f>"人民币"</f>
        <v>人民币</v>
      </c>
      <c r="F5864" s="2">
        <v>24.605</v>
      </c>
      <c r="G5864" s="2">
        <v>-394.99</v>
      </c>
      <c r="H5864" s="2">
        <v>-8.03</v>
      </c>
      <c r="I5864" s="2"/>
      <c r="J5864" s="2">
        <v>4526</v>
      </c>
      <c r="K5864" s="2">
        <v>22.63</v>
      </c>
      <c r="L5864" s="2">
        <v>0</v>
      </c>
      <c r="M5864" s="2">
        <v>0</v>
      </c>
      <c r="N5864" s="2" t="str">
        <f>"600266"</f>
        <v>600266</v>
      </c>
      <c r="O5864" s="2" t="str">
        <f t="shared" ref="O5864:O5866" si="1749">"A453612732"</f>
        <v>A453612732</v>
      </c>
      <c r="P5864" s="2" t="str">
        <f>"4920.99"</f>
        <v>4920.99</v>
      </c>
      <c r="Q5864" s="2">
        <v>28</v>
      </c>
      <c r="R5864" s="2">
        <f>Q5864*C5864</f>
        <v>5600</v>
      </c>
    </row>
    <row r="5865" spans="2:18">
      <c r="B5865" s="2" t="str">
        <f>"上汽集团"</f>
        <v>上汽集团</v>
      </c>
      <c r="C5865" s="2">
        <v>200</v>
      </c>
      <c r="D5865" s="2">
        <v>200</v>
      </c>
      <c r="E5865" s="2" t="str">
        <f>"人民币"</f>
        <v>人民币</v>
      </c>
      <c r="F5865" s="2">
        <v>24.736</v>
      </c>
      <c r="G5865" s="2">
        <v>-449.12</v>
      </c>
      <c r="H5865" s="2">
        <v>-9.08</v>
      </c>
      <c r="I5865" s="2"/>
      <c r="J5865" s="2">
        <v>4498</v>
      </c>
      <c r="K5865" s="2">
        <v>22.49</v>
      </c>
      <c r="L5865" s="2">
        <v>0</v>
      </c>
      <c r="M5865" s="2">
        <v>0</v>
      </c>
      <c r="N5865" s="2" t="str">
        <f>"600104"</f>
        <v>600104</v>
      </c>
      <c r="O5865" s="2" t="str">
        <f>"A453612732"</f>
        <v>A453612732</v>
      </c>
      <c r="P5865" s="2" t="str">
        <f>"4947.12"</f>
        <v>4947.12</v>
      </c>
      <c r="Q5865" s="2">
        <v>35</v>
      </c>
      <c r="R5865" s="2">
        <f>Q5865*C5865</f>
        <v>7000</v>
      </c>
    </row>
    <row r="5866" spans="2:18">
      <c r="B5866" s="2" t="str">
        <f>"中海集运"</f>
        <v>中海集运</v>
      </c>
      <c r="C5866" s="2">
        <v>400</v>
      </c>
      <c r="D5866" s="2">
        <v>400</v>
      </c>
      <c r="E5866" s="2" t="str">
        <f>"人民币"</f>
        <v>人民币</v>
      </c>
      <c r="F5866" s="2">
        <v>9.099</v>
      </c>
      <c r="G5866" s="2">
        <v>-167.68</v>
      </c>
      <c r="H5866" s="2">
        <v>-4.6</v>
      </c>
      <c r="I5866" s="2"/>
      <c r="J5866" s="2">
        <v>3472</v>
      </c>
      <c r="K5866" s="2">
        <v>8.68</v>
      </c>
      <c r="L5866" s="2">
        <v>0</v>
      </c>
      <c r="M5866" s="2">
        <v>0</v>
      </c>
      <c r="N5866" s="2" t="str">
        <f>"601866"</f>
        <v>601866</v>
      </c>
      <c r="O5866" s="2" t="str">
        <f>"A453612732"</f>
        <v>A453612732</v>
      </c>
      <c r="P5866" s="2" t="str">
        <f>"3639.68"</f>
        <v>3639.68</v>
      </c>
      <c r="Q5866" s="2">
        <v>12</v>
      </c>
      <c r="R5866" s="2">
        <f>Q5866*C5866</f>
        <v>4800</v>
      </c>
    </row>
    <row r="5867" spans="2:18">
      <c r="B5867" s="2" t="str">
        <f>"中航军B"</f>
        <v>中航军B</v>
      </c>
      <c r="C5867" s="2">
        <v>3000</v>
      </c>
      <c r="D5867" s="2">
        <v>3000</v>
      </c>
      <c r="E5867" s="2" t="str">
        <f>"人民币"</f>
        <v>人民币</v>
      </c>
      <c r="F5867" s="2">
        <v>0.972</v>
      </c>
      <c r="G5867" s="2">
        <v>-62</v>
      </c>
      <c r="H5867" s="2">
        <v>-2.16</v>
      </c>
      <c r="I5867" s="2"/>
      <c r="J5867" s="2">
        <v>2853</v>
      </c>
      <c r="K5867" s="2">
        <v>0.951</v>
      </c>
      <c r="L5867" s="2">
        <v>0</v>
      </c>
      <c r="M5867" s="2">
        <v>0</v>
      </c>
      <c r="N5867" s="2" t="str">
        <f>"150222"</f>
        <v>150222</v>
      </c>
      <c r="O5867" s="2" t="str">
        <f>"0157472516"</f>
        <v>0157472516</v>
      </c>
      <c r="P5867" s="2" t="str">
        <f>"2915.00"</f>
        <v>2915.00</v>
      </c>
      <c r="Q5867" s="2">
        <v>1.1</v>
      </c>
      <c r="R5867" s="2">
        <f>Q5867*C5867</f>
        <v>3300</v>
      </c>
    </row>
    <row r="5868" spans="2:18">
      <c r="B5868" s="2" t="str">
        <f>"华贸物流"</f>
        <v>华贸物流</v>
      </c>
      <c r="C5868" s="2">
        <v>200</v>
      </c>
      <c r="D5868" s="2">
        <v>200</v>
      </c>
      <c r="E5868" s="2" t="str">
        <f>"人民币"</f>
        <v>人民币</v>
      </c>
      <c r="F5868" s="2">
        <v>16.576</v>
      </c>
      <c r="G5868" s="2">
        <v>-473.12</v>
      </c>
      <c r="H5868" s="2">
        <v>-14.27</v>
      </c>
      <c r="I5868" s="2"/>
      <c r="J5868" s="2">
        <v>2842</v>
      </c>
      <c r="K5868" s="2">
        <v>14.21</v>
      </c>
      <c r="L5868" s="2">
        <v>0</v>
      </c>
      <c r="M5868" s="2">
        <v>0</v>
      </c>
      <c r="N5868" s="2" t="str">
        <f>"603128"</f>
        <v>603128</v>
      </c>
      <c r="O5868" s="2" t="str">
        <f t="shared" ref="O5868:O5871" si="1750">"A453612732"</f>
        <v>A453612732</v>
      </c>
      <c r="P5868" s="2" t="str">
        <f>"3315.12"</f>
        <v>3315.12</v>
      </c>
      <c r="Q5868" s="2">
        <v>20</v>
      </c>
      <c r="R5868" s="2">
        <f>Q5868*C5868</f>
        <v>4000</v>
      </c>
    </row>
    <row r="5869" spans="2:18">
      <c r="B5869" s="2" t="str">
        <f>"盛达矿业"</f>
        <v>盛达矿业</v>
      </c>
      <c r="C5869" s="2">
        <v>100</v>
      </c>
      <c r="D5869" s="2">
        <v>100</v>
      </c>
      <c r="E5869" s="2" t="str">
        <f>"人民币"</f>
        <v>人民币</v>
      </c>
      <c r="F5869" s="2">
        <v>38.308</v>
      </c>
      <c r="G5869" s="2">
        <v>-1175.77</v>
      </c>
      <c r="H5869" s="2">
        <v>-30.69</v>
      </c>
      <c r="I5869" s="2"/>
      <c r="J5869" s="2">
        <v>2655</v>
      </c>
      <c r="K5869" s="2">
        <v>26.55</v>
      </c>
      <c r="L5869" s="2">
        <v>0</v>
      </c>
      <c r="M5869" s="2">
        <v>100</v>
      </c>
      <c r="N5869" s="2" t="str">
        <f>"000603"</f>
        <v>000603</v>
      </c>
      <c r="O5869" s="2" t="str">
        <f>"0157472516"</f>
        <v>0157472516</v>
      </c>
      <c r="P5869" s="2" t="str">
        <f>"3830.77"</f>
        <v>3830.77</v>
      </c>
      <c r="Q5869" s="2">
        <v>40</v>
      </c>
      <c r="R5869" s="2">
        <f>Q5869*C5869</f>
        <v>4000</v>
      </c>
    </row>
    <row r="5870" spans="2:18">
      <c r="B5870" s="2" t="str">
        <f>"大众交通"</f>
        <v>大众交通</v>
      </c>
      <c r="C5870" s="2">
        <v>100</v>
      </c>
      <c r="D5870" s="2">
        <v>100</v>
      </c>
      <c r="E5870" s="2" t="str">
        <f>"人民币"</f>
        <v>人民币</v>
      </c>
      <c r="F5870" s="2">
        <v>30.941</v>
      </c>
      <c r="G5870" s="2">
        <v>-1037.13</v>
      </c>
      <c r="H5870" s="2">
        <v>-33.52</v>
      </c>
      <c r="I5870" s="2"/>
      <c r="J5870" s="2">
        <v>2057</v>
      </c>
      <c r="K5870" s="2">
        <v>20.57</v>
      </c>
      <c r="L5870" s="2">
        <v>0</v>
      </c>
      <c r="M5870" s="2">
        <v>0</v>
      </c>
      <c r="N5870" s="2" t="str">
        <f>"600611"</f>
        <v>600611</v>
      </c>
      <c r="O5870" s="2" t="str">
        <f>"A453612732"</f>
        <v>A453612732</v>
      </c>
      <c r="P5870" s="2" t="str">
        <f>"3094.13"</f>
        <v>3094.13</v>
      </c>
      <c r="Q5870" s="2">
        <v>28</v>
      </c>
      <c r="R5870" s="2">
        <f>Q5870*C5870</f>
        <v>2800</v>
      </c>
    </row>
    <row r="5871" spans="2:18">
      <c r="B5871" s="2" t="str">
        <f>"中国中车"</f>
        <v>中国中车</v>
      </c>
      <c r="C5871" s="2">
        <v>100</v>
      </c>
      <c r="D5871" s="2">
        <v>100</v>
      </c>
      <c r="E5871" s="2" t="str">
        <f>"人民币"</f>
        <v>人民币</v>
      </c>
      <c r="F5871" s="2">
        <v>26.395</v>
      </c>
      <c r="G5871" s="2">
        <v>-631.5</v>
      </c>
      <c r="H5871" s="2">
        <v>-23.92</v>
      </c>
      <c r="I5871" s="2"/>
      <c r="J5871" s="2">
        <v>2008</v>
      </c>
      <c r="K5871" s="2">
        <v>20.08</v>
      </c>
      <c r="L5871" s="2">
        <v>0</v>
      </c>
      <c r="M5871" s="2">
        <v>100</v>
      </c>
      <c r="N5871" s="2" t="str">
        <f>"601766"</f>
        <v>601766</v>
      </c>
      <c r="O5871" s="2" t="str">
        <f>"A453612732"</f>
        <v>A453612732</v>
      </c>
      <c r="P5871" s="2" t="str">
        <f>"2639.50"</f>
        <v>2639.50</v>
      </c>
      <c r="Q5871" s="2">
        <v>30</v>
      </c>
      <c r="R5871" s="2">
        <f>Q5871*C5871</f>
        <v>3000</v>
      </c>
    </row>
    <row r="5872" spans="2:18">
      <c r="B5872" s="2" t="s">
        <v>8</v>
      </c>
      <c r="C5872" s="2" t="s">
        <v>9</v>
      </c>
      <c r="D5872" s="4" t="s">
        <v>10</v>
      </c>
      <c r="E5872" s="4"/>
      <c r="F5872" s="4"/>
      <c r="G5872" s="2"/>
      <c r="H5872" s="2">
        <f>SUM(H5856:H5871)</f>
        <v>-178.38</v>
      </c>
      <c r="I5872" s="2"/>
      <c r="J5872" s="2"/>
      <c r="K5872" s="2"/>
      <c r="L5872" s="2"/>
      <c r="M5872" s="2"/>
      <c r="N5872" s="2"/>
      <c r="O5872" s="2"/>
      <c r="P5872" s="2"/>
      <c r="Q5872" s="2"/>
      <c r="R5872" s="2">
        <f>SUM(R5856:R5871)</f>
        <v>134800</v>
      </c>
    </row>
    <row r="5873" customFormat="1" spans="4:9">
      <c r="D5873" s="5"/>
      <c r="E5873" s="5"/>
      <c r="F5873" s="5"/>
      <c r="I5873" s="6">
        <v>42257</v>
      </c>
    </row>
    <row r="5874" customFormat="1" spans="11:11">
      <c r="K5874" s="6">
        <f>I5873+1</f>
        <v>42258</v>
      </c>
    </row>
    <row r="5875" customFormat="1" spans="3:12">
      <c r="C5875" t="s">
        <v>11</v>
      </c>
      <c r="L5875" s="7">
        <f ca="1">NOW()</f>
        <v>42259.9654398148</v>
      </c>
    </row>
    <row r="5876" customFormat="1" spans="10:10">
      <c r="J5876" t="e">
        <f>E5868+1</f>
        <v>#VALUE!</v>
      </c>
    </row>
    <row r="5877" customFormat="1" spans="7:7">
      <c r="G5877" t="s">
        <v>12</v>
      </c>
    </row>
    <row r="5878" customFormat="1" spans="6:6">
      <c r="F5878" t="s">
        <v>13</v>
      </c>
    </row>
    <row r="5879" spans="1:17">
      <c r="A5879" s="2" t="str">
        <f>"币种"</f>
        <v>币种</v>
      </c>
      <c r="B5879" s="2" t="str">
        <f>"余额"</f>
        <v>余额</v>
      </c>
      <c r="C5879" s="2" t="str">
        <f>"可用"</f>
        <v>可用</v>
      </c>
      <c r="D5879" s="2" t="str">
        <f>"可取"</f>
        <v>可取</v>
      </c>
      <c r="E5879" s="2" t="str">
        <f>"参考市值"</f>
        <v>参考市值</v>
      </c>
      <c r="F5879" s="2" t="str">
        <f>"资产"</f>
        <v>资产</v>
      </c>
      <c r="G5879" s="2" t="str">
        <f>"盈亏"</f>
        <v>盈亏</v>
      </c>
      <c r="H5879" s="2"/>
      <c r="I5879" s="2"/>
      <c r="J5879" s="2"/>
      <c r="K5879" s="2"/>
      <c r="L5879" s="2"/>
      <c r="M5879" s="2"/>
      <c r="N5879" s="2"/>
      <c r="O5879" s="2"/>
      <c r="P5879" s="2"/>
      <c r="Q5879" s="2"/>
    </row>
    <row r="5880" spans="1:17">
      <c r="A5880" s="2" t="str">
        <f>"人民币"</f>
        <v>人民币</v>
      </c>
      <c r="B5880" s="2" t="str">
        <f>"5508.71"</f>
        <v>5508.71</v>
      </c>
      <c r="C5880" s="2" t="str">
        <f>"138.54"</f>
        <v>138.54</v>
      </c>
      <c r="D5880" s="2" t="str">
        <f>"138.54"</f>
        <v>138.54</v>
      </c>
      <c r="E5880" s="2" t="str">
        <f>"91616.00"</f>
        <v>91616.00</v>
      </c>
      <c r="F5880" s="2" t="str">
        <f>"91754.54"</f>
        <v>91754.54</v>
      </c>
      <c r="G5880" s="2" t="str">
        <f>"-9194.42"</f>
        <v>-9194.42</v>
      </c>
      <c r="H5880" s="2"/>
      <c r="I5880" s="2"/>
      <c r="J5880" s="2"/>
      <c r="K5880" s="2"/>
      <c r="L5880" s="2"/>
      <c r="M5880" s="2"/>
      <c r="N5880" s="2"/>
      <c r="O5880" s="2"/>
      <c r="P5880" s="2"/>
      <c r="Q5880" s="2"/>
    </row>
    <row r="5881" spans="1:17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8"/>
    </row>
    <row r="5882" spans="1:18">
      <c r="A5882" s="2" t="s">
        <v>0</v>
      </c>
      <c r="B5882" s="2" t="str">
        <f>"证券数量"</f>
        <v>证券数量</v>
      </c>
      <c r="C5882" s="2" t="s">
        <v>1</v>
      </c>
      <c r="D5882" s="2" t="str">
        <f>"价格币种"</f>
        <v>价格币种</v>
      </c>
      <c r="E5882" s="2" t="str">
        <f>"成本价"</f>
        <v>成本价</v>
      </c>
      <c r="F5882" s="2" t="str">
        <f>"浮动盈亏"</f>
        <v>浮动盈亏</v>
      </c>
      <c r="G5882" s="2" t="str">
        <f>"盈亏比例(%)"</f>
        <v>盈亏比例(%)</v>
      </c>
      <c r="H5882" s="2" t="str">
        <f>"折算汇率"</f>
        <v>折算汇率</v>
      </c>
      <c r="I5882" s="2" t="str">
        <f>"最新市值"</f>
        <v>最新市值</v>
      </c>
      <c r="J5882" s="2" t="str">
        <f>"当前价"</f>
        <v>当前价</v>
      </c>
      <c r="K5882" s="2" t="str">
        <f>"今买数量"</f>
        <v>今买数量</v>
      </c>
      <c r="L5882" s="2" t="str">
        <f>"今卖数量"</f>
        <v>今卖数量</v>
      </c>
      <c r="M5882" s="2" t="str">
        <f>"证券代码"</f>
        <v>证券代码</v>
      </c>
      <c r="N5882" s="2" t="str">
        <f>"股东代码"</f>
        <v>股东代码</v>
      </c>
      <c r="O5882" s="2" t="str">
        <f>"成本金额"</f>
        <v>成本金额</v>
      </c>
      <c r="P5882" s="2" t="s">
        <v>2</v>
      </c>
      <c r="Q5882" s="2"/>
      <c r="R5882" s="2" t="s">
        <v>3</v>
      </c>
    </row>
    <row r="5883" spans="1:18">
      <c r="A5883" s="2" t="s">
        <v>4</v>
      </c>
      <c r="B5883" s="9" t="s">
        <v>5</v>
      </c>
      <c r="C5883" s="9" t="s">
        <v>5</v>
      </c>
      <c r="D5883" s="2" t="str">
        <f t="shared" ref="D5883:D5898" si="1751">"人民币"</f>
        <v>人民币</v>
      </c>
      <c r="E5883" s="2">
        <v>19.758</v>
      </c>
      <c r="F5883" s="2">
        <v>-1294.53</v>
      </c>
      <c r="G5883" s="2">
        <v>-8.19</v>
      </c>
      <c r="H5883" s="9" t="s">
        <v>6</v>
      </c>
      <c r="I5883" s="2">
        <v>14512</v>
      </c>
      <c r="J5883" s="2">
        <v>18.14</v>
      </c>
      <c r="K5883" s="2">
        <v>0</v>
      </c>
      <c r="L5883" s="2">
        <v>0</v>
      </c>
      <c r="M5883" s="2" t="str">
        <f>"000936"</f>
        <v>000936</v>
      </c>
      <c r="N5883" s="2" t="str">
        <f t="shared" ref="N5883:N5886" si="1752">"0157472516"</f>
        <v>0157472516</v>
      </c>
      <c r="O5883" s="2" t="str">
        <f>"15806.53"</f>
        <v>15806.53</v>
      </c>
      <c r="P5883" s="2">
        <v>30</v>
      </c>
      <c r="Q5883" s="2">
        <f t="shared" ref="Q5883:Q5898" si="1753">P5883*B5883</f>
        <v>24000</v>
      </c>
      <c r="R5883" s="2">
        <f t="shared" ref="R5883:R5898" si="1754">(Q5883-O5883)/O5883*100</f>
        <v>51.835981711356</v>
      </c>
    </row>
    <row r="5884" spans="1:18">
      <c r="A5884" s="2" t="str">
        <f>"创业板B"</f>
        <v>创业板B</v>
      </c>
      <c r="B5884" s="2">
        <v>10000</v>
      </c>
      <c r="C5884" s="2">
        <v>10000</v>
      </c>
      <c r="D5884" s="2" t="str">
        <f>"人民币"</f>
        <v>人民币</v>
      </c>
      <c r="E5884" s="2">
        <v>1.116</v>
      </c>
      <c r="F5884" s="2">
        <v>-927.5</v>
      </c>
      <c r="G5884" s="2">
        <v>-8.33</v>
      </c>
      <c r="H5884" s="2"/>
      <c r="I5884" s="2">
        <v>10230</v>
      </c>
      <c r="J5884" s="2">
        <v>1.023</v>
      </c>
      <c r="K5884" s="2">
        <v>0</v>
      </c>
      <c r="L5884" s="2">
        <v>0</v>
      </c>
      <c r="M5884" s="2" t="str">
        <f>"150153"</f>
        <v>150153</v>
      </c>
      <c r="N5884" s="2" t="str">
        <f>"0157472516"</f>
        <v>0157472516</v>
      </c>
      <c r="O5884" s="2" t="str">
        <f>"11157.50"</f>
        <v>11157.50</v>
      </c>
      <c r="P5884" s="2">
        <v>1.3</v>
      </c>
      <c r="Q5884" s="2">
        <f>P5884*B5884</f>
        <v>13000</v>
      </c>
      <c r="R5884" s="2">
        <f>(Q5884-O5884)/O5884*100</f>
        <v>16.5135559041004</v>
      </c>
    </row>
    <row r="5885" spans="1:18">
      <c r="A5885" s="2" t="s">
        <v>7</v>
      </c>
      <c r="B5885" s="2">
        <v>600</v>
      </c>
      <c r="C5885" s="2">
        <v>600</v>
      </c>
      <c r="D5885" s="2" t="str">
        <f>"人民币"</f>
        <v>人民币</v>
      </c>
      <c r="E5885" s="2">
        <v>17.548</v>
      </c>
      <c r="F5885" s="2">
        <v>-310.88</v>
      </c>
      <c r="G5885" s="2">
        <v>-2.95</v>
      </c>
      <c r="H5885" s="2"/>
      <c r="I5885" s="2">
        <v>10218</v>
      </c>
      <c r="J5885" s="2">
        <v>17.03</v>
      </c>
      <c r="K5885" s="2">
        <v>0</v>
      </c>
      <c r="L5885" s="2">
        <v>0</v>
      </c>
      <c r="M5885" s="2" t="str">
        <f>"600008"</f>
        <v>600008</v>
      </c>
      <c r="N5885" s="2" t="str">
        <f t="shared" ref="N5885:N5888" si="1755">"A453612732"</f>
        <v>A453612732</v>
      </c>
      <c r="O5885" s="2" t="str">
        <f>"10528.88"</f>
        <v>10528.88</v>
      </c>
      <c r="P5885" s="2">
        <v>25</v>
      </c>
      <c r="Q5885" s="2">
        <f>P5885*B5885</f>
        <v>15000</v>
      </c>
      <c r="R5885" s="2">
        <f>(Q5885-O5885)/O5885*100</f>
        <v>42.4652954540274</v>
      </c>
    </row>
    <row r="5886" spans="1:18">
      <c r="A5886" s="2" t="str">
        <f>"华英农业"</f>
        <v>华英农业</v>
      </c>
      <c r="B5886" s="2">
        <v>600</v>
      </c>
      <c r="C5886" s="2">
        <v>300</v>
      </c>
      <c r="D5886" s="2" t="str">
        <f>"人民币"</f>
        <v>人民币</v>
      </c>
      <c r="E5886" s="2">
        <v>14.948</v>
      </c>
      <c r="F5886" s="2">
        <v>-418.66</v>
      </c>
      <c r="G5886" s="2">
        <v>-4.67</v>
      </c>
      <c r="H5886" s="2"/>
      <c r="I5886" s="2">
        <v>8550</v>
      </c>
      <c r="J5886" s="2">
        <v>14.25</v>
      </c>
      <c r="K5886" s="2">
        <v>300</v>
      </c>
      <c r="L5886" s="2">
        <v>0</v>
      </c>
      <c r="M5886" s="2" t="str">
        <f>"002321"</f>
        <v>002321</v>
      </c>
      <c r="N5886" s="2" t="str">
        <f>"0157472516"</f>
        <v>0157472516</v>
      </c>
      <c r="O5886" s="2" t="str">
        <f>"8968.66"</f>
        <v>8968.66</v>
      </c>
      <c r="P5886" s="2">
        <v>25</v>
      </c>
      <c r="Q5886" s="2">
        <f>P5886*B5886</f>
        <v>15000</v>
      </c>
      <c r="R5886" s="2">
        <f>(Q5886-O5886)/O5886*100</f>
        <v>67.2490650777262</v>
      </c>
    </row>
    <row r="5887" spans="1:18">
      <c r="A5887" s="2" t="str">
        <f>"*ST阳化"</f>
        <v>*ST阳化</v>
      </c>
      <c r="B5887" s="2">
        <v>900</v>
      </c>
      <c r="C5887" s="2">
        <v>600</v>
      </c>
      <c r="D5887" s="2" t="str">
        <f>"人民币"</f>
        <v>人民币</v>
      </c>
      <c r="E5887" s="2">
        <v>7.599</v>
      </c>
      <c r="F5887" s="2">
        <v>-80.2</v>
      </c>
      <c r="G5887" s="2">
        <v>-1.17</v>
      </c>
      <c r="H5887" s="2"/>
      <c r="I5887" s="2">
        <v>6759</v>
      </c>
      <c r="J5887" s="2">
        <v>7.51</v>
      </c>
      <c r="K5887" s="2">
        <v>300</v>
      </c>
      <c r="L5887" s="2">
        <v>0</v>
      </c>
      <c r="M5887" s="2" t="str">
        <f>"600691"</f>
        <v>600691</v>
      </c>
      <c r="N5887" s="2" t="str">
        <f>"A453612732"</f>
        <v>A453612732</v>
      </c>
      <c r="O5887" s="2" t="str">
        <f>"6839.20"</f>
        <v>6839.20</v>
      </c>
      <c r="P5887" s="2">
        <v>11</v>
      </c>
      <c r="Q5887" s="2">
        <f>P5887*B5887</f>
        <v>9900</v>
      </c>
      <c r="R5887" s="2">
        <f>(Q5887-O5887)/O5887*100</f>
        <v>44.7537723710376</v>
      </c>
    </row>
    <row r="5888" spans="1:18">
      <c r="A5888" s="2" t="str">
        <f>"雪峰科技"</f>
        <v>雪峰科技</v>
      </c>
      <c r="B5888" s="2">
        <v>200</v>
      </c>
      <c r="C5888" s="2">
        <v>100</v>
      </c>
      <c r="D5888" s="2" t="str">
        <f>"人民币"</f>
        <v>人民币</v>
      </c>
      <c r="E5888" s="2">
        <v>37.898</v>
      </c>
      <c r="F5888" s="2">
        <v>-1239.59</v>
      </c>
      <c r="G5888" s="2">
        <v>-16.35</v>
      </c>
      <c r="H5888" s="2"/>
      <c r="I5888" s="2">
        <v>6340</v>
      </c>
      <c r="J5888" s="2">
        <v>31.7</v>
      </c>
      <c r="K5888" s="2">
        <v>100</v>
      </c>
      <c r="L5888" s="2">
        <v>0</v>
      </c>
      <c r="M5888" s="2" t="str">
        <f>"603227"</f>
        <v>603227</v>
      </c>
      <c r="N5888" s="2" t="str">
        <f>"A453612732"</f>
        <v>A453612732</v>
      </c>
      <c r="O5888" s="2" t="str">
        <f>"7579.59"</f>
        <v>7579.59</v>
      </c>
      <c r="P5888" s="2">
        <v>42</v>
      </c>
      <c r="Q5888" s="2">
        <f>P5888*B5888</f>
        <v>8400</v>
      </c>
      <c r="R5888" s="2">
        <f>(Q5888-O5888)/O5888*100</f>
        <v>10.8239363870605</v>
      </c>
    </row>
    <row r="5889" spans="1:18">
      <c r="A5889" s="2" t="str">
        <f>"三花股份"</f>
        <v>三花股份</v>
      </c>
      <c r="B5889" s="2">
        <v>400</v>
      </c>
      <c r="C5889" s="2">
        <v>400</v>
      </c>
      <c r="D5889" s="2" t="str">
        <f>"人民币"</f>
        <v>人民币</v>
      </c>
      <c r="E5889" s="2">
        <v>13.737</v>
      </c>
      <c r="F5889" s="2">
        <v>69.25</v>
      </c>
      <c r="G5889" s="2">
        <v>1.26</v>
      </c>
      <c r="H5889" s="2"/>
      <c r="I5889" s="2">
        <v>5564</v>
      </c>
      <c r="J5889" s="2">
        <v>13.91</v>
      </c>
      <c r="K5889" s="2">
        <v>0</v>
      </c>
      <c r="L5889" s="2">
        <v>0</v>
      </c>
      <c r="M5889" s="2" t="str">
        <f>"002050"</f>
        <v>002050</v>
      </c>
      <c r="N5889" s="2" t="str">
        <f t="shared" ref="N5889:N5894" si="1756">"0157472516"</f>
        <v>0157472516</v>
      </c>
      <c r="O5889" s="2" t="str">
        <f>"5494.75"</f>
        <v>5494.75</v>
      </c>
      <c r="P5889" s="2">
        <v>20</v>
      </c>
      <c r="Q5889" s="2">
        <f>P5889*B5889</f>
        <v>8000</v>
      </c>
      <c r="R5889" s="2">
        <f>(Q5889-O5889)/O5889*100</f>
        <v>45.5935210883116</v>
      </c>
    </row>
    <row r="5890" spans="1:18">
      <c r="A5890" s="2" t="str">
        <f>"农 产 品"</f>
        <v>农 产 品</v>
      </c>
      <c r="B5890" s="2">
        <v>200</v>
      </c>
      <c r="C5890" s="2">
        <v>200</v>
      </c>
      <c r="D5890" s="2" t="str">
        <f>"人民币"</f>
        <v>人民币</v>
      </c>
      <c r="E5890" s="2">
        <v>25.665</v>
      </c>
      <c r="F5890" s="2">
        <v>-601</v>
      </c>
      <c r="G5890" s="2">
        <v>-11.71</v>
      </c>
      <c r="H5890" s="2"/>
      <c r="I5890" s="2">
        <v>4532</v>
      </c>
      <c r="J5890" s="2">
        <v>22.66</v>
      </c>
      <c r="K5890" s="2">
        <v>0</v>
      </c>
      <c r="L5890" s="2">
        <v>0</v>
      </c>
      <c r="M5890" s="2" t="str">
        <f>"000061"</f>
        <v>000061</v>
      </c>
      <c r="N5890" s="2" t="str">
        <f>"0157472516"</f>
        <v>0157472516</v>
      </c>
      <c r="O5890" s="2" t="str">
        <f>"5133.00"</f>
        <v>5133.00</v>
      </c>
      <c r="P5890" s="2">
        <v>35</v>
      </c>
      <c r="Q5890" s="2">
        <f>P5890*B5890</f>
        <v>7000</v>
      </c>
      <c r="R5890" s="2">
        <f>(Q5890-O5890)/O5890*100</f>
        <v>36.3724917202416</v>
      </c>
    </row>
    <row r="5891" spans="1:18">
      <c r="A5891" s="2" t="str">
        <f>"北京城建"</f>
        <v>北京城建</v>
      </c>
      <c r="B5891" s="2">
        <v>200</v>
      </c>
      <c r="C5891" s="2">
        <v>200</v>
      </c>
      <c r="D5891" s="2" t="str">
        <f>"人民币"</f>
        <v>人民币</v>
      </c>
      <c r="E5891" s="2">
        <v>24.605</v>
      </c>
      <c r="F5891" s="2">
        <v>-394.99</v>
      </c>
      <c r="G5891" s="2">
        <v>-8.03</v>
      </c>
      <c r="H5891" s="2"/>
      <c r="I5891" s="2">
        <v>4526</v>
      </c>
      <c r="J5891" s="2">
        <v>22.63</v>
      </c>
      <c r="K5891" s="2">
        <v>0</v>
      </c>
      <c r="L5891" s="2">
        <v>0</v>
      </c>
      <c r="M5891" s="2" t="str">
        <f>"600266"</f>
        <v>600266</v>
      </c>
      <c r="N5891" s="2" t="str">
        <f t="shared" ref="N5891:N5893" si="1757">"A453612732"</f>
        <v>A453612732</v>
      </c>
      <c r="O5891" s="2" t="str">
        <f>"4920.99"</f>
        <v>4920.99</v>
      </c>
      <c r="P5891" s="2">
        <v>28</v>
      </c>
      <c r="Q5891" s="2">
        <f>P5891*B5891</f>
        <v>5600</v>
      </c>
      <c r="R5891" s="2">
        <f>(Q5891-O5891)/O5891*100</f>
        <v>13.7982397850839</v>
      </c>
    </row>
    <row r="5892" spans="1:18">
      <c r="A5892" s="2" t="str">
        <f>"上汽集团"</f>
        <v>上汽集团</v>
      </c>
      <c r="B5892" s="2">
        <v>200</v>
      </c>
      <c r="C5892" s="2">
        <v>200</v>
      </c>
      <c r="D5892" s="2" t="str">
        <f>"人民币"</f>
        <v>人民币</v>
      </c>
      <c r="E5892" s="2">
        <v>24.736</v>
      </c>
      <c r="F5892" s="2">
        <v>-449.12</v>
      </c>
      <c r="G5892" s="2">
        <v>-9.08</v>
      </c>
      <c r="H5892" s="2"/>
      <c r="I5892" s="2">
        <v>4498</v>
      </c>
      <c r="J5892" s="2">
        <v>22.49</v>
      </c>
      <c r="K5892" s="2">
        <v>0</v>
      </c>
      <c r="L5892" s="2">
        <v>0</v>
      </c>
      <c r="M5892" s="2" t="str">
        <f>"600104"</f>
        <v>600104</v>
      </c>
      <c r="N5892" s="2" t="str">
        <f>"A453612732"</f>
        <v>A453612732</v>
      </c>
      <c r="O5892" s="2" t="str">
        <f>"4947.12"</f>
        <v>4947.12</v>
      </c>
      <c r="P5892" s="2">
        <v>35</v>
      </c>
      <c r="Q5892" s="2">
        <f>P5892*B5892</f>
        <v>7000</v>
      </c>
      <c r="R5892" s="2">
        <f>(Q5892-O5892)/O5892*100</f>
        <v>41.4964666310904</v>
      </c>
    </row>
    <row r="5893" spans="1:18">
      <c r="A5893" s="2" t="str">
        <f>"中海集运"</f>
        <v>中海集运</v>
      </c>
      <c r="B5893" s="2">
        <v>400</v>
      </c>
      <c r="C5893" s="2">
        <v>400</v>
      </c>
      <c r="D5893" s="2" t="str">
        <f>"人民币"</f>
        <v>人民币</v>
      </c>
      <c r="E5893" s="2">
        <v>9.099</v>
      </c>
      <c r="F5893" s="2">
        <v>-167.68</v>
      </c>
      <c r="G5893" s="2">
        <v>-4.6</v>
      </c>
      <c r="H5893" s="2"/>
      <c r="I5893" s="2">
        <v>3472</v>
      </c>
      <c r="J5893" s="2">
        <v>8.68</v>
      </c>
      <c r="K5893" s="2">
        <v>0</v>
      </c>
      <c r="L5893" s="2">
        <v>0</v>
      </c>
      <c r="M5893" s="2" t="str">
        <f>"601866"</f>
        <v>601866</v>
      </c>
      <c r="N5893" s="2" t="str">
        <f>"A453612732"</f>
        <v>A453612732</v>
      </c>
      <c r="O5893" s="2" t="str">
        <f>"3639.68"</f>
        <v>3639.68</v>
      </c>
      <c r="P5893" s="2">
        <v>12</v>
      </c>
      <c r="Q5893" s="2">
        <f>P5893*B5893</f>
        <v>4800</v>
      </c>
      <c r="R5893" s="2">
        <f>(Q5893-O5893)/O5893*100</f>
        <v>31.8797256901706</v>
      </c>
    </row>
    <row r="5894" spans="1:18">
      <c r="A5894" s="2" t="str">
        <f>"中航军B"</f>
        <v>中航军B</v>
      </c>
      <c r="B5894" s="2">
        <v>3000</v>
      </c>
      <c r="C5894" s="2">
        <v>3000</v>
      </c>
      <c r="D5894" s="2" t="str">
        <f>"人民币"</f>
        <v>人民币</v>
      </c>
      <c r="E5894" s="2">
        <v>0.972</v>
      </c>
      <c r="F5894" s="2">
        <v>-62</v>
      </c>
      <c r="G5894" s="2">
        <v>-2.16</v>
      </c>
      <c r="H5894" s="2"/>
      <c r="I5894" s="2">
        <v>2853</v>
      </c>
      <c r="J5894" s="2">
        <v>0.951</v>
      </c>
      <c r="K5894" s="2">
        <v>0</v>
      </c>
      <c r="L5894" s="2">
        <v>0</v>
      </c>
      <c r="M5894" s="2" t="str">
        <f>"150222"</f>
        <v>150222</v>
      </c>
      <c r="N5894" s="2" t="str">
        <f>"0157472516"</f>
        <v>0157472516</v>
      </c>
      <c r="O5894" s="2" t="str">
        <f>"2915.00"</f>
        <v>2915.00</v>
      </c>
      <c r="P5894" s="2">
        <v>1.1</v>
      </c>
      <c r="Q5894" s="2">
        <f>P5894*B5894</f>
        <v>3300</v>
      </c>
      <c r="R5894" s="2">
        <f>(Q5894-O5894)/O5894*100</f>
        <v>13.2075471698113</v>
      </c>
    </row>
    <row r="5895" spans="1:18">
      <c r="A5895" s="2" t="str">
        <f>"华贸物流"</f>
        <v>华贸物流</v>
      </c>
      <c r="B5895" s="2">
        <v>200</v>
      </c>
      <c r="C5895" s="2">
        <v>200</v>
      </c>
      <c r="D5895" s="2" t="str">
        <f>"人民币"</f>
        <v>人民币</v>
      </c>
      <c r="E5895" s="2">
        <v>16.576</v>
      </c>
      <c r="F5895" s="2">
        <v>-473.12</v>
      </c>
      <c r="G5895" s="2">
        <v>-14.27</v>
      </c>
      <c r="H5895" s="2"/>
      <c r="I5895" s="2">
        <v>2842</v>
      </c>
      <c r="J5895" s="2">
        <v>14.21</v>
      </c>
      <c r="K5895" s="2">
        <v>0</v>
      </c>
      <c r="L5895" s="2">
        <v>0</v>
      </c>
      <c r="M5895" s="2" t="str">
        <f>"603128"</f>
        <v>603128</v>
      </c>
      <c r="N5895" s="2" t="str">
        <f t="shared" ref="N5895:N5898" si="1758">"A453612732"</f>
        <v>A453612732</v>
      </c>
      <c r="O5895" s="2" t="str">
        <f>"3315.12"</f>
        <v>3315.12</v>
      </c>
      <c r="P5895" s="2">
        <v>20</v>
      </c>
      <c r="Q5895" s="2">
        <f>P5895*B5895</f>
        <v>4000</v>
      </c>
      <c r="R5895" s="2">
        <f>(Q5895-O5895)/O5895*100</f>
        <v>20.6592823185888</v>
      </c>
    </row>
    <row r="5896" spans="1:18">
      <c r="A5896" s="2" t="str">
        <f>"盛达矿业"</f>
        <v>盛达矿业</v>
      </c>
      <c r="B5896" s="2">
        <v>100</v>
      </c>
      <c r="C5896" s="2">
        <v>100</v>
      </c>
      <c r="D5896" s="2" t="str">
        <f>"人民币"</f>
        <v>人民币</v>
      </c>
      <c r="E5896" s="2">
        <v>38.308</v>
      </c>
      <c r="F5896" s="2">
        <v>-1175.77</v>
      </c>
      <c r="G5896" s="2">
        <v>-30.69</v>
      </c>
      <c r="H5896" s="2"/>
      <c r="I5896" s="2">
        <v>2655</v>
      </c>
      <c r="J5896" s="2">
        <v>26.55</v>
      </c>
      <c r="K5896" s="2">
        <v>0</v>
      </c>
      <c r="L5896" s="2">
        <v>100</v>
      </c>
      <c r="M5896" s="2" t="str">
        <f>"000603"</f>
        <v>000603</v>
      </c>
      <c r="N5896" s="2" t="str">
        <f>"0157472516"</f>
        <v>0157472516</v>
      </c>
      <c r="O5896" s="2" t="str">
        <f>"3830.77"</f>
        <v>3830.77</v>
      </c>
      <c r="P5896" s="2">
        <v>40</v>
      </c>
      <c r="Q5896" s="2">
        <f>P5896*B5896</f>
        <v>4000</v>
      </c>
      <c r="R5896" s="2">
        <f>(Q5896-O5896)/O5896*100</f>
        <v>4.41764971533138</v>
      </c>
    </row>
    <row r="5897" spans="1:18">
      <c r="A5897" s="2" t="str">
        <f>"大众交通"</f>
        <v>大众交通</v>
      </c>
      <c r="B5897" s="2">
        <v>100</v>
      </c>
      <c r="C5897" s="2">
        <v>100</v>
      </c>
      <c r="D5897" s="2" t="str">
        <f>"人民币"</f>
        <v>人民币</v>
      </c>
      <c r="E5897" s="2">
        <v>30.941</v>
      </c>
      <c r="F5897" s="2">
        <v>-1037.13</v>
      </c>
      <c r="G5897" s="2">
        <v>-33.52</v>
      </c>
      <c r="H5897" s="2"/>
      <c r="I5897" s="2">
        <v>2057</v>
      </c>
      <c r="J5897" s="2">
        <v>20.57</v>
      </c>
      <c r="K5897" s="2">
        <v>0</v>
      </c>
      <c r="L5897" s="2">
        <v>0</v>
      </c>
      <c r="M5897" s="2" t="str">
        <f>"600611"</f>
        <v>600611</v>
      </c>
      <c r="N5897" s="2" t="str">
        <f>"A453612732"</f>
        <v>A453612732</v>
      </c>
      <c r="O5897" s="2" t="str">
        <f>"3094.13"</f>
        <v>3094.13</v>
      </c>
      <c r="P5897" s="2">
        <v>28</v>
      </c>
      <c r="Q5897" s="2">
        <f>P5897*B5897</f>
        <v>2800</v>
      </c>
      <c r="R5897" s="2">
        <f>(Q5897-O5897)/O5897*100</f>
        <v>-9.50606470962759</v>
      </c>
    </row>
    <row r="5898" spans="1:18">
      <c r="A5898" s="2" t="str">
        <f>"中国中车"</f>
        <v>中国中车</v>
      </c>
      <c r="B5898" s="2">
        <v>100</v>
      </c>
      <c r="C5898" s="2">
        <v>100</v>
      </c>
      <c r="D5898" s="2" t="str">
        <f>"人民币"</f>
        <v>人民币</v>
      </c>
      <c r="E5898" s="2">
        <v>26.395</v>
      </c>
      <c r="F5898" s="2">
        <v>-631.5</v>
      </c>
      <c r="G5898" s="2">
        <v>-23.92</v>
      </c>
      <c r="H5898" s="2"/>
      <c r="I5898" s="2">
        <v>2008</v>
      </c>
      <c r="J5898" s="2">
        <v>20.08</v>
      </c>
      <c r="K5898" s="2">
        <v>0</v>
      </c>
      <c r="L5898" s="2">
        <v>100</v>
      </c>
      <c r="M5898" s="2" t="str">
        <f>"601766"</f>
        <v>601766</v>
      </c>
      <c r="N5898" s="2" t="str">
        <f>"A453612732"</f>
        <v>A453612732</v>
      </c>
      <c r="O5898" s="2" t="str">
        <f>"2639.50"</f>
        <v>2639.50</v>
      </c>
      <c r="P5898" s="2">
        <v>30</v>
      </c>
      <c r="Q5898" s="2">
        <f>P5898*B5898</f>
        <v>3000</v>
      </c>
      <c r="R5898" s="2">
        <f>(Q5898-O5898)/O5898*100</f>
        <v>13.6578897518469</v>
      </c>
    </row>
    <row r="5899" spans="1:18">
      <c r="A5899" s="2" t="s">
        <v>8</v>
      </c>
      <c r="B5899" s="2" t="s">
        <v>9</v>
      </c>
      <c r="C5899" s="4" t="s">
        <v>10</v>
      </c>
      <c r="D5899" s="4"/>
      <c r="E5899" s="4"/>
      <c r="F5899" s="2"/>
      <c r="G5899" s="2">
        <f>SUM(G5883:G5898)</f>
        <v>-178.38</v>
      </c>
      <c r="H5899" s="2"/>
      <c r="I5899" s="2"/>
      <c r="J5899" s="2"/>
      <c r="K5899" s="2"/>
      <c r="L5899" s="2"/>
      <c r="M5899" s="2"/>
      <c r="N5899" s="2"/>
      <c r="O5899" s="2"/>
      <c r="P5899" s="2"/>
      <c r="Q5899" s="2">
        <f>SUM(Q5883:Q5898)</f>
        <v>134800</v>
      </c>
      <c r="R5899" s="2"/>
    </row>
    <row r="5900" customFormat="1" spans="3:8">
      <c r="C5900" s="5"/>
      <c r="D5900" s="5"/>
      <c r="E5900" s="5"/>
      <c r="H5900" s="6">
        <v>42257</v>
      </c>
    </row>
    <row r="5901" customFormat="1" spans="10:10">
      <c r="J5901" s="6">
        <f>H5900+1</f>
        <v>42258</v>
      </c>
    </row>
    <row r="5902" customFormat="1" spans="2:11">
      <c r="B5902" t="s">
        <v>11</v>
      </c>
      <c r="K5902" s="7">
        <f ca="1">NOW()</f>
        <v>42259.9654398148</v>
      </c>
    </row>
    <row r="5903" customFormat="1" spans="9:9">
      <c r="I5903" t="e">
        <f>D5895+1</f>
        <v>#VALUE!</v>
      </c>
    </row>
    <row r="5904" customFormat="1"/>
    <row r="5905" spans="1:18">
      <c r="A5905" s="2" t="s">
        <v>0</v>
      </c>
      <c r="B5905" s="2" t="str">
        <f>"证券数量"</f>
        <v>证券数量</v>
      </c>
      <c r="C5905" s="2" t="s">
        <v>1</v>
      </c>
      <c r="D5905" s="2" t="str">
        <f>"价格币种"</f>
        <v>价格币种</v>
      </c>
      <c r="E5905" s="2" t="str">
        <f>"成本价"</f>
        <v>成本价</v>
      </c>
      <c r="F5905" s="2" t="str">
        <f>"浮动盈亏"</f>
        <v>浮动盈亏</v>
      </c>
      <c r="G5905" s="2" t="str">
        <f>"盈亏比例(%)"</f>
        <v>盈亏比例(%)</v>
      </c>
      <c r="H5905" s="2" t="str">
        <f>"折算汇率"</f>
        <v>折算汇率</v>
      </c>
      <c r="I5905" s="2" t="str">
        <f>"最新市值"</f>
        <v>最新市值</v>
      </c>
      <c r="J5905" s="2" t="str">
        <f>"当前价"</f>
        <v>当前价</v>
      </c>
      <c r="K5905" s="2" t="str">
        <f>"今买数量"</f>
        <v>今买数量</v>
      </c>
      <c r="L5905" s="2" t="str">
        <f>"今卖数量"</f>
        <v>今卖数量</v>
      </c>
      <c r="M5905" s="2" t="str">
        <f>"证券代码"</f>
        <v>证券代码</v>
      </c>
      <c r="N5905" s="2" t="str">
        <f>"股东代码"</f>
        <v>股东代码</v>
      </c>
      <c r="O5905" s="2" t="str">
        <f>"成本金额"</f>
        <v>成本金额</v>
      </c>
      <c r="P5905" s="2" t="s">
        <v>2</v>
      </c>
      <c r="Q5905" s="2"/>
      <c r="R5905" s="2" t="s">
        <v>3</v>
      </c>
    </row>
    <row r="5906" spans="1:18">
      <c r="A5906" s="2" t="s">
        <v>4</v>
      </c>
      <c r="B5906" s="9" t="s">
        <v>5</v>
      </c>
      <c r="C5906" s="9" t="s">
        <v>5</v>
      </c>
      <c r="D5906" s="2" t="str">
        <f t="shared" ref="D5906:D5921" si="1759">"人民币"</f>
        <v>人民币</v>
      </c>
      <c r="E5906" s="2">
        <v>19.758</v>
      </c>
      <c r="F5906" s="2">
        <v>-1294.53</v>
      </c>
      <c r="G5906" s="2">
        <v>-8.19</v>
      </c>
      <c r="H5906" s="9" t="s">
        <v>6</v>
      </c>
      <c r="I5906" s="2">
        <v>14512</v>
      </c>
      <c r="J5906" s="2">
        <v>18.14</v>
      </c>
      <c r="K5906" s="2">
        <v>0</v>
      </c>
      <c r="L5906" s="2">
        <v>0</v>
      </c>
      <c r="M5906" s="2" t="str">
        <f>"000936"</f>
        <v>000936</v>
      </c>
      <c r="N5906" s="2" t="str">
        <f t="shared" ref="N5906:N5909" si="1760">"0157472516"</f>
        <v>0157472516</v>
      </c>
      <c r="O5906" s="2" t="str">
        <f>"15806.53"</f>
        <v>15806.53</v>
      </c>
      <c r="P5906" s="2">
        <v>30</v>
      </c>
      <c r="Q5906" s="2">
        <f t="shared" ref="Q5906:Q5921" si="1761">P5906*B5906</f>
        <v>24000</v>
      </c>
      <c r="R5906" s="2">
        <f t="shared" ref="R5906:R5921" si="1762">(Q5906-O5906)/O5906*100</f>
        <v>51.835981711356</v>
      </c>
    </row>
    <row r="5907" spans="1:18">
      <c r="A5907" s="2" t="str">
        <f>"创业板B"</f>
        <v>创业板B</v>
      </c>
      <c r="B5907" s="2">
        <v>10000</v>
      </c>
      <c r="C5907" s="2">
        <v>10000</v>
      </c>
      <c r="D5907" s="2" t="str">
        <f>"人民币"</f>
        <v>人民币</v>
      </c>
      <c r="E5907" s="2">
        <v>1.116</v>
      </c>
      <c r="F5907" s="2">
        <v>-927.5</v>
      </c>
      <c r="G5907" s="2">
        <v>-8.33</v>
      </c>
      <c r="H5907" s="2"/>
      <c r="I5907" s="2">
        <v>10230</v>
      </c>
      <c r="J5907" s="2">
        <v>1.023</v>
      </c>
      <c r="K5907" s="2">
        <v>0</v>
      </c>
      <c r="L5907" s="2">
        <v>0</v>
      </c>
      <c r="M5907" s="2" t="str">
        <f>"150153"</f>
        <v>150153</v>
      </c>
      <c r="N5907" s="2" t="str">
        <f>"0157472516"</f>
        <v>0157472516</v>
      </c>
      <c r="O5907" s="2" t="str">
        <f>"11157.50"</f>
        <v>11157.50</v>
      </c>
      <c r="P5907" s="2">
        <v>1.3</v>
      </c>
      <c r="Q5907" s="2">
        <f>P5907*B5907</f>
        <v>13000</v>
      </c>
      <c r="R5907" s="2">
        <f>(Q5907-O5907)/O5907*100</f>
        <v>16.5135559041004</v>
      </c>
    </row>
    <row r="5908" spans="1:18">
      <c r="A5908" s="2" t="s">
        <v>7</v>
      </c>
      <c r="B5908" s="2">
        <v>600</v>
      </c>
      <c r="C5908" s="2">
        <v>600</v>
      </c>
      <c r="D5908" s="2" t="str">
        <f>"人民币"</f>
        <v>人民币</v>
      </c>
      <c r="E5908" s="2">
        <v>17.548</v>
      </c>
      <c r="F5908" s="2">
        <v>-310.88</v>
      </c>
      <c r="G5908" s="2">
        <v>-2.95</v>
      </c>
      <c r="H5908" s="2"/>
      <c r="I5908" s="2">
        <v>10218</v>
      </c>
      <c r="J5908" s="2">
        <v>17.03</v>
      </c>
      <c r="K5908" s="2">
        <v>0</v>
      </c>
      <c r="L5908" s="2">
        <v>0</v>
      </c>
      <c r="M5908" s="2" t="str">
        <f>"600008"</f>
        <v>600008</v>
      </c>
      <c r="N5908" s="2" t="str">
        <f t="shared" ref="N5908:N5911" si="1763">"A453612732"</f>
        <v>A453612732</v>
      </c>
      <c r="O5908" s="2" t="str">
        <f>"10528.88"</f>
        <v>10528.88</v>
      </c>
      <c r="P5908" s="2">
        <v>25</v>
      </c>
      <c r="Q5908" s="2">
        <f>P5908*B5908</f>
        <v>15000</v>
      </c>
      <c r="R5908" s="2">
        <f>(Q5908-O5908)/O5908*100</f>
        <v>42.4652954540274</v>
      </c>
    </row>
    <row r="5909" spans="1:18">
      <c r="A5909" s="2" t="str">
        <f>"华英农业"</f>
        <v>华英农业</v>
      </c>
      <c r="B5909" s="2">
        <v>600</v>
      </c>
      <c r="C5909" s="2">
        <v>300</v>
      </c>
      <c r="D5909" s="2" t="str">
        <f>"人民币"</f>
        <v>人民币</v>
      </c>
      <c r="E5909" s="2">
        <v>14.948</v>
      </c>
      <c r="F5909" s="2">
        <v>-418.66</v>
      </c>
      <c r="G5909" s="2">
        <v>-4.67</v>
      </c>
      <c r="H5909" s="2"/>
      <c r="I5909" s="2">
        <v>8550</v>
      </c>
      <c r="J5909" s="2">
        <v>14.25</v>
      </c>
      <c r="K5909" s="2">
        <v>300</v>
      </c>
      <c r="L5909" s="2">
        <v>0</v>
      </c>
      <c r="M5909" s="2" t="str">
        <f>"002321"</f>
        <v>002321</v>
      </c>
      <c r="N5909" s="2" t="str">
        <f>"0157472516"</f>
        <v>0157472516</v>
      </c>
      <c r="O5909" s="2" t="str">
        <f>"8968.66"</f>
        <v>8968.66</v>
      </c>
      <c r="P5909" s="2">
        <v>25</v>
      </c>
      <c r="Q5909" s="2">
        <f>P5909*B5909</f>
        <v>15000</v>
      </c>
      <c r="R5909" s="2">
        <f>(Q5909-O5909)/O5909*100</f>
        <v>67.2490650777262</v>
      </c>
    </row>
    <row r="5910" spans="1:18">
      <c r="A5910" s="2" t="str">
        <f>"*ST阳化"</f>
        <v>*ST阳化</v>
      </c>
      <c r="B5910" s="2">
        <v>900</v>
      </c>
      <c r="C5910" s="2">
        <v>600</v>
      </c>
      <c r="D5910" s="2" t="str">
        <f>"人民币"</f>
        <v>人民币</v>
      </c>
      <c r="E5910" s="2">
        <v>7.599</v>
      </c>
      <c r="F5910" s="2">
        <v>-80.2</v>
      </c>
      <c r="G5910" s="2">
        <v>-1.17</v>
      </c>
      <c r="H5910" s="2"/>
      <c r="I5910" s="2">
        <v>6759</v>
      </c>
      <c r="J5910" s="2">
        <v>7.51</v>
      </c>
      <c r="K5910" s="2">
        <v>300</v>
      </c>
      <c r="L5910" s="2">
        <v>0</v>
      </c>
      <c r="M5910" s="2" t="str">
        <f>"600691"</f>
        <v>600691</v>
      </c>
      <c r="N5910" s="2" t="str">
        <f>"A453612732"</f>
        <v>A453612732</v>
      </c>
      <c r="O5910" s="2" t="str">
        <f>"6839.20"</f>
        <v>6839.20</v>
      </c>
      <c r="P5910" s="2">
        <v>11</v>
      </c>
      <c r="Q5910" s="2">
        <f>P5910*B5910</f>
        <v>9900</v>
      </c>
      <c r="R5910" s="2">
        <f>(Q5910-O5910)/O5910*100</f>
        <v>44.7537723710376</v>
      </c>
    </row>
    <row r="5911" spans="1:18">
      <c r="A5911" s="2" t="str">
        <f>"雪峰科技"</f>
        <v>雪峰科技</v>
      </c>
      <c r="B5911" s="2">
        <v>200</v>
      </c>
      <c r="C5911" s="2">
        <v>100</v>
      </c>
      <c r="D5911" s="2" t="str">
        <f>"人民币"</f>
        <v>人民币</v>
      </c>
      <c r="E5911" s="2">
        <v>37.898</v>
      </c>
      <c r="F5911" s="2">
        <v>-1239.59</v>
      </c>
      <c r="G5911" s="2">
        <v>-16.35</v>
      </c>
      <c r="H5911" s="2"/>
      <c r="I5911" s="2">
        <v>6340</v>
      </c>
      <c r="J5911" s="2">
        <v>31.7</v>
      </c>
      <c r="K5911" s="2">
        <v>100</v>
      </c>
      <c r="L5911" s="2">
        <v>0</v>
      </c>
      <c r="M5911" s="2" t="str">
        <f>"603227"</f>
        <v>603227</v>
      </c>
      <c r="N5911" s="2" t="str">
        <f>"A453612732"</f>
        <v>A453612732</v>
      </c>
      <c r="O5911" s="2" t="str">
        <f>"7579.59"</f>
        <v>7579.59</v>
      </c>
      <c r="P5911" s="2">
        <v>42</v>
      </c>
      <c r="Q5911" s="2">
        <f>P5911*B5911</f>
        <v>8400</v>
      </c>
      <c r="R5911" s="2">
        <f>(Q5911-O5911)/O5911*100</f>
        <v>10.8239363870605</v>
      </c>
    </row>
    <row r="5912" spans="1:18">
      <c r="A5912" s="2" t="str">
        <f>"三花股份"</f>
        <v>三花股份</v>
      </c>
      <c r="B5912" s="2">
        <v>400</v>
      </c>
      <c r="C5912" s="2">
        <v>400</v>
      </c>
      <c r="D5912" s="2" t="str">
        <f>"人民币"</f>
        <v>人民币</v>
      </c>
      <c r="E5912" s="2">
        <v>13.737</v>
      </c>
      <c r="F5912" s="2">
        <v>69.25</v>
      </c>
      <c r="G5912" s="2">
        <v>1.26</v>
      </c>
      <c r="H5912" s="2"/>
      <c r="I5912" s="2">
        <v>5564</v>
      </c>
      <c r="J5912" s="2">
        <v>13.91</v>
      </c>
      <c r="K5912" s="2">
        <v>0</v>
      </c>
      <c r="L5912" s="2">
        <v>0</v>
      </c>
      <c r="M5912" s="2" t="str">
        <f>"002050"</f>
        <v>002050</v>
      </c>
      <c r="N5912" s="2" t="str">
        <f t="shared" ref="N5912:N5917" si="1764">"0157472516"</f>
        <v>0157472516</v>
      </c>
      <c r="O5912" s="2" t="str">
        <f>"5494.75"</f>
        <v>5494.75</v>
      </c>
      <c r="P5912" s="2">
        <v>20</v>
      </c>
      <c r="Q5912" s="2">
        <f>P5912*B5912</f>
        <v>8000</v>
      </c>
      <c r="R5912" s="2">
        <f>(Q5912-O5912)/O5912*100</f>
        <v>45.5935210883116</v>
      </c>
    </row>
    <row r="5913" spans="1:18">
      <c r="A5913" s="2" t="str">
        <f>"农 产 品"</f>
        <v>农 产 品</v>
      </c>
      <c r="B5913" s="2">
        <v>200</v>
      </c>
      <c r="C5913" s="2">
        <v>200</v>
      </c>
      <c r="D5913" s="2" t="str">
        <f>"人民币"</f>
        <v>人民币</v>
      </c>
      <c r="E5913" s="2">
        <v>25.665</v>
      </c>
      <c r="F5913" s="2">
        <v>-601</v>
      </c>
      <c r="G5913" s="2">
        <v>-11.71</v>
      </c>
      <c r="H5913" s="2"/>
      <c r="I5913" s="2">
        <v>4532</v>
      </c>
      <c r="J5913" s="2">
        <v>22.66</v>
      </c>
      <c r="K5913" s="2">
        <v>0</v>
      </c>
      <c r="L5913" s="2">
        <v>0</v>
      </c>
      <c r="M5913" s="2" t="str">
        <f>"000061"</f>
        <v>000061</v>
      </c>
      <c r="N5913" s="2" t="str">
        <f>"0157472516"</f>
        <v>0157472516</v>
      </c>
      <c r="O5913" s="2" t="str">
        <f>"5133.00"</f>
        <v>5133.00</v>
      </c>
      <c r="P5913" s="2">
        <v>35</v>
      </c>
      <c r="Q5913" s="2">
        <f>P5913*B5913</f>
        <v>7000</v>
      </c>
      <c r="R5913" s="2">
        <f>(Q5913-O5913)/O5913*100</f>
        <v>36.3724917202416</v>
      </c>
    </row>
    <row r="5914" spans="1:18">
      <c r="A5914" s="2" t="str">
        <f>"北京城建"</f>
        <v>北京城建</v>
      </c>
      <c r="B5914" s="2">
        <v>200</v>
      </c>
      <c r="C5914" s="2">
        <v>200</v>
      </c>
      <c r="D5914" s="2" t="str">
        <f>"人民币"</f>
        <v>人民币</v>
      </c>
      <c r="E5914" s="2">
        <v>24.605</v>
      </c>
      <c r="F5914" s="2">
        <v>-394.99</v>
      </c>
      <c r="G5914" s="2">
        <v>-8.03</v>
      </c>
      <c r="H5914" s="2"/>
      <c r="I5914" s="2">
        <v>4526</v>
      </c>
      <c r="J5914" s="2">
        <v>22.63</v>
      </c>
      <c r="K5914" s="2">
        <v>0</v>
      </c>
      <c r="L5914" s="2">
        <v>0</v>
      </c>
      <c r="M5914" s="2" t="str">
        <f>"600266"</f>
        <v>600266</v>
      </c>
      <c r="N5914" s="2" t="str">
        <f t="shared" ref="N5914:N5916" si="1765">"A453612732"</f>
        <v>A453612732</v>
      </c>
      <c r="O5914" s="2" t="str">
        <f>"4920.99"</f>
        <v>4920.99</v>
      </c>
      <c r="P5914" s="2">
        <v>28</v>
      </c>
      <c r="Q5914" s="2">
        <f>P5914*B5914</f>
        <v>5600</v>
      </c>
      <c r="R5914" s="2">
        <f>(Q5914-O5914)/O5914*100</f>
        <v>13.7982397850839</v>
      </c>
    </row>
    <row r="5915" spans="1:18">
      <c r="A5915" s="2" t="str">
        <f>"上汽集团"</f>
        <v>上汽集团</v>
      </c>
      <c r="B5915" s="2">
        <v>200</v>
      </c>
      <c r="C5915" s="2">
        <v>200</v>
      </c>
      <c r="D5915" s="2" t="str">
        <f>"人民币"</f>
        <v>人民币</v>
      </c>
      <c r="E5915" s="2">
        <v>24.736</v>
      </c>
      <c r="F5915" s="2">
        <v>-449.12</v>
      </c>
      <c r="G5915" s="2">
        <v>-9.08</v>
      </c>
      <c r="H5915" s="2"/>
      <c r="I5915" s="2">
        <v>4498</v>
      </c>
      <c r="J5915" s="2">
        <v>22.49</v>
      </c>
      <c r="K5915" s="2">
        <v>0</v>
      </c>
      <c r="L5915" s="2">
        <v>0</v>
      </c>
      <c r="M5915" s="2" t="str">
        <f>"600104"</f>
        <v>600104</v>
      </c>
      <c r="N5915" s="2" t="str">
        <f>"A453612732"</f>
        <v>A453612732</v>
      </c>
      <c r="O5915" s="2" t="str">
        <f>"4947.12"</f>
        <v>4947.12</v>
      </c>
      <c r="P5915" s="2">
        <v>35</v>
      </c>
      <c r="Q5915" s="2">
        <f>P5915*B5915</f>
        <v>7000</v>
      </c>
      <c r="R5915" s="2">
        <f>(Q5915-O5915)/O5915*100</f>
        <v>41.4964666310904</v>
      </c>
    </row>
    <row r="5916" spans="1:18">
      <c r="A5916" s="2" t="str">
        <f>"中海集运"</f>
        <v>中海集运</v>
      </c>
      <c r="B5916" s="2">
        <v>400</v>
      </c>
      <c r="C5916" s="2">
        <v>400</v>
      </c>
      <c r="D5916" s="2" t="str">
        <f>"人民币"</f>
        <v>人民币</v>
      </c>
      <c r="E5916" s="2">
        <v>9.099</v>
      </c>
      <c r="F5916" s="2">
        <v>-167.68</v>
      </c>
      <c r="G5916" s="2">
        <v>-4.6</v>
      </c>
      <c r="H5916" s="2"/>
      <c r="I5916" s="2">
        <v>3472</v>
      </c>
      <c r="J5916" s="2">
        <v>8.68</v>
      </c>
      <c r="K5916" s="2">
        <v>0</v>
      </c>
      <c r="L5916" s="2">
        <v>0</v>
      </c>
      <c r="M5916" s="2" t="str">
        <f>"601866"</f>
        <v>601866</v>
      </c>
      <c r="N5916" s="2" t="str">
        <f>"A453612732"</f>
        <v>A453612732</v>
      </c>
      <c r="O5916" s="2" t="str">
        <f>"3639.68"</f>
        <v>3639.68</v>
      </c>
      <c r="P5916" s="2">
        <v>12</v>
      </c>
      <c r="Q5916" s="2">
        <f>P5916*B5916</f>
        <v>4800</v>
      </c>
      <c r="R5916" s="2">
        <f>(Q5916-O5916)/O5916*100</f>
        <v>31.8797256901706</v>
      </c>
    </row>
    <row r="5917" spans="1:18">
      <c r="A5917" s="2" t="str">
        <f>"中航军B"</f>
        <v>中航军B</v>
      </c>
      <c r="B5917" s="2">
        <v>3000</v>
      </c>
      <c r="C5917" s="2">
        <v>3000</v>
      </c>
      <c r="D5917" s="2" t="str">
        <f>"人民币"</f>
        <v>人民币</v>
      </c>
      <c r="E5917" s="2">
        <v>0.972</v>
      </c>
      <c r="F5917" s="2">
        <v>-62</v>
      </c>
      <c r="G5917" s="2">
        <v>-2.16</v>
      </c>
      <c r="H5917" s="2"/>
      <c r="I5917" s="2">
        <v>2853</v>
      </c>
      <c r="J5917" s="2">
        <v>0.951</v>
      </c>
      <c r="K5917" s="2">
        <v>0</v>
      </c>
      <c r="L5917" s="2">
        <v>0</v>
      </c>
      <c r="M5917" s="2" t="str">
        <f>"150222"</f>
        <v>150222</v>
      </c>
      <c r="N5917" s="2" t="str">
        <f>"0157472516"</f>
        <v>0157472516</v>
      </c>
      <c r="O5917" s="2" t="str">
        <f>"2915.00"</f>
        <v>2915.00</v>
      </c>
      <c r="P5917" s="2">
        <v>1.1</v>
      </c>
      <c r="Q5917" s="2">
        <f>P5917*B5917</f>
        <v>3300</v>
      </c>
      <c r="R5917" s="2">
        <f>(Q5917-O5917)/O5917*100</f>
        <v>13.2075471698113</v>
      </c>
    </row>
    <row r="5918" spans="1:18">
      <c r="A5918" s="2" t="str">
        <f>"华贸物流"</f>
        <v>华贸物流</v>
      </c>
      <c r="B5918" s="2">
        <v>200</v>
      </c>
      <c r="C5918" s="2">
        <v>200</v>
      </c>
      <c r="D5918" s="2" t="str">
        <f>"人民币"</f>
        <v>人民币</v>
      </c>
      <c r="E5918" s="2">
        <v>16.576</v>
      </c>
      <c r="F5918" s="2">
        <v>-473.12</v>
      </c>
      <c r="G5918" s="2">
        <v>-14.27</v>
      </c>
      <c r="H5918" s="2"/>
      <c r="I5918" s="2">
        <v>2842</v>
      </c>
      <c r="J5918" s="2">
        <v>14.21</v>
      </c>
      <c r="K5918" s="2">
        <v>0</v>
      </c>
      <c r="L5918" s="2">
        <v>0</v>
      </c>
      <c r="M5918" s="2" t="str">
        <f>"603128"</f>
        <v>603128</v>
      </c>
      <c r="N5918" s="2" t="str">
        <f t="shared" ref="N5918:N5921" si="1766">"A453612732"</f>
        <v>A453612732</v>
      </c>
      <c r="O5918" s="2" t="str">
        <f>"3315.12"</f>
        <v>3315.12</v>
      </c>
      <c r="P5918" s="2">
        <v>20</v>
      </c>
      <c r="Q5918" s="2">
        <f>P5918*B5918</f>
        <v>4000</v>
      </c>
      <c r="R5918" s="2">
        <f>(Q5918-O5918)/O5918*100</f>
        <v>20.6592823185888</v>
      </c>
    </row>
    <row r="5919" spans="1:18">
      <c r="A5919" s="2" t="str">
        <f>"盛达矿业"</f>
        <v>盛达矿业</v>
      </c>
      <c r="B5919" s="2">
        <v>100</v>
      </c>
      <c r="C5919" s="2">
        <v>100</v>
      </c>
      <c r="D5919" s="2" t="str">
        <f>"人民币"</f>
        <v>人民币</v>
      </c>
      <c r="E5919" s="2">
        <v>38.308</v>
      </c>
      <c r="F5919" s="2">
        <v>-1175.77</v>
      </c>
      <c r="G5919" s="2">
        <v>-30.69</v>
      </c>
      <c r="H5919" s="2"/>
      <c r="I5919" s="2">
        <v>2655</v>
      </c>
      <c r="J5919" s="2">
        <v>26.55</v>
      </c>
      <c r="K5919" s="2">
        <v>0</v>
      </c>
      <c r="L5919" s="2">
        <v>100</v>
      </c>
      <c r="M5919" s="2" t="str">
        <f>"000603"</f>
        <v>000603</v>
      </c>
      <c r="N5919" s="2" t="str">
        <f>"0157472516"</f>
        <v>0157472516</v>
      </c>
      <c r="O5919" s="2" t="str">
        <f>"3830.77"</f>
        <v>3830.77</v>
      </c>
      <c r="P5919" s="2">
        <v>40</v>
      </c>
      <c r="Q5919" s="2">
        <f>P5919*B5919</f>
        <v>4000</v>
      </c>
      <c r="R5919" s="2">
        <f>(Q5919-O5919)/O5919*100</f>
        <v>4.41764971533138</v>
      </c>
    </row>
    <row r="5920" spans="1:18">
      <c r="A5920" s="2" t="str">
        <f>"大众交通"</f>
        <v>大众交通</v>
      </c>
      <c r="B5920" s="2">
        <v>100</v>
      </c>
      <c r="C5920" s="2">
        <v>100</v>
      </c>
      <c r="D5920" s="2" t="str">
        <f>"人民币"</f>
        <v>人民币</v>
      </c>
      <c r="E5920" s="2">
        <v>30.941</v>
      </c>
      <c r="F5920" s="2">
        <v>-1037.13</v>
      </c>
      <c r="G5920" s="2">
        <v>-33.52</v>
      </c>
      <c r="H5920" s="2"/>
      <c r="I5920" s="2">
        <v>2057</v>
      </c>
      <c r="J5920" s="2">
        <v>20.57</v>
      </c>
      <c r="K5920" s="2">
        <v>0</v>
      </c>
      <c r="L5920" s="2">
        <v>0</v>
      </c>
      <c r="M5920" s="2" t="str">
        <f>"600611"</f>
        <v>600611</v>
      </c>
      <c r="N5920" s="2" t="str">
        <f>"A453612732"</f>
        <v>A453612732</v>
      </c>
      <c r="O5920" s="2" t="str">
        <f>"3094.13"</f>
        <v>3094.13</v>
      </c>
      <c r="P5920" s="2">
        <v>28</v>
      </c>
      <c r="Q5920" s="2">
        <f>P5920*B5920</f>
        <v>2800</v>
      </c>
      <c r="R5920" s="2">
        <f>(Q5920-O5920)/O5920*100</f>
        <v>-9.50606470962759</v>
      </c>
    </row>
    <row r="5921" spans="1:18">
      <c r="A5921" s="2" t="str">
        <f>"中国中车"</f>
        <v>中国中车</v>
      </c>
      <c r="B5921" s="2">
        <v>100</v>
      </c>
      <c r="C5921" s="2">
        <v>100</v>
      </c>
      <c r="D5921" s="2" t="str">
        <f>"人民币"</f>
        <v>人民币</v>
      </c>
      <c r="E5921" s="2">
        <v>26.395</v>
      </c>
      <c r="F5921" s="2">
        <v>-631.5</v>
      </c>
      <c r="G5921" s="2">
        <v>-23.92</v>
      </c>
      <c r="H5921" s="2"/>
      <c r="I5921" s="2">
        <v>2008</v>
      </c>
      <c r="J5921" s="2">
        <v>20.08</v>
      </c>
      <c r="K5921" s="2">
        <v>0</v>
      </c>
      <c r="L5921" s="2">
        <v>100</v>
      </c>
      <c r="M5921" s="2" t="str">
        <f>"601766"</f>
        <v>601766</v>
      </c>
      <c r="N5921" s="2" t="str">
        <f>"A453612732"</f>
        <v>A453612732</v>
      </c>
      <c r="O5921" s="2" t="str">
        <f>"2639.50"</f>
        <v>2639.50</v>
      </c>
      <c r="P5921" s="2">
        <v>30</v>
      </c>
      <c r="Q5921" s="2">
        <f>P5921*B5921</f>
        <v>3000</v>
      </c>
      <c r="R5921" s="2">
        <f>(Q5921-O5921)/O5921*100</f>
        <v>13.6578897518469</v>
      </c>
    </row>
    <row r="5922" spans="1:18">
      <c r="A5922" s="2" t="s">
        <v>8</v>
      </c>
      <c r="B5922" s="2" t="s">
        <v>9</v>
      </c>
      <c r="C5922" s="4" t="s">
        <v>10</v>
      </c>
      <c r="D5922" s="4"/>
      <c r="E5922" s="4"/>
      <c r="F5922" s="2"/>
      <c r="G5922" s="2">
        <f>SUM(G5906:G5921)</f>
        <v>-178.38</v>
      </c>
      <c r="H5922" s="2"/>
      <c r="I5922" s="2"/>
      <c r="J5922" s="2"/>
      <c r="K5922" s="2"/>
      <c r="L5922" s="2"/>
      <c r="M5922" s="2"/>
      <c r="N5922" s="2"/>
      <c r="O5922" s="2"/>
      <c r="P5922" s="2"/>
      <c r="Q5922" s="2">
        <f>SUM(Q5906:Q5921)</f>
        <v>134800</v>
      </c>
      <c r="R5922" s="2"/>
    </row>
    <row r="5923" customFormat="1" spans="3:8">
      <c r="C5923" s="5"/>
      <c r="D5923" s="5"/>
      <c r="E5923" s="5"/>
      <c r="H5923" s="6">
        <v>42257</v>
      </c>
    </row>
    <row r="5924" spans="2:18">
      <c r="B5924" s="2" t="str">
        <f>"币种"</f>
        <v>币种</v>
      </c>
      <c r="C5924" s="2" t="str">
        <f>"余额"</f>
        <v>余额</v>
      </c>
      <c r="D5924" s="2" t="str">
        <f>"可用"</f>
        <v>可用</v>
      </c>
      <c r="E5924" s="2" t="str">
        <f>"可取"</f>
        <v>可取</v>
      </c>
      <c r="F5924" s="2" t="str">
        <f>"参考市值"</f>
        <v>参考市值</v>
      </c>
      <c r="G5924" s="2" t="str">
        <f>"资产"</f>
        <v>资产</v>
      </c>
      <c r="H5924" s="2" t="str">
        <f>"盈亏"</f>
        <v>盈亏</v>
      </c>
      <c r="I5924" s="2"/>
      <c r="J5924" s="2"/>
      <c r="K5924" s="2"/>
      <c r="L5924" s="2"/>
      <c r="M5924" s="2"/>
      <c r="N5924" s="2"/>
      <c r="O5924" s="2"/>
      <c r="P5924" s="2"/>
      <c r="Q5924" s="2"/>
      <c r="R5924" s="2"/>
    </row>
    <row r="5925" spans="2:18">
      <c r="B5925" s="2" t="str">
        <f>"人民币"</f>
        <v>人民币</v>
      </c>
      <c r="C5925" s="2" t="str">
        <f>"5508.71"</f>
        <v>5508.71</v>
      </c>
      <c r="D5925" s="2" t="str">
        <f>"138.54"</f>
        <v>138.54</v>
      </c>
      <c r="E5925" s="2" t="str">
        <f>"138.54"</f>
        <v>138.54</v>
      </c>
      <c r="F5925" s="2" t="str">
        <f>"91616.00"</f>
        <v>91616.00</v>
      </c>
      <c r="G5925" s="2" t="str">
        <f>"91754.54"</f>
        <v>91754.54</v>
      </c>
      <c r="H5925" s="2" t="str">
        <f>"-9194.42"</f>
        <v>-9194.42</v>
      </c>
      <c r="I5925" s="2"/>
      <c r="J5925" s="2"/>
      <c r="K5925" s="2"/>
      <c r="L5925" s="2"/>
      <c r="M5925" s="2"/>
      <c r="N5925" s="2"/>
      <c r="O5925" s="2"/>
      <c r="P5925" s="2"/>
      <c r="Q5925" s="2"/>
      <c r="R5925" s="2"/>
    </row>
    <row r="5926" spans="2:18"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8"/>
    </row>
    <row r="5927" spans="2:19">
      <c r="B5927" s="2" t="s">
        <v>0</v>
      </c>
      <c r="C5927" s="2" t="str">
        <f>"证券数量"</f>
        <v>证券数量</v>
      </c>
      <c r="D5927" s="2" t="s">
        <v>1</v>
      </c>
      <c r="E5927" s="2" t="str">
        <f>"价格币种"</f>
        <v>价格币种</v>
      </c>
      <c r="F5927" s="2" t="str">
        <f>"成本价"</f>
        <v>成本价</v>
      </c>
      <c r="G5927" s="2" t="str">
        <f>"浮动盈亏"</f>
        <v>浮动盈亏</v>
      </c>
      <c r="H5927" s="2" t="str">
        <f>"盈亏比例(%)"</f>
        <v>盈亏比例(%)</v>
      </c>
      <c r="I5927" s="2" t="str">
        <f>"折算汇率"</f>
        <v>折算汇率</v>
      </c>
      <c r="J5927" s="2" t="str">
        <f>"最新市值"</f>
        <v>最新市值</v>
      </c>
      <c r="K5927" s="2" t="str">
        <f>"当前价"</f>
        <v>当前价</v>
      </c>
      <c r="L5927" s="2" t="str">
        <f>"今买数量"</f>
        <v>今买数量</v>
      </c>
      <c r="M5927" s="2" t="str">
        <f>"今卖数量"</f>
        <v>今卖数量</v>
      </c>
      <c r="N5927" s="2" t="str">
        <f>"证券代码"</f>
        <v>证券代码</v>
      </c>
      <c r="O5927" s="2" t="str">
        <f>"股东代码"</f>
        <v>股东代码</v>
      </c>
      <c r="P5927" s="2" t="str">
        <f>"成本金额"</f>
        <v>成本金额</v>
      </c>
      <c r="Q5927" s="2" t="s">
        <v>2</v>
      </c>
      <c r="R5927" s="2"/>
      <c r="S5927" s="2" t="s">
        <v>3</v>
      </c>
    </row>
    <row r="5928" spans="2:19">
      <c r="B5928" s="2" t="s">
        <v>4</v>
      </c>
      <c r="C5928" s="9" t="s">
        <v>5</v>
      </c>
      <c r="D5928" s="9" t="s">
        <v>5</v>
      </c>
      <c r="E5928" s="2" t="str">
        <f t="shared" ref="E5928:E5943" si="1767">"人民币"</f>
        <v>人民币</v>
      </c>
      <c r="F5928" s="2">
        <v>19.758</v>
      </c>
      <c r="G5928" s="2">
        <v>-1294.53</v>
      </c>
      <c r="H5928" s="2">
        <v>-8.19</v>
      </c>
      <c r="I5928" s="9" t="s">
        <v>6</v>
      </c>
      <c r="J5928" s="2">
        <v>14512</v>
      </c>
      <c r="K5928" s="2">
        <v>18.14</v>
      </c>
      <c r="L5928" s="2">
        <v>0</v>
      </c>
      <c r="M5928" s="2">
        <v>0</v>
      </c>
      <c r="N5928" s="2" t="str">
        <f>"000936"</f>
        <v>000936</v>
      </c>
      <c r="O5928" s="2" t="str">
        <f t="shared" ref="O5928:O5931" si="1768">"0157472516"</f>
        <v>0157472516</v>
      </c>
      <c r="P5928" s="2" t="str">
        <f>"15806.53"</f>
        <v>15806.53</v>
      </c>
      <c r="Q5928" s="2">
        <v>30</v>
      </c>
      <c r="R5928" s="2">
        <f t="shared" ref="R5928:R5943" si="1769">Q5928*C5928</f>
        <v>24000</v>
      </c>
      <c r="S5928" s="2">
        <f t="shared" ref="S5928:S5943" si="1770">(R5928-P5928)/P5928*100</f>
        <v>51.835981711356</v>
      </c>
    </row>
    <row r="5929" spans="2:19">
      <c r="B5929" s="2" t="str">
        <f>"创业板B"</f>
        <v>创业板B</v>
      </c>
      <c r="C5929" s="2">
        <v>10000</v>
      </c>
      <c r="D5929" s="2">
        <v>10000</v>
      </c>
      <c r="E5929" s="2" t="str">
        <f>"人民币"</f>
        <v>人民币</v>
      </c>
      <c r="F5929" s="2">
        <v>1.116</v>
      </c>
      <c r="G5929" s="2">
        <v>-927.5</v>
      </c>
      <c r="H5929" s="2">
        <v>-8.33</v>
      </c>
      <c r="I5929" s="2"/>
      <c r="J5929" s="2">
        <v>10230</v>
      </c>
      <c r="K5929" s="2">
        <v>1.023</v>
      </c>
      <c r="L5929" s="2">
        <v>0</v>
      </c>
      <c r="M5929" s="2">
        <v>0</v>
      </c>
      <c r="N5929" s="2" t="str">
        <f>"150153"</f>
        <v>150153</v>
      </c>
      <c r="O5929" s="2" t="str">
        <f>"0157472516"</f>
        <v>0157472516</v>
      </c>
      <c r="P5929" s="2" t="str">
        <f>"11157.50"</f>
        <v>11157.50</v>
      </c>
      <c r="Q5929" s="2">
        <v>1.3</v>
      </c>
      <c r="R5929" s="2">
        <f>Q5929*C5929</f>
        <v>13000</v>
      </c>
      <c r="S5929" s="2">
        <f>(R5929-P5929)/P5929*100</f>
        <v>16.5135559041004</v>
      </c>
    </row>
    <row r="5930" spans="2:19">
      <c r="B5930" s="2" t="s">
        <v>7</v>
      </c>
      <c r="C5930" s="2">
        <v>600</v>
      </c>
      <c r="D5930" s="2">
        <v>600</v>
      </c>
      <c r="E5930" s="2" t="str">
        <f>"人民币"</f>
        <v>人民币</v>
      </c>
      <c r="F5930" s="2">
        <v>17.548</v>
      </c>
      <c r="G5930" s="2">
        <v>-310.88</v>
      </c>
      <c r="H5930" s="2">
        <v>-2.95</v>
      </c>
      <c r="I5930" s="2"/>
      <c r="J5930" s="2">
        <v>10218</v>
      </c>
      <c r="K5930" s="2">
        <v>17.03</v>
      </c>
      <c r="L5930" s="2">
        <v>0</v>
      </c>
      <c r="M5930" s="2">
        <v>0</v>
      </c>
      <c r="N5930" s="2" t="str">
        <f>"600008"</f>
        <v>600008</v>
      </c>
      <c r="O5930" s="2" t="str">
        <f t="shared" ref="O5930:O5933" si="1771">"A453612732"</f>
        <v>A453612732</v>
      </c>
      <c r="P5930" s="2" t="str">
        <f>"10528.88"</f>
        <v>10528.88</v>
      </c>
      <c r="Q5930" s="2">
        <v>25</v>
      </c>
      <c r="R5930" s="2">
        <f>Q5930*C5930</f>
        <v>15000</v>
      </c>
      <c r="S5930" s="2">
        <f>(R5930-P5930)/P5930*100</f>
        <v>42.4652954540274</v>
      </c>
    </row>
    <row r="5931" spans="2:19">
      <c r="B5931" s="2" t="str">
        <f>"华英农业"</f>
        <v>华英农业</v>
      </c>
      <c r="C5931" s="2">
        <v>600</v>
      </c>
      <c r="D5931" s="2">
        <v>300</v>
      </c>
      <c r="E5931" s="2" t="str">
        <f>"人民币"</f>
        <v>人民币</v>
      </c>
      <c r="F5931" s="2">
        <v>14.948</v>
      </c>
      <c r="G5931" s="2">
        <v>-418.66</v>
      </c>
      <c r="H5931" s="2">
        <v>-4.67</v>
      </c>
      <c r="I5931" s="2"/>
      <c r="J5931" s="2">
        <v>8550</v>
      </c>
      <c r="K5931" s="2">
        <v>14.25</v>
      </c>
      <c r="L5931" s="2">
        <v>300</v>
      </c>
      <c r="M5931" s="2">
        <v>0</v>
      </c>
      <c r="N5931" s="2" t="str">
        <f>"002321"</f>
        <v>002321</v>
      </c>
      <c r="O5931" s="2" t="str">
        <f>"0157472516"</f>
        <v>0157472516</v>
      </c>
      <c r="P5931" s="2" t="str">
        <f>"8968.66"</f>
        <v>8968.66</v>
      </c>
      <c r="Q5931" s="2">
        <v>25</v>
      </c>
      <c r="R5931" s="2">
        <f>Q5931*C5931</f>
        <v>15000</v>
      </c>
      <c r="S5931" s="2">
        <f>(R5931-P5931)/P5931*100</f>
        <v>67.2490650777262</v>
      </c>
    </row>
    <row r="5932" spans="2:19">
      <c r="B5932" s="2" t="str">
        <f>"*ST阳化"</f>
        <v>*ST阳化</v>
      </c>
      <c r="C5932" s="2">
        <v>900</v>
      </c>
      <c r="D5932" s="2">
        <v>600</v>
      </c>
      <c r="E5932" s="2" t="str">
        <f>"人民币"</f>
        <v>人民币</v>
      </c>
      <c r="F5932" s="2">
        <v>7.599</v>
      </c>
      <c r="G5932" s="2">
        <v>-80.2</v>
      </c>
      <c r="H5932" s="2">
        <v>-1.17</v>
      </c>
      <c r="I5932" s="2"/>
      <c r="J5932" s="2">
        <v>6759</v>
      </c>
      <c r="K5932" s="2">
        <v>7.51</v>
      </c>
      <c r="L5932" s="2">
        <v>300</v>
      </c>
      <c r="M5932" s="2">
        <v>0</v>
      </c>
      <c r="N5932" s="2" t="str">
        <f>"600691"</f>
        <v>600691</v>
      </c>
      <c r="O5932" s="2" t="str">
        <f>"A453612732"</f>
        <v>A453612732</v>
      </c>
      <c r="P5932" s="2" t="str">
        <f>"6839.20"</f>
        <v>6839.20</v>
      </c>
      <c r="Q5932" s="2">
        <v>11</v>
      </c>
      <c r="R5932" s="2">
        <f>Q5932*C5932</f>
        <v>9900</v>
      </c>
      <c r="S5932" s="2">
        <f>(R5932-P5932)/P5932*100</f>
        <v>44.7537723710376</v>
      </c>
    </row>
    <row r="5933" spans="2:19">
      <c r="B5933" s="2" t="str">
        <f>"雪峰科技"</f>
        <v>雪峰科技</v>
      </c>
      <c r="C5933" s="2">
        <v>200</v>
      </c>
      <c r="D5933" s="2">
        <v>100</v>
      </c>
      <c r="E5933" s="2" t="str">
        <f>"人民币"</f>
        <v>人民币</v>
      </c>
      <c r="F5933" s="2">
        <v>37.898</v>
      </c>
      <c r="G5933" s="2">
        <v>-1239.59</v>
      </c>
      <c r="H5933" s="2">
        <v>-16.35</v>
      </c>
      <c r="I5933" s="2"/>
      <c r="J5933" s="2">
        <v>6340</v>
      </c>
      <c r="K5933" s="2">
        <v>31.7</v>
      </c>
      <c r="L5933" s="2">
        <v>100</v>
      </c>
      <c r="M5933" s="2">
        <v>0</v>
      </c>
      <c r="N5933" s="2" t="str">
        <f>"603227"</f>
        <v>603227</v>
      </c>
      <c r="O5933" s="2" t="str">
        <f>"A453612732"</f>
        <v>A453612732</v>
      </c>
      <c r="P5933" s="2" t="str">
        <f>"7579.59"</f>
        <v>7579.59</v>
      </c>
      <c r="Q5933" s="2">
        <v>42</v>
      </c>
      <c r="R5933" s="2">
        <f>Q5933*C5933</f>
        <v>8400</v>
      </c>
      <c r="S5933" s="2">
        <f>(R5933-P5933)/P5933*100</f>
        <v>10.8239363870605</v>
      </c>
    </row>
    <row r="5934" spans="2:19">
      <c r="B5934" s="2" t="str">
        <f>"三花股份"</f>
        <v>三花股份</v>
      </c>
      <c r="C5934" s="2">
        <v>400</v>
      </c>
      <c r="D5934" s="2">
        <v>400</v>
      </c>
      <c r="E5934" s="2" t="str">
        <f>"人民币"</f>
        <v>人民币</v>
      </c>
      <c r="F5934" s="2">
        <v>13.737</v>
      </c>
      <c r="G5934" s="2">
        <v>69.25</v>
      </c>
      <c r="H5934" s="2">
        <v>1.26</v>
      </c>
      <c r="I5934" s="2"/>
      <c r="J5934" s="2">
        <v>5564</v>
      </c>
      <c r="K5934" s="2">
        <v>13.91</v>
      </c>
      <c r="L5934" s="2">
        <v>0</v>
      </c>
      <c r="M5934" s="2">
        <v>0</v>
      </c>
      <c r="N5934" s="2" t="str">
        <f>"002050"</f>
        <v>002050</v>
      </c>
      <c r="O5934" s="2" t="str">
        <f t="shared" ref="O5934:O5939" si="1772">"0157472516"</f>
        <v>0157472516</v>
      </c>
      <c r="P5934" s="2" t="str">
        <f>"5494.75"</f>
        <v>5494.75</v>
      </c>
      <c r="Q5934" s="2">
        <v>20</v>
      </c>
      <c r="R5934" s="2">
        <f>Q5934*C5934</f>
        <v>8000</v>
      </c>
      <c r="S5934" s="2">
        <f>(R5934-P5934)/P5934*100</f>
        <v>45.5935210883116</v>
      </c>
    </row>
    <row r="5935" spans="2:19">
      <c r="B5935" s="2" t="str">
        <f>"农 产 品"</f>
        <v>农 产 品</v>
      </c>
      <c r="C5935" s="2">
        <v>200</v>
      </c>
      <c r="D5935" s="2">
        <v>200</v>
      </c>
      <c r="E5935" s="2" t="str">
        <f>"人民币"</f>
        <v>人民币</v>
      </c>
      <c r="F5935" s="2">
        <v>25.665</v>
      </c>
      <c r="G5935" s="2">
        <v>-601</v>
      </c>
      <c r="H5935" s="2">
        <v>-11.71</v>
      </c>
      <c r="I5935" s="2"/>
      <c r="J5935" s="2">
        <v>4532</v>
      </c>
      <c r="K5935" s="2">
        <v>22.66</v>
      </c>
      <c r="L5935" s="2">
        <v>0</v>
      </c>
      <c r="M5935" s="2">
        <v>0</v>
      </c>
      <c r="N5935" s="2" t="str">
        <f>"000061"</f>
        <v>000061</v>
      </c>
      <c r="O5935" s="2" t="str">
        <f>"0157472516"</f>
        <v>0157472516</v>
      </c>
      <c r="P5935" s="2" t="str">
        <f>"5133.00"</f>
        <v>5133.00</v>
      </c>
      <c r="Q5935" s="2">
        <v>35</v>
      </c>
      <c r="R5935" s="2">
        <f>Q5935*C5935</f>
        <v>7000</v>
      </c>
      <c r="S5935" s="2">
        <f>(R5935-P5935)/P5935*100</f>
        <v>36.3724917202416</v>
      </c>
    </row>
    <row r="5936" spans="2:19">
      <c r="B5936" s="2" t="str">
        <f>"北京城建"</f>
        <v>北京城建</v>
      </c>
      <c r="C5936" s="2">
        <v>200</v>
      </c>
      <c r="D5936" s="2">
        <v>200</v>
      </c>
      <c r="E5936" s="2" t="str">
        <f>"人民币"</f>
        <v>人民币</v>
      </c>
      <c r="F5936" s="2">
        <v>24.605</v>
      </c>
      <c r="G5936" s="2">
        <v>-394.99</v>
      </c>
      <c r="H5936" s="2">
        <v>-8.03</v>
      </c>
      <c r="I5936" s="2"/>
      <c r="J5936" s="2">
        <v>4526</v>
      </c>
      <c r="K5936" s="2">
        <v>22.63</v>
      </c>
      <c r="L5936" s="2">
        <v>0</v>
      </c>
      <c r="M5936" s="2">
        <v>0</v>
      </c>
      <c r="N5936" s="2" t="str">
        <f>"600266"</f>
        <v>600266</v>
      </c>
      <c r="O5936" s="2" t="str">
        <f t="shared" ref="O5936:O5938" si="1773">"A453612732"</f>
        <v>A453612732</v>
      </c>
      <c r="P5936" s="2" t="str">
        <f>"4920.99"</f>
        <v>4920.99</v>
      </c>
      <c r="Q5936" s="2">
        <v>28</v>
      </c>
      <c r="R5936" s="2">
        <f>Q5936*C5936</f>
        <v>5600</v>
      </c>
      <c r="S5936" s="2">
        <f>(R5936-P5936)/P5936*100</f>
        <v>13.7982397850839</v>
      </c>
    </row>
    <row r="5937" spans="2:19">
      <c r="B5937" s="2" t="str">
        <f>"上汽集团"</f>
        <v>上汽集团</v>
      </c>
      <c r="C5937" s="2">
        <v>200</v>
      </c>
      <c r="D5937" s="2">
        <v>200</v>
      </c>
      <c r="E5937" s="2" t="str">
        <f>"人民币"</f>
        <v>人民币</v>
      </c>
      <c r="F5937" s="2">
        <v>24.736</v>
      </c>
      <c r="G5937" s="2">
        <v>-449.12</v>
      </c>
      <c r="H5937" s="2">
        <v>-9.08</v>
      </c>
      <c r="I5937" s="2"/>
      <c r="J5937" s="2">
        <v>4498</v>
      </c>
      <c r="K5937" s="2">
        <v>22.49</v>
      </c>
      <c r="L5937" s="2">
        <v>0</v>
      </c>
      <c r="M5937" s="2">
        <v>0</v>
      </c>
      <c r="N5937" s="2" t="str">
        <f>"600104"</f>
        <v>600104</v>
      </c>
      <c r="O5937" s="2" t="str">
        <f>"A453612732"</f>
        <v>A453612732</v>
      </c>
      <c r="P5937" s="2" t="str">
        <f>"4947.12"</f>
        <v>4947.12</v>
      </c>
      <c r="Q5937" s="2">
        <v>35</v>
      </c>
      <c r="R5937" s="2">
        <f>Q5937*C5937</f>
        <v>7000</v>
      </c>
      <c r="S5937" s="2">
        <f>(R5937-P5937)/P5937*100</f>
        <v>41.4964666310904</v>
      </c>
    </row>
    <row r="5938" spans="2:19">
      <c r="B5938" s="2" t="str">
        <f>"中海集运"</f>
        <v>中海集运</v>
      </c>
      <c r="C5938" s="2">
        <v>400</v>
      </c>
      <c r="D5938" s="2">
        <v>400</v>
      </c>
      <c r="E5938" s="2" t="str">
        <f>"人民币"</f>
        <v>人民币</v>
      </c>
      <c r="F5938" s="2">
        <v>9.099</v>
      </c>
      <c r="G5938" s="2">
        <v>-167.68</v>
      </c>
      <c r="H5938" s="2">
        <v>-4.6</v>
      </c>
      <c r="I5938" s="2"/>
      <c r="J5938" s="2">
        <v>3472</v>
      </c>
      <c r="K5938" s="2">
        <v>8.68</v>
      </c>
      <c r="L5938" s="2">
        <v>0</v>
      </c>
      <c r="M5938" s="2">
        <v>0</v>
      </c>
      <c r="N5938" s="2" t="str">
        <f>"601866"</f>
        <v>601866</v>
      </c>
      <c r="O5938" s="2" t="str">
        <f>"A453612732"</f>
        <v>A453612732</v>
      </c>
      <c r="P5938" s="2" t="str">
        <f>"3639.68"</f>
        <v>3639.68</v>
      </c>
      <c r="Q5938" s="2">
        <v>12</v>
      </c>
      <c r="R5938" s="2">
        <f>Q5938*C5938</f>
        <v>4800</v>
      </c>
      <c r="S5938" s="2">
        <f>(R5938-P5938)/P5938*100</f>
        <v>31.8797256901706</v>
      </c>
    </row>
    <row r="5939" spans="2:19">
      <c r="B5939" s="2" t="str">
        <f>"中航军B"</f>
        <v>中航军B</v>
      </c>
      <c r="C5939" s="2">
        <v>3000</v>
      </c>
      <c r="D5939" s="2">
        <v>3000</v>
      </c>
      <c r="E5939" s="2" t="str">
        <f>"人民币"</f>
        <v>人民币</v>
      </c>
      <c r="F5939" s="2">
        <v>0.972</v>
      </c>
      <c r="G5939" s="2">
        <v>-62</v>
      </c>
      <c r="H5939" s="2">
        <v>-2.16</v>
      </c>
      <c r="I5939" s="2"/>
      <c r="J5939" s="2">
        <v>2853</v>
      </c>
      <c r="K5939" s="2">
        <v>0.951</v>
      </c>
      <c r="L5939" s="2">
        <v>0</v>
      </c>
      <c r="M5939" s="2">
        <v>0</v>
      </c>
      <c r="N5939" s="2" t="str">
        <f>"150222"</f>
        <v>150222</v>
      </c>
      <c r="O5939" s="2" t="str">
        <f>"0157472516"</f>
        <v>0157472516</v>
      </c>
      <c r="P5939" s="2" t="str">
        <f>"2915.00"</f>
        <v>2915.00</v>
      </c>
      <c r="Q5939" s="2">
        <v>1.1</v>
      </c>
      <c r="R5939" s="2">
        <f>Q5939*C5939</f>
        <v>3300</v>
      </c>
      <c r="S5939" s="2">
        <f>(R5939-P5939)/P5939*100</f>
        <v>13.2075471698113</v>
      </c>
    </row>
    <row r="5940" spans="2:19">
      <c r="B5940" s="2" t="str">
        <f>"华贸物流"</f>
        <v>华贸物流</v>
      </c>
      <c r="C5940" s="2">
        <v>200</v>
      </c>
      <c r="D5940" s="2">
        <v>200</v>
      </c>
      <c r="E5940" s="2" t="str">
        <f>"人民币"</f>
        <v>人民币</v>
      </c>
      <c r="F5940" s="2">
        <v>16.576</v>
      </c>
      <c r="G5940" s="2">
        <v>-473.12</v>
      </c>
      <c r="H5940" s="2">
        <v>-14.27</v>
      </c>
      <c r="I5940" s="2"/>
      <c r="J5940" s="2">
        <v>2842</v>
      </c>
      <c r="K5940" s="2">
        <v>14.21</v>
      </c>
      <c r="L5940" s="2">
        <v>0</v>
      </c>
      <c r="M5940" s="2">
        <v>0</v>
      </c>
      <c r="N5940" s="2" t="str">
        <f>"603128"</f>
        <v>603128</v>
      </c>
      <c r="O5940" s="2" t="str">
        <f t="shared" ref="O5940:O5943" si="1774">"A453612732"</f>
        <v>A453612732</v>
      </c>
      <c r="P5940" s="2" t="str">
        <f>"3315.12"</f>
        <v>3315.12</v>
      </c>
      <c r="Q5940" s="2">
        <v>20</v>
      </c>
      <c r="R5940" s="2">
        <f>Q5940*C5940</f>
        <v>4000</v>
      </c>
      <c r="S5940" s="2">
        <f>(R5940-P5940)/P5940*100</f>
        <v>20.6592823185888</v>
      </c>
    </row>
    <row r="5941" spans="2:19">
      <c r="B5941" s="2" t="str">
        <f>"盛达矿业"</f>
        <v>盛达矿业</v>
      </c>
      <c r="C5941" s="2">
        <v>100</v>
      </c>
      <c r="D5941" s="2">
        <v>100</v>
      </c>
      <c r="E5941" s="2" t="str">
        <f>"人民币"</f>
        <v>人民币</v>
      </c>
      <c r="F5941" s="2">
        <v>38.308</v>
      </c>
      <c r="G5941" s="2">
        <v>-1175.77</v>
      </c>
      <c r="H5941" s="2">
        <v>-30.69</v>
      </c>
      <c r="I5941" s="2"/>
      <c r="J5941" s="2">
        <v>2655</v>
      </c>
      <c r="K5941" s="2">
        <v>26.55</v>
      </c>
      <c r="L5941" s="2">
        <v>0</v>
      </c>
      <c r="M5941" s="2">
        <v>100</v>
      </c>
      <c r="N5941" s="2" t="str">
        <f>"000603"</f>
        <v>000603</v>
      </c>
      <c r="O5941" s="2" t="str">
        <f>"0157472516"</f>
        <v>0157472516</v>
      </c>
      <c r="P5941" s="2" t="str">
        <f>"3830.77"</f>
        <v>3830.77</v>
      </c>
      <c r="Q5941" s="2">
        <v>40</v>
      </c>
      <c r="R5941" s="2">
        <f>Q5941*C5941</f>
        <v>4000</v>
      </c>
      <c r="S5941" s="2">
        <f>(R5941-P5941)/P5941*100</f>
        <v>4.41764971533138</v>
      </c>
    </row>
    <row r="5942" spans="2:19">
      <c r="B5942" s="2" t="str">
        <f>"大众交通"</f>
        <v>大众交通</v>
      </c>
      <c r="C5942" s="2">
        <v>100</v>
      </c>
      <c r="D5942" s="2">
        <v>100</v>
      </c>
      <c r="E5942" s="2" t="str">
        <f>"人民币"</f>
        <v>人民币</v>
      </c>
      <c r="F5942" s="2">
        <v>30.941</v>
      </c>
      <c r="G5942" s="2">
        <v>-1037.13</v>
      </c>
      <c r="H5942" s="2">
        <v>-33.52</v>
      </c>
      <c r="I5942" s="2"/>
      <c r="J5942" s="2">
        <v>2057</v>
      </c>
      <c r="K5942" s="2">
        <v>20.57</v>
      </c>
      <c r="L5942" s="2">
        <v>0</v>
      </c>
      <c r="M5942" s="2">
        <v>0</v>
      </c>
      <c r="N5942" s="2" t="str">
        <f>"600611"</f>
        <v>600611</v>
      </c>
      <c r="O5942" s="2" t="str">
        <f>"A453612732"</f>
        <v>A453612732</v>
      </c>
      <c r="P5942" s="2" t="str">
        <f>"3094.13"</f>
        <v>3094.13</v>
      </c>
      <c r="Q5942" s="2">
        <v>28</v>
      </c>
      <c r="R5942" s="2">
        <f>Q5942*C5942</f>
        <v>2800</v>
      </c>
      <c r="S5942" s="2">
        <f>(R5942-P5942)/P5942*100</f>
        <v>-9.50606470962759</v>
      </c>
    </row>
    <row r="5943" spans="2:19">
      <c r="B5943" s="2" t="str">
        <f>"中国中车"</f>
        <v>中国中车</v>
      </c>
      <c r="C5943" s="2">
        <v>100</v>
      </c>
      <c r="D5943" s="2">
        <v>100</v>
      </c>
      <c r="E5943" s="2" t="str">
        <f>"人民币"</f>
        <v>人民币</v>
      </c>
      <c r="F5943" s="2">
        <v>26.395</v>
      </c>
      <c r="G5943" s="2">
        <v>-631.5</v>
      </c>
      <c r="H5943" s="2">
        <v>-23.92</v>
      </c>
      <c r="I5943" s="2"/>
      <c r="J5943" s="2">
        <v>2008</v>
      </c>
      <c r="K5943" s="2">
        <v>20.08</v>
      </c>
      <c r="L5943" s="2">
        <v>0</v>
      </c>
      <c r="M5943" s="2">
        <v>100</v>
      </c>
      <c r="N5943" s="2" t="str">
        <f>"601766"</f>
        <v>601766</v>
      </c>
      <c r="O5943" s="2" t="str">
        <f>"A453612732"</f>
        <v>A453612732</v>
      </c>
      <c r="P5943" s="2" t="str">
        <f>"2639.50"</f>
        <v>2639.50</v>
      </c>
      <c r="Q5943" s="2">
        <v>30</v>
      </c>
      <c r="R5943" s="2">
        <f>Q5943*C5943</f>
        <v>3000</v>
      </c>
      <c r="S5943" s="2">
        <f>(R5943-P5943)/P5943*100</f>
        <v>13.6578897518469</v>
      </c>
    </row>
    <row r="5944" spans="2:19">
      <c r="B5944" s="2" t="s">
        <v>8</v>
      </c>
      <c r="C5944" s="2" t="s">
        <v>9</v>
      </c>
      <c r="D5944" s="4" t="s">
        <v>10</v>
      </c>
      <c r="E5944" s="4"/>
      <c r="F5944" s="4"/>
      <c r="G5944" s="2"/>
      <c r="H5944" s="2">
        <f>SUM(H5928:H5943)</f>
        <v>-178.38</v>
      </c>
      <c r="I5944" s="2"/>
      <c r="J5944" s="2"/>
      <c r="K5944" s="2"/>
      <c r="L5944" s="2"/>
      <c r="M5944" s="2"/>
      <c r="N5944" s="2"/>
      <c r="O5944" s="2"/>
      <c r="P5944" s="2"/>
      <c r="Q5944" s="2"/>
      <c r="R5944" s="2">
        <f>SUM(R5928:R5943)</f>
        <v>134800</v>
      </c>
      <c r="S5944" s="2"/>
    </row>
    <row r="5945" customFormat="1" spans="4:9">
      <c r="D5945" s="5"/>
      <c r="E5945" s="5"/>
      <c r="F5945" s="5"/>
      <c r="I5945" s="6">
        <v>42257</v>
      </c>
    </row>
    <row r="5946" customFormat="1" spans="11:11">
      <c r="K5946" s="6">
        <f>I5945+1</f>
        <v>42258</v>
      </c>
    </row>
    <row r="5947" customFormat="1" spans="3:12">
      <c r="C5947" t="s">
        <v>11</v>
      </c>
      <c r="L5947" s="7">
        <f ca="1">NOW()</f>
        <v>42259.9654398148</v>
      </c>
    </row>
    <row r="5948" customFormat="1" spans="10:10">
      <c r="J5948" t="e">
        <f>E5940+1</f>
        <v>#VALUE!</v>
      </c>
    </row>
    <row r="5949" customFormat="1" spans="7:7">
      <c r="G5949" t="s">
        <v>12</v>
      </c>
    </row>
    <row r="5950" customFormat="1" spans="6:6">
      <c r="F5950" t="s">
        <v>13</v>
      </c>
    </row>
    <row r="5951" spans="1:17">
      <c r="A5951" s="2" t="str">
        <f>"币种"</f>
        <v>币种</v>
      </c>
      <c r="B5951" s="2" t="str">
        <f>"余额"</f>
        <v>余额</v>
      </c>
      <c r="C5951" s="2" t="str">
        <f>"可用"</f>
        <v>可用</v>
      </c>
      <c r="D5951" s="2" t="str">
        <f>"可取"</f>
        <v>可取</v>
      </c>
      <c r="E5951" s="2" t="str">
        <f>"参考市值"</f>
        <v>参考市值</v>
      </c>
      <c r="F5951" s="2" t="str">
        <f>"资产"</f>
        <v>资产</v>
      </c>
      <c r="G5951" s="2" t="str">
        <f>"盈亏"</f>
        <v>盈亏</v>
      </c>
      <c r="H5951" s="2"/>
      <c r="I5951" s="2"/>
      <c r="J5951" s="2"/>
      <c r="K5951" s="2"/>
      <c r="L5951" s="2"/>
      <c r="M5951" s="2"/>
      <c r="N5951" s="2"/>
      <c r="O5951" s="2"/>
      <c r="P5951" s="2"/>
      <c r="Q5951" s="2"/>
    </row>
    <row r="5952" spans="1:17">
      <c r="A5952" s="2" t="str">
        <f>"人民币"</f>
        <v>人民币</v>
      </c>
      <c r="B5952" s="2" t="str">
        <f>"5508.71"</f>
        <v>5508.71</v>
      </c>
      <c r="C5952" s="2" t="str">
        <f>"138.54"</f>
        <v>138.54</v>
      </c>
      <c r="D5952" s="2" t="str">
        <f>"138.54"</f>
        <v>138.54</v>
      </c>
      <c r="E5952" s="2" t="str">
        <f>"91616.00"</f>
        <v>91616.00</v>
      </c>
      <c r="F5952" s="2" t="str">
        <f>"91754.54"</f>
        <v>91754.54</v>
      </c>
      <c r="G5952" s="2" t="str">
        <f>"-9194.42"</f>
        <v>-9194.42</v>
      </c>
      <c r="H5952" s="2"/>
      <c r="I5952" s="2"/>
      <c r="J5952" s="2"/>
      <c r="K5952" s="2"/>
      <c r="L5952" s="2"/>
      <c r="M5952" s="2"/>
      <c r="N5952" s="2"/>
      <c r="O5952" s="2"/>
      <c r="P5952" s="2"/>
      <c r="Q5952" s="2"/>
    </row>
    <row r="5953" spans="1:17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8"/>
    </row>
    <row r="5954" spans="1:18">
      <c r="A5954" s="2" t="s">
        <v>0</v>
      </c>
      <c r="B5954" s="2" t="str">
        <f>"证券数量"</f>
        <v>证券数量</v>
      </c>
      <c r="C5954" s="2" t="s">
        <v>1</v>
      </c>
      <c r="D5954" s="2" t="str">
        <f>"价格币种"</f>
        <v>价格币种</v>
      </c>
      <c r="E5954" s="2" t="str">
        <f>"成本价"</f>
        <v>成本价</v>
      </c>
      <c r="F5954" s="2" t="str">
        <f>"浮动盈亏"</f>
        <v>浮动盈亏</v>
      </c>
      <c r="G5954" s="2" t="str">
        <f>"盈亏比例(%)"</f>
        <v>盈亏比例(%)</v>
      </c>
      <c r="H5954" s="2" t="str">
        <f>"折算汇率"</f>
        <v>折算汇率</v>
      </c>
      <c r="I5954" s="2" t="str">
        <f>"最新市值"</f>
        <v>最新市值</v>
      </c>
      <c r="J5954" s="2" t="str">
        <f>"当前价"</f>
        <v>当前价</v>
      </c>
      <c r="K5954" s="2" t="str">
        <f>"今买数量"</f>
        <v>今买数量</v>
      </c>
      <c r="L5954" s="2" t="str">
        <f>"今卖数量"</f>
        <v>今卖数量</v>
      </c>
      <c r="M5954" s="2" t="str">
        <f>"证券代码"</f>
        <v>证券代码</v>
      </c>
      <c r="N5954" s="2" t="str">
        <f>"股东代码"</f>
        <v>股东代码</v>
      </c>
      <c r="O5954" s="2" t="str">
        <f>"成本金额"</f>
        <v>成本金额</v>
      </c>
      <c r="P5954" s="2" t="s">
        <v>2</v>
      </c>
      <c r="Q5954" s="2"/>
      <c r="R5954" s="2" t="s">
        <v>3</v>
      </c>
    </row>
    <row r="5955" spans="1:18">
      <c r="A5955" s="2" t="s">
        <v>4</v>
      </c>
      <c r="B5955" s="9" t="s">
        <v>5</v>
      </c>
      <c r="C5955" s="9" t="s">
        <v>5</v>
      </c>
      <c r="D5955" s="2" t="str">
        <f t="shared" ref="D5955:D5970" si="1775">"人民币"</f>
        <v>人民币</v>
      </c>
      <c r="E5955" s="2">
        <v>19.758</v>
      </c>
      <c r="F5955" s="2">
        <v>-1294.53</v>
      </c>
      <c r="G5955" s="2">
        <v>-8.19</v>
      </c>
      <c r="H5955" s="9" t="s">
        <v>6</v>
      </c>
      <c r="I5955" s="2">
        <v>14512</v>
      </c>
      <c r="J5955" s="2">
        <v>18.14</v>
      </c>
      <c r="K5955" s="2">
        <v>0</v>
      </c>
      <c r="L5955" s="2">
        <v>0</v>
      </c>
      <c r="M5955" s="2" t="str">
        <f>"000936"</f>
        <v>000936</v>
      </c>
      <c r="N5955" s="2" t="str">
        <f t="shared" ref="N5955:N5958" si="1776">"0157472516"</f>
        <v>0157472516</v>
      </c>
      <c r="O5955" s="2" t="str">
        <f>"15806.53"</f>
        <v>15806.53</v>
      </c>
      <c r="P5955" s="2">
        <v>30</v>
      </c>
      <c r="Q5955" s="2">
        <f t="shared" ref="Q5955:Q5970" si="1777">P5955*B5955</f>
        <v>24000</v>
      </c>
      <c r="R5955" s="2">
        <f t="shared" ref="R5955:R5970" si="1778">(Q5955-O5955)/O5955*100</f>
        <v>51.835981711356</v>
      </c>
    </row>
    <row r="5956" spans="1:18">
      <c r="A5956" s="2" t="str">
        <f>"创业板B"</f>
        <v>创业板B</v>
      </c>
      <c r="B5956" s="2">
        <v>10000</v>
      </c>
      <c r="C5956" s="2">
        <v>10000</v>
      </c>
      <c r="D5956" s="2" t="str">
        <f>"人民币"</f>
        <v>人民币</v>
      </c>
      <c r="E5956" s="2">
        <v>1.116</v>
      </c>
      <c r="F5956" s="2">
        <v>-927.5</v>
      </c>
      <c r="G5956" s="2">
        <v>-8.33</v>
      </c>
      <c r="H5956" s="2"/>
      <c r="I5956" s="2">
        <v>10230</v>
      </c>
      <c r="J5956" s="2">
        <v>1.023</v>
      </c>
      <c r="K5956" s="2">
        <v>0</v>
      </c>
      <c r="L5956" s="2">
        <v>0</v>
      </c>
      <c r="M5956" s="2" t="str">
        <f>"150153"</f>
        <v>150153</v>
      </c>
      <c r="N5956" s="2" t="str">
        <f>"0157472516"</f>
        <v>0157472516</v>
      </c>
      <c r="O5956" s="2" t="str">
        <f>"11157.50"</f>
        <v>11157.50</v>
      </c>
      <c r="P5956" s="2">
        <v>1.3</v>
      </c>
      <c r="Q5956" s="2">
        <f>P5956*B5956</f>
        <v>13000</v>
      </c>
      <c r="R5956" s="2">
        <f>(Q5956-O5956)/O5956*100</f>
        <v>16.5135559041004</v>
      </c>
    </row>
    <row r="5957" spans="1:18">
      <c r="A5957" s="2" t="s">
        <v>7</v>
      </c>
      <c r="B5957" s="2">
        <v>600</v>
      </c>
      <c r="C5957" s="2">
        <v>600</v>
      </c>
      <c r="D5957" s="2" t="str">
        <f>"人民币"</f>
        <v>人民币</v>
      </c>
      <c r="E5957" s="2">
        <v>17.548</v>
      </c>
      <c r="F5957" s="2">
        <v>-310.88</v>
      </c>
      <c r="G5957" s="2">
        <v>-2.95</v>
      </c>
      <c r="H5957" s="2"/>
      <c r="I5957" s="2">
        <v>10218</v>
      </c>
      <c r="J5957" s="2">
        <v>17.03</v>
      </c>
      <c r="K5957" s="2">
        <v>0</v>
      </c>
      <c r="L5957" s="2">
        <v>0</v>
      </c>
      <c r="M5957" s="2" t="str">
        <f>"600008"</f>
        <v>600008</v>
      </c>
      <c r="N5957" s="2" t="str">
        <f t="shared" ref="N5957:N5960" si="1779">"A453612732"</f>
        <v>A453612732</v>
      </c>
      <c r="O5957" s="2" t="str">
        <f>"10528.88"</f>
        <v>10528.88</v>
      </c>
      <c r="P5957" s="2">
        <v>25</v>
      </c>
      <c r="Q5957" s="2">
        <f>P5957*B5957</f>
        <v>15000</v>
      </c>
      <c r="R5957" s="2">
        <f>(Q5957-O5957)/O5957*100</f>
        <v>42.4652954540274</v>
      </c>
    </row>
    <row r="5958" spans="1:18">
      <c r="A5958" s="2" t="str">
        <f>"华英农业"</f>
        <v>华英农业</v>
      </c>
      <c r="B5958" s="2">
        <v>600</v>
      </c>
      <c r="C5958" s="2">
        <v>300</v>
      </c>
      <c r="D5958" s="2" t="str">
        <f>"人民币"</f>
        <v>人民币</v>
      </c>
      <c r="E5958" s="2">
        <v>14.948</v>
      </c>
      <c r="F5958" s="2">
        <v>-418.66</v>
      </c>
      <c r="G5958" s="2">
        <v>-4.67</v>
      </c>
      <c r="H5958" s="2"/>
      <c r="I5958" s="2">
        <v>8550</v>
      </c>
      <c r="J5958" s="2">
        <v>14.25</v>
      </c>
      <c r="K5958" s="2">
        <v>300</v>
      </c>
      <c r="L5958" s="2">
        <v>0</v>
      </c>
      <c r="M5958" s="2" t="str">
        <f>"002321"</f>
        <v>002321</v>
      </c>
      <c r="N5958" s="2" t="str">
        <f>"0157472516"</f>
        <v>0157472516</v>
      </c>
      <c r="O5958" s="2" t="str">
        <f>"8968.66"</f>
        <v>8968.66</v>
      </c>
      <c r="P5958" s="2">
        <v>25</v>
      </c>
      <c r="Q5958" s="2">
        <f>P5958*B5958</f>
        <v>15000</v>
      </c>
      <c r="R5958" s="2">
        <f>(Q5958-O5958)/O5958*100</f>
        <v>67.2490650777262</v>
      </c>
    </row>
    <row r="5959" spans="1:18">
      <c r="A5959" s="2" t="str">
        <f>"*ST阳化"</f>
        <v>*ST阳化</v>
      </c>
      <c r="B5959" s="2">
        <v>900</v>
      </c>
      <c r="C5959" s="2">
        <v>600</v>
      </c>
      <c r="D5959" s="2" t="str">
        <f>"人民币"</f>
        <v>人民币</v>
      </c>
      <c r="E5959" s="2">
        <v>7.599</v>
      </c>
      <c r="F5959" s="2">
        <v>-80.2</v>
      </c>
      <c r="G5959" s="2">
        <v>-1.17</v>
      </c>
      <c r="H5959" s="2"/>
      <c r="I5959" s="2">
        <v>6759</v>
      </c>
      <c r="J5959" s="2">
        <v>7.51</v>
      </c>
      <c r="K5959" s="2">
        <v>300</v>
      </c>
      <c r="L5959" s="2">
        <v>0</v>
      </c>
      <c r="M5959" s="2" t="str">
        <f>"600691"</f>
        <v>600691</v>
      </c>
      <c r="N5959" s="2" t="str">
        <f>"A453612732"</f>
        <v>A453612732</v>
      </c>
      <c r="O5959" s="2" t="str">
        <f>"6839.20"</f>
        <v>6839.20</v>
      </c>
      <c r="P5959" s="2">
        <v>11</v>
      </c>
      <c r="Q5959" s="2">
        <f>P5959*B5959</f>
        <v>9900</v>
      </c>
      <c r="R5959" s="2">
        <f>(Q5959-O5959)/O5959*100</f>
        <v>44.7537723710376</v>
      </c>
    </row>
    <row r="5960" spans="1:18">
      <c r="A5960" s="2" t="str">
        <f>"雪峰科技"</f>
        <v>雪峰科技</v>
      </c>
      <c r="B5960" s="2">
        <v>200</v>
      </c>
      <c r="C5960" s="2">
        <v>100</v>
      </c>
      <c r="D5960" s="2" t="str">
        <f>"人民币"</f>
        <v>人民币</v>
      </c>
      <c r="E5960" s="2">
        <v>37.898</v>
      </c>
      <c r="F5960" s="2">
        <v>-1239.59</v>
      </c>
      <c r="G5960" s="2">
        <v>-16.35</v>
      </c>
      <c r="H5960" s="2"/>
      <c r="I5960" s="2">
        <v>6340</v>
      </c>
      <c r="J5960" s="2">
        <v>31.7</v>
      </c>
      <c r="K5960" s="2">
        <v>100</v>
      </c>
      <c r="L5960" s="2">
        <v>0</v>
      </c>
      <c r="M5960" s="2" t="str">
        <f>"603227"</f>
        <v>603227</v>
      </c>
      <c r="N5960" s="2" t="str">
        <f>"A453612732"</f>
        <v>A453612732</v>
      </c>
      <c r="O5960" s="2" t="str">
        <f>"7579.59"</f>
        <v>7579.59</v>
      </c>
      <c r="P5960" s="2">
        <v>42</v>
      </c>
      <c r="Q5960" s="2">
        <f>P5960*B5960</f>
        <v>8400</v>
      </c>
      <c r="R5960" s="2">
        <f>(Q5960-O5960)/O5960*100</f>
        <v>10.8239363870605</v>
      </c>
    </row>
    <row r="5961" spans="1:18">
      <c r="A5961" s="2" t="str">
        <f>"三花股份"</f>
        <v>三花股份</v>
      </c>
      <c r="B5961" s="2">
        <v>400</v>
      </c>
      <c r="C5961" s="2">
        <v>400</v>
      </c>
      <c r="D5961" s="2" t="str">
        <f>"人民币"</f>
        <v>人民币</v>
      </c>
      <c r="E5961" s="2">
        <v>13.737</v>
      </c>
      <c r="F5961" s="2">
        <v>69.25</v>
      </c>
      <c r="G5961" s="2">
        <v>1.26</v>
      </c>
      <c r="H5961" s="2"/>
      <c r="I5961" s="2">
        <v>5564</v>
      </c>
      <c r="J5961" s="2">
        <v>13.91</v>
      </c>
      <c r="K5961" s="2">
        <v>0</v>
      </c>
      <c r="L5961" s="2">
        <v>0</v>
      </c>
      <c r="M5961" s="2" t="str">
        <f>"002050"</f>
        <v>002050</v>
      </c>
      <c r="N5961" s="2" t="str">
        <f t="shared" ref="N5961:N5966" si="1780">"0157472516"</f>
        <v>0157472516</v>
      </c>
      <c r="O5961" s="2" t="str">
        <f>"5494.75"</f>
        <v>5494.75</v>
      </c>
      <c r="P5961" s="2">
        <v>20</v>
      </c>
      <c r="Q5961" s="2">
        <f>P5961*B5961</f>
        <v>8000</v>
      </c>
      <c r="R5961" s="2">
        <f>(Q5961-O5961)/O5961*100</f>
        <v>45.5935210883116</v>
      </c>
    </row>
    <row r="5962" spans="1:18">
      <c r="A5962" s="2" t="str">
        <f>"农 产 品"</f>
        <v>农 产 品</v>
      </c>
      <c r="B5962" s="2">
        <v>200</v>
      </c>
      <c r="C5962" s="2">
        <v>200</v>
      </c>
      <c r="D5962" s="2" t="str">
        <f>"人民币"</f>
        <v>人民币</v>
      </c>
      <c r="E5962" s="2">
        <v>25.665</v>
      </c>
      <c r="F5962" s="2">
        <v>-601</v>
      </c>
      <c r="G5962" s="2">
        <v>-11.71</v>
      </c>
      <c r="H5962" s="2"/>
      <c r="I5962" s="2">
        <v>4532</v>
      </c>
      <c r="J5962" s="2">
        <v>22.66</v>
      </c>
      <c r="K5962" s="2">
        <v>0</v>
      </c>
      <c r="L5962" s="2">
        <v>0</v>
      </c>
      <c r="M5962" s="2" t="str">
        <f>"000061"</f>
        <v>000061</v>
      </c>
      <c r="N5962" s="2" t="str">
        <f>"0157472516"</f>
        <v>0157472516</v>
      </c>
      <c r="O5962" s="2" t="str">
        <f>"5133.00"</f>
        <v>5133.00</v>
      </c>
      <c r="P5962" s="2">
        <v>35</v>
      </c>
      <c r="Q5962" s="2">
        <f>P5962*B5962</f>
        <v>7000</v>
      </c>
      <c r="R5962" s="2">
        <f>(Q5962-O5962)/O5962*100</f>
        <v>36.3724917202416</v>
      </c>
    </row>
    <row r="5963" spans="1:18">
      <c r="A5963" s="2" t="str">
        <f>"北京城建"</f>
        <v>北京城建</v>
      </c>
      <c r="B5963" s="2">
        <v>200</v>
      </c>
      <c r="C5963" s="2">
        <v>200</v>
      </c>
      <c r="D5963" s="2" t="str">
        <f>"人民币"</f>
        <v>人民币</v>
      </c>
      <c r="E5963" s="2">
        <v>24.605</v>
      </c>
      <c r="F5963" s="2">
        <v>-394.99</v>
      </c>
      <c r="G5963" s="2">
        <v>-8.03</v>
      </c>
      <c r="H5963" s="2"/>
      <c r="I5963" s="2">
        <v>4526</v>
      </c>
      <c r="J5963" s="2">
        <v>22.63</v>
      </c>
      <c r="K5963" s="2">
        <v>0</v>
      </c>
      <c r="L5963" s="2">
        <v>0</v>
      </c>
      <c r="M5963" s="2" t="str">
        <f>"600266"</f>
        <v>600266</v>
      </c>
      <c r="N5963" s="2" t="str">
        <f t="shared" ref="N5963:N5965" si="1781">"A453612732"</f>
        <v>A453612732</v>
      </c>
      <c r="O5963" s="2" t="str">
        <f>"4920.99"</f>
        <v>4920.99</v>
      </c>
      <c r="P5963" s="2">
        <v>28</v>
      </c>
      <c r="Q5963" s="2">
        <f>P5963*B5963</f>
        <v>5600</v>
      </c>
      <c r="R5963" s="2">
        <f>(Q5963-O5963)/O5963*100</f>
        <v>13.7982397850839</v>
      </c>
    </row>
    <row r="5964" spans="1:18">
      <c r="A5964" s="2" t="str">
        <f>"上汽集团"</f>
        <v>上汽集团</v>
      </c>
      <c r="B5964" s="2">
        <v>200</v>
      </c>
      <c r="C5964" s="2">
        <v>200</v>
      </c>
      <c r="D5964" s="2" t="str">
        <f>"人民币"</f>
        <v>人民币</v>
      </c>
      <c r="E5964" s="2">
        <v>24.736</v>
      </c>
      <c r="F5964" s="2">
        <v>-449.12</v>
      </c>
      <c r="G5964" s="2">
        <v>-9.08</v>
      </c>
      <c r="H5964" s="2"/>
      <c r="I5964" s="2">
        <v>4498</v>
      </c>
      <c r="J5964" s="2">
        <v>22.49</v>
      </c>
      <c r="K5964" s="2">
        <v>0</v>
      </c>
      <c r="L5964" s="2">
        <v>0</v>
      </c>
      <c r="M5964" s="2" t="str">
        <f>"600104"</f>
        <v>600104</v>
      </c>
      <c r="N5964" s="2" t="str">
        <f>"A453612732"</f>
        <v>A453612732</v>
      </c>
      <c r="O5964" s="2" t="str">
        <f>"4947.12"</f>
        <v>4947.12</v>
      </c>
      <c r="P5964" s="2">
        <v>35</v>
      </c>
      <c r="Q5964" s="2">
        <f>P5964*B5964</f>
        <v>7000</v>
      </c>
      <c r="R5964" s="2">
        <f>(Q5964-O5964)/O5964*100</f>
        <v>41.4964666310904</v>
      </c>
    </row>
    <row r="5965" spans="1:18">
      <c r="A5965" s="2" t="str">
        <f>"中海集运"</f>
        <v>中海集运</v>
      </c>
      <c r="B5965" s="2">
        <v>400</v>
      </c>
      <c r="C5965" s="2">
        <v>400</v>
      </c>
      <c r="D5965" s="2" t="str">
        <f>"人民币"</f>
        <v>人民币</v>
      </c>
      <c r="E5965" s="2">
        <v>9.099</v>
      </c>
      <c r="F5965" s="2">
        <v>-167.68</v>
      </c>
      <c r="G5965" s="2">
        <v>-4.6</v>
      </c>
      <c r="H5965" s="2"/>
      <c r="I5965" s="2">
        <v>3472</v>
      </c>
      <c r="J5965" s="2">
        <v>8.68</v>
      </c>
      <c r="K5965" s="2">
        <v>0</v>
      </c>
      <c r="L5965" s="2">
        <v>0</v>
      </c>
      <c r="M5965" s="2" t="str">
        <f>"601866"</f>
        <v>601866</v>
      </c>
      <c r="N5965" s="2" t="str">
        <f>"A453612732"</f>
        <v>A453612732</v>
      </c>
      <c r="O5965" s="2" t="str">
        <f>"3639.68"</f>
        <v>3639.68</v>
      </c>
      <c r="P5965" s="2">
        <v>12</v>
      </c>
      <c r="Q5965" s="2">
        <f>P5965*B5965</f>
        <v>4800</v>
      </c>
      <c r="R5965" s="2">
        <f>(Q5965-O5965)/O5965*100</f>
        <v>31.8797256901706</v>
      </c>
    </row>
    <row r="5966" spans="1:18">
      <c r="A5966" s="2" t="str">
        <f>"中航军B"</f>
        <v>中航军B</v>
      </c>
      <c r="B5966" s="2">
        <v>3000</v>
      </c>
      <c r="C5966" s="2">
        <v>3000</v>
      </c>
      <c r="D5966" s="2" t="str">
        <f>"人民币"</f>
        <v>人民币</v>
      </c>
      <c r="E5966" s="2">
        <v>0.972</v>
      </c>
      <c r="F5966" s="2">
        <v>-62</v>
      </c>
      <c r="G5966" s="2">
        <v>-2.16</v>
      </c>
      <c r="H5966" s="2"/>
      <c r="I5966" s="2">
        <v>2853</v>
      </c>
      <c r="J5966" s="2">
        <v>0.951</v>
      </c>
      <c r="K5966" s="2">
        <v>0</v>
      </c>
      <c r="L5966" s="2">
        <v>0</v>
      </c>
      <c r="M5966" s="2" t="str">
        <f>"150222"</f>
        <v>150222</v>
      </c>
      <c r="N5966" s="2" t="str">
        <f>"0157472516"</f>
        <v>0157472516</v>
      </c>
      <c r="O5966" s="2" t="str">
        <f>"2915.00"</f>
        <v>2915.00</v>
      </c>
      <c r="P5966" s="2">
        <v>1.1</v>
      </c>
      <c r="Q5966" s="2">
        <f>P5966*B5966</f>
        <v>3300</v>
      </c>
      <c r="R5966" s="2">
        <f>(Q5966-O5966)/O5966*100</f>
        <v>13.2075471698113</v>
      </c>
    </row>
    <row r="5967" spans="1:18">
      <c r="A5967" s="2" t="str">
        <f>"华贸物流"</f>
        <v>华贸物流</v>
      </c>
      <c r="B5967" s="2">
        <v>200</v>
      </c>
      <c r="C5967" s="2">
        <v>200</v>
      </c>
      <c r="D5967" s="2" t="str">
        <f>"人民币"</f>
        <v>人民币</v>
      </c>
      <c r="E5967" s="2">
        <v>16.576</v>
      </c>
      <c r="F5967" s="2">
        <v>-473.12</v>
      </c>
      <c r="G5967" s="2">
        <v>-14.27</v>
      </c>
      <c r="H5967" s="2"/>
      <c r="I5967" s="2">
        <v>2842</v>
      </c>
      <c r="J5967" s="2">
        <v>14.21</v>
      </c>
      <c r="K5967" s="2">
        <v>0</v>
      </c>
      <c r="L5967" s="2">
        <v>0</v>
      </c>
      <c r="M5967" s="2" t="str">
        <f>"603128"</f>
        <v>603128</v>
      </c>
      <c r="N5967" s="2" t="str">
        <f t="shared" ref="N5967:N5970" si="1782">"A453612732"</f>
        <v>A453612732</v>
      </c>
      <c r="O5967" s="2" t="str">
        <f>"3315.12"</f>
        <v>3315.12</v>
      </c>
      <c r="P5967" s="2">
        <v>20</v>
      </c>
      <c r="Q5967" s="2">
        <f>P5967*B5967</f>
        <v>4000</v>
      </c>
      <c r="R5967" s="2">
        <f>(Q5967-O5967)/O5967*100</f>
        <v>20.6592823185888</v>
      </c>
    </row>
    <row r="5968" spans="1:18">
      <c r="A5968" s="2" t="str">
        <f>"盛达矿业"</f>
        <v>盛达矿业</v>
      </c>
      <c r="B5968" s="2">
        <v>100</v>
      </c>
      <c r="C5968" s="2">
        <v>100</v>
      </c>
      <c r="D5968" s="2" t="str">
        <f>"人民币"</f>
        <v>人民币</v>
      </c>
      <c r="E5968" s="2">
        <v>38.308</v>
      </c>
      <c r="F5968" s="2">
        <v>-1175.77</v>
      </c>
      <c r="G5968" s="2">
        <v>-30.69</v>
      </c>
      <c r="H5968" s="2"/>
      <c r="I5968" s="2">
        <v>2655</v>
      </c>
      <c r="J5968" s="2">
        <v>26.55</v>
      </c>
      <c r="K5968" s="2">
        <v>0</v>
      </c>
      <c r="L5968" s="2">
        <v>100</v>
      </c>
      <c r="M5968" s="2" t="str">
        <f>"000603"</f>
        <v>000603</v>
      </c>
      <c r="N5968" s="2" t="str">
        <f>"0157472516"</f>
        <v>0157472516</v>
      </c>
      <c r="O5968" s="2" t="str">
        <f>"3830.77"</f>
        <v>3830.77</v>
      </c>
      <c r="P5968" s="2">
        <v>40</v>
      </c>
      <c r="Q5968" s="2">
        <f>P5968*B5968</f>
        <v>4000</v>
      </c>
      <c r="R5968" s="2">
        <f>(Q5968-O5968)/O5968*100</f>
        <v>4.41764971533138</v>
      </c>
    </row>
    <row r="5969" spans="1:18">
      <c r="A5969" s="2" t="str">
        <f>"大众交通"</f>
        <v>大众交通</v>
      </c>
      <c r="B5969" s="2">
        <v>100</v>
      </c>
      <c r="C5969" s="2">
        <v>100</v>
      </c>
      <c r="D5969" s="2" t="str">
        <f>"人民币"</f>
        <v>人民币</v>
      </c>
      <c r="E5969" s="2">
        <v>30.941</v>
      </c>
      <c r="F5969" s="2">
        <v>-1037.13</v>
      </c>
      <c r="G5969" s="2">
        <v>-33.52</v>
      </c>
      <c r="H5969" s="2"/>
      <c r="I5969" s="2">
        <v>2057</v>
      </c>
      <c r="J5969" s="2">
        <v>20.57</v>
      </c>
      <c r="K5969" s="2">
        <v>0</v>
      </c>
      <c r="L5969" s="2">
        <v>0</v>
      </c>
      <c r="M5969" s="2" t="str">
        <f>"600611"</f>
        <v>600611</v>
      </c>
      <c r="N5969" s="2" t="str">
        <f>"A453612732"</f>
        <v>A453612732</v>
      </c>
      <c r="O5969" s="2" t="str">
        <f>"3094.13"</f>
        <v>3094.13</v>
      </c>
      <c r="P5969" s="2">
        <v>28</v>
      </c>
      <c r="Q5969" s="2">
        <f>P5969*B5969</f>
        <v>2800</v>
      </c>
      <c r="R5969" s="2">
        <f>(Q5969-O5969)/O5969*100</f>
        <v>-9.50606470962759</v>
      </c>
    </row>
    <row r="5970" spans="1:18">
      <c r="A5970" s="2" t="str">
        <f>"中国中车"</f>
        <v>中国中车</v>
      </c>
      <c r="B5970" s="2">
        <v>100</v>
      </c>
      <c r="C5970" s="2">
        <v>100</v>
      </c>
      <c r="D5970" s="2" t="str">
        <f>"人民币"</f>
        <v>人民币</v>
      </c>
      <c r="E5970" s="2">
        <v>26.395</v>
      </c>
      <c r="F5970" s="2">
        <v>-631.5</v>
      </c>
      <c r="G5970" s="2">
        <v>-23.92</v>
      </c>
      <c r="H5970" s="2"/>
      <c r="I5970" s="2">
        <v>2008</v>
      </c>
      <c r="J5970" s="2">
        <v>20.08</v>
      </c>
      <c r="K5970" s="2">
        <v>0</v>
      </c>
      <c r="L5970" s="2">
        <v>100</v>
      </c>
      <c r="M5970" s="2" t="str">
        <f>"601766"</f>
        <v>601766</v>
      </c>
      <c r="N5970" s="2" t="str">
        <f>"A453612732"</f>
        <v>A453612732</v>
      </c>
      <c r="O5970" s="2" t="str">
        <f>"2639.50"</f>
        <v>2639.50</v>
      </c>
      <c r="P5970" s="2">
        <v>30</v>
      </c>
      <c r="Q5970" s="2">
        <f>P5970*B5970</f>
        <v>3000</v>
      </c>
      <c r="R5970" s="2">
        <f>(Q5970-O5970)/O5970*100</f>
        <v>13.6578897518469</v>
      </c>
    </row>
    <row r="5971" spans="1:18">
      <c r="A5971" s="2" t="s">
        <v>8</v>
      </c>
      <c r="B5971" s="2" t="s">
        <v>9</v>
      </c>
      <c r="C5971" s="4" t="s">
        <v>10</v>
      </c>
      <c r="D5971" s="4"/>
      <c r="E5971" s="4"/>
      <c r="F5971" s="2"/>
      <c r="G5971" s="2">
        <f>SUM(G5955:G5970)</f>
        <v>-178.38</v>
      </c>
      <c r="H5971" s="2"/>
      <c r="I5971" s="2"/>
      <c r="J5971" s="2"/>
      <c r="K5971" s="2"/>
      <c r="L5971" s="2"/>
      <c r="M5971" s="2"/>
      <c r="N5971" s="2"/>
      <c r="O5971" s="2"/>
      <c r="P5971" s="2"/>
      <c r="Q5971" s="2">
        <f>SUM(Q5955:Q5970)</f>
        <v>134800</v>
      </c>
      <c r="R5971" s="2"/>
    </row>
    <row r="5972" customFormat="1" spans="3:8">
      <c r="C5972" s="5"/>
      <c r="D5972" s="5"/>
      <c r="E5972" s="5"/>
      <c r="H5972" s="6">
        <v>42257</v>
      </c>
    </row>
    <row r="5973" customFormat="1" spans="10:10">
      <c r="J5973" s="6">
        <f>H5972+1</f>
        <v>42258</v>
      </c>
    </row>
    <row r="5974" customFormat="1" spans="2:11">
      <c r="B5974" t="s">
        <v>11</v>
      </c>
      <c r="K5974" s="7">
        <f ca="1">NOW()</f>
        <v>42259.9654398148</v>
      </c>
    </row>
    <row r="5975" customFormat="1" spans="9:9">
      <c r="I5975" t="e">
        <f>D5967+1</f>
        <v>#VALUE!</v>
      </c>
    </row>
    <row r="5976" customFormat="1"/>
    <row r="5977" spans="1:18">
      <c r="A5977" s="2" t="s">
        <v>0</v>
      </c>
      <c r="B5977" s="2" t="str">
        <f>"证券数量"</f>
        <v>证券数量</v>
      </c>
      <c r="C5977" s="2" t="s">
        <v>1</v>
      </c>
      <c r="D5977" s="2" t="str">
        <f>"价格币种"</f>
        <v>价格币种</v>
      </c>
      <c r="E5977" s="2" t="str">
        <f>"成本价"</f>
        <v>成本价</v>
      </c>
      <c r="F5977" s="2" t="str">
        <f>"浮动盈亏"</f>
        <v>浮动盈亏</v>
      </c>
      <c r="G5977" s="2" t="str">
        <f>"盈亏比例(%)"</f>
        <v>盈亏比例(%)</v>
      </c>
      <c r="H5977" s="2" t="str">
        <f>"折算汇率"</f>
        <v>折算汇率</v>
      </c>
      <c r="I5977" s="2" t="str">
        <f>"最新市值"</f>
        <v>最新市值</v>
      </c>
      <c r="J5977" s="2" t="str">
        <f>"当前价"</f>
        <v>当前价</v>
      </c>
      <c r="K5977" s="2" t="str">
        <f>"今买数量"</f>
        <v>今买数量</v>
      </c>
      <c r="L5977" s="2" t="str">
        <f>"今卖数量"</f>
        <v>今卖数量</v>
      </c>
      <c r="M5977" s="2" t="str">
        <f>"证券代码"</f>
        <v>证券代码</v>
      </c>
      <c r="N5977" s="2" t="str">
        <f>"股东代码"</f>
        <v>股东代码</v>
      </c>
      <c r="O5977" s="2" t="str">
        <f>"成本金额"</f>
        <v>成本金额</v>
      </c>
      <c r="P5977" s="2" t="s">
        <v>2</v>
      </c>
      <c r="Q5977" s="2"/>
      <c r="R5977" s="2" t="s">
        <v>3</v>
      </c>
    </row>
    <row r="5978" spans="1:18">
      <c r="A5978" s="2" t="s">
        <v>4</v>
      </c>
      <c r="B5978" s="9" t="s">
        <v>5</v>
      </c>
      <c r="C5978" s="9" t="s">
        <v>5</v>
      </c>
      <c r="D5978" s="2" t="str">
        <f t="shared" ref="D5978:D5993" si="1783">"人民币"</f>
        <v>人民币</v>
      </c>
      <c r="E5978" s="2">
        <v>19.758</v>
      </c>
      <c r="F5978" s="2">
        <v>-1294.53</v>
      </c>
      <c r="G5978" s="2">
        <v>-8.19</v>
      </c>
      <c r="H5978" s="9" t="s">
        <v>6</v>
      </c>
      <c r="I5978" s="2">
        <v>14512</v>
      </c>
      <c r="J5978" s="2">
        <v>18.14</v>
      </c>
      <c r="K5978" s="2">
        <v>0</v>
      </c>
      <c r="L5978" s="2">
        <v>0</v>
      </c>
      <c r="M5978" s="2" t="str">
        <f>"000936"</f>
        <v>000936</v>
      </c>
      <c r="N5978" s="2" t="str">
        <f t="shared" ref="N5978:N5981" si="1784">"0157472516"</f>
        <v>0157472516</v>
      </c>
      <c r="O5978" s="2" t="str">
        <f>"15806.53"</f>
        <v>15806.53</v>
      </c>
      <c r="P5978" s="2">
        <v>30</v>
      </c>
      <c r="Q5978" s="2">
        <f t="shared" ref="Q5978:Q5993" si="1785">P5978*B5978</f>
        <v>24000</v>
      </c>
      <c r="R5978" s="2">
        <f t="shared" ref="R5978:R5993" si="1786">(Q5978-O5978)/O5978*100</f>
        <v>51.835981711356</v>
      </c>
    </row>
    <row r="5979" spans="1:18">
      <c r="A5979" s="2" t="str">
        <f>"创业板B"</f>
        <v>创业板B</v>
      </c>
      <c r="B5979" s="2">
        <v>10000</v>
      </c>
      <c r="C5979" s="2">
        <v>10000</v>
      </c>
      <c r="D5979" s="2" t="str">
        <f>"人民币"</f>
        <v>人民币</v>
      </c>
      <c r="E5979" s="2">
        <v>1.116</v>
      </c>
      <c r="F5979" s="2">
        <v>-927.5</v>
      </c>
      <c r="G5979" s="2">
        <v>-8.33</v>
      </c>
      <c r="H5979" s="2"/>
      <c r="I5979" s="2">
        <v>10230</v>
      </c>
      <c r="J5979" s="2">
        <v>1.023</v>
      </c>
      <c r="K5979" s="2">
        <v>0</v>
      </c>
      <c r="L5979" s="2">
        <v>0</v>
      </c>
      <c r="M5979" s="2" t="str">
        <f>"150153"</f>
        <v>150153</v>
      </c>
      <c r="N5979" s="2" t="str">
        <f>"0157472516"</f>
        <v>0157472516</v>
      </c>
      <c r="O5979" s="2" t="str">
        <f>"11157.50"</f>
        <v>11157.50</v>
      </c>
      <c r="P5979" s="2">
        <v>1.3</v>
      </c>
      <c r="Q5979" s="2">
        <f>P5979*B5979</f>
        <v>13000</v>
      </c>
      <c r="R5979" s="2">
        <f>(Q5979-O5979)/O5979*100</f>
        <v>16.5135559041004</v>
      </c>
    </row>
    <row r="5980" spans="1:18">
      <c r="A5980" s="2" t="s">
        <v>7</v>
      </c>
      <c r="B5980" s="2">
        <v>600</v>
      </c>
      <c r="C5980" s="2">
        <v>600</v>
      </c>
      <c r="D5980" s="2" t="str">
        <f>"人民币"</f>
        <v>人民币</v>
      </c>
      <c r="E5980" s="2">
        <v>17.548</v>
      </c>
      <c r="F5980" s="2">
        <v>-310.88</v>
      </c>
      <c r="G5980" s="2">
        <v>-2.95</v>
      </c>
      <c r="H5980" s="2"/>
      <c r="I5980" s="2">
        <v>10218</v>
      </c>
      <c r="J5980" s="2">
        <v>17.03</v>
      </c>
      <c r="K5980" s="2">
        <v>0</v>
      </c>
      <c r="L5980" s="2">
        <v>0</v>
      </c>
      <c r="M5980" s="2" t="str">
        <f>"600008"</f>
        <v>600008</v>
      </c>
      <c r="N5980" s="2" t="str">
        <f t="shared" ref="N5980:N5983" si="1787">"A453612732"</f>
        <v>A453612732</v>
      </c>
      <c r="O5980" s="2" t="str">
        <f>"10528.88"</f>
        <v>10528.88</v>
      </c>
      <c r="P5980" s="2">
        <v>25</v>
      </c>
      <c r="Q5980" s="2">
        <f>P5980*B5980</f>
        <v>15000</v>
      </c>
      <c r="R5980" s="2">
        <f>(Q5980-O5980)/O5980*100</f>
        <v>42.4652954540274</v>
      </c>
    </row>
    <row r="5981" spans="1:18">
      <c r="A5981" s="2" t="str">
        <f>"华英农业"</f>
        <v>华英农业</v>
      </c>
      <c r="B5981" s="2">
        <v>600</v>
      </c>
      <c r="C5981" s="2">
        <v>300</v>
      </c>
      <c r="D5981" s="2" t="str">
        <f>"人民币"</f>
        <v>人民币</v>
      </c>
      <c r="E5981" s="2">
        <v>14.948</v>
      </c>
      <c r="F5981" s="2">
        <v>-418.66</v>
      </c>
      <c r="G5981" s="2">
        <v>-4.67</v>
      </c>
      <c r="H5981" s="2"/>
      <c r="I5981" s="2">
        <v>8550</v>
      </c>
      <c r="J5981" s="2">
        <v>14.25</v>
      </c>
      <c r="K5981" s="2">
        <v>300</v>
      </c>
      <c r="L5981" s="2">
        <v>0</v>
      </c>
      <c r="M5981" s="2" t="str">
        <f>"002321"</f>
        <v>002321</v>
      </c>
      <c r="N5981" s="2" t="str">
        <f>"0157472516"</f>
        <v>0157472516</v>
      </c>
      <c r="O5981" s="2" t="str">
        <f>"8968.66"</f>
        <v>8968.66</v>
      </c>
      <c r="P5981" s="2">
        <v>25</v>
      </c>
      <c r="Q5981" s="2">
        <f>P5981*B5981</f>
        <v>15000</v>
      </c>
      <c r="R5981" s="2">
        <f>(Q5981-O5981)/O5981*100</f>
        <v>67.2490650777262</v>
      </c>
    </row>
    <row r="5982" spans="1:18">
      <c r="A5982" s="2" t="str">
        <f>"*ST阳化"</f>
        <v>*ST阳化</v>
      </c>
      <c r="B5982" s="2">
        <v>900</v>
      </c>
      <c r="C5982" s="2">
        <v>600</v>
      </c>
      <c r="D5982" s="2" t="str">
        <f>"人民币"</f>
        <v>人民币</v>
      </c>
      <c r="E5982" s="2">
        <v>7.599</v>
      </c>
      <c r="F5982" s="2">
        <v>-80.2</v>
      </c>
      <c r="G5982" s="2">
        <v>-1.17</v>
      </c>
      <c r="H5982" s="2"/>
      <c r="I5982" s="2">
        <v>6759</v>
      </c>
      <c r="J5982" s="2">
        <v>7.51</v>
      </c>
      <c r="K5982" s="2">
        <v>300</v>
      </c>
      <c r="L5982" s="2">
        <v>0</v>
      </c>
      <c r="M5982" s="2" t="str">
        <f>"600691"</f>
        <v>600691</v>
      </c>
      <c r="N5982" s="2" t="str">
        <f>"A453612732"</f>
        <v>A453612732</v>
      </c>
      <c r="O5982" s="2" t="str">
        <f>"6839.20"</f>
        <v>6839.20</v>
      </c>
      <c r="P5982" s="2">
        <v>11</v>
      </c>
      <c r="Q5982" s="2">
        <f>P5982*B5982</f>
        <v>9900</v>
      </c>
      <c r="R5982" s="2">
        <f>(Q5982-O5982)/O5982*100</f>
        <v>44.7537723710376</v>
      </c>
    </row>
    <row r="5983" spans="1:18">
      <c r="A5983" s="2" t="str">
        <f>"雪峰科技"</f>
        <v>雪峰科技</v>
      </c>
      <c r="B5983" s="2">
        <v>200</v>
      </c>
      <c r="C5983" s="2">
        <v>100</v>
      </c>
      <c r="D5983" s="2" t="str">
        <f>"人民币"</f>
        <v>人民币</v>
      </c>
      <c r="E5983" s="2">
        <v>37.898</v>
      </c>
      <c r="F5983" s="2">
        <v>-1239.59</v>
      </c>
      <c r="G5983" s="2">
        <v>-16.35</v>
      </c>
      <c r="H5983" s="2"/>
      <c r="I5983" s="2">
        <v>6340</v>
      </c>
      <c r="J5983" s="2">
        <v>31.7</v>
      </c>
      <c r="K5983" s="2">
        <v>100</v>
      </c>
      <c r="L5983" s="2">
        <v>0</v>
      </c>
      <c r="M5983" s="2" t="str">
        <f>"603227"</f>
        <v>603227</v>
      </c>
      <c r="N5983" s="2" t="str">
        <f>"A453612732"</f>
        <v>A453612732</v>
      </c>
      <c r="O5983" s="2" t="str">
        <f>"7579.59"</f>
        <v>7579.59</v>
      </c>
      <c r="P5983" s="2">
        <v>42</v>
      </c>
      <c r="Q5983" s="2">
        <f>P5983*B5983</f>
        <v>8400</v>
      </c>
      <c r="R5983" s="2">
        <f>(Q5983-O5983)/O5983*100</f>
        <v>10.8239363870605</v>
      </c>
    </row>
    <row r="5984" spans="1:18">
      <c r="A5984" s="2" t="str">
        <f>"三花股份"</f>
        <v>三花股份</v>
      </c>
      <c r="B5984" s="2">
        <v>400</v>
      </c>
      <c r="C5984" s="2">
        <v>400</v>
      </c>
      <c r="D5984" s="2" t="str">
        <f>"人民币"</f>
        <v>人民币</v>
      </c>
      <c r="E5984" s="2">
        <v>13.737</v>
      </c>
      <c r="F5984" s="2">
        <v>69.25</v>
      </c>
      <c r="G5984" s="2">
        <v>1.26</v>
      </c>
      <c r="H5984" s="2"/>
      <c r="I5984" s="2">
        <v>5564</v>
      </c>
      <c r="J5984" s="2">
        <v>13.91</v>
      </c>
      <c r="K5984" s="2">
        <v>0</v>
      </c>
      <c r="L5984" s="2">
        <v>0</v>
      </c>
      <c r="M5984" s="2" t="str">
        <f>"002050"</f>
        <v>002050</v>
      </c>
      <c r="N5984" s="2" t="str">
        <f t="shared" ref="N5984:N5989" si="1788">"0157472516"</f>
        <v>0157472516</v>
      </c>
      <c r="O5984" s="2" t="str">
        <f>"5494.75"</f>
        <v>5494.75</v>
      </c>
      <c r="P5984" s="2">
        <v>20</v>
      </c>
      <c r="Q5984" s="2">
        <f>P5984*B5984</f>
        <v>8000</v>
      </c>
      <c r="R5984" s="2">
        <f>(Q5984-O5984)/O5984*100</f>
        <v>45.5935210883116</v>
      </c>
    </row>
    <row r="5985" spans="1:18">
      <c r="A5985" s="2" t="str">
        <f>"农 产 品"</f>
        <v>农 产 品</v>
      </c>
      <c r="B5985" s="2">
        <v>200</v>
      </c>
      <c r="C5985" s="2">
        <v>200</v>
      </c>
      <c r="D5985" s="2" t="str">
        <f>"人民币"</f>
        <v>人民币</v>
      </c>
      <c r="E5985" s="2">
        <v>25.665</v>
      </c>
      <c r="F5985" s="2">
        <v>-601</v>
      </c>
      <c r="G5985" s="2">
        <v>-11.71</v>
      </c>
      <c r="H5985" s="2"/>
      <c r="I5985" s="2">
        <v>4532</v>
      </c>
      <c r="J5985" s="2">
        <v>22.66</v>
      </c>
      <c r="K5985" s="2">
        <v>0</v>
      </c>
      <c r="L5985" s="2">
        <v>0</v>
      </c>
      <c r="M5985" s="2" t="str">
        <f>"000061"</f>
        <v>000061</v>
      </c>
      <c r="N5985" s="2" t="str">
        <f>"0157472516"</f>
        <v>0157472516</v>
      </c>
      <c r="O5985" s="2" t="str">
        <f>"5133.00"</f>
        <v>5133.00</v>
      </c>
      <c r="P5985" s="2">
        <v>35</v>
      </c>
      <c r="Q5985" s="2">
        <f>P5985*B5985</f>
        <v>7000</v>
      </c>
      <c r="R5985" s="2">
        <f>(Q5985-O5985)/O5985*100</f>
        <v>36.3724917202416</v>
      </c>
    </row>
    <row r="5986" spans="1:18">
      <c r="A5986" s="2" t="str">
        <f>"北京城建"</f>
        <v>北京城建</v>
      </c>
      <c r="B5986" s="2">
        <v>200</v>
      </c>
      <c r="C5986" s="2">
        <v>200</v>
      </c>
      <c r="D5986" s="2" t="str">
        <f>"人民币"</f>
        <v>人民币</v>
      </c>
      <c r="E5986" s="2">
        <v>24.605</v>
      </c>
      <c r="F5986" s="2">
        <v>-394.99</v>
      </c>
      <c r="G5986" s="2">
        <v>-8.03</v>
      </c>
      <c r="H5986" s="2"/>
      <c r="I5986" s="2">
        <v>4526</v>
      </c>
      <c r="J5986" s="2">
        <v>22.63</v>
      </c>
      <c r="K5986" s="2">
        <v>0</v>
      </c>
      <c r="L5986" s="2">
        <v>0</v>
      </c>
      <c r="M5986" s="2" t="str">
        <f>"600266"</f>
        <v>600266</v>
      </c>
      <c r="N5986" s="2" t="str">
        <f t="shared" ref="N5986:N5988" si="1789">"A453612732"</f>
        <v>A453612732</v>
      </c>
      <c r="O5986" s="2" t="str">
        <f>"4920.99"</f>
        <v>4920.99</v>
      </c>
      <c r="P5986" s="2">
        <v>28</v>
      </c>
      <c r="Q5986" s="2">
        <f>P5986*B5986</f>
        <v>5600</v>
      </c>
      <c r="R5986" s="2">
        <f>(Q5986-O5986)/O5986*100</f>
        <v>13.7982397850839</v>
      </c>
    </row>
    <row r="5987" spans="1:18">
      <c r="A5987" s="2" t="str">
        <f>"上汽集团"</f>
        <v>上汽集团</v>
      </c>
      <c r="B5987" s="2">
        <v>200</v>
      </c>
      <c r="C5987" s="2">
        <v>200</v>
      </c>
      <c r="D5987" s="2" t="str">
        <f>"人民币"</f>
        <v>人民币</v>
      </c>
      <c r="E5987" s="2">
        <v>24.736</v>
      </c>
      <c r="F5987" s="2">
        <v>-449.12</v>
      </c>
      <c r="G5987" s="2">
        <v>-9.08</v>
      </c>
      <c r="H5987" s="2"/>
      <c r="I5987" s="2">
        <v>4498</v>
      </c>
      <c r="J5987" s="2">
        <v>22.49</v>
      </c>
      <c r="K5987" s="2">
        <v>0</v>
      </c>
      <c r="L5987" s="2">
        <v>0</v>
      </c>
      <c r="M5987" s="2" t="str">
        <f>"600104"</f>
        <v>600104</v>
      </c>
      <c r="N5987" s="2" t="str">
        <f>"A453612732"</f>
        <v>A453612732</v>
      </c>
      <c r="O5987" s="2" t="str">
        <f>"4947.12"</f>
        <v>4947.12</v>
      </c>
      <c r="P5987" s="2">
        <v>35</v>
      </c>
      <c r="Q5987" s="2">
        <f>P5987*B5987</f>
        <v>7000</v>
      </c>
      <c r="R5987" s="2">
        <f>(Q5987-O5987)/O5987*100</f>
        <v>41.4964666310904</v>
      </c>
    </row>
    <row r="5988" spans="1:18">
      <c r="A5988" s="2" t="str">
        <f>"中海集运"</f>
        <v>中海集运</v>
      </c>
      <c r="B5988" s="2">
        <v>400</v>
      </c>
      <c r="C5988" s="2">
        <v>400</v>
      </c>
      <c r="D5988" s="2" t="str">
        <f>"人民币"</f>
        <v>人民币</v>
      </c>
      <c r="E5988" s="2">
        <v>9.099</v>
      </c>
      <c r="F5988" s="2">
        <v>-167.68</v>
      </c>
      <c r="G5988" s="2">
        <v>-4.6</v>
      </c>
      <c r="H5988" s="2"/>
      <c r="I5988" s="2">
        <v>3472</v>
      </c>
      <c r="J5988" s="2">
        <v>8.68</v>
      </c>
      <c r="K5988" s="2">
        <v>0</v>
      </c>
      <c r="L5988" s="2">
        <v>0</v>
      </c>
      <c r="M5988" s="2" t="str">
        <f>"601866"</f>
        <v>601866</v>
      </c>
      <c r="N5988" s="2" t="str">
        <f>"A453612732"</f>
        <v>A453612732</v>
      </c>
      <c r="O5988" s="2" t="str">
        <f>"3639.68"</f>
        <v>3639.68</v>
      </c>
      <c r="P5988" s="2">
        <v>12</v>
      </c>
      <c r="Q5988" s="2">
        <f>P5988*B5988</f>
        <v>4800</v>
      </c>
      <c r="R5988" s="2">
        <f>(Q5988-O5988)/O5988*100</f>
        <v>31.8797256901706</v>
      </c>
    </row>
    <row r="5989" spans="1:18">
      <c r="A5989" s="2" t="str">
        <f>"中航军B"</f>
        <v>中航军B</v>
      </c>
      <c r="B5989" s="2">
        <v>3000</v>
      </c>
      <c r="C5989" s="2">
        <v>3000</v>
      </c>
      <c r="D5989" s="2" t="str">
        <f>"人民币"</f>
        <v>人民币</v>
      </c>
      <c r="E5989" s="2">
        <v>0.972</v>
      </c>
      <c r="F5989" s="2">
        <v>-62</v>
      </c>
      <c r="G5989" s="2">
        <v>-2.16</v>
      </c>
      <c r="H5989" s="2"/>
      <c r="I5989" s="2">
        <v>2853</v>
      </c>
      <c r="J5989" s="2">
        <v>0.951</v>
      </c>
      <c r="K5989" s="2">
        <v>0</v>
      </c>
      <c r="L5989" s="2">
        <v>0</v>
      </c>
      <c r="M5989" s="2" t="str">
        <f>"150222"</f>
        <v>150222</v>
      </c>
      <c r="N5989" s="2" t="str">
        <f>"0157472516"</f>
        <v>0157472516</v>
      </c>
      <c r="O5989" s="2" t="str">
        <f>"2915.00"</f>
        <v>2915.00</v>
      </c>
      <c r="P5989" s="2">
        <v>1.1</v>
      </c>
      <c r="Q5989" s="2">
        <f>P5989*B5989</f>
        <v>3300</v>
      </c>
      <c r="R5989" s="2">
        <f>(Q5989-O5989)/O5989*100</f>
        <v>13.2075471698113</v>
      </c>
    </row>
    <row r="5990" spans="1:18">
      <c r="A5990" s="2" t="str">
        <f>"华贸物流"</f>
        <v>华贸物流</v>
      </c>
      <c r="B5990" s="2">
        <v>200</v>
      </c>
      <c r="C5990" s="2">
        <v>200</v>
      </c>
      <c r="D5990" s="2" t="str">
        <f>"人民币"</f>
        <v>人民币</v>
      </c>
      <c r="E5990" s="2">
        <v>16.576</v>
      </c>
      <c r="F5990" s="2">
        <v>-473.12</v>
      </c>
      <c r="G5990" s="2">
        <v>-14.27</v>
      </c>
      <c r="H5990" s="2"/>
      <c r="I5990" s="2">
        <v>2842</v>
      </c>
      <c r="J5990" s="2">
        <v>14.21</v>
      </c>
      <c r="K5990" s="2">
        <v>0</v>
      </c>
      <c r="L5990" s="2">
        <v>0</v>
      </c>
      <c r="M5990" s="2" t="str">
        <f>"603128"</f>
        <v>603128</v>
      </c>
      <c r="N5990" s="2" t="str">
        <f t="shared" ref="N5990:N5993" si="1790">"A453612732"</f>
        <v>A453612732</v>
      </c>
      <c r="O5990" s="2" t="str">
        <f>"3315.12"</f>
        <v>3315.12</v>
      </c>
      <c r="P5990" s="2">
        <v>20</v>
      </c>
      <c r="Q5990" s="2">
        <f>P5990*B5990</f>
        <v>4000</v>
      </c>
      <c r="R5990" s="2">
        <f>(Q5990-O5990)/O5990*100</f>
        <v>20.6592823185888</v>
      </c>
    </row>
    <row r="5991" spans="1:18">
      <c r="A5991" s="2" t="str">
        <f>"盛达矿业"</f>
        <v>盛达矿业</v>
      </c>
      <c r="B5991" s="2">
        <v>100</v>
      </c>
      <c r="C5991" s="2">
        <v>100</v>
      </c>
      <c r="D5991" s="2" t="str">
        <f>"人民币"</f>
        <v>人民币</v>
      </c>
      <c r="E5991" s="2">
        <v>38.308</v>
      </c>
      <c r="F5991" s="2">
        <v>-1175.77</v>
      </c>
      <c r="G5991" s="2">
        <v>-30.69</v>
      </c>
      <c r="H5991" s="2"/>
      <c r="I5991" s="2">
        <v>2655</v>
      </c>
      <c r="J5991" s="2">
        <v>26.55</v>
      </c>
      <c r="K5991" s="2">
        <v>0</v>
      </c>
      <c r="L5991" s="2">
        <v>100</v>
      </c>
      <c r="M5991" s="2" t="str">
        <f>"000603"</f>
        <v>000603</v>
      </c>
      <c r="N5991" s="2" t="str">
        <f>"0157472516"</f>
        <v>0157472516</v>
      </c>
      <c r="O5991" s="2" t="str">
        <f>"3830.77"</f>
        <v>3830.77</v>
      </c>
      <c r="P5991" s="2">
        <v>40</v>
      </c>
      <c r="Q5991" s="2">
        <f>P5991*B5991</f>
        <v>4000</v>
      </c>
      <c r="R5991" s="2">
        <f>(Q5991-O5991)/O5991*100</f>
        <v>4.41764971533138</v>
      </c>
    </row>
    <row r="5992" spans="1:18">
      <c r="A5992" s="2" t="str">
        <f>"大众交通"</f>
        <v>大众交通</v>
      </c>
      <c r="B5992" s="2">
        <v>100</v>
      </c>
      <c r="C5992" s="2">
        <v>100</v>
      </c>
      <c r="D5992" s="2" t="str">
        <f>"人民币"</f>
        <v>人民币</v>
      </c>
      <c r="E5992" s="2">
        <v>30.941</v>
      </c>
      <c r="F5992" s="2">
        <v>-1037.13</v>
      </c>
      <c r="G5992" s="2">
        <v>-33.52</v>
      </c>
      <c r="H5992" s="2"/>
      <c r="I5992" s="2">
        <v>2057</v>
      </c>
      <c r="J5992" s="2">
        <v>20.57</v>
      </c>
      <c r="K5992" s="2">
        <v>0</v>
      </c>
      <c r="L5992" s="2">
        <v>0</v>
      </c>
      <c r="M5992" s="2" t="str">
        <f>"600611"</f>
        <v>600611</v>
      </c>
      <c r="N5992" s="2" t="str">
        <f>"A453612732"</f>
        <v>A453612732</v>
      </c>
      <c r="O5992" s="2" t="str">
        <f>"3094.13"</f>
        <v>3094.13</v>
      </c>
      <c r="P5992" s="2">
        <v>28</v>
      </c>
      <c r="Q5992" s="2">
        <f>P5992*B5992</f>
        <v>2800</v>
      </c>
      <c r="R5992" s="2">
        <f>(Q5992-O5992)/O5992*100</f>
        <v>-9.50606470962759</v>
      </c>
    </row>
    <row r="5993" spans="1:18">
      <c r="A5993" s="2" t="str">
        <f>"中国中车"</f>
        <v>中国中车</v>
      </c>
      <c r="B5993" s="2">
        <v>100</v>
      </c>
      <c r="C5993" s="2">
        <v>100</v>
      </c>
      <c r="D5993" s="2" t="str">
        <f>"人民币"</f>
        <v>人民币</v>
      </c>
      <c r="E5993" s="2">
        <v>26.395</v>
      </c>
      <c r="F5993" s="2">
        <v>-631.5</v>
      </c>
      <c r="G5993" s="2">
        <v>-23.92</v>
      </c>
      <c r="H5993" s="2"/>
      <c r="I5993" s="2">
        <v>2008</v>
      </c>
      <c r="J5993" s="2">
        <v>20.08</v>
      </c>
      <c r="K5993" s="2">
        <v>0</v>
      </c>
      <c r="L5993" s="2">
        <v>100</v>
      </c>
      <c r="M5993" s="2" t="str">
        <f>"601766"</f>
        <v>601766</v>
      </c>
      <c r="N5993" s="2" t="str">
        <f>"A453612732"</f>
        <v>A453612732</v>
      </c>
      <c r="O5993" s="2" t="str">
        <f>"2639.50"</f>
        <v>2639.50</v>
      </c>
      <c r="P5993" s="2">
        <v>30</v>
      </c>
      <c r="Q5993" s="2">
        <f>P5993*B5993</f>
        <v>3000</v>
      </c>
      <c r="R5993" s="2">
        <f>(Q5993-O5993)/O5993*100</f>
        <v>13.6578897518469</v>
      </c>
    </row>
    <row r="5994" spans="1:18">
      <c r="A5994" s="2" t="s">
        <v>8</v>
      </c>
      <c r="B5994" s="2" t="s">
        <v>9</v>
      </c>
      <c r="C5994" s="4" t="s">
        <v>10</v>
      </c>
      <c r="D5994" s="4"/>
      <c r="E5994" s="4"/>
      <c r="F5994" s="2"/>
      <c r="G5994" s="2">
        <f>SUM(G5978:G5993)</f>
        <v>-178.38</v>
      </c>
      <c r="H5994" s="2"/>
      <c r="I5994" s="2"/>
      <c r="J5994" s="2"/>
      <c r="K5994" s="2"/>
      <c r="L5994" s="2"/>
      <c r="M5994" s="2"/>
      <c r="N5994" s="2"/>
      <c r="O5994" s="2"/>
      <c r="P5994" s="2"/>
      <c r="Q5994" s="2">
        <f>SUM(Q5978:Q5993)</f>
        <v>134800</v>
      </c>
      <c r="R5994" s="2"/>
    </row>
    <row r="5995" customFormat="1" spans="3:8">
      <c r="C5995" s="5"/>
      <c r="D5995" s="5"/>
      <c r="E5995" s="5"/>
      <c r="H5995" s="6">
        <v>42257</v>
      </c>
    </row>
    <row r="5996" customFormat="1" spans="10:10">
      <c r="J5996" s="6">
        <f>H5995+1</f>
        <v>42258</v>
      </c>
    </row>
    <row r="5997" customFormat="1" spans="2:11">
      <c r="B5997" t="s">
        <v>11</v>
      </c>
      <c r="K5997" s="7">
        <f ca="1">NOW()</f>
        <v>42259.9654398148</v>
      </c>
    </row>
    <row r="5998" customFormat="1" spans="9:9">
      <c r="I5998" t="e">
        <f>D5990+1</f>
        <v>#VALUE!</v>
      </c>
    </row>
    <row r="5999" spans="2:18">
      <c r="B5999" s="2" t="str">
        <f>"币种"</f>
        <v>币种</v>
      </c>
      <c r="C5999" s="2" t="str">
        <f>"余额"</f>
        <v>余额</v>
      </c>
      <c r="D5999" s="2" t="str">
        <f>"可用"</f>
        <v>可用</v>
      </c>
      <c r="E5999" s="2" t="str">
        <f>"可取"</f>
        <v>可取</v>
      </c>
      <c r="F5999" s="2" t="str">
        <f>"参考市值"</f>
        <v>参考市值</v>
      </c>
      <c r="G5999" s="2" t="str">
        <f>"资产"</f>
        <v>资产</v>
      </c>
      <c r="H5999" s="2" t="str">
        <f>"盈亏"</f>
        <v>盈亏</v>
      </c>
      <c r="I5999" s="2"/>
      <c r="J5999" s="2"/>
      <c r="K5999" s="2"/>
      <c r="L5999" s="2"/>
      <c r="M5999" s="2"/>
      <c r="N5999" s="2"/>
      <c r="O5999" s="2"/>
      <c r="P5999" s="2"/>
      <c r="Q5999" s="2"/>
      <c r="R5999" s="2"/>
    </row>
    <row r="6000" spans="2:18">
      <c r="B6000" s="2" t="str">
        <f>"人民币"</f>
        <v>人民币</v>
      </c>
      <c r="C6000" s="2" t="str">
        <f>"5508.71"</f>
        <v>5508.71</v>
      </c>
      <c r="D6000" s="2" t="str">
        <f>"138.54"</f>
        <v>138.54</v>
      </c>
      <c r="E6000" s="2" t="str">
        <f>"138.54"</f>
        <v>138.54</v>
      </c>
      <c r="F6000" s="2" t="str">
        <f>"91616.00"</f>
        <v>91616.00</v>
      </c>
      <c r="G6000" s="2" t="str">
        <f>"91754.54"</f>
        <v>91754.54</v>
      </c>
      <c r="H6000" s="2" t="str">
        <f>"-9194.42"</f>
        <v>-9194.42</v>
      </c>
      <c r="I6000" s="2"/>
      <c r="J6000" s="2"/>
      <c r="K6000" s="2"/>
      <c r="L6000" s="2"/>
      <c r="M6000" s="2"/>
      <c r="N6000" s="2"/>
      <c r="O6000" s="2"/>
      <c r="P6000" s="2"/>
      <c r="Q6000" s="2"/>
      <c r="R6000" s="2"/>
    </row>
    <row r="6001" spans="2:18"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8"/>
    </row>
    <row r="6002" spans="2:18">
      <c r="B6002" s="2" t="s">
        <v>0</v>
      </c>
      <c r="C6002" s="2" t="str">
        <f>"证券数量"</f>
        <v>证券数量</v>
      </c>
      <c r="D6002" s="2" t="s">
        <v>1</v>
      </c>
      <c r="E6002" s="2" t="str">
        <f>"价格币种"</f>
        <v>价格币种</v>
      </c>
      <c r="F6002" s="2" t="str">
        <f>"成本价"</f>
        <v>成本价</v>
      </c>
      <c r="G6002" s="2" t="str">
        <f>"浮动盈亏"</f>
        <v>浮动盈亏</v>
      </c>
      <c r="H6002" s="2" t="str">
        <f>"盈亏比例(%)"</f>
        <v>盈亏比例(%)</v>
      </c>
      <c r="I6002" s="2" t="str">
        <f>"折算汇率"</f>
        <v>折算汇率</v>
      </c>
      <c r="J6002" s="2" t="str">
        <f>"最新市值"</f>
        <v>最新市值</v>
      </c>
      <c r="K6002" s="2" t="str">
        <f>"当前价"</f>
        <v>当前价</v>
      </c>
      <c r="L6002" s="2" t="str">
        <f>"今买数量"</f>
        <v>今买数量</v>
      </c>
      <c r="M6002" s="2" t="str">
        <f>"今卖数量"</f>
        <v>今卖数量</v>
      </c>
      <c r="N6002" s="2" t="str">
        <f>"证券代码"</f>
        <v>证券代码</v>
      </c>
      <c r="O6002" s="2" t="str">
        <f>"股东代码"</f>
        <v>股东代码</v>
      </c>
      <c r="P6002" s="2" t="str">
        <f>"成本金额"</f>
        <v>成本金额</v>
      </c>
      <c r="Q6002" s="2" t="s">
        <v>2</v>
      </c>
      <c r="R6002" s="2"/>
    </row>
    <row r="6003" spans="2:18">
      <c r="B6003" s="2" t="s">
        <v>4</v>
      </c>
      <c r="C6003" s="9" t="s">
        <v>5</v>
      </c>
      <c r="D6003" s="9" t="s">
        <v>5</v>
      </c>
      <c r="E6003" s="2" t="str">
        <f t="shared" ref="E6003:E6018" si="1791">"人民币"</f>
        <v>人民币</v>
      </c>
      <c r="F6003" s="2">
        <v>19.758</v>
      </c>
      <c r="G6003" s="2">
        <v>-1294.53</v>
      </c>
      <c r="H6003" s="2">
        <v>-8.19</v>
      </c>
      <c r="I6003" s="9" t="s">
        <v>6</v>
      </c>
      <c r="J6003" s="2">
        <v>14512</v>
      </c>
      <c r="K6003" s="2">
        <v>18.14</v>
      </c>
      <c r="L6003" s="2">
        <v>0</v>
      </c>
      <c r="M6003" s="2">
        <v>0</v>
      </c>
      <c r="N6003" s="2" t="str">
        <f>"000936"</f>
        <v>000936</v>
      </c>
      <c r="O6003" s="2" t="str">
        <f t="shared" ref="O6003:O6006" si="1792">"0157472516"</f>
        <v>0157472516</v>
      </c>
      <c r="P6003" s="2" t="str">
        <f>"15806.53"</f>
        <v>15806.53</v>
      </c>
      <c r="Q6003" s="2">
        <v>30</v>
      </c>
      <c r="R6003" s="2">
        <f t="shared" ref="R6003:R6018" si="1793">Q6003*C6003</f>
        <v>24000</v>
      </c>
    </row>
    <row r="6004" spans="2:18">
      <c r="B6004" s="2" t="str">
        <f>"创业板B"</f>
        <v>创业板B</v>
      </c>
      <c r="C6004" s="2">
        <v>10000</v>
      </c>
      <c r="D6004" s="2">
        <v>10000</v>
      </c>
      <c r="E6004" s="2" t="str">
        <f>"人民币"</f>
        <v>人民币</v>
      </c>
      <c r="F6004" s="2">
        <v>1.116</v>
      </c>
      <c r="G6004" s="2">
        <v>-927.5</v>
      </c>
      <c r="H6004" s="2">
        <v>-8.33</v>
      </c>
      <c r="I6004" s="2"/>
      <c r="J6004" s="2">
        <v>10230</v>
      </c>
      <c r="K6004" s="2">
        <v>1.023</v>
      </c>
      <c r="L6004" s="2">
        <v>0</v>
      </c>
      <c r="M6004" s="2">
        <v>0</v>
      </c>
      <c r="N6004" s="2" t="str">
        <f>"150153"</f>
        <v>150153</v>
      </c>
      <c r="O6004" s="2" t="str">
        <f>"0157472516"</f>
        <v>0157472516</v>
      </c>
      <c r="P6004" s="2" t="str">
        <f>"11157.50"</f>
        <v>11157.50</v>
      </c>
      <c r="Q6004" s="2">
        <v>1.3</v>
      </c>
      <c r="R6004" s="2">
        <f>Q6004*C6004</f>
        <v>13000</v>
      </c>
    </row>
    <row r="6005" spans="2:18">
      <c r="B6005" s="2" t="s">
        <v>7</v>
      </c>
      <c r="C6005" s="2">
        <v>600</v>
      </c>
      <c r="D6005" s="2">
        <v>600</v>
      </c>
      <c r="E6005" s="2" t="str">
        <f>"人民币"</f>
        <v>人民币</v>
      </c>
      <c r="F6005" s="2">
        <v>17.548</v>
      </c>
      <c r="G6005" s="2">
        <v>-310.88</v>
      </c>
      <c r="H6005" s="2">
        <v>-2.95</v>
      </c>
      <c r="I6005" s="2"/>
      <c r="J6005" s="2">
        <v>10218</v>
      </c>
      <c r="K6005" s="2">
        <v>17.03</v>
      </c>
      <c r="L6005" s="2">
        <v>0</v>
      </c>
      <c r="M6005" s="2">
        <v>0</v>
      </c>
      <c r="N6005" s="2" t="str">
        <f>"600008"</f>
        <v>600008</v>
      </c>
      <c r="O6005" s="2" t="str">
        <f t="shared" ref="O6005:O6008" si="1794">"A453612732"</f>
        <v>A453612732</v>
      </c>
      <c r="P6005" s="2" t="str">
        <f>"10528.88"</f>
        <v>10528.88</v>
      </c>
      <c r="Q6005" s="2">
        <v>25</v>
      </c>
      <c r="R6005" s="2">
        <f>Q6005*C6005</f>
        <v>15000</v>
      </c>
    </row>
    <row r="6006" spans="2:18">
      <c r="B6006" s="2" t="str">
        <f>"华英农业"</f>
        <v>华英农业</v>
      </c>
      <c r="C6006" s="2">
        <v>600</v>
      </c>
      <c r="D6006" s="2">
        <v>300</v>
      </c>
      <c r="E6006" s="2" t="str">
        <f>"人民币"</f>
        <v>人民币</v>
      </c>
      <c r="F6006" s="2">
        <v>14.948</v>
      </c>
      <c r="G6006" s="2">
        <v>-418.66</v>
      </c>
      <c r="H6006" s="2">
        <v>-4.67</v>
      </c>
      <c r="I6006" s="2"/>
      <c r="J6006" s="2">
        <v>8550</v>
      </c>
      <c r="K6006" s="2">
        <v>14.25</v>
      </c>
      <c r="L6006" s="2">
        <v>300</v>
      </c>
      <c r="M6006" s="2">
        <v>0</v>
      </c>
      <c r="N6006" s="2" t="str">
        <f>"002321"</f>
        <v>002321</v>
      </c>
      <c r="O6006" s="2" t="str">
        <f>"0157472516"</f>
        <v>0157472516</v>
      </c>
      <c r="P6006" s="2" t="str">
        <f>"8968.66"</f>
        <v>8968.66</v>
      </c>
      <c r="Q6006" s="2">
        <v>25</v>
      </c>
      <c r="R6006" s="2">
        <f>Q6006*C6006</f>
        <v>15000</v>
      </c>
    </row>
    <row r="6007" spans="2:18">
      <c r="B6007" s="2" t="str">
        <f>"*ST阳化"</f>
        <v>*ST阳化</v>
      </c>
      <c r="C6007" s="2">
        <v>900</v>
      </c>
      <c r="D6007" s="2">
        <v>600</v>
      </c>
      <c r="E6007" s="2" t="str">
        <f>"人民币"</f>
        <v>人民币</v>
      </c>
      <c r="F6007" s="2">
        <v>7.599</v>
      </c>
      <c r="G6007" s="2">
        <v>-80.2</v>
      </c>
      <c r="H6007" s="2">
        <v>-1.17</v>
      </c>
      <c r="I6007" s="2"/>
      <c r="J6007" s="2">
        <v>6759</v>
      </c>
      <c r="K6007" s="2">
        <v>7.51</v>
      </c>
      <c r="L6007" s="2">
        <v>300</v>
      </c>
      <c r="M6007" s="2">
        <v>0</v>
      </c>
      <c r="N6007" s="2" t="str">
        <f>"600691"</f>
        <v>600691</v>
      </c>
      <c r="O6007" s="2" t="str">
        <f>"A453612732"</f>
        <v>A453612732</v>
      </c>
      <c r="P6007" s="2" t="str">
        <f>"6839.20"</f>
        <v>6839.20</v>
      </c>
      <c r="Q6007" s="2">
        <v>11</v>
      </c>
      <c r="R6007" s="2">
        <f>Q6007*C6007</f>
        <v>9900</v>
      </c>
    </row>
    <row r="6008" spans="2:18">
      <c r="B6008" s="2" t="str">
        <f>"雪峰科技"</f>
        <v>雪峰科技</v>
      </c>
      <c r="C6008" s="2">
        <v>200</v>
      </c>
      <c r="D6008" s="2">
        <v>100</v>
      </c>
      <c r="E6008" s="2" t="str">
        <f>"人民币"</f>
        <v>人民币</v>
      </c>
      <c r="F6008" s="2">
        <v>37.898</v>
      </c>
      <c r="G6008" s="2">
        <v>-1239.59</v>
      </c>
      <c r="H6008" s="2">
        <v>-16.35</v>
      </c>
      <c r="I6008" s="2"/>
      <c r="J6008" s="2">
        <v>6340</v>
      </c>
      <c r="K6008" s="2">
        <v>31.7</v>
      </c>
      <c r="L6008" s="2">
        <v>100</v>
      </c>
      <c r="M6008" s="2">
        <v>0</v>
      </c>
      <c r="N6008" s="2" t="str">
        <f>"603227"</f>
        <v>603227</v>
      </c>
      <c r="O6008" s="2" t="str">
        <f>"A453612732"</f>
        <v>A453612732</v>
      </c>
      <c r="P6008" s="2" t="str">
        <f>"7579.59"</f>
        <v>7579.59</v>
      </c>
      <c r="Q6008" s="2">
        <v>42</v>
      </c>
      <c r="R6008" s="2">
        <f>Q6008*C6008</f>
        <v>8400</v>
      </c>
    </row>
    <row r="6009" spans="2:18">
      <c r="B6009" s="2" t="str">
        <f>"三花股份"</f>
        <v>三花股份</v>
      </c>
      <c r="C6009" s="2">
        <v>400</v>
      </c>
      <c r="D6009" s="2">
        <v>400</v>
      </c>
      <c r="E6009" s="2" t="str">
        <f>"人民币"</f>
        <v>人民币</v>
      </c>
      <c r="F6009" s="2">
        <v>13.737</v>
      </c>
      <c r="G6009" s="2">
        <v>69.25</v>
      </c>
      <c r="H6009" s="2">
        <v>1.26</v>
      </c>
      <c r="I6009" s="2"/>
      <c r="J6009" s="2">
        <v>5564</v>
      </c>
      <c r="K6009" s="2">
        <v>13.91</v>
      </c>
      <c r="L6009" s="2">
        <v>0</v>
      </c>
      <c r="M6009" s="2">
        <v>0</v>
      </c>
      <c r="N6009" s="2" t="str">
        <f>"002050"</f>
        <v>002050</v>
      </c>
      <c r="O6009" s="2" t="str">
        <f t="shared" ref="O6009:O6014" si="1795">"0157472516"</f>
        <v>0157472516</v>
      </c>
      <c r="P6009" s="2" t="str">
        <f>"5494.75"</f>
        <v>5494.75</v>
      </c>
      <c r="Q6009" s="2">
        <v>20</v>
      </c>
      <c r="R6009" s="2">
        <f>Q6009*C6009</f>
        <v>8000</v>
      </c>
    </row>
    <row r="6010" spans="2:18">
      <c r="B6010" s="2" t="str">
        <f>"农 产 品"</f>
        <v>农 产 品</v>
      </c>
      <c r="C6010" s="2">
        <v>200</v>
      </c>
      <c r="D6010" s="2">
        <v>200</v>
      </c>
      <c r="E6010" s="2" t="str">
        <f>"人民币"</f>
        <v>人民币</v>
      </c>
      <c r="F6010" s="2">
        <v>25.665</v>
      </c>
      <c r="G6010" s="2">
        <v>-601</v>
      </c>
      <c r="H6010" s="2">
        <v>-11.71</v>
      </c>
      <c r="I6010" s="2"/>
      <c r="J6010" s="2">
        <v>4532</v>
      </c>
      <c r="K6010" s="2">
        <v>22.66</v>
      </c>
      <c r="L6010" s="2">
        <v>0</v>
      </c>
      <c r="M6010" s="2">
        <v>0</v>
      </c>
      <c r="N6010" s="2" t="str">
        <f>"000061"</f>
        <v>000061</v>
      </c>
      <c r="O6010" s="2" t="str">
        <f>"0157472516"</f>
        <v>0157472516</v>
      </c>
      <c r="P6010" s="2" t="str">
        <f>"5133.00"</f>
        <v>5133.00</v>
      </c>
      <c r="Q6010" s="2">
        <v>35</v>
      </c>
      <c r="R6010" s="2">
        <f>Q6010*C6010</f>
        <v>7000</v>
      </c>
    </row>
    <row r="6011" spans="2:18">
      <c r="B6011" s="2" t="str">
        <f>"北京城建"</f>
        <v>北京城建</v>
      </c>
      <c r="C6011" s="2">
        <v>200</v>
      </c>
      <c r="D6011" s="2">
        <v>200</v>
      </c>
      <c r="E6011" s="2" t="str">
        <f>"人民币"</f>
        <v>人民币</v>
      </c>
      <c r="F6011" s="2">
        <v>24.605</v>
      </c>
      <c r="G6011" s="2">
        <v>-394.99</v>
      </c>
      <c r="H6011" s="2">
        <v>-8.03</v>
      </c>
      <c r="I6011" s="2"/>
      <c r="J6011" s="2">
        <v>4526</v>
      </c>
      <c r="K6011" s="2">
        <v>22.63</v>
      </c>
      <c r="L6011" s="2">
        <v>0</v>
      </c>
      <c r="M6011" s="2">
        <v>0</v>
      </c>
      <c r="N6011" s="2" t="str">
        <f>"600266"</f>
        <v>600266</v>
      </c>
      <c r="O6011" s="2" t="str">
        <f t="shared" ref="O6011:O6013" si="1796">"A453612732"</f>
        <v>A453612732</v>
      </c>
      <c r="P6011" s="2" t="str">
        <f>"4920.99"</f>
        <v>4920.99</v>
      </c>
      <c r="Q6011" s="2">
        <v>28</v>
      </c>
      <c r="R6011" s="2">
        <f>Q6011*C6011</f>
        <v>5600</v>
      </c>
    </row>
    <row r="6012" spans="2:18">
      <c r="B6012" s="2" t="str">
        <f>"上汽集团"</f>
        <v>上汽集团</v>
      </c>
      <c r="C6012" s="2">
        <v>200</v>
      </c>
      <c r="D6012" s="2">
        <v>200</v>
      </c>
      <c r="E6012" s="2" t="str">
        <f>"人民币"</f>
        <v>人民币</v>
      </c>
      <c r="F6012" s="2">
        <v>24.736</v>
      </c>
      <c r="G6012" s="2">
        <v>-449.12</v>
      </c>
      <c r="H6012" s="2">
        <v>-9.08</v>
      </c>
      <c r="I6012" s="2"/>
      <c r="J6012" s="2">
        <v>4498</v>
      </c>
      <c r="K6012" s="2">
        <v>22.49</v>
      </c>
      <c r="L6012" s="2">
        <v>0</v>
      </c>
      <c r="M6012" s="2">
        <v>0</v>
      </c>
      <c r="N6012" s="2" t="str">
        <f>"600104"</f>
        <v>600104</v>
      </c>
      <c r="O6012" s="2" t="str">
        <f>"A453612732"</f>
        <v>A453612732</v>
      </c>
      <c r="P6012" s="2" t="str">
        <f>"4947.12"</f>
        <v>4947.12</v>
      </c>
      <c r="Q6012" s="2">
        <v>35</v>
      </c>
      <c r="R6012" s="2">
        <f>Q6012*C6012</f>
        <v>7000</v>
      </c>
    </row>
    <row r="6013" spans="2:18">
      <c r="B6013" s="2" t="str">
        <f>"中海集运"</f>
        <v>中海集运</v>
      </c>
      <c r="C6013" s="2">
        <v>400</v>
      </c>
      <c r="D6013" s="2">
        <v>400</v>
      </c>
      <c r="E6013" s="2" t="str">
        <f>"人民币"</f>
        <v>人民币</v>
      </c>
      <c r="F6013" s="2">
        <v>9.099</v>
      </c>
      <c r="G6013" s="2">
        <v>-167.68</v>
      </c>
      <c r="H6013" s="2">
        <v>-4.6</v>
      </c>
      <c r="I6013" s="2"/>
      <c r="J6013" s="2">
        <v>3472</v>
      </c>
      <c r="K6013" s="2">
        <v>8.68</v>
      </c>
      <c r="L6013" s="2">
        <v>0</v>
      </c>
      <c r="M6013" s="2">
        <v>0</v>
      </c>
      <c r="N6013" s="2" t="str">
        <f>"601866"</f>
        <v>601866</v>
      </c>
      <c r="O6013" s="2" t="str">
        <f>"A453612732"</f>
        <v>A453612732</v>
      </c>
      <c r="P6013" s="2" t="str">
        <f>"3639.68"</f>
        <v>3639.68</v>
      </c>
      <c r="Q6013" s="2">
        <v>12</v>
      </c>
      <c r="R6013" s="2">
        <f>Q6013*C6013</f>
        <v>4800</v>
      </c>
    </row>
    <row r="6014" spans="2:18">
      <c r="B6014" s="2" t="str">
        <f>"中航军B"</f>
        <v>中航军B</v>
      </c>
      <c r="C6014" s="2">
        <v>3000</v>
      </c>
      <c r="D6014" s="2">
        <v>3000</v>
      </c>
      <c r="E6014" s="2" t="str">
        <f>"人民币"</f>
        <v>人民币</v>
      </c>
      <c r="F6014" s="2">
        <v>0.972</v>
      </c>
      <c r="G6014" s="2">
        <v>-62</v>
      </c>
      <c r="H6014" s="2">
        <v>-2.16</v>
      </c>
      <c r="I6014" s="2"/>
      <c r="J6014" s="2">
        <v>2853</v>
      </c>
      <c r="K6014" s="2">
        <v>0.951</v>
      </c>
      <c r="L6014" s="2">
        <v>0</v>
      </c>
      <c r="M6014" s="2">
        <v>0</v>
      </c>
      <c r="N6014" s="2" t="str">
        <f>"150222"</f>
        <v>150222</v>
      </c>
      <c r="O6014" s="2" t="str">
        <f>"0157472516"</f>
        <v>0157472516</v>
      </c>
      <c r="P6014" s="2" t="str">
        <f>"2915.00"</f>
        <v>2915.00</v>
      </c>
      <c r="Q6014" s="2">
        <v>1.1</v>
      </c>
      <c r="R6014" s="2">
        <f>Q6014*C6014</f>
        <v>3300</v>
      </c>
    </row>
    <row r="6015" spans="2:18">
      <c r="B6015" s="2" t="str">
        <f>"华贸物流"</f>
        <v>华贸物流</v>
      </c>
      <c r="C6015" s="2">
        <v>200</v>
      </c>
      <c r="D6015" s="2">
        <v>200</v>
      </c>
      <c r="E6015" s="2" t="str">
        <f>"人民币"</f>
        <v>人民币</v>
      </c>
      <c r="F6015" s="2">
        <v>16.576</v>
      </c>
      <c r="G6015" s="2">
        <v>-473.12</v>
      </c>
      <c r="H6015" s="2">
        <v>-14.27</v>
      </c>
      <c r="I6015" s="2"/>
      <c r="J6015" s="2">
        <v>2842</v>
      </c>
      <c r="K6015" s="2">
        <v>14.21</v>
      </c>
      <c r="L6015" s="2">
        <v>0</v>
      </c>
      <c r="M6015" s="2">
        <v>0</v>
      </c>
      <c r="N6015" s="2" t="str">
        <f>"603128"</f>
        <v>603128</v>
      </c>
      <c r="O6015" s="2" t="str">
        <f t="shared" ref="O6015:O6018" si="1797">"A453612732"</f>
        <v>A453612732</v>
      </c>
      <c r="P6015" s="2" t="str">
        <f>"3315.12"</f>
        <v>3315.12</v>
      </c>
      <c r="Q6015" s="2">
        <v>20</v>
      </c>
      <c r="R6015" s="2">
        <f>Q6015*C6015</f>
        <v>4000</v>
      </c>
    </row>
    <row r="6016" spans="2:18">
      <c r="B6016" s="2" t="str">
        <f>"盛达矿业"</f>
        <v>盛达矿业</v>
      </c>
      <c r="C6016" s="2">
        <v>100</v>
      </c>
      <c r="D6016" s="2">
        <v>100</v>
      </c>
      <c r="E6016" s="2" t="str">
        <f>"人民币"</f>
        <v>人民币</v>
      </c>
      <c r="F6016" s="2">
        <v>38.308</v>
      </c>
      <c r="G6016" s="2">
        <v>-1175.77</v>
      </c>
      <c r="H6016" s="2">
        <v>-30.69</v>
      </c>
      <c r="I6016" s="2"/>
      <c r="J6016" s="2">
        <v>2655</v>
      </c>
      <c r="K6016" s="2">
        <v>26.55</v>
      </c>
      <c r="L6016" s="2">
        <v>0</v>
      </c>
      <c r="M6016" s="2">
        <v>100</v>
      </c>
      <c r="N6016" s="2" t="str">
        <f>"000603"</f>
        <v>000603</v>
      </c>
      <c r="O6016" s="2" t="str">
        <f>"0157472516"</f>
        <v>0157472516</v>
      </c>
      <c r="P6016" s="2" t="str">
        <f>"3830.77"</f>
        <v>3830.77</v>
      </c>
      <c r="Q6016" s="2">
        <v>40</v>
      </c>
      <c r="R6016" s="2">
        <f>Q6016*C6016</f>
        <v>4000</v>
      </c>
    </row>
    <row r="6017" spans="2:18">
      <c r="B6017" s="2" t="str">
        <f>"大众交通"</f>
        <v>大众交通</v>
      </c>
      <c r="C6017" s="2">
        <v>100</v>
      </c>
      <c r="D6017" s="2">
        <v>100</v>
      </c>
      <c r="E6017" s="2" t="str">
        <f>"人民币"</f>
        <v>人民币</v>
      </c>
      <c r="F6017" s="2">
        <v>30.941</v>
      </c>
      <c r="G6017" s="2">
        <v>-1037.13</v>
      </c>
      <c r="H6017" s="2">
        <v>-33.52</v>
      </c>
      <c r="I6017" s="2"/>
      <c r="J6017" s="2">
        <v>2057</v>
      </c>
      <c r="K6017" s="2">
        <v>20.57</v>
      </c>
      <c r="L6017" s="2">
        <v>0</v>
      </c>
      <c r="M6017" s="2">
        <v>0</v>
      </c>
      <c r="N6017" s="2" t="str">
        <f>"600611"</f>
        <v>600611</v>
      </c>
      <c r="O6017" s="2" t="str">
        <f>"A453612732"</f>
        <v>A453612732</v>
      </c>
      <c r="P6017" s="2" t="str">
        <f>"3094.13"</f>
        <v>3094.13</v>
      </c>
      <c r="Q6017" s="2">
        <v>28</v>
      </c>
      <c r="R6017" s="2">
        <f>Q6017*C6017</f>
        <v>2800</v>
      </c>
    </row>
    <row r="6018" spans="2:18">
      <c r="B6018" s="2" t="str">
        <f>"中国中车"</f>
        <v>中国中车</v>
      </c>
      <c r="C6018" s="2">
        <v>100</v>
      </c>
      <c r="D6018" s="2">
        <v>100</v>
      </c>
      <c r="E6018" s="2" t="str">
        <f>"人民币"</f>
        <v>人民币</v>
      </c>
      <c r="F6018" s="2">
        <v>26.395</v>
      </c>
      <c r="G6018" s="2">
        <v>-631.5</v>
      </c>
      <c r="H6018" s="2">
        <v>-23.92</v>
      </c>
      <c r="I6018" s="2"/>
      <c r="J6018" s="2">
        <v>2008</v>
      </c>
      <c r="K6018" s="2">
        <v>20.08</v>
      </c>
      <c r="L6018" s="2">
        <v>0</v>
      </c>
      <c r="M6018" s="2">
        <v>100</v>
      </c>
      <c r="N6018" s="2" t="str">
        <f>"601766"</f>
        <v>601766</v>
      </c>
      <c r="O6018" s="2" t="str">
        <f>"A453612732"</f>
        <v>A453612732</v>
      </c>
      <c r="P6018" s="2" t="str">
        <f>"2639.50"</f>
        <v>2639.50</v>
      </c>
      <c r="Q6018" s="2">
        <v>30</v>
      </c>
      <c r="R6018" s="2">
        <f>Q6018*C6018</f>
        <v>3000</v>
      </c>
    </row>
    <row r="6019" spans="2:18">
      <c r="B6019" s="2" t="s">
        <v>8</v>
      </c>
      <c r="C6019" s="2" t="s">
        <v>9</v>
      </c>
      <c r="D6019" s="4" t="s">
        <v>10</v>
      </c>
      <c r="E6019" s="4"/>
      <c r="F6019" s="4"/>
      <c r="G6019" s="2"/>
      <c r="H6019" s="2">
        <f>SUM(H6003:H6018)</f>
        <v>-178.38</v>
      </c>
      <c r="I6019" s="2"/>
      <c r="J6019" s="2"/>
      <c r="K6019" s="2"/>
      <c r="L6019" s="2"/>
      <c r="M6019" s="2"/>
      <c r="N6019" s="2"/>
      <c r="O6019" s="2"/>
      <c r="P6019" s="2"/>
      <c r="Q6019" s="2"/>
      <c r="R6019" s="2">
        <f>SUM(R6003:R6018)</f>
        <v>134800</v>
      </c>
    </row>
    <row r="6020" customFormat="1" spans="4:9">
      <c r="D6020" s="5"/>
      <c r="E6020" s="5"/>
      <c r="F6020" s="5"/>
      <c r="I6020" s="6">
        <v>42257</v>
      </c>
    </row>
    <row r="6021" customFormat="1" spans="11:11">
      <c r="K6021" s="6">
        <f>I6020+1</f>
        <v>42258</v>
      </c>
    </row>
    <row r="6022" customFormat="1" spans="3:12">
      <c r="C6022" t="s">
        <v>11</v>
      </c>
      <c r="L6022" s="7">
        <f ca="1">NOW()</f>
        <v>42259.9654398148</v>
      </c>
    </row>
    <row r="6023" customFormat="1" spans="10:10">
      <c r="J6023" t="e">
        <f>E6015+1</f>
        <v>#VALUE!</v>
      </c>
    </row>
    <row r="6024" customFormat="1" spans="7:7">
      <c r="G6024" t="s">
        <v>12</v>
      </c>
    </row>
    <row r="6025" customFormat="1" spans="6:6">
      <c r="F6025" t="s">
        <v>13</v>
      </c>
    </row>
    <row r="6026" spans="1:17">
      <c r="A6026" s="2" t="str">
        <f>"币种"</f>
        <v>币种</v>
      </c>
      <c r="B6026" s="2" t="str">
        <f>"余额"</f>
        <v>余额</v>
      </c>
      <c r="C6026" s="2" t="str">
        <f>"可用"</f>
        <v>可用</v>
      </c>
      <c r="D6026" s="2" t="str">
        <f>"可取"</f>
        <v>可取</v>
      </c>
      <c r="E6026" s="2" t="str">
        <f>"参考市值"</f>
        <v>参考市值</v>
      </c>
      <c r="F6026" s="2" t="str">
        <f>"资产"</f>
        <v>资产</v>
      </c>
      <c r="G6026" s="2" t="str">
        <f>"盈亏"</f>
        <v>盈亏</v>
      </c>
      <c r="H6026" s="2"/>
      <c r="I6026" s="2"/>
      <c r="J6026" s="2"/>
      <c r="K6026" s="2"/>
      <c r="L6026" s="2"/>
      <c r="M6026" s="2"/>
      <c r="N6026" s="2"/>
      <c r="O6026" s="2"/>
      <c r="P6026" s="2"/>
      <c r="Q6026" s="2"/>
    </row>
    <row r="6027" spans="1:17">
      <c r="A6027" s="2" t="str">
        <f>"人民币"</f>
        <v>人民币</v>
      </c>
      <c r="B6027" s="2" t="str">
        <f>"5508.71"</f>
        <v>5508.71</v>
      </c>
      <c r="C6027" s="2" t="str">
        <f>"138.54"</f>
        <v>138.54</v>
      </c>
      <c r="D6027" s="2" t="str">
        <f>"138.54"</f>
        <v>138.54</v>
      </c>
      <c r="E6027" s="2" t="str">
        <f>"91616.00"</f>
        <v>91616.00</v>
      </c>
      <c r="F6027" s="2" t="str">
        <f>"91754.54"</f>
        <v>91754.54</v>
      </c>
      <c r="G6027" s="2" t="str">
        <f>"-9194.42"</f>
        <v>-9194.42</v>
      </c>
      <c r="H6027" s="2"/>
      <c r="I6027" s="2"/>
      <c r="J6027" s="2"/>
      <c r="K6027" s="2"/>
      <c r="L6027" s="2"/>
      <c r="M6027" s="2"/>
      <c r="N6027" s="2"/>
      <c r="O6027" s="2"/>
      <c r="P6027" s="2"/>
      <c r="Q6027" s="2"/>
    </row>
    <row r="6028" spans="1:17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8"/>
    </row>
    <row r="6029" spans="1:18">
      <c r="A6029" s="2" t="s">
        <v>0</v>
      </c>
      <c r="B6029" s="2" t="str">
        <f>"证券数量"</f>
        <v>证券数量</v>
      </c>
      <c r="C6029" s="2" t="s">
        <v>1</v>
      </c>
      <c r="D6029" s="2" t="str">
        <f>"价格币种"</f>
        <v>价格币种</v>
      </c>
      <c r="E6029" s="2" t="str">
        <f>"成本价"</f>
        <v>成本价</v>
      </c>
      <c r="F6029" s="2" t="str">
        <f>"浮动盈亏"</f>
        <v>浮动盈亏</v>
      </c>
      <c r="G6029" s="2" t="str">
        <f>"盈亏比例(%)"</f>
        <v>盈亏比例(%)</v>
      </c>
      <c r="H6029" s="2" t="str">
        <f>"折算汇率"</f>
        <v>折算汇率</v>
      </c>
      <c r="I6029" s="2" t="str">
        <f>"最新市值"</f>
        <v>最新市值</v>
      </c>
      <c r="J6029" s="2" t="str">
        <f>"当前价"</f>
        <v>当前价</v>
      </c>
      <c r="K6029" s="2" t="str">
        <f>"今买数量"</f>
        <v>今买数量</v>
      </c>
      <c r="L6029" s="2" t="str">
        <f>"今卖数量"</f>
        <v>今卖数量</v>
      </c>
      <c r="M6029" s="2" t="str">
        <f>"证券代码"</f>
        <v>证券代码</v>
      </c>
      <c r="N6029" s="2" t="str">
        <f>"股东代码"</f>
        <v>股东代码</v>
      </c>
      <c r="O6029" s="2" t="str">
        <f>"成本金额"</f>
        <v>成本金额</v>
      </c>
      <c r="P6029" s="2" t="s">
        <v>2</v>
      </c>
      <c r="Q6029" s="2"/>
      <c r="R6029" s="2" t="s">
        <v>3</v>
      </c>
    </row>
    <row r="6030" spans="1:18">
      <c r="A6030" s="2" t="s">
        <v>4</v>
      </c>
      <c r="B6030" s="9" t="s">
        <v>5</v>
      </c>
      <c r="C6030" s="9" t="s">
        <v>5</v>
      </c>
      <c r="D6030" s="2" t="str">
        <f t="shared" ref="D6030:D6045" si="1798">"人民币"</f>
        <v>人民币</v>
      </c>
      <c r="E6030" s="2">
        <v>19.758</v>
      </c>
      <c r="F6030" s="2">
        <v>-1294.53</v>
      </c>
      <c r="G6030" s="2">
        <v>-8.19</v>
      </c>
      <c r="H6030" s="9" t="s">
        <v>6</v>
      </c>
      <c r="I6030" s="2">
        <v>14512</v>
      </c>
      <c r="J6030" s="2">
        <v>18.14</v>
      </c>
      <c r="K6030" s="2">
        <v>0</v>
      </c>
      <c r="L6030" s="2">
        <v>0</v>
      </c>
      <c r="M6030" s="2" t="str">
        <f>"000936"</f>
        <v>000936</v>
      </c>
      <c r="N6030" s="2" t="str">
        <f t="shared" ref="N6030:N6033" si="1799">"0157472516"</f>
        <v>0157472516</v>
      </c>
      <c r="O6030" s="2" t="str">
        <f>"15806.53"</f>
        <v>15806.53</v>
      </c>
      <c r="P6030" s="2">
        <v>30</v>
      </c>
      <c r="Q6030" s="2">
        <f t="shared" ref="Q6030:Q6045" si="1800">P6030*B6030</f>
        <v>24000</v>
      </c>
      <c r="R6030" s="2">
        <f t="shared" ref="R6030:R6045" si="1801">(Q6030-O6030)/O6030*100</f>
        <v>51.835981711356</v>
      </c>
    </row>
    <row r="6031" spans="1:18">
      <c r="A6031" s="2" t="str">
        <f>"创业板B"</f>
        <v>创业板B</v>
      </c>
      <c r="B6031" s="2">
        <v>10000</v>
      </c>
      <c r="C6031" s="2">
        <v>10000</v>
      </c>
      <c r="D6031" s="2" t="str">
        <f>"人民币"</f>
        <v>人民币</v>
      </c>
      <c r="E6031" s="2">
        <v>1.116</v>
      </c>
      <c r="F6031" s="2">
        <v>-927.5</v>
      </c>
      <c r="G6031" s="2">
        <v>-8.33</v>
      </c>
      <c r="H6031" s="2"/>
      <c r="I6031" s="2">
        <v>10230</v>
      </c>
      <c r="J6031" s="2">
        <v>1.023</v>
      </c>
      <c r="K6031" s="2">
        <v>0</v>
      </c>
      <c r="L6031" s="2">
        <v>0</v>
      </c>
      <c r="M6031" s="2" t="str">
        <f>"150153"</f>
        <v>150153</v>
      </c>
      <c r="N6031" s="2" t="str">
        <f>"0157472516"</f>
        <v>0157472516</v>
      </c>
      <c r="O6031" s="2" t="str">
        <f>"11157.50"</f>
        <v>11157.50</v>
      </c>
      <c r="P6031" s="2">
        <v>1.3</v>
      </c>
      <c r="Q6031" s="2">
        <f>P6031*B6031</f>
        <v>13000</v>
      </c>
      <c r="R6031" s="2">
        <f>(Q6031-O6031)/O6031*100</f>
        <v>16.5135559041004</v>
      </c>
    </row>
    <row r="6032" spans="1:18">
      <c r="A6032" s="2" t="s">
        <v>7</v>
      </c>
      <c r="B6032" s="2">
        <v>600</v>
      </c>
      <c r="C6032" s="2">
        <v>600</v>
      </c>
      <c r="D6032" s="2" t="str">
        <f>"人民币"</f>
        <v>人民币</v>
      </c>
      <c r="E6032" s="2">
        <v>17.548</v>
      </c>
      <c r="F6032" s="2">
        <v>-310.88</v>
      </c>
      <c r="G6032" s="2">
        <v>-2.95</v>
      </c>
      <c r="H6032" s="2"/>
      <c r="I6032" s="2">
        <v>10218</v>
      </c>
      <c r="J6032" s="2">
        <v>17.03</v>
      </c>
      <c r="K6032" s="2">
        <v>0</v>
      </c>
      <c r="L6032" s="2">
        <v>0</v>
      </c>
      <c r="M6032" s="2" t="str">
        <f>"600008"</f>
        <v>600008</v>
      </c>
      <c r="N6032" s="2" t="str">
        <f t="shared" ref="N6032:N6035" si="1802">"A453612732"</f>
        <v>A453612732</v>
      </c>
      <c r="O6032" s="2" t="str">
        <f>"10528.88"</f>
        <v>10528.88</v>
      </c>
      <c r="P6032" s="2">
        <v>25</v>
      </c>
      <c r="Q6032" s="2">
        <f>P6032*B6032</f>
        <v>15000</v>
      </c>
      <c r="R6032" s="2">
        <f>(Q6032-O6032)/O6032*100</f>
        <v>42.4652954540274</v>
      </c>
    </row>
    <row r="6033" spans="1:18">
      <c r="A6033" s="2" t="str">
        <f>"华英农业"</f>
        <v>华英农业</v>
      </c>
      <c r="B6033" s="2">
        <v>600</v>
      </c>
      <c r="C6033" s="2">
        <v>300</v>
      </c>
      <c r="D6033" s="2" t="str">
        <f>"人民币"</f>
        <v>人民币</v>
      </c>
      <c r="E6033" s="2">
        <v>14.948</v>
      </c>
      <c r="F6033" s="2">
        <v>-418.66</v>
      </c>
      <c r="G6033" s="2">
        <v>-4.67</v>
      </c>
      <c r="H6033" s="2"/>
      <c r="I6033" s="2">
        <v>8550</v>
      </c>
      <c r="J6033" s="2">
        <v>14.25</v>
      </c>
      <c r="K6033" s="2">
        <v>300</v>
      </c>
      <c r="L6033" s="2">
        <v>0</v>
      </c>
      <c r="M6033" s="2" t="str">
        <f>"002321"</f>
        <v>002321</v>
      </c>
      <c r="N6033" s="2" t="str">
        <f>"0157472516"</f>
        <v>0157472516</v>
      </c>
      <c r="O6033" s="2" t="str">
        <f>"8968.66"</f>
        <v>8968.66</v>
      </c>
      <c r="P6033" s="2">
        <v>25</v>
      </c>
      <c r="Q6033" s="2">
        <f>P6033*B6033</f>
        <v>15000</v>
      </c>
      <c r="R6033" s="2">
        <f>(Q6033-O6033)/O6033*100</f>
        <v>67.2490650777262</v>
      </c>
    </row>
    <row r="6034" spans="1:18">
      <c r="A6034" s="2" t="str">
        <f>"*ST阳化"</f>
        <v>*ST阳化</v>
      </c>
      <c r="B6034" s="2">
        <v>900</v>
      </c>
      <c r="C6034" s="2">
        <v>600</v>
      </c>
      <c r="D6034" s="2" t="str">
        <f>"人民币"</f>
        <v>人民币</v>
      </c>
      <c r="E6034" s="2">
        <v>7.599</v>
      </c>
      <c r="F6034" s="2">
        <v>-80.2</v>
      </c>
      <c r="G6034" s="2">
        <v>-1.17</v>
      </c>
      <c r="H6034" s="2"/>
      <c r="I6034" s="2">
        <v>6759</v>
      </c>
      <c r="J6034" s="2">
        <v>7.51</v>
      </c>
      <c r="K6034" s="2">
        <v>300</v>
      </c>
      <c r="L6034" s="2">
        <v>0</v>
      </c>
      <c r="M6034" s="2" t="str">
        <f>"600691"</f>
        <v>600691</v>
      </c>
      <c r="N6034" s="2" t="str">
        <f>"A453612732"</f>
        <v>A453612732</v>
      </c>
      <c r="O6034" s="2" t="str">
        <f>"6839.20"</f>
        <v>6839.20</v>
      </c>
      <c r="P6034" s="2">
        <v>11</v>
      </c>
      <c r="Q6034" s="2">
        <f>P6034*B6034</f>
        <v>9900</v>
      </c>
      <c r="R6034" s="2">
        <f>(Q6034-O6034)/O6034*100</f>
        <v>44.7537723710376</v>
      </c>
    </row>
    <row r="6035" spans="1:18">
      <c r="A6035" s="2" t="str">
        <f>"雪峰科技"</f>
        <v>雪峰科技</v>
      </c>
      <c r="B6035" s="2">
        <v>200</v>
      </c>
      <c r="C6035" s="2">
        <v>100</v>
      </c>
      <c r="D6035" s="2" t="str">
        <f>"人民币"</f>
        <v>人民币</v>
      </c>
      <c r="E6035" s="2">
        <v>37.898</v>
      </c>
      <c r="F6035" s="2">
        <v>-1239.59</v>
      </c>
      <c r="G6035" s="2">
        <v>-16.35</v>
      </c>
      <c r="H6035" s="2"/>
      <c r="I6035" s="2">
        <v>6340</v>
      </c>
      <c r="J6035" s="2">
        <v>31.7</v>
      </c>
      <c r="K6035" s="2">
        <v>100</v>
      </c>
      <c r="L6035" s="2">
        <v>0</v>
      </c>
      <c r="M6035" s="2" t="str">
        <f>"603227"</f>
        <v>603227</v>
      </c>
      <c r="N6035" s="2" t="str">
        <f>"A453612732"</f>
        <v>A453612732</v>
      </c>
      <c r="O6035" s="2" t="str">
        <f>"7579.59"</f>
        <v>7579.59</v>
      </c>
      <c r="P6035" s="2">
        <v>42</v>
      </c>
      <c r="Q6035" s="2">
        <f>P6035*B6035</f>
        <v>8400</v>
      </c>
      <c r="R6035" s="2">
        <f>(Q6035-O6035)/O6035*100</f>
        <v>10.8239363870605</v>
      </c>
    </row>
    <row r="6036" spans="1:18">
      <c r="A6036" s="2" t="str">
        <f>"三花股份"</f>
        <v>三花股份</v>
      </c>
      <c r="B6036" s="2">
        <v>400</v>
      </c>
      <c r="C6036" s="2">
        <v>400</v>
      </c>
      <c r="D6036" s="2" t="str">
        <f>"人民币"</f>
        <v>人民币</v>
      </c>
      <c r="E6036" s="2">
        <v>13.737</v>
      </c>
      <c r="F6036" s="2">
        <v>69.25</v>
      </c>
      <c r="G6036" s="2">
        <v>1.26</v>
      </c>
      <c r="H6036" s="2"/>
      <c r="I6036" s="2">
        <v>5564</v>
      </c>
      <c r="J6036" s="2">
        <v>13.91</v>
      </c>
      <c r="K6036" s="2">
        <v>0</v>
      </c>
      <c r="L6036" s="2">
        <v>0</v>
      </c>
      <c r="M6036" s="2" t="str">
        <f>"002050"</f>
        <v>002050</v>
      </c>
      <c r="N6036" s="2" t="str">
        <f t="shared" ref="N6036:N6041" si="1803">"0157472516"</f>
        <v>0157472516</v>
      </c>
      <c r="O6036" s="2" t="str">
        <f>"5494.75"</f>
        <v>5494.75</v>
      </c>
      <c r="P6036" s="2">
        <v>20</v>
      </c>
      <c r="Q6036" s="2">
        <f>P6036*B6036</f>
        <v>8000</v>
      </c>
      <c r="R6036" s="2">
        <f>(Q6036-O6036)/O6036*100</f>
        <v>45.5935210883116</v>
      </c>
    </row>
    <row r="6037" spans="1:18">
      <c r="A6037" s="2" t="str">
        <f>"农 产 品"</f>
        <v>农 产 品</v>
      </c>
      <c r="B6037" s="2">
        <v>200</v>
      </c>
      <c r="C6037" s="2">
        <v>200</v>
      </c>
      <c r="D6037" s="2" t="str">
        <f>"人民币"</f>
        <v>人民币</v>
      </c>
      <c r="E6037" s="2">
        <v>25.665</v>
      </c>
      <c r="F6037" s="2">
        <v>-601</v>
      </c>
      <c r="G6037" s="2">
        <v>-11.71</v>
      </c>
      <c r="H6037" s="2"/>
      <c r="I6037" s="2">
        <v>4532</v>
      </c>
      <c r="J6037" s="2">
        <v>22.66</v>
      </c>
      <c r="K6037" s="2">
        <v>0</v>
      </c>
      <c r="L6037" s="2">
        <v>0</v>
      </c>
      <c r="M6037" s="2" t="str">
        <f>"000061"</f>
        <v>000061</v>
      </c>
      <c r="N6037" s="2" t="str">
        <f>"0157472516"</f>
        <v>0157472516</v>
      </c>
      <c r="O6037" s="2" t="str">
        <f>"5133.00"</f>
        <v>5133.00</v>
      </c>
      <c r="P6037" s="2">
        <v>35</v>
      </c>
      <c r="Q6037" s="2">
        <f>P6037*B6037</f>
        <v>7000</v>
      </c>
      <c r="R6037" s="2">
        <f>(Q6037-O6037)/O6037*100</f>
        <v>36.3724917202416</v>
      </c>
    </row>
    <row r="6038" spans="1:18">
      <c r="A6038" s="2" t="str">
        <f>"北京城建"</f>
        <v>北京城建</v>
      </c>
      <c r="B6038" s="2">
        <v>200</v>
      </c>
      <c r="C6038" s="2">
        <v>200</v>
      </c>
      <c r="D6038" s="2" t="str">
        <f>"人民币"</f>
        <v>人民币</v>
      </c>
      <c r="E6038" s="2">
        <v>24.605</v>
      </c>
      <c r="F6038" s="2">
        <v>-394.99</v>
      </c>
      <c r="G6038" s="2">
        <v>-8.03</v>
      </c>
      <c r="H6038" s="2"/>
      <c r="I6038" s="2">
        <v>4526</v>
      </c>
      <c r="J6038" s="2">
        <v>22.63</v>
      </c>
      <c r="K6038" s="2">
        <v>0</v>
      </c>
      <c r="L6038" s="2">
        <v>0</v>
      </c>
      <c r="M6038" s="2" t="str">
        <f>"600266"</f>
        <v>600266</v>
      </c>
      <c r="N6038" s="2" t="str">
        <f t="shared" ref="N6038:N6040" si="1804">"A453612732"</f>
        <v>A453612732</v>
      </c>
      <c r="O6038" s="2" t="str">
        <f>"4920.99"</f>
        <v>4920.99</v>
      </c>
      <c r="P6038" s="2">
        <v>28</v>
      </c>
      <c r="Q6038" s="2">
        <f>P6038*B6038</f>
        <v>5600</v>
      </c>
      <c r="R6038" s="2">
        <f>(Q6038-O6038)/O6038*100</f>
        <v>13.7982397850839</v>
      </c>
    </row>
    <row r="6039" spans="1:18">
      <c r="A6039" s="2" t="str">
        <f>"上汽集团"</f>
        <v>上汽集团</v>
      </c>
      <c r="B6039" s="2">
        <v>200</v>
      </c>
      <c r="C6039" s="2">
        <v>200</v>
      </c>
      <c r="D6039" s="2" t="str">
        <f>"人民币"</f>
        <v>人民币</v>
      </c>
      <c r="E6039" s="2">
        <v>24.736</v>
      </c>
      <c r="F6039" s="2">
        <v>-449.12</v>
      </c>
      <c r="G6039" s="2">
        <v>-9.08</v>
      </c>
      <c r="H6039" s="2"/>
      <c r="I6039" s="2">
        <v>4498</v>
      </c>
      <c r="J6039" s="2">
        <v>22.49</v>
      </c>
      <c r="K6039" s="2">
        <v>0</v>
      </c>
      <c r="L6039" s="2">
        <v>0</v>
      </c>
      <c r="M6039" s="2" t="str">
        <f>"600104"</f>
        <v>600104</v>
      </c>
      <c r="N6039" s="2" t="str">
        <f>"A453612732"</f>
        <v>A453612732</v>
      </c>
      <c r="O6039" s="2" t="str">
        <f>"4947.12"</f>
        <v>4947.12</v>
      </c>
      <c r="P6039" s="2">
        <v>35</v>
      </c>
      <c r="Q6039" s="2">
        <f>P6039*B6039</f>
        <v>7000</v>
      </c>
      <c r="R6039" s="2">
        <f>(Q6039-O6039)/O6039*100</f>
        <v>41.4964666310904</v>
      </c>
    </row>
    <row r="6040" spans="1:18">
      <c r="A6040" s="2" t="str">
        <f>"中海集运"</f>
        <v>中海集运</v>
      </c>
      <c r="B6040" s="2">
        <v>400</v>
      </c>
      <c r="C6040" s="2">
        <v>400</v>
      </c>
      <c r="D6040" s="2" t="str">
        <f>"人民币"</f>
        <v>人民币</v>
      </c>
      <c r="E6040" s="2">
        <v>9.099</v>
      </c>
      <c r="F6040" s="2">
        <v>-167.68</v>
      </c>
      <c r="G6040" s="2">
        <v>-4.6</v>
      </c>
      <c r="H6040" s="2"/>
      <c r="I6040" s="2">
        <v>3472</v>
      </c>
      <c r="J6040" s="2">
        <v>8.68</v>
      </c>
      <c r="K6040" s="2">
        <v>0</v>
      </c>
      <c r="L6040" s="2">
        <v>0</v>
      </c>
      <c r="M6040" s="2" t="str">
        <f>"601866"</f>
        <v>601866</v>
      </c>
      <c r="N6040" s="2" t="str">
        <f>"A453612732"</f>
        <v>A453612732</v>
      </c>
      <c r="O6040" s="2" t="str">
        <f>"3639.68"</f>
        <v>3639.68</v>
      </c>
      <c r="P6040" s="2">
        <v>12</v>
      </c>
      <c r="Q6040" s="2">
        <f>P6040*B6040</f>
        <v>4800</v>
      </c>
      <c r="R6040" s="2">
        <f>(Q6040-O6040)/O6040*100</f>
        <v>31.8797256901706</v>
      </c>
    </row>
    <row r="6041" spans="1:18">
      <c r="A6041" s="2" t="str">
        <f>"中航军B"</f>
        <v>中航军B</v>
      </c>
      <c r="B6041" s="2">
        <v>3000</v>
      </c>
      <c r="C6041" s="2">
        <v>3000</v>
      </c>
      <c r="D6041" s="2" t="str">
        <f>"人民币"</f>
        <v>人民币</v>
      </c>
      <c r="E6041" s="2">
        <v>0.972</v>
      </c>
      <c r="F6041" s="2">
        <v>-62</v>
      </c>
      <c r="G6041" s="2">
        <v>-2.16</v>
      </c>
      <c r="H6041" s="2"/>
      <c r="I6041" s="2">
        <v>2853</v>
      </c>
      <c r="J6041" s="2">
        <v>0.951</v>
      </c>
      <c r="K6041" s="2">
        <v>0</v>
      </c>
      <c r="L6041" s="2">
        <v>0</v>
      </c>
      <c r="M6041" s="2" t="str">
        <f>"150222"</f>
        <v>150222</v>
      </c>
      <c r="N6041" s="2" t="str">
        <f>"0157472516"</f>
        <v>0157472516</v>
      </c>
      <c r="O6041" s="2" t="str">
        <f>"2915.00"</f>
        <v>2915.00</v>
      </c>
      <c r="P6041" s="2">
        <v>1.1</v>
      </c>
      <c r="Q6041" s="2">
        <f>P6041*B6041</f>
        <v>3300</v>
      </c>
      <c r="R6041" s="2">
        <f>(Q6041-O6041)/O6041*100</f>
        <v>13.2075471698113</v>
      </c>
    </row>
    <row r="6042" spans="1:18">
      <c r="A6042" s="2" t="str">
        <f>"华贸物流"</f>
        <v>华贸物流</v>
      </c>
      <c r="B6042" s="2">
        <v>200</v>
      </c>
      <c r="C6042" s="2">
        <v>200</v>
      </c>
      <c r="D6042" s="2" t="str">
        <f>"人民币"</f>
        <v>人民币</v>
      </c>
      <c r="E6042" s="2">
        <v>16.576</v>
      </c>
      <c r="F6042" s="2">
        <v>-473.12</v>
      </c>
      <c r="G6042" s="2">
        <v>-14.27</v>
      </c>
      <c r="H6042" s="2"/>
      <c r="I6042" s="2">
        <v>2842</v>
      </c>
      <c r="J6042" s="2">
        <v>14.21</v>
      </c>
      <c r="K6042" s="2">
        <v>0</v>
      </c>
      <c r="L6042" s="2">
        <v>0</v>
      </c>
      <c r="M6042" s="2" t="str">
        <f>"603128"</f>
        <v>603128</v>
      </c>
      <c r="N6042" s="2" t="str">
        <f t="shared" ref="N6042:N6045" si="1805">"A453612732"</f>
        <v>A453612732</v>
      </c>
      <c r="O6042" s="2" t="str">
        <f>"3315.12"</f>
        <v>3315.12</v>
      </c>
      <c r="P6042" s="2">
        <v>20</v>
      </c>
      <c r="Q6042" s="2">
        <f>P6042*B6042</f>
        <v>4000</v>
      </c>
      <c r="R6042" s="2">
        <f>(Q6042-O6042)/O6042*100</f>
        <v>20.6592823185888</v>
      </c>
    </row>
    <row r="6043" spans="1:18">
      <c r="A6043" s="2" t="str">
        <f>"盛达矿业"</f>
        <v>盛达矿业</v>
      </c>
      <c r="B6043" s="2">
        <v>100</v>
      </c>
      <c r="C6043" s="2">
        <v>100</v>
      </c>
      <c r="D6043" s="2" t="str">
        <f>"人民币"</f>
        <v>人民币</v>
      </c>
      <c r="E6043" s="2">
        <v>38.308</v>
      </c>
      <c r="F6043" s="2">
        <v>-1175.77</v>
      </c>
      <c r="G6043" s="2">
        <v>-30.69</v>
      </c>
      <c r="H6043" s="2"/>
      <c r="I6043" s="2">
        <v>2655</v>
      </c>
      <c r="J6043" s="2">
        <v>26.55</v>
      </c>
      <c r="K6043" s="2">
        <v>0</v>
      </c>
      <c r="L6043" s="2">
        <v>100</v>
      </c>
      <c r="M6043" s="2" t="str">
        <f>"000603"</f>
        <v>000603</v>
      </c>
      <c r="N6043" s="2" t="str">
        <f>"0157472516"</f>
        <v>0157472516</v>
      </c>
      <c r="O6043" s="2" t="str">
        <f>"3830.77"</f>
        <v>3830.77</v>
      </c>
      <c r="P6043" s="2">
        <v>40</v>
      </c>
      <c r="Q6043" s="2">
        <f>P6043*B6043</f>
        <v>4000</v>
      </c>
      <c r="R6043" s="2">
        <f>(Q6043-O6043)/O6043*100</f>
        <v>4.41764971533138</v>
      </c>
    </row>
    <row r="6044" spans="1:18">
      <c r="A6044" s="2" t="str">
        <f>"大众交通"</f>
        <v>大众交通</v>
      </c>
      <c r="B6044" s="2">
        <v>100</v>
      </c>
      <c r="C6044" s="2">
        <v>100</v>
      </c>
      <c r="D6044" s="2" t="str">
        <f>"人民币"</f>
        <v>人民币</v>
      </c>
      <c r="E6044" s="2">
        <v>30.941</v>
      </c>
      <c r="F6044" s="2">
        <v>-1037.13</v>
      </c>
      <c r="G6044" s="2">
        <v>-33.52</v>
      </c>
      <c r="H6044" s="2"/>
      <c r="I6044" s="2">
        <v>2057</v>
      </c>
      <c r="J6044" s="2">
        <v>20.57</v>
      </c>
      <c r="K6044" s="2">
        <v>0</v>
      </c>
      <c r="L6044" s="2">
        <v>0</v>
      </c>
      <c r="M6044" s="2" t="str">
        <f>"600611"</f>
        <v>600611</v>
      </c>
      <c r="N6044" s="2" t="str">
        <f>"A453612732"</f>
        <v>A453612732</v>
      </c>
      <c r="O6044" s="2" t="str">
        <f>"3094.13"</f>
        <v>3094.13</v>
      </c>
      <c r="P6044" s="2">
        <v>28</v>
      </c>
      <c r="Q6044" s="2">
        <f>P6044*B6044</f>
        <v>2800</v>
      </c>
      <c r="R6044" s="2">
        <f>(Q6044-O6044)/O6044*100</f>
        <v>-9.50606470962759</v>
      </c>
    </row>
    <row r="6045" spans="1:18">
      <c r="A6045" s="2" t="str">
        <f>"中国中车"</f>
        <v>中国中车</v>
      </c>
      <c r="B6045" s="2">
        <v>100</v>
      </c>
      <c r="C6045" s="2">
        <v>100</v>
      </c>
      <c r="D6045" s="2" t="str">
        <f>"人民币"</f>
        <v>人民币</v>
      </c>
      <c r="E6045" s="2">
        <v>26.395</v>
      </c>
      <c r="F6045" s="2">
        <v>-631.5</v>
      </c>
      <c r="G6045" s="2">
        <v>-23.92</v>
      </c>
      <c r="H6045" s="2"/>
      <c r="I6045" s="2">
        <v>2008</v>
      </c>
      <c r="J6045" s="2">
        <v>20.08</v>
      </c>
      <c r="K6045" s="2">
        <v>0</v>
      </c>
      <c r="L6045" s="2">
        <v>100</v>
      </c>
      <c r="M6045" s="2" t="str">
        <f>"601766"</f>
        <v>601766</v>
      </c>
      <c r="N6045" s="2" t="str">
        <f>"A453612732"</f>
        <v>A453612732</v>
      </c>
      <c r="O6045" s="2" t="str">
        <f>"2639.50"</f>
        <v>2639.50</v>
      </c>
      <c r="P6045" s="2">
        <v>30</v>
      </c>
      <c r="Q6045" s="2">
        <f>P6045*B6045</f>
        <v>3000</v>
      </c>
      <c r="R6045" s="2">
        <f>(Q6045-O6045)/O6045*100</f>
        <v>13.6578897518469</v>
      </c>
    </row>
    <row r="6046" spans="1:18">
      <c r="A6046" s="2" t="s">
        <v>8</v>
      </c>
      <c r="B6046" s="2" t="s">
        <v>9</v>
      </c>
      <c r="C6046" s="4" t="s">
        <v>10</v>
      </c>
      <c r="D6046" s="4"/>
      <c r="E6046" s="4"/>
      <c r="F6046" s="2"/>
      <c r="G6046" s="2">
        <f>SUM(G6030:G6045)</f>
        <v>-178.38</v>
      </c>
      <c r="H6046" s="2"/>
      <c r="I6046" s="2"/>
      <c r="J6046" s="2"/>
      <c r="K6046" s="2"/>
      <c r="L6046" s="2"/>
      <c r="M6046" s="2"/>
      <c r="N6046" s="2"/>
      <c r="O6046" s="2"/>
      <c r="P6046" s="2"/>
      <c r="Q6046" s="2">
        <f>SUM(Q6030:Q6045)</f>
        <v>134800</v>
      </c>
      <c r="R6046" s="2"/>
    </row>
    <row r="6047" customFormat="1" spans="3:8">
      <c r="C6047" s="5"/>
      <c r="D6047" s="5"/>
      <c r="E6047" s="5"/>
      <c r="H6047" s="6">
        <v>42257</v>
      </c>
    </row>
    <row r="6048" customFormat="1" spans="10:10">
      <c r="J6048" s="6">
        <f>H6047+1</f>
        <v>42258</v>
      </c>
    </row>
    <row r="6049" customFormat="1" spans="2:11">
      <c r="B6049" t="s">
        <v>11</v>
      </c>
      <c r="K6049" s="7">
        <f ca="1">NOW()</f>
        <v>42259.9654398148</v>
      </c>
    </row>
    <row r="6050" customFormat="1" spans="9:9">
      <c r="I6050" t="e">
        <f>D6042+1</f>
        <v>#VALUE!</v>
      </c>
    </row>
    <row r="6051" customFormat="1"/>
    <row r="6052" spans="1:18">
      <c r="A6052" s="2" t="s">
        <v>0</v>
      </c>
      <c r="B6052" s="2" t="str">
        <f>"证券数量"</f>
        <v>证券数量</v>
      </c>
      <c r="C6052" s="2" t="s">
        <v>1</v>
      </c>
      <c r="D6052" s="2" t="str">
        <f>"价格币种"</f>
        <v>价格币种</v>
      </c>
      <c r="E6052" s="2" t="str">
        <f>"成本价"</f>
        <v>成本价</v>
      </c>
      <c r="F6052" s="2" t="str">
        <f>"浮动盈亏"</f>
        <v>浮动盈亏</v>
      </c>
      <c r="G6052" s="2" t="str">
        <f>"盈亏比例(%)"</f>
        <v>盈亏比例(%)</v>
      </c>
      <c r="H6052" s="2" t="str">
        <f>"折算汇率"</f>
        <v>折算汇率</v>
      </c>
      <c r="I6052" s="2" t="str">
        <f>"最新市值"</f>
        <v>最新市值</v>
      </c>
      <c r="J6052" s="2" t="str">
        <f>"当前价"</f>
        <v>当前价</v>
      </c>
      <c r="K6052" s="2" t="str">
        <f>"今买数量"</f>
        <v>今买数量</v>
      </c>
      <c r="L6052" s="2" t="str">
        <f>"今卖数量"</f>
        <v>今卖数量</v>
      </c>
      <c r="M6052" s="2" t="str">
        <f>"证券代码"</f>
        <v>证券代码</v>
      </c>
      <c r="N6052" s="2" t="str">
        <f>"股东代码"</f>
        <v>股东代码</v>
      </c>
      <c r="O6052" s="2" t="str">
        <f>"成本金额"</f>
        <v>成本金额</v>
      </c>
      <c r="P6052" s="2" t="s">
        <v>2</v>
      </c>
      <c r="Q6052" s="2"/>
      <c r="R6052" s="2" t="s">
        <v>3</v>
      </c>
    </row>
    <row r="6053" spans="1:18">
      <c r="A6053" s="2" t="s">
        <v>4</v>
      </c>
      <c r="B6053" s="9" t="s">
        <v>5</v>
      </c>
      <c r="C6053" s="9" t="s">
        <v>5</v>
      </c>
      <c r="D6053" s="2" t="str">
        <f t="shared" ref="D6053:D6068" si="1806">"人民币"</f>
        <v>人民币</v>
      </c>
      <c r="E6053" s="2">
        <v>19.758</v>
      </c>
      <c r="F6053" s="2">
        <v>-1294.53</v>
      </c>
      <c r="G6053" s="2">
        <v>-8.19</v>
      </c>
      <c r="H6053" s="9" t="s">
        <v>6</v>
      </c>
      <c r="I6053" s="2">
        <v>14512</v>
      </c>
      <c r="J6053" s="2">
        <v>18.14</v>
      </c>
      <c r="K6053" s="2">
        <v>0</v>
      </c>
      <c r="L6053" s="2">
        <v>0</v>
      </c>
      <c r="M6053" s="2" t="str">
        <f>"000936"</f>
        <v>000936</v>
      </c>
      <c r="N6053" s="2" t="str">
        <f t="shared" ref="N6053:N6056" si="1807">"0157472516"</f>
        <v>0157472516</v>
      </c>
      <c r="O6053" s="2" t="str">
        <f>"15806.53"</f>
        <v>15806.53</v>
      </c>
      <c r="P6053" s="2">
        <v>30</v>
      </c>
      <c r="Q6053" s="2">
        <f t="shared" ref="Q6053:Q6068" si="1808">P6053*B6053</f>
        <v>24000</v>
      </c>
      <c r="R6053" s="2">
        <f t="shared" ref="R6053:R6068" si="1809">(Q6053-O6053)/O6053*100</f>
        <v>51.835981711356</v>
      </c>
    </row>
    <row r="6054" spans="1:18">
      <c r="A6054" s="2" t="str">
        <f>"创业板B"</f>
        <v>创业板B</v>
      </c>
      <c r="B6054" s="2">
        <v>10000</v>
      </c>
      <c r="C6054" s="2">
        <v>10000</v>
      </c>
      <c r="D6054" s="2" t="str">
        <f>"人民币"</f>
        <v>人民币</v>
      </c>
      <c r="E6054" s="2">
        <v>1.116</v>
      </c>
      <c r="F6054" s="2">
        <v>-927.5</v>
      </c>
      <c r="G6054" s="2">
        <v>-8.33</v>
      </c>
      <c r="H6054" s="2"/>
      <c r="I6054" s="2">
        <v>10230</v>
      </c>
      <c r="J6054" s="2">
        <v>1.023</v>
      </c>
      <c r="K6054" s="2">
        <v>0</v>
      </c>
      <c r="L6054" s="2">
        <v>0</v>
      </c>
      <c r="M6054" s="2" t="str">
        <f>"150153"</f>
        <v>150153</v>
      </c>
      <c r="N6054" s="2" t="str">
        <f>"0157472516"</f>
        <v>0157472516</v>
      </c>
      <c r="O6054" s="2" t="str">
        <f>"11157.50"</f>
        <v>11157.50</v>
      </c>
      <c r="P6054" s="2">
        <v>1.3</v>
      </c>
      <c r="Q6054" s="2">
        <f>P6054*B6054</f>
        <v>13000</v>
      </c>
      <c r="R6054" s="2">
        <f>(Q6054-O6054)/O6054*100</f>
        <v>16.5135559041004</v>
      </c>
    </row>
    <row r="6055" spans="1:18">
      <c r="A6055" s="2" t="s">
        <v>7</v>
      </c>
      <c r="B6055" s="2">
        <v>600</v>
      </c>
      <c r="C6055" s="2">
        <v>600</v>
      </c>
      <c r="D6055" s="2" t="str">
        <f>"人民币"</f>
        <v>人民币</v>
      </c>
      <c r="E6055" s="2">
        <v>17.548</v>
      </c>
      <c r="F6055" s="2">
        <v>-310.88</v>
      </c>
      <c r="G6055" s="2">
        <v>-2.95</v>
      </c>
      <c r="H6055" s="2"/>
      <c r="I6055" s="2">
        <v>10218</v>
      </c>
      <c r="J6055" s="2">
        <v>17.03</v>
      </c>
      <c r="K6055" s="2">
        <v>0</v>
      </c>
      <c r="L6055" s="2">
        <v>0</v>
      </c>
      <c r="M6055" s="2" t="str">
        <f>"600008"</f>
        <v>600008</v>
      </c>
      <c r="N6055" s="2" t="str">
        <f t="shared" ref="N6055:N6058" si="1810">"A453612732"</f>
        <v>A453612732</v>
      </c>
      <c r="O6055" s="2" t="str">
        <f>"10528.88"</f>
        <v>10528.88</v>
      </c>
      <c r="P6055" s="2">
        <v>25</v>
      </c>
      <c r="Q6055" s="2">
        <f>P6055*B6055</f>
        <v>15000</v>
      </c>
      <c r="R6055" s="2">
        <f>(Q6055-O6055)/O6055*100</f>
        <v>42.4652954540274</v>
      </c>
    </row>
    <row r="6056" spans="1:18">
      <c r="A6056" s="2" t="str">
        <f>"华英农业"</f>
        <v>华英农业</v>
      </c>
      <c r="B6056" s="2">
        <v>600</v>
      </c>
      <c r="C6056" s="2">
        <v>300</v>
      </c>
      <c r="D6056" s="2" t="str">
        <f>"人民币"</f>
        <v>人民币</v>
      </c>
      <c r="E6056" s="2">
        <v>14.948</v>
      </c>
      <c r="F6056" s="2">
        <v>-418.66</v>
      </c>
      <c r="G6056" s="2">
        <v>-4.67</v>
      </c>
      <c r="H6056" s="2"/>
      <c r="I6056" s="2">
        <v>8550</v>
      </c>
      <c r="J6056" s="2">
        <v>14.25</v>
      </c>
      <c r="K6056" s="2">
        <v>300</v>
      </c>
      <c r="L6056" s="2">
        <v>0</v>
      </c>
      <c r="M6056" s="2" t="str">
        <f>"002321"</f>
        <v>002321</v>
      </c>
      <c r="N6056" s="2" t="str">
        <f>"0157472516"</f>
        <v>0157472516</v>
      </c>
      <c r="O6056" s="2" t="str">
        <f>"8968.66"</f>
        <v>8968.66</v>
      </c>
      <c r="P6056" s="2">
        <v>25</v>
      </c>
      <c r="Q6056" s="2">
        <f>P6056*B6056</f>
        <v>15000</v>
      </c>
      <c r="R6056" s="2">
        <f>(Q6056-O6056)/O6056*100</f>
        <v>67.2490650777262</v>
      </c>
    </row>
    <row r="6057" spans="1:18">
      <c r="A6057" s="2" t="str">
        <f>"*ST阳化"</f>
        <v>*ST阳化</v>
      </c>
      <c r="B6057" s="2">
        <v>900</v>
      </c>
      <c r="C6057" s="2">
        <v>600</v>
      </c>
      <c r="D6057" s="2" t="str">
        <f>"人民币"</f>
        <v>人民币</v>
      </c>
      <c r="E6057" s="2">
        <v>7.599</v>
      </c>
      <c r="F6057" s="2">
        <v>-80.2</v>
      </c>
      <c r="G6057" s="2">
        <v>-1.17</v>
      </c>
      <c r="H6057" s="2"/>
      <c r="I6057" s="2">
        <v>6759</v>
      </c>
      <c r="J6057" s="2">
        <v>7.51</v>
      </c>
      <c r="K6057" s="2">
        <v>300</v>
      </c>
      <c r="L6057" s="2">
        <v>0</v>
      </c>
      <c r="M6057" s="2" t="str">
        <f>"600691"</f>
        <v>600691</v>
      </c>
      <c r="N6057" s="2" t="str">
        <f>"A453612732"</f>
        <v>A453612732</v>
      </c>
      <c r="O6057" s="2" t="str">
        <f>"6839.20"</f>
        <v>6839.20</v>
      </c>
      <c r="P6057" s="2">
        <v>11</v>
      </c>
      <c r="Q6057" s="2">
        <f>P6057*B6057</f>
        <v>9900</v>
      </c>
      <c r="R6057" s="2">
        <f>(Q6057-O6057)/O6057*100</f>
        <v>44.7537723710376</v>
      </c>
    </row>
    <row r="6058" spans="1:18">
      <c r="A6058" s="2" t="str">
        <f>"雪峰科技"</f>
        <v>雪峰科技</v>
      </c>
      <c r="B6058" s="2">
        <v>200</v>
      </c>
      <c r="C6058" s="2">
        <v>100</v>
      </c>
      <c r="D6058" s="2" t="str">
        <f>"人民币"</f>
        <v>人民币</v>
      </c>
      <c r="E6058" s="2">
        <v>37.898</v>
      </c>
      <c r="F6058" s="2">
        <v>-1239.59</v>
      </c>
      <c r="G6058" s="2">
        <v>-16.35</v>
      </c>
      <c r="H6058" s="2"/>
      <c r="I6058" s="2">
        <v>6340</v>
      </c>
      <c r="J6058" s="2">
        <v>31.7</v>
      </c>
      <c r="K6058" s="2">
        <v>100</v>
      </c>
      <c r="L6058" s="2">
        <v>0</v>
      </c>
      <c r="M6058" s="2" t="str">
        <f>"603227"</f>
        <v>603227</v>
      </c>
      <c r="N6058" s="2" t="str">
        <f>"A453612732"</f>
        <v>A453612732</v>
      </c>
      <c r="O6058" s="2" t="str">
        <f>"7579.59"</f>
        <v>7579.59</v>
      </c>
      <c r="P6058" s="2">
        <v>42</v>
      </c>
      <c r="Q6058" s="2">
        <f>P6058*B6058</f>
        <v>8400</v>
      </c>
      <c r="R6058" s="2">
        <f>(Q6058-O6058)/O6058*100</f>
        <v>10.8239363870605</v>
      </c>
    </row>
    <row r="6059" spans="1:18">
      <c r="A6059" s="2" t="str">
        <f>"三花股份"</f>
        <v>三花股份</v>
      </c>
      <c r="B6059" s="2">
        <v>400</v>
      </c>
      <c r="C6059" s="2">
        <v>400</v>
      </c>
      <c r="D6059" s="2" t="str">
        <f>"人民币"</f>
        <v>人民币</v>
      </c>
      <c r="E6059" s="2">
        <v>13.737</v>
      </c>
      <c r="F6059" s="2">
        <v>69.25</v>
      </c>
      <c r="G6059" s="2">
        <v>1.26</v>
      </c>
      <c r="H6059" s="2"/>
      <c r="I6059" s="2">
        <v>5564</v>
      </c>
      <c r="J6059" s="2">
        <v>13.91</v>
      </c>
      <c r="K6059" s="2">
        <v>0</v>
      </c>
      <c r="L6059" s="2">
        <v>0</v>
      </c>
      <c r="M6059" s="2" t="str">
        <f>"002050"</f>
        <v>002050</v>
      </c>
      <c r="N6059" s="2" t="str">
        <f t="shared" ref="N6059:N6064" si="1811">"0157472516"</f>
        <v>0157472516</v>
      </c>
      <c r="O6059" s="2" t="str">
        <f>"5494.75"</f>
        <v>5494.75</v>
      </c>
      <c r="P6059" s="2">
        <v>20</v>
      </c>
      <c r="Q6059" s="2">
        <f>P6059*B6059</f>
        <v>8000</v>
      </c>
      <c r="R6059" s="2">
        <f>(Q6059-O6059)/O6059*100</f>
        <v>45.5935210883116</v>
      </c>
    </row>
    <row r="6060" spans="1:18">
      <c r="A6060" s="2" t="str">
        <f>"农 产 品"</f>
        <v>农 产 品</v>
      </c>
      <c r="B6060" s="2">
        <v>200</v>
      </c>
      <c r="C6060" s="2">
        <v>200</v>
      </c>
      <c r="D6060" s="2" t="str">
        <f>"人民币"</f>
        <v>人民币</v>
      </c>
      <c r="E6060" s="2">
        <v>25.665</v>
      </c>
      <c r="F6060" s="2">
        <v>-601</v>
      </c>
      <c r="G6060" s="2">
        <v>-11.71</v>
      </c>
      <c r="H6060" s="2"/>
      <c r="I6060" s="2">
        <v>4532</v>
      </c>
      <c r="J6060" s="2">
        <v>22.66</v>
      </c>
      <c r="K6060" s="2">
        <v>0</v>
      </c>
      <c r="L6060" s="2">
        <v>0</v>
      </c>
      <c r="M6060" s="2" t="str">
        <f>"000061"</f>
        <v>000061</v>
      </c>
      <c r="N6060" s="2" t="str">
        <f>"0157472516"</f>
        <v>0157472516</v>
      </c>
      <c r="O6060" s="2" t="str">
        <f>"5133.00"</f>
        <v>5133.00</v>
      </c>
      <c r="P6060" s="2">
        <v>35</v>
      </c>
      <c r="Q6060" s="2">
        <f>P6060*B6060</f>
        <v>7000</v>
      </c>
      <c r="R6060" s="2">
        <f>(Q6060-O6060)/O6060*100</f>
        <v>36.3724917202416</v>
      </c>
    </row>
    <row r="6061" spans="1:18">
      <c r="A6061" s="2" t="str">
        <f>"北京城建"</f>
        <v>北京城建</v>
      </c>
      <c r="B6061" s="2">
        <v>200</v>
      </c>
      <c r="C6061" s="2">
        <v>200</v>
      </c>
      <c r="D6061" s="2" t="str">
        <f>"人民币"</f>
        <v>人民币</v>
      </c>
      <c r="E6061" s="2">
        <v>24.605</v>
      </c>
      <c r="F6061" s="2">
        <v>-394.99</v>
      </c>
      <c r="G6061" s="2">
        <v>-8.03</v>
      </c>
      <c r="H6061" s="2"/>
      <c r="I6061" s="2">
        <v>4526</v>
      </c>
      <c r="J6061" s="2">
        <v>22.63</v>
      </c>
      <c r="K6061" s="2">
        <v>0</v>
      </c>
      <c r="L6061" s="2">
        <v>0</v>
      </c>
      <c r="M6061" s="2" t="str">
        <f>"600266"</f>
        <v>600266</v>
      </c>
      <c r="N6061" s="2" t="str">
        <f t="shared" ref="N6061:N6063" si="1812">"A453612732"</f>
        <v>A453612732</v>
      </c>
      <c r="O6061" s="2" t="str">
        <f>"4920.99"</f>
        <v>4920.99</v>
      </c>
      <c r="P6061" s="2">
        <v>28</v>
      </c>
      <c r="Q6061" s="2">
        <f>P6061*B6061</f>
        <v>5600</v>
      </c>
      <c r="R6061" s="2">
        <f>(Q6061-O6061)/O6061*100</f>
        <v>13.7982397850839</v>
      </c>
    </row>
    <row r="6062" spans="1:18">
      <c r="A6062" s="2" t="str">
        <f>"上汽集团"</f>
        <v>上汽集团</v>
      </c>
      <c r="B6062" s="2">
        <v>200</v>
      </c>
      <c r="C6062" s="2">
        <v>200</v>
      </c>
      <c r="D6062" s="2" t="str">
        <f>"人民币"</f>
        <v>人民币</v>
      </c>
      <c r="E6062" s="2">
        <v>24.736</v>
      </c>
      <c r="F6062" s="2">
        <v>-449.12</v>
      </c>
      <c r="G6062" s="2">
        <v>-9.08</v>
      </c>
      <c r="H6062" s="2"/>
      <c r="I6062" s="2">
        <v>4498</v>
      </c>
      <c r="J6062" s="2">
        <v>22.49</v>
      </c>
      <c r="K6062" s="2">
        <v>0</v>
      </c>
      <c r="L6062" s="2">
        <v>0</v>
      </c>
      <c r="M6062" s="2" t="str">
        <f>"600104"</f>
        <v>600104</v>
      </c>
      <c r="N6062" s="2" t="str">
        <f>"A453612732"</f>
        <v>A453612732</v>
      </c>
      <c r="O6062" s="2" t="str">
        <f>"4947.12"</f>
        <v>4947.12</v>
      </c>
      <c r="P6062" s="2">
        <v>35</v>
      </c>
      <c r="Q6062" s="2">
        <f>P6062*B6062</f>
        <v>7000</v>
      </c>
      <c r="R6062" s="2">
        <f>(Q6062-O6062)/O6062*100</f>
        <v>41.4964666310904</v>
      </c>
    </row>
    <row r="6063" spans="1:18">
      <c r="A6063" s="2" t="str">
        <f>"中海集运"</f>
        <v>中海集运</v>
      </c>
      <c r="B6063" s="2">
        <v>400</v>
      </c>
      <c r="C6063" s="2">
        <v>400</v>
      </c>
      <c r="D6063" s="2" t="str">
        <f>"人民币"</f>
        <v>人民币</v>
      </c>
      <c r="E6063" s="2">
        <v>9.099</v>
      </c>
      <c r="F6063" s="2">
        <v>-167.68</v>
      </c>
      <c r="G6063" s="2">
        <v>-4.6</v>
      </c>
      <c r="H6063" s="2"/>
      <c r="I6063" s="2">
        <v>3472</v>
      </c>
      <c r="J6063" s="2">
        <v>8.68</v>
      </c>
      <c r="K6063" s="2">
        <v>0</v>
      </c>
      <c r="L6063" s="2">
        <v>0</v>
      </c>
      <c r="M6063" s="2" t="str">
        <f>"601866"</f>
        <v>601866</v>
      </c>
      <c r="N6063" s="2" t="str">
        <f>"A453612732"</f>
        <v>A453612732</v>
      </c>
      <c r="O6063" s="2" t="str">
        <f>"3639.68"</f>
        <v>3639.68</v>
      </c>
      <c r="P6063" s="2">
        <v>12</v>
      </c>
      <c r="Q6063" s="2">
        <f>P6063*B6063</f>
        <v>4800</v>
      </c>
      <c r="R6063" s="2">
        <f>(Q6063-O6063)/O6063*100</f>
        <v>31.8797256901706</v>
      </c>
    </row>
    <row r="6064" spans="1:18">
      <c r="A6064" s="2" t="str">
        <f>"中航军B"</f>
        <v>中航军B</v>
      </c>
      <c r="B6064" s="2">
        <v>3000</v>
      </c>
      <c r="C6064" s="2">
        <v>3000</v>
      </c>
      <c r="D6064" s="2" t="str">
        <f>"人民币"</f>
        <v>人民币</v>
      </c>
      <c r="E6064" s="2">
        <v>0.972</v>
      </c>
      <c r="F6064" s="2">
        <v>-62</v>
      </c>
      <c r="G6064" s="2">
        <v>-2.16</v>
      </c>
      <c r="H6064" s="2"/>
      <c r="I6064" s="2">
        <v>2853</v>
      </c>
      <c r="J6064" s="2">
        <v>0.951</v>
      </c>
      <c r="K6064" s="2">
        <v>0</v>
      </c>
      <c r="L6064" s="2">
        <v>0</v>
      </c>
      <c r="M6064" s="2" t="str">
        <f>"150222"</f>
        <v>150222</v>
      </c>
      <c r="N6064" s="2" t="str">
        <f>"0157472516"</f>
        <v>0157472516</v>
      </c>
      <c r="O6064" s="2" t="str">
        <f>"2915.00"</f>
        <v>2915.00</v>
      </c>
      <c r="P6064" s="2">
        <v>1.1</v>
      </c>
      <c r="Q6064" s="2">
        <f>P6064*B6064</f>
        <v>3300</v>
      </c>
      <c r="R6064" s="2">
        <f>(Q6064-O6064)/O6064*100</f>
        <v>13.2075471698113</v>
      </c>
    </row>
    <row r="6065" spans="1:18">
      <c r="A6065" s="2" t="str">
        <f>"华贸物流"</f>
        <v>华贸物流</v>
      </c>
      <c r="B6065" s="2">
        <v>200</v>
      </c>
      <c r="C6065" s="2">
        <v>200</v>
      </c>
      <c r="D6065" s="2" t="str">
        <f>"人民币"</f>
        <v>人民币</v>
      </c>
      <c r="E6065" s="2">
        <v>16.576</v>
      </c>
      <c r="F6065" s="2">
        <v>-473.12</v>
      </c>
      <c r="G6065" s="2">
        <v>-14.27</v>
      </c>
      <c r="H6065" s="2"/>
      <c r="I6065" s="2">
        <v>2842</v>
      </c>
      <c r="J6065" s="2">
        <v>14.21</v>
      </c>
      <c r="K6065" s="2">
        <v>0</v>
      </c>
      <c r="L6065" s="2">
        <v>0</v>
      </c>
      <c r="M6065" s="2" t="str">
        <f>"603128"</f>
        <v>603128</v>
      </c>
      <c r="N6065" s="2" t="str">
        <f t="shared" ref="N6065:N6068" si="1813">"A453612732"</f>
        <v>A453612732</v>
      </c>
      <c r="O6065" s="2" t="str">
        <f>"3315.12"</f>
        <v>3315.12</v>
      </c>
      <c r="P6065" s="2">
        <v>20</v>
      </c>
      <c r="Q6065" s="2">
        <f>P6065*B6065</f>
        <v>4000</v>
      </c>
      <c r="R6065" s="2">
        <f>(Q6065-O6065)/O6065*100</f>
        <v>20.6592823185888</v>
      </c>
    </row>
    <row r="6066" spans="1:18">
      <c r="A6066" s="2" t="str">
        <f>"盛达矿业"</f>
        <v>盛达矿业</v>
      </c>
      <c r="B6066" s="2">
        <v>100</v>
      </c>
      <c r="C6066" s="2">
        <v>100</v>
      </c>
      <c r="D6066" s="2" t="str">
        <f>"人民币"</f>
        <v>人民币</v>
      </c>
      <c r="E6066" s="2">
        <v>38.308</v>
      </c>
      <c r="F6066" s="2">
        <v>-1175.77</v>
      </c>
      <c r="G6066" s="2">
        <v>-30.69</v>
      </c>
      <c r="H6066" s="2"/>
      <c r="I6066" s="2">
        <v>2655</v>
      </c>
      <c r="J6066" s="2">
        <v>26.55</v>
      </c>
      <c r="K6066" s="2">
        <v>0</v>
      </c>
      <c r="L6066" s="2">
        <v>100</v>
      </c>
      <c r="M6066" s="2" t="str">
        <f>"000603"</f>
        <v>000603</v>
      </c>
      <c r="N6066" s="2" t="str">
        <f>"0157472516"</f>
        <v>0157472516</v>
      </c>
      <c r="O6066" s="2" t="str">
        <f>"3830.77"</f>
        <v>3830.77</v>
      </c>
      <c r="P6066" s="2">
        <v>40</v>
      </c>
      <c r="Q6066" s="2">
        <f>P6066*B6066</f>
        <v>4000</v>
      </c>
      <c r="R6066" s="2">
        <f>(Q6066-O6066)/O6066*100</f>
        <v>4.41764971533138</v>
      </c>
    </row>
    <row r="6067" spans="1:18">
      <c r="A6067" s="2" t="str">
        <f>"大众交通"</f>
        <v>大众交通</v>
      </c>
      <c r="B6067" s="2">
        <v>100</v>
      </c>
      <c r="C6067" s="2">
        <v>100</v>
      </c>
      <c r="D6067" s="2" t="str">
        <f>"人民币"</f>
        <v>人民币</v>
      </c>
      <c r="E6067" s="2">
        <v>30.941</v>
      </c>
      <c r="F6067" s="2">
        <v>-1037.13</v>
      </c>
      <c r="G6067" s="2">
        <v>-33.52</v>
      </c>
      <c r="H6067" s="2"/>
      <c r="I6067" s="2">
        <v>2057</v>
      </c>
      <c r="J6067" s="2">
        <v>20.57</v>
      </c>
      <c r="K6067" s="2">
        <v>0</v>
      </c>
      <c r="L6067" s="2">
        <v>0</v>
      </c>
      <c r="M6067" s="2" t="str">
        <f>"600611"</f>
        <v>600611</v>
      </c>
      <c r="N6067" s="2" t="str">
        <f>"A453612732"</f>
        <v>A453612732</v>
      </c>
      <c r="O6067" s="2" t="str">
        <f>"3094.13"</f>
        <v>3094.13</v>
      </c>
      <c r="P6067" s="2">
        <v>28</v>
      </c>
      <c r="Q6067" s="2">
        <f>P6067*B6067</f>
        <v>2800</v>
      </c>
      <c r="R6067" s="2">
        <f>(Q6067-O6067)/O6067*100</f>
        <v>-9.50606470962759</v>
      </c>
    </row>
    <row r="6068" spans="1:18">
      <c r="A6068" s="2" t="str">
        <f>"中国中车"</f>
        <v>中国中车</v>
      </c>
      <c r="B6068" s="2">
        <v>100</v>
      </c>
      <c r="C6068" s="2">
        <v>100</v>
      </c>
      <c r="D6068" s="2" t="str">
        <f>"人民币"</f>
        <v>人民币</v>
      </c>
      <c r="E6068" s="2">
        <v>26.395</v>
      </c>
      <c r="F6068" s="2">
        <v>-631.5</v>
      </c>
      <c r="G6068" s="2">
        <v>-23.92</v>
      </c>
      <c r="H6068" s="2"/>
      <c r="I6068" s="2">
        <v>2008</v>
      </c>
      <c r="J6068" s="2">
        <v>20.08</v>
      </c>
      <c r="K6068" s="2">
        <v>0</v>
      </c>
      <c r="L6068" s="2">
        <v>100</v>
      </c>
      <c r="M6068" s="2" t="str">
        <f>"601766"</f>
        <v>601766</v>
      </c>
      <c r="N6068" s="2" t="str">
        <f>"A453612732"</f>
        <v>A453612732</v>
      </c>
      <c r="O6068" s="2" t="str">
        <f>"2639.50"</f>
        <v>2639.50</v>
      </c>
      <c r="P6068" s="2">
        <v>30</v>
      </c>
      <c r="Q6068" s="2">
        <f>P6068*B6068</f>
        <v>3000</v>
      </c>
      <c r="R6068" s="2">
        <f>(Q6068-O6068)/O6068*100</f>
        <v>13.6578897518469</v>
      </c>
    </row>
    <row r="6069" spans="1:18">
      <c r="A6069" s="2" t="s">
        <v>8</v>
      </c>
      <c r="B6069" s="2" t="s">
        <v>9</v>
      </c>
      <c r="C6069" s="4" t="s">
        <v>10</v>
      </c>
      <c r="D6069" s="4"/>
      <c r="E6069" s="4"/>
      <c r="F6069" s="2"/>
      <c r="G6069" s="2">
        <f>SUM(G6053:G6068)</f>
        <v>-178.38</v>
      </c>
      <c r="H6069" s="2"/>
      <c r="I6069" s="2"/>
      <c r="J6069" s="2"/>
      <c r="K6069" s="2"/>
      <c r="L6069" s="2"/>
      <c r="M6069" s="2"/>
      <c r="N6069" s="2"/>
      <c r="O6069" s="2"/>
      <c r="P6069" s="2"/>
      <c r="Q6069" s="2">
        <f>SUM(Q6053:Q6068)</f>
        <v>134800</v>
      </c>
      <c r="R6069" s="2"/>
    </row>
    <row r="6070" customFormat="1" spans="3:8">
      <c r="C6070" s="5"/>
      <c r="D6070" s="5"/>
      <c r="E6070" s="5"/>
      <c r="H6070" s="6">
        <v>42257</v>
      </c>
    </row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spans="2:18">
      <c r="B6080" s="2" t="str">
        <f>"币种"</f>
        <v>币种</v>
      </c>
      <c r="C6080" s="2" t="str">
        <f>"余额"</f>
        <v>余额</v>
      </c>
      <c r="D6080" s="2" t="str">
        <f>"可用"</f>
        <v>可用</v>
      </c>
      <c r="E6080" s="2" t="str">
        <f>"可取"</f>
        <v>可取</v>
      </c>
      <c r="F6080" s="2" t="str">
        <f>"参考市值"</f>
        <v>参考市值</v>
      </c>
      <c r="G6080" s="2" t="str">
        <f>"资产"</f>
        <v>资产</v>
      </c>
      <c r="H6080" s="2" t="str">
        <f>"盈亏"</f>
        <v>盈亏</v>
      </c>
      <c r="I6080" s="2"/>
      <c r="J6080" s="2"/>
      <c r="K6080" s="2"/>
      <c r="L6080" s="2"/>
      <c r="M6080" s="2"/>
      <c r="N6080" s="2"/>
      <c r="O6080" s="2"/>
      <c r="P6080" s="2"/>
      <c r="Q6080" s="2"/>
      <c r="R6080" s="2"/>
    </row>
    <row r="6081" spans="2:18">
      <c r="B6081" s="2" t="str">
        <f>"人民币"</f>
        <v>人民币</v>
      </c>
      <c r="C6081" s="2" t="str">
        <f>"5508.71"</f>
        <v>5508.71</v>
      </c>
      <c r="D6081" s="2" t="str">
        <f>"138.54"</f>
        <v>138.54</v>
      </c>
      <c r="E6081" s="2" t="str">
        <f>"138.54"</f>
        <v>138.54</v>
      </c>
      <c r="F6081" s="2" t="str">
        <f>"91616.00"</f>
        <v>91616.00</v>
      </c>
      <c r="G6081" s="2" t="str">
        <f>"91754.54"</f>
        <v>91754.54</v>
      </c>
      <c r="H6081" s="2" t="str">
        <f>"-9194.42"</f>
        <v>-9194.42</v>
      </c>
      <c r="I6081" s="2"/>
      <c r="J6081" s="2"/>
      <c r="K6081" s="2"/>
      <c r="L6081" s="2"/>
      <c r="M6081" s="2"/>
      <c r="N6081" s="2"/>
      <c r="O6081" s="2"/>
      <c r="P6081" s="2"/>
      <c r="Q6081" s="2"/>
      <c r="R6081" s="2"/>
    </row>
    <row r="6082" spans="2:18"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8"/>
    </row>
    <row r="6083" spans="2:18">
      <c r="B6083" s="2" t="s">
        <v>0</v>
      </c>
      <c r="C6083" s="2" t="str">
        <f>"证券数量"</f>
        <v>证券数量</v>
      </c>
      <c r="D6083" s="2" t="s">
        <v>1</v>
      </c>
      <c r="E6083" s="2" t="str">
        <f>"价格币种"</f>
        <v>价格币种</v>
      </c>
      <c r="F6083" s="2" t="str">
        <f>"成本价"</f>
        <v>成本价</v>
      </c>
      <c r="G6083" s="2" t="str">
        <f>"浮动盈亏"</f>
        <v>浮动盈亏</v>
      </c>
      <c r="H6083" s="2" t="str">
        <f>"盈亏比例(%)"</f>
        <v>盈亏比例(%)</v>
      </c>
      <c r="I6083" s="2" t="str">
        <f>"折算汇率"</f>
        <v>折算汇率</v>
      </c>
      <c r="J6083" s="2" t="str">
        <f>"最新市值"</f>
        <v>最新市值</v>
      </c>
      <c r="K6083" s="2" t="str">
        <f>"当前价"</f>
        <v>当前价</v>
      </c>
      <c r="L6083" s="2" t="str">
        <f>"今买数量"</f>
        <v>今买数量</v>
      </c>
      <c r="M6083" s="2" t="str">
        <f>"今卖数量"</f>
        <v>今卖数量</v>
      </c>
      <c r="N6083" s="2" t="str">
        <f>"证券代码"</f>
        <v>证券代码</v>
      </c>
      <c r="O6083" s="2" t="str">
        <f>"股东代码"</f>
        <v>股东代码</v>
      </c>
      <c r="P6083" s="2" t="str">
        <f>"成本金额"</f>
        <v>成本金额</v>
      </c>
      <c r="Q6083" s="2" t="s">
        <v>2</v>
      </c>
      <c r="R6083" s="2"/>
    </row>
    <row r="6084" spans="2:18">
      <c r="B6084" s="2" t="s">
        <v>4</v>
      </c>
      <c r="C6084" s="9" t="s">
        <v>5</v>
      </c>
      <c r="D6084" s="9" t="s">
        <v>5</v>
      </c>
      <c r="E6084" s="2" t="str">
        <f t="shared" ref="E6084:E6099" si="1814">"人民币"</f>
        <v>人民币</v>
      </c>
      <c r="F6084" s="2">
        <v>19.758</v>
      </c>
      <c r="G6084" s="2">
        <v>-1294.53</v>
      </c>
      <c r="H6084" s="2">
        <v>-8.19</v>
      </c>
      <c r="I6084" s="9" t="s">
        <v>6</v>
      </c>
      <c r="J6084" s="2">
        <v>14512</v>
      </c>
      <c r="K6084" s="2">
        <v>18.14</v>
      </c>
      <c r="L6084" s="2">
        <v>0</v>
      </c>
      <c r="M6084" s="2">
        <v>0</v>
      </c>
      <c r="N6084" s="2" t="str">
        <f>"000936"</f>
        <v>000936</v>
      </c>
      <c r="O6084" s="2" t="str">
        <f t="shared" ref="O6084:O6087" si="1815">"0157472516"</f>
        <v>0157472516</v>
      </c>
      <c r="P6084" s="2" t="str">
        <f>"15806.53"</f>
        <v>15806.53</v>
      </c>
      <c r="Q6084" s="2">
        <v>30</v>
      </c>
      <c r="R6084" s="2">
        <f t="shared" ref="R6084:R6099" si="1816">Q6084*C6084</f>
        <v>24000</v>
      </c>
    </row>
    <row r="6085" spans="2:18">
      <c r="B6085" s="2" t="str">
        <f>"创业板B"</f>
        <v>创业板B</v>
      </c>
      <c r="C6085" s="2">
        <v>10000</v>
      </c>
      <c r="D6085" s="2">
        <v>10000</v>
      </c>
      <c r="E6085" s="2" t="str">
        <f>"人民币"</f>
        <v>人民币</v>
      </c>
      <c r="F6085" s="2">
        <v>1.116</v>
      </c>
      <c r="G6085" s="2">
        <v>-927.5</v>
      </c>
      <c r="H6085" s="2">
        <v>-8.33</v>
      </c>
      <c r="I6085" s="2"/>
      <c r="J6085" s="2">
        <v>10230</v>
      </c>
      <c r="K6085" s="2">
        <v>1.023</v>
      </c>
      <c r="L6085" s="2">
        <v>0</v>
      </c>
      <c r="M6085" s="2">
        <v>0</v>
      </c>
      <c r="N6085" s="2" t="str">
        <f>"150153"</f>
        <v>150153</v>
      </c>
      <c r="O6085" s="2" t="str">
        <f>"0157472516"</f>
        <v>0157472516</v>
      </c>
      <c r="P6085" s="2" t="str">
        <f>"11157.50"</f>
        <v>11157.50</v>
      </c>
      <c r="Q6085" s="2">
        <v>1.3</v>
      </c>
      <c r="R6085" s="2">
        <f>Q6085*C6085</f>
        <v>13000</v>
      </c>
    </row>
    <row r="6086" spans="2:18">
      <c r="B6086" s="2" t="s">
        <v>7</v>
      </c>
      <c r="C6086" s="2">
        <v>600</v>
      </c>
      <c r="D6086" s="2">
        <v>600</v>
      </c>
      <c r="E6086" s="2" t="str">
        <f>"人民币"</f>
        <v>人民币</v>
      </c>
      <c r="F6086" s="2">
        <v>17.548</v>
      </c>
      <c r="G6086" s="2">
        <v>-310.88</v>
      </c>
      <c r="H6086" s="2">
        <v>-2.95</v>
      </c>
      <c r="I6086" s="2"/>
      <c r="J6086" s="2">
        <v>10218</v>
      </c>
      <c r="K6086" s="2">
        <v>17.03</v>
      </c>
      <c r="L6086" s="2">
        <v>0</v>
      </c>
      <c r="M6086" s="2">
        <v>0</v>
      </c>
      <c r="N6086" s="2" t="str">
        <f>"600008"</f>
        <v>600008</v>
      </c>
      <c r="O6086" s="2" t="str">
        <f t="shared" ref="O6086:O6089" si="1817">"A453612732"</f>
        <v>A453612732</v>
      </c>
      <c r="P6086" s="2" t="str">
        <f>"10528.88"</f>
        <v>10528.88</v>
      </c>
      <c r="Q6086" s="2">
        <v>25</v>
      </c>
      <c r="R6086" s="2">
        <f>Q6086*C6086</f>
        <v>15000</v>
      </c>
    </row>
    <row r="6087" spans="2:18">
      <c r="B6087" s="2" t="str">
        <f>"华英农业"</f>
        <v>华英农业</v>
      </c>
      <c r="C6087" s="2">
        <v>600</v>
      </c>
      <c r="D6087" s="2">
        <v>300</v>
      </c>
      <c r="E6087" s="2" t="str">
        <f>"人民币"</f>
        <v>人民币</v>
      </c>
      <c r="F6087" s="2">
        <v>14.948</v>
      </c>
      <c r="G6087" s="2">
        <v>-418.66</v>
      </c>
      <c r="H6087" s="2">
        <v>-4.67</v>
      </c>
      <c r="I6087" s="2"/>
      <c r="J6087" s="2">
        <v>8550</v>
      </c>
      <c r="K6087" s="2">
        <v>14.25</v>
      </c>
      <c r="L6087" s="2">
        <v>300</v>
      </c>
      <c r="M6087" s="2">
        <v>0</v>
      </c>
      <c r="N6087" s="2" t="str">
        <f>"002321"</f>
        <v>002321</v>
      </c>
      <c r="O6087" s="2" t="str">
        <f>"0157472516"</f>
        <v>0157472516</v>
      </c>
      <c r="P6087" s="2" t="str">
        <f>"8968.66"</f>
        <v>8968.66</v>
      </c>
      <c r="Q6087" s="2">
        <v>25</v>
      </c>
      <c r="R6087" s="2">
        <f>Q6087*C6087</f>
        <v>15000</v>
      </c>
    </row>
    <row r="6088" spans="2:18">
      <c r="B6088" s="2" t="str">
        <f>"*ST阳化"</f>
        <v>*ST阳化</v>
      </c>
      <c r="C6088" s="2">
        <v>900</v>
      </c>
      <c r="D6088" s="2">
        <v>600</v>
      </c>
      <c r="E6088" s="2" t="str">
        <f>"人民币"</f>
        <v>人民币</v>
      </c>
      <c r="F6088" s="2">
        <v>7.599</v>
      </c>
      <c r="G6088" s="2">
        <v>-80.2</v>
      </c>
      <c r="H6088" s="2">
        <v>-1.17</v>
      </c>
      <c r="I6088" s="2"/>
      <c r="J6088" s="2">
        <v>6759</v>
      </c>
      <c r="K6088" s="2">
        <v>7.51</v>
      </c>
      <c r="L6088" s="2">
        <v>300</v>
      </c>
      <c r="M6088" s="2">
        <v>0</v>
      </c>
      <c r="N6088" s="2" t="str">
        <f>"600691"</f>
        <v>600691</v>
      </c>
      <c r="O6088" s="2" t="str">
        <f>"A453612732"</f>
        <v>A453612732</v>
      </c>
      <c r="P6088" s="2" t="str">
        <f>"6839.20"</f>
        <v>6839.20</v>
      </c>
      <c r="Q6088" s="2">
        <v>11</v>
      </c>
      <c r="R6088" s="2">
        <f>Q6088*C6088</f>
        <v>9900</v>
      </c>
    </row>
    <row r="6089" spans="2:18">
      <c r="B6089" s="2" t="str">
        <f>"雪峰科技"</f>
        <v>雪峰科技</v>
      </c>
      <c r="C6089" s="2">
        <v>200</v>
      </c>
      <c r="D6089" s="2">
        <v>100</v>
      </c>
      <c r="E6089" s="2" t="str">
        <f>"人民币"</f>
        <v>人民币</v>
      </c>
      <c r="F6089" s="2">
        <v>37.898</v>
      </c>
      <c r="G6089" s="2">
        <v>-1239.59</v>
      </c>
      <c r="H6089" s="2">
        <v>-16.35</v>
      </c>
      <c r="I6089" s="2"/>
      <c r="J6089" s="2">
        <v>6340</v>
      </c>
      <c r="K6089" s="2">
        <v>31.7</v>
      </c>
      <c r="L6089" s="2">
        <v>100</v>
      </c>
      <c r="M6089" s="2">
        <v>0</v>
      </c>
      <c r="N6089" s="2" t="str">
        <f>"603227"</f>
        <v>603227</v>
      </c>
      <c r="O6089" s="2" t="str">
        <f>"A453612732"</f>
        <v>A453612732</v>
      </c>
      <c r="P6089" s="2" t="str">
        <f>"7579.59"</f>
        <v>7579.59</v>
      </c>
      <c r="Q6089" s="2">
        <v>42</v>
      </c>
      <c r="R6089" s="2">
        <f>Q6089*C6089</f>
        <v>8400</v>
      </c>
    </row>
    <row r="6090" spans="2:18">
      <c r="B6090" s="2" t="str">
        <f>"三花股份"</f>
        <v>三花股份</v>
      </c>
      <c r="C6090" s="2">
        <v>400</v>
      </c>
      <c r="D6090" s="2">
        <v>400</v>
      </c>
      <c r="E6090" s="2" t="str">
        <f>"人民币"</f>
        <v>人民币</v>
      </c>
      <c r="F6090" s="2">
        <v>13.737</v>
      </c>
      <c r="G6090" s="2">
        <v>69.25</v>
      </c>
      <c r="H6090" s="2">
        <v>1.26</v>
      </c>
      <c r="I6090" s="2"/>
      <c r="J6090" s="2">
        <v>5564</v>
      </c>
      <c r="K6090" s="2">
        <v>13.91</v>
      </c>
      <c r="L6090" s="2">
        <v>0</v>
      </c>
      <c r="M6090" s="2">
        <v>0</v>
      </c>
      <c r="N6090" s="2" t="str">
        <f>"002050"</f>
        <v>002050</v>
      </c>
      <c r="O6090" s="2" t="str">
        <f t="shared" ref="O6090:O6095" si="1818">"0157472516"</f>
        <v>0157472516</v>
      </c>
      <c r="P6090" s="2" t="str">
        <f>"5494.75"</f>
        <v>5494.75</v>
      </c>
      <c r="Q6090" s="2">
        <v>20</v>
      </c>
      <c r="R6090" s="2">
        <f>Q6090*C6090</f>
        <v>8000</v>
      </c>
    </row>
    <row r="6091" spans="2:18">
      <c r="B6091" s="2" t="str">
        <f>"农 产 品"</f>
        <v>农 产 品</v>
      </c>
      <c r="C6091" s="2">
        <v>200</v>
      </c>
      <c r="D6091" s="2">
        <v>200</v>
      </c>
      <c r="E6091" s="2" t="str">
        <f>"人民币"</f>
        <v>人民币</v>
      </c>
      <c r="F6091" s="2">
        <v>25.665</v>
      </c>
      <c r="G6091" s="2">
        <v>-601</v>
      </c>
      <c r="H6091" s="2">
        <v>-11.71</v>
      </c>
      <c r="I6091" s="2"/>
      <c r="J6091" s="2">
        <v>4532</v>
      </c>
      <c r="K6091" s="2">
        <v>22.66</v>
      </c>
      <c r="L6091" s="2">
        <v>0</v>
      </c>
      <c r="M6091" s="2">
        <v>0</v>
      </c>
      <c r="N6091" s="2" t="str">
        <f>"000061"</f>
        <v>000061</v>
      </c>
      <c r="O6091" s="2" t="str">
        <f>"0157472516"</f>
        <v>0157472516</v>
      </c>
      <c r="P6091" s="2" t="str">
        <f>"5133.00"</f>
        <v>5133.00</v>
      </c>
      <c r="Q6091" s="2">
        <v>35</v>
      </c>
      <c r="R6091" s="2">
        <f>Q6091*C6091</f>
        <v>7000</v>
      </c>
    </row>
    <row r="6092" spans="2:18">
      <c r="B6092" s="2" t="str">
        <f>"北京城建"</f>
        <v>北京城建</v>
      </c>
      <c r="C6092" s="2">
        <v>200</v>
      </c>
      <c r="D6092" s="2">
        <v>200</v>
      </c>
      <c r="E6092" s="2" t="str">
        <f>"人民币"</f>
        <v>人民币</v>
      </c>
      <c r="F6092" s="2">
        <v>24.605</v>
      </c>
      <c r="G6092" s="2">
        <v>-394.99</v>
      </c>
      <c r="H6092" s="2">
        <v>-8.03</v>
      </c>
      <c r="I6092" s="2"/>
      <c r="J6092" s="2">
        <v>4526</v>
      </c>
      <c r="K6092" s="2">
        <v>22.63</v>
      </c>
      <c r="L6092" s="2">
        <v>0</v>
      </c>
      <c r="M6092" s="2">
        <v>0</v>
      </c>
      <c r="N6092" s="2" t="str">
        <f>"600266"</f>
        <v>600266</v>
      </c>
      <c r="O6092" s="2" t="str">
        <f t="shared" ref="O6092:O6094" si="1819">"A453612732"</f>
        <v>A453612732</v>
      </c>
      <c r="P6092" s="2" t="str">
        <f>"4920.99"</f>
        <v>4920.99</v>
      </c>
      <c r="Q6092" s="2">
        <v>28</v>
      </c>
      <c r="R6092" s="2">
        <f>Q6092*C6092</f>
        <v>5600</v>
      </c>
    </row>
    <row r="6093" spans="2:18">
      <c r="B6093" s="2" t="str">
        <f>"上汽集团"</f>
        <v>上汽集团</v>
      </c>
      <c r="C6093" s="2">
        <v>200</v>
      </c>
      <c r="D6093" s="2">
        <v>200</v>
      </c>
      <c r="E6093" s="2" t="str">
        <f>"人民币"</f>
        <v>人民币</v>
      </c>
      <c r="F6093" s="2">
        <v>24.736</v>
      </c>
      <c r="G6093" s="2">
        <v>-449.12</v>
      </c>
      <c r="H6093" s="2">
        <v>-9.08</v>
      </c>
      <c r="I6093" s="2"/>
      <c r="J6093" s="2">
        <v>4498</v>
      </c>
      <c r="K6093" s="2">
        <v>22.49</v>
      </c>
      <c r="L6093" s="2">
        <v>0</v>
      </c>
      <c r="M6093" s="2">
        <v>0</v>
      </c>
      <c r="N6093" s="2" t="str">
        <f>"600104"</f>
        <v>600104</v>
      </c>
      <c r="O6093" s="2" t="str">
        <f>"A453612732"</f>
        <v>A453612732</v>
      </c>
      <c r="P6093" s="2" t="str">
        <f>"4947.12"</f>
        <v>4947.12</v>
      </c>
      <c r="Q6093" s="2">
        <v>35</v>
      </c>
      <c r="R6093" s="2">
        <f>Q6093*C6093</f>
        <v>7000</v>
      </c>
    </row>
    <row r="6094" spans="2:18">
      <c r="B6094" s="2" t="str">
        <f>"中海集运"</f>
        <v>中海集运</v>
      </c>
      <c r="C6094" s="2">
        <v>400</v>
      </c>
      <c r="D6094" s="2">
        <v>400</v>
      </c>
      <c r="E6094" s="2" t="str">
        <f>"人民币"</f>
        <v>人民币</v>
      </c>
      <c r="F6094" s="2">
        <v>9.099</v>
      </c>
      <c r="G6094" s="2">
        <v>-167.68</v>
      </c>
      <c r="H6094" s="2">
        <v>-4.6</v>
      </c>
      <c r="I6094" s="2"/>
      <c r="J6094" s="2">
        <v>3472</v>
      </c>
      <c r="K6094" s="2">
        <v>8.68</v>
      </c>
      <c r="L6094" s="2">
        <v>0</v>
      </c>
      <c r="M6094" s="2">
        <v>0</v>
      </c>
      <c r="N6094" s="2" t="str">
        <f>"601866"</f>
        <v>601866</v>
      </c>
      <c r="O6094" s="2" t="str">
        <f>"A453612732"</f>
        <v>A453612732</v>
      </c>
      <c r="P6094" s="2" t="str">
        <f>"3639.68"</f>
        <v>3639.68</v>
      </c>
      <c r="Q6094" s="2">
        <v>12</v>
      </c>
      <c r="R6094" s="2">
        <f>Q6094*C6094</f>
        <v>4800</v>
      </c>
    </row>
    <row r="6095" spans="2:18">
      <c r="B6095" s="2" t="str">
        <f>"中航军B"</f>
        <v>中航军B</v>
      </c>
      <c r="C6095" s="2">
        <v>3000</v>
      </c>
      <c r="D6095" s="2">
        <v>3000</v>
      </c>
      <c r="E6095" s="2" t="str">
        <f>"人民币"</f>
        <v>人民币</v>
      </c>
      <c r="F6095" s="2">
        <v>0.972</v>
      </c>
      <c r="G6095" s="2">
        <v>-62</v>
      </c>
      <c r="H6095" s="2">
        <v>-2.16</v>
      </c>
      <c r="I6095" s="2"/>
      <c r="J6095" s="2">
        <v>2853</v>
      </c>
      <c r="K6095" s="2">
        <v>0.951</v>
      </c>
      <c r="L6095" s="2">
        <v>0</v>
      </c>
      <c r="M6095" s="2">
        <v>0</v>
      </c>
      <c r="N6095" s="2" t="str">
        <f>"150222"</f>
        <v>150222</v>
      </c>
      <c r="O6095" s="2" t="str">
        <f>"0157472516"</f>
        <v>0157472516</v>
      </c>
      <c r="P6095" s="2" t="str">
        <f>"2915.00"</f>
        <v>2915.00</v>
      </c>
      <c r="Q6095" s="2">
        <v>1.1</v>
      </c>
      <c r="R6095" s="2">
        <f>Q6095*C6095</f>
        <v>3300</v>
      </c>
    </row>
    <row r="6096" spans="2:18">
      <c r="B6096" s="2" t="str">
        <f>"华贸物流"</f>
        <v>华贸物流</v>
      </c>
      <c r="C6096" s="2">
        <v>200</v>
      </c>
      <c r="D6096" s="2">
        <v>200</v>
      </c>
      <c r="E6096" s="2" t="str">
        <f>"人民币"</f>
        <v>人民币</v>
      </c>
      <c r="F6096" s="2">
        <v>16.576</v>
      </c>
      <c r="G6096" s="2">
        <v>-473.12</v>
      </c>
      <c r="H6096" s="2">
        <v>-14.27</v>
      </c>
      <c r="I6096" s="2"/>
      <c r="J6096" s="2">
        <v>2842</v>
      </c>
      <c r="K6096" s="2">
        <v>14.21</v>
      </c>
      <c r="L6096" s="2">
        <v>0</v>
      </c>
      <c r="M6096" s="2">
        <v>0</v>
      </c>
      <c r="N6096" s="2" t="str">
        <f>"603128"</f>
        <v>603128</v>
      </c>
      <c r="O6096" s="2" t="str">
        <f t="shared" ref="O6096:O6099" si="1820">"A453612732"</f>
        <v>A453612732</v>
      </c>
      <c r="P6096" s="2" t="str">
        <f>"3315.12"</f>
        <v>3315.12</v>
      </c>
      <c r="Q6096" s="2">
        <v>20</v>
      </c>
      <c r="R6096" s="2">
        <f>Q6096*C6096</f>
        <v>4000</v>
      </c>
    </row>
    <row r="6097" spans="2:18">
      <c r="B6097" s="2" t="str">
        <f>"盛达矿业"</f>
        <v>盛达矿业</v>
      </c>
      <c r="C6097" s="2">
        <v>100</v>
      </c>
      <c r="D6097" s="2">
        <v>100</v>
      </c>
      <c r="E6097" s="2" t="str">
        <f>"人民币"</f>
        <v>人民币</v>
      </c>
      <c r="F6097" s="2">
        <v>38.308</v>
      </c>
      <c r="G6097" s="2">
        <v>-1175.77</v>
      </c>
      <c r="H6097" s="2">
        <v>-30.69</v>
      </c>
      <c r="I6097" s="2"/>
      <c r="J6097" s="2">
        <v>2655</v>
      </c>
      <c r="K6097" s="2">
        <v>26.55</v>
      </c>
      <c r="L6097" s="2">
        <v>0</v>
      </c>
      <c r="M6097" s="2">
        <v>100</v>
      </c>
      <c r="N6097" s="2" t="str">
        <f>"000603"</f>
        <v>000603</v>
      </c>
      <c r="O6097" s="2" t="str">
        <f>"0157472516"</f>
        <v>0157472516</v>
      </c>
      <c r="P6097" s="2" t="str">
        <f>"3830.77"</f>
        <v>3830.77</v>
      </c>
      <c r="Q6097" s="2">
        <v>40</v>
      </c>
      <c r="R6097" s="2">
        <f>Q6097*C6097</f>
        <v>4000</v>
      </c>
    </row>
    <row r="6098" spans="2:18">
      <c r="B6098" s="2" t="str">
        <f>"大众交通"</f>
        <v>大众交通</v>
      </c>
      <c r="C6098" s="2">
        <v>100</v>
      </c>
      <c r="D6098" s="2">
        <v>100</v>
      </c>
      <c r="E6098" s="2" t="str">
        <f>"人民币"</f>
        <v>人民币</v>
      </c>
      <c r="F6098" s="2">
        <v>30.941</v>
      </c>
      <c r="G6098" s="2">
        <v>-1037.13</v>
      </c>
      <c r="H6098" s="2">
        <v>-33.52</v>
      </c>
      <c r="I6098" s="2"/>
      <c r="J6098" s="2">
        <v>2057</v>
      </c>
      <c r="K6098" s="2">
        <v>20.57</v>
      </c>
      <c r="L6098" s="2">
        <v>0</v>
      </c>
      <c r="M6098" s="2">
        <v>0</v>
      </c>
      <c r="N6098" s="2" t="str">
        <f>"600611"</f>
        <v>600611</v>
      </c>
      <c r="O6098" s="2" t="str">
        <f>"A453612732"</f>
        <v>A453612732</v>
      </c>
      <c r="P6098" s="2" t="str">
        <f>"3094.13"</f>
        <v>3094.13</v>
      </c>
      <c r="Q6098" s="2">
        <v>28</v>
      </c>
      <c r="R6098" s="2">
        <f>Q6098*C6098</f>
        <v>2800</v>
      </c>
    </row>
    <row r="6099" spans="2:18">
      <c r="B6099" s="2" t="str">
        <f>"中国中车"</f>
        <v>中国中车</v>
      </c>
      <c r="C6099" s="2">
        <v>100</v>
      </c>
      <c r="D6099" s="2">
        <v>100</v>
      </c>
      <c r="E6099" s="2" t="str">
        <f>"人民币"</f>
        <v>人民币</v>
      </c>
      <c r="F6099" s="2">
        <v>26.395</v>
      </c>
      <c r="G6099" s="2">
        <v>-631.5</v>
      </c>
      <c r="H6099" s="2">
        <v>-23.92</v>
      </c>
      <c r="I6099" s="2"/>
      <c r="J6099" s="2">
        <v>2008</v>
      </c>
      <c r="K6099" s="2">
        <v>20.08</v>
      </c>
      <c r="L6099" s="2">
        <v>0</v>
      </c>
      <c r="M6099" s="2">
        <v>100</v>
      </c>
      <c r="N6099" s="2" t="str">
        <f>"601766"</f>
        <v>601766</v>
      </c>
      <c r="O6099" s="2" t="str">
        <f>"A453612732"</f>
        <v>A453612732</v>
      </c>
      <c r="P6099" s="2" t="str">
        <f>"2639.50"</f>
        <v>2639.50</v>
      </c>
      <c r="Q6099" s="2">
        <v>30</v>
      </c>
      <c r="R6099" s="2">
        <f>Q6099*C6099</f>
        <v>3000</v>
      </c>
    </row>
    <row r="6100" spans="2:18">
      <c r="B6100" s="2" t="s">
        <v>8</v>
      </c>
      <c r="C6100" s="2" t="s">
        <v>9</v>
      </c>
      <c r="D6100" s="4" t="s">
        <v>10</v>
      </c>
      <c r="E6100" s="4"/>
      <c r="F6100" s="4"/>
      <c r="G6100" s="2"/>
      <c r="H6100" s="2">
        <f>SUM(H6084:H6099)</f>
        <v>-178.38</v>
      </c>
      <c r="I6100" s="2"/>
      <c r="J6100" s="2"/>
      <c r="K6100" s="2"/>
      <c r="L6100" s="2"/>
      <c r="M6100" s="2"/>
      <c r="N6100" s="2"/>
      <c r="O6100" s="2"/>
      <c r="P6100" s="2"/>
      <c r="Q6100" s="2"/>
      <c r="R6100" s="2">
        <f>SUM(R6084:R6099)</f>
        <v>134800</v>
      </c>
    </row>
    <row r="6101" customFormat="1" spans="4:9">
      <c r="D6101" s="5"/>
      <c r="E6101" s="5"/>
      <c r="F6101" s="5"/>
      <c r="I6101" s="6">
        <v>42257</v>
      </c>
    </row>
    <row r="6102" customFormat="1" spans="11:11">
      <c r="K6102" s="6">
        <f>I6101+1</f>
        <v>42258</v>
      </c>
    </row>
    <row r="6103" customFormat="1" spans="3:12">
      <c r="C6103" t="s">
        <v>11</v>
      </c>
      <c r="L6103" s="7">
        <f ca="1">NOW()</f>
        <v>42259.9654398148</v>
      </c>
    </row>
    <row r="6104" customFormat="1" spans="10:10">
      <c r="J6104" t="e">
        <f>E6096+1</f>
        <v>#VALUE!</v>
      </c>
    </row>
    <row r="6105" customFormat="1" spans="7:7">
      <c r="G6105" t="s">
        <v>12</v>
      </c>
    </row>
    <row r="6106" customFormat="1" spans="6:6">
      <c r="F6106" t="s">
        <v>13</v>
      </c>
    </row>
    <row r="6107" spans="1:17">
      <c r="A6107" s="2" t="str">
        <f>"币种"</f>
        <v>币种</v>
      </c>
      <c r="B6107" s="2" t="str">
        <f>"余额"</f>
        <v>余额</v>
      </c>
      <c r="C6107" s="2" t="str">
        <f>"可用"</f>
        <v>可用</v>
      </c>
      <c r="D6107" s="2" t="str">
        <f>"可取"</f>
        <v>可取</v>
      </c>
      <c r="E6107" s="2" t="str">
        <f>"参考市值"</f>
        <v>参考市值</v>
      </c>
      <c r="F6107" s="2" t="str">
        <f>"资产"</f>
        <v>资产</v>
      </c>
      <c r="G6107" s="2" t="str">
        <f>"盈亏"</f>
        <v>盈亏</v>
      </c>
      <c r="H6107" s="2"/>
      <c r="I6107" s="2"/>
      <c r="J6107" s="2"/>
      <c r="K6107" s="2"/>
      <c r="L6107" s="2"/>
      <c r="M6107" s="2"/>
      <c r="N6107" s="2"/>
      <c r="O6107" s="2"/>
      <c r="P6107" s="2"/>
      <c r="Q6107" s="2"/>
    </row>
    <row r="6108" spans="1:17">
      <c r="A6108" s="2" t="str">
        <f>"人民币"</f>
        <v>人民币</v>
      </c>
      <c r="B6108" s="2" t="str">
        <f>"5508.71"</f>
        <v>5508.71</v>
      </c>
      <c r="C6108" s="2" t="str">
        <f>"138.54"</f>
        <v>138.54</v>
      </c>
      <c r="D6108" s="2" t="str">
        <f>"138.54"</f>
        <v>138.54</v>
      </c>
      <c r="E6108" s="2" t="str">
        <f>"91616.00"</f>
        <v>91616.00</v>
      </c>
      <c r="F6108" s="2" t="str">
        <f>"91754.54"</f>
        <v>91754.54</v>
      </c>
      <c r="G6108" s="2" t="str">
        <f>"-9194.42"</f>
        <v>-9194.42</v>
      </c>
      <c r="H6108" s="2"/>
      <c r="I6108" s="2"/>
      <c r="J6108" s="2"/>
      <c r="K6108" s="2"/>
      <c r="L6108" s="2"/>
      <c r="M6108" s="2"/>
      <c r="N6108" s="2"/>
      <c r="O6108" s="2"/>
      <c r="P6108" s="2"/>
      <c r="Q6108" s="2"/>
    </row>
    <row r="6109" spans="1:17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8"/>
    </row>
    <row r="6110" spans="1:18">
      <c r="A6110" s="2" t="s">
        <v>0</v>
      </c>
      <c r="B6110" s="2" t="str">
        <f>"证券数量"</f>
        <v>证券数量</v>
      </c>
      <c r="C6110" s="2" t="s">
        <v>1</v>
      </c>
      <c r="D6110" s="2" t="str">
        <f>"价格币种"</f>
        <v>价格币种</v>
      </c>
      <c r="E6110" s="2" t="str">
        <f>"成本价"</f>
        <v>成本价</v>
      </c>
      <c r="F6110" s="2" t="str">
        <f>"浮动盈亏"</f>
        <v>浮动盈亏</v>
      </c>
      <c r="G6110" s="2" t="str">
        <f>"盈亏比例(%)"</f>
        <v>盈亏比例(%)</v>
      </c>
      <c r="H6110" s="2" t="str">
        <f>"折算汇率"</f>
        <v>折算汇率</v>
      </c>
      <c r="I6110" s="2" t="str">
        <f>"最新市值"</f>
        <v>最新市值</v>
      </c>
      <c r="J6110" s="2" t="str">
        <f>"当前价"</f>
        <v>当前价</v>
      </c>
      <c r="K6110" s="2" t="str">
        <f>"今买数量"</f>
        <v>今买数量</v>
      </c>
      <c r="L6110" s="2" t="str">
        <f>"今卖数量"</f>
        <v>今卖数量</v>
      </c>
      <c r="M6110" s="2" t="str">
        <f>"证券代码"</f>
        <v>证券代码</v>
      </c>
      <c r="N6110" s="2" t="str">
        <f>"股东代码"</f>
        <v>股东代码</v>
      </c>
      <c r="O6110" s="2" t="str">
        <f>"成本金额"</f>
        <v>成本金额</v>
      </c>
      <c r="P6110" s="2" t="s">
        <v>2</v>
      </c>
      <c r="Q6110" s="2"/>
      <c r="R6110" s="2" t="s">
        <v>3</v>
      </c>
    </row>
    <row r="6111" spans="1:18">
      <c r="A6111" s="2" t="s">
        <v>4</v>
      </c>
      <c r="B6111" s="9" t="s">
        <v>5</v>
      </c>
      <c r="C6111" s="9" t="s">
        <v>5</v>
      </c>
      <c r="D6111" s="2" t="str">
        <f t="shared" ref="D6111:D6126" si="1821">"人民币"</f>
        <v>人民币</v>
      </c>
      <c r="E6111" s="2">
        <v>19.758</v>
      </c>
      <c r="F6111" s="2">
        <v>-1294.53</v>
      </c>
      <c r="G6111" s="2">
        <v>-8.19</v>
      </c>
      <c r="H6111" s="9" t="s">
        <v>6</v>
      </c>
      <c r="I6111" s="2">
        <v>14512</v>
      </c>
      <c r="J6111" s="2">
        <v>18.14</v>
      </c>
      <c r="K6111" s="2">
        <v>0</v>
      </c>
      <c r="L6111" s="2">
        <v>0</v>
      </c>
      <c r="M6111" s="2" t="str">
        <f>"000936"</f>
        <v>000936</v>
      </c>
      <c r="N6111" s="2" t="str">
        <f t="shared" ref="N6111:N6114" si="1822">"0157472516"</f>
        <v>0157472516</v>
      </c>
      <c r="O6111" s="2" t="str">
        <f>"15806.53"</f>
        <v>15806.53</v>
      </c>
      <c r="P6111" s="2">
        <v>30</v>
      </c>
      <c r="Q6111" s="2">
        <f t="shared" ref="Q6111:Q6126" si="1823">P6111*B6111</f>
        <v>24000</v>
      </c>
      <c r="R6111" s="2">
        <f t="shared" ref="R6111:R6126" si="1824">(Q6111-O6111)/O6111*100</f>
        <v>51.835981711356</v>
      </c>
    </row>
    <row r="6112" spans="1:18">
      <c r="A6112" s="2" t="str">
        <f>"创业板B"</f>
        <v>创业板B</v>
      </c>
      <c r="B6112" s="2">
        <v>10000</v>
      </c>
      <c r="C6112" s="2">
        <v>10000</v>
      </c>
      <c r="D6112" s="2" t="str">
        <f>"人民币"</f>
        <v>人民币</v>
      </c>
      <c r="E6112" s="2">
        <v>1.116</v>
      </c>
      <c r="F6112" s="2">
        <v>-927.5</v>
      </c>
      <c r="G6112" s="2">
        <v>-8.33</v>
      </c>
      <c r="H6112" s="2"/>
      <c r="I6112" s="2">
        <v>10230</v>
      </c>
      <c r="J6112" s="2">
        <v>1.023</v>
      </c>
      <c r="K6112" s="2">
        <v>0</v>
      </c>
      <c r="L6112" s="2">
        <v>0</v>
      </c>
      <c r="M6112" s="2" t="str">
        <f>"150153"</f>
        <v>150153</v>
      </c>
      <c r="N6112" s="2" t="str">
        <f>"0157472516"</f>
        <v>0157472516</v>
      </c>
      <c r="O6112" s="2" t="str">
        <f>"11157.50"</f>
        <v>11157.50</v>
      </c>
      <c r="P6112" s="2">
        <v>1.3</v>
      </c>
      <c r="Q6112" s="2">
        <f>P6112*B6112</f>
        <v>13000</v>
      </c>
      <c r="R6112" s="2">
        <f>(Q6112-O6112)/O6112*100</f>
        <v>16.5135559041004</v>
      </c>
    </row>
    <row r="6113" spans="1:18">
      <c r="A6113" s="2" t="s">
        <v>7</v>
      </c>
      <c r="B6113" s="2">
        <v>600</v>
      </c>
      <c r="C6113" s="2">
        <v>600</v>
      </c>
      <c r="D6113" s="2" t="str">
        <f>"人民币"</f>
        <v>人民币</v>
      </c>
      <c r="E6113" s="2">
        <v>17.548</v>
      </c>
      <c r="F6113" s="2">
        <v>-310.88</v>
      </c>
      <c r="G6113" s="2">
        <v>-2.95</v>
      </c>
      <c r="H6113" s="2"/>
      <c r="I6113" s="2">
        <v>10218</v>
      </c>
      <c r="J6113" s="2">
        <v>17.03</v>
      </c>
      <c r="K6113" s="2">
        <v>0</v>
      </c>
      <c r="L6113" s="2">
        <v>0</v>
      </c>
      <c r="M6113" s="2" t="str">
        <f>"600008"</f>
        <v>600008</v>
      </c>
      <c r="N6113" s="2" t="str">
        <f t="shared" ref="N6113:N6116" si="1825">"A453612732"</f>
        <v>A453612732</v>
      </c>
      <c r="O6113" s="2" t="str">
        <f>"10528.88"</f>
        <v>10528.88</v>
      </c>
      <c r="P6113" s="2">
        <v>25</v>
      </c>
      <c r="Q6113" s="2">
        <f>P6113*B6113</f>
        <v>15000</v>
      </c>
      <c r="R6113" s="2">
        <f>(Q6113-O6113)/O6113*100</f>
        <v>42.4652954540274</v>
      </c>
    </row>
    <row r="6114" spans="1:18">
      <c r="A6114" s="2" t="str">
        <f>"华英农业"</f>
        <v>华英农业</v>
      </c>
      <c r="B6114" s="2">
        <v>600</v>
      </c>
      <c r="C6114" s="2">
        <v>300</v>
      </c>
      <c r="D6114" s="2" t="str">
        <f>"人民币"</f>
        <v>人民币</v>
      </c>
      <c r="E6114" s="2">
        <v>14.948</v>
      </c>
      <c r="F6114" s="2">
        <v>-418.66</v>
      </c>
      <c r="G6114" s="2">
        <v>-4.67</v>
      </c>
      <c r="H6114" s="2"/>
      <c r="I6114" s="2">
        <v>8550</v>
      </c>
      <c r="J6114" s="2">
        <v>14.25</v>
      </c>
      <c r="K6114" s="2">
        <v>300</v>
      </c>
      <c r="L6114" s="2">
        <v>0</v>
      </c>
      <c r="M6114" s="2" t="str">
        <f>"002321"</f>
        <v>002321</v>
      </c>
      <c r="N6114" s="2" t="str">
        <f>"0157472516"</f>
        <v>0157472516</v>
      </c>
      <c r="O6114" s="2" t="str">
        <f>"8968.66"</f>
        <v>8968.66</v>
      </c>
      <c r="P6114" s="2">
        <v>25</v>
      </c>
      <c r="Q6114" s="2">
        <f>P6114*B6114</f>
        <v>15000</v>
      </c>
      <c r="R6114" s="2">
        <f>(Q6114-O6114)/O6114*100</f>
        <v>67.2490650777262</v>
      </c>
    </row>
    <row r="6115" spans="1:18">
      <c r="A6115" s="2" t="str">
        <f>"*ST阳化"</f>
        <v>*ST阳化</v>
      </c>
      <c r="B6115" s="2">
        <v>900</v>
      </c>
      <c r="C6115" s="2">
        <v>600</v>
      </c>
      <c r="D6115" s="2" t="str">
        <f>"人民币"</f>
        <v>人民币</v>
      </c>
      <c r="E6115" s="2">
        <v>7.599</v>
      </c>
      <c r="F6115" s="2">
        <v>-80.2</v>
      </c>
      <c r="G6115" s="2">
        <v>-1.17</v>
      </c>
      <c r="H6115" s="2"/>
      <c r="I6115" s="2">
        <v>6759</v>
      </c>
      <c r="J6115" s="2">
        <v>7.51</v>
      </c>
      <c r="K6115" s="2">
        <v>300</v>
      </c>
      <c r="L6115" s="2">
        <v>0</v>
      </c>
      <c r="M6115" s="2" t="str">
        <f>"600691"</f>
        <v>600691</v>
      </c>
      <c r="N6115" s="2" t="str">
        <f>"A453612732"</f>
        <v>A453612732</v>
      </c>
      <c r="O6115" s="2" t="str">
        <f>"6839.20"</f>
        <v>6839.20</v>
      </c>
      <c r="P6115" s="2">
        <v>11</v>
      </c>
      <c r="Q6115" s="2">
        <f>P6115*B6115</f>
        <v>9900</v>
      </c>
      <c r="R6115" s="2">
        <f>(Q6115-O6115)/O6115*100</f>
        <v>44.7537723710376</v>
      </c>
    </row>
    <row r="6116" spans="1:18">
      <c r="A6116" s="2" t="str">
        <f>"雪峰科技"</f>
        <v>雪峰科技</v>
      </c>
      <c r="B6116" s="2">
        <v>200</v>
      </c>
      <c r="C6116" s="2">
        <v>100</v>
      </c>
      <c r="D6116" s="2" t="str">
        <f>"人民币"</f>
        <v>人民币</v>
      </c>
      <c r="E6116" s="2">
        <v>37.898</v>
      </c>
      <c r="F6116" s="2">
        <v>-1239.59</v>
      </c>
      <c r="G6116" s="2">
        <v>-16.35</v>
      </c>
      <c r="H6116" s="2"/>
      <c r="I6116" s="2">
        <v>6340</v>
      </c>
      <c r="J6116" s="2">
        <v>31.7</v>
      </c>
      <c r="K6116" s="2">
        <v>100</v>
      </c>
      <c r="L6116" s="2">
        <v>0</v>
      </c>
      <c r="M6116" s="2" t="str">
        <f>"603227"</f>
        <v>603227</v>
      </c>
      <c r="N6116" s="2" t="str">
        <f>"A453612732"</f>
        <v>A453612732</v>
      </c>
      <c r="O6116" s="2" t="str">
        <f>"7579.59"</f>
        <v>7579.59</v>
      </c>
      <c r="P6116" s="2">
        <v>42</v>
      </c>
      <c r="Q6116" s="2">
        <f>P6116*B6116</f>
        <v>8400</v>
      </c>
      <c r="R6116" s="2">
        <f>(Q6116-O6116)/O6116*100</f>
        <v>10.8239363870605</v>
      </c>
    </row>
    <row r="6117" spans="1:18">
      <c r="A6117" s="2" t="str">
        <f>"三花股份"</f>
        <v>三花股份</v>
      </c>
      <c r="B6117" s="2">
        <v>400</v>
      </c>
      <c r="C6117" s="2">
        <v>400</v>
      </c>
      <c r="D6117" s="2" t="str">
        <f>"人民币"</f>
        <v>人民币</v>
      </c>
      <c r="E6117" s="2">
        <v>13.737</v>
      </c>
      <c r="F6117" s="2">
        <v>69.25</v>
      </c>
      <c r="G6117" s="2">
        <v>1.26</v>
      </c>
      <c r="H6117" s="2"/>
      <c r="I6117" s="2">
        <v>5564</v>
      </c>
      <c r="J6117" s="2">
        <v>13.91</v>
      </c>
      <c r="K6117" s="2">
        <v>0</v>
      </c>
      <c r="L6117" s="2">
        <v>0</v>
      </c>
      <c r="M6117" s="2" t="str">
        <f>"002050"</f>
        <v>002050</v>
      </c>
      <c r="N6117" s="2" t="str">
        <f t="shared" ref="N6117:N6122" si="1826">"0157472516"</f>
        <v>0157472516</v>
      </c>
      <c r="O6117" s="2" t="str">
        <f>"5494.75"</f>
        <v>5494.75</v>
      </c>
      <c r="P6117" s="2">
        <v>20</v>
      </c>
      <c r="Q6117" s="2">
        <f>P6117*B6117</f>
        <v>8000</v>
      </c>
      <c r="R6117" s="2">
        <f>(Q6117-O6117)/O6117*100</f>
        <v>45.5935210883116</v>
      </c>
    </row>
    <row r="6118" spans="1:18">
      <c r="A6118" s="2" t="str">
        <f>"农 产 品"</f>
        <v>农 产 品</v>
      </c>
      <c r="B6118" s="2">
        <v>200</v>
      </c>
      <c r="C6118" s="2">
        <v>200</v>
      </c>
      <c r="D6118" s="2" t="str">
        <f>"人民币"</f>
        <v>人民币</v>
      </c>
      <c r="E6118" s="2">
        <v>25.665</v>
      </c>
      <c r="F6118" s="2">
        <v>-601</v>
      </c>
      <c r="G6118" s="2">
        <v>-11.71</v>
      </c>
      <c r="H6118" s="2"/>
      <c r="I6118" s="2">
        <v>4532</v>
      </c>
      <c r="J6118" s="2">
        <v>22.66</v>
      </c>
      <c r="K6118" s="2">
        <v>0</v>
      </c>
      <c r="L6118" s="2">
        <v>0</v>
      </c>
      <c r="M6118" s="2" t="str">
        <f>"000061"</f>
        <v>000061</v>
      </c>
      <c r="N6118" s="2" t="str">
        <f>"0157472516"</f>
        <v>0157472516</v>
      </c>
      <c r="O6118" s="2" t="str">
        <f>"5133.00"</f>
        <v>5133.00</v>
      </c>
      <c r="P6118" s="2">
        <v>35</v>
      </c>
      <c r="Q6118" s="2">
        <f>P6118*B6118</f>
        <v>7000</v>
      </c>
      <c r="R6118" s="2">
        <f>(Q6118-O6118)/O6118*100</f>
        <v>36.3724917202416</v>
      </c>
    </row>
    <row r="6119" spans="1:18">
      <c r="A6119" s="2" t="str">
        <f>"北京城建"</f>
        <v>北京城建</v>
      </c>
      <c r="B6119" s="2">
        <v>200</v>
      </c>
      <c r="C6119" s="2">
        <v>200</v>
      </c>
      <c r="D6119" s="2" t="str">
        <f>"人民币"</f>
        <v>人民币</v>
      </c>
      <c r="E6119" s="2">
        <v>24.605</v>
      </c>
      <c r="F6119" s="2">
        <v>-394.99</v>
      </c>
      <c r="G6119" s="2">
        <v>-8.03</v>
      </c>
      <c r="H6119" s="2"/>
      <c r="I6119" s="2">
        <v>4526</v>
      </c>
      <c r="J6119" s="2">
        <v>22.63</v>
      </c>
      <c r="K6119" s="2">
        <v>0</v>
      </c>
      <c r="L6119" s="2">
        <v>0</v>
      </c>
      <c r="M6119" s="2" t="str">
        <f>"600266"</f>
        <v>600266</v>
      </c>
      <c r="N6119" s="2" t="str">
        <f t="shared" ref="N6119:N6121" si="1827">"A453612732"</f>
        <v>A453612732</v>
      </c>
      <c r="O6119" s="2" t="str">
        <f>"4920.99"</f>
        <v>4920.99</v>
      </c>
      <c r="P6119" s="2">
        <v>28</v>
      </c>
      <c r="Q6119" s="2">
        <f>P6119*B6119</f>
        <v>5600</v>
      </c>
      <c r="R6119" s="2">
        <f>(Q6119-O6119)/O6119*100</f>
        <v>13.7982397850839</v>
      </c>
    </row>
    <row r="6120" spans="1:18">
      <c r="A6120" s="2" t="str">
        <f>"上汽集团"</f>
        <v>上汽集团</v>
      </c>
      <c r="B6120" s="2">
        <v>200</v>
      </c>
      <c r="C6120" s="2">
        <v>200</v>
      </c>
      <c r="D6120" s="2" t="str">
        <f>"人民币"</f>
        <v>人民币</v>
      </c>
      <c r="E6120" s="2">
        <v>24.736</v>
      </c>
      <c r="F6120" s="2">
        <v>-449.12</v>
      </c>
      <c r="G6120" s="2">
        <v>-9.08</v>
      </c>
      <c r="H6120" s="2"/>
      <c r="I6120" s="2">
        <v>4498</v>
      </c>
      <c r="J6120" s="2">
        <v>22.49</v>
      </c>
      <c r="K6120" s="2">
        <v>0</v>
      </c>
      <c r="L6120" s="2">
        <v>0</v>
      </c>
      <c r="M6120" s="2" t="str">
        <f>"600104"</f>
        <v>600104</v>
      </c>
      <c r="N6120" s="2" t="str">
        <f>"A453612732"</f>
        <v>A453612732</v>
      </c>
      <c r="O6120" s="2" t="str">
        <f>"4947.12"</f>
        <v>4947.12</v>
      </c>
      <c r="P6120" s="2">
        <v>35</v>
      </c>
      <c r="Q6120" s="2">
        <f>P6120*B6120</f>
        <v>7000</v>
      </c>
      <c r="R6120" s="2">
        <f>(Q6120-O6120)/O6120*100</f>
        <v>41.4964666310904</v>
      </c>
    </row>
    <row r="6121" spans="1:18">
      <c r="A6121" s="2" t="str">
        <f>"中海集运"</f>
        <v>中海集运</v>
      </c>
      <c r="B6121" s="2">
        <v>400</v>
      </c>
      <c r="C6121" s="2">
        <v>400</v>
      </c>
      <c r="D6121" s="2" t="str">
        <f>"人民币"</f>
        <v>人民币</v>
      </c>
      <c r="E6121" s="2">
        <v>9.099</v>
      </c>
      <c r="F6121" s="2">
        <v>-167.68</v>
      </c>
      <c r="G6121" s="2">
        <v>-4.6</v>
      </c>
      <c r="H6121" s="2"/>
      <c r="I6121" s="2">
        <v>3472</v>
      </c>
      <c r="J6121" s="2">
        <v>8.68</v>
      </c>
      <c r="K6121" s="2">
        <v>0</v>
      </c>
      <c r="L6121" s="2">
        <v>0</v>
      </c>
      <c r="M6121" s="2" t="str">
        <f>"601866"</f>
        <v>601866</v>
      </c>
      <c r="N6121" s="2" t="str">
        <f>"A453612732"</f>
        <v>A453612732</v>
      </c>
      <c r="O6121" s="2" t="str">
        <f>"3639.68"</f>
        <v>3639.68</v>
      </c>
      <c r="P6121" s="2">
        <v>12</v>
      </c>
      <c r="Q6121" s="2">
        <f>P6121*B6121</f>
        <v>4800</v>
      </c>
      <c r="R6121" s="2">
        <f>(Q6121-O6121)/O6121*100</f>
        <v>31.8797256901706</v>
      </c>
    </row>
    <row r="6122" spans="1:18">
      <c r="A6122" s="2" t="str">
        <f>"中航军B"</f>
        <v>中航军B</v>
      </c>
      <c r="B6122" s="2">
        <v>3000</v>
      </c>
      <c r="C6122" s="2">
        <v>3000</v>
      </c>
      <c r="D6122" s="2" t="str">
        <f>"人民币"</f>
        <v>人民币</v>
      </c>
      <c r="E6122" s="2">
        <v>0.972</v>
      </c>
      <c r="F6122" s="2">
        <v>-62</v>
      </c>
      <c r="G6122" s="2">
        <v>-2.16</v>
      </c>
      <c r="H6122" s="2"/>
      <c r="I6122" s="2">
        <v>2853</v>
      </c>
      <c r="J6122" s="2">
        <v>0.951</v>
      </c>
      <c r="K6122" s="2">
        <v>0</v>
      </c>
      <c r="L6122" s="2">
        <v>0</v>
      </c>
      <c r="M6122" s="2" t="str">
        <f>"150222"</f>
        <v>150222</v>
      </c>
      <c r="N6122" s="2" t="str">
        <f>"0157472516"</f>
        <v>0157472516</v>
      </c>
      <c r="O6122" s="2" t="str">
        <f>"2915.00"</f>
        <v>2915.00</v>
      </c>
      <c r="P6122" s="2">
        <v>1.1</v>
      </c>
      <c r="Q6122" s="2">
        <f>P6122*B6122</f>
        <v>3300</v>
      </c>
      <c r="R6122" s="2">
        <f>(Q6122-O6122)/O6122*100</f>
        <v>13.2075471698113</v>
      </c>
    </row>
    <row r="6123" spans="1:18">
      <c r="A6123" s="2" t="str">
        <f>"华贸物流"</f>
        <v>华贸物流</v>
      </c>
      <c r="B6123" s="2">
        <v>200</v>
      </c>
      <c r="C6123" s="2">
        <v>200</v>
      </c>
      <c r="D6123" s="2" t="str">
        <f>"人民币"</f>
        <v>人民币</v>
      </c>
      <c r="E6123" s="2">
        <v>16.576</v>
      </c>
      <c r="F6123" s="2">
        <v>-473.12</v>
      </c>
      <c r="G6123" s="2">
        <v>-14.27</v>
      </c>
      <c r="H6123" s="2"/>
      <c r="I6123" s="2">
        <v>2842</v>
      </c>
      <c r="J6123" s="2">
        <v>14.21</v>
      </c>
      <c r="K6123" s="2">
        <v>0</v>
      </c>
      <c r="L6123" s="2">
        <v>0</v>
      </c>
      <c r="M6123" s="2" t="str">
        <f>"603128"</f>
        <v>603128</v>
      </c>
      <c r="N6123" s="2" t="str">
        <f t="shared" ref="N6123:N6126" si="1828">"A453612732"</f>
        <v>A453612732</v>
      </c>
      <c r="O6123" s="2" t="str">
        <f>"3315.12"</f>
        <v>3315.12</v>
      </c>
      <c r="P6123" s="2">
        <v>20</v>
      </c>
      <c r="Q6123" s="2">
        <f>P6123*B6123</f>
        <v>4000</v>
      </c>
      <c r="R6123" s="2">
        <f>(Q6123-O6123)/O6123*100</f>
        <v>20.6592823185888</v>
      </c>
    </row>
    <row r="6124" spans="1:18">
      <c r="A6124" s="2" t="str">
        <f>"盛达矿业"</f>
        <v>盛达矿业</v>
      </c>
      <c r="B6124" s="2">
        <v>100</v>
      </c>
      <c r="C6124" s="2">
        <v>100</v>
      </c>
      <c r="D6124" s="2" t="str">
        <f>"人民币"</f>
        <v>人民币</v>
      </c>
      <c r="E6124" s="2">
        <v>38.308</v>
      </c>
      <c r="F6124" s="2">
        <v>-1175.77</v>
      </c>
      <c r="G6124" s="2">
        <v>-30.69</v>
      </c>
      <c r="H6124" s="2"/>
      <c r="I6124" s="2">
        <v>2655</v>
      </c>
      <c r="J6124" s="2">
        <v>26.55</v>
      </c>
      <c r="K6124" s="2">
        <v>0</v>
      </c>
      <c r="L6124" s="2">
        <v>100</v>
      </c>
      <c r="M6124" s="2" t="str">
        <f>"000603"</f>
        <v>000603</v>
      </c>
      <c r="N6124" s="2" t="str">
        <f>"0157472516"</f>
        <v>0157472516</v>
      </c>
      <c r="O6124" s="2" t="str">
        <f>"3830.77"</f>
        <v>3830.77</v>
      </c>
      <c r="P6124" s="2">
        <v>40</v>
      </c>
      <c r="Q6124" s="2">
        <f>P6124*B6124</f>
        <v>4000</v>
      </c>
      <c r="R6124" s="2">
        <f>(Q6124-O6124)/O6124*100</f>
        <v>4.41764971533138</v>
      </c>
    </row>
    <row r="6125" spans="1:18">
      <c r="A6125" s="2" t="str">
        <f>"大众交通"</f>
        <v>大众交通</v>
      </c>
      <c r="B6125" s="2">
        <v>100</v>
      </c>
      <c r="C6125" s="2">
        <v>100</v>
      </c>
      <c r="D6125" s="2" t="str">
        <f>"人民币"</f>
        <v>人民币</v>
      </c>
      <c r="E6125" s="2">
        <v>30.941</v>
      </c>
      <c r="F6125" s="2">
        <v>-1037.13</v>
      </c>
      <c r="G6125" s="2">
        <v>-33.52</v>
      </c>
      <c r="H6125" s="2"/>
      <c r="I6125" s="2">
        <v>2057</v>
      </c>
      <c r="J6125" s="2">
        <v>20.57</v>
      </c>
      <c r="K6125" s="2">
        <v>0</v>
      </c>
      <c r="L6125" s="2">
        <v>0</v>
      </c>
      <c r="M6125" s="2" t="str">
        <f>"600611"</f>
        <v>600611</v>
      </c>
      <c r="N6125" s="2" t="str">
        <f>"A453612732"</f>
        <v>A453612732</v>
      </c>
      <c r="O6125" s="2" t="str">
        <f>"3094.13"</f>
        <v>3094.13</v>
      </c>
      <c r="P6125" s="2">
        <v>28</v>
      </c>
      <c r="Q6125" s="2">
        <f>P6125*B6125</f>
        <v>2800</v>
      </c>
      <c r="R6125" s="2">
        <f>(Q6125-O6125)/O6125*100</f>
        <v>-9.50606470962759</v>
      </c>
    </row>
    <row r="6126" spans="1:18">
      <c r="A6126" s="2" t="str">
        <f>"中国中车"</f>
        <v>中国中车</v>
      </c>
      <c r="B6126" s="2">
        <v>100</v>
      </c>
      <c r="C6126" s="2">
        <v>100</v>
      </c>
      <c r="D6126" s="2" t="str">
        <f>"人民币"</f>
        <v>人民币</v>
      </c>
      <c r="E6126" s="2">
        <v>26.395</v>
      </c>
      <c r="F6126" s="2">
        <v>-631.5</v>
      </c>
      <c r="G6126" s="2">
        <v>-23.92</v>
      </c>
      <c r="H6126" s="2"/>
      <c r="I6126" s="2">
        <v>2008</v>
      </c>
      <c r="J6126" s="2">
        <v>20.08</v>
      </c>
      <c r="K6126" s="2">
        <v>0</v>
      </c>
      <c r="L6126" s="2">
        <v>100</v>
      </c>
      <c r="M6126" s="2" t="str">
        <f>"601766"</f>
        <v>601766</v>
      </c>
      <c r="N6126" s="2" t="str">
        <f>"A453612732"</f>
        <v>A453612732</v>
      </c>
      <c r="O6126" s="2" t="str">
        <f>"2639.50"</f>
        <v>2639.50</v>
      </c>
      <c r="P6126" s="2">
        <v>30</v>
      </c>
      <c r="Q6126" s="2">
        <f>P6126*B6126</f>
        <v>3000</v>
      </c>
      <c r="R6126" s="2">
        <f>(Q6126-O6126)/O6126*100</f>
        <v>13.6578897518469</v>
      </c>
    </row>
    <row r="6127" spans="1:18">
      <c r="A6127" s="2" t="s">
        <v>8</v>
      </c>
      <c r="B6127" s="2" t="s">
        <v>9</v>
      </c>
      <c r="C6127" s="4" t="s">
        <v>10</v>
      </c>
      <c r="D6127" s="4"/>
      <c r="E6127" s="4"/>
      <c r="F6127" s="2"/>
      <c r="G6127" s="2">
        <f>SUM(G6111:G6126)</f>
        <v>-178.38</v>
      </c>
      <c r="H6127" s="2"/>
      <c r="I6127" s="2"/>
      <c r="J6127" s="2"/>
      <c r="K6127" s="2"/>
      <c r="L6127" s="2"/>
      <c r="M6127" s="2"/>
      <c r="N6127" s="2"/>
      <c r="O6127" s="2"/>
      <c r="P6127" s="2"/>
      <c r="Q6127" s="2">
        <f>SUM(Q6111:Q6126)</f>
        <v>134800</v>
      </c>
      <c r="R6127" s="2"/>
    </row>
    <row r="6128" customFormat="1" spans="3:8">
      <c r="C6128" s="5"/>
      <c r="D6128" s="5"/>
      <c r="E6128" s="5"/>
      <c r="H6128" s="6">
        <v>42257</v>
      </c>
    </row>
    <row r="6129" customFormat="1" spans="10:10">
      <c r="J6129" s="6">
        <f>H6128+1</f>
        <v>42258</v>
      </c>
    </row>
    <row r="6130" customFormat="1" spans="2:11">
      <c r="B6130" t="s">
        <v>11</v>
      </c>
      <c r="K6130" s="7">
        <f ca="1">NOW()</f>
        <v>42259.9654398148</v>
      </c>
    </row>
    <row r="6131" customFormat="1" spans="9:9">
      <c r="I6131" t="e">
        <f>D6123+1</f>
        <v>#VALUE!</v>
      </c>
    </row>
    <row r="6132" customFormat="1"/>
    <row r="6133" spans="1:18">
      <c r="A6133" s="2" t="s">
        <v>0</v>
      </c>
      <c r="B6133" s="2" t="str">
        <f>"证券数量"</f>
        <v>证券数量</v>
      </c>
      <c r="C6133" s="2" t="s">
        <v>1</v>
      </c>
      <c r="D6133" s="2" t="str">
        <f>"价格币种"</f>
        <v>价格币种</v>
      </c>
      <c r="E6133" s="2" t="str">
        <f>"成本价"</f>
        <v>成本价</v>
      </c>
      <c r="F6133" s="2" t="str">
        <f>"浮动盈亏"</f>
        <v>浮动盈亏</v>
      </c>
      <c r="G6133" s="2" t="str">
        <f>"盈亏比例(%)"</f>
        <v>盈亏比例(%)</v>
      </c>
      <c r="H6133" s="2" t="str">
        <f>"折算汇率"</f>
        <v>折算汇率</v>
      </c>
      <c r="I6133" s="2" t="str">
        <f>"最新市值"</f>
        <v>最新市值</v>
      </c>
      <c r="J6133" s="2" t="str">
        <f>"当前价"</f>
        <v>当前价</v>
      </c>
      <c r="K6133" s="2" t="str">
        <f>"今买数量"</f>
        <v>今买数量</v>
      </c>
      <c r="L6133" s="2" t="str">
        <f>"今卖数量"</f>
        <v>今卖数量</v>
      </c>
      <c r="M6133" s="2" t="str">
        <f>"证券代码"</f>
        <v>证券代码</v>
      </c>
      <c r="N6133" s="2" t="str">
        <f>"股东代码"</f>
        <v>股东代码</v>
      </c>
      <c r="O6133" s="2" t="str">
        <f>"成本金额"</f>
        <v>成本金额</v>
      </c>
      <c r="P6133" s="2" t="s">
        <v>2</v>
      </c>
      <c r="Q6133" s="2"/>
      <c r="R6133" s="2" t="s">
        <v>3</v>
      </c>
    </row>
    <row r="6134" spans="1:18">
      <c r="A6134" s="2" t="s">
        <v>4</v>
      </c>
      <c r="B6134" s="9" t="s">
        <v>5</v>
      </c>
      <c r="C6134" s="9" t="s">
        <v>5</v>
      </c>
      <c r="D6134" s="2" t="str">
        <f t="shared" ref="D6134:D6149" si="1829">"人民币"</f>
        <v>人民币</v>
      </c>
      <c r="E6134" s="2">
        <v>19.758</v>
      </c>
      <c r="F6134" s="2">
        <v>-1294.53</v>
      </c>
      <c r="G6134" s="2">
        <v>-8.19</v>
      </c>
      <c r="H6134" s="9" t="s">
        <v>6</v>
      </c>
      <c r="I6134" s="2">
        <v>14512</v>
      </c>
      <c r="J6134" s="2">
        <v>18.14</v>
      </c>
      <c r="K6134" s="2">
        <v>0</v>
      </c>
      <c r="L6134" s="2">
        <v>0</v>
      </c>
      <c r="M6134" s="2" t="str">
        <f>"000936"</f>
        <v>000936</v>
      </c>
      <c r="N6134" s="2" t="str">
        <f t="shared" ref="N6134:N6137" si="1830">"0157472516"</f>
        <v>0157472516</v>
      </c>
      <c r="O6134" s="2" t="str">
        <f>"15806.53"</f>
        <v>15806.53</v>
      </c>
      <c r="P6134" s="2">
        <v>30</v>
      </c>
      <c r="Q6134" s="2">
        <f t="shared" ref="Q6134:Q6149" si="1831">P6134*B6134</f>
        <v>24000</v>
      </c>
      <c r="R6134" s="2">
        <f t="shared" ref="R6134:R6149" si="1832">(Q6134-O6134)/O6134*100</f>
        <v>51.835981711356</v>
      </c>
    </row>
    <row r="6135" spans="1:18">
      <c r="A6135" s="2" t="str">
        <f>"创业板B"</f>
        <v>创业板B</v>
      </c>
      <c r="B6135" s="2">
        <v>10000</v>
      </c>
      <c r="C6135" s="2">
        <v>10000</v>
      </c>
      <c r="D6135" s="2" t="str">
        <f>"人民币"</f>
        <v>人民币</v>
      </c>
      <c r="E6135" s="2">
        <v>1.116</v>
      </c>
      <c r="F6135" s="2">
        <v>-927.5</v>
      </c>
      <c r="G6135" s="2">
        <v>-8.33</v>
      </c>
      <c r="H6135" s="2"/>
      <c r="I6135" s="2">
        <v>10230</v>
      </c>
      <c r="J6135" s="2">
        <v>1.023</v>
      </c>
      <c r="K6135" s="2">
        <v>0</v>
      </c>
      <c r="L6135" s="2">
        <v>0</v>
      </c>
      <c r="M6135" s="2" t="str">
        <f>"150153"</f>
        <v>150153</v>
      </c>
      <c r="N6135" s="2" t="str">
        <f>"0157472516"</f>
        <v>0157472516</v>
      </c>
      <c r="O6135" s="2" t="str">
        <f>"11157.50"</f>
        <v>11157.50</v>
      </c>
      <c r="P6135" s="2">
        <v>1.3</v>
      </c>
      <c r="Q6135" s="2">
        <f>P6135*B6135</f>
        <v>13000</v>
      </c>
      <c r="R6135" s="2">
        <f>(Q6135-O6135)/O6135*100</f>
        <v>16.5135559041004</v>
      </c>
    </row>
    <row r="6136" spans="1:18">
      <c r="A6136" s="2" t="s">
        <v>7</v>
      </c>
      <c r="B6136" s="2">
        <v>600</v>
      </c>
      <c r="C6136" s="2">
        <v>600</v>
      </c>
      <c r="D6136" s="2" t="str">
        <f>"人民币"</f>
        <v>人民币</v>
      </c>
      <c r="E6136" s="2">
        <v>17.548</v>
      </c>
      <c r="F6136" s="2">
        <v>-310.88</v>
      </c>
      <c r="G6136" s="2">
        <v>-2.95</v>
      </c>
      <c r="H6136" s="2"/>
      <c r="I6136" s="2">
        <v>10218</v>
      </c>
      <c r="J6136" s="2">
        <v>17.03</v>
      </c>
      <c r="K6136" s="2">
        <v>0</v>
      </c>
      <c r="L6136" s="2">
        <v>0</v>
      </c>
      <c r="M6136" s="2" t="str">
        <f>"600008"</f>
        <v>600008</v>
      </c>
      <c r="N6136" s="2" t="str">
        <f t="shared" ref="N6136:N6139" si="1833">"A453612732"</f>
        <v>A453612732</v>
      </c>
      <c r="O6136" s="2" t="str">
        <f>"10528.88"</f>
        <v>10528.88</v>
      </c>
      <c r="P6136" s="2">
        <v>25</v>
      </c>
      <c r="Q6136" s="2">
        <f>P6136*B6136</f>
        <v>15000</v>
      </c>
      <c r="R6136" s="2">
        <f>(Q6136-O6136)/O6136*100</f>
        <v>42.4652954540274</v>
      </c>
    </row>
    <row r="6137" spans="1:18">
      <c r="A6137" s="2" t="str">
        <f>"华英农业"</f>
        <v>华英农业</v>
      </c>
      <c r="B6137" s="2">
        <v>600</v>
      </c>
      <c r="C6137" s="2">
        <v>300</v>
      </c>
      <c r="D6137" s="2" t="str">
        <f>"人民币"</f>
        <v>人民币</v>
      </c>
      <c r="E6137" s="2">
        <v>14.948</v>
      </c>
      <c r="F6137" s="2">
        <v>-418.66</v>
      </c>
      <c r="G6137" s="2">
        <v>-4.67</v>
      </c>
      <c r="H6137" s="2"/>
      <c r="I6137" s="2">
        <v>8550</v>
      </c>
      <c r="J6137" s="2">
        <v>14.25</v>
      </c>
      <c r="K6137" s="2">
        <v>300</v>
      </c>
      <c r="L6137" s="2">
        <v>0</v>
      </c>
      <c r="M6137" s="2" t="str">
        <f>"002321"</f>
        <v>002321</v>
      </c>
      <c r="N6137" s="2" t="str">
        <f>"0157472516"</f>
        <v>0157472516</v>
      </c>
      <c r="O6137" s="2" t="str">
        <f>"8968.66"</f>
        <v>8968.66</v>
      </c>
      <c r="P6137" s="2">
        <v>25</v>
      </c>
      <c r="Q6137" s="2">
        <f>P6137*B6137</f>
        <v>15000</v>
      </c>
      <c r="R6137" s="2">
        <f>(Q6137-O6137)/O6137*100</f>
        <v>67.2490650777262</v>
      </c>
    </row>
    <row r="6138" spans="1:18">
      <c r="A6138" s="2" t="str">
        <f>"*ST阳化"</f>
        <v>*ST阳化</v>
      </c>
      <c r="B6138" s="2">
        <v>900</v>
      </c>
      <c r="C6138" s="2">
        <v>600</v>
      </c>
      <c r="D6138" s="2" t="str">
        <f>"人民币"</f>
        <v>人民币</v>
      </c>
      <c r="E6138" s="2">
        <v>7.599</v>
      </c>
      <c r="F6138" s="2">
        <v>-80.2</v>
      </c>
      <c r="G6138" s="2">
        <v>-1.17</v>
      </c>
      <c r="H6138" s="2"/>
      <c r="I6138" s="2">
        <v>6759</v>
      </c>
      <c r="J6138" s="2">
        <v>7.51</v>
      </c>
      <c r="K6138" s="2">
        <v>300</v>
      </c>
      <c r="L6138" s="2">
        <v>0</v>
      </c>
      <c r="M6138" s="2" t="str">
        <f>"600691"</f>
        <v>600691</v>
      </c>
      <c r="N6138" s="2" t="str">
        <f>"A453612732"</f>
        <v>A453612732</v>
      </c>
      <c r="O6138" s="2" t="str">
        <f>"6839.20"</f>
        <v>6839.20</v>
      </c>
      <c r="P6138" s="2">
        <v>11</v>
      </c>
      <c r="Q6138" s="2">
        <f>P6138*B6138</f>
        <v>9900</v>
      </c>
      <c r="R6138" s="2">
        <f>(Q6138-O6138)/O6138*100</f>
        <v>44.7537723710376</v>
      </c>
    </row>
    <row r="6139" spans="1:18">
      <c r="A6139" s="2" t="str">
        <f>"雪峰科技"</f>
        <v>雪峰科技</v>
      </c>
      <c r="B6139" s="2">
        <v>200</v>
      </c>
      <c r="C6139" s="2">
        <v>100</v>
      </c>
      <c r="D6139" s="2" t="str">
        <f>"人民币"</f>
        <v>人民币</v>
      </c>
      <c r="E6139" s="2">
        <v>37.898</v>
      </c>
      <c r="F6139" s="2">
        <v>-1239.59</v>
      </c>
      <c r="G6139" s="2">
        <v>-16.35</v>
      </c>
      <c r="H6139" s="2"/>
      <c r="I6139" s="2">
        <v>6340</v>
      </c>
      <c r="J6139" s="2">
        <v>31.7</v>
      </c>
      <c r="K6139" s="2">
        <v>100</v>
      </c>
      <c r="L6139" s="2">
        <v>0</v>
      </c>
      <c r="M6139" s="2" t="str">
        <f>"603227"</f>
        <v>603227</v>
      </c>
      <c r="N6139" s="2" t="str">
        <f>"A453612732"</f>
        <v>A453612732</v>
      </c>
      <c r="O6139" s="2" t="str">
        <f>"7579.59"</f>
        <v>7579.59</v>
      </c>
      <c r="P6139" s="2">
        <v>42</v>
      </c>
      <c r="Q6139" s="2">
        <f>P6139*B6139</f>
        <v>8400</v>
      </c>
      <c r="R6139" s="2">
        <f>(Q6139-O6139)/O6139*100</f>
        <v>10.8239363870605</v>
      </c>
    </row>
    <row r="6140" spans="1:18">
      <c r="A6140" s="2" t="str">
        <f>"三花股份"</f>
        <v>三花股份</v>
      </c>
      <c r="B6140" s="2">
        <v>400</v>
      </c>
      <c r="C6140" s="2">
        <v>400</v>
      </c>
      <c r="D6140" s="2" t="str">
        <f>"人民币"</f>
        <v>人民币</v>
      </c>
      <c r="E6140" s="2">
        <v>13.737</v>
      </c>
      <c r="F6140" s="2">
        <v>69.25</v>
      </c>
      <c r="G6140" s="2">
        <v>1.26</v>
      </c>
      <c r="H6140" s="2"/>
      <c r="I6140" s="2">
        <v>5564</v>
      </c>
      <c r="J6140" s="2">
        <v>13.91</v>
      </c>
      <c r="K6140" s="2">
        <v>0</v>
      </c>
      <c r="L6140" s="2">
        <v>0</v>
      </c>
      <c r="M6140" s="2" t="str">
        <f>"002050"</f>
        <v>002050</v>
      </c>
      <c r="N6140" s="2" t="str">
        <f t="shared" ref="N6140:N6145" si="1834">"0157472516"</f>
        <v>0157472516</v>
      </c>
      <c r="O6140" s="2" t="str">
        <f>"5494.75"</f>
        <v>5494.75</v>
      </c>
      <c r="P6140" s="2">
        <v>20</v>
      </c>
      <c r="Q6140" s="2">
        <f>P6140*B6140</f>
        <v>8000</v>
      </c>
      <c r="R6140" s="2">
        <f>(Q6140-O6140)/O6140*100</f>
        <v>45.5935210883116</v>
      </c>
    </row>
    <row r="6141" spans="1:18">
      <c r="A6141" s="2" t="str">
        <f>"农 产 品"</f>
        <v>农 产 品</v>
      </c>
      <c r="B6141" s="2">
        <v>200</v>
      </c>
      <c r="C6141" s="2">
        <v>200</v>
      </c>
      <c r="D6141" s="2" t="str">
        <f>"人民币"</f>
        <v>人民币</v>
      </c>
      <c r="E6141" s="2">
        <v>25.665</v>
      </c>
      <c r="F6141" s="2">
        <v>-601</v>
      </c>
      <c r="G6141" s="2">
        <v>-11.71</v>
      </c>
      <c r="H6141" s="2"/>
      <c r="I6141" s="2">
        <v>4532</v>
      </c>
      <c r="J6141" s="2">
        <v>22.66</v>
      </c>
      <c r="K6141" s="2">
        <v>0</v>
      </c>
      <c r="L6141" s="2">
        <v>0</v>
      </c>
      <c r="M6141" s="2" t="str">
        <f>"000061"</f>
        <v>000061</v>
      </c>
      <c r="N6141" s="2" t="str">
        <f>"0157472516"</f>
        <v>0157472516</v>
      </c>
      <c r="O6141" s="2" t="str">
        <f>"5133.00"</f>
        <v>5133.00</v>
      </c>
      <c r="P6141" s="2">
        <v>35</v>
      </c>
      <c r="Q6141" s="2">
        <f>P6141*B6141</f>
        <v>7000</v>
      </c>
      <c r="R6141" s="2">
        <f>(Q6141-O6141)/O6141*100</f>
        <v>36.3724917202416</v>
      </c>
    </row>
    <row r="6142" spans="1:18">
      <c r="A6142" s="2" t="str">
        <f>"北京城建"</f>
        <v>北京城建</v>
      </c>
      <c r="B6142" s="2">
        <v>200</v>
      </c>
      <c r="C6142" s="2">
        <v>200</v>
      </c>
      <c r="D6142" s="2" t="str">
        <f>"人民币"</f>
        <v>人民币</v>
      </c>
      <c r="E6142" s="2">
        <v>24.605</v>
      </c>
      <c r="F6142" s="2">
        <v>-394.99</v>
      </c>
      <c r="G6142" s="2">
        <v>-8.03</v>
      </c>
      <c r="H6142" s="2"/>
      <c r="I6142" s="2">
        <v>4526</v>
      </c>
      <c r="J6142" s="2">
        <v>22.63</v>
      </c>
      <c r="K6142" s="2">
        <v>0</v>
      </c>
      <c r="L6142" s="2">
        <v>0</v>
      </c>
      <c r="M6142" s="2" t="str">
        <f>"600266"</f>
        <v>600266</v>
      </c>
      <c r="N6142" s="2" t="str">
        <f t="shared" ref="N6142:N6144" si="1835">"A453612732"</f>
        <v>A453612732</v>
      </c>
      <c r="O6142" s="2" t="str">
        <f>"4920.99"</f>
        <v>4920.99</v>
      </c>
      <c r="P6142" s="2">
        <v>28</v>
      </c>
      <c r="Q6142" s="2">
        <f>P6142*B6142</f>
        <v>5600</v>
      </c>
      <c r="R6142" s="2">
        <f>(Q6142-O6142)/O6142*100</f>
        <v>13.7982397850839</v>
      </c>
    </row>
    <row r="6143" spans="1:18">
      <c r="A6143" s="2" t="str">
        <f>"上汽集团"</f>
        <v>上汽集团</v>
      </c>
      <c r="B6143" s="2">
        <v>200</v>
      </c>
      <c r="C6143" s="2">
        <v>200</v>
      </c>
      <c r="D6143" s="2" t="str">
        <f>"人民币"</f>
        <v>人民币</v>
      </c>
      <c r="E6143" s="2">
        <v>24.736</v>
      </c>
      <c r="F6143" s="2">
        <v>-449.12</v>
      </c>
      <c r="G6143" s="2">
        <v>-9.08</v>
      </c>
      <c r="H6143" s="2"/>
      <c r="I6143" s="2">
        <v>4498</v>
      </c>
      <c r="J6143" s="2">
        <v>22.49</v>
      </c>
      <c r="K6143" s="2">
        <v>0</v>
      </c>
      <c r="L6143" s="2">
        <v>0</v>
      </c>
      <c r="M6143" s="2" t="str">
        <f>"600104"</f>
        <v>600104</v>
      </c>
      <c r="N6143" s="2" t="str">
        <f>"A453612732"</f>
        <v>A453612732</v>
      </c>
      <c r="O6143" s="2" t="str">
        <f>"4947.12"</f>
        <v>4947.12</v>
      </c>
      <c r="P6143" s="2">
        <v>35</v>
      </c>
      <c r="Q6143" s="2">
        <f>P6143*B6143</f>
        <v>7000</v>
      </c>
      <c r="R6143" s="2">
        <f>(Q6143-O6143)/O6143*100</f>
        <v>41.4964666310904</v>
      </c>
    </row>
    <row r="6144" spans="1:18">
      <c r="A6144" s="2" t="str">
        <f>"中海集运"</f>
        <v>中海集运</v>
      </c>
      <c r="B6144" s="2">
        <v>400</v>
      </c>
      <c r="C6144" s="2">
        <v>400</v>
      </c>
      <c r="D6144" s="2" t="str">
        <f>"人民币"</f>
        <v>人民币</v>
      </c>
      <c r="E6144" s="2">
        <v>9.099</v>
      </c>
      <c r="F6144" s="2">
        <v>-167.68</v>
      </c>
      <c r="G6144" s="2">
        <v>-4.6</v>
      </c>
      <c r="H6144" s="2"/>
      <c r="I6144" s="2">
        <v>3472</v>
      </c>
      <c r="J6144" s="2">
        <v>8.68</v>
      </c>
      <c r="K6144" s="2">
        <v>0</v>
      </c>
      <c r="L6144" s="2">
        <v>0</v>
      </c>
      <c r="M6144" s="2" t="str">
        <f>"601866"</f>
        <v>601866</v>
      </c>
      <c r="N6144" s="2" t="str">
        <f>"A453612732"</f>
        <v>A453612732</v>
      </c>
      <c r="O6144" s="2" t="str">
        <f>"3639.68"</f>
        <v>3639.68</v>
      </c>
      <c r="P6144" s="2">
        <v>12</v>
      </c>
      <c r="Q6144" s="2">
        <f>P6144*B6144</f>
        <v>4800</v>
      </c>
      <c r="R6144" s="2">
        <f>(Q6144-O6144)/O6144*100</f>
        <v>31.8797256901706</v>
      </c>
    </row>
    <row r="6145" spans="1:18">
      <c r="A6145" s="2" t="str">
        <f>"中航军B"</f>
        <v>中航军B</v>
      </c>
      <c r="B6145" s="2">
        <v>3000</v>
      </c>
      <c r="C6145" s="2">
        <v>3000</v>
      </c>
      <c r="D6145" s="2" t="str">
        <f>"人民币"</f>
        <v>人民币</v>
      </c>
      <c r="E6145" s="2">
        <v>0.972</v>
      </c>
      <c r="F6145" s="2">
        <v>-62</v>
      </c>
      <c r="G6145" s="2">
        <v>-2.16</v>
      </c>
      <c r="H6145" s="2"/>
      <c r="I6145" s="2">
        <v>2853</v>
      </c>
      <c r="J6145" s="2">
        <v>0.951</v>
      </c>
      <c r="K6145" s="2">
        <v>0</v>
      </c>
      <c r="L6145" s="2">
        <v>0</v>
      </c>
      <c r="M6145" s="2" t="str">
        <f>"150222"</f>
        <v>150222</v>
      </c>
      <c r="N6145" s="2" t="str">
        <f>"0157472516"</f>
        <v>0157472516</v>
      </c>
      <c r="O6145" s="2" t="str">
        <f>"2915.00"</f>
        <v>2915.00</v>
      </c>
      <c r="P6145" s="2">
        <v>1.1</v>
      </c>
      <c r="Q6145" s="2">
        <f>P6145*B6145</f>
        <v>3300</v>
      </c>
      <c r="R6145" s="2">
        <f>(Q6145-O6145)/O6145*100</f>
        <v>13.2075471698113</v>
      </c>
    </row>
    <row r="6146" spans="1:18">
      <c r="A6146" s="2" t="str">
        <f>"华贸物流"</f>
        <v>华贸物流</v>
      </c>
      <c r="B6146" s="2">
        <v>200</v>
      </c>
      <c r="C6146" s="2">
        <v>200</v>
      </c>
      <c r="D6146" s="2" t="str">
        <f>"人民币"</f>
        <v>人民币</v>
      </c>
      <c r="E6146" s="2">
        <v>16.576</v>
      </c>
      <c r="F6146" s="2">
        <v>-473.12</v>
      </c>
      <c r="G6146" s="2">
        <v>-14.27</v>
      </c>
      <c r="H6146" s="2"/>
      <c r="I6146" s="2">
        <v>2842</v>
      </c>
      <c r="J6146" s="2">
        <v>14.21</v>
      </c>
      <c r="K6146" s="2">
        <v>0</v>
      </c>
      <c r="L6146" s="2">
        <v>0</v>
      </c>
      <c r="M6146" s="2" t="str">
        <f>"603128"</f>
        <v>603128</v>
      </c>
      <c r="N6146" s="2" t="str">
        <f t="shared" ref="N6146:N6149" si="1836">"A453612732"</f>
        <v>A453612732</v>
      </c>
      <c r="O6146" s="2" t="str">
        <f>"3315.12"</f>
        <v>3315.12</v>
      </c>
      <c r="P6146" s="2">
        <v>20</v>
      </c>
      <c r="Q6146" s="2">
        <f>P6146*B6146</f>
        <v>4000</v>
      </c>
      <c r="R6146" s="2">
        <f>(Q6146-O6146)/O6146*100</f>
        <v>20.6592823185888</v>
      </c>
    </row>
    <row r="6147" spans="1:18">
      <c r="A6147" s="2" t="str">
        <f>"盛达矿业"</f>
        <v>盛达矿业</v>
      </c>
      <c r="B6147" s="2">
        <v>100</v>
      </c>
      <c r="C6147" s="2">
        <v>100</v>
      </c>
      <c r="D6147" s="2" t="str">
        <f>"人民币"</f>
        <v>人民币</v>
      </c>
      <c r="E6147" s="2">
        <v>38.308</v>
      </c>
      <c r="F6147" s="2">
        <v>-1175.77</v>
      </c>
      <c r="G6147" s="2">
        <v>-30.69</v>
      </c>
      <c r="H6147" s="2"/>
      <c r="I6147" s="2">
        <v>2655</v>
      </c>
      <c r="J6147" s="2">
        <v>26.55</v>
      </c>
      <c r="K6147" s="2">
        <v>0</v>
      </c>
      <c r="L6147" s="2">
        <v>100</v>
      </c>
      <c r="M6147" s="2" t="str">
        <f>"000603"</f>
        <v>000603</v>
      </c>
      <c r="N6147" s="2" t="str">
        <f>"0157472516"</f>
        <v>0157472516</v>
      </c>
      <c r="O6147" s="2" t="str">
        <f>"3830.77"</f>
        <v>3830.77</v>
      </c>
      <c r="P6147" s="2">
        <v>40</v>
      </c>
      <c r="Q6147" s="2">
        <f>P6147*B6147</f>
        <v>4000</v>
      </c>
      <c r="R6147" s="2">
        <f>(Q6147-O6147)/O6147*100</f>
        <v>4.41764971533138</v>
      </c>
    </row>
    <row r="6148" spans="1:18">
      <c r="A6148" s="2" t="str">
        <f>"大众交通"</f>
        <v>大众交通</v>
      </c>
      <c r="B6148" s="2">
        <v>100</v>
      </c>
      <c r="C6148" s="2">
        <v>100</v>
      </c>
      <c r="D6148" s="2" t="str">
        <f>"人民币"</f>
        <v>人民币</v>
      </c>
      <c r="E6148" s="2">
        <v>30.941</v>
      </c>
      <c r="F6148" s="2">
        <v>-1037.13</v>
      </c>
      <c r="G6148" s="2">
        <v>-33.52</v>
      </c>
      <c r="H6148" s="2"/>
      <c r="I6148" s="2">
        <v>2057</v>
      </c>
      <c r="J6148" s="2">
        <v>20.57</v>
      </c>
      <c r="K6148" s="2">
        <v>0</v>
      </c>
      <c r="L6148" s="2">
        <v>0</v>
      </c>
      <c r="M6148" s="2" t="str">
        <f>"600611"</f>
        <v>600611</v>
      </c>
      <c r="N6148" s="2" t="str">
        <f>"A453612732"</f>
        <v>A453612732</v>
      </c>
      <c r="O6148" s="2" t="str">
        <f>"3094.13"</f>
        <v>3094.13</v>
      </c>
      <c r="P6148" s="2">
        <v>28</v>
      </c>
      <c r="Q6148" s="2">
        <f>P6148*B6148</f>
        <v>2800</v>
      </c>
      <c r="R6148" s="2">
        <f>(Q6148-O6148)/O6148*100</f>
        <v>-9.50606470962759</v>
      </c>
    </row>
    <row r="6149" spans="1:18">
      <c r="A6149" s="2" t="str">
        <f>"中国中车"</f>
        <v>中国中车</v>
      </c>
      <c r="B6149" s="2">
        <v>100</v>
      </c>
      <c r="C6149" s="2">
        <v>100</v>
      </c>
      <c r="D6149" s="2" t="str">
        <f>"人民币"</f>
        <v>人民币</v>
      </c>
      <c r="E6149" s="2">
        <v>26.395</v>
      </c>
      <c r="F6149" s="2">
        <v>-631.5</v>
      </c>
      <c r="G6149" s="2">
        <v>-23.92</v>
      </c>
      <c r="H6149" s="2"/>
      <c r="I6149" s="2">
        <v>2008</v>
      </c>
      <c r="J6149" s="2">
        <v>20.08</v>
      </c>
      <c r="K6149" s="2">
        <v>0</v>
      </c>
      <c r="L6149" s="2">
        <v>100</v>
      </c>
      <c r="M6149" s="2" t="str">
        <f>"601766"</f>
        <v>601766</v>
      </c>
      <c r="N6149" s="2" t="str">
        <f>"A453612732"</f>
        <v>A453612732</v>
      </c>
      <c r="O6149" s="2" t="str">
        <f>"2639.50"</f>
        <v>2639.50</v>
      </c>
      <c r="P6149" s="2">
        <v>30</v>
      </c>
      <c r="Q6149" s="2">
        <f>P6149*B6149</f>
        <v>3000</v>
      </c>
      <c r="R6149" s="2">
        <f>(Q6149-O6149)/O6149*100</f>
        <v>13.6578897518469</v>
      </c>
    </row>
    <row r="6150" spans="1:18">
      <c r="A6150" s="2" t="s">
        <v>8</v>
      </c>
      <c r="B6150" s="2" t="s">
        <v>9</v>
      </c>
      <c r="C6150" s="4" t="s">
        <v>10</v>
      </c>
      <c r="D6150" s="4"/>
      <c r="E6150" s="4"/>
      <c r="F6150" s="2"/>
      <c r="G6150" s="2">
        <f>SUM(G6134:G6149)</f>
        <v>-178.38</v>
      </c>
      <c r="H6150" s="2"/>
      <c r="I6150" s="2"/>
      <c r="J6150" s="2"/>
      <c r="K6150" s="2"/>
      <c r="L6150" s="2"/>
      <c r="M6150" s="2"/>
      <c r="N6150" s="2"/>
      <c r="O6150" s="2"/>
      <c r="P6150" s="2"/>
      <c r="Q6150" s="2">
        <f>SUM(Q6134:Q6149)</f>
        <v>134800</v>
      </c>
      <c r="R6150" s="2"/>
    </row>
    <row r="6151" customFormat="1" spans="3:8">
      <c r="C6151" s="5"/>
      <c r="D6151" s="5"/>
      <c r="E6151" s="5"/>
      <c r="H6151" s="6">
        <v>42257</v>
      </c>
    </row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spans="2:18">
      <c r="B6163" s="2" t="str">
        <f>"币种"</f>
        <v>币种</v>
      </c>
      <c r="C6163" s="2" t="str">
        <f>"余额"</f>
        <v>余额</v>
      </c>
      <c r="D6163" s="2" t="str">
        <f>"可用"</f>
        <v>可用</v>
      </c>
      <c r="E6163" s="2" t="str">
        <f>"可取"</f>
        <v>可取</v>
      </c>
      <c r="F6163" s="2" t="str">
        <f>"参考市值"</f>
        <v>参考市值</v>
      </c>
      <c r="G6163" s="2" t="str">
        <f>"资产"</f>
        <v>资产</v>
      </c>
      <c r="H6163" s="2" t="str">
        <f>"盈亏"</f>
        <v>盈亏</v>
      </c>
      <c r="I6163" s="2"/>
      <c r="J6163" s="2"/>
      <c r="K6163" s="2"/>
      <c r="L6163" s="2"/>
      <c r="M6163" s="2"/>
      <c r="N6163" s="2"/>
      <c r="O6163" s="2"/>
      <c r="P6163" s="2"/>
      <c r="Q6163" s="2"/>
      <c r="R6163" s="2"/>
    </row>
    <row r="6164" spans="2:18">
      <c r="B6164" s="2" t="str">
        <f>"人民币"</f>
        <v>人民币</v>
      </c>
      <c r="C6164" s="2" t="str">
        <f>"5508.71"</f>
        <v>5508.71</v>
      </c>
      <c r="D6164" s="2" t="str">
        <f>"138.54"</f>
        <v>138.54</v>
      </c>
      <c r="E6164" s="2" t="str">
        <f>"138.54"</f>
        <v>138.54</v>
      </c>
      <c r="F6164" s="2" t="str">
        <f>"91616.00"</f>
        <v>91616.00</v>
      </c>
      <c r="G6164" s="2" t="str">
        <f>"91754.54"</f>
        <v>91754.54</v>
      </c>
      <c r="H6164" s="2" t="str">
        <f>"-9194.42"</f>
        <v>-9194.42</v>
      </c>
      <c r="I6164" s="2"/>
      <c r="J6164" s="2"/>
      <c r="K6164" s="2"/>
      <c r="L6164" s="2"/>
      <c r="M6164" s="2"/>
      <c r="N6164" s="2"/>
      <c r="O6164" s="2"/>
      <c r="P6164" s="2"/>
      <c r="Q6164" s="2"/>
      <c r="R6164" s="2"/>
    </row>
    <row r="6165" spans="2:18"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8"/>
    </row>
    <row r="6166" spans="2:18">
      <c r="B6166" s="2" t="s">
        <v>0</v>
      </c>
      <c r="C6166" s="2" t="str">
        <f>"证券数量"</f>
        <v>证券数量</v>
      </c>
      <c r="D6166" s="2" t="s">
        <v>1</v>
      </c>
      <c r="E6166" s="2" t="str">
        <f>"价格币种"</f>
        <v>价格币种</v>
      </c>
      <c r="F6166" s="2" t="str">
        <f>"成本价"</f>
        <v>成本价</v>
      </c>
      <c r="G6166" s="2" t="str">
        <f>"浮动盈亏"</f>
        <v>浮动盈亏</v>
      </c>
      <c r="H6166" s="2" t="str">
        <f>"盈亏比例(%)"</f>
        <v>盈亏比例(%)</v>
      </c>
      <c r="I6166" s="2" t="str">
        <f>"折算汇率"</f>
        <v>折算汇率</v>
      </c>
      <c r="J6166" s="2" t="str">
        <f>"最新市值"</f>
        <v>最新市值</v>
      </c>
      <c r="K6166" s="2" t="str">
        <f>"当前价"</f>
        <v>当前价</v>
      </c>
      <c r="L6166" s="2" t="str">
        <f>"今买数量"</f>
        <v>今买数量</v>
      </c>
      <c r="M6166" s="2" t="str">
        <f>"今卖数量"</f>
        <v>今卖数量</v>
      </c>
      <c r="N6166" s="2" t="str">
        <f>"证券代码"</f>
        <v>证券代码</v>
      </c>
      <c r="O6166" s="2" t="str">
        <f>"股东代码"</f>
        <v>股东代码</v>
      </c>
      <c r="P6166" s="2" t="str">
        <f>"成本金额"</f>
        <v>成本金额</v>
      </c>
      <c r="Q6166" s="2" t="s">
        <v>2</v>
      </c>
      <c r="R6166" s="2"/>
    </row>
    <row r="6167" spans="2:18">
      <c r="B6167" s="2" t="s">
        <v>4</v>
      </c>
      <c r="C6167" s="9" t="s">
        <v>5</v>
      </c>
      <c r="D6167" s="9" t="s">
        <v>5</v>
      </c>
      <c r="E6167" s="2" t="str">
        <f t="shared" ref="E6167:E6182" si="1837">"人民币"</f>
        <v>人民币</v>
      </c>
      <c r="F6167" s="2">
        <v>19.758</v>
      </c>
      <c r="G6167" s="2">
        <v>-1294.53</v>
      </c>
      <c r="H6167" s="2">
        <v>-8.19</v>
      </c>
      <c r="I6167" s="9" t="s">
        <v>6</v>
      </c>
      <c r="J6167" s="2">
        <v>14512</v>
      </c>
      <c r="K6167" s="2">
        <v>18.14</v>
      </c>
      <c r="L6167" s="2">
        <v>0</v>
      </c>
      <c r="M6167" s="2">
        <v>0</v>
      </c>
      <c r="N6167" s="2" t="str">
        <f>"000936"</f>
        <v>000936</v>
      </c>
      <c r="O6167" s="2" t="str">
        <f t="shared" ref="O6167:O6170" si="1838">"0157472516"</f>
        <v>0157472516</v>
      </c>
      <c r="P6167" s="2" t="str">
        <f>"15806.53"</f>
        <v>15806.53</v>
      </c>
      <c r="Q6167" s="2">
        <v>30</v>
      </c>
      <c r="R6167" s="2">
        <f t="shared" ref="R6167:R6182" si="1839">Q6167*C6167</f>
        <v>24000</v>
      </c>
    </row>
    <row r="6168" spans="2:18">
      <c r="B6168" s="2" t="str">
        <f>"创业板B"</f>
        <v>创业板B</v>
      </c>
      <c r="C6168" s="2">
        <v>10000</v>
      </c>
      <c r="D6168" s="2">
        <v>10000</v>
      </c>
      <c r="E6168" s="2" t="str">
        <f>"人民币"</f>
        <v>人民币</v>
      </c>
      <c r="F6168" s="2">
        <v>1.116</v>
      </c>
      <c r="G6168" s="2">
        <v>-927.5</v>
      </c>
      <c r="H6168" s="2">
        <v>-8.33</v>
      </c>
      <c r="I6168" s="2"/>
      <c r="J6168" s="2">
        <v>10230</v>
      </c>
      <c r="K6168" s="2">
        <v>1.023</v>
      </c>
      <c r="L6168" s="2">
        <v>0</v>
      </c>
      <c r="M6168" s="2">
        <v>0</v>
      </c>
      <c r="N6168" s="2" t="str">
        <f>"150153"</f>
        <v>150153</v>
      </c>
      <c r="O6168" s="2" t="str">
        <f>"0157472516"</f>
        <v>0157472516</v>
      </c>
      <c r="P6168" s="2" t="str">
        <f>"11157.50"</f>
        <v>11157.50</v>
      </c>
      <c r="Q6168" s="2">
        <v>1.3</v>
      </c>
      <c r="R6168" s="2">
        <f>Q6168*C6168</f>
        <v>13000</v>
      </c>
    </row>
    <row r="6169" spans="2:18">
      <c r="B6169" s="2" t="s">
        <v>7</v>
      </c>
      <c r="C6169" s="2">
        <v>600</v>
      </c>
      <c r="D6169" s="2">
        <v>600</v>
      </c>
      <c r="E6169" s="2" t="str">
        <f>"人民币"</f>
        <v>人民币</v>
      </c>
      <c r="F6169" s="2">
        <v>17.548</v>
      </c>
      <c r="G6169" s="2">
        <v>-310.88</v>
      </c>
      <c r="H6169" s="2">
        <v>-2.95</v>
      </c>
      <c r="I6169" s="2"/>
      <c r="J6169" s="2">
        <v>10218</v>
      </c>
      <c r="K6169" s="2">
        <v>17.03</v>
      </c>
      <c r="L6169" s="2">
        <v>0</v>
      </c>
      <c r="M6169" s="2">
        <v>0</v>
      </c>
      <c r="N6169" s="2" t="str">
        <f>"600008"</f>
        <v>600008</v>
      </c>
      <c r="O6169" s="2" t="str">
        <f t="shared" ref="O6169:O6172" si="1840">"A453612732"</f>
        <v>A453612732</v>
      </c>
      <c r="P6169" s="2" t="str">
        <f>"10528.88"</f>
        <v>10528.88</v>
      </c>
      <c r="Q6169" s="2">
        <v>25</v>
      </c>
      <c r="R6169" s="2">
        <f>Q6169*C6169</f>
        <v>15000</v>
      </c>
    </row>
    <row r="6170" spans="2:18">
      <c r="B6170" s="2" t="str">
        <f>"华英农业"</f>
        <v>华英农业</v>
      </c>
      <c r="C6170" s="2">
        <v>600</v>
      </c>
      <c r="D6170" s="2">
        <v>300</v>
      </c>
      <c r="E6170" s="2" t="str">
        <f>"人民币"</f>
        <v>人民币</v>
      </c>
      <c r="F6170" s="2">
        <v>14.948</v>
      </c>
      <c r="G6170" s="2">
        <v>-418.66</v>
      </c>
      <c r="H6170" s="2">
        <v>-4.67</v>
      </c>
      <c r="I6170" s="2"/>
      <c r="J6170" s="2">
        <v>8550</v>
      </c>
      <c r="K6170" s="2">
        <v>14.25</v>
      </c>
      <c r="L6170" s="2">
        <v>300</v>
      </c>
      <c r="M6170" s="2">
        <v>0</v>
      </c>
      <c r="N6170" s="2" t="str">
        <f>"002321"</f>
        <v>002321</v>
      </c>
      <c r="O6170" s="2" t="str">
        <f>"0157472516"</f>
        <v>0157472516</v>
      </c>
      <c r="P6170" s="2" t="str">
        <f>"8968.66"</f>
        <v>8968.66</v>
      </c>
      <c r="Q6170" s="2">
        <v>25</v>
      </c>
      <c r="R6170" s="2">
        <f>Q6170*C6170</f>
        <v>15000</v>
      </c>
    </row>
    <row r="6171" spans="2:18">
      <c r="B6171" s="2" t="str">
        <f>"*ST阳化"</f>
        <v>*ST阳化</v>
      </c>
      <c r="C6171" s="2">
        <v>900</v>
      </c>
      <c r="D6171" s="2">
        <v>600</v>
      </c>
      <c r="E6171" s="2" t="str">
        <f>"人民币"</f>
        <v>人民币</v>
      </c>
      <c r="F6171" s="2">
        <v>7.599</v>
      </c>
      <c r="G6171" s="2">
        <v>-80.2</v>
      </c>
      <c r="H6171" s="2">
        <v>-1.17</v>
      </c>
      <c r="I6171" s="2"/>
      <c r="J6171" s="2">
        <v>6759</v>
      </c>
      <c r="K6171" s="2">
        <v>7.51</v>
      </c>
      <c r="L6171" s="2">
        <v>300</v>
      </c>
      <c r="M6171" s="2">
        <v>0</v>
      </c>
      <c r="N6171" s="2" t="str">
        <f>"600691"</f>
        <v>600691</v>
      </c>
      <c r="O6171" s="2" t="str">
        <f>"A453612732"</f>
        <v>A453612732</v>
      </c>
      <c r="P6171" s="2" t="str">
        <f>"6839.20"</f>
        <v>6839.20</v>
      </c>
      <c r="Q6171" s="2">
        <v>11</v>
      </c>
      <c r="R6171" s="2">
        <f>Q6171*C6171</f>
        <v>9900</v>
      </c>
    </row>
    <row r="6172" spans="2:18">
      <c r="B6172" s="2" t="str">
        <f>"雪峰科技"</f>
        <v>雪峰科技</v>
      </c>
      <c r="C6172" s="2">
        <v>200</v>
      </c>
      <c r="D6172" s="2">
        <v>100</v>
      </c>
      <c r="E6172" s="2" t="str">
        <f>"人民币"</f>
        <v>人民币</v>
      </c>
      <c r="F6172" s="2">
        <v>37.898</v>
      </c>
      <c r="G6172" s="2">
        <v>-1239.59</v>
      </c>
      <c r="H6172" s="2">
        <v>-16.35</v>
      </c>
      <c r="I6172" s="2"/>
      <c r="J6172" s="2">
        <v>6340</v>
      </c>
      <c r="K6172" s="2">
        <v>31.7</v>
      </c>
      <c r="L6172" s="2">
        <v>100</v>
      </c>
      <c r="M6172" s="2">
        <v>0</v>
      </c>
      <c r="N6172" s="2" t="str">
        <f>"603227"</f>
        <v>603227</v>
      </c>
      <c r="O6172" s="2" t="str">
        <f>"A453612732"</f>
        <v>A453612732</v>
      </c>
      <c r="P6172" s="2" t="str">
        <f>"7579.59"</f>
        <v>7579.59</v>
      </c>
      <c r="Q6172" s="2">
        <v>42</v>
      </c>
      <c r="R6172" s="2">
        <f>Q6172*C6172</f>
        <v>8400</v>
      </c>
    </row>
    <row r="6173" spans="2:18">
      <c r="B6173" s="2" t="str">
        <f>"三花股份"</f>
        <v>三花股份</v>
      </c>
      <c r="C6173" s="2">
        <v>400</v>
      </c>
      <c r="D6173" s="2">
        <v>400</v>
      </c>
      <c r="E6173" s="2" t="str">
        <f>"人民币"</f>
        <v>人民币</v>
      </c>
      <c r="F6173" s="2">
        <v>13.737</v>
      </c>
      <c r="G6173" s="2">
        <v>69.25</v>
      </c>
      <c r="H6173" s="2">
        <v>1.26</v>
      </c>
      <c r="I6173" s="2"/>
      <c r="J6173" s="2">
        <v>5564</v>
      </c>
      <c r="K6173" s="2">
        <v>13.91</v>
      </c>
      <c r="L6173" s="2">
        <v>0</v>
      </c>
      <c r="M6173" s="2">
        <v>0</v>
      </c>
      <c r="N6173" s="2" t="str">
        <f>"002050"</f>
        <v>002050</v>
      </c>
      <c r="O6173" s="2" t="str">
        <f t="shared" ref="O6173:O6178" si="1841">"0157472516"</f>
        <v>0157472516</v>
      </c>
      <c r="P6173" s="2" t="str">
        <f>"5494.75"</f>
        <v>5494.75</v>
      </c>
      <c r="Q6173" s="2">
        <v>20</v>
      </c>
      <c r="R6173" s="2">
        <f>Q6173*C6173</f>
        <v>8000</v>
      </c>
    </row>
    <row r="6174" spans="2:18">
      <c r="B6174" s="2" t="str">
        <f>"农 产 品"</f>
        <v>农 产 品</v>
      </c>
      <c r="C6174" s="2">
        <v>200</v>
      </c>
      <c r="D6174" s="2">
        <v>200</v>
      </c>
      <c r="E6174" s="2" t="str">
        <f>"人民币"</f>
        <v>人民币</v>
      </c>
      <c r="F6174" s="2">
        <v>25.665</v>
      </c>
      <c r="G6174" s="2">
        <v>-601</v>
      </c>
      <c r="H6174" s="2">
        <v>-11.71</v>
      </c>
      <c r="I6174" s="2"/>
      <c r="J6174" s="2">
        <v>4532</v>
      </c>
      <c r="K6174" s="2">
        <v>22.66</v>
      </c>
      <c r="L6174" s="2">
        <v>0</v>
      </c>
      <c r="M6174" s="2">
        <v>0</v>
      </c>
      <c r="N6174" s="2" t="str">
        <f>"000061"</f>
        <v>000061</v>
      </c>
      <c r="O6174" s="2" t="str">
        <f>"0157472516"</f>
        <v>0157472516</v>
      </c>
      <c r="P6174" s="2" t="str">
        <f>"5133.00"</f>
        <v>5133.00</v>
      </c>
      <c r="Q6174" s="2">
        <v>35</v>
      </c>
      <c r="R6174" s="2">
        <f>Q6174*C6174</f>
        <v>7000</v>
      </c>
    </row>
    <row r="6175" spans="2:18">
      <c r="B6175" s="2" t="str">
        <f>"北京城建"</f>
        <v>北京城建</v>
      </c>
      <c r="C6175" s="2">
        <v>200</v>
      </c>
      <c r="D6175" s="2">
        <v>200</v>
      </c>
      <c r="E6175" s="2" t="str">
        <f>"人民币"</f>
        <v>人民币</v>
      </c>
      <c r="F6175" s="2">
        <v>24.605</v>
      </c>
      <c r="G6175" s="2">
        <v>-394.99</v>
      </c>
      <c r="H6175" s="2">
        <v>-8.03</v>
      </c>
      <c r="I6175" s="2"/>
      <c r="J6175" s="2">
        <v>4526</v>
      </c>
      <c r="K6175" s="2">
        <v>22.63</v>
      </c>
      <c r="L6175" s="2">
        <v>0</v>
      </c>
      <c r="M6175" s="2">
        <v>0</v>
      </c>
      <c r="N6175" s="2" t="str">
        <f>"600266"</f>
        <v>600266</v>
      </c>
      <c r="O6175" s="2" t="str">
        <f t="shared" ref="O6175:O6177" si="1842">"A453612732"</f>
        <v>A453612732</v>
      </c>
      <c r="P6175" s="2" t="str">
        <f>"4920.99"</f>
        <v>4920.99</v>
      </c>
      <c r="Q6175" s="2">
        <v>28</v>
      </c>
      <c r="R6175" s="2">
        <f>Q6175*C6175</f>
        <v>5600</v>
      </c>
    </row>
    <row r="6176" spans="2:18">
      <c r="B6176" s="2" t="str">
        <f>"上汽集团"</f>
        <v>上汽集团</v>
      </c>
      <c r="C6176" s="2">
        <v>200</v>
      </c>
      <c r="D6176" s="2">
        <v>200</v>
      </c>
      <c r="E6176" s="2" t="str">
        <f>"人民币"</f>
        <v>人民币</v>
      </c>
      <c r="F6176" s="2">
        <v>24.736</v>
      </c>
      <c r="G6176" s="2">
        <v>-449.12</v>
      </c>
      <c r="H6176" s="2">
        <v>-9.08</v>
      </c>
      <c r="I6176" s="2"/>
      <c r="J6176" s="2">
        <v>4498</v>
      </c>
      <c r="K6176" s="2">
        <v>22.49</v>
      </c>
      <c r="L6176" s="2">
        <v>0</v>
      </c>
      <c r="M6176" s="2">
        <v>0</v>
      </c>
      <c r="N6176" s="2" t="str">
        <f>"600104"</f>
        <v>600104</v>
      </c>
      <c r="O6176" s="2" t="str">
        <f>"A453612732"</f>
        <v>A453612732</v>
      </c>
      <c r="P6176" s="2" t="str">
        <f>"4947.12"</f>
        <v>4947.12</v>
      </c>
      <c r="Q6176" s="2">
        <v>35</v>
      </c>
      <c r="R6176" s="2">
        <f>Q6176*C6176</f>
        <v>7000</v>
      </c>
    </row>
    <row r="6177" spans="2:18">
      <c r="B6177" s="2" t="str">
        <f>"中海集运"</f>
        <v>中海集运</v>
      </c>
      <c r="C6177" s="2">
        <v>400</v>
      </c>
      <c r="D6177" s="2">
        <v>400</v>
      </c>
      <c r="E6177" s="2" t="str">
        <f>"人民币"</f>
        <v>人民币</v>
      </c>
      <c r="F6177" s="2">
        <v>9.099</v>
      </c>
      <c r="G6177" s="2">
        <v>-167.68</v>
      </c>
      <c r="H6177" s="2">
        <v>-4.6</v>
      </c>
      <c r="I6177" s="2"/>
      <c r="J6177" s="2">
        <v>3472</v>
      </c>
      <c r="K6177" s="2">
        <v>8.68</v>
      </c>
      <c r="L6177" s="2">
        <v>0</v>
      </c>
      <c r="M6177" s="2">
        <v>0</v>
      </c>
      <c r="N6177" s="2" t="str">
        <f>"601866"</f>
        <v>601866</v>
      </c>
      <c r="O6177" s="2" t="str">
        <f>"A453612732"</f>
        <v>A453612732</v>
      </c>
      <c r="P6177" s="2" t="str">
        <f>"3639.68"</f>
        <v>3639.68</v>
      </c>
      <c r="Q6177" s="2">
        <v>12</v>
      </c>
      <c r="R6177" s="2">
        <f>Q6177*C6177</f>
        <v>4800</v>
      </c>
    </row>
    <row r="6178" spans="2:18">
      <c r="B6178" s="2" t="str">
        <f>"中航军B"</f>
        <v>中航军B</v>
      </c>
      <c r="C6178" s="2">
        <v>3000</v>
      </c>
      <c r="D6178" s="2">
        <v>3000</v>
      </c>
      <c r="E6178" s="2" t="str">
        <f>"人民币"</f>
        <v>人民币</v>
      </c>
      <c r="F6178" s="2">
        <v>0.972</v>
      </c>
      <c r="G6178" s="2">
        <v>-62</v>
      </c>
      <c r="H6178" s="2">
        <v>-2.16</v>
      </c>
      <c r="I6178" s="2"/>
      <c r="J6178" s="2">
        <v>2853</v>
      </c>
      <c r="K6178" s="2">
        <v>0.951</v>
      </c>
      <c r="L6178" s="2">
        <v>0</v>
      </c>
      <c r="M6178" s="2">
        <v>0</v>
      </c>
      <c r="N6178" s="2" t="str">
        <f>"150222"</f>
        <v>150222</v>
      </c>
      <c r="O6178" s="2" t="str">
        <f>"0157472516"</f>
        <v>0157472516</v>
      </c>
      <c r="P6178" s="2" t="str">
        <f>"2915.00"</f>
        <v>2915.00</v>
      </c>
      <c r="Q6178" s="2">
        <v>1.1</v>
      </c>
      <c r="R6178" s="2">
        <f>Q6178*C6178</f>
        <v>3300</v>
      </c>
    </row>
    <row r="6179" spans="2:18">
      <c r="B6179" s="2" t="str">
        <f>"华贸物流"</f>
        <v>华贸物流</v>
      </c>
      <c r="C6179" s="2">
        <v>200</v>
      </c>
      <c r="D6179" s="2">
        <v>200</v>
      </c>
      <c r="E6179" s="2" t="str">
        <f>"人民币"</f>
        <v>人民币</v>
      </c>
      <c r="F6179" s="2">
        <v>16.576</v>
      </c>
      <c r="G6179" s="2">
        <v>-473.12</v>
      </c>
      <c r="H6179" s="2">
        <v>-14.27</v>
      </c>
      <c r="I6179" s="2"/>
      <c r="J6179" s="2">
        <v>2842</v>
      </c>
      <c r="K6179" s="2">
        <v>14.21</v>
      </c>
      <c r="L6179" s="2">
        <v>0</v>
      </c>
      <c r="M6179" s="2">
        <v>0</v>
      </c>
      <c r="N6179" s="2" t="str">
        <f>"603128"</f>
        <v>603128</v>
      </c>
      <c r="O6179" s="2" t="str">
        <f t="shared" ref="O6179:O6182" si="1843">"A453612732"</f>
        <v>A453612732</v>
      </c>
      <c r="P6179" s="2" t="str">
        <f>"3315.12"</f>
        <v>3315.12</v>
      </c>
      <c r="Q6179" s="2">
        <v>20</v>
      </c>
      <c r="R6179" s="2">
        <f>Q6179*C6179</f>
        <v>4000</v>
      </c>
    </row>
    <row r="6180" spans="2:18">
      <c r="B6180" s="2" t="str">
        <f>"盛达矿业"</f>
        <v>盛达矿业</v>
      </c>
      <c r="C6180" s="2">
        <v>100</v>
      </c>
      <c r="D6180" s="2">
        <v>100</v>
      </c>
      <c r="E6180" s="2" t="str">
        <f>"人民币"</f>
        <v>人民币</v>
      </c>
      <c r="F6180" s="2">
        <v>38.308</v>
      </c>
      <c r="G6180" s="2">
        <v>-1175.77</v>
      </c>
      <c r="H6180" s="2">
        <v>-30.69</v>
      </c>
      <c r="I6180" s="2"/>
      <c r="J6180" s="2">
        <v>2655</v>
      </c>
      <c r="K6180" s="2">
        <v>26.55</v>
      </c>
      <c r="L6180" s="2">
        <v>0</v>
      </c>
      <c r="M6180" s="2">
        <v>100</v>
      </c>
      <c r="N6180" s="2" t="str">
        <f>"000603"</f>
        <v>000603</v>
      </c>
      <c r="O6180" s="2" t="str">
        <f>"0157472516"</f>
        <v>0157472516</v>
      </c>
      <c r="P6180" s="2" t="str">
        <f>"3830.77"</f>
        <v>3830.77</v>
      </c>
      <c r="Q6180" s="2">
        <v>40</v>
      </c>
      <c r="R6180" s="2">
        <f>Q6180*C6180</f>
        <v>4000</v>
      </c>
    </row>
    <row r="6181" spans="2:18">
      <c r="B6181" s="2" t="str">
        <f>"大众交通"</f>
        <v>大众交通</v>
      </c>
      <c r="C6181" s="2">
        <v>100</v>
      </c>
      <c r="D6181" s="2">
        <v>100</v>
      </c>
      <c r="E6181" s="2" t="str">
        <f>"人民币"</f>
        <v>人民币</v>
      </c>
      <c r="F6181" s="2">
        <v>30.941</v>
      </c>
      <c r="G6181" s="2">
        <v>-1037.13</v>
      </c>
      <c r="H6181" s="2">
        <v>-33.52</v>
      </c>
      <c r="I6181" s="2"/>
      <c r="J6181" s="2">
        <v>2057</v>
      </c>
      <c r="K6181" s="2">
        <v>20.57</v>
      </c>
      <c r="L6181" s="2">
        <v>0</v>
      </c>
      <c r="M6181" s="2">
        <v>0</v>
      </c>
      <c r="N6181" s="2" t="str">
        <f>"600611"</f>
        <v>600611</v>
      </c>
      <c r="O6181" s="2" t="str">
        <f>"A453612732"</f>
        <v>A453612732</v>
      </c>
      <c r="P6181" s="2" t="str">
        <f>"3094.13"</f>
        <v>3094.13</v>
      </c>
      <c r="Q6181" s="2">
        <v>28</v>
      </c>
      <c r="R6181" s="2">
        <f>Q6181*C6181</f>
        <v>2800</v>
      </c>
    </row>
    <row r="6182" spans="2:18">
      <c r="B6182" s="2" t="str">
        <f>"中国中车"</f>
        <v>中国中车</v>
      </c>
      <c r="C6182" s="2">
        <v>100</v>
      </c>
      <c r="D6182" s="2">
        <v>100</v>
      </c>
      <c r="E6182" s="2" t="str">
        <f>"人民币"</f>
        <v>人民币</v>
      </c>
      <c r="F6182" s="2">
        <v>26.395</v>
      </c>
      <c r="G6182" s="2">
        <v>-631.5</v>
      </c>
      <c r="H6182" s="2">
        <v>-23.92</v>
      </c>
      <c r="I6182" s="2"/>
      <c r="J6182" s="2">
        <v>2008</v>
      </c>
      <c r="K6182" s="2">
        <v>20.08</v>
      </c>
      <c r="L6182" s="2">
        <v>0</v>
      </c>
      <c r="M6182" s="2">
        <v>100</v>
      </c>
      <c r="N6182" s="2" t="str">
        <f>"601766"</f>
        <v>601766</v>
      </c>
      <c r="O6182" s="2" t="str">
        <f>"A453612732"</f>
        <v>A453612732</v>
      </c>
      <c r="P6182" s="2" t="str">
        <f>"2639.50"</f>
        <v>2639.50</v>
      </c>
      <c r="Q6182" s="2">
        <v>30</v>
      </c>
      <c r="R6182" s="2">
        <f>Q6182*C6182</f>
        <v>3000</v>
      </c>
    </row>
    <row r="6183" spans="2:18">
      <c r="B6183" s="2" t="s">
        <v>8</v>
      </c>
      <c r="C6183" s="2" t="s">
        <v>9</v>
      </c>
      <c r="D6183" s="4" t="s">
        <v>10</v>
      </c>
      <c r="E6183" s="4"/>
      <c r="F6183" s="4"/>
      <c r="G6183" s="2"/>
      <c r="H6183" s="2">
        <f>SUM(H6167:H6182)</f>
        <v>-178.38</v>
      </c>
      <c r="I6183" s="2"/>
      <c r="J6183" s="2"/>
      <c r="K6183" s="2"/>
      <c r="L6183" s="2"/>
      <c r="M6183" s="2"/>
      <c r="N6183" s="2"/>
      <c r="O6183" s="2"/>
      <c r="P6183" s="2"/>
      <c r="Q6183" s="2"/>
      <c r="R6183" s="2">
        <f>SUM(R6167:R6182)</f>
        <v>134800</v>
      </c>
    </row>
    <row r="6184" customFormat="1" spans="4:9">
      <c r="D6184" s="5"/>
      <c r="E6184" s="5"/>
      <c r="F6184" s="5"/>
      <c r="I6184" s="6">
        <v>42257</v>
      </c>
    </row>
    <row r="6185" customFormat="1" spans="11:11">
      <c r="K6185" s="6">
        <f>I6184+1</f>
        <v>42258</v>
      </c>
    </row>
    <row r="6186" customFormat="1" spans="3:12">
      <c r="C6186" t="s">
        <v>11</v>
      </c>
      <c r="L6186" s="7">
        <f ca="1">NOW()</f>
        <v>42259.9654398148</v>
      </c>
    </row>
    <row r="6187" customFormat="1" spans="10:10">
      <c r="J6187" t="e">
        <f>E6179+1</f>
        <v>#VALUE!</v>
      </c>
    </row>
    <row r="6188" customFormat="1" spans="7:7">
      <c r="G6188" t="s">
        <v>12</v>
      </c>
    </row>
    <row r="6189" customFormat="1" spans="6:6">
      <c r="F6189" t="s">
        <v>13</v>
      </c>
    </row>
    <row r="6190" spans="1:17">
      <c r="A6190" s="2" t="str">
        <f>"币种"</f>
        <v>币种</v>
      </c>
      <c r="B6190" s="2" t="str">
        <f>"余额"</f>
        <v>余额</v>
      </c>
      <c r="C6190" s="2" t="str">
        <f>"可用"</f>
        <v>可用</v>
      </c>
      <c r="D6190" s="2" t="str">
        <f>"可取"</f>
        <v>可取</v>
      </c>
      <c r="E6190" s="2" t="str">
        <f>"参考市值"</f>
        <v>参考市值</v>
      </c>
      <c r="F6190" s="2" t="str">
        <f>"资产"</f>
        <v>资产</v>
      </c>
      <c r="G6190" s="2" t="str">
        <f>"盈亏"</f>
        <v>盈亏</v>
      </c>
      <c r="H6190" s="2"/>
      <c r="I6190" s="2"/>
      <c r="J6190" s="2"/>
      <c r="K6190" s="2"/>
      <c r="L6190" s="2"/>
      <c r="M6190" s="2"/>
      <c r="N6190" s="2"/>
      <c r="O6190" s="2"/>
      <c r="P6190" s="2"/>
      <c r="Q6190" s="2"/>
    </row>
    <row r="6191" spans="1:17">
      <c r="A6191" s="2" t="str">
        <f>"人民币"</f>
        <v>人民币</v>
      </c>
      <c r="B6191" s="2" t="str">
        <f>"5508.71"</f>
        <v>5508.71</v>
      </c>
      <c r="C6191" s="2" t="str">
        <f>"138.54"</f>
        <v>138.54</v>
      </c>
      <c r="D6191" s="2" t="str">
        <f>"138.54"</f>
        <v>138.54</v>
      </c>
      <c r="E6191" s="2" t="str">
        <f>"91616.00"</f>
        <v>91616.00</v>
      </c>
      <c r="F6191" s="2" t="str">
        <f>"91754.54"</f>
        <v>91754.54</v>
      </c>
      <c r="G6191" s="2" t="str">
        <f>"-9194.42"</f>
        <v>-9194.42</v>
      </c>
      <c r="H6191" s="2"/>
      <c r="I6191" s="2"/>
      <c r="J6191" s="2"/>
      <c r="K6191" s="2"/>
      <c r="L6191" s="2"/>
      <c r="M6191" s="2"/>
      <c r="N6191" s="2"/>
      <c r="O6191" s="2"/>
      <c r="P6191" s="2"/>
      <c r="Q6191" s="2"/>
    </row>
    <row r="6192" spans="1:17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8"/>
    </row>
    <row r="6193" spans="1:18">
      <c r="A6193" s="2" t="s">
        <v>0</v>
      </c>
      <c r="B6193" s="2" t="str">
        <f>"证券数量"</f>
        <v>证券数量</v>
      </c>
      <c r="C6193" s="2" t="s">
        <v>1</v>
      </c>
      <c r="D6193" s="2" t="str">
        <f>"价格币种"</f>
        <v>价格币种</v>
      </c>
      <c r="E6193" s="2" t="str">
        <f>"成本价"</f>
        <v>成本价</v>
      </c>
      <c r="F6193" s="2" t="str">
        <f>"浮动盈亏"</f>
        <v>浮动盈亏</v>
      </c>
      <c r="G6193" s="2" t="str">
        <f>"盈亏比例(%)"</f>
        <v>盈亏比例(%)</v>
      </c>
      <c r="H6193" s="2" t="str">
        <f>"折算汇率"</f>
        <v>折算汇率</v>
      </c>
      <c r="I6193" s="2" t="str">
        <f>"最新市值"</f>
        <v>最新市值</v>
      </c>
      <c r="J6193" s="2" t="str">
        <f>"当前价"</f>
        <v>当前价</v>
      </c>
      <c r="K6193" s="2" t="str">
        <f>"今买数量"</f>
        <v>今买数量</v>
      </c>
      <c r="L6193" s="2" t="str">
        <f>"今卖数量"</f>
        <v>今卖数量</v>
      </c>
      <c r="M6193" s="2" t="str">
        <f>"证券代码"</f>
        <v>证券代码</v>
      </c>
      <c r="N6193" s="2" t="str">
        <f>"股东代码"</f>
        <v>股东代码</v>
      </c>
      <c r="O6193" s="2" t="str">
        <f>"成本金额"</f>
        <v>成本金额</v>
      </c>
      <c r="P6193" s="2" t="s">
        <v>2</v>
      </c>
      <c r="Q6193" s="2"/>
      <c r="R6193" s="2" t="s">
        <v>3</v>
      </c>
    </row>
    <row r="6194" spans="1:18">
      <c r="A6194" s="2" t="s">
        <v>4</v>
      </c>
      <c r="B6194" s="9" t="s">
        <v>5</v>
      </c>
      <c r="C6194" s="9" t="s">
        <v>5</v>
      </c>
      <c r="D6194" s="2" t="str">
        <f t="shared" ref="D6194:D6209" si="1844">"人民币"</f>
        <v>人民币</v>
      </c>
      <c r="E6194" s="2">
        <v>19.758</v>
      </c>
      <c r="F6194" s="2">
        <v>-1294.53</v>
      </c>
      <c r="G6194" s="2">
        <v>-8.19</v>
      </c>
      <c r="H6194" s="9" t="s">
        <v>6</v>
      </c>
      <c r="I6194" s="2">
        <v>14512</v>
      </c>
      <c r="J6194" s="2">
        <v>18.14</v>
      </c>
      <c r="K6194" s="2">
        <v>0</v>
      </c>
      <c r="L6194" s="2">
        <v>0</v>
      </c>
      <c r="M6194" s="2" t="str">
        <f>"000936"</f>
        <v>000936</v>
      </c>
      <c r="N6194" s="2" t="str">
        <f t="shared" ref="N6194:N6197" si="1845">"0157472516"</f>
        <v>0157472516</v>
      </c>
      <c r="O6194" s="2" t="str">
        <f>"15806.53"</f>
        <v>15806.53</v>
      </c>
      <c r="P6194" s="2">
        <v>30</v>
      </c>
      <c r="Q6194" s="2">
        <f t="shared" ref="Q6194:Q6209" si="1846">P6194*B6194</f>
        <v>24000</v>
      </c>
      <c r="R6194" s="2">
        <f t="shared" ref="R6194:R6209" si="1847">(Q6194-O6194)/O6194*100</f>
        <v>51.835981711356</v>
      </c>
    </row>
    <row r="6195" spans="1:18">
      <c r="A6195" s="2" t="str">
        <f>"创业板B"</f>
        <v>创业板B</v>
      </c>
      <c r="B6195" s="2">
        <v>10000</v>
      </c>
      <c r="C6195" s="2">
        <v>10000</v>
      </c>
      <c r="D6195" s="2" t="str">
        <f>"人民币"</f>
        <v>人民币</v>
      </c>
      <c r="E6195" s="2">
        <v>1.116</v>
      </c>
      <c r="F6195" s="2">
        <v>-927.5</v>
      </c>
      <c r="G6195" s="2">
        <v>-8.33</v>
      </c>
      <c r="H6195" s="2"/>
      <c r="I6195" s="2">
        <v>10230</v>
      </c>
      <c r="J6195" s="2">
        <v>1.023</v>
      </c>
      <c r="K6195" s="2">
        <v>0</v>
      </c>
      <c r="L6195" s="2">
        <v>0</v>
      </c>
      <c r="M6195" s="2" t="str">
        <f>"150153"</f>
        <v>150153</v>
      </c>
      <c r="N6195" s="2" t="str">
        <f>"0157472516"</f>
        <v>0157472516</v>
      </c>
      <c r="O6195" s="2" t="str">
        <f>"11157.50"</f>
        <v>11157.50</v>
      </c>
      <c r="P6195" s="2">
        <v>1.3</v>
      </c>
      <c r="Q6195" s="2">
        <f>P6195*B6195</f>
        <v>13000</v>
      </c>
      <c r="R6195" s="2">
        <f>(Q6195-O6195)/O6195*100</f>
        <v>16.5135559041004</v>
      </c>
    </row>
    <row r="6196" spans="1:18">
      <c r="A6196" s="2" t="s">
        <v>7</v>
      </c>
      <c r="B6196" s="2">
        <v>600</v>
      </c>
      <c r="C6196" s="2">
        <v>600</v>
      </c>
      <c r="D6196" s="2" t="str">
        <f>"人民币"</f>
        <v>人民币</v>
      </c>
      <c r="E6196" s="2">
        <v>17.548</v>
      </c>
      <c r="F6196" s="2">
        <v>-310.88</v>
      </c>
      <c r="G6196" s="2">
        <v>-2.95</v>
      </c>
      <c r="H6196" s="2"/>
      <c r="I6196" s="2">
        <v>10218</v>
      </c>
      <c r="J6196" s="2">
        <v>17.03</v>
      </c>
      <c r="K6196" s="2">
        <v>0</v>
      </c>
      <c r="L6196" s="2">
        <v>0</v>
      </c>
      <c r="M6196" s="2" t="str">
        <f>"600008"</f>
        <v>600008</v>
      </c>
      <c r="N6196" s="2" t="str">
        <f t="shared" ref="N6196:N6199" si="1848">"A453612732"</f>
        <v>A453612732</v>
      </c>
      <c r="O6196" s="2" t="str">
        <f>"10528.88"</f>
        <v>10528.88</v>
      </c>
      <c r="P6196" s="2">
        <v>25</v>
      </c>
      <c r="Q6196" s="2">
        <f>P6196*B6196</f>
        <v>15000</v>
      </c>
      <c r="R6196" s="2">
        <f>(Q6196-O6196)/O6196*100</f>
        <v>42.4652954540274</v>
      </c>
    </row>
    <row r="6197" spans="1:18">
      <c r="A6197" s="2" t="str">
        <f>"华英农业"</f>
        <v>华英农业</v>
      </c>
      <c r="B6197" s="2">
        <v>600</v>
      </c>
      <c r="C6197" s="2">
        <v>300</v>
      </c>
      <c r="D6197" s="2" t="str">
        <f>"人民币"</f>
        <v>人民币</v>
      </c>
      <c r="E6197" s="2">
        <v>14.948</v>
      </c>
      <c r="F6197" s="2">
        <v>-418.66</v>
      </c>
      <c r="G6197" s="2">
        <v>-4.67</v>
      </c>
      <c r="H6197" s="2"/>
      <c r="I6197" s="2">
        <v>8550</v>
      </c>
      <c r="J6197" s="2">
        <v>14.25</v>
      </c>
      <c r="K6197" s="2">
        <v>300</v>
      </c>
      <c r="L6197" s="2">
        <v>0</v>
      </c>
      <c r="M6197" s="2" t="str">
        <f>"002321"</f>
        <v>002321</v>
      </c>
      <c r="N6197" s="2" t="str">
        <f>"0157472516"</f>
        <v>0157472516</v>
      </c>
      <c r="O6197" s="2" t="str">
        <f>"8968.66"</f>
        <v>8968.66</v>
      </c>
      <c r="P6197" s="2">
        <v>25</v>
      </c>
      <c r="Q6197" s="2">
        <f>P6197*B6197</f>
        <v>15000</v>
      </c>
      <c r="R6197" s="2">
        <f>(Q6197-O6197)/O6197*100</f>
        <v>67.2490650777262</v>
      </c>
    </row>
    <row r="6198" spans="1:18">
      <c r="A6198" s="2" t="str">
        <f>"*ST阳化"</f>
        <v>*ST阳化</v>
      </c>
      <c r="B6198" s="2">
        <v>900</v>
      </c>
      <c r="C6198" s="2">
        <v>600</v>
      </c>
      <c r="D6198" s="2" t="str">
        <f>"人民币"</f>
        <v>人民币</v>
      </c>
      <c r="E6198" s="2">
        <v>7.599</v>
      </c>
      <c r="F6198" s="2">
        <v>-80.2</v>
      </c>
      <c r="G6198" s="2">
        <v>-1.17</v>
      </c>
      <c r="H6198" s="2"/>
      <c r="I6198" s="2">
        <v>6759</v>
      </c>
      <c r="J6198" s="2">
        <v>7.51</v>
      </c>
      <c r="K6198" s="2">
        <v>300</v>
      </c>
      <c r="L6198" s="2">
        <v>0</v>
      </c>
      <c r="M6198" s="2" t="str">
        <f>"600691"</f>
        <v>600691</v>
      </c>
      <c r="N6198" s="2" t="str">
        <f>"A453612732"</f>
        <v>A453612732</v>
      </c>
      <c r="O6198" s="2" t="str">
        <f>"6839.20"</f>
        <v>6839.20</v>
      </c>
      <c r="P6198" s="2">
        <v>11</v>
      </c>
      <c r="Q6198" s="2">
        <f>P6198*B6198</f>
        <v>9900</v>
      </c>
      <c r="R6198" s="2">
        <f>(Q6198-O6198)/O6198*100</f>
        <v>44.7537723710376</v>
      </c>
    </row>
    <row r="6199" spans="1:18">
      <c r="A6199" s="2" t="str">
        <f>"雪峰科技"</f>
        <v>雪峰科技</v>
      </c>
      <c r="B6199" s="2">
        <v>200</v>
      </c>
      <c r="C6199" s="2">
        <v>100</v>
      </c>
      <c r="D6199" s="2" t="str">
        <f>"人民币"</f>
        <v>人民币</v>
      </c>
      <c r="E6199" s="2">
        <v>37.898</v>
      </c>
      <c r="F6199" s="2">
        <v>-1239.59</v>
      </c>
      <c r="G6199" s="2">
        <v>-16.35</v>
      </c>
      <c r="H6199" s="2"/>
      <c r="I6199" s="2">
        <v>6340</v>
      </c>
      <c r="J6199" s="2">
        <v>31.7</v>
      </c>
      <c r="K6199" s="2">
        <v>100</v>
      </c>
      <c r="L6199" s="2">
        <v>0</v>
      </c>
      <c r="M6199" s="2" t="str">
        <f>"603227"</f>
        <v>603227</v>
      </c>
      <c r="N6199" s="2" t="str">
        <f>"A453612732"</f>
        <v>A453612732</v>
      </c>
      <c r="O6199" s="2" t="str">
        <f>"7579.59"</f>
        <v>7579.59</v>
      </c>
      <c r="P6199" s="2">
        <v>42</v>
      </c>
      <c r="Q6199" s="2">
        <f>P6199*B6199</f>
        <v>8400</v>
      </c>
      <c r="R6199" s="2">
        <f>(Q6199-O6199)/O6199*100</f>
        <v>10.8239363870605</v>
      </c>
    </row>
    <row r="6200" spans="1:18">
      <c r="A6200" s="2" t="str">
        <f>"三花股份"</f>
        <v>三花股份</v>
      </c>
      <c r="B6200" s="2">
        <v>400</v>
      </c>
      <c r="C6200" s="2">
        <v>400</v>
      </c>
      <c r="D6200" s="2" t="str">
        <f>"人民币"</f>
        <v>人民币</v>
      </c>
      <c r="E6200" s="2">
        <v>13.737</v>
      </c>
      <c r="F6200" s="2">
        <v>69.25</v>
      </c>
      <c r="G6200" s="2">
        <v>1.26</v>
      </c>
      <c r="H6200" s="2"/>
      <c r="I6200" s="2">
        <v>5564</v>
      </c>
      <c r="J6200" s="2">
        <v>13.91</v>
      </c>
      <c r="K6200" s="2">
        <v>0</v>
      </c>
      <c r="L6200" s="2">
        <v>0</v>
      </c>
      <c r="M6200" s="2" t="str">
        <f>"002050"</f>
        <v>002050</v>
      </c>
      <c r="N6200" s="2" t="str">
        <f t="shared" ref="N6200:N6205" si="1849">"0157472516"</f>
        <v>0157472516</v>
      </c>
      <c r="O6200" s="2" t="str">
        <f>"5494.75"</f>
        <v>5494.75</v>
      </c>
      <c r="P6200" s="2">
        <v>20</v>
      </c>
      <c r="Q6200" s="2">
        <f>P6200*B6200</f>
        <v>8000</v>
      </c>
      <c r="R6200" s="2">
        <f>(Q6200-O6200)/O6200*100</f>
        <v>45.5935210883116</v>
      </c>
    </row>
    <row r="6201" spans="1:18">
      <c r="A6201" s="2" t="str">
        <f>"农 产 品"</f>
        <v>农 产 品</v>
      </c>
      <c r="B6201" s="2">
        <v>200</v>
      </c>
      <c r="C6201" s="2">
        <v>200</v>
      </c>
      <c r="D6201" s="2" t="str">
        <f>"人民币"</f>
        <v>人民币</v>
      </c>
      <c r="E6201" s="2">
        <v>25.665</v>
      </c>
      <c r="F6201" s="2">
        <v>-601</v>
      </c>
      <c r="G6201" s="2">
        <v>-11.71</v>
      </c>
      <c r="H6201" s="2"/>
      <c r="I6201" s="2">
        <v>4532</v>
      </c>
      <c r="J6201" s="2">
        <v>22.66</v>
      </c>
      <c r="K6201" s="2">
        <v>0</v>
      </c>
      <c r="L6201" s="2">
        <v>0</v>
      </c>
      <c r="M6201" s="2" t="str">
        <f>"000061"</f>
        <v>000061</v>
      </c>
      <c r="N6201" s="2" t="str">
        <f>"0157472516"</f>
        <v>0157472516</v>
      </c>
      <c r="O6201" s="2" t="str">
        <f>"5133.00"</f>
        <v>5133.00</v>
      </c>
      <c r="P6201" s="2">
        <v>35</v>
      </c>
      <c r="Q6201" s="2">
        <f>P6201*B6201</f>
        <v>7000</v>
      </c>
      <c r="R6201" s="2">
        <f>(Q6201-O6201)/O6201*100</f>
        <v>36.3724917202416</v>
      </c>
    </row>
    <row r="6202" spans="1:18">
      <c r="A6202" s="2" t="str">
        <f>"北京城建"</f>
        <v>北京城建</v>
      </c>
      <c r="B6202" s="2">
        <v>200</v>
      </c>
      <c r="C6202" s="2">
        <v>200</v>
      </c>
      <c r="D6202" s="2" t="str">
        <f>"人民币"</f>
        <v>人民币</v>
      </c>
      <c r="E6202" s="2">
        <v>24.605</v>
      </c>
      <c r="F6202" s="2">
        <v>-394.99</v>
      </c>
      <c r="G6202" s="2">
        <v>-8.03</v>
      </c>
      <c r="H6202" s="2"/>
      <c r="I6202" s="2">
        <v>4526</v>
      </c>
      <c r="J6202" s="2">
        <v>22.63</v>
      </c>
      <c r="K6202" s="2">
        <v>0</v>
      </c>
      <c r="L6202" s="2">
        <v>0</v>
      </c>
      <c r="M6202" s="2" t="str">
        <f>"600266"</f>
        <v>600266</v>
      </c>
      <c r="N6202" s="2" t="str">
        <f t="shared" ref="N6202:N6204" si="1850">"A453612732"</f>
        <v>A453612732</v>
      </c>
      <c r="O6202" s="2" t="str">
        <f>"4920.99"</f>
        <v>4920.99</v>
      </c>
      <c r="P6202" s="2">
        <v>28</v>
      </c>
      <c r="Q6202" s="2">
        <f>P6202*B6202</f>
        <v>5600</v>
      </c>
      <c r="R6202" s="2">
        <f>(Q6202-O6202)/O6202*100</f>
        <v>13.7982397850839</v>
      </c>
    </row>
    <row r="6203" spans="1:18">
      <c r="A6203" s="2" t="str">
        <f>"上汽集团"</f>
        <v>上汽集团</v>
      </c>
      <c r="B6203" s="2">
        <v>200</v>
      </c>
      <c r="C6203" s="2">
        <v>200</v>
      </c>
      <c r="D6203" s="2" t="str">
        <f>"人民币"</f>
        <v>人民币</v>
      </c>
      <c r="E6203" s="2">
        <v>24.736</v>
      </c>
      <c r="F6203" s="2">
        <v>-449.12</v>
      </c>
      <c r="G6203" s="2">
        <v>-9.08</v>
      </c>
      <c r="H6203" s="2"/>
      <c r="I6203" s="2">
        <v>4498</v>
      </c>
      <c r="J6203" s="2">
        <v>22.49</v>
      </c>
      <c r="K6203" s="2">
        <v>0</v>
      </c>
      <c r="L6203" s="2">
        <v>0</v>
      </c>
      <c r="M6203" s="2" t="str">
        <f>"600104"</f>
        <v>600104</v>
      </c>
      <c r="N6203" s="2" t="str">
        <f>"A453612732"</f>
        <v>A453612732</v>
      </c>
      <c r="O6203" s="2" t="str">
        <f>"4947.12"</f>
        <v>4947.12</v>
      </c>
      <c r="P6203" s="2">
        <v>35</v>
      </c>
      <c r="Q6203" s="2">
        <f>P6203*B6203</f>
        <v>7000</v>
      </c>
      <c r="R6203" s="2">
        <f>(Q6203-O6203)/O6203*100</f>
        <v>41.4964666310904</v>
      </c>
    </row>
    <row r="6204" spans="1:18">
      <c r="A6204" s="2" t="str">
        <f>"中海集运"</f>
        <v>中海集运</v>
      </c>
      <c r="B6204" s="2">
        <v>400</v>
      </c>
      <c r="C6204" s="2">
        <v>400</v>
      </c>
      <c r="D6204" s="2" t="str">
        <f>"人民币"</f>
        <v>人民币</v>
      </c>
      <c r="E6204" s="2">
        <v>9.099</v>
      </c>
      <c r="F6204" s="2">
        <v>-167.68</v>
      </c>
      <c r="G6204" s="2">
        <v>-4.6</v>
      </c>
      <c r="H6204" s="2"/>
      <c r="I6204" s="2">
        <v>3472</v>
      </c>
      <c r="J6204" s="2">
        <v>8.68</v>
      </c>
      <c r="K6204" s="2">
        <v>0</v>
      </c>
      <c r="L6204" s="2">
        <v>0</v>
      </c>
      <c r="M6204" s="2" t="str">
        <f>"601866"</f>
        <v>601866</v>
      </c>
      <c r="N6204" s="2" t="str">
        <f>"A453612732"</f>
        <v>A453612732</v>
      </c>
      <c r="O6204" s="2" t="str">
        <f>"3639.68"</f>
        <v>3639.68</v>
      </c>
      <c r="P6204" s="2">
        <v>12</v>
      </c>
      <c r="Q6204" s="2">
        <f>P6204*B6204</f>
        <v>4800</v>
      </c>
      <c r="R6204" s="2">
        <f>(Q6204-O6204)/O6204*100</f>
        <v>31.8797256901706</v>
      </c>
    </row>
    <row r="6205" spans="1:18">
      <c r="A6205" s="2" t="str">
        <f>"中航军B"</f>
        <v>中航军B</v>
      </c>
      <c r="B6205" s="2">
        <v>3000</v>
      </c>
      <c r="C6205" s="2">
        <v>3000</v>
      </c>
      <c r="D6205" s="2" t="str">
        <f>"人民币"</f>
        <v>人民币</v>
      </c>
      <c r="E6205" s="2">
        <v>0.972</v>
      </c>
      <c r="F6205" s="2">
        <v>-62</v>
      </c>
      <c r="G6205" s="2">
        <v>-2.16</v>
      </c>
      <c r="H6205" s="2"/>
      <c r="I6205" s="2">
        <v>2853</v>
      </c>
      <c r="J6205" s="2">
        <v>0.951</v>
      </c>
      <c r="K6205" s="2">
        <v>0</v>
      </c>
      <c r="L6205" s="2">
        <v>0</v>
      </c>
      <c r="M6205" s="2" t="str">
        <f>"150222"</f>
        <v>150222</v>
      </c>
      <c r="N6205" s="2" t="str">
        <f>"0157472516"</f>
        <v>0157472516</v>
      </c>
      <c r="O6205" s="2" t="str">
        <f>"2915.00"</f>
        <v>2915.00</v>
      </c>
      <c r="P6205" s="2">
        <v>1.1</v>
      </c>
      <c r="Q6205" s="2">
        <f>P6205*B6205</f>
        <v>3300</v>
      </c>
      <c r="R6205" s="2">
        <f>(Q6205-O6205)/O6205*100</f>
        <v>13.2075471698113</v>
      </c>
    </row>
    <row r="6206" spans="1:18">
      <c r="A6206" s="2" t="str">
        <f>"华贸物流"</f>
        <v>华贸物流</v>
      </c>
      <c r="B6206" s="2">
        <v>200</v>
      </c>
      <c r="C6206" s="2">
        <v>200</v>
      </c>
      <c r="D6206" s="2" t="str">
        <f>"人民币"</f>
        <v>人民币</v>
      </c>
      <c r="E6206" s="2">
        <v>16.576</v>
      </c>
      <c r="F6206" s="2">
        <v>-473.12</v>
      </c>
      <c r="G6206" s="2">
        <v>-14.27</v>
      </c>
      <c r="H6206" s="2"/>
      <c r="I6206" s="2">
        <v>2842</v>
      </c>
      <c r="J6206" s="2">
        <v>14.21</v>
      </c>
      <c r="K6206" s="2">
        <v>0</v>
      </c>
      <c r="L6206" s="2">
        <v>0</v>
      </c>
      <c r="M6206" s="2" t="str">
        <f>"603128"</f>
        <v>603128</v>
      </c>
      <c r="N6206" s="2" t="str">
        <f t="shared" ref="N6206:N6209" si="1851">"A453612732"</f>
        <v>A453612732</v>
      </c>
      <c r="O6206" s="2" t="str">
        <f>"3315.12"</f>
        <v>3315.12</v>
      </c>
      <c r="P6206" s="2">
        <v>20</v>
      </c>
      <c r="Q6206" s="2">
        <f>P6206*B6206</f>
        <v>4000</v>
      </c>
      <c r="R6206" s="2">
        <f>(Q6206-O6206)/O6206*100</f>
        <v>20.6592823185888</v>
      </c>
    </row>
    <row r="6207" spans="1:18">
      <c r="A6207" s="2" t="str">
        <f>"盛达矿业"</f>
        <v>盛达矿业</v>
      </c>
      <c r="B6207" s="2">
        <v>100</v>
      </c>
      <c r="C6207" s="2">
        <v>100</v>
      </c>
      <c r="D6207" s="2" t="str">
        <f>"人民币"</f>
        <v>人民币</v>
      </c>
      <c r="E6207" s="2">
        <v>38.308</v>
      </c>
      <c r="F6207" s="2">
        <v>-1175.77</v>
      </c>
      <c r="G6207" s="2">
        <v>-30.69</v>
      </c>
      <c r="H6207" s="2"/>
      <c r="I6207" s="2">
        <v>2655</v>
      </c>
      <c r="J6207" s="2">
        <v>26.55</v>
      </c>
      <c r="K6207" s="2">
        <v>0</v>
      </c>
      <c r="L6207" s="2">
        <v>100</v>
      </c>
      <c r="M6207" s="2" t="str">
        <f>"000603"</f>
        <v>000603</v>
      </c>
      <c r="N6207" s="2" t="str">
        <f>"0157472516"</f>
        <v>0157472516</v>
      </c>
      <c r="O6207" s="2" t="str">
        <f>"3830.77"</f>
        <v>3830.77</v>
      </c>
      <c r="P6207" s="2">
        <v>40</v>
      </c>
      <c r="Q6207" s="2">
        <f>P6207*B6207</f>
        <v>4000</v>
      </c>
      <c r="R6207" s="2">
        <f>(Q6207-O6207)/O6207*100</f>
        <v>4.41764971533138</v>
      </c>
    </row>
    <row r="6208" spans="1:18">
      <c r="A6208" s="2" t="str">
        <f>"大众交通"</f>
        <v>大众交通</v>
      </c>
      <c r="B6208" s="2">
        <v>100</v>
      </c>
      <c r="C6208" s="2">
        <v>100</v>
      </c>
      <c r="D6208" s="2" t="str">
        <f>"人民币"</f>
        <v>人民币</v>
      </c>
      <c r="E6208" s="2">
        <v>30.941</v>
      </c>
      <c r="F6208" s="2">
        <v>-1037.13</v>
      </c>
      <c r="G6208" s="2">
        <v>-33.52</v>
      </c>
      <c r="H6208" s="2"/>
      <c r="I6208" s="2">
        <v>2057</v>
      </c>
      <c r="J6208" s="2">
        <v>20.57</v>
      </c>
      <c r="K6208" s="2">
        <v>0</v>
      </c>
      <c r="L6208" s="2">
        <v>0</v>
      </c>
      <c r="M6208" s="2" t="str">
        <f>"600611"</f>
        <v>600611</v>
      </c>
      <c r="N6208" s="2" t="str">
        <f>"A453612732"</f>
        <v>A453612732</v>
      </c>
      <c r="O6208" s="2" t="str">
        <f>"3094.13"</f>
        <v>3094.13</v>
      </c>
      <c r="P6208" s="2">
        <v>28</v>
      </c>
      <c r="Q6208" s="2">
        <f>P6208*B6208</f>
        <v>2800</v>
      </c>
      <c r="R6208" s="2">
        <f>(Q6208-O6208)/O6208*100</f>
        <v>-9.50606470962759</v>
      </c>
    </row>
    <row r="6209" spans="1:18">
      <c r="A6209" s="2" t="str">
        <f>"中国中车"</f>
        <v>中国中车</v>
      </c>
      <c r="B6209" s="2">
        <v>100</v>
      </c>
      <c r="C6209" s="2">
        <v>100</v>
      </c>
      <c r="D6209" s="2" t="str">
        <f>"人民币"</f>
        <v>人民币</v>
      </c>
      <c r="E6209" s="2">
        <v>26.395</v>
      </c>
      <c r="F6209" s="2">
        <v>-631.5</v>
      </c>
      <c r="G6209" s="2">
        <v>-23.92</v>
      </c>
      <c r="H6209" s="2"/>
      <c r="I6209" s="2">
        <v>2008</v>
      </c>
      <c r="J6209" s="2">
        <v>20.08</v>
      </c>
      <c r="K6209" s="2">
        <v>0</v>
      </c>
      <c r="L6209" s="2">
        <v>100</v>
      </c>
      <c r="M6209" s="2" t="str">
        <f>"601766"</f>
        <v>601766</v>
      </c>
      <c r="N6209" s="2" t="str">
        <f>"A453612732"</f>
        <v>A453612732</v>
      </c>
      <c r="O6209" s="2" t="str">
        <f>"2639.50"</f>
        <v>2639.50</v>
      </c>
      <c r="P6209" s="2">
        <v>30</v>
      </c>
      <c r="Q6209" s="2">
        <f>P6209*B6209</f>
        <v>3000</v>
      </c>
      <c r="R6209" s="2">
        <f>(Q6209-O6209)/O6209*100</f>
        <v>13.6578897518469</v>
      </c>
    </row>
    <row r="6210" spans="1:18">
      <c r="A6210" s="2" t="s">
        <v>8</v>
      </c>
      <c r="B6210" s="2" t="s">
        <v>9</v>
      </c>
      <c r="C6210" s="4" t="s">
        <v>10</v>
      </c>
      <c r="D6210" s="4"/>
      <c r="E6210" s="4"/>
      <c r="F6210" s="2"/>
      <c r="G6210" s="2">
        <f>SUM(G6194:G6209)</f>
        <v>-178.38</v>
      </c>
      <c r="H6210" s="2"/>
      <c r="I6210" s="2"/>
      <c r="J6210" s="2"/>
      <c r="K6210" s="2"/>
      <c r="L6210" s="2"/>
      <c r="M6210" s="2"/>
      <c r="N6210" s="2"/>
      <c r="O6210" s="2"/>
      <c r="P6210" s="2"/>
      <c r="Q6210" s="2">
        <f>SUM(Q6194:Q6209)</f>
        <v>134800</v>
      </c>
      <c r="R6210" s="2"/>
    </row>
    <row r="6211" customFormat="1" spans="3:8">
      <c r="C6211" s="5"/>
      <c r="D6211" s="5"/>
      <c r="E6211" s="5"/>
      <c r="H6211" s="6">
        <v>42257</v>
      </c>
    </row>
    <row r="6212" customFormat="1" spans="10:10">
      <c r="J6212" s="6">
        <f>H6211+1</f>
        <v>42258</v>
      </c>
    </row>
    <row r="6213" customFormat="1" spans="2:11">
      <c r="B6213" t="s">
        <v>11</v>
      </c>
      <c r="K6213" s="7">
        <f ca="1">NOW()</f>
        <v>42259.9654398148</v>
      </c>
    </row>
    <row r="6214" customFormat="1" spans="9:9">
      <c r="I6214" t="e">
        <f>D6206+1</f>
        <v>#VALUE!</v>
      </c>
    </row>
    <row r="6215" customFormat="1"/>
    <row r="6216" spans="1:18">
      <c r="A6216" s="2" t="s">
        <v>0</v>
      </c>
      <c r="B6216" s="2" t="str">
        <f>"证券数量"</f>
        <v>证券数量</v>
      </c>
      <c r="C6216" s="2" t="s">
        <v>1</v>
      </c>
      <c r="D6216" s="2" t="str">
        <f>"价格币种"</f>
        <v>价格币种</v>
      </c>
      <c r="E6216" s="2" t="str">
        <f>"成本价"</f>
        <v>成本价</v>
      </c>
      <c r="F6216" s="2" t="str">
        <f>"浮动盈亏"</f>
        <v>浮动盈亏</v>
      </c>
      <c r="G6216" s="2" t="str">
        <f>"盈亏比例(%)"</f>
        <v>盈亏比例(%)</v>
      </c>
      <c r="H6216" s="2" t="str">
        <f>"折算汇率"</f>
        <v>折算汇率</v>
      </c>
      <c r="I6216" s="2" t="str">
        <f>"最新市值"</f>
        <v>最新市值</v>
      </c>
      <c r="J6216" s="2" t="str">
        <f>"当前价"</f>
        <v>当前价</v>
      </c>
      <c r="K6216" s="2" t="str">
        <f>"今买数量"</f>
        <v>今买数量</v>
      </c>
      <c r="L6216" s="2" t="str">
        <f>"今卖数量"</f>
        <v>今卖数量</v>
      </c>
      <c r="M6216" s="2" t="str">
        <f>"证券代码"</f>
        <v>证券代码</v>
      </c>
      <c r="N6216" s="2" t="str">
        <f>"股东代码"</f>
        <v>股东代码</v>
      </c>
      <c r="O6216" s="2" t="str">
        <f>"成本金额"</f>
        <v>成本金额</v>
      </c>
      <c r="P6216" s="2" t="s">
        <v>2</v>
      </c>
      <c r="Q6216" s="2"/>
      <c r="R6216" s="2" t="s">
        <v>3</v>
      </c>
    </row>
    <row r="6217" spans="1:18">
      <c r="A6217" s="2" t="s">
        <v>4</v>
      </c>
      <c r="B6217" s="9" t="s">
        <v>5</v>
      </c>
      <c r="C6217" s="9" t="s">
        <v>5</v>
      </c>
      <c r="D6217" s="2" t="str">
        <f t="shared" ref="D6217:D6232" si="1852">"人民币"</f>
        <v>人民币</v>
      </c>
      <c r="E6217" s="2">
        <v>19.758</v>
      </c>
      <c r="F6217" s="2">
        <v>-1294.53</v>
      </c>
      <c r="G6217" s="2">
        <v>-8.19</v>
      </c>
      <c r="H6217" s="9" t="s">
        <v>6</v>
      </c>
      <c r="I6217" s="2">
        <v>14512</v>
      </c>
      <c r="J6217" s="2">
        <v>18.14</v>
      </c>
      <c r="K6217" s="2">
        <v>0</v>
      </c>
      <c r="L6217" s="2">
        <v>0</v>
      </c>
      <c r="M6217" s="2" t="str">
        <f>"000936"</f>
        <v>000936</v>
      </c>
      <c r="N6217" s="2" t="str">
        <f t="shared" ref="N6217:N6220" si="1853">"0157472516"</f>
        <v>0157472516</v>
      </c>
      <c r="O6217" s="2" t="str">
        <f>"15806.53"</f>
        <v>15806.53</v>
      </c>
      <c r="P6217" s="2">
        <v>30</v>
      </c>
      <c r="Q6217" s="2">
        <f t="shared" ref="Q6217:Q6232" si="1854">P6217*B6217</f>
        <v>24000</v>
      </c>
      <c r="R6217" s="2">
        <f t="shared" ref="R6217:R6232" si="1855">(Q6217-O6217)/O6217*100</f>
        <v>51.835981711356</v>
      </c>
    </row>
    <row r="6218" spans="1:18">
      <c r="A6218" s="2" t="str">
        <f>"创业板B"</f>
        <v>创业板B</v>
      </c>
      <c r="B6218" s="2">
        <v>10000</v>
      </c>
      <c r="C6218" s="2">
        <v>10000</v>
      </c>
      <c r="D6218" s="2" t="str">
        <f>"人民币"</f>
        <v>人民币</v>
      </c>
      <c r="E6218" s="2">
        <v>1.116</v>
      </c>
      <c r="F6218" s="2">
        <v>-927.5</v>
      </c>
      <c r="G6218" s="2">
        <v>-8.33</v>
      </c>
      <c r="H6218" s="2"/>
      <c r="I6218" s="2">
        <v>10230</v>
      </c>
      <c r="J6218" s="2">
        <v>1.023</v>
      </c>
      <c r="K6218" s="2">
        <v>0</v>
      </c>
      <c r="L6218" s="2">
        <v>0</v>
      </c>
      <c r="M6218" s="2" t="str">
        <f>"150153"</f>
        <v>150153</v>
      </c>
      <c r="N6218" s="2" t="str">
        <f>"0157472516"</f>
        <v>0157472516</v>
      </c>
      <c r="O6218" s="2" t="str">
        <f>"11157.50"</f>
        <v>11157.50</v>
      </c>
      <c r="P6218" s="2">
        <v>1.3</v>
      </c>
      <c r="Q6218" s="2">
        <f>P6218*B6218</f>
        <v>13000</v>
      </c>
      <c r="R6218" s="2">
        <f>(Q6218-O6218)/O6218*100</f>
        <v>16.5135559041004</v>
      </c>
    </row>
    <row r="6219" spans="1:18">
      <c r="A6219" s="2" t="s">
        <v>7</v>
      </c>
      <c r="B6219" s="2">
        <v>600</v>
      </c>
      <c r="C6219" s="2">
        <v>600</v>
      </c>
      <c r="D6219" s="2" t="str">
        <f>"人民币"</f>
        <v>人民币</v>
      </c>
      <c r="E6219" s="2">
        <v>17.548</v>
      </c>
      <c r="F6219" s="2">
        <v>-310.88</v>
      </c>
      <c r="G6219" s="2">
        <v>-2.95</v>
      </c>
      <c r="H6219" s="2"/>
      <c r="I6219" s="2">
        <v>10218</v>
      </c>
      <c r="J6219" s="2">
        <v>17.03</v>
      </c>
      <c r="K6219" s="2">
        <v>0</v>
      </c>
      <c r="L6219" s="2">
        <v>0</v>
      </c>
      <c r="M6219" s="2" t="str">
        <f>"600008"</f>
        <v>600008</v>
      </c>
      <c r="N6219" s="2" t="str">
        <f t="shared" ref="N6219:N6222" si="1856">"A453612732"</f>
        <v>A453612732</v>
      </c>
      <c r="O6219" s="2" t="str">
        <f>"10528.88"</f>
        <v>10528.88</v>
      </c>
      <c r="P6219" s="2">
        <v>25</v>
      </c>
      <c r="Q6219" s="2">
        <f>P6219*B6219</f>
        <v>15000</v>
      </c>
      <c r="R6219" s="2">
        <f>(Q6219-O6219)/O6219*100</f>
        <v>42.4652954540274</v>
      </c>
    </row>
    <row r="6220" spans="1:18">
      <c r="A6220" s="2" t="str">
        <f>"华英农业"</f>
        <v>华英农业</v>
      </c>
      <c r="B6220" s="2">
        <v>600</v>
      </c>
      <c r="C6220" s="2">
        <v>300</v>
      </c>
      <c r="D6220" s="2" t="str">
        <f>"人民币"</f>
        <v>人民币</v>
      </c>
      <c r="E6220" s="2">
        <v>14.948</v>
      </c>
      <c r="F6220" s="2">
        <v>-418.66</v>
      </c>
      <c r="G6220" s="2">
        <v>-4.67</v>
      </c>
      <c r="H6220" s="2"/>
      <c r="I6220" s="2">
        <v>8550</v>
      </c>
      <c r="J6220" s="2">
        <v>14.25</v>
      </c>
      <c r="K6220" s="2">
        <v>300</v>
      </c>
      <c r="L6220" s="2">
        <v>0</v>
      </c>
      <c r="M6220" s="2" t="str">
        <f>"002321"</f>
        <v>002321</v>
      </c>
      <c r="N6220" s="2" t="str">
        <f>"0157472516"</f>
        <v>0157472516</v>
      </c>
      <c r="O6220" s="2" t="str">
        <f>"8968.66"</f>
        <v>8968.66</v>
      </c>
      <c r="P6220" s="2">
        <v>25</v>
      </c>
      <c r="Q6220" s="2">
        <f>P6220*B6220</f>
        <v>15000</v>
      </c>
      <c r="R6220" s="2">
        <f>(Q6220-O6220)/O6220*100</f>
        <v>67.2490650777262</v>
      </c>
    </row>
    <row r="6221" spans="1:18">
      <c r="A6221" s="2" t="str">
        <f>"*ST阳化"</f>
        <v>*ST阳化</v>
      </c>
      <c r="B6221" s="2">
        <v>900</v>
      </c>
      <c r="C6221" s="2">
        <v>600</v>
      </c>
      <c r="D6221" s="2" t="str">
        <f>"人民币"</f>
        <v>人民币</v>
      </c>
      <c r="E6221" s="2">
        <v>7.599</v>
      </c>
      <c r="F6221" s="2">
        <v>-80.2</v>
      </c>
      <c r="G6221" s="2">
        <v>-1.17</v>
      </c>
      <c r="H6221" s="2"/>
      <c r="I6221" s="2">
        <v>6759</v>
      </c>
      <c r="J6221" s="2">
        <v>7.51</v>
      </c>
      <c r="K6221" s="2">
        <v>300</v>
      </c>
      <c r="L6221" s="2">
        <v>0</v>
      </c>
      <c r="M6221" s="2" t="str">
        <f>"600691"</f>
        <v>600691</v>
      </c>
      <c r="N6221" s="2" t="str">
        <f>"A453612732"</f>
        <v>A453612732</v>
      </c>
      <c r="O6221" s="2" t="str">
        <f>"6839.20"</f>
        <v>6839.20</v>
      </c>
      <c r="P6221" s="2">
        <v>11</v>
      </c>
      <c r="Q6221" s="2">
        <f>P6221*B6221</f>
        <v>9900</v>
      </c>
      <c r="R6221" s="2">
        <f>(Q6221-O6221)/O6221*100</f>
        <v>44.7537723710376</v>
      </c>
    </row>
    <row r="6222" spans="1:18">
      <c r="A6222" s="2" t="str">
        <f>"雪峰科技"</f>
        <v>雪峰科技</v>
      </c>
      <c r="B6222" s="2">
        <v>200</v>
      </c>
      <c r="C6222" s="2">
        <v>100</v>
      </c>
      <c r="D6222" s="2" t="str">
        <f>"人民币"</f>
        <v>人民币</v>
      </c>
      <c r="E6222" s="2">
        <v>37.898</v>
      </c>
      <c r="F6222" s="2">
        <v>-1239.59</v>
      </c>
      <c r="G6222" s="2">
        <v>-16.35</v>
      </c>
      <c r="H6222" s="2"/>
      <c r="I6222" s="2">
        <v>6340</v>
      </c>
      <c r="J6222" s="2">
        <v>31.7</v>
      </c>
      <c r="K6222" s="2">
        <v>100</v>
      </c>
      <c r="L6222" s="2">
        <v>0</v>
      </c>
      <c r="M6222" s="2" t="str">
        <f>"603227"</f>
        <v>603227</v>
      </c>
      <c r="N6222" s="2" t="str">
        <f>"A453612732"</f>
        <v>A453612732</v>
      </c>
      <c r="O6222" s="2" t="str">
        <f>"7579.59"</f>
        <v>7579.59</v>
      </c>
      <c r="P6222" s="2">
        <v>42</v>
      </c>
      <c r="Q6222" s="2">
        <f>P6222*B6222</f>
        <v>8400</v>
      </c>
      <c r="R6222" s="2">
        <f>(Q6222-O6222)/O6222*100</f>
        <v>10.8239363870605</v>
      </c>
    </row>
    <row r="6223" spans="1:18">
      <c r="A6223" s="2" t="str">
        <f>"三花股份"</f>
        <v>三花股份</v>
      </c>
      <c r="B6223" s="2">
        <v>400</v>
      </c>
      <c r="C6223" s="2">
        <v>400</v>
      </c>
      <c r="D6223" s="2" t="str">
        <f>"人民币"</f>
        <v>人民币</v>
      </c>
      <c r="E6223" s="2">
        <v>13.737</v>
      </c>
      <c r="F6223" s="2">
        <v>69.25</v>
      </c>
      <c r="G6223" s="2">
        <v>1.26</v>
      </c>
      <c r="H6223" s="2"/>
      <c r="I6223" s="2">
        <v>5564</v>
      </c>
      <c r="J6223" s="2">
        <v>13.91</v>
      </c>
      <c r="K6223" s="2">
        <v>0</v>
      </c>
      <c r="L6223" s="2">
        <v>0</v>
      </c>
      <c r="M6223" s="2" t="str">
        <f>"002050"</f>
        <v>002050</v>
      </c>
      <c r="N6223" s="2" t="str">
        <f t="shared" ref="N6223:N6228" si="1857">"0157472516"</f>
        <v>0157472516</v>
      </c>
      <c r="O6223" s="2" t="str">
        <f>"5494.75"</f>
        <v>5494.75</v>
      </c>
      <c r="P6223" s="2">
        <v>20</v>
      </c>
      <c r="Q6223" s="2">
        <f>P6223*B6223</f>
        <v>8000</v>
      </c>
      <c r="R6223" s="2">
        <f>(Q6223-O6223)/O6223*100</f>
        <v>45.5935210883116</v>
      </c>
    </row>
    <row r="6224" spans="1:18">
      <c r="A6224" s="2" t="str">
        <f>"农 产 品"</f>
        <v>农 产 品</v>
      </c>
      <c r="B6224" s="2">
        <v>200</v>
      </c>
      <c r="C6224" s="2">
        <v>200</v>
      </c>
      <c r="D6224" s="2" t="str">
        <f>"人民币"</f>
        <v>人民币</v>
      </c>
      <c r="E6224" s="2">
        <v>25.665</v>
      </c>
      <c r="F6224" s="2">
        <v>-601</v>
      </c>
      <c r="G6224" s="2">
        <v>-11.71</v>
      </c>
      <c r="H6224" s="2"/>
      <c r="I6224" s="2">
        <v>4532</v>
      </c>
      <c r="J6224" s="2">
        <v>22.66</v>
      </c>
      <c r="K6224" s="2">
        <v>0</v>
      </c>
      <c r="L6224" s="2">
        <v>0</v>
      </c>
      <c r="M6224" s="2" t="str">
        <f>"000061"</f>
        <v>000061</v>
      </c>
      <c r="N6224" s="2" t="str">
        <f>"0157472516"</f>
        <v>0157472516</v>
      </c>
      <c r="O6224" s="2" t="str">
        <f>"5133.00"</f>
        <v>5133.00</v>
      </c>
      <c r="P6224" s="2">
        <v>35</v>
      </c>
      <c r="Q6224" s="2">
        <f>P6224*B6224</f>
        <v>7000</v>
      </c>
      <c r="R6224" s="2">
        <f>(Q6224-O6224)/O6224*100</f>
        <v>36.3724917202416</v>
      </c>
    </row>
    <row r="6225" spans="1:18">
      <c r="A6225" s="2" t="str">
        <f>"北京城建"</f>
        <v>北京城建</v>
      </c>
      <c r="B6225" s="2">
        <v>200</v>
      </c>
      <c r="C6225" s="2">
        <v>200</v>
      </c>
      <c r="D6225" s="2" t="str">
        <f>"人民币"</f>
        <v>人民币</v>
      </c>
      <c r="E6225" s="2">
        <v>24.605</v>
      </c>
      <c r="F6225" s="2">
        <v>-394.99</v>
      </c>
      <c r="G6225" s="2">
        <v>-8.03</v>
      </c>
      <c r="H6225" s="2"/>
      <c r="I6225" s="2">
        <v>4526</v>
      </c>
      <c r="J6225" s="2">
        <v>22.63</v>
      </c>
      <c r="K6225" s="2">
        <v>0</v>
      </c>
      <c r="L6225" s="2">
        <v>0</v>
      </c>
      <c r="M6225" s="2" t="str">
        <f>"600266"</f>
        <v>600266</v>
      </c>
      <c r="N6225" s="2" t="str">
        <f t="shared" ref="N6225:N6227" si="1858">"A453612732"</f>
        <v>A453612732</v>
      </c>
      <c r="O6225" s="2" t="str">
        <f>"4920.99"</f>
        <v>4920.99</v>
      </c>
      <c r="P6225" s="2">
        <v>28</v>
      </c>
      <c r="Q6225" s="2">
        <f>P6225*B6225</f>
        <v>5600</v>
      </c>
      <c r="R6225" s="2">
        <f>(Q6225-O6225)/O6225*100</f>
        <v>13.7982397850839</v>
      </c>
    </row>
    <row r="6226" spans="1:18">
      <c r="A6226" s="2" t="str">
        <f>"上汽集团"</f>
        <v>上汽集团</v>
      </c>
      <c r="B6226" s="2">
        <v>200</v>
      </c>
      <c r="C6226" s="2">
        <v>200</v>
      </c>
      <c r="D6226" s="2" t="str">
        <f>"人民币"</f>
        <v>人民币</v>
      </c>
      <c r="E6226" s="2">
        <v>24.736</v>
      </c>
      <c r="F6226" s="2">
        <v>-449.12</v>
      </c>
      <c r="G6226" s="2">
        <v>-9.08</v>
      </c>
      <c r="H6226" s="2"/>
      <c r="I6226" s="2">
        <v>4498</v>
      </c>
      <c r="J6226" s="2">
        <v>22.49</v>
      </c>
      <c r="K6226" s="2">
        <v>0</v>
      </c>
      <c r="L6226" s="2">
        <v>0</v>
      </c>
      <c r="M6226" s="2" t="str">
        <f>"600104"</f>
        <v>600104</v>
      </c>
      <c r="N6226" s="2" t="str">
        <f>"A453612732"</f>
        <v>A453612732</v>
      </c>
      <c r="O6226" s="2" t="str">
        <f>"4947.12"</f>
        <v>4947.12</v>
      </c>
      <c r="P6226" s="2">
        <v>35</v>
      </c>
      <c r="Q6226" s="2">
        <f>P6226*B6226</f>
        <v>7000</v>
      </c>
      <c r="R6226" s="2">
        <f>(Q6226-O6226)/O6226*100</f>
        <v>41.4964666310904</v>
      </c>
    </row>
    <row r="6227" spans="1:18">
      <c r="A6227" s="2" t="str">
        <f>"中海集运"</f>
        <v>中海集运</v>
      </c>
      <c r="B6227" s="2">
        <v>400</v>
      </c>
      <c r="C6227" s="2">
        <v>400</v>
      </c>
      <c r="D6227" s="2" t="str">
        <f>"人民币"</f>
        <v>人民币</v>
      </c>
      <c r="E6227" s="2">
        <v>9.099</v>
      </c>
      <c r="F6227" s="2">
        <v>-167.68</v>
      </c>
      <c r="G6227" s="2">
        <v>-4.6</v>
      </c>
      <c r="H6227" s="2"/>
      <c r="I6227" s="2">
        <v>3472</v>
      </c>
      <c r="J6227" s="2">
        <v>8.68</v>
      </c>
      <c r="K6227" s="2">
        <v>0</v>
      </c>
      <c r="L6227" s="2">
        <v>0</v>
      </c>
      <c r="M6227" s="2" t="str">
        <f>"601866"</f>
        <v>601866</v>
      </c>
      <c r="N6227" s="2" t="str">
        <f>"A453612732"</f>
        <v>A453612732</v>
      </c>
      <c r="O6227" s="2" t="str">
        <f>"3639.68"</f>
        <v>3639.68</v>
      </c>
      <c r="P6227" s="2">
        <v>12</v>
      </c>
      <c r="Q6227" s="2">
        <f>P6227*B6227</f>
        <v>4800</v>
      </c>
      <c r="R6227" s="2">
        <f>(Q6227-O6227)/O6227*100</f>
        <v>31.8797256901706</v>
      </c>
    </row>
    <row r="6228" spans="1:18">
      <c r="A6228" s="2" t="str">
        <f>"中航军B"</f>
        <v>中航军B</v>
      </c>
      <c r="B6228" s="2">
        <v>3000</v>
      </c>
      <c r="C6228" s="2">
        <v>3000</v>
      </c>
      <c r="D6228" s="2" t="str">
        <f>"人民币"</f>
        <v>人民币</v>
      </c>
      <c r="E6228" s="2">
        <v>0.972</v>
      </c>
      <c r="F6228" s="2">
        <v>-62</v>
      </c>
      <c r="G6228" s="2">
        <v>-2.16</v>
      </c>
      <c r="H6228" s="2"/>
      <c r="I6228" s="2">
        <v>2853</v>
      </c>
      <c r="J6228" s="2">
        <v>0.951</v>
      </c>
      <c r="K6228" s="2">
        <v>0</v>
      </c>
      <c r="L6228" s="2">
        <v>0</v>
      </c>
      <c r="M6228" s="2" t="str">
        <f>"150222"</f>
        <v>150222</v>
      </c>
      <c r="N6228" s="2" t="str">
        <f>"0157472516"</f>
        <v>0157472516</v>
      </c>
      <c r="O6228" s="2" t="str">
        <f>"2915.00"</f>
        <v>2915.00</v>
      </c>
      <c r="P6228" s="2">
        <v>1.1</v>
      </c>
      <c r="Q6228" s="2">
        <f>P6228*B6228</f>
        <v>3300</v>
      </c>
      <c r="R6228" s="2">
        <f>(Q6228-O6228)/O6228*100</f>
        <v>13.2075471698113</v>
      </c>
    </row>
    <row r="6229" spans="1:18">
      <c r="A6229" s="2" t="str">
        <f>"华贸物流"</f>
        <v>华贸物流</v>
      </c>
      <c r="B6229" s="2">
        <v>200</v>
      </c>
      <c r="C6229" s="2">
        <v>200</v>
      </c>
      <c r="D6229" s="2" t="str">
        <f>"人民币"</f>
        <v>人民币</v>
      </c>
      <c r="E6229" s="2">
        <v>16.576</v>
      </c>
      <c r="F6229" s="2">
        <v>-473.12</v>
      </c>
      <c r="G6229" s="2">
        <v>-14.27</v>
      </c>
      <c r="H6229" s="2"/>
      <c r="I6229" s="2">
        <v>2842</v>
      </c>
      <c r="J6229" s="2">
        <v>14.21</v>
      </c>
      <c r="K6229" s="2">
        <v>0</v>
      </c>
      <c r="L6229" s="2">
        <v>0</v>
      </c>
      <c r="M6229" s="2" t="str">
        <f>"603128"</f>
        <v>603128</v>
      </c>
      <c r="N6229" s="2" t="str">
        <f t="shared" ref="N6229:N6232" si="1859">"A453612732"</f>
        <v>A453612732</v>
      </c>
      <c r="O6229" s="2" t="str">
        <f>"3315.12"</f>
        <v>3315.12</v>
      </c>
      <c r="P6229" s="2">
        <v>20</v>
      </c>
      <c r="Q6229" s="2">
        <f>P6229*B6229</f>
        <v>4000</v>
      </c>
      <c r="R6229" s="2">
        <f>(Q6229-O6229)/O6229*100</f>
        <v>20.6592823185888</v>
      </c>
    </row>
    <row r="6230" spans="1:18">
      <c r="A6230" s="2" t="str">
        <f>"盛达矿业"</f>
        <v>盛达矿业</v>
      </c>
      <c r="B6230" s="2">
        <v>100</v>
      </c>
      <c r="C6230" s="2">
        <v>100</v>
      </c>
      <c r="D6230" s="2" t="str">
        <f>"人民币"</f>
        <v>人民币</v>
      </c>
      <c r="E6230" s="2">
        <v>38.308</v>
      </c>
      <c r="F6230" s="2">
        <v>-1175.77</v>
      </c>
      <c r="G6230" s="2">
        <v>-30.69</v>
      </c>
      <c r="H6230" s="2"/>
      <c r="I6230" s="2">
        <v>2655</v>
      </c>
      <c r="J6230" s="2">
        <v>26.55</v>
      </c>
      <c r="K6230" s="2">
        <v>0</v>
      </c>
      <c r="L6230" s="2">
        <v>100</v>
      </c>
      <c r="M6230" s="2" t="str">
        <f>"000603"</f>
        <v>000603</v>
      </c>
      <c r="N6230" s="2" t="str">
        <f>"0157472516"</f>
        <v>0157472516</v>
      </c>
      <c r="O6230" s="2" t="str">
        <f>"3830.77"</f>
        <v>3830.77</v>
      </c>
      <c r="P6230" s="2">
        <v>40</v>
      </c>
      <c r="Q6230" s="2">
        <f>P6230*B6230</f>
        <v>4000</v>
      </c>
      <c r="R6230" s="2">
        <f>(Q6230-O6230)/O6230*100</f>
        <v>4.41764971533138</v>
      </c>
    </row>
    <row r="6231" spans="1:18">
      <c r="A6231" s="2" t="str">
        <f>"大众交通"</f>
        <v>大众交通</v>
      </c>
      <c r="B6231" s="2">
        <v>100</v>
      </c>
      <c r="C6231" s="2">
        <v>100</v>
      </c>
      <c r="D6231" s="2" t="str">
        <f>"人民币"</f>
        <v>人民币</v>
      </c>
      <c r="E6231" s="2">
        <v>30.941</v>
      </c>
      <c r="F6231" s="2">
        <v>-1037.13</v>
      </c>
      <c r="G6231" s="2">
        <v>-33.52</v>
      </c>
      <c r="H6231" s="2"/>
      <c r="I6231" s="2">
        <v>2057</v>
      </c>
      <c r="J6231" s="2">
        <v>20.57</v>
      </c>
      <c r="K6231" s="2">
        <v>0</v>
      </c>
      <c r="L6231" s="2">
        <v>0</v>
      </c>
      <c r="M6231" s="2" t="str">
        <f>"600611"</f>
        <v>600611</v>
      </c>
      <c r="N6231" s="2" t="str">
        <f>"A453612732"</f>
        <v>A453612732</v>
      </c>
      <c r="O6231" s="2" t="str">
        <f>"3094.13"</f>
        <v>3094.13</v>
      </c>
      <c r="P6231" s="2">
        <v>28</v>
      </c>
      <c r="Q6231" s="2">
        <f>P6231*B6231</f>
        <v>2800</v>
      </c>
      <c r="R6231" s="2">
        <f>(Q6231-O6231)/O6231*100</f>
        <v>-9.50606470962759</v>
      </c>
    </row>
    <row r="6232" spans="1:18">
      <c r="A6232" s="2" t="str">
        <f>"中国中车"</f>
        <v>中国中车</v>
      </c>
      <c r="B6232" s="2">
        <v>100</v>
      </c>
      <c r="C6232" s="2">
        <v>100</v>
      </c>
      <c r="D6232" s="2" t="str">
        <f>"人民币"</f>
        <v>人民币</v>
      </c>
      <c r="E6232" s="2">
        <v>26.395</v>
      </c>
      <c r="F6232" s="2">
        <v>-631.5</v>
      </c>
      <c r="G6232" s="2">
        <v>-23.92</v>
      </c>
      <c r="H6232" s="2"/>
      <c r="I6232" s="2">
        <v>2008</v>
      </c>
      <c r="J6232" s="2">
        <v>20.08</v>
      </c>
      <c r="K6232" s="2">
        <v>0</v>
      </c>
      <c r="L6232" s="2">
        <v>100</v>
      </c>
      <c r="M6232" s="2" t="str">
        <f>"601766"</f>
        <v>601766</v>
      </c>
      <c r="N6232" s="2" t="str">
        <f>"A453612732"</f>
        <v>A453612732</v>
      </c>
      <c r="O6232" s="2" t="str">
        <f>"2639.50"</f>
        <v>2639.50</v>
      </c>
      <c r="P6232" s="2">
        <v>30</v>
      </c>
      <c r="Q6232" s="2">
        <f>P6232*B6232</f>
        <v>3000</v>
      </c>
      <c r="R6232" s="2">
        <f>(Q6232-O6232)/O6232*100</f>
        <v>13.6578897518469</v>
      </c>
    </row>
    <row r="6233" spans="1:18">
      <c r="A6233" s="2" t="s">
        <v>8</v>
      </c>
      <c r="B6233" s="2" t="s">
        <v>9</v>
      </c>
      <c r="C6233" s="4" t="s">
        <v>10</v>
      </c>
      <c r="D6233" s="4"/>
      <c r="E6233" s="4"/>
      <c r="F6233" s="2"/>
      <c r="G6233" s="2">
        <f>SUM(G6217:G6232)</f>
        <v>-178.38</v>
      </c>
      <c r="H6233" s="2"/>
      <c r="I6233" s="2"/>
      <c r="J6233" s="2"/>
      <c r="K6233" s="2"/>
      <c r="L6233" s="2"/>
      <c r="M6233" s="2"/>
      <c r="N6233" s="2"/>
      <c r="O6233" s="2"/>
      <c r="P6233" s="2"/>
      <c r="Q6233" s="2">
        <f>SUM(Q6217:Q6232)</f>
        <v>134800</v>
      </c>
      <c r="R6233" s="2"/>
    </row>
    <row r="6235" spans="2:18">
      <c r="B6235" s="2" t="str">
        <f>"币种"</f>
        <v>币种</v>
      </c>
      <c r="C6235" s="2" t="str">
        <f>"余额"</f>
        <v>余额</v>
      </c>
      <c r="D6235" s="2" t="str">
        <f>"可用"</f>
        <v>可用</v>
      </c>
      <c r="E6235" s="2" t="str">
        <f>"可取"</f>
        <v>可取</v>
      </c>
      <c r="F6235" s="2" t="str">
        <f>"参考市值"</f>
        <v>参考市值</v>
      </c>
      <c r="G6235" s="2" t="str">
        <f>"资产"</f>
        <v>资产</v>
      </c>
      <c r="H6235" s="2" t="str">
        <f>"盈亏"</f>
        <v>盈亏</v>
      </c>
      <c r="I6235" s="2"/>
      <c r="J6235" s="2"/>
      <c r="K6235" s="2"/>
      <c r="L6235" s="2"/>
      <c r="M6235" s="2"/>
      <c r="N6235" s="2"/>
      <c r="O6235" s="2"/>
      <c r="P6235" s="2"/>
      <c r="Q6235" s="2"/>
      <c r="R6235" s="2"/>
    </row>
    <row r="6236" spans="2:18">
      <c r="B6236" s="2" t="str">
        <f>"人民币"</f>
        <v>人民币</v>
      </c>
      <c r="C6236" s="2" t="str">
        <f>"5508.71"</f>
        <v>5508.71</v>
      </c>
      <c r="D6236" s="2" t="str">
        <f>"138.54"</f>
        <v>138.54</v>
      </c>
      <c r="E6236" s="2" t="str">
        <f>"138.54"</f>
        <v>138.54</v>
      </c>
      <c r="F6236" s="2" t="str">
        <f>"91616.00"</f>
        <v>91616.00</v>
      </c>
      <c r="G6236" s="2" t="str">
        <f>"91754.54"</f>
        <v>91754.54</v>
      </c>
      <c r="H6236" s="2" t="str">
        <f>"-9194.42"</f>
        <v>-9194.42</v>
      </c>
      <c r="I6236" s="2"/>
      <c r="J6236" s="2"/>
      <c r="K6236" s="2"/>
      <c r="L6236" s="2"/>
      <c r="M6236" s="2"/>
      <c r="N6236" s="2"/>
      <c r="O6236" s="2"/>
      <c r="P6236" s="2"/>
      <c r="Q6236" s="2"/>
      <c r="R6236" s="2"/>
    </row>
    <row r="6237" spans="2:18"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8"/>
    </row>
    <row r="6238" spans="2:19">
      <c r="B6238" s="2" t="s">
        <v>0</v>
      </c>
      <c r="C6238" s="2" t="str">
        <f>"证券数量"</f>
        <v>证券数量</v>
      </c>
      <c r="D6238" s="2" t="s">
        <v>1</v>
      </c>
      <c r="E6238" s="2" t="str">
        <f>"价格币种"</f>
        <v>价格币种</v>
      </c>
      <c r="F6238" s="2" t="str">
        <f>"成本价"</f>
        <v>成本价</v>
      </c>
      <c r="G6238" s="2" t="str">
        <f>"浮动盈亏"</f>
        <v>浮动盈亏</v>
      </c>
      <c r="H6238" s="2" t="str">
        <f>"盈亏比例(%)"</f>
        <v>盈亏比例(%)</v>
      </c>
      <c r="I6238" s="2" t="str">
        <f>"折算汇率"</f>
        <v>折算汇率</v>
      </c>
      <c r="J6238" s="2" t="str">
        <f>"最新市值"</f>
        <v>最新市值</v>
      </c>
      <c r="K6238" s="2" t="str">
        <f>"当前价"</f>
        <v>当前价</v>
      </c>
      <c r="L6238" s="2" t="str">
        <f>"今买数量"</f>
        <v>今买数量</v>
      </c>
      <c r="M6238" s="2" t="str">
        <f>"今卖数量"</f>
        <v>今卖数量</v>
      </c>
      <c r="N6238" s="2" t="str">
        <f>"证券代码"</f>
        <v>证券代码</v>
      </c>
      <c r="O6238" s="2" t="str">
        <f>"股东代码"</f>
        <v>股东代码</v>
      </c>
      <c r="P6238" s="2" t="str">
        <f>"成本金额"</f>
        <v>成本金额</v>
      </c>
      <c r="Q6238" s="2" t="s">
        <v>2</v>
      </c>
      <c r="R6238" s="2"/>
      <c r="S6238" s="2" t="s">
        <v>3</v>
      </c>
    </row>
    <row r="6239" spans="2:19">
      <c r="B6239" s="2" t="s">
        <v>4</v>
      </c>
      <c r="C6239" s="9" t="s">
        <v>5</v>
      </c>
      <c r="D6239" s="9" t="s">
        <v>5</v>
      </c>
      <c r="E6239" s="2" t="str">
        <f t="shared" ref="E6239:E6254" si="1860">"人民币"</f>
        <v>人民币</v>
      </c>
      <c r="F6239" s="2">
        <v>19.758</v>
      </c>
      <c r="G6239" s="2">
        <v>-1294.53</v>
      </c>
      <c r="H6239" s="2">
        <v>-8.19</v>
      </c>
      <c r="I6239" s="9" t="s">
        <v>6</v>
      </c>
      <c r="J6239" s="2">
        <v>14512</v>
      </c>
      <c r="K6239" s="2">
        <v>18.14</v>
      </c>
      <c r="L6239" s="2">
        <v>0</v>
      </c>
      <c r="M6239" s="2">
        <v>0</v>
      </c>
      <c r="N6239" s="2" t="str">
        <f>"000936"</f>
        <v>000936</v>
      </c>
      <c r="O6239" s="2" t="str">
        <f t="shared" ref="O6239:O6242" si="1861">"0157472516"</f>
        <v>0157472516</v>
      </c>
      <c r="P6239" s="2" t="str">
        <f>"15806.53"</f>
        <v>15806.53</v>
      </c>
      <c r="Q6239" s="2">
        <v>30</v>
      </c>
      <c r="R6239" s="2">
        <f t="shared" ref="R6239:R6254" si="1862">Q6239*C6239</f>
        <v>24000</v>
      </c>
      <c r="S6239" s="2">
        <f t="shared" ref="S6239:S6254" si="1863">(R6239-P6239)/P6239*100</f>
        <v>51.835981711356</v>
      </c>
    </row>
    <row r="6240" spans="2:19">
      <c r="B6240" s="2" t="str">
        <f>"创业板B"</f>
        <v>创业板B</v>
      </c>
      <c r="C6240" s="2">
        <v>10000</v>
      </c>
      <c r="D6240" s="2">
        <v>10000</v>
      </c>
      <c r="E6240" s="2" t="str">
        <f>"人民币"</f>
        <v>人民币</v>
      </c>
      <c r="F6240" s="2">
        <v>1.116</v>
      </c>
      <c r="G6240" s="2">
        <v>-927.5</v>
      </c>
      <c r="H6240" s="2">
        <v>-8.33</v>
      </c>
      <c r="I6240" s="2"/>
      <c r="J6240" s="2">
        <v>10230</v>
      </c>
      <c r="K6240" s="2">
        <v>1.023</v>
      </c>
      <c r="L6240" s="2">
        <v>0</v>
      </c>
      <c r="M6240" s="2">
        <v>0</v>
      </c>
      <c r="N6240" s="2" t="str">
        <f>"150153"</f>
        <v>150153</v>
      </c>
      <c r="O6240" s="2" t="str">
        <f>"0157472516"</f>
        <v>0157472516</v>
      </c>
      <c r="P6240" s="2" t="str">
        <f>"11157.50"</f>
        <v>11157.50</v>
      </c>
      <c r="Q6240" s="2">
        <v>1.3</v>
      </c>
      <c r="R6240" s="2">
        <f>Q6240*C6240</f>
        <v>13000</v>
      </c>
      <c r="S6240" s="2">
        <f>(R6240-P6240)/P6240*100</f>
        <v>16.5135559041004</v>
      </c>
    </row>
    <row r="6241" spans="2:19">
      <c r="B6241" s="2" t="s">
        <v>7</v>
      </c>
      <c r="C6241" s="2">
        <v>600</v>
      </c>
      <c r="D6241" s="2">
        <v>600</v>
      </c>
      <c r="E6241" s="2" t="str">
        <f>"人民币"</f>
        <v>人民币</v>
      </c>
      <c r="F6241" s="2">
        <v>17.548</v>
      </c>
      <c r="G6241" s="2">
        <v>-310.88</v>
      </c>
      <c r="H6241" s="2">
        <v>-2.95</v>
      </c>
      <c r="I6241" s="2"/>
      <c r="J6241" s="2">
        <v>10218</v>
      </c>
      <c r="K6241" s="2">
        <v>17.03</v>
      </c>
      <c r="L6241" s="2">
        <v>0</v>
      </c>
      <c r="M6241" s="2">
        <v>0</v>
      </c>
      <c r="N6241" s="2" t="str">
        <f>"600008"</f>
        <v>600008</v>
      </c>
      <c r="O6241" s="2" t="str">
        <f t="shared" ref="O6241:O6244" si="1864">"A453612732"</f>
        <v>A453612732</v>
      </c>
      <c r="P6241" s="2" t="str">
        <f>"10528.88"</f>
        <v>10528.88</v>
      </c>
      <c r="Q6241" s="2">
        <v>25</v>
      </c>
      <c r="R6241" s="2">
        <f>Q6241*C6241</f>
        <v>15000</v>
      </c>
      <c r="S6241" s="2">
        <f>(R6241-P6241)/P6241*100</f>
        <v>42.4652954540274</v>
      </c>
    </row>
    <row r="6242" spans="2:19">
      <c r="B6242" s="2" t="str">
        <f>"华英农业"</f>
        <v>华英农业</v>
      </c>
      <c r="C6242" s="2">
        <v>600</v>
      </c>
      <c r="D6242" s="2">
        <v>300</v>
      </c>
      <c r="E6242" s="2" t="str">
        <f>"人民币"</f>
        <v>人民币</v>
      </c>
      <c r="F6242" s="2">
        <v>14.948</v>
      </c>
      <c r="G6242" s="2">
        <v>-418.66</v>
      </c>
      <c r="H6242" s="2">
        <v>-4.67</v>
      </c>
      <c r="I6242" s="2"/>
      <c r="J6242" s="2">
        <v>8550</v>
      </c>
      <c r="K6242" s="2">
        <v>14.25</v>
      </c>
      <c r="L6242" s="2">
        <v>300</v>
      </c>
      <c r="M6242" s="2">
        <v>0</v>
      </c>
      <c r="N6242" s="2" t="str">
        <f>"002321"</f>
        <v>002321</v>
      </c>
      <c r="O6242" s="2" t="str">
        <f>"0157472516"</f>
        <v>0157472516</v>
      </c>
      <c r="P6242" s="2" t="str">
        <f>"8968.66"</f>
        <v>8968.66</v>
      </c>
      <c r="Q6242" s="2">
        <v>25</v>
      </c>
      <c r="R6242" s="2">
        <f>Q6242*C6242</f>
        <v>15000</v>
      </c>
      <c r="S6242" s="2">
        <f>(R6242-P6242)/P6242*100</f>
        <v>67.2490650777262</v>
      </c>
    </row>
    <row r="6243" spans="2:19">
      <c r="B6243" s="2" t="str">
        <f>"*ST阳化"</f>
        <v>*ST阳化</v>
      </c>
      <c r="C6243" s="2">
        <v>900</v>
      </c>
      <c r="D6243" s="2">
        <v>600</v>
      </c>
      <c r="E6243" s="2" t="str">
        <f>"人民币"</f>
        <v>人民币</v>
      </c>
      <c r="F6243" s="2">
        <v>7.599</v>
      </c>
      <c r="G6243" s="2">
        <v>-80.2</v>
      </c>
      <c r="H6243" s="2">
        <v>-1.17</v>
      </c>
      <c r="I6243" s="2"/>
      <c r="J6243" s="2">
        <v>6759</v>
      </c>
      <c r="K6243" s="2">
        <v>7.51</v>
      </c>
      <c r="L6243" s="2">
        <v>300</v>
      </c>
      <c r="M6243" s="2">
        <v>0</v>
      </c>
      <c r="N6243" s="2" t="str">
        <f>"600691"</f>
        <v>600691</v>
      </c>
      <c r="O6243" s="2" t="str">
        <f>"A453612732"</f>
        <v>A453612732</v>
      </c>
      <c r="P6243" s="2" t="str">
        <f>"6839.20"</f>
        <v>6839.20</v>
      </c>
      <c r="Q6243" s="2">
        <v>11</v>
      </c>
      <c r="R6243" s="2">
        <f>Q6243*C6243</f>
        <v>9900</v>
      </c>
      <c r="S6243" s="2">
        <f>(R6243-P6243)/P6243*100</f>
        <v>44.7537723710376</v>
      </c>
    </row>
    <row r="6244" spans="2:19">
      <c r="B6244" s="2" t="str">
        <f>"雪峰科技"</f>
        <v>雪峰科技</v>
      </c>
      <c r="C6244" s="2">
        <v>200</v>
      </c>
      <c r="D6244" s="2">
        <v>100</v>
      </c>
      <c r="E6244" s="2" t="str">
        <f>"人民币"</f>
        <v>人民币</v>
      </c>
      <c r="F6244" s="2">
        <v>37.898</v>
      </c>
      <c r="G6244" s="2">
        <v>-1239.59</v>
      </c>
      <c r="H6244" s="2">
        <v>-16.35</v>
      </c>
      <c r="I6244" s="2"/>
      <c r="J6244" s="2">
        <v>6340</v>
      </c>
      <c r="K6244" s="2">
        <v>31.7</v>
      </c>
      <c r="L6244" s="2">
        <v>100</v>
      </c>
      <c r="M6244" s="2">
        <v>0</v>
      </c>
      <c r="N6244" s="2" t="str">
        <f>"603227"</f>
        <v>603227</v>
      </c>
      <c r="O6244" s="2" t="str">
        <f>"A453612732"</f>
        <v>A453612732</v>
      </c>
      <c r="P6244" s="2" t="str">
        <f>"7579.59"</f>
        <v>7579.59</v>
      </c>
      <c r="Q6244" s="2">
        <v>42</v>
      </c>
      <c r="R6244" s="2">
        <f>Q6244*C6244</f>
        <v>8400</v>
      </c>
      <c r="S6244" s="2">
        <f>(R6244-P6244)/P6244*100</f>
        <v>10.8239363870605</v>
      </c>
    </row>
    <row r="6245" spans="2:19">
      <c r="B6245" s="2" t="str">
        <f>"三花股份"</f>
        <v>三花股份</v>
      </c>
      <c r="C6245" s="2">
        <v>400</v>
      </c>
      <c r="D6245" s="2">
        <v>400</v>
      </c>
      <c r="E6245" s="2" t="str">
        <f>"人民币"</f>
        <v>人民币</v>
      </c>
      <c r="F6245" s="2">
        <v>13.737</v>
      </c>
      <c r="G6245" s="2">
        <v>69.25</v>
      </c>
      <c r="H6245" s="2">
        <v>1.26</v>
      </c>
      <c r="I6245" s="2"/>
      <c r="J6245" s="2">
        <v>5564</v>
      </c>
      <c r="K6245" s="2">
        <v>13.91</v>
      </c>
      <c r="L6245" s="2">
        <v>0</v>
      </c>
      <c r="M6245" s="2">
        <v>0</v>
      </c>
      <c r="N6245" s="2" t="str">
        <f>"002050"</f>
        <v>002050</v>
      </c>
      <c r="O6245" s="2" t="str">
        <f t="shared" ref="O6245:O6250" si="1865">"0157472516"</f>
        <v>0157472516</v>
      </c>
      <c r="P6245" s="2" t="str">
        <f>"5494.75"</f>
        <v>5494.75</v>
      </c>
      <c r="Q6245" s="2">
        <v>20</v>
      </c>
      <c r="R6245" s="2">
        <f>Q6245*C6245</f>
        <v>8000</v>
      </c>
      <c r="S6245" s="2">
        <f>(R6245-P6245)/P6245*100</f>
        <v>45.5935210883116</v>
      </c>
    </row>
    <row r="6246" spans="2:19">
      <c r="B6246" s="2" t="str">
        <f>"农 产 品"</f>
        <v>农 产 品</v>
      </c>
      <c r="C6246" s="2">
        <v>200</v>
      </c>
      <c r="D6246" s="2">
        <v>200</v>
      </c>
      <c r="E6246" s="2" t="str">
        <f>"人民币"</f>
        <v>人民币</v>
      </c>
      <c r="F6246" s="2">
        <v>25.665</v>
      </c>
      <c r="G6246" s="2">
        <v>-601</v>
      </c>
      <c r="H6246" s="2">
        <v>-11.71</v>
      </c>
      <c r="I6246" s="2"/>
      <c r="J6246" s="2">
        <v>4532</v>
      </c>
      <c r="K6246" s="2">
        <v>22.66</v>
      </c>
      <c r="L6246" s="2">
        <v>0</v>
      </c>
      <c r="M6246" s="2">
        <v>0</v>
      </c>
      <c r="N6246" s="2" t="str">
        <f>"000061"</f>
        <v>000061</v>
      </c>
      <c r="O6246" s="2" t="str">
        <f>"0157472516"</f>
        <v>0157472516</v>
      </c>
      <c r="P6246" s="2" t="str">
        <f>"5133.00"</f>
        <v>5133.00</v>
      </c>
      <c r="Q6246" s="2">
        <v>35</v>
      </c>
      <c r="R6246" s="2">
        <f>Q6246*C6246</f>
        <v>7000</v>
      </c>
      <c r="S6246" s="2">
        <f>(R6246-P6246)/P6246*100</f>
        <v>36.3724917202416</v>
      </c>
    </row>
    <row r="6247" spans="2:19">
      <c r="B6247" s="2" t="str">
        <f>"北京城建"</f>
        <v>北京城建</v>
      </c>
      <c r="C6247" s="2">
        <v>200</v>
      </c>
      <c r="D6247" s="2">
        <v>200</v>
      </c>
      <c r="E6247" s="2" t="str">
        <f>"人民币"</f>
        <v>人民币</v>
      </c>
      <c r="F6247" s="2">
        <v>24.605</v>
      </c>
      <c r="G6247" s="2">
        <v>-394.99</v>
      </c>
      <c r="H6247" s="2">
        <v>-8.03</v>
      </c>
      <c r="I6247" s="2"/>
      <c r="J6247" s="2">
        <v>4526</v>
      </c>
      <c r="K6247" s="2">
        <v>22.63</v>
      </c>
      <c r="L6247" s="2">
        <v>0</v>
      </c>
      <c r="M6247" s="2">
        <v>0</v>
      </c>
      <c r="N6247" s="2" t="str">
        <f>"600266"</f>
        <v>600266</v>
      </c>
      <c r="O6247" s="2" t="str">
        <f t="shared" ref="O6247:O6249" si="1866">"A453612732"</f>
        <v>A453612732</v>
      </c>
      <c r="P6247" s="2" t="str">
        <f>"4920.99"</f>
        <v>4920.99</v>
      </c>
      <c r="Q6247" s="2">
        <v>28</v>
      </c>
      <c r="R6247" s="2">
        <f>Q6247*C6247</f>
        <v>5600</v>
      </c>
      <c r="S6247" s="2">
        <f>(R6247-P6247)/P6247*100</f>
        <v>13.7982397850839</v>
      </c>
    </row>
    <row r="6248" spans="2:19">
      <c r="B6248" s="2" t="str">
        <f>"上汽集团"</f>
        <v>上汽集团</v>
      </c>
      <c r="C6248" s="2">
        <v>200</v>
      </c>
      <c r="D6248" s="2">
        <v>200</v>
      </c>
      <c r="E6248" s="2" t="str">
        <f>"人民币"</f>
        <v>人民币</v>
      </c>
      <c r="F6248" s="2">
        <v>24.736</v>
      </c>
      <c r="G6248" s="2">
        <v>-449.12</v>
      </c>
      <c r="H6248" s="2">
        <v>-9.08</v>
      </c>
      <c r="I6248" s="2"/>
      <c r="J6248" s="2">
        <v>4498</v>
      </c>
      <c r="K6248" s="2">
        <v>22.49</v>
      </c>
      <c r="L6248" s="2">
        <v>0</v>
      </c>
      <c r="M6248" s="2">
        <v>0</v>
      </c>
      <c r="N6248" s="2" t="str">
        <f>"600104"</f>
        <v>600104</v>
      </c>
      <c r="O6248" s="2" t="str">
        <f>"A453612732"</f>
        <v>A453612732</v>
      </c>
      <c r="P6248" s="2" t="str">
        <f>"4947.12"</f>
        <v>4947.12</v>
      </c>
      <c r="Q6248" s="2">
        <v>35</v>
      </c>
      <c r="R6248" s="2">
        <f>Q6248*C6248</f>
        <v>7000</v>
      </c>
      <c r="S6248" s="2">
        <f>(R6248-P6248)/P6248*100</f>
        <v>41.4964666310904</v>
      </c>
    </row>
    <row r="6249" spans="2:19">
      <c r="B6249" s="2" t="str">
        <f>"中海集运"</f>
        <v>中海集运</v>
      </c>
      <c r="C6249" s="2">
        <v>400</v>
      </c>
      <c r="D6249" s="2">
        <v>400</v>
      </c>
      <c r="E6249" s="2" t="str">
        <f>"人民币"</f>
        <v>人民币</v>
      </c>
      <c r="F6249" s="2">
        <v>9.099</v>
      </c>
      <c r="G6249" s="2">
        <v>-167.68</v>
      </c>
      <c r="H6249" s="2">
        <v>-4.6</v>
      </c>
      <c r="I6249" s="2"/>
      <c r="J6249" s="2">
        <v>3472</v>
      </c>
      <c r="K6249" s="2">
        <v>8.68</v>
      </c>
      <c r="L6249" s="2">
        <v>0</v>
      </c>
      <c r="M6249" s="2">
        <v>0</v>
      </c>
      <c r="N6249" s="2" t="str">
        <f>"601866"</f>
        <v>601866</v>
      </c>
      <c r="O6249" s="2" t="str">
        <f>"A453612732"</f>
        <v>A453612732</v>
      </c>
      <c r="P6249" s="2" t="str">
        <f>"3639.68"</f>
        <v>3639.68</v>
      </c>
      <c r="Q6249" s="2">
        <v>12</v>
      </c>
      <c r="R6249" s="2">
        <f>Q6249*C6249</f>
        <v>4800</v>
      </c>
      <c r="S6249" s="2">
        <f>(R6249-P6249)/P6249*100</f>
        <v>31.8797256901706</v>
      </c>
    </row>
    <row r="6250" spans="2:19">
      <c r="B6250" s="2" t="str">
        <f>"中航军B"</f>
        <v>中航军B</v>
      </c>
      <c r="C6250" s="2">
        <v>3000</v>
      </c>
      <c r="D6250" s="2">
        <v>3000</v>
      </c>
      <c r="E6250" s="2" t="str">
        <f>"人民币"</f>
        <v>人民币</v>
      </c>
      <c r="F6250" s="2">
        <v>0.972</v>
      </c>
      <c r="G6250" s="2">
        <v>-62</v>
      </c>
      <c r="H6250" s="2">
        <v>-2.16</v>
      </c>
      <c r="I6250" s="2"/>
      <c r="J6250" s="2">
        <v>2853</v>
      </c>
      <c r="K6250" s="2">
        <v>0.951</v>
      </c>
      <c r="L6250" s="2">
        <v>0</v>
      </c>
      <c r="M6250" s="2">
        <v>0</v>
      </c>
      <c r="N6250" s="2" t="str">
        <f>"150222"</f>
        <v>150222</v>
      </c>
      <c r="O6250" s="2" t="str">
        <f>"0157472516"</f>
        <v>0157472516</v>
      </c>
      <c r="P6250" s="2" t="str">
        <f>"2915.00"</f>
        <v>2915.00</v>
      </c>
      <c r="Q6250" s="2">
        <v>1.1</v>
      </c>
      <c r="R6250" s="2">
        <f>Q6250*C6250</f>
        <v>3300</v>
      </c>
      <c r="S6250" s="2">
        <f>(R6250-P6250)/P6250*100</f>
        <v>13.2075471698113</v>
      </c>
    </row>
    <row r="6251" spans="2:19">
      <c r="B6251" s="2" t="str">
        <f>"华贸物流"</f>
        <v>华贸物流</v>
      </c>
      <c r="C6251" s="2">
        <v>200</v>
      </c>
      <c r="D6251" s="2">
        <v>200</v>
      </c>
      <c r="E6251" s="2" t="str">
        <f>"人民币"</f>
        <v>人民币</v>
      </c>
      <c r="F6251" s="2">
        <v>16.576</v>
      </c>
      <c r="G6251" s="2">
        <v>-473.12</v>
      </c>
      <c r="H6251" s="2">
        <v>-14.27</v>
      </c>
      <c r="I6251" s="2"/>
      <c r="J6251" s="2">
        <v>2842</v>
      </c>
      <c r="K6251" s="2">
        <v>14.21</v>
      </c>
      <c r="L6251" s="2">
        <v>0</v>
      </c>
      <c r="M6251" s="2">
        <v>0</v>
      </c>
      <c r="N6251" s="2" t="str">
        <f>"603128"</f>
        <v>603128</v>
      </c>
      <c r="O6251" s="2" t="str">
        <f t="shared" ref="O6251:O6254" si="1867">"A453612732"</f>
        <v>A453612732</v>
      </c>
      <c r="P6251" s="2" t="str">
        <f>"3315.12"</f>
        <v>3315.12</v>
      </c>
      <c r="Q6251" s="2">
        <v>20</v>
      </c>
      <c r="R6251" s="2">
        <f>Q6251*C6251</f>
        <v>4000</v>
      </c>
      <c r="S6251" s="2">
        <f>(R6251-P6251)/P6251*100</f>
        <v>20.6592823185888</v>
      </c>
    </row>
    <row r="6252" spans="2:19">
      <c r="B6252" s="2" t="str">
        <f>"盛达矿业"</f>
        <v>盛达矿业</v>
      </c>
      <c r="C6252" s="2">
        <v>100</v>
      </c>
      <c r="D6252" s="2">
        <v>100</v>
      </c>
      <c r="E6252" s="2" t="str">
        <f>"人民币"</f>
        <v>人民币</v>
      </c>
      <c r="F6252" s="2">
        <v>38.308</v>
      </c>
      <c r="G6252" s="2">
        <v>-1175.77</v>
      </c>
      <c r="H6252" s="2">
        <v>-30.69</v>
      </c>
      <c r="I6252" s="2"/>
      <c r="J6252" s="2">
        <v>2655</v>
      </c>
      <c r="K6252" s="2">
        <v>26.55</v>
      </c>
      <c r="L6252" s="2">
        <v>0</v>
      </c>
      <c r="M6252" s="2">
        <v>100</v>
      </c>
      <c r="N6252" s="2" t="str">
        <f>"000603"</f>
        <v>000603</v>
      </c>
      <c r="O6252" s="2" t="str">
        <f>"0157472516"</f>
        <v>0157472516</v>
      </c>
      <c r="P6252" s="2" t="str">
        <f>"3830.77"</f>
        <v>3830.77</v>
      </c>
      <c r="Q6252" s="2">
        <v>40</v>
      </c>
      <c r="R6252" s="2">
        <f>Q6252*C6252</f>
        <v>4000</v>
      </c>
      <c r="S6252" s="2">
        <f>(R6252-P6252)/P6252*100</f>
        <v>4.41764971533138</v>
      </c>
    </row>
    <row r="6253" spans="2:19">
      <c r="B6253" s="2" t="str">
        <f>"大众交通"</f>
        <v>大众交通</v>
      </c>
      <c r="C6253" s="2">
        <v>100</v>
      </c>
      <c r="D6253" s="2">
        <v>100</v>
      </c>
      <c r="E6253" s="2" t="str">
        <f>"人民币"</f>
        <v>人民币</v>
      </c>
      <c r="F6253" s="2">
        <v>30.941</v>
      </c>
      <c r="G6253" s="2">
        <v>-1037.13</v>
      </c>
      <c r="H6253" s="2">
        <v>-33.52</v>
      </c>
      <c r="I6253" s="2"/>
      <c r="J6253" s="2">
        <v>2057</v>
      </c>
      <c r="K6253" s="2">
        <v>20.57</v>
      </c>
      <c r="L6253" s="2">
        <v>0</v>
      </c>
      <c r="M6253" s="2">
        <v>0</v>
      </c>
      <c r="N6253" s="2" t="str">
        <f>"600611"</f>
        <v>600611</v>
      </c>
      <c r="O6253" s="2" t="str">
        <f>"A453612732"</f>
        <v>A453612732</v>
      </c>
      <c r="P6253" s="2" t="str">
        <f>"3094.13"</f>
        <v>3094.13</v>
      </c>
      <c r="Q6253" s="2">
        <v>28</v>
      </c>
      <c r="R6253" s="2">
        <f>Q6253*C6253</f>
        <v>2800</v>
      </c>
      <c r="S6253" s="2">
        <f>(R6253-P6253)/P6253*100</f>
        <v>-9.50606470962759</v>
      </c>
    </row>
    <row r="6254" spans="2:19">
      <c r="B6254" s="2" t="str">
        <f>"中国中车"</f>
        <v>中国中车</v>
      </c>
      <c r="C6254" s="2">
        <v>100</v>
      </c>
      <c r="D6254" s="2">
        <v>100</v>
      </c>
      <c r="E6254" s="2" t="str">
        <f>"人民币"</f>
        <v>人民币</v>
      </c>
      <c r="F6254" s="2">
        <v>26.395</v>
      </c>
      <c r="G6254" s="2">
        <v>-631.5</v>
      </c>
      <c r="H6254" s="2">
        <v>-23.92</v>
      </c>
      <c r="I6254" s="2"/>
      <c r="J6254" s="2">
        <v>2008</v>
      </c>
      <c r="K6254" s="2">
        <v>20.08</v>
      </c>
      <c r="L6254" s="2">
        <v>0</v>
      </c>
      <c r="M6254" s="2">
        <v>100</v>
      </c>
      <c r="N6254" s="2" t="str">
        <f>"601766"</f>
        <v>601766</v>
      </c>
      <c r="O6254" s="2" t="str">
        <f>"A453612732"</f>
        <v>A453612732</v>
      </c>
      <c r="P6254" s="2" t="str">
        <f>"2639.50"</f>
        <v>2639.50</v>
      </c>
      <c r="Q6254" s="2">
        <v>30</v>
      </c>
      <c r="R6254" s="2">
        <f>Q6254*C6254</f>
        <v>3000</v>
      </c>
      <c r="S6254" s="2">
        <f>(R6254-P6254)/P6254*100</f>
        <v>13.6578897518469</v>
      </c>
    </row>
    <row r="6255" spans="2:19">
      <c r="B6255" s="2" t="s">
        <v>8</v>
      </c>
      <c r="C6255" s="2" t="s">
        <v>9</v>
      </c>
      <c r="D6255" s="4" t="s">
        <v>10</v>
      </c>
      <c r="E6255" s="4"/>
      <c r="F6255" s="4"/>
      <c r="G6255" s="2"/>
      <c r="H6255" s="2">
        <f>SUM(H6239:H6254)</f>
        <v>-178.38</v>
      </c>
      <c r="I6255" s="2"/>
      <c r="J6255" s="2"/>
      <c r="K6255" s="2"/>
      <c r="L6255" s="2"/>
      <c r="M6255" s="2"/>
      <c r="N6255" s="2"/>
      <c r="O6255" s="2"/>
      <c r="P6255" s="2"/>
      <c r="Q6255" s="2"/>
      <c r="R6255" s="2">
        <f>SUM(R6239:R6254)</f>
        <v>134800</v>
      </c>
      <c r="S6255" s="2"/>
    </row>
    <row r="6256" customFormat="1" spans="4:9">
      <c r="D6256" s="5"/>
      <c r="E6256" s="5"/>
      <c r="F6256" s="5"/>
      <c r="I6256" s="6">
        <v>42257</v>
      </c>
    </row>
    <row r="6257" customFormat="1" spans="11:11">
      <c r="K6257" s="6">
        <f>I6256+1</f>
        <v>42258</v>
      </c>
    </row>
    <row r="6258" customFormat="1" spans="3:12">
      <c r="C6258" t="s">
        <v>11</v>
      </c>
      <c r="L6258" s="7">
        <f ca="1">NOW()</f>
        <v>42259.9654398148</v>
      </c>
    </row>
    <row r="6259" customFormat="1" spans="10:10">
      <c r="J6259" t="e">
        <f>E6251+1</f>
        <v>#VALUE!</v>
      </c>
    </row>
    <row r="6260" customFormat="1" spans="7:7">
      <c r="G6260" t="s">
        <v>12</v>
      </c>
    </row>
    <row r="6261" customFormat="1" spans="6:6">
      <c r="F6261" t="s">
        <v>13</v>
      </c>
    </row>
    <row r="6262" spans="1:17">
      <c r="A6262" s="2" t="str">
        <f>"币种"</f>
        <v>币种</v>
      </c>
      <c r="B6262" s="2" t="str">
        <f>"余额"</f>
        <v>余额</v>
      </c>
      <c r="C6262" s="2" t="str">
        <f>"可用"</f>
        <v>可用</v>
      </c>
      <c r="D6262" s="2" t="str">
        <f>"可取"</f>
        <v>可取</v>
      </c>
      <c r="E6262" s="2" t="str">
        <f>"参考市值"</f>
        <v>参考市值</v>
      </c>
      <c r="F6262" s="2" t="str">
        <f>"资产"</f>
        <v>资产</v>
      </c>
      <c r="G6262" s="2" t="str">
        <f>"盈亏"</f>
        <v>盈亏</v>
      </c>
      <c r="H6262" s="2"/>
      <c r="I6262" s="2"/>
      <c r="J6262" s="2"/>
      <c r="K6262" s="2"/>
      <c r="L6262" s="2"/>
      <c r="M6262" s="2"/>
      <c r="N6262" s="2"/>
      <c r="O6262" s="2"/>
      <c r="P6262" s="2"/>
      <c r="Q6262" s="2"/>
    </row>
    <row r="6263" spans="1:17">
      <c r="A6263" s="2" t="str">
        <f>"人民币"</f>
        <v>人民币</v>
      </c>
      <c r="B6263" s="2" t="str">
        <f>"5508.71"</f>
        <v>5508.71</v>
      </c>
      <c r="C6263" s="2" t="str">
        <f>"138.54"</f>
        <v>138.54</v>
      </c>
      <c r="D6263" s="2" t="str">
        <f>"138.54"</f>
        <v>138.54</v>
      </c>
      <c r="E6263" s="2" t="str">
        <f>"91616.00"</f>
        <v>91616.00</v>
      </c>
      <c r="F6263" s="2" t="str">
        <f>"91754.54"</f>
        <v>91754.54</v>
      </c>
      <c r="G6263" s="2" t="str">
        <f>"-9194.42"</f>
        <v>-9194.42</v>
      </c>
      <c r="H6263" s="2"/>
      <c r="I6263" s="2"/>
      <c r="J6263" s="2"/>
      <c r="K6263" s="2"/>
      <c r="L6263" s="2"/>
      <c r="M6263" s="2"/>
      <c r="N6263" s="2"/>
      <c r="O6263" s="2"/>
      <c r="P6263" s="2"/>
      <c r="Q6263" s="2"/>
    </row>
    <row r="6264" spans="1:17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8"/>
    </row>
    <row r="6265" spans="1:18">
      <c r="A6265" s="2" t="s">
        <v>0</v>
      </c>
      <c r="B6265" s="2" t="str">
        <f>"证券数量"</f>
        <v>证券数量</v>
      </c>
      <c r="C6265" s="2" t="s">
        <v>1</v>
      </c>
      <c r="D6265" s="2" t="str">
        <f>"价格币种"</f>
        <v>价格币种</v>
      </c>
      <c r="E6265" s="2" t="str">
        <f>"成本价"</f>
        <v>成本价</v>
      </c>
      <c r="F6265" s="2" t="str">
        <f>"浮动盈亏"</f>
        <v>浮动盈亏</v>
      </c>
      <c r="G6265" s="2" t="str">
        <f>"盈亏比例(%)"</f>
        <v>盈亏比例(%)</v>
      </c>
      <c r="H6265" s="2" t="str">
        <f>"折算汇率"</f>
        <v>折算汇率</v>
      </c>
      <c r="I6265" s="2" t="str">
        <f>"最新市值"</f>
        <v>最新市值</v>
      </c>
      <c r="J6265" s="2" t="str">
        <f>"当前价"</f>
        <v>当前价</v>
      </c>
      <c r="K6265" s="2" t="str">
        <f>"今买数量"</f>
        <v>今买数量</v>
      </c>
      <c r="L6265" s="2" t="str">
        <f>"今卖数量"</f>
        <v>今卖数量</v>
      </c>
      <c r="M6265" s="2" t="str">
        <f>"证券代码"</f>
        <v>证券代码</v>
      </c>
      <c r="N6265" s="2" t="str">
        <f>"股东代码"</f>
        <v>股东代码</v>
      </c>
      <c r="O6265" s="2" t="str">
        <f>"成本金额"</f>
        <v>成本金额</v>
      </c>
      <c r="P6265" s="2" t="s">
        <v>2</v>
      </c>
      <c r="Q6265" s="2"/>
      <c r="R6265" s="2" t="s">
        <v>3</v>
      </c>
    </row>
    <row r="6266" spans="1:18">
      <c r="A6266" s="2" t="s">
        <v>4</v>
      </c>
      <c r="B6266" s="9" t="s">
        <v>5</v>
      </c>
      <c r="C6266" s="9" t="s">
        <v>5</v>
      </c>
      <c r="D6266" s="2" t="str">
        <f t="shared" ref="D6266:D6281" si="1868">"人民币"</f>
        <v>人民币</v>
      </c>
      <c r="E6266" s="2">
        <v>19.758</v>
      </c>
      <c r="F6266" s="2">
        <v>-1294.53</v>
      </c>
      <c r="G6266" s="2">
        <v>-8.19</v>
      </c>
      <c r="H6266" s="9" t="s">
        <v>6</v>
      </c>
      <c r="I6266" s="2">
        <v>14512</v>
      </c>
      <c r="J6266" s="2">
        <v>18.14</v>
      </c>
      <c r="K6266" s="2">
        <v>0</v>
      </c>
      <c r="L6266" s="2">
        <v>0</v>
      </c>
      <c r="M6266" s="2" t="str">
        <f>"000936"</f>
        <v>000936</v>
      </c>
      <c r="N6266" s="2" t="str">
        <f t="shared" ref="N6266:N6269" si="1869">"0157472516"</f>
        <v>0157472516</v>
      </c>
      <c r="O6266" s="2" t="str">
        <f>"15806.53"</f>
        <v>15806.53</v>
      </c>
      <c r="P6266" s="2">
        <v>30</v>
      </c>
      <c r="Q6266" s="2">
        <f t="shared" ref="Q6266:Q6281" si="1870">P6266*B6266</f>
        <v>24000</v>
      </c>
      <c r="R6266" s="2">
        <f t="shared" ref="R6266:R6281" si="1871">(Q6266-O6266)/O6266*100</f>
        <v>51.835981711356</v>
      </c>
    </row>
    <row r="6267" spans="1:18">
      <c r="A6267" s="2" t="str">
        <f>"创业板B"</f>
        <v>创业板B</v>
      </c>
      <c r="B6267" s="2">
        <v>10000</v>
      </c>
      <c r="C6267" s="2">
        <v>10000</v>
      </c>
      <c r="D6267" s="2" t="str">
        <f>"人民币"</f>
        <v>人民币</v>
      </c>
      <c r="E6267" s="2">
        <v>1.116</v>
      </c>
      <c r="F6267" s="2">
        <v>-927.5</v>
      </c>
      <c r="G6267" s="2">
        <v>-8.33</v>
      </c>
      <c r="H6267" s="2"/>
      <c r="I6267" s="2">
        <v>10230</v>
      </c>
      <c r="J6267" s="2">
        <v>1.023</v>
      </c>
      <c r="K6267" s="2">
        <v>0</v>
      </c>
      <c r="L6267" s="2">
        <v>0</v>
      </c>
      <c r="M6267" s="2" t="str">
        <f>"150153"</f>
        <v>150153</v>
      </c>
      <c r="N6267" s="2" t="str">
        <f>"0157472516"</f>
        <v>0157472516</v>
      </c>
      <c r="O6267" s="2" t="str">
        <f>"11157.50"</f>
        <v>11157.50</v>
      </c>
      <c r="P6267" s="2">
        <v>1.3</v>
      </c>
      <c r="Q6267" s="2">
        <f>P6267*B6267</f>
        <v>13000</v>
      </c>
      <c r="R6267" s="2">
        <f>(Q6267-O6267)/O6267*100</f>
        <v>16.5135559041004</v>
      </c>
    </row>
    <row r="6268" spans="1:18">
      <c r="A6268" s="2" t="s">
        <v>7</v>
      </c>
      <c r="B6268" s="2">
        <v>600</v>
      </c>
      <c r="C6268" s="2">
        <v>600</v>
      </c>
      <c r="D6268" s="2" t="str">
        <f>"人民币"</f>
        <v>人民币</v>
      </c>
      <c r="E6268" s="2">
        <v>17.548</v>
      </c>
      <c r="F6268" s="2">
        <v>-310.88</v>
      </c>
      <c r="G6268" s="2">
        <v>-2.95</v>
      </c>
      <c r="H6268" s="2"/>
      <c r="I6268" s="2">
        <v>10218</v>
      </c>
      <c r="J6268" s="2">
        <v>17.03</v>
      </c>
      <c r="K6268" s="2">
        <v>0</v>
      </c>
      <c r="L6268" s="2">
        <v>0</v>
      </c>
      <c r="M6268" s="2" t="str">
        <f>"600008"</f>
        <v>600008</v>
      </c>
      <c r="N6268" s="2" t="str">
        <f t="shared" ref="N6268:N6271" si="1872">"A453612732"</f>
        <v>A453612732</v>
      </c>
      <c r="O6268" s="2" t="str">
        <f>"10528.88"</f>
        <v>10528.88</v>
      </c>
      <c r="P6268" s="2">
        <v>25</v>
      </c>
      <c r="Q6268" s="2">
        <f>P6268*B6268</f>
        <v>15000</v>
      </c>
      <c r="R6268" s="2">
        <f>(Q6268-O6268)/O6268*100</f>
        <v>42.4652954540274</v>
      </c>
    </row>
    <row r="6269" spans="1:18">
      <c r="A6269" s="2" t="str">
        <f>"华英农业"</f>
        <v>华英农业</v>
      </c>
      <c r="B6269" s="2">
        <v>600</v>
      </c>
      <c r="C6269" s="2">
        <v>300</v>
      </c>
      <c r="D6269" s="2" t="str">
        <f>"人民币"</f>
        <v>人民币</v>
      </c>
      <c r="E6269" s="2">
        <v>14.948</v>
      </c>
      <c r="F6269" s="2">
        <v>-418.66</v>
      </c>
      <c r="G6269" s="2">
        <v>-4.67</v>
      </c>
      <c r="H6269" s="2"/>
      <c r="I6269" s="2">
        <v>8550</v>
      </c>
      <c r="J6269" s="2">
        <v>14.25</v>
      </c>
      <c r="K6269" s="2">
        <v>300</v>
      </c>
      <c r="L6269" s="2">
        <v>0</v>
      </c>
      <c r="M6269" s="2" t="str">
        <f>"002321"</f>
        <v>002321</v>
      </c>
      <c r="N6269" s="2" t="str">
        <f>"0157472516"</f>
        <v>0157472516</v>
      </c>
      <c r="O6269" s="2" t="str">
        <f>"8968.66"</f>
        <v>8968.66</v>
      </c>
      <c r="P6269" s="2">
        <v>25</v>
      </c>
      <c r="Q6269" s="2">
        <f>P6269*B6269</f>
        <v>15000</v>
      </c>
      <c r="R6269" s="2">
        <f>(Q6269-O6269)/O6269*100</f>
        <v>67.2490650777262</v>
      </c>
    </row>
    <row r="6270" spans="1:18">
      <c r="A6270" s="2" t="str">
        <f>"*ST阳化"</f>
        <v>*ST阳化</v>
      </c>
      <c r="B6270" s="2">
        <v>900</v>
      </c>
      <c r="C6270" s="2">
        <v>600</v>
      </c>
      <c r="D6270" s="2" t="str">
        <f>"人民币"</f>
        <v>人民币</v>
      </c>
      <c r="E6270" s="2">
        <v>7.599</v>
      </c>
      <c r="F6270" s="2">
        <v>-80.2</v>
      </c>
      <c r="G6270" s="2">
        <v>-1.17</v>
      </c>
      <c r="H6270" s="2"/>
      <c r="I6270" s="2">
        <v>6759</v>
      </c>
      <c r="J6270" s="2">
        <v>7.51</v>
      </c>
      <c r="K6270" s="2">
        <v>300</v>
      </c>
      <c r="L6270" s="2">
        <v>0</v>
      </c>
      <c r="M6270" s="2" t="str">
        <f>"600691"</f>
        <v>600691</v>
      </c>
      <c r="N6270" s="2" t="str">
        <f>"A453612732"</f>
        <v>A453612732</v>
      </c>
      <c r="O6270" s="2" t="str">
        <f>"6839.20"</f>
        <v>6839.20</v>
      </c>
      <c r="P6270" s="2">
        <v>11</v>
      </c>
      <c r="Q6270" s="2">
        <f>P6270*B6270</f>
        <v>9900</v>
      </c>
      <c r="R6270" s="2">
        <f>(Q6270-O6270)/O6270*100</f>
        <v>44.7537723710376</v>
      </c>
    </row>
    <row r="6271" spans="1:18">
      <c r="A6271" s="2" t="str">
        <f>"雪峰科技"</f>
        <v>雪峰科技</v>
      </c>
      <c r="B6271" s="2">
        <v>200</v>
      </c>
      <c r="C6271" s="2">
        <v>100</v>
      </c>
      <c r="D6271" s="2" t="str">
        <f>"人民币"</f>
        <v>人民币</v>
      </c>
      <c r="E6271" s="2">
        <v>37.898</v>
      </c>
      <c r="F6271" s="2">
        <v>-1239.59</v>
      </c>
      <c r="G6271" s="2">
        <v>-16.35</v>
      </c>
      <c r="H6271" s="2"/>
      <c r="I6271" s="2">
        <v>6340</v>
      </c>
      <c r="J6271" s="2">
        <v>31.7</v>
      </c>
      <c r="K6271" s="2">
        <v>100</v>
      </c>
      <c r="L6271" s="2">
        <v>0</v>
      </c>
      <c r="M6271" s="2" t="str">
        <f>"603227"</f>
        <v>603227</v>
      </c>
      <c r="N6271" s="2" t="str">
        <f>"A453612732"</f>
        <v>A453612732</v>
      </c>
      <c r="O6271" s="2" t="str">
        <f>"7579.59"</f>
        <v>7579.59</v>
      </c>
      <c r="P6271" s="2">
        <v>42</v>
      </c>
      <c r="Q6271" s="2">
        <f>P6271*B6271</f>
        <v>8400</v>
      </c>
      <c r="R6271" s="2">
        <f>(Q6271-O6271)/O6271*100</f>
        <v>10.8239363870605</v>
      </c>
    </row>
    <row r="6272" spans="1:18">
      <c r="A6272" s="2" t="str">
        <f>"三花股份"</f>
        <v>三花股份</v>
      </c>
      <c r="B6272" s="2">
        <v>400</v>
      </c>
      <c r="C6272" s="2">
        <v>400</v>
      </c>
      <c r="D6272" s="2" t="str">
        <f>"人民币"</f>
        <v>人民币</v>
      </c>
      <c r="E6272" s="2">
        <v>13.737</v>
      </c>
      <c r="F6272" s="2">
        <v>69.25</v>
      </c>
      <c r="G6272" s="2">
        <v>1.26</v>
      </c>
      <c r="H6272" s="2"/>
      <c r="I6272" s="2">
        <v>5564</v>
      </c>
      <c r="J6272" s="2">
        <v>13.91</v>
      </c>
      <c r="K6272" s="2">
        <v>0</v>
      </c>
      <c r="L6272" s="2">
        <v>0</v>
      </c>
      <c r="M6272" s="2" t="str">
        <f>"002050"</f>
        <v>002050</v>
      </c>
      <c r="N6272" s="2" t="str">
        <f t="shared" ref="N6272:N6277" si="1873">"0157472516"</f>
        <v>0157472516</v>
      </c>
      <c r="O6272" s="2" t="str">
        <f>"5494.75"</f>
        <v>5494.75</v>
      </c>
      <c r="P6272" s="2">
        <v>20</v>
      </c>
      <c r="Q6272" s="2">
        <f>P6272*B6272</f>
        <v>8000</v>
      </c>
      <c r="R6272" s="2">
        <f>(Q6272-O6272)/O6272*100</f>
        <v>45.5935210883116</v>
      </c>
    </row>
    <row r="6273" spans="1:18">
      <c r="A6273" s="2" t="str">
        <f>"农 产 品"</f>
        <v>农 产 品</v>
      </c>
      <c r="B6273" s="2">
        <v>200</v>
      </c>
      <c r="C6273" s="2">
        <v>200</v>
      </c>
      <c r="D6273" s="2" t="str">
        <f>"人民币"</f>
        <v>人民币</v>
      </c>
      <c r="E6273" s="2">
        <v>25.665</v>
      </c>
      <c r="F6273" s="2">
        <v>-601</v>
      </c>
      <c r="G6273" s="2">
        <v>-11.71</v>
      </c>
      <c r="H6273" s="2"/>
      <c r="I6273" s="2">
        <v>4532</v>
      </c>
      <c r="J6273" s="2">
        <v>22.66</v>
      </c>
      <c r="K6273" s="2">
        <v>0</v>
      </c>
      <c r="L6273" s="2">
        <v>0</v>
      </c>
      <c r="M6273" s="2" t="str">
        <f>"000061"</f>
        <v>000061</v>
      </c>
      <c r="N6273" s="2" t="str">
        <f>"0157472516"</f>
        <v>0157472516</v>
      </c>
      <c r="O6273" s="2" t="str">
        <f>"5133.00"</f>
        <v>5133.00</v>
      </c>
      <c r="P6273" s="2">
        <v>35</v>
      </c>
      <c r="Q6273" s="2">
        <f>P6273*B6273</f>
        <v>7000</v>
      </c>
      <c r="R6273" s="2">
        <f>(Q6273-O6273)/O6273*100</f>
        <v>36.3724917202416</v>
      </c>
    </row>
    <row r="6274" spans="1:18">
      <c r="A6274" s="2" t="str">
        <f>"北京城建"</f>
        <v>北京城建</v>
      </c>
      <c r="B6274" s="2">
        <v>200</v>
      </c>
      <c r="C6274" s="2">
        <v>200</v>
      </c>
      <c r="D6274" s="2" t="str">
        <f>"人民币"</f>
        <v>人民币</v>
      </c>
      <c r="E6274" s="2">
        <v>24.605</v>
      </c>
      <c r="F6274" s="2">
        <v>-394.99</v>
      </c>
      <c r="G6274" s="2">
        <v>-8.03</v>
      </c>
      <c r="H6274" s="2"/>
      <c r="I6274" s="2">
        <v>4526</v>
      </c>
      <c r="J6274" s="2">
        <v>22.63</v>
      </c>
      <c r="K6274" s="2">
        <v>0</v>
      </c>
      <c r="L6274" s="2">
        <v>0</v>
      </c>
      <c r="M6274" s="2" t="str">
        <f>"600266"</f>
        <v>600266</v>
      </c>
      <c r="N6274" s="2" t="str">
        <f t="shared" ref="N6274:N6276" si="1874">"A453612732"</f>
        <v>A453612732</v>
      </c>
      <c r="O6274" s="2" t="str">
        <f>"4920.99"</f>
        <v>4920.99</v>
      </c>
      <c r="P6274" s="2">
        <v>28</v>
      </c>
      <c r="Q6274" s="2">
        <f>P6274*B6274</f>
        <v>5600</v>
      </c>
      <c r="R6274" s="2">
        <f>(Q6274-O6274)/O6274*100</f>
        <v>13.7982397850839</v>
      </c>
    </row>
    <row r="6275" spans="1:18">
      <c r="A6275" s="2" t="str">
        <f>"上汽集团"</f>
        <v>上汽集团</v>
      </c>
      <c r="B6275" s="2">
        <v>200</v>
      </c>
      <c r="C6275" s="2">
        <v>200</v>
      </c>
      <c r="D6275" s="2" t="str">
        <f>"人民币"</f>
        <v>人民币</v>
      </c>
      <c r="E6275" s="2">
        <v>24.736</v>
      </c>
      <c r="F6275" s="2">
        <v>-449.12</v>
      </c>
      <c r="G6275" s="2">
        <v>-9.08</v>
      </c>
      <c r="H6275" s="2"/>
      <c r="I6275" s="2">
        <v>4498</v>
      </c>
      <c r="J6275" s="2">
        <v>22.49</v>
      </c>
      <c r="K6275" s="2">
        <v>0</v>
      </c>
      <c r="L6275" s="2">
        <v>0</v>
      </c>
      <c r="M6275" s="2" t="str">
        <f>"600104"</f>
        <v>600104</v>
      </c>
      <c r="N6275" s="2" t="str">
        <f>"A453612732"</f>
        <v>A453612732</v>
      </c>
      <c r="O6275" s="2" t="str">
        <f>"4947.12"</f>
        <v>4947.12</v>
      </c>
      <c r="P6275" s="2">
        <v>35</v>
      </c>
      <c r="Q6275" s="2">
        <f>P6275*B6275</f>
        <v>7000</v>
      </c>
      <c r="R6275" s="2">
        <f>(Q6275-O6275)/O6275*100</f>
        <v>41.4964666310904</v>
      </c>
    </row>
    <row r="6276" spans="1:18">
      <c r="A6276" s="2" t="str">
        <f>"中海集运"</f>
        <v>中海集运</v>
      </c>
      <c r="B6276" s="2">
        <v>400</v>
      </c>
      <c r="C6276" s="2">
        <v>400</v>
      </c>
      <c r="D6276" s="2" t="str">
        <f>"人民币"</f>
        <v>人民币</v>
      </c>
      <c r="E6276" s="2">
        <v>9.099</v>
      </c>
      <c r="F6276" s="2">
        <v>-167.68</v>
      </c>
      <c r="G6276" s="2">
        <v>-4.6</v>
      </c>
      <c r="H6276" s="2"/>
      <c r="I6276" s="2">
        <v>3472</v>
      </c>
      <c r="J6276" s="2">
        <v>8.68</v>
      </c>
      <c r="K6276" s="2">
        <v>0</v>
      </c>
      <c r="L6276" s="2">
        <v>0</v>
      </c>
      <c r="M6276" s="2" t="str">
        <f>"601866"</f>
        <v>601866</v>
      </c>
      <c r="N6276" s="2" t="str">
        <f>"A453612732"</f>
        <v>A453612732</v>
      </c>
      <c r="O6276" s="2" t="str">
        <f>"3639.68"</f>
        <v>3639.68</v>
      </c>
      <c r="P6276" s="2">
        <v>12</v>
      </c>
      <c r="Q6276" s="2">
        <f>P6276*B6276</f>
        <v>4800</v>
      </c>
      <c r="R6276" s="2">
        <f>(Q6276-O6276)/O6276*100</f>
        <v>31.8797256901706</v>
      </c>
    </row>
    <row r="6277" spans="1:18">
      <c r="A6277" s="2" t="str">
        <f>"中航军B"</f>
        <v>中航军B</v>
      </c>
      <c r="B6277" s="2">
        <v>3000</v>
      </c>
      <c r="C6277" s="2">
        <v>3000</v>
      </c>
      <c r="D6277" s="2" t="str">
        <f>"人民币"</f>
        <v>人民币</v>
      </c>
      <c r="E6277" s="2">
        <v>0.972</v>
      </c>
      <c r="F6277" s="2">
        <v>-62</v>
      </c>
      <c r="G6277" s="2">
        <v>-2.16</v>
      </c>
      <c r="H6277" s="2"/>
      <c r="I6277" s="2">
        <v>2853</v>
      </c>
      <c r="J6277" s="2">
        <v>0.951</v>
      </c>
      <c r="K6277" s="2">
        <v>0</v>
      </c>
      <c r="L6277" s="2">
        <v>0</v>
      </c>
      <c r="M6277" s="2" t="str">
        <f>"150222"</f>
        <v>150222</v>
      </c>
      <c r="N6277" s="2" t="str">
        <f>"0157472516"</f>
        <v>0157472516</v>
      </c>
      <c r="O6277" s="2" t="str">
        <f>"2915.00"</f>
        <v>2915.00</v>
      </c>
      <c r="P6277" s="2">
        <v>1.1</v>
      </c>
      <c r="Q6277" s="2">
        <f>P6277*B6277</f>
        <v>3300</v>
      </c>
      <c r="R6277" s="2">
        <f>(Q6277-O6277)/O6277*100</f>
        <v>13.2075471698113</v>
      </c>
    </row>
    <row r="6278" spans="1:18">
      <c r="A6278" s="2" t="str">
        <f>"华贸物流"</f>
        <v>华贸物流</v>
      </c>
      <c r="B6278" s="2">
        <v>200</v>
      </c>
      <c r="C6278" s="2">
        <v>200</v>
      </c>
      <c r="D6278" s="2" t="str">
        <f>"人民币"</f>
        <v>人民币</v>
      </c>
      <c r="E6278" s="2">
        <v>16.576</v>
      </c>
      <c r="F6278" s="2">
        <v>-473.12</v>
      </c>
      <c r="G6278" s="2">
        <v>-14.27</v>
      </c>
      <c r="H6278" s="2"/>
      <c r="I6278" s="2">
        <v>2842</v>
      </c>
      <c r="J6278" s="2">
        <v>14.21</v>
      </c>
      <c r="K6278" s="2">
        <v>0</v>
      </c>
      <c r="L6278" s="2">
        <v>0</v>
      </c>
      <c r="M6278" s="2" t="str">
        <f>"603128"</f>
        <v>603128</v>
      </c>
      <c r="N6278" s="2" t="str">
        <f t="shared" ref="N6278:N6281" si="1875">"A453612732"</f>
        <v>A453612732</v>
      </c>
      <c r="O6278" s="2" t="str">
        <f>"3315.12"</f>
        <v>3315.12</v>
      </c>
      <c r="P6278" s="2">
        <v>20</v>
      </c>
      <c r="Q6278" s="2">
        <f>P6278*B6278</f>
        <v>4000</v>
      </c>
      <c r="R6278" s="2">
        <f>(Q6278-O6278)/O6278*100</f>
        <v>20.6592823185888</v>
      </c>
    </row>
    <row r="6279" spans="1:18">
      <c r="A6279" s="2" t="str">
        <f>"盛达矿业"</f>
        <v>盛达矿业</v>
      </c>
      <c r="B6279" s="2">
        <v>100</v>
      </c>
      <c r="C6279" s="2">
        <v>100</v>
      </c>
      <c r="D6279" s="2" t="str">
        <f>"人民币"</f>
        <v>人民币</v>
      </c>
      <c r="E6279" s="2">
        <v>38.308</v>
      </c>
      <c r="F6279" s="2">
        <v>-1175.77</v>
      </c>
      <c r="G6279" s="2">
        <v>-30.69</v>
      </c>
      <c r="H6279" s="2"/>
      <c r="I6279" s="2">
        <v>2655</v>
      </c>
      <c r="J6279" s="2">
        <v>26.55</v>
      </c>
      <c r="K6279" s="2">
        <v>0</v>
      </c>
      <c r="L6279" s="2">
        <v>100</v>
      </c>
      <c r="M6279" s="2" t="str">
        <f>"000603"</f>
        <v>000603</v>
      </c>
      <c r="N6279" s="2" t="str">
        <f>"0157472516"</f>
        <v>0157472516</v>
      </c>
      <c r="O6279" s="2" t="str">
        <f>"3830.77"</f>
        <v>3830.77</v>
      </c>
      <c r="P6279" s="2">
        <v>40</v>
      </c>
      <c r="Q6279" s="2">
        <f>P6279*B6279</f>
        <v>4000</v>
      </c>
      <c r="R6279" s="2">
        <f>(Q6279-O6279)/O6279*100</f>
        <v>4.41764971533138</v>
      </c>
    </row>
    <row r="6280" spans="1:18">
      <c r="A6280" s="2" t="str">
        <f>"大众交通"</f>
        <v>大众交通</v>
      </c>
      <c r="B6280" s="2">
        <v>100</v>
      </c>
      <c r="C6280" s="2">
        <v>100</v>
      </c>
      <c r="D6280" s="2" t="str">
        <f>"人民币"</f>
        <v>人民币</v>
      </c>
      <c r="E6280" s="2">
        <v>30.941</v>
      </c>
      <c r="F6280" s="2">
        <v>-1037.13</v>
      </c>
      <c r="G6280" s="2">
        <v>-33.52</v>
      </c>
      <c r="H6280" s="2"/>
      <c r="I6280" s="2">
        <v>2057</v>
      </c>
      <c r="J6280" s="2">
        <v>20.57</v>
      </c>
      <c r="K6280" s="2">
        <v>0</v>
      </c>
      <c r="L6280" s="2">
        <v>0</v>
      </c>
      <c r="M6280" s="2" t="str">
        <f>"600611"</f>
        <v>600611</v>
      </c>
      <c r="N6280" s="2" t="str">
        <f>"A453612732"</f>
        <v>A453612732</v>
      </c>
      <c r="O6280" s="2" t="str">
        <f>"3094.13"</f>
        <v>3094.13</v>
      </c>
      <c r="P6280" s="2">
        <v>28</v>
      </c>
      <c r="Q6280" s="2">
        <f>P6280*B6280</f>
        <v>2800</v>
      </c>
      <c r="R6280" s="2">
        <f>(Q6280-O6280)/O6280*100</f>
        <v>-9.50606470962759</v>
      </c>
    </row>
    <row r="6281" spans="1:18">
      <c r="A6281" s="2" t="str">
        <f>"中国中车"</f>
        <v>中国中车</v>
      </c>
      <c r="B6281" s="2">
        <v>100</v>
      </c>
      <c r="C6281" s="2">
        <v>100</v>
      </c>
      <c r="D6281" s="2" t="str">
        <f>"人民币"</f>
        <v>人民币</v>
      </c>
      <c r="E6281" s="2">
        <v>26.395</v>
      </c>
      <c r="F6281" s="2">
        <v>-631.5</v>
      </c>
      <c r="G6281" s="2">
        <v>-23.92</v>
      </c>
      <c r="H6281" s="2"/>
      <c r="I6281" s="2">
        <v>2008</v>
      </c>
      <c r="J6281" s="2">
        <v>20.08</v>
      </c>
      <c r="K6281" s="2">
        <v>0</v>
      </c>
      <c r="L6281" s="2">
        <v>100</v>
      </c>
      <c r="M6281" s="2" t="str">
        <f>"601766"</f>
        <v>601766</v>
      </c>
      <c r="N6281" s="2" t="str">
        <f>"A453612732"</f>
        <v>A453612732</v>
      </c>
      <c r="O6281" s="2" t="str">
        <f>"2639.50"</f>
        <v>2639.50</v>
      </c>
      <c r="P6281" s="2">
        <v>30</v>
      </c>
      <c r="Q6281" s="2">
        <f>P6281*B6281</f>
        <v>3000</v>
      </c>
      <c r="R6281" s="2">
        <f>(Q6281-O6281)/O6281*100</f>
        <v>13.6578897518469</v>
      </c>
    </row>
    <row r="6282" spans="1:18">
      <c r="A6282" s="2" t="s">
        <v>8</v>
      </c>
      <c r="B6282" s="2" t="s">
        <v>9</v>
      </c>
      <c r="C6282" s="4" t="s">
        <v>10</v>
      </c>
      <c r="D6282" s="4"/>
      <c r="E6282" s="4"/>
      <c r="F6282" s="2"/>
      <c r="G6282" s="2">
        <f>SUM(G6266:G6281)</f>
        <v>-178.38</v>
      </c>
      <c r="H6282" s="2"/>
      <c r="I6282" s="2"/>
      <c r="J6282" s="2"/>
      <c r="K6282" s="2"/>
      <c r="L6282" s="2"/>
      <c r="M6282" s="2"/>
      <c r="N6282" s="2"/>
      <c r="O6282" s="2"/>
      <c r="P6282" s="2"/>
      <c r="Q6282" s="2">
        <f>SUM(Q6266:Q6281)</f>
        <v>134800</v>
      </c>
      <c r="R6282" s="2"/>
    </row>
    <row r="6283" customFormat="1" spans="3:8">
      <c r="C6283" s="5"/>
      <c r="D6283" s="5"/>
      <c r="E6283" s="5"/>
      <c r="H6283" s="6">
        <v>42257</v>
      </c>
    </row>
    <row r="6284" customFormat="1" spans="10:10">
      <c r="J6284" s="6">
        <f>H6283+1</f>
        <v>42258</v>
      </c>
    </row>
    <row r="6285" customFormat="1" spans="2:11">
      <c r="B6285" t="s">
        <v>11</v>
      </c>
      <c r="K6285" s="7">
        <f ca="1">NOW()</f>
        <v>42259.9654398148</v>
      </c>
    </row>
    <row r="6286" customFormat="1" spans="9:9">
      <c r="I6286" t="e">
        <f>D6278+1</f>
        <v>#VALUE!</v>
      </c>
    </row>
    <row r="6287" customFormat="1"/>
    <row r="6288" spans="1:18">
      <c r="A6288" s="2" t="s">
        <v>0</v>
      </c>
      <c r="B6288" s="2" t="str">
        <f>"证券数量"</f>
        <v>证券数量</v>
      </c>
      <c r="C6288" s="2" t="s">
        <v>1</v>
      </c>
      <c r="D6288" s="2" t="str">
        <f>"价格币种"</f>
        <v>价格币种</v>
      </c>
      <c r="E6288" s="2" t="str">
        <f>"成本价"</f>
        <v>成本价</v>
      </c>
      <c r="F6288" s="2" t="str">
        <f>"浮动盈亏"</f>
        <v>浮动盈亏</v>
      </c>
      <c r="G6288" s="2" t="str">
        <f>"盈亏比例(%)"</f>
        <v>盈亏比例(%)</v>
      </c>
      <c r="H6288" s="2" t="str">
        <f>"折算汇率"</f>
        <v>折算汇率</v>
      </c>
      <c r="I6288" s="2" t="str">
        <f>"最新市值"</f>
        <v>最新市值</v>
      </c>
      <c r="J6288" s="2" t="str">
        <f>"当前价"</f>
        <v>当前价</v>
      </c>
      <c r="K6288" s="2" t="str">
        <f>"今买数量"</f>
        <v>今买数量</v>
      </c>
      <c r="L6288" s="2" t="str">
        <f>"今卖数量"</f>
        <v>今卖数量</v>
      </c>
      <c r="M6288" s="2" t="str">
        <f>"证券代码"</f>
        <v>证券代码</v>
      </c>
      <c r="N6288" s="2" t="str">
        <f>"股东代码"</f>
        <v>股东代码</v>
      </c>
      <c r="O6288" s="2" t="str">
        <f>"成本金额"</f>
        <v>成本金额</v>
      </c>
      <c r="P6288" s="2" t="s">
        <v>2</v>
      </c>
      <c r="Q6288" s="2"/>
      <c r="R6288" s="2" t="s">
        <v>3</v>
      </c>
    </row>
    <row r="6289" spans="1:18">
      <c r="A6289" s="2" t="s">
        <v>4</v>
      </c>
      <c r="B6289" s="9" t="s">
        <v>5</v>
      </c>
      <c r="C6289" s="9" t="s">
        <v>5</v>
      </c>
      <c r="D6289" s="2" t="str">
        <f t="shared" ref="D6289:D6304" si="1876">"人民币"</f>
        <v>人民币</v>
      </c>
      <c r="E6289" s="2">
        <v>19.758</v>
      </c>
      <c r="F6289" s="2">
        <v>-1294.53</v>
      </c>
      <c r="G6289" s="2">
        <v>-8.19</v>
      </c>
      <c r="H6289" s="9" t="s">
        <v>6</v>
      </c>
      <c r="I6289" s="2">
        <v>14512</v>
      </c>
      <c r="J6289" s="2">
        <v>18.14</v>
      </c>
      <c r="K6289" s="2">
        <v>0</v>
      </c>
      <c r="L6289" s="2">
        <v>0</v>
      </c>
      <c r="M6289" s="2" t="str">
        <f>"000936"</f>
        <v>000936</v>
      </c>
      <c r="N6289" s="2" t="str">
        <f t="shared" ref="N6289:N6292" si="1877">"0157472516"</f>
        <v>0157472516</v>
      </c>
      <c r="O6289" s="2" t="str">
        <f>"15806.53"</f>
        <v>15806.53</v>
      </c>
      <c r="P6289" s="2">
        <v>30</v>
      </c>
      <c r="Q6289" s="2">
        <f t="shared" ref="Q6289:Q6304" si="1878">P6289*B6289</f>
        <v>24000</v>
      </c>
      <c r="R6289" s="2">
        <f t="shared" ref="R6289:R6304" si="1879">(Q6289-O6289)/O6289*100</f>
        <v>51.835981711356</v>
      </c>
    </row>
    <row r="6290" spans="1:18">
      <c r="A6290" s="2" t="str">
        <f>"创业板B"</f>
        <v>创业板B</v>
      </c>
      <c r="B6290" s="2">
        <v>10000</v>
      </c>
      <c r="C6290" s="2">
        <v>10000</v>
      </c>
      <c r="D6290" s="2" t="str">
        <f>"人民币"</f>
        <v>人民币</v>
      </c>
      <c r="E6290" s="2">
        <v>1.116</v>
      </c>
      <c r="F6290" s="2">
        <v>-927.5</v>
      </c>
      <c r="G6290" s="2">
        <v>-8.33</v>
      </c>
      <c r="H6290" s="2"/>
      <c r="I6290" s="2">
        <v>10230</v>
      </c>
      <c r="J6290" s="2">
        <v>1.023</v>
      </c>
      <c r="K6290" s="2">
        <v>0</v>
      </c>
      <c r="L6290" s="2">
        <v>0</v>
      </c>
      <c r="M6290" s="2" t="str">
        <f>"150153"</f>
        <v>150153</v>
      </c>
      <c r="N6290" s="2" t="str">
        <f>"0157472516"</f>
        <v>0157472516</v>
      </c>
      <c r="O6290" s="2" t="str">
        <f>"11157.50"</f>
        <v>11157.50</v>
      </c>
      <c r="P6290" s="2">
        <v>1.3</v>
      </c>
      <c r="Q6290" s="2">
        <f>P6290*B6290</f>
        <v>13000</v>
      </c>
      <c r="R6290" s="2">
        <f>(Q6290-O6290)/O6290*100</f>
        <v>16.5135559041004</v>
      </c>
    </row>
    <row r="6291" spans="1:18">
      <c r="A6291" s="2" t="s">
        <v>7</v>
      </c>
      <c r="B6291" s="2">
        <v>600</v>
      </c>
      <c r="C6291" s="2">
        <v>600</v>
      </c>
      <c r="D6291" s="2" t="str">
        <f>"人民币"</f>
        <v>人民币</v>
      </c>
      <c r="E6291" s="2">
        <v>17.548</v>
      </c>
      <c r="F6291" s="2">
        <v>-310.88</v>
      </c>
      <c r="G6291" s="2">
        <v>-2.95</v>
      </c>
      <c r="H6291" s="2"/>
      <c r="I6291" s="2">
        <v>10218</v>
      </c>
      <c r="J6291" s="2">
        <v>17.03</v>
      </c>
      <c r="K6291" s="2">
        <v>0</v>
      </c>
      <c r="L6291" s="2">
        <v>0</v>
      </c>
      <c r="M6291" s="2" t="str">
        <f>"600008"</f>
        <v>600008</v>
      </c>
      <c r="N6291" s="2" t="str">
        <f t="shared" ref="N6291:N6294" si="1880">"A453612732"</f>
        <v>A453612732</v>
      </c>
      <c r="O6291" s="2" t="str">
        <f>"10528.88"</f>
        <v>10528.88</v>
      </c>
      <c r="P6291" s="2">
        <v>25</v>
      </c>
      <c r="Q6291" s="2">
        <f>P6291*B6291</f>
        <v>15000</v>
      </c>
      <c r="R6291" s="2">
        <f>(Q6291-O6291)/O6291*100</f>
        <v>42.4652954540274</v>
      </c>
    </row>
    <row r="6292" spans="1:18">
      <c r="A6292" s="2" t="str">
        <f>"华英农业"</f>
        <v>华英农业</v>
      </c>
      <c r="B6292" s="2">
        <v>600</v>
      </c>
      <c r="C6292" s="2">
        <v>300</v>
      </c>
      <c r="D6292" s="2" t="str">
        <f>"人民币"</f>
        <v>人民币</v>
      </c>
      <c r="E6292" s="2">
        <v>14.948</v>
      </c>
      <c r="F6292" s="2">
        <v>-418.66</v>
      </c>
      <c r="G6292" s="2">
        <v>-4.67</v>
      </c>
      <c r="H6292" s="2"/>
      <c r="I6292" s="2">
        <v>8550</v>
      </c>
      <c r="J6292" s="2">
        <v>14.25</v>
      </c>
      <c r="K6292" s="2">
        <v>300</v>
      </c>
      <c r="L6292" s="2">
        <v>0</v>
      </c>
      <c r="M6292" s="2" t="str">
        <f>"002321"</f>
        <v>002321</v>
      </c>
      <c r="N6292" s="2" t="str">
        <f>"0157472516"</f>
        <v>0157472516</v>
      </c>
      <c r="O6292" s="2" t="str">
        <f>"8968.66"</f>
        <v>8968.66</v>
      </c>
      <c r="P6292" s="2">
        <v>25</v>
      </c>
      <c r="Q6292" s="2">
        <f>P6292*B6292</f>
        <v>15000</v>
      </c>
      <c r="R6292" s="2">
        <f>(Q6292-O6292)/O6292*100</f>
        <v>67.2490650777262</v>
      </c>
    </row>
    <row r="6293" spans="1:18">
      <c r="A6293" s="2" t="str">
        <f>"*ST阳化"</f>
        <v>*ST阳化</v>
      </c>
      <c r="B6293" s="2">
        <v>900</v>
      </c>
      <c r="C6293" s="2">
        <v>600</v>
      </c>
      <c r="D6293" s="2" t="str">
        <f>"人民币"</f>
        <v>人民币</v>
      </c>
      <c r="E6293" s="2">
        <v>7.599</v>
      </c>
      <c r="F6293" s="2">
        <v>-80.2</v>
      </c>
      <c r="G6293" s="2">
        <v>-1.17</v>
      </c>
      <c r="H6293" s="2"/>
      <c r="I6293" s="2">
        <v>6759</v>
      </c>
      <c r="J6293" s="2">
        <v>7.51</v>
      </c>
      <c r="K6293" s="2">
        <v>300</v>
      </c>
      <c r="L6293" s="2">
        <v>0</v>
      </c>
      <c r="M6293" s="2" t="str">
        <f>"600691"</f>
        <v>600691</v>
      </c>
      <c r="N6293" s="2" t="str">
        <f>"A453612732"</f>
        <v>A453612732</v>
      </c>
      <c r="O6293" s="2" t="str">
        <f>"6839.20"</f>
        <v>6839.20</v>
      </c>
      <c r="P6293" s="2">
        <v>11</v>
      </c>
      <c r="Q6293" s="2">
        <f>P6293*B6293</f>
        <v>9900</v>
      </c>
      <c r="R6293" s="2">
        <f>(Q6293-O6293)/O6293*100</f>
        <v>44.7537723710376</v>
      </c>
    </row>
    <row r="6294" spans="1:18">
      <c r="A6294" s="2" t="str">
        <f>"雪峰科技"</f>
        <v>雪峰科技</v>
      </c>
      <c r="B6294" s="2">
        <v>200</v>
      </c>
      <c r="C6294" s="2">
        <v>100</v>
      </c>
      <c r="D6294" s="2" t="str">
        <f>"人民币"</f>
        <v>人民币</v>
      </c>
      <c r="E6294" s="2">
        <v>37.898</v>
      </c>
      <c r="F6294" s="2">
        <v>-1239.59</v>
      </c>
      <c r="G6294" s="2">
        <v>-16.35</v>
      </c>
      <c r="H6294" s="2"/>
      <c r="I6294" s="2">
        <v>6340</v>
      </c>
      <c r="J6294" s="2">
        <v>31.7</v>
      </c>
      <c r="K6294" s="2">
        <v>100</v>
      </c>
      <c r="L6294" s="2">
        <v>0</v>
      </c>
      <c r="M6294" s="2" t="str">
        <f>"603227"</f>
        <v>603227</v>
      </c>
      <c r="N6294" s="2" t="str">
        <f>"A453612732"</f>
        <v>A453612732</v>
      </c>
      <c r="O6294" s="2" t="str">
        <f>"7579.59"</f>
        <v>7579.59</v>
      </c>
      <c r="P6294" s="2">
        <v>42</v>
      </c>
      <c r="Q6294" s="2">
        <f>P6294*B6294</f>
        <v>8400</v>
      </c>
      <c r="R6294" s="2">
        <f>(Q6294-O6294)/O6294*100</f>
        <v>10.8239363870605</v>
      </c>
    </row>
    <row r="6295" spans="1:18">
      <c r="A6295" s="2" t="str">
        <f>"三花股份"</f>
        <v>三花股份</v>
      </c>
      <c r="B6295" s="2">
        <v>400</v>
      </c>
      <c r="C6295" s="2">
        <v>400</v>
      </c>
      <c r="D6295" s="2" t="str">
        <f>"人民币"</f>
        <v>人民币</v>
      </c>
      <c r="E6295" s="2">
        <v>13.737</v>
      </c>
      <c r="F6295" s="2">
        <v>69.25</v>
      </c>
      <c r="G6295" s="2">
        <v>1.26</v>
      </c>
      <c r="H6295" s="2"/>
      <c r="I6295" s="2">
        <v>5564</v>
      </c>
      <c r="J6295" s="2">
        <v>13.91</v>
      </c>
      <c r="K6295" s="2">
        <v>0</v>
      </c>
      <c r="L6295" s="2">
        <v>0</v>
      </c>
      <c r="M6295" s="2" t="str">
        <f>"002050"</f>
        <v>002050</v>
      </c>
      <c r="N6295" s="2" t="str">
        <f t="shared" ref="N6295:N6300" si="1881">"0157472516"</f>
        <v>0157472516</v>
      </c>
      <c r="O6295" s="2" t="str">
        <f>"5494.75"</f>
        <v>5494.75</v>
      </c>
      <c r="P6295" s="2">
        <v>20</v>
      </c>
      <c r="Q6295" s="2">
        <f>P6295*B6295</f>
        <v>8000</v>
      </c>
      <c r="R6295" s="2">
        <f>(Q6295-O6295)/O6295*100</f>
        <v>45.5935210883116</v>
      </c>
    </row>
    <row r="6296" spans="1:18">
      <c r="A6296" s="2" t="str">
        <f>"农 产 品"</f>
        <v>农 产 品</v>
      </c>
      <c r="B6296" s="2">
        <v>200</v>
      </c>
      <c r="C6296" s="2">
        <v>200</v>
      </c>
      <c r="D6296" s="2" t="str">
        <f>"人民币"</f>
        <v>人民币</v>
      </c>
      <c r="E6296" s="2">
        <v>25.665</v>
      </c>
      <c r="F6296" s="2">
        <v>-601</v>
      </c>
      <c r="G6296" s="2">
        <v>-11.71</v>
      </c>
      <c r="H6296" s="2"/>
      <c r="I6296" s="2">
        <v>4532</v>
      </c>
      <c r="J6296" s="2">
        <v>22.66</v>
      </c>
      <c r="K6296" s="2">
        <v>0</v>
      </c>
      <c r="L6296" s="2">
        <v>0</v>
      </c>
      <c r="M6296" s="2" t="str">
        <f>"000061"</f>
        <v>000061</v>
      </c>
      <c r="N6296" s="2" t="str">
        <f>"0157472516"</f>
        <v>0157472516</v>
      </c>
      <c r="O6296" s="2" t="str">
        <f>"5133.00"</f>
        <v>5133.00</v>
      </c>
      <c r="P6296" s="2">
        <v>35</v>
      </c>
      <c r="Q6296" s="2">
        <f>P6296*B6296</f>
        <v>7000</v>
      </c>
      <c r="R6296" s="2">
        <f>(Q6296-O6296)/O6296*100</f>
        <v>36.3724917202416</v>
      </c>
    </row>
    <row r="6297" spans="1:18">
      <c r="A6297" s="2" t="str">
        <f>"北京城建"</f>
        <v>北京城建</v>
      </c>
      <c r="B6297" s="2">
        <v>200</v>
      </c>
      <c r="C6297" s="2">
        <v>200</v>
      </c>
      <c r="D6297" s="2" t="str">
        <f>"人民币"</f>
        <v>人民币</v>
      </c>
      <c r="E6297" s="2">
        <v>24.605</v>
      </c>
      <c r="F6297" s="2">
        <v>-394.99</v>
      </c>
      <c r="G6297" s="2">
        <v>-8.03</v>
      </c>
      <c r="H6297" s="2"/>
      <c r="I6297" s="2">
        <v>4526</v>
      </c>
      <c r="J6297" s="2">
        <v>22.63</v>
      </c>
      <c r="K6297" s="2">
        <v>0</v>
      </c>
      <c r="L6297" s="2">
        <v>0</v>
      </c>
      <c r="M6297" s="2" t="str">
        <f>"600266"</f>
        <v>600266</v>
      </c>
      <c r="N6297" s="2" t="str">
        <f t="shared" ref="N6297:N6299" si="1882">"A453612732"</f>
        <v>A453612732</v>
      </c>
      <c r="O6297" s="2" t="str">
        <f>"4920.99"</f>
        <v>4920.99</v>
      </c>
      <c r="P6297" s="2">
        <v>28</v>
      </c>
      <c r="Q6297" s="2">
        <f>P6297*B6297</f>
        <v>5600</v>
      </c>
      <c r="R6297" s="2">
        <f>(Q6297-O6297)/O6297*100</f>
        <v>13.7982397850839</v>
      </c>
    </row>
    <row r="6298" spans="1:18">
      <c r="A6298" s="2" t="str">
        <f>"上汽集团"</f>
        <v>上汽集团</v>
      </c>
      <c r="B6298" s="2">
        <v>200</v>
      </c>
      <c r="C6298" s="2">
        <v>200</v>
      </c>
      <c r="D6298" s="2" t="str">
        <f>"人民币"</f>
        <v>人民币</v>
      </c>
      <c r="E6298" s="2">
        <v>24.736</v>
      </c>
      <c r="F6298" s="2">
        <v>-449.12</v>
      </c>
      <c r="G6298" s="2">
        <v>-9.08</v>
      </c>
      <c r="H6298" s="2"/>
      <c r="I6298" s="2">
        <v>4498</v>
      </c>
      <c r="J6298" s="2">
        <v>22.49</v>
      </c>
      <c r="K6298" s="2">
        <v>0</v>
      </c>
      <c r="L6298" s="2">
        <v>0</v>
      </c>
      <c r="M6298" s="2" t="str">
        <f>"600104"</f>
        <v>600104</v>
      </c>
      <c r="N6298" s="2" t="str">
        <f>"A453612732"</f>
        <v>A453612732</v>
      </c>
      <c r="O6298" s="2" t="str">
        <f>"4947.12"</f>
        <v>4947.12</v>
      </c>
      <c r="P6298" s="2">
        <v>35</v>
      </c>
      <c r="Q6298" s="2">
        <f>P6298*B6298</f>
        <v>7000</v>
      </c>
      <c r="R6298" s="2">
        <f>(Q6298-O6298)/O6298*100</f>
        <v>41.4964666310904</v>
      </c>
    </row>
    <row r="6299" spans="1:18">
      <c r="A6299" s="2" t="str">
        <f>"中海集运"</f>
        <v>中海集运</v>
      </c>
      <c r="B6299" s="2">
        <v>400</v>
      </c>
      <c r="C6299" s="2">
        <v>400</v>
      </c>
      <c r="D6299" s="2" t="str">
        <f>"人民币"</f>
        <v>人民币</v>
      </c>
      <c r="E6299" s="2">
        <v>9.099</v>
      </c>
      <c r="F6299" s="2">
        <v>-167.68</v>
      </c>
      <c r="G6299" s="2">
        <v>-4.6</v>
      </c>
      <c r="H6299" s="2"/>
      <c r="I6299" s="2">
        <v>3472</v>
      </c>
      <c r="J6299" s="2">
        <v>8.68</v>
      </c>
      <c r="K6299" s="2">
        <v>0</v>
      </c>
      <c r="L6299" s="2">
        <v>0</v>
      </c>
      <c r="M6299" s="2" t="str">
        <f>"601866"</f>
        <v>601866</v>
      </c>
      <c r="N6299" s="2" t="str">
        <f>"A453612732"</f>
        <v>A453612732</v>
      </c>
      <c r="O6299" s="2" t="str">
        <f>"3639.68"</f>
        <v>3639.68</v>
      </c>
      <c r="P6299" s="2">
        <v>12</v>
      </c>
      <c r="Q6299" s="2">
        <f>P6299*B6299</f>
        <v>4800</v>
      </c>
      <c r="R6299" s="2">
        <f>(Q6299-O6299)/O6299*100</f>
        <v>31.8797256901706</v>
      </c>
    </row>
    <row r="6300" spans="1:18">
      <c r="A6300" s="2" t="str">
        <f>"中航军B"</f>
        <v>中航军B</v>
      </c>
      <c r="B6300" s="2">
        <v>3000</v>
      </c>
      <c r="C6300" s="2">
        <v>3000</v>
      </c>
      <c r="D6300" s="2" t="str">
        <f>"人民币"</f>
        <v>人民币</v>
      </c>
      <c r="E6300" s="2">
        <v>0.972</v>
      </c>
      <c r="F6300" s="2">
        <v>-62</v>
      </c>
      <c r="G6300" s="2">
        <v>-2.16</v>
      </c>
      <c r="H6300" s="2"/>
      <c r="I6300" s="2">
        <v>2853</v>
      </c>
      <c r="J6300" s="2">
        <v>0.951</v>
      </c>
      <c r="K6300" s="2">
        <v>0</v>
      </c>
      <c r="L6300" s="2">
        <v>0</v>
      </c>
      <c r="M6300" s="2" t="str">
        <f>"150222"</f>
        <v>150222</v>
      </c>
      <c r="N6300" s="2" t="str">
        <f>"0157472516"</f>
        <v>0157472516</v>
      </c>
      <c r="O6300" s="2" t="str">
        <f>"2915.00"</f>
        <v>2915.00</v>
      </c>
      <c r="P6300" s="2">
        <v>1.1</v>
      </c>
      <c r="Q6300" s="2">
        <f>P6300*B6300</f>
        <v>3300</v>
      </c>
      <c r="R6300" s="2">
        <f>(Q6300-O6300)/O6300*100</f>
        <v>13.2075471698113</v>
      </c>
    </row>
    <row r="6301" spans="1:18">
      <c r="A6301" s="2" t="str">
        <f>"华贸物流"</f>
        <v>华贸物流</v>
      </c>
      <c r="B6301" s="2">
        <v>200</v>
      </c>
      <c r="C6301" s="2">
        <v>200</v>
      </c>
      <c r="D6301" s="2" t="str">
        <f>"人民币"</f>
        <v>人民币</v>
      </c>
      <c r="E6301" s="2">
        <v>16.576</v>
      </c>
      <c r="F6301" s="2">
        <v>-473.12</v>
      </c>
      <c r="G6301" s="2">
        <v>-14.27</v>
      </c>
      <c r="H6301" s="2"/>
      <c r="I6301" s="2">
        <v>2842</v>
      </c>
      <c r="J6301" s="2">
        <v>14.21</v>
      </c>
      <c r="K6301" s="2">
        <v>0</v>
      </c>
      <c r="L6301" s="2">
        <v>0</v>
      </c>
      <c r="M6301" s="2" t="str">
        <f>"603128"</f>
        <v>603128</v>
      </c>
      <c r="N6301" s="2" t="str">
        <f t="shared" ref="N6301:N6304" si="1883">"A453612732"</f>
        <v>A453612732</v>
      </c>
      <c r="O6301" s="2" t="str">
        <f>"3315.12"</f>
        <v>3315.12</v>
      </c>
      <c r="P6301" s="2">
        <v>20</v>
      </c>
      <c r="Q6301" s="2">
        <f>P6301*B6301</f>
        <v>4000</v>
      </c>
      <c r="R6301" s="2">
        <f>(Q6301-O6301)/O6301*100</f>
        <v>20.6592823185888</v>
      </c>
    </row>
    <row r="6302" spans="1:18">
      <c r="A6302" s="2" t="str">
        <f>"盛达矿业"</f>
        <v>盛达矿业</v>
      </c>
      <c r="B6302" s="2">
        <v>100</v>
      </c>
      <c r="C6302" s="2">
        <v>100</v>
      </c>
      <c r="D6302" s="2" t="str">
        <f>"人民币"</f>
        <v>人民币</v>
      </c>
      <c r="E6302" s="2">
        <v>38.308</v>
      </c>
      <c r="F6302" s="2">
        <v>-1175.77</v>
      </c>
      <c r="G6302" s="2">
        <v>-30.69</v>
      </c>
      <c r="H6302" s="2"/>
      <c r="I6302" s="2">
        <v>2655</v>
      </c>
      <c r="J6302" s="2">
        <v>26.55</v>
      </c>
      <c r="K6302" s="2">
        <v>0</v>
      </c>
      <c r="L6302" s="2">
        <v>100</v>
      </c>
      <c r="M6302" s="2" t="str">
        <f>"000603"</f>
        <v>000603</v>
      </c>
      <c r="N6302" s="2" t="str">
        <f>"0157472516"</f>
        <v>0157472516</v>
      </c>
      <c r="O6302" s="2" t="str">
        <f>"3830.77"</f>
        <v>3830.77</v>
      </c>
      <c r="P6302" s="2">
        <v>40</v>
      </c>
      <c r="Q6302" s="2">
        <f>P6302*B6302</f>
        <v>4000</v>
      </c>
      <c r="R6302" s="2">
        <f>(Q6302-O6302)/O6302*100</f>
        <v>4.41764971533138</v>
      </c>
    </row>
    <row r="6303" spans="1:18">
      <c r="A6303" s="2" t="str">
        <f>"大众交通"</f>
        <v>大众交通</v>
      </c>
      <c r="B6303" s="2">
        <v>100</v>
      </c>
      <c r="C6303" s="2">
        <v>100</v>
      </c>
      <c r="D6303" s="2" t="str">
        <f>"人民币"</f>
        <v>人民币</v>
      </c>
      <c r="E6303" s="2">
        <v>30.941</v>
      </c>
      <c r="F6303" s="2">
        <v>-1037.13</v>
      </c>
      <c r="G6303" s="2">
        <v>-33.52</v>
      </c>
      <c r="H6303" s="2"/>
      <c r="I6303" s="2">
        <v>2057</v>
      </c>
      <c r="J6303" s="2">
        <v>20.57</v>
      </c>
      <c r="K6303" s="2">
        <v>0</v>
      </c>
      <c r="L6303" s="2">
        <v>0</v>
      </c>
      <c r="M6303" s="2" t="str">
        <f>"600611"</f>
        <v>600611</v>
      </c>
      <c r="N6303" s="2" t="str">
        <f>"A453612732"</f>
        <v>A453612732</v>
      </c>
      <c r="O6303" s="2" t="str">
        <f>"3094.13"</f>
        <v>3094.13</v>
      </c>
      <c r="P6303" s="2">
        <v>28</v>
      </c>
      <c r="Q6303" s="2">
        <f>P6303*B6303</f>
        <v>2800</v>
      </c>
      <c r="R6303" s="2">
        <f>(Q6303-O6303)/O6303*100</f>
        <v>-9.50606470962759</v>
      </c>
    </row>
    <row r="6304" spans="1:18">
      <c r="A6304" s="2" t="str">
        <f>"中国中车"</f>
        <v>中国中车</v>
      </c>
      <c r="B6304" s="2">
        <v>100</v>
      </c>
      <c r="C6304" s="2">
        <v>100</v>
      </c>
      <c r="D6304" s="2" t="str">
        <f>"人民币"</f>
        <v>人民币</v>
      </c>
      <c r="E6304" s="2">
        <v>26.395</v>
      </c>
      <c r="F6304" s="2">
        <v>-631.5</v>
      </c>
      <c r="G6304" s="2">
        <v>-23.92</v>
      </c>
      <c r="H6304" s="2"/>
      <c r="I6304" s="2">
        <v>2008</v>
      </c>
      <c r="J6304" s="2">
        <v>20.08</v>
      </c>
      <c r="K6304" s="2">
        <v>0</v>
      </c>
      <c r="L6304" s="2">
        <v>100</v>
      </c>
      <c r="M6304" s="2" t="str">
        <f>"601766"</f>
        <v>601766</v>
      </c>
      <c r="N6304" s="2" t="str">
        <f>"A453612732"</f>
        <v>A453612732</v>
      </c>
      <c r="O6304" s="2" t="str">
        <f>"2639.50"</f>
        <v>2639.50</v>
      </c>
      <c r="P6304" s="2">
        <v>30</v>
      </c>
      <c r="Q6304" s="2">
        <f>P6304*B6304</f>
        <v>3000</v>
      </c>
      <c r="R6304" s="2">
        <f>(Q6304-O6304)/O6304*100</f>
        <v>13.6578897518469</v>
      </c>
    </row>
    <row r="6305" spans="1:18">
      <c r="A6305" s="2" t="s">
        <v>8</v>
      </c>
      <c r="B6305" s="2" t="s">
        <v>9</v>
      </c>
      <c r="C6305" s="4" t="s">
        <v>10</v>
      </c>
      <c r="D6305" s="4"/>
      <c r="E6305" s="4"/>
      <c r="F6305" s="2"/>
      <c r="G6305" s="2">
        <f>SUM(G6289:G6304)</f>
        <v>-178.38</v>
      </c>
      <c r="H6305" s="2"/>
      <c r="I6305" s="2"/>
      <c r="J6305" s="2"/>
      <c r="K6305" s="2"/>
      <c r="L6305" s="2"/>
      <c r="M6305" s="2"/>
      <c r="N6305" s="2"/>
      <c r="O6305" s="2"/>
      <c r="P6305" s="2"/>
      <c r="Q6305" s="2">
        <f>SUM(Q6289:Q6304)</f>
        <v>134800</v>
      </c>
      <c r="R6305" s="2"/>
    </row>
    <row r="6306" customFormat="1" spans="3:8">
      <c r="C6306" s="5"/>
      <c r="D6306" s="5"/>
      <c r="E6306" s="5"/>
      <c r="H6306" s="6">
        <v>42257</v>
      </c>
    </row>
    <row r="6307" customFormat="1" spans="10:10">
      <c r="J6307" s="6">
        <f>H6306+1</f>
        <v>42258</v>
      </c>
    </row>
    <row r="6308" customFormat="1" spans="2:11">
      <c r="B6308" t="s">
        <v>11</v>
      </c>
      <c r="K6308" s="7">
        <f ca="1">NOW()</f>
        <v>42259.9654398148</v>
      </c>
    </row>
    <row r="6309" customFormat="1" spans="9:9">
      <c r="I6309" t="e">
        <f>D6301+1</f>
        <v>#VALUE!</v>
      </c>
    </row>
    <row r="6310" spans="2:18">
      <c r="B6310" s="2" t="str">
        <f>"币种"</f>
        <v>币种</v>
      </c>
      <c r="C6310" s="2" t="str">
        <f>"余额"</f>
        <v>余额</v>
      </c>
      <c r="D6310" s="2" t="str">
        <f>"可用"</f>
        <v>可用</v>
      </c>
      <c r="E6310" s="2" t="str">
        <f>"可取"</f>
        <v>可取</v>
      </c>
      <c r="F6310" s="2" t="str">
        <f>"参考市值"</f>
        <v>参考市值</v>
      </c>
      <c r="G6310" s="2" t="str">
        <f>"资产"</f>
        <v>资产</v>
      </c>
      <c r="H6310" s="2" t="str">
        <f>"盈亏"</f>
        <v>盈亏</v>
      </c>
      <c r="I6310" s="2"/>
      <c r="J6310" s="2"/>
      <c r="K6310" s="2"/>
      <c r="L6310" s="2"/>
      <c r="M6310" s="2"/>
      <c r="N6310" s="2"/>
      <c r="O6310" s="2"/>
      <c r="P6310" s="2"/>
      <c r="Q6310" s="2"/>
      <c r="R6310" s="2"/>
    </row>
    <row r="6311" spans="2:18">
      <c r="B6311" s="2" t="str">
        <f>"人民币"</f>
        <v>人民币</v>
      </c>
      <c r="C6311" s="2" t="str">
        <f>"5508.71"</f>
        <v>5508.71</v>
      </c>
      <c r="D6311" s="2" t="str">
        <f>"138.54"</f>
        <v>138.54</v>
      </c>
      <c r="E6311" s="2" t="str">
        <f>"138.54"</f>
        <v>138.54</v>
      </c>
      <c r="F6311" s="2" t="str">
        <f>"91616.00"</f>
        <v>91616.00</v>
      </c>
      <c r="G6311" s="2" t="str">
        <f>"91754.54"</f>
        <v>91754.54</v>
      </c>
      <c r="H6311" s="2" t="str">
        <f>"-9194.42"</f>
        <v>-9194.42</v>
      </c>
      <c r="I6311" s="2"/>
      <c r="J6311" s="2"/>
      <c r="K6311" s="2"/>
      <c r="L6311" s="2"/>
      <c r="M6311" s="2"/>
      <c r="N6311" s="2"/>
      <c r="O6311" s="2"/>
      <c r="P6311" s="2"/>
      <c r="Q6311" s="2"/>
      <c r="R6311" s="2"/>
    </row>
    <row r="6312" spans="2:18"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8"/>
    </row>
    <row r="6313" spans="2:18">
      <c r="B6313" s="2" t="s">
        <v>0</v>
      </c>
      <c r="C6313" s="2" t="str">
        <f>"证券数量"</f>
        <v>证券数量</v>
      </c>
      <c r="D6313" s="2" t="s">
        <v>1</v>
      </c>
      <c r="E6313" s="2" t="str">
        <f>"价格币种"</f>
        <v>价格币种</v>
      </c>
      <c r="F6313" s="2" t="str">
        <f>"成本价"</f>
        <v>成本价</v>
      </c>
      <c r="G6313" s="2" t="str">
        <f>"浮动盈亏"</f>
        <v>浮动盈亏</v>
      </c>
      <c r="H6313" s="2" t="str">
        <f>"盈亏比例(%)"</f>
        <v>盈亏比例(%)</v>
      </c>
      <c r="I6313" s="2" t="str">
        <f>"折算汇率"</f>
        <v>折算汇率</v>
      </c>
      <c r="J6313" s="2" t="str">
        <f>"最新市值"</f>
        <v>最新市值</v>
      </c>
      <c r="K6313" s="2" t="str">
        <f>"当前价"</f>
        <v>当前价</v>
      </c>
      <c r="L6313" s="2" t="str">
        <f>"今买数量"</f>
        <v>今买数量</v>
      </c>
      <c r="M6313" s="2" t="str">
        <f>"今卖数量"</f>
        <v>今卖数量</v>
      </c>
      <c r="N6313" s="2" t="str">
        <f>"证券代码"</f>
        <v>证券代码</v>
      </c>
      <c r="O6313" s="2" t="str">
        <f>"股东代码"</f>
        <v>股东代码</v>
      </c>
      <c r="P6313" s="2" t="str">
        <f>"成本金额"</f>
        <v>成本金额</v>
      </c>
      <c r="Q6313" s="2" t="s">
        <v>2</v>
      </c>
      <c r="R6313" s="2"/>
    </row>
    <row r="6314" spans="2:18">
      <c r="B6314" s="2" t="s">
        <v>4</v>
      </c>
      <c r="C6314" s="9" t="s">
        <v>5</v>
      </c>
      <c r="D6314" s="9" t="s">
        <v>5</v>
      </c>
      <c r="E6314" s="2" t="str">
        <f t="shared" ref="E6314:E6329" si="1884">"人民币"</f>
        <v>人民币</v>
      </c>
      <c r="F6314" s="2">
        <v>19.758</v>
      </c>
      <c r="G6314" s="2">
        <v>-1294.53</v>
      </c>
      <c r="H6314" s="2">
        <v>-8.19</v>
      </c>
      <c r="I6314" s="9" t="s">
        <v>6</v>
      </c>
      <c r="J6314" s="2">
        <v>14512</v>
      </c>
      <c r="K6314" s="2">
        <v>18.14</v>
      </c>
      <c r="L6314" s="2">
        <v>0</v>
      </c>
      <c r="M6314" s="2">
        <v>0</v>
      </c>
      <c r="N6314" s="2" t="str">
        <f>"000936"</f>
        <v>000936</v>
      </c>
      <c r="O6314" s="2" t="str">
        <f t="shared" ref="O6314:O6317" si="1885">"0157472516"</f>
        <v>0157472516</v>
      </c>
      <c r="P6314" s="2" t="str">
        <f>"15806.53"</f>
        <v>15806.53</v>
      </c>
      <c r="Q6314" s="2">
        <v>30</v>
      </c>
      <c r="R6314" s="2">
        <f t="shared" ref="R6314:R6329" si="1886">Q6314*C6314</f>
        <v>24000</v>
      </c>
    </row>
    <row r="6315" spans="2:18">
      <c r="B6315" s="2" t="str">
        <f>"创业板B"</f>
        <v>创业板B</v>
      </c>
      <c r="C6315" s="2">
        <v>10000</v>
      </c>
      <c r="D6315" s="2">
        <v>10000</v>
      </c>
      <c r="E6315" s="2" t="str">
        <f>"人民币"</f>
        <v>人民币</v>
      </c>
      <c r="F6315" s="2">
        <v>1.116</v>
      </c>
      <c r="G6315" s="2">
        <v>-927.5</v>
      </c>
      <c r="H6315" s="2">
        <v>-8.33</v>
      </c>
      <c r="I6315" s="2"/>
      <c r="J6315" s="2">
        <v>10230</v>
      </c>
      <c r="K6315" s="2">
        <v>1.023</v>
      </c>
      <c r="L6315" s="2">
        <v>0</v>
      </c>
      <c r="M6315" s="2">
        <v>0</v>
      </c>
      <c r="N6315" s="2" t="str">
        <f>"150153"</f>
        <v>150153</v>
      </c>
      <c r="O6315" s="2" t="str">
        <f>"0157472516"</f>
        <v>0157472516</v>
      </c>
      <c r="P6315" s="2" t="str">
        <f>"11157.50"</f>
        <v>11157.50</v>
      </c>
      <c r="Q6315" s="2">
        <v>1.3</v>
      </c>
      <c r="R6315" s="2">
        <f>Q6315*C6315</f>
        <v>13000</v>
      </c>
    </row>
    <row r="6316" spans="2:18">
      <c r="B6316" s="2" t="s">
        <v>7</v>
      </c>
      <c r="C6316" s="2">
        <v>600</v>
      </c>
      <c r="D6316" s="2">
        <v>600</v>
      </c>
      <c r="E6316" s="2" t="str">
        <f>"人民币"</f>
        <v>人民币</v>
      </c>
      <c r="F6316" s="2">
        <v>17.548</v>
      </c>
      <c r="G6316" s="2">
        <v>-310.88</v>
      </c>
      <c r="H6316" s="2">
        <v>-2.95</v>
      </c>
      <c r="I6316" s="2"/>
      <c r="J6316" s="2">
        <v>10218</v>
      </c>
      <c r="K6316" s="2">
        <v>17.03</v>
      </c>
      <c r="L6316" s="2">
        <v>0</v>
      </c>
      <c r="M6316" s="2">
        <v>0</v>
      </c>
      <c r="N6316" s="2" t="str">
        <f>"600008"</f>
        <v>600008</v>
      </c>
      <c r="O6316" s="2" t="str">
        <f t="shared" ref="O6316:O6319" si="1887">"A453612732"</f>
        <v>A453612732</v>
      </c>
      <c r="P6316" s="2" t="str">
        <f>"10528.88"</f>
        <v>10528.88</v>
      </c>
      <c r="Q6316" s="2">
        <v>25</v>
      </c>
      <c r="R6316" s="2">
        <f>Q6316*C6316</f>
        <v>15000</v>
      </c>
    </row>
    <row r="6317" spans="2:18">
      <c r="B6317" s="2" t="str">
        <f>"华英农业"</f>
        <v>华英农业</v>
      </c>
      <c r="C6317" s="2">
        <v>600</v>
      </c>
      <c r="D6317" s="2">
        <v>300</v>
      </c>
      <c r="E6317" s="2" t="str">
        <f>"人民币"</f>
        <v>人民币</v>
      </c>
      <c r="F6317" s="2">
        <v>14.948</v>
      </c>
      <c r="G6317" s="2">
        <v>-418.66</v>
      </c>
      <c r="H6317" s="2">
        <v>-4.67</v>
      </c>
      <c r="I6317" s="2"/>
      <c r="J6317" s="2">
        <v>8550</v>
      </c>
      <c r="K6317" s="2">
        <v>14.25</v>
      </c>
      <c r="L6317" s="2">
        <v>300</v>
      </c>
      <c r="M6317" s="2">
        <v>0</v>
      </c>
      <c r="N6317" s="2" t="str">
        <f>"002321"</f>
        <v>002321</v>
      </c>
      <c r="O6317" s="2" t="str">
        <f>"0157472516"</f>
        <v>0157472516</v>
      </c>
      <c r="P6317" s="2" t="str">
        <f>"8968.66"</f>
        <v>8968.66</v>
      </c>
      <c r="Q6317" s="2">
        <v>25</v>
      </c>
      <c r="R6317" s="2">
        <f>Q6317*C6317</f>
        <v>15000</v>
      </c>
    </row>
    <row r="6318" spans="2:18">
      <c r="B6318" s="2" t="str">
        <f>"*ST阳化"</f>
        <v>*ST阳化</v>
      </c>
      <c r="C6318" s="2">
        <v>900</v>
      </c>
      <c r="D6318" s="2">
        <v>600</v>
      </c>
      <c r="E6318" s="2" t="str">
        <f>"人民币"</f>
        <v>人民币</v>
      </c>
      <c r="F6318" s="2">
        <v>7.599</v>
      </c>
      <c r="G6318" s="2">
        <v>-80.2</v>
      </c>
      <c r="H6318" s="2">
        <v>-1.17</v>
      </c>
      <c r="I6318" s="2"/>
      <c r="J6318" s="2">
        <v>6759</v>
      </c>
      <c r="K6318" s="2">
        <v>7.51</v>
      </c>
      <c r="L6318" s="2">
        <v>300</v>
      </c>
      <c r="M6318" s="2">
        <v>0</v>
      </c>
      <c r="N6318" s="2" t="str">
        <f>"600691"</f>
        <v>600691</v>
      </c>
      <c r="O6318" s="2" t="str">
        <f>"A453612732"</f>
        <v>A453612732</v>
      </c>
      <c r="P6318" s="2" t="str">
        <f>"6839.20"</f>
        <v>6839.20</v>
      </c>
      <c r="Q6318" s="2">
        <v>11</v>
      </c>
      <c r="R6318" s="2">
        <f>Q6318*C6318</f>
        <v>9900</v>
      </c>
    </row>
    <row r="6319" spans="2:18">
      <c r="B6319" s="2" t="str">
        <f>"雪峰科技"</f>
        <v>雪峰科技</v>
      </c>
      <c r="C6319" s="2">
        <v>200</v>
      </c>
      <c r="D6319" s="2">
        <v>100</v>
      </c>
      <c r="E6319" s="2" t="str">
        <f>"人民币"</f>
        <v>人民币</v>
      </c>
      <c r="F6319" s="2">
        <v>37.898</v>
      </c>
      <c r="G6319" s="2">
        <v>-1239.59</v>
      </c>
      <c r="H6319" s="2">
        <v>-16.35</v>
      </c>
      <c r="I6319" s="2"/>
      <c r="J6319" s="2">
        <v>6340</v>
      </c>
      <c r="K6319" s="2">
        <v>31.7</v>
      </c>
      <c r="L6319" s="2">
        <v>100</v>
      </c>
      <c r="M6319" s="2">
        <v>0</v>
      </c>
      <c r="N6319" s="2" t="str">
        <f>"603227"</f>
        <v>603227</v>
      </c>
      <c r="O6319" s="2" t="str">
        <f>"A453612732"</f>
        <v>A453612732</v>
      </c>
      <c r="P6319" s="2" t="str">
        <f>"7579.59"</f>
        <v>7579.59</v>
      </c>
      <c r="Q6319" s="2">
        <v>42</v>
      </c>
      <c r="R6319" s="2">
        <f>Q6319*C6319</f>
        <v>8400</v>
      </c>
    </row>
    <row r="6320" spans="2:18">
      <c r="B6320" s="2" t="str">
        <f>"三花股份"</f>
        <v>三花股份</v>
      </c>
      <c r="C6320" s="2">
        <v>400</v>
      </c>
      <c r="D6320" s="2">
        <v>400</v>
      </c>
      <c r="E6320" s="2" t="str">
        <f>"人民币"</f>
        <v>人民币</v>
      </c>
      <c r="F6320" s="2">
        <v>13.737</v>
      </c>
      <c r="G6320" s="2">
        <v>69.25</v>
      </c>
      <c r="H6320" s="2">
        <v>1.26</v>
      </c>
      <c r="I6320" s="2"/>
      <c r="J6320" s="2">
        <v>5564</v>
      </c>
      <c r="K6320" s="2">
        <v>13.91</v>
      </c>
      <c r="L6320" s="2">
        <v>0</v>
      </c>
      <c r="M6320" s="2">
        <v>0</v>
      </c>
      <c r="N6320" s="2" t="str">
        <f>"002050"</f>
        <v>002050</v>
      </c>
      <c r="O6320" s="2" t="str">
        <f t="shared" ref="O6320:O6325" si="1888">"0157472516"</f>
        <v>0157472516</v>
      </c>
      <c r="P6320" s="2" t="str">
        <f>"5494.75"</f>
        <v>5494.75</v>
      </c>
      <c r="Q6320" s="2">
        <v>20</v>
      </c>
      <c r="R6320" s="2">
        <f>Q6320*C6320</f>
        <v>8000</v>
      </c>
    </row>
    <row r="6321" spans="2:18">
      <c r="B6321" s="2" t="str">
        <f>"农 产 品"</f>
        <v>农 产 品</v>
      </c>
      <c r="C6321" s="2">
        <v>200</v>
      </c>
      <c r="D6321" s="2">
        <v>200</v>
      </c>
      <c r="E6321" s="2" t="str">
        <f>"人民币"</f>
        <v>人民币</v>
      </c>
      <c r="F6321" s="2">
        <v>25.665</v>
      </c>
      <c r="G6321" s="2">
        <v>-601</v>
      </c>
      <c r="H6321" s="2">
        <v>-11.71</v>
      </c>
      <c r="I6321" s="2"/>
      <c r="J6321" s="2">
        <v>4532</v>
      </c>
      <c r="K6321" s="2">
        <v>22.66</v>
      </c>
      <c r="L6321" s="2">
        <v>0</v>
      </c>
      <c r="M6321" s="2">
        <v>0</v>
      </c>
      <c r="N6321" s="2" t="str">
        <f>"000061"</f>
        <v>000061</v>
      </c>
      <c r="O6321" s="2" t="str">
        <f>"0157472516"</f>
        <v>0157472516</v>
      </c>
      <c r="P6321" s="2" t="str">
        <f>"5133.00"</f>
        <v>5133.00</v>
      </c>
      <c r="Q6321" s="2">
        <v>35</v>
      </c>
      <c r="R6321" s="2">
        <f>Q6321*C6321</f>
        <v>7000</v>
      </c>
    </row>
    <row r="6322" spans="2:18">
      <c r="B6322" s="2" t="str">
        <f>"北京城建"</f>
        <v>北京城建</v>
      </c>
      <c r="C6322" s="2">
        <v>200</v>
      </c>
      <c r="D6322" s="2">
        <v>200</v>
      </c>
      <c r="E6322" s="2" t="str">
        <f>"人民币"</f>
        <v>人民币</v>
      </c>
      <c r="F6322" s="2">
        <v>24.605</v>
      </c>
      <c r="G6322" s="2">
        <v>-394.99</v>
      </c>
      <c r="H6322" s="2">
        <v>-8.03</v>
      </c>
      <c r="I6322" s="2"/>
      <c r="J6322" s="2">
        <v>4526</v>
      </c>
      <c r="K6322" s="2">
        <v>22.63</v>
      </c>
      <c r="L6322" s="2">
        <v>0</v>
      </c>
      <c r="M6322" s="2">
        <v>0</v>
      </c>
      <c r="N6322" s="2" t="str">
        <f>"600266"</f>
        <v>600266</v>
      </c>
      <c r="O6322" s="2" t="str">
        <f t="shared" ref="O6322:O6324" si="1889">"A453612732"</f>
        <v>A453612732</v>
      </c>
      <c r="P6322" s="2" t="str">
        <f>"4920.99"</f>
        <v>4920.99</v>
      </c>
      <c r="Q6322" s="2">
        <v>28</v>
      </c>
      <c r="R6322" s="2">
        <f>Q6322*C6322</f>
        <v>5600</v>
      </c>
    </row>
    <row r="6323" spans="2:18">
      <c r="B6323" s="2" t="str">
        <f>"上汽集团"</f>
        <v>上汽集团</v>
      </c>
      <c r="C6323" s="2">
        <v>200</v>
      </c>
      <c r="D6323" s="2">
        <v>200</v>
      </c>
      <c r="E6323" s="2" t="str">
        <f>"人民币"</f>
        <v>人民币</v>
      </c>
      <c r="F6323" s="2">
        <v>24.736</v>
      </c>
      <c r="G6323" s="2">
        <v>-449.12</v>
      </c>
      <c r="H6323" s="2">
        <v>-9.08</v>
      </c>
      <c r="I6323" s="2"/>
      <c r="J6323" s="2">
        <v>4498</v>
      </c>
      <c r="K6323" s="2">
        <v>22.49</v>
      </c>
      <c r="L6323" s="2">
        <v>0</v>
      </c>
      <c r="M6323" s="2">
        <v>0</v>
      </c>
      <c r="N6323" s="2" t="str">
        <f>"600104"</f>
        <v>600104</v>
      </c>
      <c r="O6323" s="2" t="str">
        <f>"A453612732"</f>
        <v>A453612732</v>
      </c>
      <c r="P6323" s="2" t="str">
        <f>"4947.12"</f>
        <v>4947.12</v>
      </c>
      <c r="Q6323" s="2">
        <v>35</v>
      </c>
      <c r="R6323" s="2">
        <f>Q6323*C6323</f>
        <v>7000</v>
      </c>
    </row>
    <row r="6324" spans="2:18">
      <c r="B6324" s="2" t="str">
        <f>"中海集运"</f>
        <v>中海集运</v>
      </c>
      <c r="C6324" s="2">
        <v>400</v>
      </c>
      <c r="D6324" s="2">
        <v>400</v>
      </c>
      <c r="E6324" s="2" t="str">
        <f>"人民币"</f>
        <v>人民币</v>
      </c>
      <c r="F6324" s="2">
        <v>9.099</v>
      </c>
      <c r="G6324" s="2">
        <v>-167.68</v>
      </c>
      <c r="H6324" s="2">
        <v>-4.6</v>
      </c>
      <c r="I6324" s="2"/>
      <c r="J6324" s="2">
        <v>3472</v>
      </c>
      <c r="K6324" s="2">
        <v>8.68</v>
      </c>
      <c r="L6324" s="2">
        <v>0</v>
      </c>
      <c r="M6324" s="2">
        <v>0</v>
      </c>
      <c r="N6324" s="2" t="str">
        <f>"601866"</f>
        <v>601866</v>
      </c>
      <c r="O6324" s="2" t="str">
        <f>"A453612732"</f>
        <v>A453612732</v>
      </c>
      <c r="P6324" s="2" t="str">
        <f>"3639.68"</f>
        <v>3639.68</v>
      </c>
      <c r="Q6324" s="2">
        <v>12</v>
      </c>
      <c r="R6324" s="2">
        <f>Q6324*C6324</f>
        <v>4800</v>
      </c>
    </row>
    <row r="6325" spans="2:18">
      <c r="B6325" s="2" t="str">
        <f>"中航军B"</f>
        <v>中航军B</v>
      </c>
      <c r="C6325" s="2">
        <v>3000</v>
      </c>
      <c r="D6325" s="2">
        <v>3000</v>
      </c>
      <c r="E6325" s="2" t="str">
        <f>"人民币"</f>
        <v>人民币</v>
      </c>
      <c r="F6325" s="2">
        <v>0.972</v>
      </c>
      <c r="G6325" s="2">
        <v>-62</v>
      </c>
      <c r="H6325" s="2">
        <v>-2.16</v>
      </c>
      <c r="I6325" s="2"/>
      <c r="J6325" s="2">
        <v>2853</v>
      </c>
      <c r="K6325" s="2">
        <v>0.951</v>
      </c>
      <c r="L6325" s="2">
        <v>0</v>
      </c>
      <c r="M6325" s="2">
        <v>0</v>
      </c>
      <c r="N6325" s="2" t="str">
        <f>"150222"</f>
        <v>150222</v>
      </c>
      <c r="O6325" s="2" t="str">
        <f>"0157472516"</f>
        <v>0157472516</v>
      </c>
      <c r="P6325" s="2" t="str">
        <f>"2915.00"</f>
        <v>2915.00</v>
      </c>
      <c r="Q6325" s="2">
        <v>1.1</v>
      </c>
      <c r="R6325" s="2">
        <f>Q6325*C6325</f>
        <v>3300</v>
      </c>
    </row>
    <row r="6326" spans="2:18">
      <c r="B6326" s="2" t="str">
        <f>"华贸物流"</f>
        <v>华贸物流</v>
      </c>
      <c r="C6326" s="2">
        <v>200</v>
      </c>
      <c r="D6326" s="2">
        <v>200</v>
      </c>
      <c r="E6326" s="2" t="str">
        <f>"人民币"</f>
        <v>人民币</v>
      </c>
      <c r="F6326" s="2">
        <v>16.576</v>
      </c>
      <c r="G6326" s="2">
        <v>-473.12</v>
      </c>
      <c r="H6326" s="2">
        <v>-14.27</v>
      </c>
      <c r="I6326" s="2"/>
      <c r="J6326" s="2">
        <v>2842</v>
      </c>
      <c r="K6326" s="2">
        <v>14.21</v>
      </c>
      <c r="L6326" s="2">
        <v>0</v>
      </c>
      <c r="M6326" s="2">
        <v>0</v>
      </c>
      <c r="N6326" s="2" t="str">
        <f>"603128"</f>
        <v>603128</v>
      </c>
      <c r="O6326" s="2" t="str">
        <f t="shared" ref="O6326:O6329" si="1890">"A453612732"</f>
        <v>A453612732</v>
      </c>
      <c r="P6326" s="2" t="str">
        <f>"3315.12"</f>
        <v>3315.12</v>
      </c>
      <c r="Q6326" s="2">
        <v>20</v>
      </c>
      <c r="R6326" s="2">
        <f>Q6326*C6326</f>
        <v>4000</v>
      </c>
    </row>
    <row r="6327" spans="2:18">
      <c r="B6327" s="2" t="str">
        <f>"盛达矿业"</f>
        <v>盛达矿业</v>
      </c>
      <c r="C6327" s="2">
        <v>100</v>
      </c>
      <c r="D6327" s="2">
        <v>100</v>
      </c>
      <c r="E6327" s="2" t="str">
        <f>"人民币"</f>
        <v>人民币</v>
      </c>
      <c r="F6327" s="2">
        <v>38.308</v>
      </c>
      <c r="G6327" s="2">
        <v>-1175.77</v>
      </c>
      <c r="H6327" s="2">
        <v>-30.69</v>
      </c>
      <c r="I6327" s="2"/>
      <c r="J6327" s="2">
        <v>2655</v>
      </c>
      <c r="K6327" s="2">
        <v>26.55</v>
      </c>
      <c r="L6327" s="2">
        <v>0</v>
      </c>
      <c r="M6327" s="2">
        <v>100</v>
      </c>
      <c r="N6327" s="2" t="str">
        <f>"000603"</f>
        <v>000603</v>
      </c>
      <c r="O6327" s="2" t="str">
        <f>"0157472516"</f>
        <v>0157472516</v>
      </c>
      <c r="P6327" s="2" t="str">
        <f>"3830.77"</f>
        <v>3830.77</v>
      </c>
      <c r="Q6327" s="2">
        <v>40</v>
      </c>
      <c r="R6327" s="2">
        <f>Q6327*C6327</f>
        <v>4000</v>
      </c>
    </row>
    <row r="6328" spans="2:18">
      <c r="B6328" s="2" t="str">
        <f>"大众交通"</f>
        <v>大众交通</v>
      </c>
      <c r="C6328" s="2">
        <v>100</v>
      </c>
      <c r="D6328" s="2">
        <v>100</v>
      </c>
      <c r="E6328" s="2" t="str">
        <f>"人民币"</f>
        <v>人民币</v>
      </c>
      <c r="F6328" s="2">
        <v>30.941</v>
      </c>
      <c r="G6328" s="2">
        <v>-1037.13</v>
      </c>
      <c r="H6328" s="2">
        <v>-33.52</v>
      </c>
      <c r="I6328" s="2"/>
      <c r="J6328" s="2">
        <v>2057</v>
      </c>
      <c r="K6328" s="2">
        <v>20.57</v>
      </c>
      <c r="L6328" s="2">
        <v>0</v>
      </c>
      <c r="M6328" s="2">
        <v>0</v>
      </c>
      <c r="N6328" s="2" t="str">
        <f>"600611"</f>
        <v>600611</v>
      </c>
      <c r="O6328" s="2" t="str">
        <f>"A453612732"</f>
        <v>A453612732</v>
      </c>
      <c r="P6328" s="2" t="str">
        <f>"3094.13"</f>
        <v>3094.13</v>
      </c>
      <c r="Q6328" s="2">
        <v>28</v>
      </c>
      <c r="R6328" s="2">
        <f>Q6328*C6328</f>
        <v>2800</v>
      </c>
    </row>
    <row r="6329" spans="2:18">
      <c r="B6329" s="2" t="str">
        <f>"中国中车"</f>
        <v>中国中车</v>
      </c>
      <c r="C6329" s="2">
        <v>100</v>
      </c>
      <c r="D6329" s="2">
        <v>100</v>
      </c>
      <c r="E6329" s="2" t="str">
        <f>"人民币"</f>
        <v>人民币</v>
      </c>
      <c r="F6329" s="2">
        <v>26.395</v>
      </c>
      <c r="G6329" s="2">
        <v>-631.5</v>
      </c>
      <c r="H6329" s="2">
        <v>-23.92</v>
      </c>
      <c r="I6329" s="2"/>
      <c r="J6329" s="2">
        <v>2008</v>
      </c>
      <c r="K6329" s="2">
        <v>20.08</v>
      </c>
      <c r="L6329" s="2">
        <v>0</v>
      </c>
      <c r="M6329" s="2">
        <v>100</v>
      </c>
      <c r="N6329" s="2" t="str">
        <f>"601766"</f>
        <v>601766</v>
      </c>
      <c r="O6329" s="2" t="str">
        <f>"A453612732"</f>
        <v>A453612732</v>
      </c>
      <c r="P6329" s="2" t="str">
        <f>"2639.50"</f>
        <v>2639.50</v>
      </c>
      <c r="Q6329" s="2">
        <v>30</v>
      </c>
      <c r="R6329" s="2">
        <f>Q6329*C6329</f>
        <v>3000</v>
      </c>
    </row>
    <row r="6330" spans="2:18">
      <c r="B6330" s="2" t="s">
        <v>8</v>
      </c>
      <c r="C6330" s="2" t="s">
        <v>9</v>
      </c>
      <c r="D6330" s="4" t="s">
        <v>10</v>
      </c>
      <c r="E6330" s="4"/>
      <c r="F6330" s="4"/>
      <c r="G6330" s="2"/>
      <c r="H6330" s="2">
        <f>SUM(H6314:H6329)</f>
        <v>-178.38</v>
      </c>
      <c r="I6330" s="2"/>
      <c r="J6330" s="2"/>
      <c r="K6330" s="2"/>
      <c r="L6330" s="2"/>
      <c r="M6330" s="2"/>
      <c r="N6330" s="2"/>
      <c r="O6330" s="2"/>
      <c r="P6330" s="2"/>
      <c r="Q6330" s="2"/>
      <c r="R6330" s="2">
        <f>SUM(R6314:R6329)</f>
        <v>134800</v>
      </c>
    </row>
    <row r="6331" customFormat="1" spans="4:9">
      <c r="D6331" s="5"/>
      <c r="E6331" s="5"/>
      <c r="F6331" s="5"/>
      <c r="I6331" s="6">
        <v>42257</v>
      </c>
    </row>
    <row r="6332" customFormat="1" spans="11:11">
      <c r="K6332" s="6">
        <f>I6331+1</f>
        <v>42258</v>
      </c>
    </row>
    <row r="6333" customFormat="1" spans="3:12">
      <c r="C6333" t="s">
        <v>11</v>
      </c>
      <c r="L6333" s="7">
        <f ca="1">NOW()</f>
        <v>42259.9654398148</v>
      </c>
    </row>
    <row r="6334" customFormat="1" spans="10:10">
      <c r="J6334" t="e">
        <f>E6326+1</f>
        <v>#VALUE!</v>
      </c>
    </row>
    <row r="6335" customFormat="1" spans="7:7">
      <c r="G6335" t="s">
        <v>12</v>
      </c>
    </row>
    <row r="6336" customFormat="1" spans="6:6">
      <c r="F6336" t="s">
        <v>13</v>
      </c>
    </row>
    <row r="6337" spans="1:17">
      <c r="A6337" s="2" t="str">
        <f>"币种"</f>
        <v>币种</v>
      </c>
      <c r="B6337" s="2" t="str">
        <f>"余额"</f>
        <v>余额</v>
      </c>
      <c r="C6337" s="2" t="str">
        <f>"可用"</f>
        <v>可用</v>
      </c>
      <c r="D6337" s="2" t="str">
        <f>"可取"</f>
        <v>可取</v>
      </c>
      <c r="E6337" s="2" t="str">
        <f>"参考市值"</f>
        <v>参考市值</v>
      </c>
      <c r="F6337" s="2" t="str">
        <f>"资产"</f>
        <v>资产</v>
      </c>
      <c r="G6337" s="2" t="str">
        <f>"盈亏"</f>
        <v>盈亏</v>
      </c>
      <c r="H6337" s="2"/>
      <c r="I6337" s="2"/>
      <c r="J6337" s="2"/>
      <c r="K6337" s="2"/>
      <c r="L6337" s="2"/>
      <c r="M6337" s="2"/>
      <c r="N6337" s="2"/>
      <c r="O6337" s="2"/>
      <c r="P6337" s="2"/>
      <c r="Q6337" s="2"/>
    </row>
    <row r="6338" spans="1:17">
      <c r="A6338" s="2" t="str">
        <f>"人民币"</f>
        <v>人民币</v>
      </c>
      <c r="B6338" s="2" t="str">
        <f>"5508.71"</f>
        <v>5508.71</v>
      </c>
      <c r="C6338" s="2" t="str">
        <f>"138.54"</f>
        <v>138.54</v>
      </c>
      <c r="D6338" s="2" t="str">
        <f>"138.54"</f>
        <v>138.54</v>
      </c>
      <c r="E6338" s="2" t="str">
        <f>"91616.00"</f>
        <v>91616.00</v>
      </c>
      <c r="F6338" s="2" t="str">
        <f>"91754.54"</f>
        <v>91754.54</v>
      </c>
      <c r="G6338" s="2" t="str">
        <f>"-9194.42"</f>
        <v>-9194.42</v>
      </c>
      <c r="H6338" s="2"/>
      <c r="I6338" s="2"/>
      <c r="J6338" s="2"/>
      <c r="K6338" s="2"/>
      <c r="L6338" s="2"/>
      <c r="M6338" s="2"/>
      <c r="N6338" s="2"/>
      <c r="O6338" s="2"/>
      <c r="P6338" s="2"/>
      <c r="Q6338" s="2"/>
    </row>
    <row r="6339" spans="1:17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8"/>
    </row>
    <row r="6340" spans="1:18">
      <c r="A6340" s="2" t="s">
        <v>0</v>
      </c>
      <c r="B6340" s="2" t="str">
        <f>"证券数量"</f>
        <v>证券数量</v>
      </c>
      <c r="C6340" s="2" t="s">
        <v>1</v>
      </c>
      <c r="D6340" s="2" t="str">
        <f>"价格币种"</f>
        <v>价格币种</v>
      </c>
      <c r="E6340" s="2" t="str">
        <f>"成本价"</f>
        <v>成本价</v>
      </c>
      <c r="F6340" s="2" t="str">
        <f>"浮动盈亏"</f>
        <v>浮动盈亏</v>
      </c>
      <c r="G6340" s="2" t="str">
        <f>"盈亏比例(%)"</f>
        <v>盈亏比例(%)</v>
      </c>
      <c r="H6340" s="2" t="str">
        <f>"折算汇率"</f>
        <v>折算汇率</v>
      </c>
      <c r="I6340" s="2" t="str">
        <f>"最新市值"</f>
        <v>最新市值</v>
      </c>
      <c r="J6340" s="2" t="str">
        <f>"当前价"</f>
        <v>当前价</v>
      </c>
      <c r="K6340" s="2" t="str">
        <f>"今买数量"</f>
        <v>今买数量</v>
      </c>
      <c r="L6340" s="2" t="str">
        <f>"今卖数量"</f>
        <v>今卖数量</v>
      </c>
      <c r="M6340" s="2" t="str">
        <f>"证券代码"</f>
        <v>证券代码</v>
      </c>
      <c r="N6340" s="2" t="str">
        <f>"股东代码"</f>
        <v>股东代码</v>
      </c>
      <c r="O6340" s="2" t="str">
        <f>"成本金额"</f>
        <v>成本金额</v>
      </c>
      <c r="P6340" s="2" t="s">
        <v>2</v>
      </c>
      <c r="Q6340" s="2"/>
      <c r="R6340" s="2" t="s">
        <v>3</v>
      </c>
    </row>
    <row r="6341" spans="1:18">
      <c r="A6341" s="2" t="s">
        <v>4</v>
      </c>
      <c r="B6341" s="9" t="s">
        <v>5</v>
      </c>
      <c r="C6341" s="9" t="s">
        <v>5</v>
      </c>
      <c r="D6341" s="2" t="str">
        <f t="shared" ref="D6341:D6356" si="1891">"人民币"</f>
        <v>人民币</v>
      </c>
      <c r="E6341" s="2">
        <v>19.758</v>
      </c>
      <c r="F6341" s="2">
        <v>-1294.53</v>
      </c>
      <c r="G6341" s="2">
        <v>-8.19</v>
      </c>
      <c r="H6341" s="9" t="s">
        <v>6</v>
      </c>
      <c r="I6341" s="2">
        <v>14512</v>
      </c>
      <c r="J6341" s="2">
        <v>18.14</v>
      </c>
      <c r="K6341" s="2">
        <v>0</v>
      </c>
      <c r="L6341" s="2">
        <v>0</v>
      </c>
      <c r="M6341" s="2" t="str">
        <f>"000936"</f>
        <v>000936</v>
      </c>
      <c r="N6341" s="2" t="str">
        <f t="shared" ref="N6341:N6344" si="1892">"0157472516"</f>
        <v>0157472516</v>
      </c>
      <c r="O6341" s="2" t="str">
        <f>"15806.53"</f>
        <v>15806.53</v>
      </c>
      <c r="P6341" s="2">
        <v>30</v>
      </c>
      <c r="Q6341" s="2">
        <f t="shared" ref="Q6341:Q6356" si="1893">P6341*B6341</f>
        <v>24000</v>
      </c>
      <c r="R6341" s="2">
        <f t="shared" ref="R6341:R6356" si="1894">(Q6341-O6341)/O6341*100</f>
        <v>51.835981711356</v>
      </c>
    </row>
    <row r="6342" spans="1:18">
      <c r="A6342" s="2" t="str">
        <f>"创业板B"</f>
        <v>创业板B</v>
      </c>
      <c r="B6342" s="2">
        <v>10000</v>
      </c>
      <c r="C6342" s="2">
        <v>10000</v>
      </c>
      <c r="D6342" s="2" t="str">
        <f>"人民币"</f>
        <v>人民币</v>
      </c>
      <c r="E6342" s="2">
        <v>1.116</v>
      </c>
      <c r="F6342" s="2">
        <v>-927.5</v>
      </c>
      <c r="G6342" s="2">
        <v>-8.33</v>
      </c>
      <c r="H6342" s="2"/>
      <c r="I6342" s="2">
        <v>10230</v>
      </c>
      <c r="J6342" s="2">
        <v>1.023</v>
      </c>
      <c r="K6342" s="2">
        <v>0</v>
      </c>
      <c r="L6342" s="2">
        <v>0</v>
      </c>
      <c r="M6342" s="2" t="str">
        <f>"150153"</f>
        <v>150153</v>
      </c>
      <c r="N6342" s="2" t="str">
        <f>"0157472516"</f>
        <v>0157472516</v>
      </c>
      <c r="O6342" s="2" t="str">
        <f>"11157.50"</f>
        <v>11157.50</v>
      </c>
      <c r="P6342" s="2">
        <v>1.3</v>
      </c>
      <c r="Q6342" s="2">
        <f>P6342*B6342</f>
        <v>13000</v>
      </c>
      <c r="R6342" s="2">
        <f>(Q6342-O6342)/O6342*100</f>
        <v>16.5135559041004</v>
      </c>
    </row>
    <row r="6343" spans="1:18">
      <c r="A6343" s="2" t="s">
        <v>7</v>
      </c>
      <c r="B6343" s="2">
        <v>600</v>
      </c>
      <c r="C6343" s="2">
        <v>600</v>
      </c>
      <c r="D6343" s="2" t="str">
        <f>"人民币"</f>
        <v>人民币</v>
      </c>
      <c r="E6343" s="2">
        <v>17.548</v>
      </c>
      <c r="F6343" s="2">
        <v>-310.88</v>
      </c>
      <c r="G6343" s="2">
        <v>-2.95</v>
      </c>
      <c r="H6343" s="2"/>
      <c r="I6343" s="2">
        <v>10218</v>
      </c>
      <c r="J6343" s="2">
        <v>17.03</v>
      </c>
      <c r="K6343" s="2">
        <v>0</v>
      </c>
      <c r="L6343" s="2">
        <v>0</v>
      </c>
      <c r="M6343" s="2" t="str">
        <f>"600008"</f>
        <v>600008</v>
      </c>
      <c r="N6343" s="2" t="str">
        <f t="shared" ref="N6343:N6346" si="1895">"A453612732"</f>
        <v>A453612732</v>
      </c>
      <c r="O6343" s="2" t="str">
        <f>"10528.88"</f>
        <v>10528.88</v>
      </c>
      <c r="P6343" s="2">
        <v>25</v>
      </c>
      <c r="Q6343" s="2">
        <f>P6343*B6343</f>
        <v>15000</v>
      </c>
      <c r="R6343" s="2">
        <f>(Q6343-O6343)/O6343*100</f>
        <v>42.4652954540274</v>
      </c>
    </row>
    <row r="6344" spans="1:18">
      <c r="A6344" s="2" t="str">
        <f>"华英农业"</f>
        <v>华英农业</v>
      </c>
      <c r="B6344" s="2">
        <v>600</v>
      </c>
      <c r="C6344" s="2">
        <v>300</v>
      </c>
      <c r="D6344" s="2" t="str">
        <f>"人民币"</f>
        <v>人民币</v>
      </c>
      <c r="E6344" s="2">
        <v>14.948</v>
      </c>
      <c r="F6344" s="2">
        <v>-418.66</v>
      </c>
      <c r="G6344" s="2">
        <v>-4.67</v>
      </c>
      <c r="H6344" s="2"/>
      <c r="I6344" s="2">
        <v>8550</v>
      </c>
      <c r="J6344" s="2">
        <v>14.25</v>
      </c>
      <c r="K6344" s="2">
        <v>300</v>
      </c>
      <c r="L6344" s="2">
        <v>0</v>
      </c>
      <c r="M6344" s="2" t="str">
        <f>"002321"</f>
        <v>002321</v>
      </c>
      <c r="N6344" s="2" t="str">
        <f>"0157472516"</f>
        <v>0157472516</v>
      </c>
      <c r="O6344" s="2" t="str">
        <f>"8968.66"</f>
        <v>8968.66</v>
      </c>
      <c r="P6344" s="2">
        <v>25</v>
      </c>
      <c r="Q6344" s="2">
        <f>P6344*B6344</f>
        <v>15000</v>
      </c>
      <c r="R6344" s="2">
        <f>(Q6344-O6344)/O6344*100</f>
        <v>67.2490650777262</v>
      </c>
    </row>
    <row r="6345" spans="1:18">
      <c r="A6345" s="2" t="str">
        <f>"*ST阳化"</f>
        <v>*ST阳化</v>
      </c>
      <c r="B6345" s="2">
        <v>900</v>
      </c>
      <c r="C6345" s="2">
        <v>600</v>
      </c>
      <c r="D6345" s="2" t="str">
        <f>"人民币"</f>
        <v>人民币</v>
      </c>
      <c r="E6345" s="2">
        <v>7.599</v>
      </c>
      <c r="F6345" s="2">
        <v>-80.2</v>
      </c>
      <c r="G6345" s="2">
        <v>-1.17</v>
      </c>
      <c r="H6345" s="2"/>
      <c r="I6345" s="2">
        <v>6759</v>
      </c>
      <c r="J6345" s="2">
        <v>7.51</v>
      </c>
      <c r="K6345" s="2">
        <v>300</v>
      </c>
      <c r="L6345" s="2">
        <v>0</v>
      </c>
      <c r="M6345" s="2" t="str">
        <f>"600691"</f>
        <v>600691</v>
      </c>
      <c r="N6345" s="2" t="str">
        <f>"A453612732"</f>
        <v>A453612732</v>
      </c>
      <c r="O6345" s="2" t="str">
        <f>"6839.20"</f>
        <v>6839.20</v>
      </c>
      <c r="P6345" s="2">
        <v>11</v>
      </c>
      <c r="Q6345" s="2">
        <f>P6345*B6345</f>
        <v>9900</v>
      </c>
      <c r="R6345" s="2">
        <f>(Q6345-O6345)/O6345*100</f>
        <v>44.7537723710376</v>
      </c>
    </row>
    <row r="6346" spans="1:18">
      <c r="A6346" s="2" t="str">
        <f>"雪峰科技"</f>
        <v>雪峰科技</v>
      </c>
      <c r="B6346" s="2">
        <v>200</v>
      </c>
      <c r="C6346" s="2">
        <v>100</v>
      </c>
      <c r="D6346" s="2" t="str">
        <f>"人民币"</f>
        <v>人民币</v>
      </c>
      <c r="E6346" s="2">
        <v>37.898</v>
      </c>
      <c r="F6346" s="2">
        <v>-1239.59</v>
      </c>
      <c r="G6346" s="2">
        <v>-16.35</v>
      </c>
      <c r="H6346" s="2"/>
      <c r="I6346" s="2">
        <v>6340</v>
      </c>
      <c r="J6346" s="2">
        <v>31.7</v>
      </c>
      <c r="K6346" s="2">
        <v>100</v>
      </c>
      <c r="L6346" s="2">
        <v>0</v>
      </c>
      <c r="M6346" s="2" t="str">
        <f>"603227"</f>
        <v>603227</v>
      </c>
      <c r="N6346" s="2" t="str">
        <f>"A453612732"</f>
        <v>A453612732</v>
      </c>
      <c r="O6346" s="2" t="str">
        <f>"7579.59"</f>
        <v>7579.59</v>
      </c>
      <c r="P6346" s="2">
        <v>42</v>
      </c>
      <c r="Q6346" s="2">
        <f>P6346*B6346</f>
        <v>8400</v>
      </c>
      <c r="R6346" s="2">
        <f>(Q6346-O6346)/O6346*100</f>
        <v>10.8239363870605</v>
      </c>
    </row>
    <row r="6347" spans="1:18">
      <c r="A6347" s="2" t="str">
        <f>"三花股份"</f>
        <v>三花股份</v>
      </c>
      <c r="B6347" s="2">
        <v>400</v>
      </c>
      <c r="C6347" s="2">
        <v>400</v>
      </c>
      <c r="D6347" s="2" t="str">
        <f>"人民币"</f>
        <v>人民币</v>
      </c>
      <c r="E6347" s="2">
        <v>13.737</v>
      </c>
      <c r="F6347" s="2">
        <v>69.25</v>
      </c>
      <c r="G6347" s="2">
        <v>1.26</v>
      </c>
      <c r="H6347" s="2"/>
      <c r="I6347" s="2">
        <v>5564</v>
      </c>
      <c r="J6347" s="2">
        <v>13.91</v>
      </c>
      <c r="K6347" s="2">
        <v>0</v>
      </c>
      <c r="L6347" s="2">
        <v>0</v>
      </c>
      <c r="M6347" s="2" t="str">
        <f>"002050"</f>
        <v>002050</v>
      </c>
      <c r="N6347" s="2" t="str">
        <f t="shared" ref="N6347:N6352" si="1896">"0157472516"</f>
        <v>0157472516</v>
      </c>
      <c r="O6347" s="2" t="str">
        <f>"5494.75"</f>
        <v>5494.75</v>
      </c>
      <c r="P6347" s="2">
        <v>20</v>
      </c>
      <c r="Q6347" s="2">
        <f>P6347*B6347</f>
        <v>8000</v>
      </c>
      <c r="R6347" s="2">
        <f>(Q6347-O6347)/O6347*100</f>
        <v>45.5935210883116</v>
      </c>
    </row>
    <row r="6348" spans="1:18">
      <c r="A6348" s="2" t="str">
        <f>"农 产 品"</f>
        <v>农 产 品</v>
      </c>
      <c r="B6348" s="2">
        <v>200</v>
      </c>
      <c r="C6348" s="2">
        <v>200</v>
      </c>
      <c r="D6348" s="2" t="str">
        <f>"人民币"</f>
        <v>人民币</v>
      </c>
      <c r="E6348" s="2">
        <v>25.665</v>
      </c>
      <c r="F6348" s="2">
        <v>-601</v>
      </c>
      <c r="G6348" s="2">
        <v>-11.71</v>
      </c>
      <c r="H6348" s="2"/>
      <c r="I6348" s="2">
        <v>4532</v>
      </c>
      <c r="J6348" s="2">
        <v>22.66</v>
      </c>
      <c r="K6348" s="2">
        <v>0</v>
      </c>
      <c r="L6348" s="2">
        <v>0</v>
      </c>
      <c r="M6348" s="2" t="str">
        <f>"000061"</f>
        <v>000061</v>
      </c>
      <c r="N6348" s="2" t="str">
        <f>"0157472516"</f>
        <v>0157472516</v>
      </c>
      <c r="O6348" s="2" t="str">
        <f>"5133.00"</f>
        <v>5133.00</v>
      </c>
      <c r="P6348" s="2">
        <v>35</v>
      </c>
      <c r="Q6348" s="2">
        <f>P6348*B6348</f>
        <v>7000</v>
      </c>
      <c r="R6348" s="2">
        <f>(Q6348-O6348)/O6348*100</f>
        <v>36.3724917202416</v>
      </c>
    </row>
    <row r="6349" spans="1:18">
      <c r="A6349" s="2" t="str">
        <f>"北京城建"</f>
        <v>北京城建</v>
      </c>
      <c r="B6349" s="2">
        <v>200</v>
      </c>
      <c r="C6349" s="2">
        <v>200</v>
      </c>
      <c r="D6349" s="2" t="str">
        <f>"人民币"</f>
        <v>人民币</v>
      </c>
      <c r="E6349" s="2">
        <v>24.605</v>
      </c>
      <c r="F6349" s="2">
        <v>-394.99</v>
      </c>
      <c r="G6349" s="2">
        <v>-8.03</v>
      </c>
      <c r="H6349" s="2"/>
      <c r="I6349" s="2">
        <v>4526</v>
      </c>
      <c r="J6349" s="2">
        <v>22.63</v>
      </c>
      <c r="K6349" s="2">
        <v>0</v>
      </c>
      <c r="L6349" s="2">
        <v>0</v>
      </c>
      <c r="M6349" s="2" t="str">
        <f>"600266"</f>
        <v>600266</v>
      </c>
      <c r="N6349" s="2" t="str">
        <f t="shared" ref="N6349:N6351" si="1897">"A453612732"</f>
        <v>A453612732</v>
      </c>
      <c r="O6349" s="2" t="str">
        <f>"4920.99"</f>
        <v>4920.99</v>
      </c>
      <c r="P6349" s="2">
        <v>28</v>
      </c>
      <c r="Q6349" s="2">
        <f>P6349*B6349</f>
        <v>5600</v>
      </c>
      <c r="R6349" s="2">
        <f>(Q6349-O6349)/O6349*100</f>
        <v>13.7982397850839</v>
      </c>
    </row>
    <row r="6350" spans="1:18">
      <c r="A6350" s="2" t="str">
        <f>"上汽集团"</f>
        <v>上汽集团</v>
      </c>
      <c r="B6350" s="2">
        <v>200</v>
      </c>
      <c r="C6350" s="2">
        <v>200</v>
      </c>
      <c r="D6350" s="2" t="str">
        <f>"人民币"</f>
        <v>人民币</v>
      </c>
      <c r="E6350" s="2">
        <v>24.736</v>
      </c>
      <c r="F6350" s="2">
        <v>-449.12</v>
      </c>
      <c r="G6350" s="2">
        <v>-9.08</v>
      </c>
      <c r="H6350" s="2"/>
      <c r="I6350" s="2">
        <v>4498</v>
      </c>
      <c r="J6350" s="2">
        <v>22.49</v>
      </c>
      <c r="K6350" s="2">
        <v>0</v>
      </c>
      <c r="L6350" s="2">
        <v>0</v>
      </c>
      <c r="M6350" s="2" t="str">
        <f>"600104"</f>
        <v>600104</v>
      </c>
      <c r="N6350" s="2" t="str">
        <f>"A453612732"</f>
        <v>A453612732</v>
      </c>
      <c r="O6350" s="2" t="str">
        <f>"4947.12"</f>
        <v>4947.12</v>
      </c>
      <c r="P6350" s="2">
        <v>35</v>
      </c>
      <c r="Q6350" s="2">
        <f>P6350*B6350</f>
        <v>7000</v>
      </c>
      <c r="R6350" s="2">
        <f>(Q6350-O6350)/O6350*100</f>
        <v>41.4964666310904</v>
      </c>
    </row>
    <row r="6351" spans="1:18">
      <c r="A6351" s="2" t="str">
        <f>"中海集运"</f>
        <v>中海集运</v>
      </c>
      <c r="B6351" s="2">
        <v>400</v>
      </c>
      <c r="C6351" s="2">
        <v>400</v>
      </c>
      <c r="D6351" s="2" t="str">
        <f>"人民币"</f>
        <v>人民币</v>
      </c>
      <c r="E6351" s="2">
        <v>9.099</v>
      </c>
      <c r="F6351" s="2">
        <v>-167.68</v>
      </c>
      <c r="G6351" s="2">
        <v>-4.6</v>
      </c>
      <c r="H6351" s="2"/>
      <c r="I6351" s="2">
        <v>3472</v>
      </c>
      <c r="J6351" s="2">
        <v>8.68</v>
      </c>
      <c r="K6351" s="2">
        <v>0</v>
      </c>
      <c r="L6351" s="2">
        <v>0</v>
      </c>
      <c r="M6351" s="2" t="str">
        <f>"601866"</f>
        <v>601866</v>
      </c>
      <c r="N6351" s="2" t="str">
        <f>"A453612732"</f>
        <v>A453612732</v>
      </c>
      <c r="O6351" s="2" t="str">
        <f>"3639.68"</f>
        <v>3639.68</v>
      </c>
      <c r="P6351" s="2">
        <v>12</v>
      </c>
      <c r="Q6351" s="2">
        <f>P6351*B6351</f>
        <v>4800</v>
      </c>
      <c r="R6351" s="2">
        <f>(Q6351-O6351)/O6351*100</f>
        <v>31.8797256901706</v>
      </c>
    </row>
    <row r="6352" spans="1:18">
      <c r="A6352" s="2" t="str">
        <f>"中航军B"</f>
        <v>中航军B</v>
      </c>
      <c r="B6352" s="2">
        <v>3000</v>
      </c>
      <c r="C6352" s="2">
        <v>3000</v>
      </c>
      <c r="D6352" s="2" t="str">
        <f>"人民币"</f>
        <v>人民币</v>
      </c>
      <c r="E6352" s="2">
        <v>0.972</v>
      </c>
      <c r="F6352" s="2">
        <v>-62</v>
      </c>
      <c r="G6352" s="2">
        <v>-2.16</v>
      </c>
      <c r="H6352" s="2"/>
      <c r="I6352" s="2">
        <v>2853</v>
      </c>
      <c r="J6352" s="2">
        <v>0.951</v>
      </c>
      <c r="K6352" s="2">
        <v>0</v>
      </c>
      <c r="L6352" s="2">
        <v>0</v>
      </c>
      <c r="M6352" s="2" t="str">
        <f>"150222"</f>
        <v>150222</v>
      </c>
      <c r="N6352" s="2" t="str">
        <f>"0157472516"</f>
        <v>0157472516</v>
      </c>
      <c r="O6352" s="2" t="str">
        <f>"2915.00"</f>
        <v>2915.00</v>
      </c>
      <c r="P6352" s="2">
        <v>1.1</v>
      </c>
      <c r="Q6352" s="2">
        <f>P6352*B6352</f>
        <v>3300</v>
      </c>
      <c r="R6352" s="2">
        <f>(Q6352-O6352)/O6352*100</f>
        <v>13.2075471698113</v>
      </c>
    </row>
    <row r="6353" spans="1:18">
      <c r="A6353" s="2" t="str">
        <f>"华贸物流"</f>
        <v>华贸物流</v>
      </c>
      <c r="B6353" s="2">
        <v>200</v>
      </c>
      <c r="C6353" s="2">
        <v>200</v>
      </c>
      <c r="D6353" s="2" t="str">
        <f>"人民币"</f>
        <v>人民币</v>
      </c>
      <c r="E6353" s="2">
        <v>16.576</v>
      </c>
      <c r="F6353" s="2">
        <v>-473.12</v>
      </c>
      <c r="G6353" s="2">
        <v>-14.27</v>
      </c>
      <c r="H6353" s="2"/>
      <c r="I6353" s="2">
        <v>2842</v>
      </c>
      <c r="J6353" s="2">
        <v>14.21</v>
      </c>
      <c r="K6353" s="2">
        <v>0</v>
      </c>
      <c r="L6353" s="2">
        <v>0</v>
      </c>
      <c r="M6353" s="2" t="str">
        <f>"603128"</f>
        <v>603128</v>
      </c>
      <c r="N6353" s="2" t="str">
        <f t="shared" ref="N6353:N6356" si="1898">"A453612732"</f>
        <v>A453612732</v>
      </c>
      <c r="O6353" s="2" t="str">
        <f>"3315.12"</f>
        <v>3315.12</v>
      </c>
      <c r="P6353" s="2">
        <v>20</v>
      </c>
      <c r="Q6353" s="2">
        <f>P6353*B6353</f>
        <v>4000</v>
      </c>
      <c r="R6353" s="2">
        <f>(Q6353-O6353)/O6353*100</f>
        <v>20.6592823185888</v>
      </c>
    </row>
    <row r="6354" spans="1:18">
      <c r="A6354" s="2" t="str">
        <f>"盛达矿业"</f>
        <v>盛达矿业</v>
      </c>
      <c r="B6354" s="2">
        <v>100</v>
      </c>
      <c r="C6354" s="2">
        <v>100</v>
      </c>
      <c r="D6354" s="2" t="str">
        <f>"人民币"</f>
        <v>人民币</v>
      </c>
      <c r="E6354" s="2">
        <v>38.308</v>
      </c>
      <c r="F6354" s="2">
        <v>-1175.77</v>
      </c>
      <c r="G6354" s="2">
        <v>-30.69</v>
      </c>
      <c r="H6354" s="2"/>
      <c r="I6354" s="2">
        <v>2655</v>
      </c>
      <c r="J6354" s="2">
        <v>26.55</v>
      </c>
      <c r="K6354" s="2">
        <v>0</v>
      </c>
      <c r="L6354" s="2">
        <v>100</v>
      </c>
      <c r="M6354" s="2" t="str">
        <f>"000603"</f>
        <v>000603</v>
      </c>
      <c r="N6354" s="2" t="str">
        <f>"0157472516"</f>
        <v>0157472516</v>
      </c>
      <c r="O6354" s="2" t="str">
        <f>"3830.77"</f>
        <v>3830.77</v>
      </c>
      <c r="P6354" s="2">
        <v>40</v>
      </c>
      <c r="Q6354" s="2">
        <f>P6354*B6354</f>
        <v>4000</v>
      </c>
      <c r="R6354" s="2">
        <f>(Q6354-O6354)/O6354*100</f>
        <v>4.41764971533138</v>
      </c>
    </row>
    <row r="6355" spans="1:18">
      <c r="A6355" s="2" t="str">
        <f>"大众交通"</f>
        <v>大众交通</v>
      </c>
      <c r="B6355" s="2">
        <v>100</v>
      </c>
      <c r="C6355" s="2">
        <v>100</v>
      </c>
      <c r="D6355" s="2" t="str">
        <f>"人民币"</f>
        <v>人民币</v>
      </c>
      <c r="E6355" s="2">
        <v>30.941</v>
      </c>
      <c r="F6355" s="2">
        <v>-1037.13</v>
      </c>
      <c r="G6355" s="2">
        <v>-33.52</v>
      </c>
      <c r="H6355" s="2"/>
      <c r="I6355" s="2">
        <v>2057</v>
      </c>
      <c r="J6355" s="2">
        <v>20.57</v>
      </c>
      <c r="K6355" s="2">
        <v>0</v>
      </c>
      <c r="L6355" s="2">
        <v>0</v>
      </c>
      <c r="M6355" s="2" t="str">
        <f>"600611"</f>
        <v>600611</v>
      </c>
      <c r="N6355" s="2" t="str">
        <f>"A453612732"</f>
        <v>A453612732</v>
      </c>
      <c r="O6355" s="2" t="str">
        <f>"3094.13"</f>
        <v>3094.13</v>
      </c>
      <c r="P6355" s="2">
        <v>28</v>
      </c>
      <c r="Q6355" s="2">
        <f>P6355*B6355</f>
        <v>2800</v>
      </c>
      <c r="R6355" s="2">
        <f>(Q6355-O6355)/O6355*100</f>
        <v>-9.50606470962759</v>
      </c>
    </row>
    <row r="6356" spans="1:18">
      <c r="A6356" s="2" t="str">
        <f>"中国中车"</f>
        <v>中国中车</v>
      </c>
      <c r="B6356" s="2">
        <v>100</v>
      </c>
      <c r="C6356" s="2">
        <v>100</v>
      </c>
      <c r="D6356" s="2" t="str">
        <f>"人民币"</f>
        <v>人民币</v>
      </c>
      <c r="E6356" s="2">
        <v>26.395</v>
      </c>
      <c r="F6356" s="2">
        <v>-631.5</v>
      </c>
      <c r="G6356" s="2">
        <v>-23.92</v>
      </c>
      <c r="H6356" s="2"/>
      <c r="I6356" s="2">
        <v>2008</v>
      </c>
      <c r="J6356" s="2">
        <v>20.08</v>
      </c>
      <c r="K6356" s="2">
        <v>0</v>
      </c>
      <c r="L6356" s="2">
        <v>100</v>
      </c>
      <c r="M6356" s="2" t="str">
        <f>"601766"</f>
        <v>601766</v>
      </c>
      <c r="N6356" s="2" t="str">
        <f>"A453612732"</f>
        <v>A453612732</v>
      </c>
      <c r="O6356" s="2" t="str">
        <f>"2639.50"</f>
        <v>2639.50</v>
      </c>
      <c r="P6356" s="2">
        <v>30</v>
      </c>
      <c r="Q6356" s="2">
        <f>P6356*B6356</f>
        <v>3000</v>
      </c>
      <c r="R6356" s="2">
        <f>(Q6356-O6356)/O6356*100</f>
        <v>13.6578897518469</v>
      </c>
    </row>
    <row r="6357" spans="1:18">
      <c r="A6357" s="2" t="s">
        <v>8</v>
      </c>
      <c r="B6357" s="2" t="s">
        <v>9</v>
      </c>
      <c r="C6357" s="4" t="s">
        <v>10</v>
      </c>
      <c r="D6357" s="4"/>
      <c r="E6357" s="4"/>
      <c r="F6357" s="2"/>
      <c r="G6357" s="2">
        <f>SUM(G6341:G6356)</f>
        <v>-178.38</v>
      </c>
      <c r="H6357" s="2"/>
      <c r="I6357" s="2"/>
      <c r="J6357" s="2"/>
      <c r="K6357" s="2"/>
      <c r="L6357" s="2"/>
      <c r="M6357" s="2"/>
      <c r="N6357" s="2"/>
      <c r="O6357" s="2"/>
      <c r="P6357" s="2"/>
      <c r="Q6357" s="2">
        <f>SUM(Q6341:Q6356)</f>
        <v>134800</v>
      </c>
      <c r="R6357" s="2"/>
    </row>
    <row r="6358" customFormat="1" spans="3:8">
      <c r="C6358" s="5"/>
      <c r="D6358" s="5"/>
      <c r="E6358" s="5"/>
      <c r="H6358" s="6">
        <v>42257</v>
      </c>
    </row>
    <row r="6359" customFormat="1" spans="10:10">
      <c r="J6359" s="6">
        <f>H6358+1</f>
        <v>42258</v>
      </c>
    </row>
    <row r="6360" customFormat="1" spans="2:11">
      <c r="B6360" t="s">
        <v>11</v>
      </c>
      <c r="K6360" s="7">
        <f ca="1">NOW()</f>
        <v>42259.9654398148</v>
      </c>
    </row>
    <row r="6361" customFormat="1" spans="9:9">
      <c r="I6361" t="e">
        <f>D6353+1</f>
        <v>#VALUE!</v>
      </c>
    </row>
    <row r="6362" customFormat="1"/>
    <row r="6363" spans="1:18">
      <c r="A6363" s="2" t="s">
        <v>0</v>
      </c>
      <c r="B6363" s="2" t="str">
        <f>"证券数量"</f>
        <v>证券数量</v>
      </c>
      <c r="C6363" s="2" t="s">
        <v>1</v>
      </c>
      <c r="D6363" s="2" t="str">
        <f>"价格币种"</f>
        <v>价格币种</v>
      </c>
      <c r="E6363" s="2" t="str">
        <f>"成本价"</f>
        <v>成本价</v>
      </c>
      <c r="F6363" s="2" t="str">
        <f>"浮动盈亏"</f>
        <v>浮动盈亏</v>
      </c>
      <c r="G6363" s="2" t="str">
        <f>"盈亏比例(%)"</f>
        <v>盈亏比例(%)</v>
      </c>
      <c r="H6363" s="2" t="str">
        <f>"折算汇率"</f>
        <v>折算汇率</v>
      </c>
      <c r="I6363" s="2" t="str">
        <f>"最新市值"</f>
        <v>最新市值</v>
      </c>
      <c r="J6363" s="2" t="str">
        <f>"当前价"</f>
        <v>当前价</v>
      </c>
      <c r="K6363" s="2" t="str">
        <f>"今买数量"</f>
        <v>今买数量</v>
      </c>
      <c r="L6363" s="2" t="str">
        <f>"今卖数量"</f>
        <v>今卖数量</v>
      </c>
      <c r="M6363" s="2" t="str">
        <f>"证券代码"</f>
        <v>证券代码</v>
      </c>
      <c r="N6363" s="2" t="str">
        <f>"股东代码"</f>
        <v>股东代码</v>
      </c>
      <c r="O6363" s="2" t="str">
        <f>"成本金额"</f>
        <v>成本金额</v>
      </c>
      <c r="P6363" s="2" t="s">
        <v>2</v>
      </c>
      <c r="Q6363" s="2"/>
      <c r="R6363" s="2" t="s">
        <v>3</v>
      </c>
    </row>
    <row r="6364" spans="1:18">
      <c r="A6364" s="2" t="s">
        <v>4</v>
      </c>
      <c r="B6364" s="9" t="s">
        <v>5</v>
      </c>
      <c r="C6364" s="9" t="s">
        <v>5</v>
      </c>
      <c r="D6364" s="2" t="str">
        <f t="shared" ref="D6364:D6379" si="1899">"人民币"</f>
        <v>人民币</v>
      </c>
      <c r="E6364" s="2">
        <v>19.758</v>
      </c>
      <c r="F6364" s="2">
        <v>-1294.53</v>
      </c>
      <c r="G6364" s="2">
        <v>-8.19</v>
      </c>
      <c r="H6364" s="9" t="s">
        <v>6</v>
      </c>
      <c r="I6364" s="2">
        <v>14512</v>
      </c>
      <c r="J6364" s="2">
        <v>18.14</v>
      </c>
      <c r="K6364" s="2">
        <v>0</v>
      </c>
      <c r="L6364" s="2">
        <v>0</v>
      </c>
      <c r="M6364" s="2" t="str">
        <f>"000936"</f>
        <v>000936</v>
      </c>
      <c r="N6364" s="2" t="str">
        <f t="shared" ref="N6364:N6367" si="1900">"0157472516"</f>
        <v>0157472516</v>
      </c>
      <c r="O6364" s="2" t="str">
        <f>"15806.53"</f>
        <v>15806.53</v>
      </c>
      <c r="P6364" s="2">
        <v>30</v>
      </c>
      <c r="Q6364" s="2">
        <f t="shared" ref="Q6364:Q6379" si="1901">P6364*B6364</f>
        <v>24000</v>
      </c>
      <c r="R6364" s="2">
        <f t="shared" ref="R6364:R6379" si="1902">(Q6364-O6364)/O6364*100</f>
        <v>51.835981711356</v>
      </c>
    </row>
    <row r="6365" spans="1:18">
      <c r="A6365" s="2" t="str">
        <f>"创业板B"</f>
        <v>创业板B</v>
      </c>
      <c r="B6365" s="2">
        <v>10000</v>
      </c>
      <c r="C6365" s="2">
        <v>10000</v>
      </c>
      <c r="D6365" s="2" t="str">
        <f>"人民币"</f>
        <v>人民币</v>
      </c>
      <c r="E6365" s="2">
        <v>1.116</v>
      </c>
      <c r="F6365" s="2">
        <v>-927.5</v>
      </c>
      <c r="G6365" s="2">
        <v>-8.33</v>
      </c>
      <c r="H6365" s="2"/>
      <c r="I6365" s="2">
        <v>10230</v>
      </c>
      <c r="J6365" s="2">
        <v>1.023</v>
      </c>
      <c r="K6365" s="2">
        <v>0</v>
      </c>
      <c r="L6365" s="2">
        <v>0</v>
      </c>
      <c r="M6365" s="2" t="str">
        <f>"150153"</f>
        <v>150153</v>
      </c>
      <c r="N6365" s="2" t="str">
        <f>"0157472516"</f>
        <v>0157472516</v>
      </c>
      <c r="O6365" s="2" t="str">
        <f>"11157.50"</f>
        <v>11157.50</v>
      </c>
      <c r="P6365" s="2">
        <v>1.3</v>
      </c>
      <c r="Q6365" s="2">
        <f>P6365*B6365</f>
        <v>13000</v>
      </c>
      <c r="R6365" s="2">
        <f>(Q6365-O6365)/O6365*100</f>
        <v>16.5135559041004</v>
      </c>
    </row>
    <row r="6366" spans="1:18">
      <c r="A6366" s="2" t="s">
        <v>7</v>
      </c>
      <c r="B6366" s="2">
        <v>600</v>
      </c>
      <c r="C6366" s="2">
        <v>600</v>
      </c>
      <c r="D6366" s="2" t="str">
        <f>"人民币"</f>
        <v>人民币</v>
      </c>
      <c r="E6366" s="2">
        <v>17.548</v>
      </c>
      <c r="F6366" s="2">
        <v>-310.88</v>
      </c>
      <c r="G6366" s="2">
        <v>-2.95</v>
      </c>
      <c r="H6366" s="2"/>
      <c r="I6366" s="2">
        <v>10218</v>
      </c>
      <c r="J6366" s="2">
        <v>17.03</v>
      </c>
      <c r="K6366" s="2">
        <v>0</v>
      </c>
      <c r="L6366" s="2">
        <v>0</v>
      </c>
      <c r="M6366" s="2" t="str">
        <f>"600008"</f>
        <v>600008</v>
      </c>
      <c r="N6366" s="2" t="str">
        <f t="shared" ref="N6366:N6369" si="1903">"A453612732"</f>
        <v>A453612732</v>
      </c>
      <c r="O6366" s="2" t="str">
        <f>"10528.88"</f>
        <v>10528.88</v>
      </c>
      <c r="P6366" s="2">
        <v>25</v>
      </c>
      <c r="Q6366" s="2">
        <f>P6366*B6366</f>
        <v>15000</v>
      </c>
      <c r="R6366" s="2">
        <f>(Q6366-O6366)/O6366*100</f>
        <v>42.4652954540274</v>
      </c>
    </row>
    <row r="6367" spans="1:18">
      <c r="A6367" s="2" t="str">
        <f>"华英农业"</f>
        <v>华英农业</v>
      </c>
      <c r="B6367" s="2">
        <v>600</v>
      </c>
      <c r="C6367" s="2">
        <v>300</v>
      </c>
      <c r="D6367" s="2" t="str">
        <f>"人民币"</f>
        <v>人民币</v>
      </c>
      <c r="E6367" s="2">
        <v>14.948</v>
      </c>
      <c r="F6367" s="2">
        <v>-418.66</v>
      </c>
      <c r="G6367" s="2">
        <v>-4.67</v>
      </c>
      <c r="H6367" s="2"/>
      <c r="I6367" s="2">
        <v>8550</v>
      </c>
      <c r="J6367" s="2">
        <v>14.25</v>
      </c>
      <c r="K6367" s="2">
        <v>300</v>
      </c>
      <c r="L6367" s="2">
        <v>0</v>
      </c>
      <c r="M6367" s="2" t="str">
        <f>"002321"</f>
        <v>002321</v>
      </c>
      <c r="N6367" s="2" t="str">
        <f>"0157472516"</f>
        <v>0157472516</v>
      </c>
      <c r="O6367" s="2" t="str">
        <f>"8968.66"</f>
        <v>8968.66</v>
      </c>
      <c r="P6367" s="2">
        <v>25</v>
      </c>
      <c r="Q6367" s="2">
        <f>P6367*B6367</f>
        <v>15000</v>
      </c>
      <c r="R6367" s="2">
        <f>(Q6367-O6367)/O6367*100</f>
        <v>67.2490650777262</v>
      </c>
    </row>
    <row r="6368" spans="1:18">
      <c r="A6368" s="2" t="str">
        <f>"*ST阳化"</f>
        <v>*ST阳化</v>
      </c>
      <c r="B6368" s="2">
        <v>900</v>
      </c>
      <c r="C6368" s="2">
        <v>600</v>
      </c>
      <c r="D6368" s="2" t="str">
        <f>"人民币"</f>
        <v>人民币</v>
      </c>
      <c r="E6368" s="2">
        <v>7.599</v>
      </c>
      <c r="F6368" s="2">
        <v>-80.2</v>
      </c>
      <c r="G6368" s="2">
        <v>-1.17</v>
      </c>
      <c r="H6368" s="2"/>
      <c r="I6368" s="2">
        <v>6759</v>
      </c>
      <c r="J6368" s="2">
        <v>7.51</v>
      </c>
      <c r="K6368" s="2">
        <v>300</v>
      </c>
      <c r="L6368" s="2">
        <v>0</v>
      </c>
      <c r="M6368" s="2" t="str">
        <f>"600691"</f>
        <v>600691</v>
      </c>
      <c r="N6368" s="2" t="str">
        <f>"A453612732"</f>
        <v>A453612732</v>
      </c>
      <c r="O6368" s="2" t="str">
        <f>"6839.20"</f>
        <v>6839.20</v>
      </c>
      <c r="P6368" s="2">
        <v>11</v>
      </c>
      <c r="Q6368" s="2">
        <f>P6368*B6368</f>
        <v>9900</v>
      </c>
      <c r="R6368" s="2">
        <f>(Q6368-O6368)/O6368*100</f>
        <v>44.7537723710376</v>
      </c>
    </row>
    <row r="6369" spans="1:18">
      <c r="A6369" s="2" t="str">
        <f>"雪峰科技"</f>
        <v>雪峰科技</v>
      </c>
      <c r="B6369" s="2">
        <v>200</v>
      </c>
      <c r="C6369" s="2">
        <v>100</v>
      </c>
      <c r="D6369" s="2" t="str">
        <f>"人民币"</f>
        <v>人民币</v>
      </c>
      <c r="E6369" s="2">
        <v>37.898</v>
      </c>
      <c r="F6369" s="2">
        <v>-1239.59</v>
      </c>
      <c r="G6369" s="2">
        <v>-16.35</v>
      </c>
      <c r="H6369" s="2"/>
      <c r="I6369" s="2">
        <v>6340</v>
      </c>
      <c r="J6369" s="2">
        <v>31.7</v>
      </c>
      <c r="K6369" s="2">
        <v>100</v>
      </c>
      <c r="L6369" s="2">
        <v>0</v>
      </c>
      <c r="M6369" s="2" t="str">
        <f>"603227"</f>
        <v>603227</v>
      </c>
      <c r="N6369" s="2" t="str">
        <f>"A453612732"</f>
        <v>A453612732</v>
      </c>
      <c r="O6369" s="2" t="str">
        <f>"7579.59"</f>
        <v>7579.59</v>
      </c>
      <c r="P6369" s="2">
        <v>42</v>
      </c>
      <c r="Q6369" s="2">
        <f>P6369*B6369</f>
        <v>8400</v>
      </c>
      <c r="R6369" s="2">
        <f>(Q6369-O6369)/O6369*100</f>
        <v>10.8239363870605</v>
      </c>
    </row>
    <row r="6370" spans="1:18">
      <c r="A6370" s="2" t="str">
        <f>"三花股份"</f>
        <v>三花股份</v>
      </c>
      <c r="B6370" s="2">
        <v>400</v>
      </c>
      <c r="C6370" s="2">
        <v>400</v>
      </c>
      <c r="D6370" s="2" t="str">
        <f>"人民币"</f>
        <v>人民币</v>
      </c>
      <c r="E6370" s="2">
        <v>13.737</v>
      </c>
      <c r="F6370" s="2">
        <v>69.25</v>
      </c>
      <c r="G6370" s="2">
        <v>1.26</v>
      </c>
      <c r="H6370" s="2"/>
      <c r="I6370" s="2">
        <v>5564</v>
      </c>
      <c r="J6370" s="2">
        <v>13.91</v>
      </c>
      <c r="K6370" s="2">
        <v>0</v>
      </c>
      <c r="L6370" s="2">
        <v>0</v>
      </c>
      <c r="M6370" s="2" t="str">
        <f>"002050"</f>
        <v>002050</v>
      </c>
      <c r="N6370" s="2" t="str">
        <f t="shared" ref="N6370:N6375" si="1904">"0157472516"</f>
        <v>0157472516</v>
      </c>
      <c r="O6370" s="2" t="str">
        <f>"5494.75"</f>
        <v>5494.75</v>
      </c>
      <c r="P6370" s="2">
        <v>20</v>
      </c>
      <c r="Q6370" s="2">
        <f>P6370*B6370</f>
        <v>8000</v>
      </c>
      <c r="R6370" s="2">
        <f>(Q6370-O6370)/O6370*100</f>
        <v>45.5935210883116</v>
      </c>
    </row>
    <row r="6371" spans="1:18">
      <c r="A6371" s="2" t="str">
        <f>"农 产 品"</f>
        <v>农 产 品</v>
      </c>
      <c r="B6371" s="2">
        <v>200</v>
      </c>
      <c r="C6371" s="2">
        <v>200</v>
      </c>
      <c r="D6371" s="2" t="str">
        <f>"人民币"</f>
        <v>人民币</v>
      </c>
      <c r="E6371" s="2">
        <v>25.665</v>
      </c>
      <c r="F6371" s="2">
        <v>-601</v>
      </c>
      <c r="G6371" s="2">
        <v>-11.71</v>
      </c>
      <c r="H6371" s="2"/>
      <c r="I6371" s="2">
        <v>4532</v>
      </c>
      <c r="J6371" s="2">
        <v>22.66</v>
      </c>
      <c r="K6371" s="2">
        <v>0</v>
      </c>
      <c r="L6371" s="2">
        <v>0</v>
      </c>
      <c r="M6371" s="2" t="str">
        <f>"000061"</f>
        <v>000061</v>
      </c>
      <c r="N6371" s="2" t="str">
        <f>"0157472516"</f>
        <v>0157472516</v>
      </c>
      <c r="O6371" s="2" t="str">
        <f>"5133.00"</f>
        <v>5133.00</v>
      </c>
      <c r="P6371" s="2">
        <v>35</v>
      </c>
      <c r="Q6371" s="2">
        <f>P6371*B6371</f>
        <v>7000</v>
      </c>
      <c r="R6371" s="2">
        <f>(Q6371-O6371)/O6371*100</f>
        <v>36.3724917202416</v>
      </c>
    </row>
    <row r="6372" spans="1:18">
      <c r="A6372" s="2" t="str">
        <f>"北京城建"</f>
        <v>北京城建</v>
      </c>
      <c r="B6372" s="2">
        <v>200</v>
      </c>
      <c r="C6372" s="2">
        <v>200</v>
      </c>
      <c r="D6372" s="2" t="str">
        <f>"人民币"</f>
        <v>人民币</v>
      </c>
      <c r="E6372" s="2">
        <v>24.605</v>
      </c>
      <c r="F6372" s="2">
        <v>-394.99</v>
      </c>
      <c r="G6372" s="2">
        <v>-8.03</v>
      </c>
      <c r="H6372" s="2"/>
      <c r="I6372" s="2">
        <v>4526</v>
      </c>
      <c r="J6372" s="2">
        <v>22.63</v>
      </c>
      <c r="K6372" s="2">
        <v>0</v>
      </c>
      <c r="L6372" s="2">
        <v>0</v>
      </c>
      <c r="M6372" s="2" t="str">
        <f>"600266"</f>
        <v>600266</v>
      </c>
      <c r="N6372" s="2" t="str">
        <f t="shared" ref="N6372:N6374" si="1905">"A453612732"</f>
        <v>A453612732</v>
      </c>
      <c r="O6372" s="2" t="str">
        <f>"4920.99"</f>
        <v>4920.99</v>
      </c>
      <c r="P6372" s="2">
        <v>28</v>
      </c>
      <c r="Q6372" s="2">
        <f>P6372*B6372</f>
        <v>5600</v>
      </c>
      <c r="R6372" s="2">
        <f>(Q6372-O6372)/O6372*100</f>
        <v>13.7982397850839</v>
      </c>
    </row>
    <row r="6373" spans="1:18">
      <c r="A6373" s="2" t="str">
        <f>"上汽集团"</f>
        <v>上汽集团</v>
      </c>
      <c r="B6373" s="2">
        <v>200</v>
      </c>
      <c r="C6373" s="2">
        <v>200</v>
      </c>
      <c r="D6373" s="2" t="str">
        <f>"人民币"</f>
        <v>人民币</v>
      </c>
      <c r="E6373" s="2">
        <v>24.736</v>
      </c>
      <c r="F6373" s="2">
        <v>-449.12</v>
      </c>
      <c r="G6373" s="2">
        <v>-9.08</v>
      </c>
      <c r="H6373" s="2"/>
      <c r="I6373" s="2">
        <v>4498</v>
      </c>
      <c r="J6373" s="2">
        <v>22.49</v>
      </c>
      <c r="K6373" s="2">
        <v>0</v>
      </c>
      <c r="L6373" s="2">
        <v>0</v>
      </c>
      <c r="M6373" s="2" t="str">
        <f>"600104"</f>
        <v>600104</v>
      </c>
      <c r="N6373" s="2" t="str">
        <f>"A453612732"</f>
        <v>A453612732</v>
      </c>
      <c r="O6373" s="2" t="str">
        <f>"4947.12"</f>
        <v>4947.12</v>
      </c>
      <c r="P6373" s="2">
        <v>35</v>
      </c>
      <c r="Q6373" s="2">
        <f>P6373*B6373</f>
        <v>7000</v>
      </c>
      <c r="R6373" s="2">
        <f>(Q6373-O6373)/O6373*100</f>
        <v>41.4964666310904</v>
      </c>
    </row>
    <row r="6374" spans="1:18">
      <c r="A6374" s="2" t="str">
        <f>"中海集运"</f>
        <v>中海集运</v>
      </c>
      <c r="B6374" s="2">
        <v>400</v>
      </c>
      <c r="C6374" s="2">
        <v>400</v>
      </c>
      <c r="D6374" s="2" t="str">
        <f>"人民币"</f>
        <v>人民币</v>
      </c>
      <c r="E6374" s="2">
        <v>9.099</v>
      </c>
      <c r="F6374" s="2">
        <v>-167.68</v>
      </c>
      <c r="G6374" s="2">
        <v>-4.6</v>
      </c>
      <c r="H6374" s="2"/>
      <c r="I6374" s="2">
        <v>3472</v>
      </c>
      <c r="J6374" s="2">
        <v>8.68</v>
      </c>
      <c r="K6374" s="2">
        <v>0</v>
      </c>
      <c r="L6374" s="2">
        <v>0</v>
      </c>
      <c r="M6374" s="2" t="str">
        <f>"601866"</f>
        <v>601866</v>
      </c>
      <c r="N6374" s="2" t="str">
        <f>"A453612732"</f>
        <v>A453612732</v>
      </c>
      <c r="O6374" s="2" t="str">
        <f>"3639.68"</f>
        <v>3639.68</v>
      </c>
      <c r="P6374" s="2">
        <v>12</v>
      </c>
      <c r="Q6374" s="2">
        <f>P6374*B6374</f>
        <v>4800</v>
      </c>
      <c r="R6374" s="2">
        <f>(Q6374-O6374)/O6374*100</f>
        <v>31.8797256901706</v>
      </c>
    </row>
    <row r="6375" spans="1:18">
      <c r="A6375" s="2" t="str">
        <f>"中航军B"</f>
        <v>中航军B</v>
      </c>
      <c r="B6375" s="2">
        <v>3000</v>
      </c>
      <c r="C6375" s="2">
        <v>3000</v>
      </c>
      <c r="D6375" s="2" t="str">
        <f>"人民币"</f>
        <v>人民币</v>
      </c>
      <c r="E6375" s="2">
        <v>0.972</v>
      </c>
      <c r="F6375" s="2">
        <v>-62</v>
      </c>
      <c r="G6375" s="2">
        <v>-2.16</v>
      </c>
      <c r="H6375" s="2"/>
      <c r="I6375" s="2">
        <v>2853</v>
      </c>
      <c r="J6375" s="2">
        <v>0.951</v>
      </c>
      <c r="K6375" s="2">
        <v>0</v>
      </c>
      <c r="L6375" s="2">
        <v>0</v>
      </c>
      <c r="M6375" s="2" t="str">
        <f>"150222"</f>
        <v>150222</v>
      </c>
      <c r="N6375" s="2" t="str">
        <f>"0157472516"</f>
        <v>0157472516</v>
      </c>
      <c r="O6375" s="2" t="str">
        <f>"2915.00"</f>
        <v>2915.00</v>
      </c>
      <c r="P6375" s="2">
        <v>1.1</v>
      </c>
      <c r="Q6375" s="2">
        <f>P6375*B6375</f>
        <v>3300</v>
      </c>
      <c r="R6375" s="2">
        <f>(Q6375-O6375)/O6375*100</f>
        <v>13.2075471698113</v>
      </c>
    </row>
    <row r="6376" spans="1:18">
      <c r="A6376" s="2" t="str">
        <f>"华贸物流"</f>
        <v>华贸物流</v>
      </c>
      <c r="B6376" s="2">
        <v>200</v>
      </c>
      <c r="C6376" s="2">
        <v>200</v>
      </c>
      <c r="D6376" s="2" t="str">
        <f>"人民币"</f>
        <v>人民币</v>
      </c>
      <c r="E6376" s="2">
        <v>16.576</v>
      </c>
      <c r="F6376" s="2">
        <v>-473.12</v>
      </c>
      <c r="G6376" s="2">
        <v>-14.27</v>
      </c>
      <c r="H6376" s="2"/>
      <c r="I6376" s="2">
        <v>2842</v>
      </c>
      <c r="J6376" s="2">
        <v>14.21</v>
      </c>
      <c r="K6376" s="2">
        <v>0</v>
      </c>
      <c r="L6376" s="2">
        <v>0</v>
      </c>
      <c r="M6376" s="2" t="str">
        <f>"603128"</f>
        <v>603128</v>
      </c>
      <c r="N6376" s="2" t="str">
        <f t="shared" ref="N6376:N6379" si="1906">"A453612732"</f>
        <v>A453612732</v>
      </c>
      <c r="O6376" s="2" t="str">
        <f>"3315.12"</f>
        <v>3315.12</v>
      </c>
      <c r="P6376" s="2">
        <v>20</v>
      </c>
      <c r="Q6376" s="2">
        <f>P6376*B6376</f>
        <v>4000</v>
      </c>
      <c r="R6376" s="2">
        <f>(Q6376-O6376)/O6376*100</f>
        <v>20.6592823185888</v>
      </c>
    </row>
    <row r="6377" spans="1:18">
      <c r="A6377" s="2" t="str">
        <f>"盛达矿业"</f>
        <v>盛达矿业</v>
      </c>
      <c r="B6377" s="2">
        <v>100</v>
      </c>
      <c r="C6377" s="2">
        <v>100</v>
      </c>
      <c r="D6377" s="2" t="str">
        <f>"人民币"</f>
        <v>人民币</v>
      </c>
      <c r="E6377" s="2">
        <v>38.308</v>
      </c>
      <c r="F6377" s="2">
        <v>-1175.77</v>
      </c>
      <c r="G6377" s="2">
        <v>-30.69</v>
      </c>
      <c r="H6377" s="2"/>
      <c r="I6377" s="2">
        <v>2655</v>
      </c>
      <c r="J6377" s="2">
        <v>26.55</v>
      </c>
      <c r="K6377" s="2">
        <v>0</v>
      </c>
      <c r="L6377" s="2">
        <v>100</v>
      </c>
      <c r="M6377" s="2" t="str">
        <f>"000603"</f>
        <v>000603</v>
      </c>
      <c r="N6377" s="2" t="str">
        <f>"0157472516"</f>
        <v>0157472516</v>
      </c>
      <c r="O6377" s="2" t="str">
        <f>"3830.77"</f>
        <v>3830.77</v>
      </c>
      <c r="P6377" s="2">
        <v>40</v>
      </c>
      <c r="Q6377" s="2">
        <f>P6377*B6377</f>
        <v>4000</v>
      </c>
      <c r="R6377" s="2">
        <f>(Q6377-O6377)/O6377*100</f>
        <v>4.41764971533138</v>
      </c>
    </row>
    <row r="6378" spans="1:18">
      <c r="A6378" s="2" t="str">
        <f>"大众交通"</f>
        <v>大众交通</v>
      </c>
      <c r="B6378" s="2">
        <v>100</v>
      </c>
      <c r="C6378" s="2">
        <v>100</v>
      </c>
      <c r="D6378" s="2" t="str">
        <f>"人民币"</f>
        <v>人民币</v>
      </c>
      <c r="E6378" s="2">
        <v>30.941</v>
      </c>
      <c r="F6378" s="2">
        <v>-1037.13</v>
      </c>
      <c r="G6378" s="2">
        <v>-33.52</v>
      </c>
      <c r="H6378" s="2"/>
      <c r="I6378" s="2">
        <v>2057</v>
      </c>
      <c r="J6378" s="2">
        <v>20.57</v>
      </c>
      <c r="K6378" s="2">
        <v>0</v>
      </c>
      <c r="L6378" s="2">
        <v>0</v>
      </c>
      <c r="M6378" s="2" t="str">
        <f>"600611"</f>
        <v>600611</v>
      </c>
      <c r="N6378" s="2" t="str">
        <f>"A453612732"</f>
        <v>A453612732</v>
      </c>
      <c r="O6378" s="2" t="str">
        <f>"3094.13"</f>
        <v>3094.13</v>
      </c>
      <c r="P6378" s="2">
        <v>28</v>
      </c>
      <c r="Q6378" s="2">
        <f>P6378*B6378</f>
        <v>2800</v>
      </c>
      <c r="R6378" s="2">
        <f>(Q6378-O6378)/O6378*100</f>
        <v>-9.50606470962759</v>
      </c>
    </row>
    <row r="6379" spans="1:18">
      <c r="A6379" s="2" t="str">
        <f>"中国中车"</f>
        <v>中国中车</v>
      </c>
      <c r="B6379" s="2">
        <v>100</v>
      </c>
      <c r="C6379" s="2">
        <v>100</v>
      </c>
      <c r="D6379" s="2" t="str">
        <f>"人民币"</f>
        <v>人民币</v>
      </c>
      <c r="E6379" s="2">
        <v>26.395</v>
      </c>
      <c r="F6379" s="2">
        <v>-631.5</v>
      </c>
      <c r="G6379" s="2">
        <v>-23.92</v>
      </c>
      <c r="H6379" s="2"/>
      <c r="I6379" s="2">
        <v>2008</v>
      </c>
      <c r="J6379" s="2">
        <v>20.08</v>
      </c>
      <c r="K6379" s="2">
        <v>0</v>
      </c>
      <c r="L6379" s="2">
        <v>100</v>
      </c>
      <c r="M6379" s="2" t="str">
        <f>"601766"</f>
        <v>601766</v>
      </c>
      <c r="N6379" s="2" t="str">
        <f>"A453612732"</f>
        <v>A453612732</v>
      </c>
      <c r="O6379" s="2" t="str">
        <f>"2639.50"</f>
        <v>2639.50</v>
      </c>
      <c r="P6379" s="2">
        <v>30</v>
      </c>
      <c r="Q6379" s="2">
        <f>P6379*B6379</f>
        <v>3000</v>
      </c>
      <c r="R6379" s="2">
        <f>(Q6379-O6379)/O6379*100</f>
        <v>13.6578897518469</v>
      </c>
    </row>
    <row r="6380" spans="1:18">
      <c r="A6380" s="2" t="s">
        <v>8</v>
      </c>
      <c r="B6380" s="2" t="s">
        <v>9</v>
      </c>
      <c r="C6380" s="4" t="s">
        <v>10</v>
      </c>
      <c r="D6380" s="4"/>
      <c r="E6380" s="4"/>
      <c r="F6380" s="2"/>
      <c r="G6380" s="2">
        <f>SUM(G6364:G6379)</f>
        <v>-178.38</v>
      </c>
      <c r="H6380" s="2"/>
      <c r="I6380" s="2"/>
      <c r="J6380" s="2"/>
      <c r="K6380" s="2"/>
      <c r="L6380" s="2"/>
      <c r="M6380" s="2"/>
      <c r="N6380" s="2"/>
      <c r="O6380" s="2"/>
      <c r="P6380" s="2"/>
      <c r="Q6380" s="2">
        <f>SUM(Q6364:Q6379)</f>
        <v>134800</v>
      </c>
      <c r="R6380" s="2"/>
    </row>
    <row r="6381" customFormat="1" spans="3:8">
      <c r="C6381" s="5"/>
      <c r="D6381" s="5"/>
      <c r="E6381" s="5"/>
      <c r="H6381" s="6">
        <v>42257</v>
      </c>
    </row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spans="2:18">
      <c r="B6391" s="2" t="str">
        <f>"币种"</f>
        <v>币种</v>
      </c>
      <c r="C6391" s="2" t="str">
        <f>"余额"</f>
        <v>余额</v>
      </c>
      <c r="D6391" s="2" t="str">
        <f>"可用"</f>
        <v>可用</v>
      </c>
      <c r="E6391" s="2" t="str">
        <f>"可取"</f>
        <v>可取</v>
      </c>
      <c r="F6391" s="2" t="str">
        <f>"参考市值"</f>
        <v>参考市值</v>
      </c>
      <c r="G6391" s="2" t="str">
        <f>"资产"</f>
        <v>资产</v>
      </c>
      <c r="H6391" s="2" t="str">
        <f>"盈亏"</f>
        <v>盈亏</v>
      </c>
      <c r="I6391" s="2"/>
      <c r="J6391" s="2"/>
      <c r="K6391" s="2"/>
      <c r="L6391" s="2"/>
      <c r="M6391" s="2"/>
      <c r="N6391" s="2"/>
      <c r="O6391" s="2"/>
      <c r="P6391" s="2"/>
      <c r="Q6391" s="2"/>
      <c r="R6391" s="2"/>
    </row>
    <row r="6392" spans="2:18">
      <c r="B6392" s="2" t="str">
        <f>"人民币"</f>
        <v>人民币</v>
      </c>
      <c r="C6392" s="2" t="str">
        <f>"5508.71"</f>
        <v>5508.71</v>
      </c>
      <c r="D6392" s="2" t="str">
        <f>"138.54"</f>
        <v>138.54</v>
      </c>
      <c r="E6392" s="2" t="str">
        <f>"138.54"</f>
        <v>138.54</v>
      </c>
      <c r="F6392" s="2" t="str">
        <f>"91616.00"</f>
        <v>91616.00</v>
      </c>
      <c r="G6392" s="2" t="str">
        <f>"91754.54"</f>
        <v>91754.54</v>
      </c>
      <c r="H6392" s="2" t="str">
        <f>"-9194.42"</f>
        <v>-9194.42</v>
      </c>
      <c r="I6392" s="2"/>
      <c r="J6392" s="2"/>
      <c r="K6392" s="2"/>
      <c r="L6392" s="2"/>
      <c r="M6392" s="2"/>
      <c r="N6392" s="2"/>
      <c r="O6392" s="2"/>
      <c r="P6392" s="2"/>
      <c r="Q6392" s="2"/>
      <c r="R6392" s="2"/>
    </row>
    <row r="6393" spans="2:18"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8"/>
    </row>
    <row r="6394" spans="2:18">
      <c r="B6394" s="2" t="s">
        <v>0</v>
      </c>
      <c r="C6394" s="2" t="str">
        <f>"证券数量"</f>
        <v>证券数量</v>
      </c>
      <c r="D6394" s="2" t="s">
        <v>1</v>
      </c>
      <c r="E6394" s="2" t="str">
        <f>"价格币种"</f>
        <v>价格币种</v>
      </c>
      <c r="F6394" s="2" t="str">
        <f>"成本价"</f>
        <v>成本价</v>
      </c>
      <c r="G6394" s="2" t="str">
        <f>"浮动盈亏"</f>
        <v>浮动盈亏</v>
      </c>
      <c r="H6394" s="2" t="str">
        <f>"盈亏比例(%)"</f>
        <v>盈亏比例(%)</v>
      </c>
      <c r="I6394" s="2" t="str">
        <f>"折算汇率"</f>
        <v>折算汇率</v>
      </c>
      <c r="J6394" s="2" t="str">
        <f>"最新市值"</f>
        <v>最新市值</v>
      </c>
      <c r="K6394" s="2" t="str">
        <f>"当前价"</f>
        <v>当前价</v>
      </c>
      <c r="L6394" s="2" t="str">
        <f>"今买数量"</f>
        <v>今买数量</v>
      </c>
      <c r="M6394" s="2" t="str">
        <f>"今卖数量"</f>
        <v>今卖数量</v>
      </c>
      <c r="N6394" s="2" t="str">
        <f>"证券代码"</f>
        <v>证券代码</v>
      </c>
      <c r="O6394" s="2" t="str">
        <f>"股东代码"</f>
        <v>股东代码</v>
      </c>
      <c r="P6394" s="2" t="str">
        <f>"成本金额"</f>
        <v>成本金额</v>
      </c>
      <c r="Q6394" s="2" t="s">
        <v>2</v>
      </c>
      <c r="R6394" s="2"/>
    </row>
    <row r="6395" spans="2:18">
      <c r="B6395" s="2" t="s">
        <v>4</v>
      </c>
      <c r="C6395" s="9" t="s">
        <v>5</v>
      </c>
      <c r="D6395" s="9" t="s">
        <v>5</v>
      </c>
      <c r="E6395" s="2" t="str">
        <f t="shared" ref="E6395:E6410" si="1907">"人民币"</f>
        <v>人民币</v>
      </c>
      <c r="F6395" s="2">
        <v>19.758</v>
      </c>
      <c r="G6395" s="2">
        <v>-1294.53</v>
      </c>
      <c r="H6395" s="2">
        <v>-8.19</v>
      </c>
      <c r="I6395" s="9" t="s">
        <v>6</v>
      </c>
      <c r="J6395" s="2">
        <v>14512</v>
      </c>
      <c r="K6395" s="2">
        <v>18.14</v>
      </c>
      <c r="L6395" s="2">
        <v>0</v>
      </c>
      <c r="M6395" s="2">
        <v>0</v>
      </c>
      <c r="N6395" s="2" t="str">
        <f>"000936"</f>
        <v>000936</v>
      </c>
      <c r="O6395" s="2" t="str">
        <f t="shared" ref="O6395:O6398" si="1908">"0157472516"</f>
        <v>0157472516</v>
      </c>
      <c r="P6395" s="2" t="str">
        <f>"15806.53"</f>
        <v>15806.53</v>
      </c>
      <c r="Q6395" s="2">
        <v>30</v>
      </c>
      <c r="R6395" s="2">
        <f t="shared" ref="R6395:R6410" si="1909">Q6395*C6395</f>
        <v>24000</v>
      </c>
    </row>
    <row r="6396" spans="2:18">
      <c r="B6396" s="2" t="str">
        <f>"创业板B"</f>
        <v>创业板B</v>
      </c>
      <c r="C6396" s="2">
        <v>10000</v>
      </c>
      <c r="D6396" s="2">
        <v>10000</v>
      </c>
      <c r="E6396" s="2" t="str">
        <f>"人民币"</f>
        <v>人民币</v>
      </c>
      <c r="F6396" s="2">
        <v>1.116</v>
      </c>
      <c r="G6396" s="2">
        <v>-927.5</v>
      </c>
      <c r="H6396" s="2">
        <v>-8.33</v>
      </c>
      <c r="I6396" s="2"/>
      <c r="J6396" s="2">
        <v>10230</v>
      </c>
      <c r="K6396" s="2">
        <v>1.023</v>
      </c>
      <c r="L6396" s="2">
        <v>0</v>
      </c>
      <c r="M6396" s="2">
        <v>0</v>
      </c>
      <c r="N6396" s="2" t="str">
        <f>"150153"</f>
        <v>150153</v>
      </c>
      <c r="O6396" s="2" t="str">
        <f>"0157472516"</f>
        <v>0157472516</v>
      </c>
      <c r="P6396" s="2" t="str">
        <f>"11157.50"</f>
        <v>11157.50</v>
      </c>
      <c r="Q6396" s="2">
        <v>1.3</v>
      </c>
      <c r="R6396" s="2">
        <f>Q6396*C6396</f>
        <v>13000</v>
      </c>
    </row>
    <row r="6397" spans="2:18">
      <c r="B6397" s="2" t="s">
        <v>7</v>
      </c>
      <c r="C6397" s="2">
        <v>600</v>
      </c>
      <c r="D6397" s="2">
        <v>600</v>
      </c>
      <c r="E6397" s="2" t="str">
        <f>"人民币"</f>
        <v>人民币</v>
      </c>
      <c r="F6397" s="2">
        <v>17.548</v>
      </c>
      <c r="G6397" s="2">
        <v>-310.88</v>
      </c>
      <c r="H6397" s="2">
        <v>-2.95</v>
      </c>
      <c r="I6397" s="2"/>
      <c r="J6397" s="2">
        <v>10218</v>
      </c>
      <c r="K6397" s="2">
        <v>17.03</v>
      </c>
      <c r="L6397" s="2">
        <v>0</v>
      </c>
      <c r="M6397" s="2">
        <v>0</v>
      </c>
      <c r="N6397" s="2" t="str">
        <f>"600008"</f>
        <v>600008</v>
      </c>
      <c r="O6397" s="2" t="str">
        <f t="shared" ref="O6397:O6400" si="1910">"A453612732"</f>
        <v>A453612732</v>
      </c>
      <c r="P6397" s="2" t="str">
        <f>"10528.88"</f>
        <v>10528.88</v>
      </c>
      <c r="Q6397" s="2">
        <v>25</v>
      </c>
      <c r="R6397" s="2">
        <f>Q6397*C6397</f>
        <v>15000</v>
      </c>
    </row>
    <row r="6398" spans="2:18">
      <c r="B6398" s="2" t="str">
        <f>"华英农业"</f>
        <v>华英农业</v>
      </c>
      <c r="C6398" s="2">
        <v>600</v>
      </c>
      <c r="D6398" s="2">
        <v>300</v>
      </c>
      <c r="E6398" s="2" t="str">
        <f>"人民币"</f>
        <v>人民币</v>
      </c>
      <c r="F6398" s="2">
        <v>14.948</v>
      </c>
      <c r="G6398" s="2">
        <v>-418.66</v>
      </c>
      <c r="H6398" s="2">
        <v>-4.67</v>
      </c>
      <c r="I6398" s="2"/>
      <c r="J6398" s="2">
        <v>8550</v>
      </c>
      <c r="K6398" s="2">
        <v>14.25</v>
      </c>
      <c r="L6398" s="2">
        <v>300</v>
      </c>
      <c r="M6398" s="2">
        <v>0</v>
      </c>
      <c r="N6398" s="2" t="str">
        <f>"002321"</f>
        <v>002321</v>
      </c>
      <c r="O6398" s="2" t="str">
        <f>"0157472516"</f>
        <v>0157472516</v>
      </c>
      <c r="P6398" s="2" t="str">
        <f>"8968.66"</f>
        <v>8968.66</v>
      </c>
      <c r="Q6398" s="2">
        <v>25</v>
      </c>
      <c r="R6398" s="2">
        <f>Q6398*C6398</f>
        <v>15000</v>
      </c>
    </row>
    <row r="6399" spans="2:18">
      <c r="B6399" s="2" t="str">
        <f>"*ST阳化"</f>
        <v>*ST阳化</v>
      </c>
      <c r="C6399" s="2">
        <v>900</v>
      </c>
      <c r="D6399" s="2">
        <v>600</v>
      </c>
      <c r="E6399" s="2" t="str">
        <f>"人民币"</f>
        <v>人民币</v>
      </c>
      <c r="F6399" s="2">
        <v>7.599</v>
      </c>
      <c r="G6399" s="2">
        <v>-80.2</v>
      </c>
      <c r="H6399" s="2">
        <v>-1.17</v>
      </c>
      <c r="I6399" s="2"/>
      <c r="J6399" s="2">
        <v>6759</v>
      </c>
      <c r="K6399" s="2">
        <v>7.51</v>
      </c>
      <c r="L6399" s="2">
        <v>300</v>
      </c>
      <c r="M6399" s="2">
        <v>0</v>
      </c>
      <c r="N6399" s="2" t="str">
        <f>"600691"</f>
        <v>600691</v>
      </c>
      <c r="O6399" s="2" t="str">
        <f>"A453612732"</f>
        <v>A453612732</v>
      </c>
      <c r="P6399" s="2" t="str">
        <f>"6839.20"</f>
        <v>6839.20</v>
      </c>
      <c r="Q6399" s="2">
        <v>11</v>
      </c>
      <c r="R6399" s="2">
        <f>Q6399*C6399</f>
        <v>9900</v>
      </c>
    </row>
    <row r="6400" spans="2:18">
      <c r="B6400" s="2" t="str">
        <f>"雪峰科技"</f>
        <v>雪峰科技</v>
      </c>
      <c r="C6400" s="2">
        <v>200</v>
      </c>
      <c r="D6400" s="2">
        <v>100</v>
      </c>
      <c r="E6400" s="2" t="str">
        <f>"人民币"</f>
        <v>人民币</v>
      </c>
      <c r="F6400" s="2">
        <v>37.898</v>
      </c>
      <c r="G6400" s="2">
        <v>-1239.59</v>
      </c>
      <c r="H6400" s="2">
        <v>-16.35</v>
      </c>
      <c r="I6400" s="2"/>
      <c r="J6400" s="2">
        <v>6340</v>
      </c>
      <c r="K6400" s="2">
        <v>31.7</v>
      </c>
      <c r="L6400" s="2">
        <v>100</v>
      </c>
      <c r="M6400" s="2">
        <v>0</v>
      </c>
      <c r="N6400" s="2" t="str">
        <f>"603227"</f>
        <v>603227</v>
      </c>
      <c r="O6400" s="2" t="str">
        <f>"A453612732"</f>
        <v>A453612732</v>
      </c>
      <c r="P6400" s="2" t="str">
        <f>"7579.59"</f>
        <v>7579.59</v>
      </c>
      <c r="Q6400" s="2">
        <v>42</v>
      </c>
      <c r="R6400" s="2">
        <f>Q6400*C6400</f>
        <v>8400</v>
      </c>
    </row>
    <row r="6401" spans="2:18">
      <c r="B6401" s="2" t="str">
        <f>"三花股份"</f>
        <v>三花股份</v>
      </c>
      <c r="C6401" s="2">
        <v>400</v>
      </c>
      <c r="D6401" s="2">
        <v>400</v>
      </c>
      <c r="E6401" s="2" t="str">
        <f>"人民币"</f>
        <v>人民币</v>
      </c>
      <c r="F6401" s="2">
        <v>13.737</v>
      </c>
      <c r="G6401" s="2">
        <v>69.25</v>
      </c>
      <c r="H6401" s="2">
        <v>1.26</v>
      </c>
      <c r="I6401" s="2"/>
      <c r="J6401" s="2">
        <v>5564</v>
      </c>
      <c r="K6401" s="2">
        <v>13.91</v>
      </c>
      <c r="L6401" s="2">
        <v>0</v>
      </c>
      <c r="M6401" s="2">
        <v>0</v>
      </c>
      <c r="N6401" s="2" t="str">
        <f>"002050"</f>
        <v>002050</v>
      </c>
      <c r="O6401" s="2" t="str">
        <f t="shared" ref="O6401:O6406" si="1911">"0157472516"</f>
        <v>0157472516</v>
      </c>
      <c r="P6401" s="2" t="str">
        <f>"5494.75"</f>
        <v>5494.75</v>
      </c>
      <c r="Q6401" s="2">
        <v>20</v>
      </c>
      <c r="R6401" s="2">
        <f>Q6401*C6401</f>
        <v>8000</v>
      </c>
    </row>
    <row r="6402" spans="2:18">
      <c r="B6402" s="2" t="str">
        <f>"农 产 品"</f>
        <v>农 产 品</v>
      </c>
      <c r="C6402" s="2">
        <v>200</v>
      </c>
      <c r="D6402" s="2">
        <v>200</v>
      </c>
      <c r="E6402" s="2" t="str">
        <f>"人民币"</f>
        <v>人民币</v>
      </c>
      <c r="F6402" s="2">
        <v>25.665</v>
      </c>
      <c r="G6402" s="2">
        <v>-601</v>
      </c>
      <c r="H6402" s="2">
        <v>-11.71</v>
      </c>
      <c r="I6402" s="2"/>
      <c r="J6402" s="2">
        <v>4532</v>
      </c>
      <c r="K6402" s="2">
        <v>22.66</v>
      </c>
      <c r="L6402" s="2">
        <v>0</v>
      </c>
      <c r="M6402" s="2">
        <v>0</v>
      </c>
      <c r="N6402" s="2" t="str">
        <f>"000061"</f>
        <v>000061</v>
      </c>
      <c r="O6402" s="2" t="str">
        <f>"0157472516"</f>
        <v>0157472516</v>
      </c>
      <c r="P6402" s="2" t="str">
        <f>"5133.00"</f>
        <v>5133.00</v>
      </c>
      <c r="Q6402" s="2">
        <v>35</v>
      </c>
      <c r="R6402" s="2">
        <f>Q6402*C6402</f>
        <v>7000</v>
      </c>
    </row>
    <row r="6403" spans="2:18">
      <c r="B6403" s="2" t="str">
        <f>"北京城建"</f>
        <v>北京城建</v>
      </c>
      <c r="C6403" s="2">
        <v>200</v>
      </c>
      <c r="D6403" s="2">
        <v>200</v>
      </c>
      <c r="E6403" s="2" t="str">
        <f>"人民币"</f>
        <v>人民币</v>
      </c>
      <c r="F6403" s="2">
        <v>24.605</v>
      </c>
      <c r="G6403" s="2">
        <v>-394.99</v>
      </c>
      <c r="H6403" s="2">
        <v>-8.03</v>
      </c>
      <c r="I6403" s="2"/>
      <c r="J6403" s="2">
        <v>4526</v>
      </c>
      <c r="K6403" s="2">
        <v>22.63</v>
      </c>
      <c r="L6403" s="2">
        <v>0</v>
      </c>
      <c r="M6403" s="2">
        <v>0</v>
      </c>
      <c r="N6403" s="2" t="str">
        <f>"600266"</f>
        <v>600266</v>
      </c>
      <c r="O6403" s="2" t="str">
        <f t="shared" ref="O6403:O6405" si="1912">"A453612732"</f>
        <v>A453612732</v>
      </c>
      <c r="P6403" s="2" t="str">
        <f>"4920.99"</f>
        <v>4920.99</v>
      </c>
      <c r="Q6403" s="2">
        <v>28</v>
      </c>
      <c r="R6403" s="2">
        <f>Q6403*C6403</f>
        <v>5600</v>
      </c>
    </row>
    <row r="6404" spans="2:18">
      <c r="B6404" s="2" t="str">
        <f>"上汽集团"</f>
        <v>上汽集团</v>
      </c>
      <c r="C6404" s="2">
        <v>200</v>
      </c>
      <c r="D6404" s="2">
        <v>200</v>
      </c>
      <c r="E6404" s="2" t="str">
        <f>"人民币"</f>
        <v>人民币</v>
      </c>
      <c r="F6404" s="2">
        <v>24.736</v>
      </c>
      <c r="G6404" s="2">
        <v>-449.12</v>
      </c>
      <c r="H6404" s="2">
        <v>-9.08</v>
      </c>
      <c r="I6404" s="2"/>
      <c r="J6404" s="2">
        <v>4498</v>
      </c>
      <c r="K6404" s="2">
        <v>22.49</v>
      </c>
      <c r="L6404" s="2">
        <v>0</v>
      </c>
      <c r="M6404" s="2">
        <v>0</v>
      </c>
      <c r="N6404" s="2" t="str">
        <f>"600104"</f>
        <v>600104</v>
      </c>
      <c r="O6404" s="2" t="str">
        <f>"A453612732"</f>
        <v>A453612732</v>
      </c>
      <c r="P6404" s="2" t="str">
        <f>"4947.12"</f>
        <v>4947.12</v>
      </c>
      <c r="Q6404" s="2">
        <v>35</v>
      </c>
      <c r="R6404" s="2">
        <f>Q6404*C6404</f>
        <v>7000</v>
      </c>
    </row>
    <row r="6405" spans="2:18">
      <c r="B6405" s="2" t="str">
        <f>"中海集运"</f>
        <v>中海集运</v>
      </c>
      <c r="C6405" s="2">
        <v>400</v>
      </c>
      <c r="D6405" s="2">
        <v>400</v>
      </c>
      <c r="E6405" s="2" t="str">
        <f>"人民币"</f>
        <v>人民币</v>
      </c>
      <c r="F6405" s="2">
        <v>9.099</v>
      </c>
      <c r="G6405" s="2">
        <v>-167.68</v>
      </c>
      <c r="H6405" s="2">
        <v>-4.6</v>
      </c>
      <c r="I6405" s="2"/>
      <c r="J6405" s="2">
        <v>3472</v>
      </c>
      <c r="K6405" s="2">
        <v>8.68</v>
      </c>
      <c r="L6405" s="2">
        <v>0</v>
      </c>
      <c r="M6405" s="2">
        <v>0</v>
      </c>
      <c r="N6405" s="2" t="str">
        <f>"601866"</f>
        <v>601866</v>
      </c>
      <c r="O6405" s="2" t="str">
        <f>"A453612732"</f>
        <v>A453612732</v>
      </c>
      <c r="P6405" s="2" t="str">
        <f>"3639.68"</f>
        <v>3639.68</v>
      </c>
      <c r="Q6405" s="2">
        <v>12</v>
      </c>
      <c r="R6405" s="2">
        <f>Q6405*C6405</f>
        <v>4800</v>
      </c>
    </row>
    <row r="6406" spans="2:18">
      <c r="B6406" s="2" t="str">
        <f>"中航军B"</f>
        <v>中航军B</v>
      </c>
      <c r="C6406" s="2">
        <v>3000</v>
      </c>
      <c r="D6406" s="2">
        <v>3000</v>
      </c>
      <c r="E6406" s="2" t="str">
        <f>"人民币"</f>
        <v>人民币</v>
      </c>
      <c r="F6406" s="2">
        <v>0.972</v>
      </c>
      <c r="G6406" s="2">
        <v>-62</v>
      </c>
      <c r="H6406" s="2">
        <v>-2.16</v>
      </c>
      <c r="I6406" s="2"/>
      <c r="J6406" s="2">
        <v>2853</v>
      </c>
      <c r="K6406" s="2">
        <v>0.951</v>
      </c>
      <c r="L6406" s="2">
        <v>0</v>
      </c>
      <c r="M6406" s="2">
        <v>0</v>
      </c>
      <c r="N6406" s="2" t="str">
        <f>"150222"</f>
        <v>150222</v>
      </c>
      <c r="O6406" s="2" t="str">
        <f>"0157472516"</f>
        <v>0157472516</v>
      </c>
      <c r="P6406" s="2" t="str">
        <f>"2915.00"</f>
        <v>2915.00</v>
      </c>
      <c r="Q6406" s="2">
        <v>1.1</v>
      </c>
      <c r="R6406" s="2">
        <f>Q6406*C6406</f>
        <v>3300</v>
      </c>
    </row>
    <row r="6407" spans="2:18">
      <c r="B6407" s="2" t="str">
        <f>"华贸物流"</f>
        <v>华贸物流</v>
      </c>
      <c r="C6407" s="2">
        <v>200</v>
      </c>
      <c r="D6407" s="2">
        <v>200</v>
      </c>
      <c r="E6407" s="2" t="str">
        <f>"人民币"</f>
        <v>人民币</v>
      </c>
      <c r="F6407" s="2">
        <v>16.576</v>
      </c>
      <c r="G6407" s="2">
        <v>-473.12</v>
      </c>
      <c r="H6407" s="2">
        <v>-14.27</v>
      </c>
      <c r="I6407" s="2"/>
      <c r="J6407" s="2">
        <v>2842</v>
      </c>
      <c r="K6407" s="2">
        <v>14.21</v>
      </c>
      <c r="L6407" s="2">
        <v>0</v>
      </c>
      <c r="M6407" s="2">
        <v>0</v>
      </c>
      <c r="N6407" s="2" t="str">
        <f>"603128"</f>
        <v>603128</v>
      </c>
      <c r="O6407" s="2" t="str">
        <f t="shared" ref="O6407:O6410" si="1913">"A453612732"</f>
        <v>A453612732</v>
      </c>
      <c r="P6407" s="2" t="str">
        <f>"3315.12"</f>
        <v>3315.12</v>
      </c>
      <c r="Q6407" s="2">
        <v>20</v>
      </c>
      <c r="R6407" s="2">
        <f>Q6407*C6407</f>
        <v>4000</v>
      </c>
    </row>
    <row r="6408" spans="2:18">
      <c r="B6408" s="2" t="str">
        <f>"盛达矿业"</f>
        <v>盛达矿业</v>
      </c>
      <c r="C6408" s="2">
        <v>100</v>
      </c>
      <c r="D6408" s="2">
        <v>100</v>
      </c>
      <c r="E6408" s="2" t="str">
        <f>"人民币"</f>
        <v>人民币</v>
      </c>
      <c r="F6408" s="2">
        <v>38.308</v>
      </c>
      <c r="G6408" s="2">
        <v>-1175.77</v>
      </c>
      <c r="H6408" s="2">
        <v>-30.69</v>
      </c>
      <c r="I6408" s="2"/>
      <c r="J6408" s="2">
        <v>2655</v>
      </c>
      <c r="K6408" s="2">
        <v>26.55</v>
      </c>
      <c r="L6408" s="2">
        <v>0</v>
      </c>
      <c r="M6408" s="2">
        <v>100</v>
      </c>
      <c r="N6408" s="2" t="str">
        <f>"000603"</f>
        <v>000603</v>
      </c>
      <c r="O6408" s="2" t="str">
        <f>"0157472516"</f>
        <v>0157472516</v>
      </c>
      <c r="P6408" s="2" t="str">
        <f>"3830.77"</f>
        <v>3830.77</v>
      </c>
      <c r="Q6408" s="2">
        <v>40</v>
      </c>
      <c r="R6408" s="2">
        <f>Q6408*C6408</f>
        <v>4000</v>
      </c>
    </row>
    <row r="6409" spans="2:18">
      <c r="B6409" s="2" t="str">
        <f>"大众交通"</f>
        <v>大众交通</v>
      </c>
      <c r="C6409" s="2">
        <v>100</v>
      </c>
      <c r="D6409" s="2">
        <v>100</v>
      </c>
      <c r="E6409" s="2" t="str">
        <f>"人民币"</f>
        <v>人民币</v>
      </c>
      <c r="F6409" s="2">
        <v>30.941</v>
      </c>
      <c r="G6409" s="2">
        <v>-1037.13</v>
      </c>
      <c r="H6409" s="2">
        <v>-33.52</v>
      </c>
      <c r="I6409" s="2"/>
      <c r="J6409" s="2">
        <v>2057</v>
      </c>
      <c r="K6409" s="2">
        <v>20.57</v>
      </c>
      <c r="L6409" s="2">
        <v>0</v>
      </c>
      <c r="M6409" s="2">
        <v>0</v>
      </c>
      <c r="N6409" s="2" t="str">
        <f>"600611"</f>
        <v>600611</v>
      </c>
      <c r="O6409" s="2" t="str">
        <f>"A453612732"</f>
        <v>A453612732</v>
      </c>
      <c r="P6409" s="2" t="str">
        <f>"3094.13"</f>
        <v>3094.13</v>
      </c>
      <c r="Q6409" s="2">
        <v>28</v>
      </c>
      <c r="R6409" s="2">
        <f>Q6409*C6409</f>
        <v>2800</v>
      </c>
    </row>
    <row r="6410" spans="2:18">
      <c r="B6410" s="2" t="str">
        <f>"中国中车"</f>
        <v>中国中车</v>
      </c>
      <c r="C6410" s="2">
        <v>100</v>
      </c>
      <c r="D6410" s="2">
        <v>100</v>
      </c>
      <c r="E6410" s="2" t="str">
        <f>"人民币"</f>
        <v>人民币</v>
      </c>
      <c r="F6410" s="2">
        <v>26.395</v>
      </c>
      <c r="G6410" s="2">
        <v>-631.5</v>
      </c>
      <c r="H6410" s="2">
        <v>-23.92</v>
      </c>
      <c r="I6410" s="2"/>
      <c r="J6410" s="2">
        <v>2008</v>
      </c>
      <c r="K6410" s="2">
        <v>20.08</v>
      </c>
      <c r="L6410" s="2">
        <v>0</v>
      </c>
      <c r="M6410" s="2">
        <v>100</v>
      </c>
      <c r="N6410" s="2" t="str">
        <f>"601766"</f>
        <v>601766</v>
      </c>
      <c r="O6410" s="2" t="str">
        <f>"A453612732"</f>
        <v>A453612732</v>
      </c>
      <c r="P6410" s="2" t="str">
        <f>"2639.50"</f>
        <v>2639.50</v>
      </c>
      <c r="Q6410" s="2">
        <v>30</v>
      </c>
      <c r="R6410" s="2">
        <f>Q6410*C6410</f>
        <v>3000</v>
      </c>
    </row>
    <row r="6411" spans="2:18">
      <c r="B6411" s="2" t="s">
        <v>8</v>
      </c>
      <c r="C6411" s="2" t="s">
        <v>9</v>
      </c>
      <c r="D6411" s="4" t="s">
        <v>10</v>
      </c>
      <c r="E6411" s="4"/>
      <c r="F6411" s="4"/>
      <c r="G6411" s="2"/>
      <c r="H6411" s="2">
        <f>SUM(H6395:H6410)</f>
        <v>-178.38</v>
      </c>
      <c r="I6411" s="2"/>
      <c r="J6411" s="2"/>
      <c r="K6411" s="2"/>
      <c r="L6411" s="2"/>
      <c r="M6411" s="2"/>
      <c r="N6411" s="2"/>
      <c r="O6411" s="2"/>
      <c r="P6411" s="2"/>
      <c r="Q6411" s="2"/>
      <c r="R6411" s="2">
        <f>SUM(R6395:R6410)</f>
        <v>134800</v>
      </c>
    </row>
    <row r="6412" customFormat="1" spans="4:9">
      <c r="D6412" s="5"/>
      <c r="E6412" s="5"/>
      <c r="F6412" s="5"/>
      <c r="I6412" s="6">
        <v>42257</v>
      </c>
    </row>
    <row r="6413" customFormat="1" spans="11:11">
      <c r="K6413" s="6">
        <f>I6412+1</f>
        <v>42258</v>
      </c>
    </row>
    <row r="6414" customFormat="1" spans="3:12">
      <c r="C6414" t="s">
        <v>11</v>
      </c>
      <c r="L6414" s="7">
        <f ca="1">NOW()</f>
        <v>42259.9654398148</v>
      </c>
    </row>
    <row r="6415" customFormat="1" spans="10:10">
      <c r="J6415" t="e">
        <f>E6407+1</f>
        <v>#VALUE!</v>
      </c>
    </row>
    <row r="6416" customFormat="1" spans="7:7">
      <c r="G6416" t="s">
        <v>12</v>
      </c>
    </row>
    <row r="6417" customFormat="1" spans="6:6">
      <c r="F6417" t="s">
        <v>13</v>
      </c>
    </row>
    <row r="6418" spans="1:17">
      <c r="A6418" s="2" t="str">
        <f>"币种"</f>
        <v>币种</v>
      </c>
      <c r="B6418" s="2" t="str">
        <f>"余额"</f>
        <v>余额</v>
      </c>
      <c r="C6418" s="2" t="str">
        <f>"可用"</f>
        <v>可用</v>
      </c>
      <c r="D6418" s="2" t="str">
        <f>"可取"</f>
        <v>可取</v>
      </c>
      <c r="E6418" s="2" t="str">
        <f>"参考市值"</f>
        <v>参考市值</v>
      </c>
      <c r="F6418" s="2" t="str">
        <f>"资产"</f>
        <v>资产</v>
      </c>
      <c r="G6418" s="2" t="str">
        <f>"盈亏"</f>
        <v>盈亏</v>
      </c>
      <c r="H6418" s="2"/>
      <c r="I6418" s="2"/>
      <c r="J6418" s="2"/>
      <c r="K6418" s="2"/>
      <c r="L6418" s="2"/>
      <c r="M6418" s="2"/>
      <c r="N6418" s="2"/>
      <c r="O6418" s="2"/>
      <c r="P6418" s="2"/>
      <c r="Q6418" s="2"/>
    </row>
    <row r="6419" spans="1:17">
      <c r="A6419" s="2" t="str">
        <f>"人民币"</f>
        <v>人民币</v>
      </c>
      <c r="B6419" s="2" t="str">
        <f>"5508.71"</f>
        <v>5508.71</v>
      </c>
      <c r="C6419" s="2" t="str">
        <f>"138.54"</f>
        <v>138.54</v>
      </c>
      <c r="D6419" s="2" t="str">
        <f>"138.54"</f>
        <v>138.54</v>
      </c>
      <c r="E6419" s="2" t="str">
        <f>"91616.00"</f>
        <v>91616.00</v>
      </c>
      <c r="F6419" s="2" t="str">
        <f>"91754.54"</f>
        <v>91754.54</v>
      </c>
      <c r="G6419" s="2" t="str">
        <f>"-9194.42"</f>
        <v>-9194.42</v>
      </c>
      <c r="H6419" s="2"/>
      <c r="I6419" s="2"/>
      <c r="J6419" s="2"/>
      <c r="K6419" s="2"/>
      <c r="L6419" s="2"/>
      <c r="M6419" s="2"/>
      <c r="N6419" s="2"/>
      <c r="O6419" s="2"/>
      <c r="P6419" s="2"/>
      <c r="Q6419" s="2"/>
    </row>
    <row r="6420" spans="1:17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8"/>
    </row>
    <row r="6421" spans="1:18">
      <c r="A6421" s="2" t="s">
        <v>0</v>
      </c>
      <c r="B6421" s="2" t="str">
        <f>"证券数量"</f>
        <v>证券数量</v>
      </c>
      <c r="C6421" s="2" t="s">
        <v>1</v>
      </c>
      <c r="D6421" s="2" t="str">
        <f>"价格币种"</f>
        <v>价格币种</v>
      </c>
      <c r="E6421" s="2" t="str">
        <f>"成本价"</f>
        <v>成本价</v>
      </c>
      <c r="F6421" s="2" t="str">
        <f>"浮动盈亏"</f>
        <v>浮动盈亏</v>
      </c>
      <c r="G6421" s="2" t="str">
        <f>"盈亏比例(%)"</f>
        <v>盈亏比例(%)</v>
      </c>
      <c r="H6421" s="2" t="str">
        <f>"折算汇率"</f>
        <v>折算汇率</v>
      </c>
      <c r="I6421" s="2" t="str">
        <f>"最新市值"</f>
        <v>最新市值</v>
      </c>
      <c r="J6421" s="2" t="str">
        <f>"当前价"</f>
        <v>当前价</v>
      </c>
      <c r="K6421" s="2" t="str">
        <f>"今买数量"</f>
        <v>今买数量</v>
      </c>
      <c r="L6421" s="2" t="str">
        <f>"今卖数量"</f>
        <v>今卖数量</v>
      </c>
      <c r="M6421" s="2" t="str">
        <f>"证券代码"</f>
        <v>证券代码</v>
      </c>
      <c r="N6421" s="2" t="str">
        <f>"股东代码"</f>
        <v>股东代码</v>
      </c>
      <c r="O6421" s="2" t="str">
        <f>"成本金额"</f>
        <v>成本金额</v>
      </c>
      <c r="P6421" s="2" t="s">
        <v>2</v>
      </c>
      <c r="Q6421" s="2"/>
      <c r="R6421" s="2" t="s">
        <v>3</v>
      </c>
    </row>
    <row r="6422" spans="1:18">
      <c r="A6422" s="2" t="s">
        <v>4</v>
      </c>
      <c r="B6422" s="9" t="s">
        <v>5</v>
      </c>
      <c r="C6422" s="9" t="s">
        <v>5</v>
      </c>
      <c r="D6422" s="2" t="str">
        <f t="shared" ref="D6422:D6437" si="1914">"人民币"</f>
        <v>人民币</v>
      </c>
      <c r="E6422" s="2">
        <v>19.758</v>
      </c>
      <c r="F6422" s="2">
        <v>-1294.53</v>
      </c>
      <c r="G6422" s="2">
        <v>-8.19</v>
      </c>
      <c r="H6422" s="9" t="s">
        <v>6</v>
      </c>
      <c r="I6422" s="2">
        <v>14512</v>
      </c>
      <c r="J6422" s="2">
        <v>18.14</v>
      </c>
      <c r="K6422" s="2">
        <v>0</v>
      </c>
      <c r="L6422" s="2">
        <v>0</v>
      </c>
      <c r="M6422" s="2" t="str">
        <f>"000936"</f>
        <v>000936</v>
      </c>
      <c r="N6422" s="2" t="str">
        <f t="shared" ref="N6422:N6425" si="1915">"0157472516"</f>
        <v>0157472516</v>
      </c>
      <c r="O6422" s="2" t="str">
        <f>"15806.53"</f>
        <v>15806.53</v>
      </c>
      <c r="P6422" s="2">
        <v>30</v>
      </c>
      <c r="Q6422" s="2">
        <f t="shared" ref="Q6422:Q6437" si="1916">P6422*B6422</f>
        <v>24000</v>
      </c>
      <c r="R6422" s="2">
        <f t="shared" ref="R6422:R6437" si="1917">(Q6422-O6422)/O6422*100</f>
        <v>51.835981711356</v>
      </c>
    </row>
    <row r="6423" spans="1:18">
      <c r="A6423" s="2" t="str">
        <f>"创业板B"</f>
        <v>创业板B</v>
      </c>
      <c r="B6423" s="2">
        <v>10000</v>
      </c>
      <c r="C6423" s="2">
        <v>10000</v>
      </c>
      <c r="D6423" s="2" t="str">
        <f>"人民币"</f>
        <v>人民币</v>
      </c>
      <c r="E6423" s="2">
        <v>1.116</v>
      </c>
      <c r="F6423" s="2">
        <v>-927.5</v>
      </c>
      <c r="G6423" s="2">
        <v>-8.33</v>
      </c>
      <c r="H6423" s="2"/>
      <c r="I6423" s="2">
        <v>10230</v>
      </c>
      <c r="J6423" s="2">
        <v>1.023</v>
      </c>
      <c r="K6423" s="2">
        <v>0</v>
      </c>
      <c r="L6423" s="2">
        <v>0</v>
      </c>
      <c r="M6423" s="2" t="str">
        <f>"150153"</f>
        <v>150153</v>
      </c>
      <c r="N6423" s="2" t="str">
        <f>"0157472516"</f>
        <v>0157472516</v>
      </c>
      <c r="O6423" s="2" t="str">
        <f>"11157.50"</f>
        <v>11157.50</v>
      </c>
      <c r="P6423" s="2">
        <v>1.3</v>
      </c>
      <c r="Q6423" s="2">
        <f>P6423*B6423</f>
        <v>13000</v>
      </c>
      <c r="R6423" s="2">
        <f>(Q6423-O6423)/O6423*100</f>
        <v>16.5135559041004</v>
      </c>
    </row>
    <row r="6424" spans="1:18">
      <c r="A6424" s="2" t="s">
        <v>7</v>
      </c>
      <c r="B6424" s="2">
        <v>600</v>
      </c>
      <c r="C6424" s="2">
        <v>600</v>
      </c>
      <c r="D6424" s="2" t="str">
        <f>"人民币"</f>
        <v>人民币</v>
      </c>
      <c r="E6424" s="2">
        <v>17.548</v>
      </c>
      <c r="F6424" s="2">
        <v>-310.88</v>
      </c>
      <c r="G6424" s="2">
        <v>-2.95</v>
      </c>
      <c r="H6424" s="2"/>
      <c r="I6424" s="2">
        <v>10218</v>
      </c>
      <c r="J6424" s="2">
        <v>17.03</v>
      </c>
      <c r="K6424" s="2">
        <v>0</v>
      </c>
      <c r="L6424" s="2">
        <v>0</v>
      </c>
      <c r="M6424" s="2" t="str">
        <f>"600008"</f>
        <v>600008</v>
      </c>
      <c r="N6424" s="2" t="str">
        <f t="shared" ref="N6424:N6427" si="1918">"A453612732"</f>
        <v>A453612732</v>
      </c>
      <c r="O6424" s="2" t="str">
        <f>"10528.88"</f>
        <v>10528.88</v>
      </c>
      <c r="P6424" s="2">
        <v>25</v>
      </c>
      <c r="Q6424" s="2">
        <f>P6424*B6424</f>
        <v>15000</v>
      </c>
      <c r="R6424" s="2">
        <f>(Q6424-O6424)/O6424*100</f>
        <v>42.4652954540274</v>
      </c>
    </row>
    <row r="6425" spans="1:18">
      <c r="A6425" s="2" t="str">
        <f>"华英农业"</f>
        <v>华英农业</v>
      </c>
      <c r="B6425" s="2">
        <v>600</v>
      </c>
      <c r="C6425" s="2">
        <v>300</v>
      </c>
      <c r="D6425" s="2" t="str">
        <f>"人民币"</f>
        <v>人民币</v>
      </c>
      <c r="E6425" s="2">
        <v>14.948</v>
      </c>
      <c r="F6425" s="2">
        <v>-418.66</v>
      </c>
      <c r="G6425" s="2">
        <v>-4.67</v>
      </c>
      <c r="H6425" s="2"/>
      <c r="I6425" s="2">
        <v>8550</v>
      </c>
      <c r="J6425" s="2">
        <v>14.25</v>
      </c>
      <c r="K6425" s="2">
        <v>300</v>
      </c>
      <c r="L6425" s="2">
        <v>0</v>
      </c>
      <c r="M6425" s="2" t="str">
        <f>"002321"</f>
        <v>002321</v>
      </c>
      <c r="N6425" s="2" t="str">
        <f>"0157472516"</f>
        <v>0157472516</v>
      </c>
      <c r="O6425" s="2" t="str">
        <f>"8968.66"</f>
        <v>8968.66</v>
      </c>
      <c r="P6425" s="2">
        <v>25</v>
      </c>
      <c r="Q6425" s="2">
        <f>P6425*B6425</f>
        <v>15000</v>
      </c>
      <c r="R6425" s="2">
        <f>(Q6425-O6425)/O6425*100</f>
        <v>67.2490650777262</v>
      </c>
    </row>
    <row r="6426" spans="1:18">
      <c r="A6426" s="2" t="str">
        <f>"*ST阳化"</f>
        <v>*ST阳化</v>
      </c>
      <c r="B6426" s="2">
        <v>900</v>
      </c>
      <c r="C6426" s="2">
        <v>600</v>
      </c>
      <c r="D6426" s="2" t="str">
        <f>"人民币"</f>
        <v>人民币</v>
      </c>
      <c r="E6426" s="2">
        <v>7.599</v>
      </c>
      <c r="F6426" s="2">
        <v>-80.2</v>
      </c>
      <c r="G6426" s="2">
        <v>-1.17</v>
      </c>
      <c r="H6426" s="2"/>
      <c r="I6426" s="2">
        <v>6759</v>
      </c>
      <c r="J6426" s="2">
        <v>7.51</v>
      </c>
      <c r="K6426" s="2">
        <v>300</v>
      </c>
      <c r="L6426" s="2">
        <v>0</v>
      </c>
      <c r="M6426" s="2" t="str">
        <f>"600691"</f>
        <v>600691</v>
      </c>
      <c r="N6426" s="2" t="str">
        <f>"A453612732"</f>
        <v>A453612732</v>
      </c>
      <c r="O6426" s="2" t="str">
        <f>"6839.20"</f>
        <v>6839.20</v>
      </c>
      <c r="P6426" s="2">
        <v>11</v>
      </c>
      <c r="Q6426" s="2">
        <f>P6426*B6426</f>
        <v>9900</v>
      </c>
      <c r="R6426" s="2">
        <f>(Q6426-O6426)/O6426*100</f>
        <v>44.7537723710376</v>
      </c>
    </row>
    <row r="6427" spans="1:18">
      <c r="A6427" s="2" t="str">
        <f>"雪峰科技"</f>
        <v>雪峰科技</v>
      </c>
      <c r="B6427" s="2">
        <v>200</v>
      </c>
      <c r="C6427" s="2">
        <v>100</v>
      </c>
      <c r="D6427" s="2" t="str">
        <f>"人民币"</f>
        <v>人民币</v>
      </c>
      <c r="E6427" s="2">
        <v>37.898</v>
      </c>
      <c r="F6427" s="2">
        <v>-1239.59</v>
      </c>
      <c r="G6427" s="2">
        <v>-16.35</v>
      </c>
      <c r="H6427" s="2"/>
      <c r="I6427" s="2">
        <v>6340</v>
      </c>
      <c r="J6427" s="2">
        <v>31.7</v>
      </c>
      <c r="K6427" s="2">
        <v>100</v>
      </c>
      <c r="L6427" s="2">
        <v>0</v>
      </c>
      <c r="M6427" s="2" t="str">
        <f>"603227"</f>
        <v>603227</v>
      </c>
      <c r="N6427" s="2" t="str">
        <f>"A453612732"</f>
        <v>A453612732</v>
      </c>
      <c r="O6427" s="2" t="str">
        <f>"7579.59"</f>
        <v>7579.59</v>
      </c>
      <c r="P6427" s="2">
        <v>42</v>
      </c>
      <c r="Q6427" s="2">
        <f>P6427*B6427</f>
        <v>8400</v>
      </c>
      <c r="R6427" s="2">
        <f>(Q6427-O6427)/O6427*100</f>
        <v>10.8239363870605</v>
      </c>
    </row>
    <row r="6428" spans="1:18">
      <c r="A6428" s="2" t="str">
        <f>"三花股份"</f>
        <v>三花股份</v>
      </c>
      <c r="B6428" s="2">
        <v>400</v>
      </c>
      <c r="C6428" s="2">
        <v>400</v>
      </c>
      <c r="D6428" s="2" t="str">
        <f>"人民币"</f>
        <v>人民币</v>
      </c>
      <c r="E6428" s="2">
        <v>13.737</v>
      </c>
      <c r="F6428" s="2">
        <v>69.25</v>
      </c>
      <c r="G6428" s="2">
        <v>1.26</v>
      </c>
      <c r="H6428" s="2"/>
      <c r="I6428" s="2">
        <v>5564</v>
      </c>
      <c r="J6428" s="2">
        <v>13.91</v>
      </c>
      <c r="K6428" s="2">
        <v>0</v>
      </c>
      <c r="L6428" s="2">
        <v>0</v>
      </c>
      <c r="M6428" s="2" t="str">
        <f>"002050"</f>
        <v>002050</v>
      </c>
      <c r="N6428" s="2" t="str">
        <f t="shared" ref="N6428:N6433" si="1919">"0157472516"</f>
        <v>0157472516</v>
      </c>
      <c r="O6428" s="2" t="str">
        <f>"5494.75"</f>
        <v>5494.75</v>
      </c>
      <c r="P6428" s="2">
        <v>20</v>
      </c>
      <c r="Q6428" s="2">
        <f>P6428*B6428</f>
        <v>8000</v>
      </c>
      <c r="R6428" s="2">
        <f>(Q6428-O6428)/O6428*100</f>
        <v>45.5935210883116</v>
      </c>
    </row>
    <row r="6429" spans="1:18">
      <c r="A6429" s="2" t="str">
        <f>"农 产 品"</f>
        <v>农 产 品</v>
      </c>
      <c r="B6429" s="2">
        <v>200</v>
      </c>
      <c r="C6429" s="2">
        <v>200</v>
      </c>
      <c r="D6429" s="2" t="str">
        <f>"人民币"</f>
        <v>人民币</v>
      </c>
      <c r="E6429" s="2">
        <v>25.665</v>
      </c>
      <c r="F6429" s="2">
        <v>-601</v>
      </c>
      <c r="G6429" s="2">
        <v>-11.71</v>
      </c>
      <c r="H6429" s="2"/>
      <c r="I6429" s="2">
        <v>4532</v>
      </c>
      <c r="J6429" s="2">
        <v>22.66</v>
      </c>
      <c r="K6429" s="2">
        <v>0</v>
      </c>
      <c r="L6429" s="2">
        <v>0</v>
      </c>
      <c r="M6429" s="2" t="str">
        <f>"000061"</f>
        <v>000061</v>
      </c>
      <c r="N6429" s="2" t="str">
        <f>"0157472516"</f>
        <v>0157472516</v>
      </c>
      <c r="O6429" s="2" t="str">
        <f>"5133.00"</f>
        <v>5133.00</v>
      </c>
      <c r="P6429" s="2">
        <v>35</v>
      </c>
      <c r="Q6429" s="2">
        <f>P6429*B6429</f>
        <v>7000</v>
      </c>
      <c r="R6429" s="2">
        <f>(Q6429-O6429)/O6429*100</f>
        <v>36.3724917202416</v>
      </c>
    </row>
    <row r="6430" spans="1:18">
      <c r="A6430" s="2" t="str">
        <f>"北京城建"</f>
        <v>北京城建</v>
      </c>
      <c r="B6430" s="2">
        <v>200</v>
      </c>
      <c r="C6430" s="2">
        <v>200</v>
      </c>
      <c r="D6430" s="2" t="str">
        <f>"人民币"</f>
        <v>人民币</v>
      </c>
      <c r="E6430" s="2">
        <v>24.605</v>
      </c>
      <c r="F6430" s="2">
        <v>-394.99</v>
      </c>
      <c r="G6430" s="2">
        <v>-8.03</v>
      </c>
      <c r="H6430" s="2"/>
      <c r="I6430" s="2">
        <v>4526</v>
      </c>
      <c r="J6430" s="2">
        <v>22.63</v>
      </c>
      <c r="K6430" s="2">
        <v>0</v>
      </c>
      <c r="L6430" s="2">
        <v>0</v>
      </c>
      <c r="M6430" s="2" t="str">
        <f>"600266"</f>
        <v>600266</v>
      </c>
      <c r="N6430" s="2" t="str">
        <f t="shared" ref="N6430:N6432" si="1920">"A453612732"</f>
        <v>A453612732</v>
      </c>
      <c r="O6430" s="2" t="str">
        <f>"4920.99"</f>
        <v>4920.99</v>
      </c>
      <c r="P6430" s="2">
        <v>28</v>
      </c>
      <c r="Q6430" s="2">
        <f>P6430*B6430</f>
        <v>5600</v>
      </c>
      <c r="R6430" s="2">
        <f>(Q6430-O6430)/O6430*100</f>
        <v>13.7982397850839</v>
      </c>
    </row>
    <row r="6431" spans="1:18">
      <c r="A6431" s="2" t="str">
        <f>"上汽集团"</f>
        <v>上汽集团</v>
      </c>
      <c r="B6431" s="2">
        <v>200</v>
      </c>
      <c r="C6431" s="2">
        <v>200</v>
      </c>
      <c r="D6431" s="2" t="str">
        <f>"人民币"</f>
        <v>人民币</v>
      </c>
      <c r="E6431" s="2">
        <v>24.736</v>
      </c>
      <c r="F6431" s="2">
        <v>-449.12</v>
      </c>
      <c r="G6431" s="2">
        <v>-9.08</v>
      </c>
      <c r="H6431" s="2"/>
      <c r="I6431" s="2">
        <v>4498</v>
      </c>
      <c r="J6431" s="2">
        <v>22.49</v>
      </c>
      <c r="K6431" s="2">
        <v>0</v>
      </c>
      <c r="L6431" s="2">
        <v>0</v>
      </c>
      <c r="M6431" s="2" t="str">
        <f>"600104"</f>
        <v>600104</v>
      </c>
      <c r="N6431" s="2" t="str">
        <f>"A453612732"</f>
        <v>A453612732</v>
      </c>
      <c r="O6431" s="2" t="str">
        <f>"4947.12"</f>
        <v>4947.12</v>
      </c>
      <c r="P6431" s="2">
        <v>35</v>
      </c>
      <c r="Q6431" s="2">
        <f>P6431*B6431</f>
        <v>7000</v>
      </c>
      <c r="R6431" s="2">
        <f>(Q6431-O6431)/O6431*100</f>
        <v>41.4964666310904</v>
      </c>
    </row>
    <row r="6432" spans="1:18">
      <c r="A6432" s="2" t="str">
        <f>"中海集运"</f>
        <v>中海集运</v>
      </c>
      <c r="B6432" s="2">
        <v>400</v>
      </c>
      <c r="C6432" s="2">
        <v>400</v>
      </c>
      <c r="D6432" s="2" t="str">
        <f>"人民币"</f>
        <v>人民币</v>
      </c>
      <c r="E6432" s="2">
        <v>9.099</v>
      </c>
      <c r="F6432" s="2">
        <v>-167.68</v>
      </c>
      <c r="G6432" s="2">
        <v>-4.6</v>
      </c>
      <c r="H6432" s="2"/>
      <c r="I6432" s="2">
        <v>3472</v>
      </c>
      <c r="J6432" s="2">
        <v>8.68</v>
      </c>
      <c r="K6432" s="2">
        <v>0</v>
      </c>
      <c r="L6432" s="2">
        <v>0</v>
      </c>
      <c r="M6432" s="2" t="str">
        <f>"601866"</f>
        <v>601866</v>
      </c>
      <c r="N6432" s="2" t="str">
        <f>"A453612732"</f>
        <v>A453612732</v>
      </c>
      <c r="O6432" s="2" t="str">
        <f>"3639.68"</f>
        <v>3639.68</v>
      </c>
      <c r="P6432" s="2">
        <v>12</v>
      </c>
      <c r="Q6432" s="2">
        <f>P6432*B6432</f>
        <v>4800</v>
      </c>
      <c r="R6432" s="2">
        <f>(Q6432-O6432)/O6432*100</f>
        <v>31.8797256901706</v>
      </c>
    </row>
    <row r="6433" spans="1:18">
      <c r="A6433" s="2" t="str">
        <f>"中航军B"</f>
        <v>中航军B</v>
      </c>
      <c r="B6433" s="2">
        <v>3000</v>
      </c>
      <c r="C6433" s="2">
        <v>3000</v>
      </c>
      <c r="D6433" s="2" t="str">
        <f>"人民币"</f>
        <v>人民币</v>
      </c>
      <c r="E6433" s="2">
        <v>0.972</v>
      </c>
      <c r="F6433" s="2">
        <v>-62</v>
      </c>
      <c r="G6433" s="2">
        <v>-2.16</v>
      </c>
      <c r="H6433" s="2"/>
      <c r="I6433" s="2">
        <v>2853</v>
      </c>
      <c r="J6433" s="2">
        <v>0.951</v>
      </c>
      <c r="K6433" s="2">
        <v>0</v>
      </c>
      <c r="L6433" s="2">
        <v>0</v>
      </c>
      <c r="M6433" s="2" t="str">
        <f>"150222"</f>
        <v>150222</v>
      </c>
      <c r="N6433" s="2" t="str">
        <f>"0157472516"</f>
        <v>0157472516</v>
      </c>
      <c r="O6433" s="2" t="str">
        <f>"2915.00"</f>
        <v>2915.00</v>
      </c>
      <c r="P6433" s="2">
        <v>1.1</v>
      </c>
      <c r="Q6433" s="2">
        <f>P6433*B6433</f>
        <v>3300</v>
      </c>
      <c r="R6433" s="2">
        <f>(Q6433-O6433)/O6433*100</f>
        <v>13.2075471698113</v>
      </c>
    </row>
    <row r="6434" spans="1:18">
      <c r="A6434" s="2" t="str">
        <f>"华贸物流"</f>
        <v>华贸物流</v>
      </c>
      <c r="B6434" s="2">
        <v>200</v>
      </c>
      <c r="C6434" s="2">
        <v>200</v>
      </c>
      <c r="D6434" s="2" t="str">
        <f>"人民币"</f>
        <v>人民币</v>
      </c>
      <c r="E6434" s="2">
        <v>16.576</v>
      </c>
      <c r="F6434" s="2">
        <v>-473.12</v>
      </c>
      <c r="G6434" s="2">
        <v>-14.27</v>
      </c>
      <c r="H6434" s="2"/>
      <c r="I6434" s="2">
        <v>2842</v>
      </c>
      <c r="J6434" s="2">
        <v>14.21</v>
      </c>
      <c r="K6434" s="2">
        <v>0</v>
      </c>
      <c r="L6434" s="2">
        <v>0</v>
      </c>
      <c r="M6434" s="2" t="str">
        <f>"603128"</f>
        <v>603128</v>
      </c>
      <c r="N6434" s="2" t="str">
        <f t="shared" ref="N6434:N6437" si="1921">"A453612732"</f>
        <v>A453612732</v>
      </c>
      <c r="O6434" s="2" t="str">
        <f>"3315.12"</f>
        <v>3315.12</v>
      </c>
      <c r="P6434" s="2">
        <v>20</v>
      </c>
      <c r="Q6434" s="2">
        <f>P6434*B6434</f>
        <v>4000</v>
      </c>
      <c r="R6434" s="2">
        <f>(Q6434-O6434)/O6434*100</f>
        <v>20.6592823185888</v>
      </c>
    </row>
    <row r="6435" spans="1:18">
      <c r="A6435" s="2" t="str">
        <f>"盛达矿业"</f>
        <v>盛达矿业</v>
      </c>
      <c r="B6435" s="2">
        <v>100</v>
      </c>
      <c r="C6435" s="2">
        <v>100</v>
      </c>
      <c r="D6435" s="2" t="str">
        <f>"人民币"</f>
        <v>人民币</v>
      </c>
      <c r="E6435" s="2">
        <v>38.308</v>
      </c>
      <c r="F6435" s="2">
        <v>-1175.77</v>
      </c>
      <c r="G6435" s="2">
        <v>-30.69</v>
      </c>
      <c r="H6435" s="2"/>
      <c r="I6435" s="2">
        <v>2655</v>
      </c>
      <c r="J6435" s="2">
        <v>26.55</v>
      </c>
      <c r="K6435" s="2">
        <v>0</v>
      </c>
      <c r="L6435" s="2">
        <v>100</v>
      </c>
      <c r="M6435" s="2" t="str">
        <f>"000603"</f>
        <v>000603</v>
      </c>
      <c r="N6435" s="2" t="str">
        <f>"0157472516"</f>
        <v>0157472516</v>
      </c>
      <c r="O6435" s="2" t="str">
        <f>"3830.77"</f>
        <v>3830.77</v>
      </c>
      <c r="P6435" s="2">
        <v>40</v>
      </c>
      <c r="Q6435" s="2">
        <f>P6435*B6435</f>
        <v>4000</v>
      </c>
      <c r="R6435" s="2">
        <f>(Q6435-O6435)/O6435*100</f>
        <v>4.41764971533138</v>
      </c>
    </row>
    <row r="6436" spans="1:18">
      <c r="A6436" s="2" t="str">
        <f>"大众交通"</f>
        <v>大众交通</v>
      </c>
      <c r="B6436" s="2">
        <v>100</v>
      </c>
      <c r="C6436" s="2">
        <v>100</v>
      </c>
      <c r="D6436" s="2" t="str">
        <f>"人民币"</f>
        <v>人民币</v>
      </c>
      <c r="E6436" s="2">
        <v>30.941</v>
      </c>
      <c r="F6436" s="2">
        <v>-1037.13</v>
      </c>
      <c r="G6436" s="2">
        <v>-33.52</v>
      </c>
      <c r="H6436" s="2"/>
      <c r="I6436" s="2">
        <v>2057</v>
      </c>
      <c r="J6436" s="2">
        <v>20.57</v>
      </c>
      <c r="K6436" s="2">
        <v>0</v>
      </c>
      <c r="L6436" s="2">
        <v>0</v>
      </c>
      <c r="M6436" s="2" t="str">
        <f>"600611"</f>
        <v>600611</v>
      </c>
      <c r="N6436" s="2" t="str">
        <f>"A453612732"</f>
        <v>A453612732</v>
      </c>
      <c r="O6436" s="2" t="str">
        <f>"3094.13"</f>
        <v>3094.13</v>
      </c>
      <c r="P6436" s="2">
        <v>28</v>
      </c>
      <c r="Q6436" s="2">
        <f>P6436*B6436</f>
        <v>2800</v>
      </c>
      <c r="R6436" s="2">
        <f>(Q6436-O6436)/O6436*100</f>
        <v>-9.50606470962759</v>
      </c>
    </row>
    <row r="6437" spans="1:18">
      <c r="A6437" s="2" t="str">
        <f>"中国中车"</f>
        <v>中国中车</v>
      </c>
      <c r="B6437" s="2">
        <v>100</v>
      </c>
      <c r="C6437" s="2">
        <v>100</v>
      </c>
      <c r="D6437" s="2" t="str">
        <f>"人民币"</f>
        <v>人民币</v>
      </c>
      <c r="E6437" s="2">
        <v>26.395</v>
      </c>
      <c r="F6437" s="2">
        <v>-631.5</v>
      </c>
      <c r="G6437" s="2">
        <v>-23.92</v>
      </c>
      <c r="H6437" s="2"/>
      <c r="I6437" s="2">
        <v>2008</v>
      </c>
      <c r="J6437" s="2">
        <v>20.08</v>
      </c>
      <c r="K6437" s="2">
        <v>0</v>
      </c>
      <c r="L6437" s="2">
        <v>100</v>
      </c>
      <c r="M6437" s="2" t="str">
        <f>"601766"</f>
        <v>601766</v>
      </c>
      <c r="N6437" s="2" t="str">
        <f>"A453612732"</f>
        <v>A453612732</v>
      </c>
      <c r="O6437" s="2" t="str">
        <f>"2639.50"</f>
        <v>2639.50</v>
      </c>
      <c r="P6437" s="2">
        <v>30</v>
      </c>
      <c r="Q6437" s="2">
        <f>P6437*B6437</f>
        <v>3000</v>
      </c>
      <c r="R6437" s="2">
        <f>(Q6437-O6437)/O6437*100</f>
        <v>13.6578897518469</v>
      </c>
    </row>
    <row r="6438" spans="1:18">
      <c r="A6438" s="2" t="s">
        <v>8</v>
      </c>
      <c r="B6438" s="2" t="s">
        <v>9</v>
      </c>
      <c r="C6438" s="4" t="s">
        <v>10</v>
      </c>
      <c r="D6438" s="4"/>
      <c r="E6438" s="4"/>
      <c r="F6438" s="2"/>
      <c r="G6438" s="2">
        <f>SUM(G6422:G6437)</f>
        <v>-178.38</v>
      </c>
      <c r="H6438" s="2"/>
      <c r="I6438" s="2"/>
      <c r="J6438" s="2"/>
      <c r="K6438" s="2"/>
      <c r="L6438" s="2"/>
      <c r="M6438" s="2"/>
      <c r="N6438" s="2"/>
      <c r="O6438" s="2"/>
      <c r="P6438" s="2"/>
      <c r="Q6438" s="2">
        <f>SUM(Q6422:Q6437)</f>
        <v>134800</v>
      </c>
      <c r="R6438" s="2"/>
    </row>
    <row r="6439" customFormat="1" spans="3:8">
      <c r="C6439" s="5"/>
      <c r="D6439" s="5"/>
      <c r="E6439" s="5"/>
      <c r="H6439" s="6">
        <v>42257</v>
      </c>
    </row>
    <row r="6440" customFormat="1" spans="10:10">
      <c r="J6440" s="6">
        <f>H6439+1</f>
        <v>42258</v>
      </c>
    </row>
    <row r="6441" customFormat="1" spans="2:11">
      <c r="B6441" t="s">
        <v>11</v>
      </c>
      <c r="K6441" s="7">
        <f ca="1">NOW()</f>
        <v>42259.9654398148</v>
      </c>
    </row>
    <row r="6442" customFormat="1" spans="9:9">
      <c r="I6442" t="e">
        <f>D6434+1</f>
        <v>#VALUE!</v>
      </c>
    </row>
    <row r="6443" customFormat="1"/>
    <row r="6444" spans="1:18">
      <c r="A6444" s="2" t="s">
        <v>0</v>
      </c>
      <c r="B6444" s="2" t="str">
        <f>"证券数量"</f>
        <v>证券数量</v>
      </c>
      <c r="C6444" s="2" t="s">
        <v>1</v>
      </c>
      <c r="D6444" s="2" t="str">
        <f>"价格币种"</f>
        <v>价格币种</v>
      </c>
      <c r="E6444" s="2" t="str">
        <f>"成本价"</f>
        <v>成本价</v>
      </c>
      <c r="F6444" s="2" t="str">
        <f>"浮动盈亏"</f>
        <v>浮动盈亏</v>
      </c>
      <c r="G6444" s="2" t="str">
        <f>"盈亏比例(%)"</f>
        <v>盈亏比例(%)</v>
      </c>
      <c r="H6444" s="2" t="str">
        <f>"折算汇率"</f>
        <v>折算汇率</v>
      </c>
      <c r="I6444" s="2" t="str">
        <f>"最新市值"</f>
        <v>最新市值</v>
      </c>
      <c r="J6444" s="2" t="str">
        <f>"当前价"</f>
        <v>当前价</v>
      </c>
      <c r="K6444" s="2" t="str">
        <f>"今买数量"</f>
        <v>今买数量</v>
      </c>
      <c r="L6444" s="2" t="str">
        <f>"今卖数量"</f>
        <v>今卖数量</v>
      </c>
      <c r="M6444" s="2" t="str">
        <f>"证券代码"</f>
        <v>证券代码</v>
      </c>
      <c r="N6444" s="2" t="str">
        <f>"股东代码"</f>
        <v>股东代码</v>
      </c>
      <c r="O6444" s="2" t="str">
        <f>"成本金额"</f>
        <v>成本金额</v>
      </c>
      <c r="P6444" s="2" t="s">
        <v>2</v>
      </c>
      <c r="Q6444" s="2"/>
      <c r="R6444" s="2" t="s">
        <v>3</v>
      </c>
    </row>
    <row r="6445" spans="1:18">
      <c r="A6445" s="2" t="s">
        <v>4</v>
      </c>
      <c r="B6445" s="9" t="s">
        <v>5</v>
      </c>
      <c r="C6445" s="9" t="s">
        <v>5</v>
      </c>
      <c r="D6445" s="2" t="str">
        <f t="shared" ref="D6445:D6460" si="1922">"人民币"</f>
        <v>人民币</v>
      </c>
      <c r="E6445" s="2">
        <v>19.758</v>
      </c>
      <c r="F6445" s="2">
        <v>-1294.53</v>
      </c>
      <c r="G6445" s="2">
        <v>-8.19</v>
      </c>
      <c r="H6445" s="9" t="s">
        <v>6</v>
      </c>
      <c r="I6445" s="2">
        <v>14512</v>
      </c>
      <c r="J6445" s="2">
        <v>18.14</v>
      </c>
      <c r="K6445" s="2">
        <v>0</v>
      </c>
      <c r="L6445" s="2">
        <v>0</v>
      </c>
      <c r="M6445" s="2" t="str">
        <f>"000936"</f>
        <v>000936</v>
      </c>
      <c r="N6445" s="2" t="str">
        <f t="shared" ref="N6445:N6448" si="1923">"0157472516"</f>
        <v>0157472516</v>
      </c>
      <c r="O6445" s="2" t="str">
        <f>"15806.53"</f>
        <v>15806.53</v>
      </c>
      <c r="P6445" s="2">
        <v>30</v>
      </c>
      <c r="Q6445" s="2">
        <f t="shared" ref="Q6445:Q6460" si="1924">P6445*B6445</f>
        <v>24000</v>
      </c>
      <c r="R6445" s="2">
        <f t="shared" ref="R6445:R6460" si="1925">(Q6445-O6445)/O6445*100</f>
        <v>51.835981711356</v>
      </c>
    </row>
    <row r="6446" spans="1:18">
      <c r="A6446" s="2" t="str">
        <f>"创业板B"</f>
        <v>创业板B</v>
      </c>
      <c r="B6446" s="2">
        <v>10000</v>
      </c>
      <c r="C6446" s="2">
        <v>10000</v>
      </c>
      <c r="D6446" s="2" t="str">
        <f>"人民币"</f>
        <v>人民币</v>
      </c>
      <c r="E6446" s="2">
        <v>1.116</v>
      </c>
      <c r="F6446" s="2">
        <v>-927.5</v>
      </c>
      <c r="G6446" s="2">
        <v>-8.33</v>
      </c>
      <c r="H6446" s="2"/>
      <c r="I6446" s="2">
        <v>10230</v>
      </c>
      <c r="J6446" s="2">
        <v>1.023</v>
      </c>
      <c r="K6446" s="2">
        <v>0</v>
      </c>
      <c r="L6446" s="2">
        <v>0</v>
      </c>
      <c r="M6446" s="2" t="str">
        <f>"150153"</f>
        <v>150153</v>
      </c>
      <c r="N6446" s="2" t="str">
        <f>"0157472516"</f>
        <v>0157472516</v>
      </c>
      <c r="O6446" s="2" t="str">
        <f>"11157.50"</f>
        <v>11157.50</v>
      </c>
      <c r="P6446" s="2">
        <v>1.3</v>
      </c>
      <c r="Q6446" s="2">
        <f>P6446*B6446</f>
        <v>13000</v>
      </c>
      <c r="R6446" s="2">
        <f>(Q6446-O6446)/O6446*100</f>
        <v>16.5135559041004</v>
      </c>
    </row>
    <row r="6447" spans="1:18">
      <c r="A6447" s="2" t="s">
        <v>7</v>
      </c>
      <c r="B6447" s="2">
        <v>600</v>
      </c>
      <c r="C6447" s="2">
        <v>600</v>
      </c>
      <c r="D6447" s="2" t="str">
        <f>"人民币"</f>
        <v>人民币</v>
      </c>
      <c r="E6447" s="2">
        <v>17.548</v>
      </c>
      <c r="F6447" s="2">
        <v>-310.88</v>
      </c>
      <c r="G6447" s="2">
        <v>-2.95</v>
      </c>
      <c r="H6447" s="2"/>
      <c r="I6447" s="2">
        <v>10218</v>
      </c>
      <c r="J6447" s="2">
        <v>17.03</v>
      </c>
      <c r="K6447" s="2">
        <v>0</v>
      </c>
      <c r="L6447" s="2">
        <v>0</v>
      </c>
      <c r="M6447" s="2" t="str">
        <f>"600008"</f>
        <v>600008</v>
      </c>
      <c r="N6447" s="2" t="str">
        <f t="shared" ref="N6447:N6450" si="1926">"A453612732"</f>
        <v>A453612732</v>
      </c>
      <c r="O6447" s="2" t="str">
        <f>"10528.88"</f>
        <v>10528.88</v>
      </c>
      <c r="P6447" s="2">
        <v>25</v>
      </c>
      <c r="Q6447" s="2">
        <f>P6447*B6447</f>
        <v>15000</v>
      </c>
      <c r="R6447" s="2">
        <f>(Q6447-O6447)/O6447*100</f>
        <v>42.4652954540274</v>
      </c>
    </row>
    <row r="6448" spans="1:18">
      <c r="A6448" s="2" t="str">
        <f>"华英农业"</f>
        <v>华英农业</v>
      </c>
      <c r="B6448" s="2">
        <v>600</v>
      </c>
      <c r="C6448" s="2">
        <v>300</v>
      </c>
      <c r="D6448" s="2" t="str">
        <f>"人民币"</f>
        <v>人民币</v>
      </c>
      <c r="E6448" s="2">
        <v>14.948</v>
      </c>
      <c r="F6448" s="2">
        <v>-418.66</v>
      </c>
      <c r="G6448" s="2">
        <v>-4.67</v>
      </c>
      <c r="H6448" s="2"/>
      <c r="I6448" s="2">
        <v>8550</v>
      </c>
      <c r="J6448" s="2">
        <v>14.25</v>
      </c>
      <c r="K6448" s="2">
        <v>300</v>
      </c>
      <c r="L6448" s="2">
        <v>0</v>
      </c>
      <c r="M6448" s="2" t="str">
        <f>"002321"</f>
        <v>002321</v>
      </c>
      <c r="N6448" s="2" t="str">
        <f>"0157472516"</f>
        <v>0157472516</v>
      </c>
      <c r="O6448" s="2" t="str">
        <f>"8968.66"</f>
        <v>8968.66</v>
      </c>
      <c r="P6448" s="2">
        <v>25</v>
      </c>
      <c r="Q6448" s="2">
        <f>P6448*B6448</f>
        <v>15000</v>
      </c>
      <c r="R6448" s="2">
        <f>(Q6448-O6448)/O6448*100</f>
        <v>67.2490650777262</v>
      </c>
    </row>
    <row r="6449" spans="1:18">
      <c r="A6449" s="2" t="str">
        <f>"*ST阳化"</f>
        <v>*ST阳化</v>
      </c>
      <c r="B6449" s="2">
        <v>900</v>
      </c>
      <c r="C6449" s="2">
        <v>600</v>
      </c>
      <c r="D6449" s="2" t="str">
        <f>"人民币"</f>
        <v>人民币</v>
      </c>
      <c r="E6449" s="2">
        <v>7.599</v>
      </c>
      <c r="F6449" s="2">
        <v>-80.2</v>
      </c>
      <c r="G6449" s="2">
        <v>-1.17</v>
      </c>
      <c r="H6449" s="2"/>
      <c r="I6449" s="2">
        <v>6759</v>
      </c>
      <c r="J6449" s="2">
        <v>7.51</v>
      </c>
      <c r="K6449" s="2">
        <v>300</v>
      </c>
      <c r="L6449" s="2">
        <v>0</v>
      </c>
      <c r="M6449" s="2" t="str">
        <f>"600691"</f>
        <v>600691</v>
      </c>
      <c r="N6449" s="2" t="str">
        <f>"A453612732"</f>
        <v>A453612732</v>
      </c>
      <c r="O6449" s="2" t="str">
        <f>"6839.20"</f>
        <v>6839.20</v>
      </c>
      <c r="P6449" s="2">
        <v>11</v>
      </c>
      <c r="Q6449" s="2">
        <f>P6449*B6449</f>
        <v>9900</v>
      </c>
      <c r="R6449" s="2">
        <f>(Q6449-O6449)/O6449*100</f>
        <v>44.7537723710376</v>
      </c>
    </row>
    <row r="6450" spans="1:18">
      <c r="A6450" s="2" t="str">
        <f>"雪峰科技"</f>
        <v>雪峰科技</v>
      </c>
      <c r="B6450" s="2">
        <v>200</v>
      </c>
      <c r="C6450" s="2">
        <v>100</v>
      </c>
      <c r="D6450" s="2" t="str">
        <f>"人民币"</f>
        <v>人民币</v>
      </c>
      <c r="E6450" s="2">
        <v>37.898</v>
      </c>
      <c r="F6450" s="2">
        <v>-1239.59</v>
      </c>
      <c r="G6450" s="2">
        <v>-16.35</v>
      </c>
      <c r="H6450" s="2"/>
      <c r="I6450" s="2">
        <v>6340</v>
      </c>
      <c r="J6450" s="2">
        <v>31.7</v>
      </c>
      <c r="K6450" s="2">
        <v>100</v>
      </c>
      <c r="L6450" s="2">
        <v>0</v>
      </c>
      <c r="M6450" s="2" t="str">
        <f>"603227"</f>
        <v>603227</v>
      </c>
      <c r="N6450" s="2" t="str">
        <f>"A453612732"</f>
        <v>A453612732</v>
      </c>
      <c r="O6450" s="2" t="str">
        <f>"7579.59"</f>
        <v>7579.59</v>
      </c>
      <c r="P6450" s="2">
        <v>42</v>
      </c>
      <c r="Q6450" s="2">
        <f>P6450*B6450</f>
        <v>8400</v>
      </c>
      <c r="R6450" s="2">
        <f>(Q6450-O6450)/O6450*100</f>
        <v>10.8239363870605</v>
      </c>
    </row>
    <row r="6451" spans="1:18">
      <c r="A6451" s="2" t="str">
        <f>"三花股份"</f>
        <v>三花股份</v>
      </c>
      <c r="B6451" s="2">
        <v>400</v>
      </c>
      <c r="C6451" s="2">
        <v>400</v>
      </c>
      <c r="D6451" s="2" t="str">
        <f>"人民币"</f>
        <v>人民币</v>
      </c>
      <c r="E6451" s="2">
        <v>13.737</v>
      </c>
      <c r="F6451" s="2">
        <v>69.25</v>
      </c>
      <c r="G6451" s="2">
        <v>1.26</v>
      </c>
      <c r="H6451" s="2"/>
      <c r="I6451" s="2">
        <v>5564</v>
      </c>
      <c r="J6451" s="2">
        <v>13.91</v>
      </c>
      <c r="K6451" s="2">
        <v>0</v>
      </c>
      <c r="L6451" s="2">
        <v>0</v>
      </c>
      <c r="M6451" s="2" t="str">
        <f>"002050"</f>
        <v>002050</v>
      </c>
      <c r="N6451" s="2" t="str">
        <f t="shared" ref="N6451:N6456" si="1927">"0157472516"</f>
        <v>0157472516</v>
      </c>
      <c r="O6451" s="2" t="str">
        <f>"5494.75"</f>
        <v>5494.75</v>
      </c>
      <c r="P6451" s="2">
        <v>20</v>
      </c>
      <c r="Q6451" s="2">
        <f>P6451*B6451</f>
        <v>8000</v>
      </c>
      <c r="R6451" s="2">
        <f>(Q6451-O6451)/O6451*100</f>
        <v>45.5935210883116</v>
      </c>
    </row>
    <row r="6452" spans="1:18">
      <c r="A6452" s="2" t="str">
        <f>"农 产 品"</f>
        <v>农 产 品</v>
      </c>
      <c r="B6452" s="2">
        <v>200</v>
      </c>
      <c r="C6452" s="2">
        <v>200</v>
      </c>
      <c r="D6452" s="2" t="str">
        <f>"人民币"</f>
        <v>人民币</v>
      </c>
      <c r="E6452" s="2">
        <v>25.665</v>
      </c>
      <c r="F6452" s="2">
        <v>-601</v>
      </c>
      <c r="G6452" s="2">
        <v>-11.71</v>
      </c>
      <c r="H6452" s="2"/>
      <c r="I6452" s="2">
        <v>4532</v>
      </c>
      <c r="J6452" s="2">
        <v>22.66</v>
      </c>
      <c r="K6452" s="2">
        <v>0</v>
      </c>
      <c r="L6452" s="2">
        <v>0</v>
      </c>
      <c r="M6452" s="2" t="str">
        <f>"000061"</f>
        <v>000061</v>
      </c>
      <c r="N6452" s="2" t="str">
        <f>"0157472516"</f>
        <v>0157472516</v>
      </c>
      <c r="O6452" s="2" t="str">
        <f>"5133.00"</f>
        <v>5133.00</v>
      </c>
      <c r="P6452" s="2">
        <v>35</v>
      </c>
      <c r="Q6452" s="2">
        <f>P6452*B6452</f>
        <v>7000</v>
      </c>
      <c r="R6452" s="2">
        <f>(Q6452-O6452)/O6452*100</f>
        <v>36.3724917202416</v>
      </c>
    </row>
    <row r="6453" spans="1:18">
      <c r="A6453" s="2" t="str">
        <f>"北京城建"</f>
        <v>北京城建</v>
      </c>
      <c r="B6453" s="2">
        <v>200</v>
      </c>
      <c r="C6453" s="2">
        <v>200</v>
      </c>
      <c r="D6453" s="2" t="str">
        <f>"人民币"</f>
        <v>人民币</v>
      </c>
      <c r="E6453" s="2">
        <v>24.605</v>
      </c>
      <c r="F6453" s="2">
        <v>-394.99</v>
      </c>
      <c r="G6453" s="2">
        <v>-8.03</v>
      </c>
      <c r="H6453" s="2"/>
      <c r="I6453" s="2">
        <v>4526</v>
      </c>
      <c r="J6453" s="2">
        <v>22.63</v>
      </c>
      <c r="K6453" s="2">
        <v>0</v>
      </c>
      <c r="L6453" s="2">
        <v>0</v>
      </c>
      <c r="M6453" s="2" t="str">
        <f>"600266"</f>
        <v>600266</v>
      </c>
      <c r="N6453" s="2" t="str">
        <f t="shared" ref="N6453:N6455" si="1928">"A453612732"</f>
        <v>A453612732</v>
      </c>
      <c r="O6453" s="2" t="str">
        <f>"4920.99"</f>
        <v>4920.99</v>
      </c>
      <c r="P6453" s="2">
        <v>28</v>
      </c>
      <c r="Q6453" s="2">
        <f>P6453*B6453</f>
        <v>5600</v>
      </c>
      <c r="R6453" s="2">
        <f>(Q6453-O6453)/O6453*100</f>
        <v>13.7982397850839</v>
      </c>
    </row>
    <row r="6454" spans="1:18">
      <c r="A6454" s="2" t="str">
        <f>"上汽集团"</f>
        <v>上汽集团</v>
      </c>
      <c r="B6454" s="2">
        <v>200</v>
      </c>
      <c r="C6454" s="2">
        <v>200</v>
      </c>
      <c r="D6454" s="2" t="str">
        <f>"人民币"</f>
        <v>人民币</v>
      </c>
      <c r="E6454" s="2">
        <v>24.736</v>
      </c>
      <c r="F6454" s="2">
        <v>-449.12</v>
      </c>
      <c r="G6454" s="2">
        <v>-9.08</v>
      </c>
      <c r="H6454" s="2"/>
      <c r="I6454" s="2">
        <v>4498</v>
      </c>
      <c r="J6454" s="2">
        <v>22.49</v>
      </c>
      <c r="K6454" s="2">
        <v>0</v>
      </c>
      <c r="L6454" s="2">
        <v>0</v>
      </c>
      <c r="M6454" s="2" t="str">
        <f>"600104"</f>
        <v>600104</v>
      </c>
      <c r="N6454" s="2" t="str">
        <f>"A453612732"</f>
        <v>A453612732</v>
      </c>
      <c r="O6454" s="2" t="str">
        <f>"4947.12"</f>
        <v>4947.12</v>
      </c>
      <c r="P6454" s="2">
        <v>35</v>
      </c>
      <c r="Q6454" s="2">
        <f>P6454*B6454</f>
        <v>7000</v>
      </c>
      <c r="R6454" s="2">
        <f>(Q6454-O6454)/O6454*100</f>
        <v>41.4964666310904</v>
      </c>
    </row>
    <row r="6455" spans="1:18">
      <c r="A6455" s="2" t="str">
        <f>"中海集运"</f>
        <v>中海集运</v>
      </c>
      <c r="B6455" s="2">
        <v>400</v>
      </c>
      <c r="C6455" s="2">
        <v>400</v>
      </c>
      <c r="D6455" s="2" t="str">
        <f>"人民币"</f>
        <v>人民币</v>
      </c>
      <c r="E6455" s="2">
        <v>9.099</v>
      </c>
      <c r="F6455" s="2">
        <v>-167.68</v>
      </c>
      <c r="G6455" s="2">
        <v>-4.6</v>
      </c>
      <c r="H6455" s="2"/>
      <c r="I6455" s="2">
        <v>3472</v>
      </c>
      <c r="J6455" s="2">
        <v>8.68</v>
      </c>
      <c r="K6455" s="2">
        <v>0</v>
      </c>
      <c r="L6455" s="2">
        <v>0</v>
      </c>
      <c r="M6455" s="2" t="str">
        <f>"601866"</f>
        <v>601866</v>
      </c>
      <c r="N6455" s="2" t="str">
        <f>"A453612732"</f>
        <v>A453612732</v>
      </c>
      <c r="O6455" s="2" t="str">
        <f>"3639.68"</f>
        <v>3639.68</v>
      </c>
      <c r="P6455" s="2">
        <v>12</v>
      </c>
      <c r="Q6455" s="2">
        <f>P6455*B6455</f>
        <v>4800</v>
      </c>
      <c r="R6455" s="2">
        <f>(Q6455-O6455)/O6455*100</f>
        <v>31.8797256901706</v>
      </c>
    </row>
    <row r="6456" spans="1:18">
      <c r="A6456" s="2" t="str">
        <f>"中航军B"</f>
        <v>中航军B</v>
      </c>
      <c r="B6456" s="2">
        <v>3000</v>
      </c>
      <c r="C6456" s="2">
        <v>3000</v>
      </c>
      <c r="D6456" s="2" t="str">
        <f>"人民币"</f>
        <v>人民币</v>
      </c>
      <c r="E6456" s="2">
        <v>0.972</v>
      </c>
      <c r="F6456" s="2">
        <v>-62</v>
      </c>
      <c r="G6456" s="2">
        <v>-2.16</v>
      </c>
      <c r="H6456" s="2"/>
      <c r="I6456" s="2">
        <v>2853</v>
      </c>
      <c r="J6456" s="2">
        <v>0.951</v>
      </c>
      <c r="K6456" s="2">
        <v>0</v>
      </c>
      <c r="L6456" s="2">
        <v>0</v>
      </c>
      <c r="M6456" s="2" t="str">
        <f>"150222"</f>
        <v>150222</v>
      </c>
      <c r="N6456" s="2" t="str">
        <f>"0157472516"</f>
        <v>0157472516</v>
      </c>
      <c r="O6456" s="2" t="str">
        <f>"2915.00"</f>
        <v>2915.00</v>
      </c>
      <c r="P6456" s="2">
        <v>1.1</v>
      </c>
      <c r="Q6456" s="2">
        <f>P6456*B6456</f>
        <v>3300</v>
      </c>
      <c r="R6456" s="2">
        <f>(Q6456-O6456)/O6456*100</f>
        <v>13.2075471698113</v>
      </c>
    </row>
    <row r="6457" spans="1:18">
      <c r="A6457" s="2" t="str">
        <f>"华贸物流"</f>
        <v>华贸物流</v>
      </c>
      <c r="B6457" s="2">
        <v>200</v>
      </c>
      <c r="C6457" s="2">
        <v>200</v>
      </c>
      <c r="D6457" s="2" t="str">
        <f>"人民币"</f>
        <v>人民币</v>
      </c>
      <c r="E6457" s="2">
        <v>16.576</v>
      </c>
      <c r="F6457" s="2">
        <v>-473.12</v>
      </c>
      <c r="G6457" s="2">
        <v>-14.27</v>
      </c>
      <c r="H6457" s="2"/>
      <c r="I6457" s="2">
        <v>2842</v>
      </c>
      <c r="J6457" s="2">
        <v>14.21</v>
      </c>
      <c r="K6457" s="2">
        <v>0</v>
      </c>
      <c r="L6457" s="2">
        <v>0</v>
      </c>
      <c r="M6457" s="2" t="str">
        <f>"603128"</f>
        <v>603128</v>
      </c>
      <c r="N6457" s="2" t="str">
        <f t="shared" ref="N6457:N6460" si="1929">"A453612732"</f>
        <v>A453612732</v>
      </c>
      <c r="O6457" s="2" t="str">
        <f>"3315.12"</f>
        <v>3315.12</v>
      </c>
      <c r="P6457" s="2">
        <v>20</v>
      </c>
      <c r="Q6457" s="2">
        <f>P6457*B6457</f>
        <v>4000</v>
      </c>
      <c r="R6457" s="2">
        <f>(Q6457-O6457)/O6457*100</f>
        <v>20.6592823185888</v>
      </c>
    </row>
    <row r="6458" spans="1:18">
      <c r="A6458" s="2" t="str">
        <f>"盛达矿业"</f>
        <v>盛达矿业</v>
      </c>
      <c r="B6458" s="2">
        <v>100</v>
      </c>
      <c r="C6458" s="2">
        <v>100</v>
      </c>
      <c r="D6458" s="2" t="str">
        <f>"人民币"</f>
        <v>人民币</v>
      </c>
      <c r="E6458" s="2">
        <v>38.308</v>
      </c>
      <c r="F6458" s="2">
        <v>-1175.77</v>
      </c>
      <c r="G6458" s="2">
        <v>-30.69</v>
      </c>
      <c r="H6458" s="2"/>
      <c r="I6458" s="2">
        <v>2655</v>
      </c>
      <c r="J6458" s="2">
        <v>26.55</v>
      </c>
      <c r="K6458" s="2">
        <v>0</v>
      </c>
      <c r="L6458" s="2">
        <v>100</v>
      </c>
      <c r="M6458" s="2" t="str">
        <f>"000603"</f>
        <v>000603</v>
      </c>
      <c r="N6458" s="2" t="str">
        <f>"0157472516"</f>
        <v>0157472516</v>
      </c>
      <c r="O6458" s="2" t="str">
        <f>"3830.77"</f>
        <v>3830.77</v>
      </c>
      <c r="P6458" s="2">
        <v>40</v>
      </c>
      <c r="Q6458" s="2">
        <f>P6458*B6458</f>
        <v>4000</v>
      </c>
      <c r="R6458" s="2">
        <f>(Q6458-O6458)/O6458*100</f>
        <v>4.41764971533138</v>
      </c>
    </row>
    <row r="6459" spans="1:18">
      <c r="A6459" s="2" t="str">
        <f>"大众交通"</f>
        <v>大众交通</v>
      </c>
      <c r="B6459" s="2">
        <v>100</v>
      </c>
      <c r="C6459" s="2">
        <v>100</v>
      </c>
      <c r="D6459" s="2" t="str">
        <f>"人民币"</f>
        <v>人民币</v>
      </c>
      <c r="E6459" s="2">
        <v>30.941</v>
      </c>
      <c r="F6459" s="2">
        <v>-1037.13</v>
      </c>
      <c r="G6459" s="2">
        <v>-33.52</v>
      </c>
      <c r="H6459" s="2"/>
      <c r="I6459" s="2">
        <v>2057</v>
      </c>
      <c r="J6459" s="2">
        <v>20.57</v>
      </c>
      <c r="K6459" s="2">
        <v>0</v>
      </c>
      <c r="L6459" s="2">
        <v>0</v>
      </c>
      <c r="M6459" s="2" t="str">
        <f>"600611"</f>
        <v>600611</v>
      </c>
      <c r="N6459" s="2" t="str">
        <f>"A453612732"</f>
        <v>A453612732</v>
      </c>
      <c r="O6459" s="2" t="str">
        <f>"3094.13"</f>
        <v>3094.13</v>
      </c>
      <c r="P6459" s="2">
        <v>28</v>
      </c>
      <c r="Q6459" s="2">
        <f>P6459*B6459</f>
        <v>2800</v>
      </c>
      <c r="R6459" s="2">
        <f>(Q6459-O6459)/O6459*100</f>
        <v>-9.50606470962759</v>
      </c>
    </row>
    <row r="6460" spans="1:18">
      <c r="A6460" s="2" t="str">
        <f>"中国中车"</f>
        <v>中国中车</v>
      </c>
      <c r="B6460" s="2">
        <v>100</v>
      </c>
      <c r="C6460" s="2">
        <v>100</v>
      </c>
      <c r="D6460" s="2" t="str">
        <f>"人民币"</f>
        <v>人民币</v>
      </c>
      <c r="E6460" s="2">
        <v>26.395</v>
      </c>
      <c r="F6460" s="2">
        <v>-631.5</v>
      </c>
      <c r="G6460" s="2">
        <v>-23.92</v>
      </c>
      <c r="H6460" s="2"/>
      <c r="I6460" s="2">
        <v>2008</v>
      </c>
      <c r="J6460" s="2">
        <v>20.08</v>
      </c>
      <c r="K6460" s="2">
        <v>0</v>
      </c>
      <c r="L6460" s="2">
        <v>100</v>
      </c>
      <c r="M6460" s="2" t="str">
        <f>"601766"</f>
        <v>601766</v>
      </c>
      <c r="N6460" s="2" t="str">
        <f>"A453612732"</f>
        <v>A453612732</v>
      </c>
      <c r="O6460" s="2" t="str">
        <f>"2639.50"</f>
        <v>2639.50</v>
      </c>
      <c r="P6460" s="2">
        <v>30</v>
      </c>
      <c r="Q6460" s="2">
        <f>P6460*B6460</f>
        <v>3000</v>
      </c>
      <c r="R6460" s="2">
        <f>(Q6460-O6460)/O6460*100</f>
        <v>13.6578897518469</v>
      </c>
    </row>
    <row r="6461" spans="1:18">
      <c r="A6461" s="2" t="s">
        <v>8</v>
      </c>
      <c r="B6461" s="2" t="s">
        <v>9</v>
      </c>
      <c r="C6461" s="4" t="s">
        <v>10</v>
      </c>
      <c r="D6461" s="4"/>
      <c r="E6461" s="4"/>
      <c r="F6461" s="2"/>
      <c r="G6461" s="2">
        <f>SUM(G6445:G6460)</f>
        <v>-178.38</v>
      </c>
      <c r="H6461" s="2"/>
      <c r="I6461" s="2"/>
      <c r="J6461" s="2"/>
      <c r="K6461" s="2"/>
      <c r="L6461" s="2"/>
      <c r="M6461" s="2"/>
      <c r="N6461" s="2"/>
      <c r="O6461" s="2"/>
      <c r="P6461" s="2"/>
      <c r="Q6461" s="2">
        <f>SUM(Q6445:Q6460)</f>
        <v>134800</v>
      </c>
      <c r="R6461" s="2"/>
    </row>
    <row r="6462" customFormat="1" spans="3:8">
      <c r="C6462" s="5"/>
      <c r="D6462" s="5"/>
      <c r="E6462" s="5"/>
      <c r="H6462" s="6">
        <v>42257</v>
      </c>
    </row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spans="2:18">
      <c r="B6474" s="2" t="str">
        <f>"币种"</f>
        <v>币种</v>
      </c>
      <c r="C6474" s="2" t="str">
        <f>"余额"</f>
        <v>余额</v>
      </c>
      <c r="D6474" s="2" t="str">
        <f>"可用"</f>
        <v>可用</v>
      </c>
      <c r="E6474" s="2" t="str">
        <f>"可取"</f>
        <v>可取</v>
      </c>
      <c r="F6474" s="2" t="str">
        <f>"参考市值"</f>
        <v>参考市值</v>
      </c>
      <c r="G6474" s="2" t="str">
        <f>"资产"</f>
        <v>资产</v>
      </c>
      <c r="H6474" s="2" t="str">
        <f>"盈亏"</f>
        <v>盈亏</v>
      </c>
      <c r="I6474" s="2"/>
      <c r="J6474" s="2"/>
      <c r="K6474" s="2"/>
      <c r="L6474" s="2"/>
      <c r="M6474" s="2"/>
      <c r="N6474" s="2"/>
      <c r="O6474" s="2"/>
      <c r="P6474" s="2"/>
      <c r="Q6474" s="2"/>
      <c r="R6474" s="2"/>
    </row>
    <row r="6475" spans="2:18">
      <c r="B6475" s="2" t="str">
        <f>"人民币"</f>
        <v>人民币</v>
      </c>
      <c r="C6475" s="2" t="str">
        <f>"5508.71"</f>
        <v>5508.71</v>
      </c>
      <c r="D6475" s="2" t="str">
        <f>"138.54"</f>
        <v>138.54</v>
      </c>
      <c r="E6475" s="2" t="str">
        <f>"138.54"</f>
        <v>138.54</v>
      </c>
      <c r="F6475" s="2" t="str">
        <f>"91616.00"</f>
        <v>91616.00</v>
      </c>
      <c r="G6475" s="2" t="str">
        <f>"91754.54"</f>
        <v>91754.54</v>
      </c>
      <c r="H6475" s="2" t="str">
        <f>"-9194.42"</f>
        <v>-9194.42</v>
      </c>
      <c r="I6475" s="2"/>
      <c r="J6475" s="2"/>
      <c r="K6475" s="2"/>
      <c r="L6475" s="2"/>
      <c r="M6475" s="2"/>
      <c r="N6475" s="2"/>
      <c r="O6475" s="2"/>
      <c r="P6475" s="2"/>
      <c r="Q6475" s="2"/>
      <c r="R6475" s="2"/>
    </row>
    <row r="6476" spans="2:18"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8"/>
    </row>
    <row r="6477" spans="2:18">
      <c r="B6477" s="2" t="s">
        <v>0</v>
      </c>
      <c r="C6477" s="2" t="str">
        <f>"证券数量"</f>
        <v>证券数量</v>
      </c>
      <c r="D6477" s="2" t="s">
        <v>1</v>
      </c>
      <c r="E6477" s="2" t="str">
        <f>"价格币种"</f>
        <v>价格币种</v>
      </c>
      <c r="F6477" s="2" t="str">
        <f>"成本价"</f>
        <v>成本价</v>
      </c>
      <c r="G6477" s="2" t="str">
        <f>"浮动盈亏"</f>
        <v>浮动盈亏</v>
      </c>
      <c r="H6477" s="2" t="str">
        <f>"盈亏比例(%)"</f>
        <v>盈亏比例(%)</v>
      </c>
      <c r="I6477" s="2" t="str">
        <f>"折算汇率"</f>
        <v>折算汇率</v>
      </c>
      <c r="J6477" s="2" t="str">
        <f>"最新市值"</f>
        <v>最新市值</v>
      </c>
      <c r="K6477" s="2" t="str">
        <f>"当前价"</f>
        <v>当前价</v>
      </c>
      <c r="L6477" s="2" t="str">
        <f>"今买数量"</f>
        <v>今买数量</v>
      </c>
      <c r="M6477" s="2" t="str">
        <f>"今卖数量"</f>
        <v>今卖数量</v>
      </c>
      <c r="N6477" s="2" t="str">
        <f>"证券代码"</f>
        <v>证券代码</v>
      </c>
      <c r="O6477" s="2" t="str">
        <f>"股东代码"</f>
        <v>股东代码</v>
      </c>
      <c r="P6477" s="2" t="str">
        <f>"成本金额"</f>
        <v>成本金额</v>
      </c>
      <c r="Q6477" s="2" t="s">
        <v>2</v>
      </c>
      <c r="R6477" s="2"/>
    </row>
    <row r="6478" spans="2:18">
      <c r="B6478" s="2" t="s">
        <v>4</v>
      </c>
      <c r="C6478" s="9" t="s">
        <v>5</v>
      </c>
      <c r="D6478" s="9" t="s">
        <v>5</v>
      </c>
      <c r="E6478" s="2" t="str">
        <f t="shared" ref="E6478:E6493" si="1930">"人民币"</f>
        <v>人民币</v>
      </c>
      <c r="F6478" s="2">
        <v>19.758</v>
      </c>
      <c r="G6478" s="2">
        <v>-1294.53</v>
      </c>
      <c r="H6478" s="2">
        <v>-8.19</v>
      </c>
      <c r="I6478" s="9" t="s">
        <v>6</v>
      </c>
      <c r="J6478" s="2">
        <v>14512</v>
      </c>
      <c r="K6478" s="2">
        <v>18.14</v>
      </c>
      <c r="L6478" s="2">
        <v>0</v>
      </c>
      <c r="M6478" s="2">
        <v>0</v>
      </c>
      <c r="N6478" s="2" t="str">
        <f>"000936"</f>
        <v>000936</v>
      </c>
      <c r="O6478" s="2" t="str">
        <f t="shared" ref="O6478:O6481" si="1931">"0157472516"</f>
        <v>0157472516</v>
      </c>
      <c r="P6478" s="2" t="str">
        <f>"15806.53"</f>
        <v>15806.53</v>
      </c>
      <c r="Q6478" s="2">
        <v>30</v>
      </c>
      <c r="R6478" s="2">
        <f t="shared" ref="R6478:R6493" si="1932">Q6478*C6478</f>
        <v>24000</v>
      </c>
    </row>
    <row r="6479" spans="2:18">
      <c r="B6479" s="2" t="str">
        <f>"创业板B"</f>
        <v>创业板B</v>
      </c>
      <c r="C6479" s="2">
        <v>10000</v>
      </c>
      <c r="D6479" s="2">
        <v>10000</v>
      </c>
      <c r="E6479" s="2" t="str">
        <f>"人民币"</f>
        <v>人民币</v>
      </c>
      <c r="F6479" s="2">
        <v>1.116</v>
      </c>
      <c r="G6479" s="2">
        <v>-927.5</v>
      </c>
      <c r="H6479" s="2">
        <v>-8.33</v>
      </c>
      <c r="I6479" s="2"/>
      <c r="J6479" s="2">
        <v>10230</v>
      </c>
      <c r="K6479" s="2">
        <v>1.023</v>
      </c>
      <c r="L6479" s="2">
        <v>0</v>
      </c>
      <c r="M6479" s="2">
        <v>0</v>
      </c>
      <c r="N6479" s="2" t="str">
        <f>"150153"</f>
        <v>150153</v>
      </c>
      <c r="O6479" s="2" t="str">
        <f>"0157472516"</f>
        <v>0157472516</v>
      </c>
      <c r="P6479" s="2" t="str">
        <f>"11157.50"</f>
        <v>11157.50</v>
      </c>
      <c r="Q6479" s="2">
        <v>1.3</v>
      </c>
      <c r="R6479" s="2">
        <f>Q6479*C6479</f>
        <v>13000</v>
      </c>
    </row>
    <row r="6480" spans="2:18">
      <c r="B6480" s="2" t="s">
        <v>7</v>
      </c>
      <c r="C6480" s="2">
        <v>600</v>
      </c>
      <c r="D6480" s="2">
        <v>600</v>
      </c>
      <c r="E6480" s="2" t="str">
        <f>"人民币"</f>
        <v>人民币</v>
      </c>
      <c r="F6480" s="2">
        <v>17.548</v>
      </c>
      <c r="G6480" s="2">
        <v>-310.88</v>
      </c>
      <c r="H6480" s="2">
        <v>-2.95</v>
      </c>
      <c r="I6480" s="2"/>
      <c r="J6480" s="2">
        <v>10218</v>
      </c>
      <c r="K6480" s="2">
        <v>17.03</v>
      </c>
      <c r="L6480" s="2">
        <v>0</v>
      </c>
      <c r="M6480" s="2">
        <v>0</v>
      </c>
      <c r="N6480" s="2" t="str">
        <f>"600008"</f>
        <v>600008</v>
      </c>
      <c r="O6480" s="2" t="str">
        <f t="shared" ref="O6480:O6483" si="1933">"A453612732"</f>
        <v>A453612732</v>
      </c>
      <c r="P6480" s="2" t="str">
        <f>"10528.88"</f>
        <v>10528.88</v>
      </c>
      <c r="Q6480" s="2">
        <v>25</v>
      </c>
      <c r="R6480" s="2">
        <f>Q6480*C6480</f>
        <v>15000</v>
      </c>
    </row>
    <row r="6481" spans="2:18">
      <c r="B6481" s="2" t="str">
        <f>"华英农业"</f>
        <v>华英农业</v>
      </c>
      <c r="C6481" s="2">
        <v>600</v>
      </c>
      <c r="D6481" s="2">
        <v>300</v>
      </c>
      <c r="E6481" s="2" t="str">
        <f>"人民币"</f>
        <v>人民币</v>
      </c>
      <c r="F6481" s="2">
        <v>14.948</v>
      </c>
      <c r="G6481" s="2">
        <v>-418.66</v>
      </c>
      <c r="H6481" s="2">
        <v>-4.67</v>
      </c>
      <c r="I6481" s="2"/>
      <c r="J6481" s="2">
        <v>8550</v>
      </c>
      <c r="K6481" s="2">
        <v>14.25</v>
      </c>
      <c r="L6481" s="2">
        <v>300</v>
      </c>
      <c r="M6481" s="2">
        <v>0</v>
      </c>
      <c r="N6481" s="2" t="str">
        <f>"002321"</f>
        <v>002321</v>
      </c>
      <c r="O6481" s="2" t="str">
        <f>"0157472516"</f>
        <v>0157472516</v>
      </c>
      <c r="P6481" s="2" t="str">
        <f>"8968.66"</f>
        <v>8968.66</v>
      </c>
      <c r="Q6481" s="2">
        <v>25</v>
      </c>
      <c r="R6481" s="2">
        <f>Q6481*C6481</f>
        <v>15000</v>
      </c>
    </row>
    <row r="6482" spans="2:18">
      <c r="B6482" s="2" t="str">
        <f>"*ST阳化"</f>
        <v>*ST阳化</v>
      </c>
      <c r="C6482" s="2">
        <v>900</v>
      </c>
      <c r="D6482" s="2">
        <v>600</v>
      </c>
      <c r="E6482" s="2" t="str">
        <f>"人民币"</f>
        <v>人民币</v>
      </c>
      <c r="F6482" s="2">
        <v>7.599</v>
      </c>
      <c r="G6482" s="2">
        <v>-80.2</v>
      </c>
      <c r="H6482" s="2">
        <v>-1.17</v>
      </c>
      <c r="I6482" s="2"/>
      <c r="J6482" s="2">
        <v>6759</v>
      </c>
      <c r="K6482" s="2">
        <v>7.51</v>
      </c>
      <c r="L6482" s="2">
        <v>300</v>
      </c>
      <c r="M6482" s="2">
        <v>0</v>
      </c>
      <c r="N6482" s="2" t="str">
        <f>"600691"</f>
        <v>600691</v>
      </c>
      <c r="O6482" s="2" t="str">
        <f>"A453612732"</f>
        <v>A453612732</v>
      </c>
      <c r="P6482" s="2" t="str">
        <f>"6839.20"</f>
        <v>6839.20</v>
      </c>
      <c r="Q6482" s="2">
        <v>11</v>
      </c>
      <c r="R6482" s="2">
        <f>Q6482*C6482</f>
        <v>9900</v>
      </c>
    </row>
    <row r="6483" spans="2:18">
      <c r="B6483" s="2" t="str">
        <f>"雪峰科技"</f>
        <v>雪峰科技</v>
      </c>
      <c r="C6483" s="2">
        <v>200</v>
      </c>
      <c r="D6483" s="2">
        <v>100</v>
      </c>
      <c r="E6483" s="2" t="str">
        <f>"人民币"</f>
        <v>人民币</v>
      </c>
      <c r="F6483" s="2">
        <v>37.898</v>
      </c>
      <c r="G6483" s="2">
        <v>-1239.59</v>
      </c>
      <c r="H6483" s="2">
        <v>-16.35</v>
      </c>
      <c r="I6483" s="2"/>
      <c r="J6483" s="2">
        <v>6340</v>
      </c>
      <c r="K6483" s="2">
        <v>31.7</v>
      </c>
      <c r="L6483" s="2">
        <v>100</v>
      </c>
      <c r="M6483" s="2">
        <v>0</v>
      </c>
      <c r="N6483" s="2" t="str">
        <f>"603227"</f>
        <v>603227</v>
      </c>
      <c r="O6483" s="2" t="str">
        <f>"A453612732"</f>
        <v>A453612732</v>
      </c>
      <c r="P6483" s="2" t="str">
        <f>"7579.59"</f>
        <v>7579.59</v>
      </c>
      <c r="Q6483" s="2">
        <v>42</v>
      </c>
      <c r="R6483" s="2">
        <f>Q6483*C6483</f>
        <v>8400</v>
      </c>
    </row>
    <row r="6484" spans="2:18">
      <c r="B6484" s="2" t="str">
        <f>"三花股份"</f>
        <v>三花股份</v>
      </c>
      <c r="C6484" s="2">
        <v>400</v>
      </c>
      <c r="D6484" s="2">
        <v>400</v>
      </c>
      <c r="E6484" s="2" t="str">
        <f>"人民币"</f>
        <v>人民币</v>
      </c>
      <c r="F6484" s="2">
        <v>13.737</v>
      </c>
      <c r="G6484" s="2">
        <v>69.25</v>
      </c>
      <c r="H6484" s="2">
        <v>1.26</v>
      </c>
      <c r="I6484" s="2"/>
      <c r="J6484" s="2">
        <v>5564</v>
      </c>
      <c r="K6484" s="2">
        <v>13.91</v>
      </c>
      <c r="L6484" s="2">
        <v>0</v>
      </c>
      <c r="M6484" s="2">
        <v>0</v>
      </c>
      <c r="N6484" s="2" t="str">
        <f>"002050"</f>
        <v>002050</v>
      </c>
      <c r="O6484" s="2" t="str">
        <f t="shared" ref="O6484:O6489" si="1934">"0157472516"</f>
        <v>0157472516</v>
      </c>
      <c r="P6484" s="2" t="str">
        <f>"5494.75"</f>
        <v>5494.75</v>
      </c>
      <c r="Q6484" s="2">
        <v>20</v>
      </c>
      <c r="R6484" s="2">
        <f>Q6484*C6484</f>
        <v>8000</v>
      </c>
    </row>
    <row r="6485" spans="2:18">
      <c r="B6485" s="2" t="str">
        <f>"农 产 品"</f>
        <v>农 产 品</v>
      </c>
      <c r="C6485" s="2">
        <v>200</v>
      </c>
      <c r="D6485" s="2">
        <v>200</v>
      </c>
      <c r="E6485" s="2" t="str">
        <f>"人民币"</f>
        <v>人民币</v>
      </c>
      <c r="F6485" s="2">
        <v>25.665</v>
      </c>
      <c r="G6485" s="2">
        <v>-601</v>
      </c>
      <c r="H6485" s="2">
        <v>-11.71</v>
      </c>
      <c r="I6485" s="2"/>
      <c r="J6485" s="2">
        <v>4532</v>
      </c>
      <c r="K6485" s="2">
        <v>22.66</v>
      </c>
      <c r="L6485" s="2">
        <v>0</v>
      </c>
      <c r="M6485" s="2">
        <v>0</v>
      </c>
      <c r="N6485" s="2" t="str">
        <f>"000061"</f>
        <v>000061</v>
      </c>
      <c r="O6485" s="2" t="str">
        <f>"0157472516"</f>
        <v>0157472516</v>
      </c>
      <c r="P6485" s="2" t="str">
        <f>"5133.00"</f>
        <v>5133.00</v>
      </c>
      <c r="Q6485" s="2">
        <v>35</v>
      </c>
      <c r="R6485" s="2">
        <f>Q6485*C6485</f>
        <v>7000</v>
      </c>
    </row>
    <row r="6486" spans="2:18">
      <c r="B6486" s="2" t="str">
        <f>"北京城建"</f>
        <v>北京城建</v>
      </c>
      <c r="C6486" s="2">
        <v>200</v>
      </c>
      <c r="D6486" s="2">
        <v>200</v>
      </c>
      <c r="E6486" s="2" t="str">
        <f>"人民币"</f>
        <v>人民币</v>
      </c>
      <c r="F6486" s="2">
        <v>24.605</v>
      </c>
      <c r="G6486" s="2">
        <v>-394.99</v>
      </c>
      <c r="H6486" s="2">
        <v>-8.03</v>
      </c>
      <c r="I6486" s="2"/>
      <c r="J6486" s="2">
        <v>4526</v>
      </c>
      <c r="K6486" s="2">
        <v>22.63</v>
      </c>
      <c r="L6486" s="2">
        <v>0</v>
      </c>
      <c r="M6486" s="2">
        <v>0</v>
      </c>
      <c r="N6486" s="2" t="str">
        <f>"600266"</f>
        <v>600266</v>
      </c>
      <c r="O6486" s="2" t="str">
        <f t="shared" ref="O6486:O6488" si="1935">"A453612732"</f>
        <v>A453612732</v>
      </c>
      <c r="P6486" s="2" t="str">
        <f>"4920.99"</f>
        <v>4920.99</v>
      </c>
      <c r="Q6486" s="2">
        <v>28</v>
      </c>
      <c r="R6486" s="2">
        <f>Q6486*C6486</f>
        <v>5600</v>
      </c>
    </row>
    <row r="6487" spans="2:18">
      <c r="B6487" s="2" t="str">
        <f>"上汽集团"</f>
        <v>上汽集团</v>
      </c>
      <c r="C6487" s="2">
        <v>200</v>
      </c>
      <c r="D6487" s="2">
        <v>200</v>
      </c>
      <c r="E6487" s="2" t="str">
        <f>"人民币"</f>
        <v>人民币</v>
      </c>
      <c r="F6487" s="2">
        <v>24.736</v>
      </c>
      <c r="G6487" s="2">
        <v>-449.12</v>
      </c>
      <c r="H6487" s="2">
        <v>-9.08</v>
      </c>
      <c r="I6487" s="2"/>
      <c r="J6487" s="2">
        <v>4498</v>
      </c>
      <c r="K6487" s="2">
        <v>22.49</v>
      </c>
      <c r="L6487" s="2">
        <v>0</v>
      </c>
      <c r="M6487" s="2">
        <v>0</v>
      </c>
      <c r="N6487" s="2" t="str">
        <f>"600104"</f>
        <v>600104</v>
      </c>
      <c r="O6487" s="2" t="str">
        <f>"A453612732"</f>
        <v>A453612732</v>
      </c>
      <c r="P6487" s="2" t="str">
        <f>"4947.12"</f>
        <v>4947.12</v>
      </c>
      <c r="Q6487" s="2">
        <v>35</v>
      </c>
      <c r="R6487" s="2">
        <f>Q6487*C6487</f>
        <v>7000</v>
      </c>
    </row>
    <row r="6488" spans="2:18">
      <c r="B6488" s="2" t="str">
        <f>"中海集运"</f>
        <v>中海集运</v>
      </c>
      <c r="C6488" s="2">
        <v>400</v>
      </c>
      <c r="D6488" s="2">
        <v>400</v>
      </c>
      <c r="E6488" s="2" t="str">
        <f>"人民币"</f>
        <v>人民币</v>
      </c>
      <c r="F6488" s="2">
        <v>9.099</v>
      </c>
      <c r="G6488" s="2">
        <v>-167.68</v>
      </c>
      <c r="H6488" s="2">
        <v>-4.6</v>
      </c>
      <c r="I6488" s="2"/>
      <c r="J6488" s="2">
        <v>3472</v>
      </c>
      <c r="K6488" s="2">
        <v>8.68</v>
      </c>
      <c r="L6488" s="2">
        <v>0</v>
      </c>
      <c r="M6488" s="2">
        <v>0</v>
      </c>
      <c r="N6488" s="2" t="str">
        <f>"601866"</f>
        <v>601866</v>
      </c>
      <c r="O6488" s="2" t="str">
        <f>"A453612732"</f>
        <v>A453612732</v>
      </c>
      <c r="P6488" s="2" t="str">
        <f>"3639.68"</f>
        <v>3639.68</v>
      </c>
      <c r="Q6488" s="2">
        <v>12</v>
      </c>
      <c r="R6488" s="2">
        <f>Q6488*C6488</f>
        <v>4800</v>
      </c>
    </row>
    <row r="6489" spans="2:18">
      <c r="B6489" s="2" t="str">
        <f>"中航军B"</f>
        <v>中航军B</v>
      </c>
      <c r="C6489" s="2">
        <v>3000</v>
      </c>
      <c r="D6489" s="2">
        <v>3000</v>
      </c>
      <c r="E6489" s="2" t="str">
        <f>"人民币"</f>
        <v>人民币</v>
      </c>
      <c r="F6489" s="2">
        <v>0.972</v>
      </c>
      <c r="G6489" s="2">
        <v>-62</v>
      </c>
      <c r="H6489" s="2">
        <v>-2.16</v>
      </c>
      <c r="I6489" s="2"/>
      <c r="J6489" s="2">
        <v>2853</v>
      </c>
      <c r="K6489" s="2">
        <v>0.951</v>
      </c>
      <c r="L6489" s="2">
        <v>0</v>
      </c>
      <c r="M6489" s="2">
        <v>0</v>
      </c>
      <c r="N6489" s="2" t="str">
        <f>"150222"</f>
        <v>150222</v>
      </c>
      <c r="O6489" s="2" t="str">
        <f>"0157472516"</f>
        <v>0157472516</v>
      </c>
      <c r="P6489" s="2" t="str">
        <f>"2915.00"</f>
        <v>2915.00</v>
      </c>
      <c r="Q6489" s="2">
        <v>1.1</v>
      </c>
      <c r="R6489" s="2">
        <f>Q6489*C6489</f>
        <v>3300</v>
      </c>
    </row>
    <row r="6490" spans="2:18">
      <c r="B6490" s="2" t="str">
        <f>"华贸物流"</f>
        <v>华贸物流</v>
      </c>
      <c r="C6490" s="2">
        <v>200</v>
      </c>
      <c r="D6490" s="2">
        <v>200</v>
      </c>
      <c r="E6490" s="2" t="str">
        <f>"人民币"</f>
        <v>人民币</v>
      </c>
      <c r="F6490" s="2">
        <v>16.576</v>
      </c>
      <c r="G6490" s="2">
        <v>-473.12</v>
      </c>
      <c r="H6490" s="2">
        <v>-14.27</v>
      </c>
      <c r="I6490" s="2"/>
      <c r="J6490" s="2">
        <v>2842</v>
      </c>
      <c r="K6490" s="2">
        <v>14.21</v>
      </c>
      <c r="L6490" s="2">
        <v>0</v>
      </c>
      <c r="M6490" s="2">
        <v>0</v>
      </c>
      <c r="N6490" s="2" t="str">
        <f>"603128"</f>
        <v>603128</v>
      </c>
      <c r="O6490" s="2" t="str">
        <f t="shared" ref="O6490:O6493" si="1936">"A453612732"</f>
        <v>A453612732</v>
      </c>
      <c r="P6490" s="2" t="str">
        <f>"3315.12"</f>
        <v>3315.12</v>
      </c>
      <c r="Q6490" s="2">
        <v>20</v>
      </c>
      <c r="R6490" s="2">
        <f>Q6490*C6490</f>
        <v>4000</v>
      </c>
    </row>
    <row r="6491" spans="2:18">
      <c r="B6491" s="2" t="str">
        <f>"盛达矿业"</f>
        <v>盛达矿业</v>
      </c>
      <c r="C6491" s="2">
        <v>100</v>
      </c>
      <c r="D6491" s="2">
        <v>100</v>
      </c>
      <c r="E6491" s="2" t="str">
        <f>"人民币"</f>
        <v>人民币</v>
      </c>
      <c r="F6491" s="2">
        <v>38.308</v>
      </c>
      <c r="G6491" s="2">
        <v>-1175.77</v>
      </c>
      <c r="H6491" s="2">
        <v>-30.69</v>
      </c>
      <c r="I6491" s="2"/>
      <c r="J6491" s="2">
        <v>2655</v>
      </c>
      <c r="K6491" s="2">
        <v>26.55</v>
      </c>
      <c r="L6491" s="2">
        <v>0</v>
      </c>
      <c r="M6491" s="2">
        <v>100</v>
      </c>
      <c r="N6491" s="2" t="str">
        <f>"000603"</f>
        <v>000603</v>
      </c>
      <c r="O6491" s="2" t="str">
        <f>"0157472516"</f>
        <v>0157472516</v>
      </c>
      <c r="P6491" s="2" t="str">
        <f>"3830.77"</f>
        <v>3830.77</v>
      </c>
      <c r="Q6491" s="2">
        <v>40</v>
      </c>
      <c r="R6491" s="2">
        <f>Q6491*C6491</f>
        <v>4000</v>
      </c>
    </row>
    <row r="6492" spans="2:18">
      <c r="B6492" s="2" t="str">
        <f>"大众交通"</f>
        <v>大众交通</v>
      </c>
      <c r="C6492" s="2">
        <v>100</v>
      </c>
      <c r="D6492" s="2">
        <v>100</v>
      </c>
      <c r="E6492" s="2" t="str">
        <f>"人民币"</f>
        <v>人民币</v>
      </c>
      <c r="F6492" s="2">
        <v>30.941</v>
      </c>
      <c r="G6492" s="2">
        <v>-1037.13</v>
      </c>
      <c r="H6492" s="2">
        <v>-33.52</v>
      </c>
      <c r="I6492" s="2"/>
      <c r="J6492" s="2">
        <v>2057</v>
      </c>
      <c r="K6492" s="2">
        <v>20.57</v>
      </c>
      <c r="L6492" s="2">
        <v>0</v>
      </c>
      <c r="M6492" s="2">
        <v>0</v>
      </c>
      <c r="N6492" s="2" t="str">
        <f>"600611"</f>
        <v>600611</v>
      </c>
      <c r="O6492" s="2" t="str">
        <f>"A453612732"</f>
        <v>A453612732</v>
      </c>
      <c r="P6492" s="2" t="str">
        <f>"3094.13"</f>
        <v>3094.13</v>
      </c>
      <c r="Q6492" s="2">
        <v>28</v>
      </c>
      <c r="R6492" s="2">
        <f>Q6492*C6492</f>
        <v>2800</v>
      </c>
    </row>
    <row r="6493" spans="2:18">
      <c r="B6493" s="2" t="str">
        <f>"中国中车"</f>
        <v>中国中车</v>
      </c>
      <c r="C6493" s="2">
        <v>100</v>
      </c>
      <c r="D6493" s="2">
        <v>100</v>
      </c>
      <c r="E6493" s="2" t="str">
        <f>"人民币"</f>
        <v>人民币</v>
      </c>
      <c r="F6493" s="2">
        <v>26.395</v>
      </c>
      <c r="G6493" s="2">
        <v>-631.5</v>
      </c>
      <c r="H6493" s="2">
        <v>-23.92</v>
      </c>
      <c r="I6493" s="2"/>
      <c r="J6493" s="2">
        <v>2008</v>
      </c>
      <c r="K6493" s="2">
        <v>20.08</v>
      </c>
      <c r="L6493" s="2">
        <v>0</v>
      </c>
      <c r="M6493" s="2">
        <v>100</v>
      </c>
      <c r="N6493" s="2" t="str">
        <f>"601766"</f>
        <v>601766</v>
      </c>
      <c r="O6493" s="2" t="str">
        <f>"A453612732"</f>
        <v>A453612732</v>
      </c>
      <c r="P6493" s="2" t="str">
        <f>"2639.50"</f>
        <v>2639.50</v>
      </c>
      <c r="Q6493" s="2">
        <v>30</v>
      </c>
      <c r="R6493" s="2">
        <f>Q6493*C6493</f>
        <v>3000</v>
      </c>
    </row>
    <row r="6494" spans="2:18">
      <c r="B6494" s="2" t="s">
        <v>8</v>
      </c>
      <c r="C6494" s="2" t="s">
        <v>9</v>
      </c>
      <c r="D6494" s="4" t="s">
        <v>10</v>
      </c>
      <c r="E6494" s="4"/>
      <c r="F6494" s="4"/>
      <c r="G6494" s="2"/>
      <c r="H6494" s="2">
        <f>SUM(H6478:H6493)</f>
        <v>-178.38</v>
      </c>
      <c r="I6494" s="2"/>
      <c r="J6494" s="2"/>
      <c r="K6494" s="2"/>
      <c r="L6494" s="2"/>
      <c r="M6494" s="2"/>
      <c r="N6494" s="2"/>
      <c r="O6494" s="2"/>
      <c r="P6494" s="2"/>
      <c r="Q6494" s="2"/>
      <c r="R6494" s="2">
        <f>SUM(R6478:R6493)</f>
        <v>134800</v>
      </c>
    </row>
    <row r="6495" customFormat="1" spans="4:9">
      <c r="D6495" s="5"/>
      <c r="E6495" s="5"/>
      <c r="F6495" s="5"/>
      <c r="I6495" s="6">
        <v>42257</v>
      </c>
    </row>
    <row r="6496" customFormat="1" spans="11:11">
      <c r="K6496" s="6">
        <f>I6495+1</f>
        <v>42258</v>
      </c>
    </row>
    <row r="6497" customFormat="1" spans="3:12">
      <c r="C6497" t="s">
        <v>11</v>
      </c>
      <c r="L6497" s="7">
        <f ca="1">NOW()</f>
        <v>42259.9654398148</v>
      </c>
    </row>
    <row r="6498" customFormat="1" spans="10:10">
      <c r="J6498" t="e">
        <f>E6490+1</f>
        <v>#VALUE!</v>
      </c>
    </row>
    <row r="6499" customFormat="1" spans="7:7">
      <c r="G6499" t="s">
        <v>12</v>
      </c>
    </row>
    <row r="6500" customFormat="1" spans="6:6">
      <c r="F6500" t="s">
        <v>13</v>
      </c>
    </row>
    <row r="6501" spans="1:17">
      <c r="A6501" s="2" t="str">
        <f>"币种"</f>
        <v>币种</v>
      </c>
      <c r="B6501" s="2" t="str">
        <f>"余额"</f>
        <v>余额</v>
      </c>
      <c r="C6501" s="2" t="str">
        <f>"可用"</f>
        <v>可用</v>
      </c>
      <c r="D6501" s="2" t="str">
        <f>"可取"</f>
        <v>可取</v>
      </c>
      <c r="E6501" s="2" t="str">
        <f>"参考市值"</f>
        <v>参考市值</v>
      </c>
      <c r="F6501" s="2" t="str">
        <f>"资产"</f>
        <v>资产</v>
      </c>
      <c r="G6501" s="2" t="str">
        <f>"盈亏"</f>
        <v>盈亏</v>
      </c>
      <c r="H6501" s="2"/>
      <c r="I6501" s="2"/>
      <c r="J6501" s="2"/>
      <c r="K6501" s="2"/>
      <c r="L6501" s="2"/>
      <c r="M6501" s="2"/>
      <c r="N6501" s="2"/>
      <c r="O6501" s="2"/>
      <c r="P6501" s="2"/>
      <c r="Q6501" s="2"/>
    </row>
    <row r="6502" spans="1:17">
      <c r="A6502" s="2" t="str">
        <f>"人民币"</f>
        <v>人民币</v>
      </c>
      <c r="B6502" s="2" t="str">
        <f>"5508.71"</f>
        <v>5508.71</v>
      </c>
      <c r="C6502" s="2" t="str">
        <f>"138.54"</f>
        <v>138.54</v>
      </c>
      <c r="D6502" s="2" t="str">
        <f>"138.54"</f>
        <v>138.54</v>
      </c>
      <c r="E6502" s="2" t="str">
        <f>"91616.00"</f>
        <v>91616.00</v>
      </c>
      <c r="F6502" s="2" t="str">
        <f>"91754.54"</f>
        <v>91754.54</v>
      </c>
      <c r="G6502" s="2" t="str">
        <f>"-9194.42"</f>
        <v>-9194.42</v>
      </c>
      <c r="H6502" s="2"/>
      <c r="I6502" s="2"/>
      <c r="J6502" s="2"/>
      <c r="K6502" s="2"/>
      <c r="L6502" s="2"/>
      <c r="M6502" s="2"/>
      <c r="N6502" s="2"/>
      <c r="O6502" s="2"/>
      <c r="P6502" s="2"/>
      <c r="Q6502" s="2"/>
    </row>
    <row r="6503" spans="1:17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8"/>
    </row>
    <row r="6504" spans="1:18">
      <c r="A6504" s="2" t="s">
        <v>0</v>
      </c>
      <c r="B6504" s="2" t="str">
        <f>"证券数量"</f>
        <v>证券数量</v>
      </c>
      <c r="C6504" s="2" t="s">
        <v>1</v>
      </c>
      <c r="D6504" s="2" t="str">
        <f>"价格币种"</f>
        <v>价格币种</v>
      </c>
      <c r="E6504" s="2" t="str">
        <f>"成本价"</f>
        <v>成本价</v>
      </c>
      <c r="F6504" s="2" t="str">
        <f>"浮动盈亏"</f>
        <v>浮动盈亏</v>
      </c>
      <c r="G6504" s="2" t="str">
        <f>"盈亏比例(%)"</f>
        <v>盈亏比例(%)</v>
      </c>
      <c r="H6504" s="2" t="str">
        <f>"折算汇率"</f>
        <v>折算汇率</v>
      </c>
      <c r="I6504" s="2" t="str">
        <f>"最新市值"</f>
        <v>最新市值</v>
      </c>
      <c r="J6504" s="2" t="str">
        <f>"当前价"</f>
        <v>当前价</v>
      </c>
      <c r="K6504" s="2" t="str">
        <f>"今买数量"</f>
        <v>今买数量</v>
      </c>
      <c r="L6504" s="2" t="str">
        <f>"今卖数量"</f>
        <v>今卖数量</v>
      </c>
      <c r="M6504" s="2" t="str">
        <f>"证券代码"</f>
        <v>证券代码</v>
      </c>
      <c r="N6504" s="2" t="str">
        <f>"股东代码"</f>
        <v>股东代码</v>
      </c>
      <c r="O6504" s="2" t="str">
        <f>"成本金额"</f>
        <v>成本金额</v>
      </c>
      <c r="P6504" s="2" t="s">
        <v>2</v>
      </c>
      <c r="Q6504" s="2"/>
      <c r="R6504" s="2" t="s">
        <v>3</v>
      </c>
    </row>
    <row r="6505" spans="1:18">
      <c r="A6505" s="2" t="s">
        <v>4</v>
      </c>
      <c r="B6505" s="9" t="s">
        <v>5</v>
      </c>
      <c r="C6505" s="9" t="s">
        <v>5</v>
      </c>
      <c r="D6505" s="2" t="str">
        <f t="shared" ref="D6505:D6520" si="1937">"人民币"</f>
        <v>人民币</v>
      </c>
      <c r="E6505" s="2">
        <v>19.758</v>
      </c>
      <c r="F6505" s="2">
        <v>-1294.53</v>
      </c>
      <c r="G6505" s="2">
        <v>-8.19</v>
      </c>
      <c r="H6505" s="9" t="s">
        <v>6</v>
      </c>
      <c r="I6505" s="2">
        <v>14512</v>
      </c>
      <c r="J6505" s="2">
        <v>18.14</v>
      </c>
      <c r="K6505" s="2">
        <v>0</v>
      </c>
      <c r="L6505" s="2">
        <v>0</v>
      </c>
      <c r="M6505" s="2" t="str">
        <f>"000936"</f>
        <v>000936</v>
      </c>
      <c r="N6505" s="2" t="str">
        <f t="shared" ref="N6505:N6508" si="1938">"0157472516"</f>
        <v>0157472516</v>
      </c>
      <c r="O6505" s="2" t="str">
        <f>"15806.53"</f>
        <v>15806.53</v>
      </c>
      <c r="P6505" s="2">
        <v>30</v>
      </c>
      <c r="Q6505" s="2">
        <f t="shared" ref="Q6505:Q6520" si="1939">P6505*B6505</f>
        <v>24000</v>
      </c>
      <c r="R6505" s="2">
        <f t="shared" ref="R6505:R6520" si="1940">(Q6505-O6505)/O6505*100</f>
        <v>51.835981711356</v>
      </c>
    </row>
    <row r="6506" spans="1:18">
      <c r="A6506" s="2" t="str">
        <f>"创业板B"</f>
        <v>创业板B</v>
      </c>
      <c r="B6506" s="2">
        <v>10000</v>
      </c>
      <c r="C6506" s="2">
        <v>10000</v>
      </c>
      <c r="D6506" s="2" t="str">
        <f>"人民币"</f>
        <v>人民币</v>
      </c>
      <c r="E6506" s="2">
        <v>1.116</v>
      </c>
      <c r="F6506" s="2">
        <v>-927.5</v>
      </c>
      <c r="G6506" s="2">
        <v>-8.33</v>
      </c>
      <c r="H6506" s="2"/>
      <c r="I6506" s="2">
        <v>10230</v>
      </c>
      <c r="J6506" s="2">
        <v>1.023</v>
      </c>
      <c r="K6506" s="2">
        <v>0</v>
      </c>
      <c r="L6506" s="2">
        <v>0</v>
      </c>
      <c r="M6506" s="2" t="str">
        <f>"150153"</f>
        <v>150153</v>
      </c>
      <c r="N6506" s="2" t="str">
        <f>"0157472516"</f>
        <v>0157472516</v>
      </c>
      <c r="O6506" s="2" t="str">
        <f>"11157.50"</f>
        <v>11157.50</v>
      </c>
      <c r="P6506" s="2">
        <v>1.3</v>
      </c>
      <c r="Q6506" s="2">
        <f>P6506*B6506</f>
        <v>13000</v>
      </c>
      <c r="R6506" s="2">
        <f>(Q6506-O6506)/O6506*100</f>
        <v>16.5135559041004</v>
      </c>
    </row>
    <row r="6507" spans="1:18">
      <c r="A6507" s="2" t="s">
        <v>7</v>
      </c>
      <c r="B6507" s="2">
        <v>600</v>
      </c>
      <c r="C6507" s="2">
        <v>600</v>
      </c>
      <c r="D6507" s="2" t="str">
        <f>"人民币"</f>
        <v>人民币</v>
      </c>
      <c r="E6507" s="2">
        <v>17.548</v>
      </c>
      <c r="F6507" s="2">
        <v>-310.88</v>
      </c>
      <c r="G6507" s="2">
        <v>-2.95</v>
      </c>
      <c r="H6507" s="2"/>
      <c r="I6507" s="2">
        <v>10218</v>
      </c>
      <c r="J6507" s="2">
        <v>17.03</v>
      </c>
      <c r="K6507" s="2">
        <v>0</v>
      </c>
      <c r="L6507" s="2">
        <v>0</v>
      </c>
      <c r="M6507" s="2" t="str">
        <f>"600008"</f>
        <v>600008</v>
      </c>
      <c r="N6507" s="2" t="str">
        <f t="shared" ref="N6507:N6510" si="1941">"A453612732"</f>
        <v>A453612732</v>
      </c>
      <c r="O6507" s="2" t="str">
        <f>"10528.88"</f>
        <v>10528.88</v>
      </c>
      <c r="P6507" s="2">
        <v>25</v>
      </c>
      <c r="Q6507" s="2">
        <f>P6507*B6507</f>
        <v>15000</v>
      </c>
      <c r="R6507" s="2">
        <f>(Q6507-O6507)/O6507*100</f>
        <v>42.4652954540274</v>
      </c>
    </row>
    <row r="6508" spans="1:18">
      <c r="A6508" s="2" t="str">
        <f>"华英农业"</f>
        <v>华英农业</v>
      </c>
      <c r="B6508" s="2">
        <v>600</v>
      </c>
      <c r="C6508" s="2">
        <v>300</v>
      </c>
      <c r="D6508" s="2" t="str">
        <f>"人民币"</f>
        <v>人民币</v>
      </c>
      <c r="E6508" s="2">
        <v>14.948</v>
      </c>
      <c r="F6508" s="2">
        <v>-418.66</v>
      </c>
      <c r="G6508" s="2">
        <v>-4.67</v>
      </c>
      <c r="H6508" s="2"/>
      <c r="I6508" s="2">
        <v>8550</v>
      </c>
      <c r="J6508" s="2">
        <v>14.25</v>
      </c>
      <c r="K6508" s="2">
        <v>300</v>
      </c>
      <c r="L6508" s="2">
        <v>0</v>
      </c>
      <c r="M6508" s="2" t="str">
        <f>"002321"</f>
        <v>002321</v>
      </c>
      <c r="N6508" s="2" t="str">
        <f>"0157472516"</f>
        <v>0157472516</v>
      </c>
      <c r="O6508" s="2" t="str">
        <f>"8968.66"</f>
        <v>8968.66</v>
      </c>
      <c r="P6508" s="2">
        <v>25</v>
      </c>
      <c r="Q6508" s="2">
        <f>P6508*B6508</f>
        <v>15000</v>
      </c>
      <c r="R6508" s="2">
        <f>(Q6508-O6508)/O6508*100</f>
        <v>67.2490650777262</v>
      </c>
    </row>
    <row r="6509" spans="1:18">
      <c r="A6509" s="2" t="str">
        <f>"*ST阳化"</f>
        <v>*ST阳化</v>
      </c>
      <c r="B6509" s="2">
        <v>900</v>
      </c>
      <c r="C6509" s="2">
        <v>600</v>
      </c>
      <c r="D6509" s="2" t="str">
        <f>"人民币"</f>
        <v>人民币</v>
      </c>
      <c r="E6509" s="2">
        <v>7.599</v>
      </c>
      <c r="F6509" s="2">
        <v>-80.2</v>
      </c>
      <c r="G6509" s="2">
        <v>-1.17</v>
      </c>
      <c r="H6509" s="2"/>
      <c r="I6509" s="2">
        <v>6759</v>
      </c>
      <c r="J6509" s="2">
        <v>7.51</v>
      </c>
      <c r="K6509" s="2">
        <v>300</v>
      </c>
      <c r="L6509" s="2">
        <v>0</v>
      </c>
      <c r="M6509" s="2" t="str">
        <f>"600691"</f>
        <v>600691</v>
      </c>
      <c r="N6509" s="2" t="str">
        <f>"A453612732"</f>
        <v>A453612732</v>
      </c>
      <c r="O6509" s="2" t="str">
        <f>"6839.20"</f>
        <v>6839.20</v>
      </c>
      <c r="P6509" s="2">
        <v>11</v>
      </c>
      <c r="Q6509" s="2">
        <f>P6509*B6509</f>
        <v>9900</v>
      </c>
      <c r="R6509" s="2">
        <f>(Q6509-O6509)/O6509*100</f>
        <v>44.7537723710376</v>
      </c>
    </row>
    <row r="6510" spans="1:18">
      <c r="A6510" s="2" t="str">
        <f>"雪峰科技"</f>
        <v>雪峰科技</v>
      </c>
      <c r="B6510" s="2">
        <v>200</v>
      </c>
      <c r="C6510" s="2">
        <v>100</v>
      </c>
      <c r="D6510" s="2" t="str">
        <f>"人民币"</f>
        <v>人民币</v>
      </c>
      <c r="E6510" s="2">
        <v>37.898</v>
      </c>
      <c r="F6510" s="2">
        <v>-1239.59</v>
      </c>
      <c r="G6510" s="2">
        <v>-16.35</v>
      </c>
      <c r="H6510" s="2"/>
      <c r="I6510" s="2">
        <v>6340</v>
      </c>
      <c r="J6510" s="2">
        <v>31.7</v>
      </c>
      <c r="K6510" s="2">
        <v>100</v>
      </c>
      <c r="L6510" s="2">
        <v>0</v>
      </c>
      <c r="M6510" s="2" t="str">
        <f>"603227"</f>
        <v>603227</v>
      </c>
      <c r="N6510" s="2" t="str">
        <f>"A453612732"</f>
        <v>A453612732</v>
      </c>
      <c r="O6510" s="2" t="str">
        <f>"7579.59"</f>
        <v>7579.59</v>
      </c>
      <c r="P6510" s="2">
        <v>42</v>
      </c>
      <c r="Q6510" s="2">
        <f>P6510*B6510</f>
        <v>8400</v>
      </c>
      <c r="R6510" s="2">
        <f>(Q6510-O6510)/O6510*100</f>
        <v>10.8239363870605</v>
      </c>
    </row>
    <row r="6511" spans="1:18">
      <c r="A6511" s="2" t="str">
        <f>"三花股份"</f>
        <v>三花股份</v>
      </c>
      <c r="B6511" s="2">
        <v>400</v>
      </c>
      <c r="C6511" s="2">
        <v>400</v>
      </c>
      <c r="D6511" s="2" t="str">
        <f>"人民币"</f>
        <v>人民币</v>
      </c>
      <c r="E6511" s="2">
        <v>13.737</v>
      </c>
      <c r="F6511" s="2">
        <v>69.25</v>
      </c>
      <c r="G6511" s="2">
        <v>1.26</v>
      </c>
      <c r="H6511" s="2"/>
      <c r="I6511" s="2">
        <v>5564</v>
      </c>
      <c r="J6511" s="2">
        <v>13.91</v>
      </c>
      <c r="K6511" s="2">
        <v>0</v>
      </c>
      <c r="L6511" s="2">
        <v>0</v>
      </c>
      <c r="M6511" s="2" t="str">
        <f>"002050"</f>
        <v>002050</v>
      </c>
      <c r="N6511" s="2" t="str">
        <f t="shared" ref="N6511:N6516" si="1942">"0157472516"</f>
        <v>0157472516</v>
      </c>
      <c r="O6511" s="2" t="str">
        <f>"5494.75"</f>
        <v>5494.75</v>
      </c>
      <c r="P6511" s="2">
        <v>20</v>
      </c>
      <c r="Q6511" s="2">
        <f>P6511*B6511</f>
        <v>8000</v>
      </c>
      <c r="R6511" s="2">
        <f>(Q6511-O6511)/O6511*100</f>
        <v>45.5935210883116</v>
      </c>
    </row>
    <row r="6512" spans="1:18">
      <c r="A6512" s="2" t="str">
        <f>"农 产 品"</f>
        <v>农 产 品</v>
      </c>
      <c r="B6512" s="2">
        <v>200</v>
      </c>
      <c r="C6512" s="2">
        <v>200</v>
      </c>
      <c r="D6512" s="2" t="str">
        <f>"人民币"</f>
        <v>人民币</v>
      </c>
      <c r="E6512" s="2">
        <v>25.665</v>
      </c>
      <c r="F6512" s="2">
        <v>-601</v>
      </c>
      <c r="G6512" s="2">
        <v>-11.71</v>
      </c>
      <c r="H6512" s="2"/>
      <c r="I6512" s="2">
        <v>4532</v>
      </c>
      <c r="J6512" s="2">
        <v>22.66</v>
      </c>
      <c r="K6512" s="2">
        <v>0</v>
      </c>
      <c r="L6512" s="2">
        <v>0</v>
      </c>
      <c r="M6512" s="2" t="str">
        <f>"000061"</f>
        <v>000061</v>
      </c>
      <c r="N6512" s="2" t="str">
        <f>"0157472516"</f>
        <v>0157472516</v>
      </c>
      <c r="O6512" s="2" t="str">
        <f>"5133.00"</f>
        <v>5133.00</v>
      </c>
      <c r="P6512" s="2">
        <v>35</v>
      </c>
      <c r="Q6512" s="2">
        <f>P6512*B6512</f>
        <v>7000</v>
      </c>
      <c r="R6512" s="2">
        <f>(Q6512-O6512)/O6512*100</f>
        <v>36.3724917202416</v>
      </c>
    </row>
    <row r="6513" spans="1:18">
      <c r="A6513" s="2" t="str">
        <f>"北京城建"</f>
        <v>北京城建</v>
      </c>
      <c r="B6513" s="2">
        <v>200</v>
      </c>
      <c r="C6513" s="2">
        <v>200</v>
      </c>
      <c r="D6513" s="2" t="str">
        <f>"人民币"</f>
        <v>人民币</v>
      </c>
      <c r="E6513" s="2">
        <v>24.605</v>
      </c>
      <c r="F6513" s="2">
        <v>-394.99</v>
      </c>
      <c r="G6513" s="2">
        <v>-8.03</v>
      </c>
      <c r="H6513" s="2"/>
      <c r="I6513" s="2">
        <v>4526</v>
      </c>
      <c r="J6513" s="2">
        <v>22.63</v>
      </c>
      <c r="K6513" s="2">
        <v>0</v>
      </c>
      <c r="L6513" s="2">
        <v>0</v>
      </c>
      <c r="M6513" s="2" t="str">
        <f>"600266"</f>
        <v>600266</v>
      </c>
      <c r="N6513" s="2" t="str">
        <f t="shared" ref="N6513:N6515" si="1943">"A453612732"</f>
        <v>A453612732</v>
      </c>
      <c r="O6513" s="2" t="str">
        <f>"4920.99"</f>
        <v>4920.99</v>
      </c>
      <c r="P6513" s="2">
        <v>28</v>
      </c>
      <c r="Q6513" s="2">
        <f>P6513*B6513</f>
        <v>5600</v>
      </c>
      <c r="R6513" s="2">
        <f>(Q6513-O6513)/O6513*100</f>
        <v>13.7982397850839</v>
      </c>
    </row>
    <row r="6514" spans="1:18">
      <c r="A6514" s="2" t="str">
        <f>"上汽集团"</f>
        <v>上汽集团</v>
      </c>
      <c r="B6514" s="2">
        <v>200</v>
      </c>
      <c r="C6514" s="2">
        <v>200</v>
      </c>
      <c r="D6514" s="2" t="str">
        <f>"人民币"</f>
        <v>人民币</v>
      </c>
      <c r="E6514" s="2">
        <v>24.736</v>
      </c>
      <c r="F6514" s="2">
        <v>-449.12</v>
      </c>
      <c r="G6514" s="2">
        <v>-9.08</v>
      </c>
      <c r="H6514" s="2"/>
      <c r="I6514" s="2">
        <v>4498</v>
      </c>
      <c r="J6514" s="2">
        <v>22.49</v>
      </c>
      <c r="K6514" s="2">
        <v>0</v>
      </c>
      <c r="L6514" s="2">
        <v>0</v>
      </c>
      <c r="M6514" s="2" t="str">
        <f>"600104"</f>
        <v>600104</v>
      </c>
      <c r="N6514" s="2" t="str">
        <f>"A453612732"</f>
        <v>A453612732</v>
      </c>
      <c r="O6514" s="2" t="str">
        <f>"4947.12"</f>
        <v>4947.12</v>
      </c>
      <c r="P6514" s="2">
        <v>35</v>
      </c>
      <c r="Q6514" s="2">
        <f>P6514*B6514</f>
        <v>7000</v>
      </c>
      <c r="R6514" s="2">
        <f>(Q6514-O6514)/O6514*100</f>
        <v>41.4964666310904</v>
      </c>
    </row>
    <row r="6515" spans="1:18">
      <c r="A6515" s="2" t="str">
        <f>"中海集运"</f>
        <v>中海集运</v>
      </c>
      <c r="B6515" s="2">
        <v>400</v>
      </c>
      <c r="C6515" s="2">
        <v>400</v>
      </c>
      <c r="D6515" s="2" t="str">
        <f>"人民币"</f>
        <v>人民币</v>
      </c>
      <c r="E6515" s="2">
        <v>9.099</v>
      </c>
      <c r="F6515" s="2">
        <v>-167.68</v>
      </c>
      <c r="G6515" s="2">
        <v>-4.6</v>
      </c>
      <c r="H6515" s="2"/>
      <c r="I6515" s="2">
        <v>3472</v>
      </c>
      <c r="J6515" s="2">
        <v>8.68</v>
      </c>
      <c r="K6515" s="2">
        <v>0</v>
      </c>
      <c r="L6515" s="2">
        <v>0</v>
      </c>
      <c r="M6515" s="2" t="str">
        <f>"601866"</f>
        <v>601866</v>
      </c>
      <c r="N6515" s="2" t="str">
        <f>"A453612732"</f>
        <v>A453612732</v>
      </c>
      <c r="O6515" s="2" t="str">
        <f>"3639.68"</f>
        <v>3639.68</v>
      </c>
      <c r="P6515" s="2">
        <v>12</v>
      </c>
      <c r="Q6515" s="2">
        <f>P6515*B6515</f>
        <v>4800</v>
      </c>
      <c r="R6515" s="2">
        <f>(Q6515-O6515)/O6515*100</f>
        <v>31.8797256901706</v>
      </c>
    </row>
    <row r="6516" spans="1:18">
      <c r="A6516" s="2" t="str">
        <f>"中航军B"</f>
        <v>中航军B</v>
      </c>
      <c r="B6516" s="2">
        <v>3000</v>
      </c>
      <c r="C6516" s="2">
        <v>3000</v>
      </c>
      <c r="D6516" s="2" t="str">
        <f>"人民币"</f>
        <v>人民币</v>
      </c>
      <c r="E6516" s="2">
        <v>0.972</v>
      </c>
      <c r="F6516" s="2">
        <v>-62</v>
      </c>
      <c r="G6516" s="2">
        <v>-2.16</v>
      </c>
      <c r="H6516" s="2"/>
      <c r="I6516" s="2">
        <v>2853</v>
      </c>
      <c r="J6516" s="2">
        <v>0.951</v>
      </c>
      <c r="K6516" s="2">
        <v>0</v>
      </c>
      <c r="L6516" s="2">
        <v>0</v>
      </c>
      <c r="M6516" s="2" t="str">
        <f>"150222"</f>
        <v>150222</v>
      </c>
      <c r="N6516" s="2" t="str">
        <f>"0157472516"</f>
        <v>0157472516</v>
      </c>
      <c r="O6516" s="2" t="str">
        <f>"2915.00"</f>
        <v>2915.00</v>
      </c>
      <c r="P6516" s="2">
        <v>1.1</v>
      </c>
      <c r="Q6516" s="2">
        <f>P6516*B6516</f>
        <v>3300</v>
      </c>
      <c r="R6516" s="2">
        <f>(Q6516-O6516)/O6516*100</f>
        <v>13.2075471698113</v>
      </c>
    </row>
    <row r="6517" spans="1:18">
      <c r="A6517" s="2" t="str">
        <f>"华贸物流"</f>
        <v>华贸物流</v>
      </c>
      <c r="B6517" s="2">
        <v>200</v>
      </c>
      <c r="C6517" s="2">
        <v>200</v>
      </c>
      <c r="D6517" s="2" t="str">
        <f>"人民币"</f>
        <v>人民币</v>
      </c>
      <c r="E6517" s="2">
        <v>16.576</v>
      </c>
      <c r="F6517" s="2">
        <v>-473.12</v>
      </c>
      <c r="G6517" s="2">
        <v>-14.27</v>
      </c>
      <c r="H6517" s="2"/>
      <c r="I6517" s="2">
        <v>2842</v>
      </c>
      <c r="J6517" s="2">
        <v>14.21</v>
      </c>
      <c r="K6517" s="2">
        <v>0</v>
      </c>
      <c r="L6517" s="2">
        <v>0</v>
      </c>
      <c r="M6517" s="2" t="str">
        <f>"603128"</f>
        <v>603128</v>
      </c>
      <c r="N6517" s="2" t="str">
        <f t="shared" ref="N6517:N6520" si="1944">"A453612732"</f>
        <v>A453612732</v>
      </c>
      <c r="O6517" s="2" t="str">
        <f>"3315.12"</f>
        <v>3315.12</v>
      </c>
      <c r="P6517" s="2">
        <v>20</v>
      </c>
      <c r="Q6517" s="2">
        <f>P6517*B6517</f>
        <v>4000</v>
      </c>
      <c r="R6517" s="2">
        <f>(Q6517-O6517)/O6517*100</f>
        <v>20.6592823185888</v>
      </c>
    </row>
    <row r="6518" spans="1:18">
      <c r="A6518" s="2" t="str">
        <f>"盛达矿业"</f>
        <v>盛达矿业</v>
      </c>
      <c r="B6518" s="2">
        <v>100</v>
      </c>
      <c r="C6518" s="2">
        <v>100</v>
      </c>
      <c r="D6518" s="2" t="str">
        <f>"人民币"</f>
        <v>人民币</v>
      </c>
      <c r="E6518" s="2">
        <v>38.308</v>
      </c>
      <c r="F6518" s="2">
        <v>-1175.77</v>
      </c>
      <c r="G6518" s="2">
        <v>-30.69</v>
      </c>
      <c r="H6518" s="2"/>
      <c r="I6518" s="2">
        <v>2655</v>
      </c>
      <c r="J6518" s="2">
        <v>26.55</v>
      </c>
      <c r="K6518" s="2">
        <v>0</v>
      </c>
      <c r="L6518" s="2">
        <v>100</v>
      </c>
      <c r="M6518" s="2" t="str">
        <f>"000603"</f>
        <v>000603</v>
      </c>
      <c r="N6518" s="2" t="str">
        <f>"0157472516"</f>
        <v>0157472516</v>
      </c>
      <c r="O6518" s="2" t="str">
        <f>"3830.77"</f>
        <v>3830.77</v>
      </c>
      <c r="P6518" s="2">
        <v>40</v>
      </c>
      <c r="Q6518" s="2">
        <f>P6518*B6518</f>
        <v>4000</v>
      </c>
      <c r="R6518" s="2">
        <f>(Q6518-O6518)/O6518*100</f>
        <v>4.41764971533138</v>
      </c>
    </row>
    <row r="6519" spans="1:18">
      <c r="A6519" s="2" t="str">
        <f>"大众交通"</f>
        <v>大众交通</v>
      </c>
      <c r="B6519" s="2">
        <v>100</v>
      </c>
      <c r="C6519" s="2">
        <v>100</v>
      </c>
      <c r="D6519" s="2" t="str">
        <f>"人民币"</f>
        <v>人民币</v>
      </c>
      <c r="E6519" s="2">
        <v>30.941</v>
      </c>
      <c r="F6519" s="2">
        <v>-1037.13</v>
      </c>
      <c r="G6519" s="2">
        <v>-33.52</v>
      </c>
      <c r="H6519" s="2"/>
      <c r="I6519" s="2">
        <v>2057</v>
      </c>
      <c r="J6519" s="2">
        <v>20.57</v>
      </c>
      <c r="K6519" s="2">
        <v>0</v>
      </c>
      <c r="L6519" s="2">
        <v>0</v>
      </c>
      <c r="M6519" s="2" t="str">
        <f>"600611"</f>
        <v>600611</v>
      </c>
      <c r="N6519" s="2" t="str">
        <f>"A453612732"</f>
        <v>A453612732</v>
      </c>
      <c r="O6519" s="2" t="str">
        <f>"3094.13"</f>
        <v>3094.13</v>
      </c>
      <c r="P6519" s="2">
        <v>28</v>
      </c>
      <c r="Q6519" s="2">
        <f>P6519*B6519</f>
        <v>2800</v>
      </c>
      <c r="R6519" s="2">
        <f>(Q6519-O6519)/O6519*100</f>
        <v>-9.50606470962759</v>
      </c>
    </row>
    <row r="6520" spans="1:18">
      <c r="A6520" s="2" t="str">
        <f>"中国中车"</f>
        <v>中国中车</v>
      </c>
      <c r="B6520" s="2">
        <v>100</v>
      </c>
      <c r="C6520" s="2">
        <v>100</v>
      </c>
      <c r="D6520" s="2" t="str">
        <f>"人民币"</f>
        <v>人民币</v>
      </c>
      <c r="E6520" s="2">
        <v>26.395</v>
      </c>
      <c r="F6520" s="2">
        <v>-631.5</v>
      </c>
      <c r="G6520" s="2">
        <v>-23.92</v>
      </c>
      <c r="H6520" s="2"/>
      <c r="I6520" s="2">
        <v>2008</v>
      </c>
      <c r="J6520" s="2">
        <v>20.08</v>
      </c>
      <c r="K6520" s="2">
        <v>0</v>
      </c>
      <c r="L6520" s="2">
        <v>100</v>
      </c>
      <c r="M6520" s="2" t="str">
        <f>"601766"</f>
        <v>601766</v>
      </c>
      <c r="N6520" s="2" t="str">
        <f>"A453612732"</f>
        <v>A453612732</v>
      </c>
      <c r="O6520" s="2" t="str">
        <f>"2639.50"</f>
        <v>2639.50</v>
      </c>
      <c r="P6520" s="2">
        <v>30</v>
      </c>
      <c r="Q6520" s="2">
        <f>P6520*B6520</f>
        <v>3000</v>
      </c>
      <c r="R6520" s="2">
        <f>(Q6520-O6520)/O6520*100</f>
        <v>13.6578897518469</v>
      </c>
    </row>
    <row r="6521" spans="1:18">
      <c r="A6521" s="2" t="s">
        <v>8</v>
      </c>
      <c r="B6521" s="2" t="s">
        <v>9</v>
      </c>
      <c r="C6521" s="4" t="s">
        <v>10</v>
      </c>
      <c r="D6521" s="4"/>
      <c r="E6521" s="4"/>
      <c r="F6521" s="2"/>
      <c r="G6521" s="2">
        <f>SUM(G6505:G6520)</f>
        <v>-178.38</v>
      </c>
      <c r="H6521" s="2"/>
      <c r="I6521" s="2"/>
      <c r="J6521" s="2"/>
      <c r="K6521" s="2"/>
      <c r="L6521" s="2"/>
      <c r="M6521" s="2"/>
      <c r="N6521" s="2"/>
      <c r="O6521" s="2"/>
      <c r="P6521" s="2"/>
      <c r="Q6521" s="2">
        <f>SUM(Q6505:Q6520)</f>
        <v>134800</v>
      </c>
      <c r="R6521" s="2"/>
    </row>
    <row r="6522" customFormat="1" spans="3:8">
      <c r="C6522" s="5"/>
      <c r="D6522" s="5"/>
      <c r="E6522" s="5"/>
      <c r="H6522" s="6">
        <v>42257</v>
      </c>
    </row>
    <row r="6523" customFormat="1" spans="10:10">
      <c r="J6523" s="6">
        <f>H6522+1</f>
        <v>42258</v>
      </c>
    </row>
    <row r="6524" customFormat="1" spans="2:11">
      <c r="B6524" t="s">
        <v>11</v>
      </c>
      <c r="K6524" s="7">
        <f ca="1">NOW()</f>
        <v>42259.9654398148</v>
      </c>
    </row>
    <row r="6525" customFormat="1" spans="9:9">
      <c r="I6525" t="e">
        <f>D6517+1</f>
        <v>#VALUE!</v>
      </c>
    </row>
    <row r="6526" customFormat="1"/>
    <row r="6527" spans="1:18">
      <c r="A6527" s="2" t="s">
        <v>0</v>
      </c>
      <c r="B6527" s="2" t="str">
        <f>"证券数量"</f>
        <v>证券数量</v>
      </c>
      <c r="C6527" s="2" t="s">
        <v>1</v>
      </c>
      <c r="D6527" s="2" t="str">
        <f>"价格币种"</f>
        <v>价格币种</v>
      </c>
      <c r="E6527" s="2" t="str">
        <f>"成本价"</f>
        <v>成本价</v>
      </c>
      <c r="F6527" s="2" t="str">
        <f>"浮动盈亏"</f>
        <v>浮动盈亏</v>
      </c>
      <c r="G6527" s="2" t="str">
        <f>"盈亏比例(%)"</f>
        <v>盈亏比例(%)</v>
      </c>
      <c r="H6527" s="2" t="str">
        <f>"折算汇率"</f>
        <v>折算汇率</v>
      </c>
      <c r="I6527" s="2" t="str">
        <f>"最新市值"</f>
        <v>最新市值</v>
      </c>
      <c r="J6527" s="2" t="str">
        <f>"当前价"</f>
        <v>当前价</v>
      </c>
      <c r="K6527" s="2" t="str">
        <f>"今买数量"</f>
        <v>今买数量</v>
      </c>
      <c r="L6527" s="2" t="str">
        <f>"今卖数量"</f>
        <v>今卖数量</v>
      </c>
      <c r="M6527" s="2" t="str">
        <f>"证券代码"</f>
        <v>证券代码</v>
      </c>
      <c r="N6527" s="2" t="str">
        <f>"股东代码"</f>
        <v>股东代码</v>
      </c>
      <c r="O6527" s="2" t="str">
        <f>"成本金额"</f>
        <v>成本金额</v>
      </c>
      <c r="P6527" s="2" t="s">
        <v>2</v>
      </c>
      <c r="Q6527" s="2"/>
      <c r="R6527" s="2" t="s">
        <v>3</v>
      </c>
    </row>
    <row r="6528" spans="1:18">
      <c r="A6528" s="2" t="s">
        <v>4</v>
      </c>
      <c r="B6528" s="9" t="s">
        <v>5</v>
      </c>
      <c r="C6528" s="9" t="s">
        <v>5</v>
      </c>
      <c r="D6528" s="2" t="str">
        <f t="shared" ref="D6528:D6543" si="1945">"人民币"</f>
        <v>人民币</v>
      </c>
      <c r="E6528" s="2">
        <v>19.758</v>
      </c>
      <c r="F6528" s="2">
        <v>-1294.53</v>
      </c>
      <c r="G6528" s="2">
        <v>-8.19</v>
      </c>
      <c r="H6528" s="9" t="s">
        <v>6</v>
      </c>
      <c r="I6528" s="2">
        <v>14512</v>
      </c>
      <c r="J6528" s="2">
        <v>18.14</v>
      </c>
      <c r="K6528" s="2">
        <v>0</v>
      </c>
      <c r="L6528" s="2">
        <v>0</v>
      </c>
      <c r="M6528" s="2" t="str">
        <f>"000936"</f>
        <v>000936</v>
      </c>
      <c r="N6528" s="2" t="str">
        <f t="shared" ref="N6528:N6531" si="1946">"0157472516"</f>
        <v>0157472516</v>
      </c>
      <c r="O6528" s="2" t="str">
        <f>"15806.53"</f>
        <v>15806.53</v>
      </c>
      <c r="P6528" s="2">
        <v>30</v>
      </c>
      <c r="Q6528" s="2">
        <f t="shared" ref="Q6528:Q6543" si="1947">P6528*B6528</f>
        <v>24000</v>
      </c>
      <c r="R6528" s="2">
        <f t="shared" ref="R6528:R6543" si="1948">(Q6528-O6528)/O6528*100</f>
        <v>51.835981711356</v>
      </c>
    </row>
    <row r="6529" spans="1:18">
      <c r="A6529" s="2" t="str">
        <f>"创业板B"</f>
        <v>创业板B</v>
      </c>
      <c r="B6529" s="2">
        <v>10000</v>
      </c>
      <c r="C6529" s="2">
        <v>10000</v>
      </c>
      <c r="D6529" s="2" t="str">
        <f>"人民币"</f>
        <v>人民币</v>
      </c>
      <c r="E6529" s="2">
        <v>1.116</v>
      </c>
      <c r="F6529" s="2">
        <v>-927.5</v>
      </c>
      <c r="G6529" s="2">
        <v>-8.33</v>
      </c>
      <c r="H6529" s="2"/>
      <c r="I6529" s="2">
        <v>10230</v>
      </c>
      <c r="J6529" s="2">
        <v>1.023</v>
      </c>
      <c r="K6529" s="2">
        <v>0</v>
      </c>
      <c r="L6529" s="2">
        <v>0</v>
      </c>
      <c r="M6529" s="2" t="str">
        <f>"150153"</f>
        <v>150153</v>
      </c>
      <c r="N6529" s="2" t="str">
        <f>"0157472516"</f>
        <v>0157472516</v>
      </c>
      <c r="O6529" s="2" t="str">
        <f>"11157.50"</f>
        <v>11157.50</v>
      </c>
      <c r="P6529" s="2">
        <v>1.3</v>
      </c>
      <c r="Q6529" s="2">
        <f>P6529*B6529</f>
        <v>13000</v>
      </c>
      <c r="R6529" s="2">
        <f>(Q6529-O6529)/O6529*100</f>
        <v>16.5135559041004</v>
      </c>
    </row>
    <row r="6530" spans="1:18">
      <c r="A6530" s="2" t="s">
        <v>7</v>
      </c>
      <c r="B6530" s="2">
        <v>600</v>
      </c>
      <c r="C6530" s="2">
        <v>600</v>
      </c>
      <c r="D6530" s="2" t="str">
        <f>"人民币"</f>
        <v>人民币</v>
      </c>
      <c r="E6530" s="2">
        <v>17.548</v>
      </c>
      <c r="F6530" s="2">
        <v>-310.88</v>
      </c>
      <c r="G6530" s="2">
        <v>-2.95</v>
      </c>
      <c r="H6530" s="2"/>
      <c r="I6530" s="2">
        <v>10218</v>
      </c>
      <c r="J6530" s="2">
        <v>17.03</v>
      </c>
      <c r="K6530" s="2">
        <v>0</v>
      </c>
      <c r="L6530" s="2">
        <v>0</v>
      </c>
      <c r="M6530" s="2" t="str">
        <f>"600008"</f>
        <v>600008</v>
      </c>
      <c r="N6530" s="2" t="str">
        <f t="shared" ref="N6530:N6533" si="1949">"A453612732"</f>
        <v>A453612732</v>
      </c>
      <c r="O6530" s="2" t="str">
        <f>"10528.88"</f>
        <v>10528.88</v>
      </c>
      <c r="P6530" s="2">
        <v>25</v>
      </c>
      <c r="Q6530" s="2">
        <f>P6530*B6530</f>
        <v>15000</v>
      </c>
      <c r="R6530" s="2">
        <f>(Q6530-O6530)/O6530*100</f>
        <v>42.4652954540274</v>
      </c>
    </row>
    <row r="6531" spans="1:18">
      <c r="A6531" s="2" t="str">
        <f>"华英农业"</f>
        <v>华英农业</v>
      </c>
      <c r="B6531" s="2">
        <v>600</v>
      </c>
      <c r="C6531" s="2">
        <v>300</v>
      </c>
      <c r="D6531" s="2" t="str">
        <f>"人民币"</f>
        <v>人民币</v>
      </c>
      <c r="E6531" s="2">
        <v>14.948</v>
      </c>
      <c r="F6531" s="2">
        <v>-418.66</v>
      </c>
      <c r="G6531" s="2">
        <v>-4.67</v>
      </c>
      <c r="H6531" s="2"/>
      <c r="I6531" s="2">
        <v>8550</v>
      </c>
      <c r="J6531" s="2">
        <v>14.25</v>
      </c>
      <c r="K6531" s="2">
        <v>300</v>
      </c>
      <c r="L6531" s="2">
        <v>0</v>
      </c>
      <c r="M6531" s="2" t="str">
        <f>"002321"</f>
        <v>002321</v>
      </c>
      <c r="N6531" s="2" t="str">
        <f>"0157472516"</f>
        <v>0157472516</v>
      </c>
      <c r="O6531" s="2" t="str">
        <f>"8968.66"</f>
        <v>8968.66</v>
      </c>
      <c r="P6531" s="2">
        <v>25</v>
      </c>
      <c r="Q6531" s="2">
        <f>P6531*B6531</f>
        <v>15000</v>
      </c>
      <c r="R6531" s="2">
        <f>(Q6531-O6531)/O6531*100</f>
        <v>67.2490650777262</v>
      </c>
    </row>
    <row r="6532" spans="1:18">
      <c r="A6532" s="2" t="str">
        <f>"*ST阳化"</f>
        <v>*ST阳化</v>
      </c>
      <c r="B6532" s="2">
        <v>900</v>
      </c>
      <c r="C6532" s="2">
        <v>600</v>
      </c>
      <c r="D6532" s="2" t="str">
        <f>"人民币"</f>
        <v>人民币</v>
      </c>
      <c r="E6532" s="2">
        <v>7.599</v>
      </c>
      <c r="F6532" s="2">
        <v>-80.2</v>
      </c>
      <c r="G6532" s="2">
        <v>-1.17</v>
      </c>
      <c r="H6532" s="2"/>
      <c r="I6532" s="2">
        <v>6759</v>
      </c>
      <c r="J6532" s="2">
        <v>7.51</v>
      </c>
      <c r="K6532" s="2">
        <v>300</v>
      </c>
      <c r="L6532" s="2">
        <v>0</v>
      </c>
      <c r="M6532" s="2" t="str">
        <f>"600691"</f>
        <v>600691</v>
      </c>
      <c r="N6532" s="2" t="str">
        <f>"A453612732"</f>
        <v>A453612732</v>
      </c>
      <c r="O6532" s="2" t="str">
        <f>"6839.20"</f>
        <v>6839.20</v>
      </c>
      <c r="P6532" s="2">
        <v>11</v>
      </c>
      <c r="Q6532" s="2">
        <f>P6532*B6532</f>
        <v>9900</v>
      </c>
      <c r="R6532" s="2">
        <f>(Q6532-O6532)/O6532*100</f>
        <v>44.7537723710376</v>
      </c>
    </row>
    <row r="6533" spans="1:18">
      <c r="A6533" s="2" t="str">
        <f>"雪峰科技"</f>
        <v>雪峰科技</v>
      </c>
      <c r="B6533" s="2">
        <v>200</v>
      </c>
      <c r="C6533" s="2">
        <v>100</v>
      </c>
      <c r="D6533" s="2" t="str">
        <f>"人民币"</f>
        <v>人民币</v>
      </c>
      <c r="E6533" s="2">
        <v>37.898</v>
      </c>
      <c r="F6533" s="2">
        <v>-1239.59</v>
      </c>
      <c r="G6533" s="2">
        <v>-16.35</v>
      </c>
      <c r="H6533" s="2"/>
      <c r="I6533" s="2">
        <v>6340</v>
      </c>
      <c r="J6533" s="2">
        <v>31.7</v>
      </c>
      <c r="K6533" s="2">
        <v>100</v>
      </c>
      <c r="L6533" s="2">
        <v>0</v>
      </c>
      <c r="M6533" s="2" t="str">
        <f>"603227"</f>
        <v>603227</v>
      </c>
      <c r="N6533" s="2" t="str">
        <f>"A453612732"</f>
        <v>A453612732</v>
      </c>
      <c r="O6533" s="2" t="str">
        <f>"7579.59"</f>
        <v>7579.59</v>
      </c>
      <c r="P6533" s="2">
        <v>42</v>
      </c>
      <c r="Q6533" s="2">
        <f>P6533*B6533</f>
        <v>8400</v>
      </c>
      <c r="R6533" s="2">
        <f>(Q6533-O6533)/O6533*100</f>
        <v>10.8239363870605</v>
      </c>
    </row>
    <row r="6534" spans="1:18">
      <c r="A6534" s="2" t="str">
        <f>"三花股份"</f>
        <v>三花股份</v>
      </c>
      <c r="B6534" s="2">
        <v>400</v>
      </c>
      <c r="C6534" s="2">
        <v>400</v>
      </c>
      <c r="D6534" s="2" t="str">
        <f>"人民币"</f>
        <v>人民币</v>
      </c>
      <c r="E6534" s="2">
        <v>13.737</v>
      </c>
      <c r="F6534" s="2">
        <v>69.25</v>
      </c>
      <c r="G6534" s="2">
        <v>1.26</v>
      </c>
      <c r="H6534" s="2"/>
      <c r="I6534" s="2">
        <v>5564</v>
      </c>
      <c r="J6534" s="2">
        <v>13.91</v>
      </c>
      <c r="K6534" s="2">
        <v>0</v>
      </c>
      <c r="L6534" s="2">
        <v>0</v>
      </c>
      <c r="M6534" s="2" t="str">
        <f>"002050"</f>
        <v>002050</v>
      </c>
      <c r="N6534" s="2" t="str">
        <f t="shared" ref="N6534:N6539" si="1950">"0157472516"</f>
        <v>0157472516</v>
      </c>
      <c r="O6534" s="2" t="str">
        <f>"5494.75"</f>
        <v>5494.75</v>
      </c>
      <c r="P6534" s="2">
        <v>20</v>
      </c>
      <c r="Q6534" s="2">
        <f>P6534*B6534</f>
        <v>8000</v>
      </c>
      <c r="R6534" s="2">
        <f>(Q6534-O6534)/O6534*100</f>
        <v>45.5935210883116</v>
      </c>
    </row>
    <row r="6535" spans="1:18">
      <c r="A6535" s="2" t="str">
        <f>"农 产 品"</f>
        <v>农 产 品</v>
      </c>
      <c r="B6535" s="2">
        <v>200</v>
      </c>
      <c r="C6535" s="2">
        <v>200</v>
      </c>
      <c r="D6535" s="2" t="str">
        <f>"人民币"</f>
        <v>人民币</v>
      </c>
      <c r="E6535" s="2">
        <v>25.665</v>
      </c>
      <c r="F6535" s="2">
        <v>-601</v>
      </c>
      <c r="G6535" s="2">
        <v>-11.71</v>
      </c>
      <c r="H6535" s="2"/>
      <c r="I6535" s="2">
        <v>4532</v>
      </c>
      <c r="J6535" s="2">
        <v>22.66</v>
      </c>
      <c r="K6535" s="2">
        <v>0</v>
      </c>
      <c r="L6535" s="2">
        <v>0</v>
      </c>
      <c r="M6535" s="2" t="str">
        <f>"000061"</f>
        <v>000061</v>
      </c>
      <c r="N6535" s="2" t="str">
        <f>"0157472516"</f>
        <v>0157472516</v>
      </c>
      <c r="O6535" s="2" t="str">
        <f>"5133.00"</f>
        <v>5133.00</v>
      </c>
      <c r="P6535" s="2">
        <v>35</v>
      </c>
      <c r="Q6535" s="2">
        <f>P6535*B6535</f>
        <v>7000</v>
      </c>
      <c r="R6535" s="2">
        <f>(Q6535-O6535)/O6535*100</f>
        <v>36.3724917202416</v>
      </c>
    </row>
    <row r="6536" spans="1:18">
      <c r="A6536" s="2" t="str">
        <f>"北京城建"</f>
        <v>北京城建</v>
      </c>
      <c r="B6536" s="2">
        <v>200</v>
      </c>
      <c r="C6536" s="2">
        <v>200</v>
      </c>
      <c r="D6536" s="2" t="str">
        <f>"人民币"</f>
        <v>人民币</v>
      </c>
      <c r="E6536" s="2">
        <v>24.605</v>
      </c>
      <c r="F6536" s="2">
        <v>-394.99</v>
      </c>
      <c r="G6536" s="2">
        <v>-8.03</v>
      </c>
      <c r="H6536" s="2"/>
      <c r="I6536" s="2">
        <v>4526</v>
      </c>
      <c r="J6536" s="2">
        <v>22.63</v>
      </c>
      <c r="K6536" s="2">
        <v>0</v>
      </c>
      <c r="L6536" s="2">
        <v>0</v>
      </c>
      <c r="M6536" s="2" t="str">
        <f>"600266"</f>
        <v>600266</v>
      </c>
      <c r="N6536" s="2" t="str">
        <f t="shared" ref="N6536:N6538" si="1951">"A453612732"</f>
        <v>A453612732</v>
      </c>
      <c r="O6536" s="2" t="str">
        <f>"4920.99"</f>
        <v>4920.99</v>
      </c>
      <c r="P6536" s="2">
        <v>28</v>
      </c>
      <c r="Q6536" s="2">
        <f>P6536*B6536</f>
        <v>5600</v>
      </c>
      <c r="R6536" s="2">
        <f>(Q6536-O6536)/O6536*100</f>
        <v>13.7982397850839</v>
      </c>
    </row>
    <row r="6537" spans="1:18">
      <c r="A6537" s="2" t="str">
        <f>"上汽集团"</f>
        <v>上汽集团</v>
      </c>
      <c r="B6537" s="2">
        <v>200</v>
      </c>
      <c r="C6537" s="2">
        <v>200</v>
      </c>
      <c r="D6537" s="2" t="str">
        <f>"人民币"</f>
        <v>人民币</v>
      </c>
      <c r="E6537" s="2">
        <v>24.736</v>
      </c>
      <c r="F6537" s="2">
        <v>-449.12</v>
      </c>
      <c r="G6537" s="2">
        <v>-9.08</v>
      </c>
      <c r="H6537" s="2"/>
      <c r="I6537" s="2">
        <v>4498</v>
      </c>
      <c r="J6537" s="2">
        <v>22.49</v>
      </c>
      <c r="K6537" s="2">
        <v>0</v>
      </c>
      <c r="L6537" s="2">
        <v>0</v>
      </c>
      <c r="M6537" s="2" t="str">
        <f>"600104"</f>
        <v>600104</v>
      </c>
      <c r="N6537" s="2" t="str">
        <f>"A453612732"</f>
        <v>A453612732</v>
      </c>
      <c r="O6537" s="2" t="str">
        <f>"4947.12"</f>
        <v>4947.12</v>
      </c>
      <c r="P6537" s="2">
        <v>35</v>
      </c>
      <c r="Q6537" s="2">
        <f>P6537*B6537</f>
        <v>7000</v>
      </c>
      <c r="R6537" s="2">
        <f>(Q6537-O6537)/O6537*100</f>
        <v>41.4964666310904</v>
      </c>
    </row>
    <row r="6538" spans="1:18">
      <c r="A6538" s="2" t="str">
        <f>"中海集运"</f>
        <v>中海集运</v>
      </c>
      <c r="B6538" s="2">
        <v>400</v>
      </c>
      <c r="C6538" s="2">
        <v>400</v>
      </c>
      <c r="D6538" s="2" t="str">
        <f>"人民币"</f>
        <v>人民币</v>
      </c>
      <c r="E6538" s="2">
        <v>9.099</v>
      </c>
      <c r="F6538" s="2">
        <v>-167.68</v>
      </c>
      <c r="G6538" s="2">
        <v>-4.6</v>
      </c>
      <c r="H6538" s="2"/>
      <c r="I6538" s="2">
        <v>3472</v>
      </c>
      <c r="J6538" s="2">
        <v>8.68</v>
      </c>
      <c r="K6538" s="2">
        <v>0</v>
      </c>
      <c r="L6538" s="2">
        <v>0</v>
      </c>
      <c r="M6538" s="2" t="str">
        <f>"601866"</f>
        <v>601866</v>
      </c>
      <c r="N6538" s="2" t="str">
        <f>"A453612732"</f>
        <v>A453612732</v>
      </c>
      <c r="O6538" s="2" t="str">
        <f>"3639.68"</f>
        <v>3639.68</v>
      </c>
      <c r="P6538" s="2">
        <v>12</v>
      </c>
      <c r="Q6538" s="2">
        <f>P6538*B6538</f>
        <v>4800</v>
      </c>
      <c r="R6538" s="2">
        <f>(Q6538-O6538)/O6538*100</f>
        <v>31.8797256901706</v>
      </c>
    </row>
    <row r="6539" spans="1:18">
      <c r="A6539" s="2" t="str">
        <f>"中航军B"</f>
        <v>中航军B</v>
      </c>
      <c r="B6539" s="2">
        <v>3000</v>
      </c>
      <c r="C6539" s="2">
        <v>3000</v>
      </c>
      <c r="D6539" s="2" t="str">
        <f>"人民币"</f>
        <v>人民币</v>
      </c>
      <c r="E6539" s="2">
        <v>0.972</v>
      </c>
      <c r="F6539" s="2">
        <v>-62</v>
      </c>
      <c r="G6539" s="2">
        <v>-2.16</v>
      </c>
      <c r="H6539" s="2"/>
      <c r="I6539" s="2">
        <v>2853</v>
      </c>
      <c r="J6539" s="2">
        <v>0.951</v>
      </c>
      <c r="K6539" s="2">
        <v>0</v>
      </c>
      <c r="L6539" s="2">
        <v>0</v>
      </c>
      <c r="M6539" s="2" t="str">
        <f>"150222"</f>
        <v>150222</v>
      </c>
      <c r="N6539" s="2" t="str">
        <f>"0157472516"</f>
        <v>0157472516</v>
      </c>
      <c r="O6539" s="2" t="str">
        <f>"2915.00"</f>
        <v>2915.00</v>
      </c>
      <c r="P6539" s="2">
        <v>1.1</v>
      </c>
      <c r="Q6539" s="2">
        <f>P6539*B6539</f>
        <v>3300</v>
      </c>
      <c r="R6539" s="2">
        <f>(Q6539-O6539)/O6539*100</f>
        <v>13.2075471698113</v>
      </c>
    </row>
    <row r="6540" spans="1:18">
      <c r="A6540" s="2" t="str">
        <f>"华贸物流"</f>
        <v>华贸物流</v>
      </c>
      <c r="B6540" s="2">
        <v>200</v>
      </c>
      <c r="C6540" s="2">
        <v>200</v>
      </c>
      <c r="D6540" s="2" t="str">
        <f>"人民币"</f>
        <v>人民币</v>
      </c>
      <c r="E6540" s="2">
        <v>16.576</v>
      </c>
      <c r="F6540" s="2">
        <v>-473.12</v>
      </c>
      <c r="G6540" s="2">
        <v>-14.27</v>
      </c>
      <c r="H6540" s="2"/>
      <c r="I6540" s="2">
        <v>2842</v>
      </c>
      <c r="J6540" s="2">
        <v>14.21</v>
      </c>
      <c r="K6540" s="2">
        <v>0</v>
      </c>
      <c r="L6540" s="2">
        <v>0</v>
      </c>
      <c r="M6540" s="2" t="str">
        <f>"603128"</f>
        <v>603128</v>
      </c>
      <c r="N6540" s="2" t="str">
        <f t="shared" ref="N6540:N6543" si="1952">"A453612732"</f>
        <v>A453612732</v>
      </c>
      <c r="O6540" s="2" t="str">
        <f>"3315.12"</f>
        <v>3315.12</v>
      </c>
      <c r="P6540" s="2">
        <v>20</v>
      </c>
      <c r="Q6540" s="2">
        <f>P6540*B6540</f>
        <v>4000</v>
      </c>
      <c r="R6540" s="2">
        <f>(Q6540-O6540)/O6540*100</f>
        <v>20.6592823185888</v>
      </c>
    </row>
    <row r="6541" spans="1:18">
      <c r="A6541" s="2" t="str">
        <f>"盛达矿业"</f>
        <v>盛达矿业</v>
      </c>
      <c r="B6541" s="2">
        <v>100</v>
      </c>
      <c r="C6541" s="2">
        <v>100</v>
      </c>
      <c r="D6541" s="2" t="str">
        <f>"人民币"</f>
        <v>人民币</v>
      </c>
      <c r="E6541" s="2">
        <v>38.308</v>
      </c>
      <c r="F6541" s="2">
        <v>-1175.77</v>
      </c>
      <c r="G6541" s="2">
        <v>-30.69</v>
      </c>
      <c r="H6541" s="2"/>
      <c r="I6541" s="2">
        <v>2655</v>
      </c>
      <c r="J6541" s="2">
        <v>26.55</v>
      </c>
      <c r="K6541" s="2">
        <v>0</v>
      </c>
      <c r="L6541" s="2">
        <v>100</v>
      </c>
      <c r="M6541" s="2" t="str">
        <f>"000603"</f>
        <v>000603</v>
      </c>
      <c r="N6541" s="2" t="str">
        <f>"0157472516"</f>
        <v>0157472516</v>
      </c>
      <c r="O6541" s="2" t="str">
        <f>"3830.77"</f>
        <v>3830.77</v>
      </c>
      <c r="P6541" s="2">
        <v>40</v>
      </c>
      <c r="Q6541" s="2">
        <f>P6541*B6541</f>
        <v>4000</v>
      </c>
      <c r="R6541" s="2">
        <f>(Q6541-O6541)/O6541*100</f>
        <v>4.41764971533138</v>
      </c>
    </row>
    <row r="6542" spans="1:18">
      <c r="A6542" s="2" t="str">
        <f>"大众交通"</f>
        <v>大众交通</v>
      </c>
      <c r="B6542" s="2">
        <v>100</v>
      </c>
      <c r="C6542" s="2">
        <v>100</v>
      </c>
      <c r="D6542" s="2" t="str">
        <f>"人民币"</f>
        <v>人民币</v>
      </c>
      <c r="E6542" s="2">
        <v>30.941</v>
      </c>
      <c r="F6542" s="2">
        <v>-1037.13</v>
      </c>
      <c r="G6542" s="2">
        <v>-33.52</v>
      </c>
      <c r="H6542" s="2"/>
      <c r="I6542" s="2">
        <v>2057</v>
      </c>
      <c r="J6542" s="2">
        <v>20.57</v>
      </c>
      <c r="K6542" s="2">
        <v>0</v>
      </c>
      <c r="L6542" s="2">
        <v>0</v>
      </c>
      <c r="M6542" s="2" t="str">
        <f>"600611"</f>
        <v>600611</v>
      </c>
      <c r="N6542" s="2" t="str">
        <f>"A453612732"</f>
        <v>A453612732</v>
      </c>
      <c r="O6542" s="2" t="str">
        <f>"3094.13"</f>
        <v>3094.13</v>
      </c>
      <c r="P6542" s="2">
        <v>28</v>
      </c>
      <c r="Q6542" s="2">
        <f>P6542*B6542</f>
        <v>2800</v>
      </c>
      <c r="R6542" s="2">
        <f>(Q6542-O6542)/O6542*100</f>
        <v>-9.50606470962759</v>
      </c>
    </row>
    <row r="6543" spans="1:18">
      <c r="A6543" s="2" t="str">
        <f>"中国中车"</f>
        <v>中国中车</v>
      </c>
      <c r="B6543" s="2">
        <v>100</v>
      </c>
      <c r="C6543" s="2">
        <v>100</v>
      </c>
      <c r="D6543" s="2" t="str">
        <f>"人民币"</f>
        <v>人民币</v>
      </c>
      <c r="E6543" s="2">
        <v>26.395</v>
      </c>
      <c r="F6543" s="2">
        <v>-631.5</v>
      </c>
      <c r="G6543" s="2">
        <v>-23.92</v>
      </c>
      <c r="H6543" s="2"/>
      <c r="I6543" s="2">
        <v>2008</v>
      </c>
      <c r="J6543" s="2">
        <v>20.08</v>
      </c>
      <c r="K6543" s="2">
        <v>0</v>
      </c>
      <c r="L6543" s="2">
        <v>100</v>
      </c>
      <c r="M6543" s="2" t="str">
        <f>"601766"</f>
        <v>601766</v>
      </c>
      <c r="N6543" s="2" t="str">
        <f>"A453612732"</f>
        <v>A453612732</v>
      </c>
      <c r="O6543" s="2" t="str">
        <f>"2639.50"</f>
        <v>2639.50</v>
      </c>
      <c r="P6543" s="2">
        <v>30</v>
      </c>
      <c r="Q6543" s="2">
        <f>P6543*B6543</f>
        <v>3000</v>
      </c>
      <c r="R6543" s="2">
        <f>(Q6543-O6543)/O6543*100</f>
        <v>13.6578897518469</v>
      </c>
    </row>
    <row r="6544" spans="1:18">
      <c r="A6544" s="2" t="s">
        <v>8</v>
      </c>
      <c r="B6544" s="2" t="s">
        <v>9</v>
      </c>
      <c r="C6544" s="4" t="s">
        <v>10</v>
      </c>
      <c r="D6544" s="4"/>
      <c r="E6544" s="4"/>
      <c r="F6544" s="2"/>
      <c r="G6544" s="2">
        <f>SUM(G6528:G6543)</f>
        <v>-178.38</v>
      </c>
      <c r="H6544" s="2"/>
      <c r="I6544" s="2"/>
      <c r="J6544" s="2"/>
      <c r="K6544" s="2"/>
      <c r="L6544" s="2"/>
      <c r="M6544" s="2"/>
      <c r="N6544" s="2"/>
      <c r="O6544" s="2"/>
      <c r="P6544" s="2"/>
      <c r="Q6544" s="2">
        <f>SUM(Q6528:Q6543)</f>
        <v>134800</v>
      </c>
      <c r="R6544" s="2"/>
    </row>
    <row r="6545" customFormat="1" spans="3:8">
      <c r="C6545" s="5"/>
      <c r="D6545" s="5"/>
      <c r="E6545" s="5"/>
      <c r="H6545" s="6">
        <v>42257</v>
      </c>
    </row>
    <row r="6546" spans="2:18">
      <c r="B6546" s="2" t="str">
        <f>"币种"</f>
        <v>币种</v>
      </c>
      <c r="C6546" s="2" t="str">
        <f>"余额"</f>
        <v>余额</v>
      </c>
      <c r="D6546" s="2" t="str">
        <f>"可用"</f>
        <v>可用</v>
      </c>
      <c r="E6546" s="2" t="str">
        <f>"可取"</f>
        <v>可取</v>
      </c>
      <c r="F6546" s="2" t="str">
        <f>"参考市值"</f>
        <v>参考市值</v>
      </c>
      <c r="G6546" s="2" t="str">
        <f>"资产"</f>
        <v>资产</v>
      </c>
      <c r="H6546" s="2" t="str">
        <f>"盈亏"</f>
        <v>盈亏</v>
      </c>
      <c r="I6546" s="2"/>
      <c r="J6546" s="2"/>
      <c r="K6546" s="2"/>
      <c r="L6546" s="2"/>
      <c r="M6546" s="2"/>
      <c r="N6546" s="2"/>
      <c r="O6546" s="2"/>
      <c r="P6546" s="2"/>
      <c r="Q6546" s="2"/>
      <c r="R6546" s="2"/>
    </row>
    <row r="6547" spans="2:18">
      <c r="B6547" s="2" t="str">
        <f>"人民币"</f>
        <v>人民币</v>
      </c>
      <c r="C6547" s="2" t="str">
        <f>"5508.71"</f>
        <v>5508.71</v>
      </c>
      <c r="D6547" s="2" t="str">
        <f>"138.54"</f>
        <v>138.54</v>
      </c>
      <c r="E6547" s="2" t="str">
        <f>"138.54"</f>
        <v>138.54</v>
      </c>
      <c r="F6547" s="2" t="str">
        <f>"91616.00"</f>
        <v>91616.00</v>
      </c>
      <c r="G6547" s="2" t="str">
        <f>"91754.54"</f>
        <v>91754.54</v>
      </c>
      <c r="H6547" s="2" t="str">
        <f>"-9194.42"</f>
        <v>-9194.42</v>
      </c>
      <c r="I6547" s="2"/>
      <c r="J6547" s="2"/>
      <c r="K6547" s="2"/>
      <c r="L6547" s="2"/>
      <c r="M6547" s="2"/>
      <c r="N6547" s="2"/>
      <c r="O6547" s="2"/>
      <c r="P6547" s="2"/>
      <c r="Q6547" s="2"/>
      <c r="R6547" s="2"/>
    </row>
    <row r="6548" spans="2:18"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8"/>
    </row>
    <row r="6549" spans="2:19">
      <c r="B6549" s="2" t="s">
        <v>0</v>
      </c>
      <c r="C6549" s="2" t="str">
        <f>"证券数量"</f>
        <v>证券数量</v>
      </c>
      <c r="D6549" s="2" t="s">
        <v>1</v>
      </c>
      <c r="E6549" s="2" t="str">
        <f>"价格币种"</f>
        <v>价格币种</v>
      </c>
      <c r="F6549" s="2" t="str">
        <f>"成本价"</f>
        <v>成本价</v>
      </c>
      <c r="G6549" s="2" t="str">
        <f>"浮动盈亏"</f>
        <v>浮动盈亏</v>
      </c>
      <c r="H6549" s="2" t="str">
        <f>"盈亏比例(%)"</f>
        <v>盈亏比例(%)</v>
      </c>
      <c r="I6549" s="2" t="str">
        <f>"折算汇率"</f>
        <v>折算汇率</v>
      </c>
      <c r="J6549" s="2" t="str">
        <f>"最新市值"</f>
        <v>最新市值</v>
      </c>
      <c r="K6549" s="2" t="str">
        <f>"当前价"</f>
        <v>当前价</v>
      </c>
      <c r="L6549" s="2" t="str">
        <f>"今买数量"</f>
        <v>今买数量</v>
      </c>
      <c r="M6549" s="2" t="str">
        <f>"今卖数量"</f>
        <v>今卖数量</v>
      </c>
      <c r="N6549" s="2" t="str">
        <f>"证券代码"</f>
        <v>证券代码</v>
      </c>
      <c r="O6549" s="2" t="str">
        <f>"股东代码"</f>
        <v>股东代码</v>
      </c>
      <c r="P6549" s="2" t="str">
        <f>"成本金额"</f>
        <v>成本金额</v>
      </c>
      <c r="Q6549" s="2" t="s">
        <v>2</v>
      </c>
      <c r="R6549" s="2"/>
      <c r="S6549" s="2" t="s">
        <v>3</v>
      </c>
    </row>
    <row r="6550" spans="2:19">
      <c r="B6550" s="2" t="s">
        <v>4</v>
      </c>
      <c r="C6550" s="9" t="s">
        <v>5</v>
      </c>
      <c r="D6550" s="9" t="s">
        <v>5</v>
      </c>
      <c r="E6550" s="2" t="str">
        <f t="shared" ref="E6550:E6565" si="1953">"人民币"</f>
        <v>人民币</v>
      </c>
      <c r="F6550" s="2">
        <v>19.758</v>
      </c>
      <c r="G6550" s="2">
        <v>-1294.53</v>
      </c>
      <c r="H6550" s="2">
        <v>-8.19</v>
      </c>
      <c r="I6550" s="9" t="s">
        <v>6</v>
      </c>
      <c r="J6550" s="2">
        <v>14512</v>
      </c>
      <c r="K6550" s="2">
        <v>18.14</v>
      </c>
      <c r="L6550" s="2">
        <v>0</v>
      </c>
      <c r="M6550" s="2">
        <v>0</v>
      </c>
      <c r="N6550" s="2" t="str">
        <f>"000936"</f>
        <v>000936</v>
      </c>
      <c r="O6550" s="2" t="str">
        <f t="shared" ref="O6550:O6553" si="1954">"0157472516"</f>
        <v>0157472516</v>
      </c>
      <c r="P6550" s="2" t="str">
        <f>"15806.53"</f>
        <v>15806.53</v>
      </c>
      <c r="Q6550" s="2">
        <v>30</v>
      </c>
      <c r="R6550" s="2">
        <f t="shared" ref="R6550:R6565" si="1955">Q6550*C6550</f>
        <v>24000</v>
      </c>
      <c r="S6550" s="2">
        <f t="shared" ref="S6550:S6565" si="1956">(R6550-P6550)/P6550*100</f>
        <v>51.835981711356</v>
      </c>
    </row>
    <row r="6551" spans="2:19">
      <c r="B6551" s="2" t="str">
        <f>"创业板B"</f>
        <v>创业板B</v>
      </c>
      <c r="C6551" s="2">
        <v>10000</v>
      </c>
      <c r="D6551" s="2">
        <v>10000</v>
      </c>
      <c r="E6551" s="2" t="str">
        <f>"人民币"</f>
        <v>人民币</v>
      </c>
      <c r="F6551" s="2">
        <v>1.116</v>
      </c>
      <c r="G6551" s="2">
        <v>-927.5</v>
      </c>
      <c r="H6551" s="2">
        <v>-8.33</v>
      </c>
      <c r="I6551" s="2"/>
      <c r="J6551" s="2">
        <v>10230</v>
      </c>
      <c r="K6551" s="2">
        <v>1.023</v>
      </c>
      <c r="L6551" s="2">
        <v>0</v>
      </c>
      <c r="M6551" s="2">
        <v>0</v>
      </c>
      <c r="N6551" s="2" t="str">
        <f>"150153"</f>
        <v>150153</v>
      </c>
      <c r="O6551" s="2" t="str">
        <f>"0157472516"</f>
        <v>0157472516</v>
      </c>
      <c r="P6551" s="2" t="str">
        <f>"11157.50"</f>
        <v>11157.50</v>
      </c>
      <c r="Q6551" s="2">
        <v>1.3</v>
      </c>
      <c r="R6551" s="2">
        <f>Q6551*C6551</f>
        <v>13000</v>
      </c>
      <c r="S6551" s="2">
        <f>(R6551-P6551)/P6551*100</f>
        <v>16.5135559041004</v>
      </c>
    </row>
    <row r="6552" spans="2:19">
      <c r="B6552" s="2" t="s">
        <v>7</v>
      </c>
      <c r="C6552" s="2">
        <v>600</v>
      </c>
      <c r="D6552" s="2">
        <v>600</v>
      </c>
      <c r="E6552" s="2" t="str">
        <f>"人民币"</f>
        <v>人民币</v>
      </c>
      <c r="F6552" s="2">
        <v>17.548</v>
      </c>
      <c r="G6552" s="2">
        <v>-310.88</v>
      </c>
      <c r="H6552" s="2">
        <v>-2.95</v>
      </c>
      <c r="I6552" s="2"/>
      <c r="J6552" s="2">
        <v>10218</v>
      </c>
      <c r="K6552" s="2">
        <v>17.03</v>
      </c>
      <c r="L6552" s="2">
        <v>0</v>
      </c>
      <c r="M6552" s="2">
        <v>0</v>
      </c>
      <c r="N6552" s="2" t="str">
        <f>"600008"</f>
        <v>600008</v>
      </c>
      <c r="O6552" s="2" t="str">
        <f t="shared" ref="O6552:O6555" si="1957">"A453612732"</f>
        <v>A453612732</v>
      </c>
      <c r="P6552" s="2" t="str">
        <f>"10528.88"</f>
        <v>10528.88</v>
      </c>
      <c r="Q6552" s="2">
        <v>25</v>
      </c>
      <c r="R6552" s="2">
        <f>Q6552*C6552</f>
        <v>15000</v>
      </c>
      <c r="S6552" s="2">
        <f>(R6552-P6552)/P6552*100</f>
        <v>42.4652954540274</v>
      </c>
    </row>
    <row r="6553" spans="2:19">
      <c r="B6553" s="2" t="str">
        <f>"华英农业"</f>
        <v>华英农业</v>
      </c>
      <c r="C6553" s="2">
        <v>600</v>
      </c>
      <c r="D6553" s="2">
        <v>300</v>
      </c>
      <c r="E6553" s="2" t="str">
        <f>"人民币"</f>
        <v>人民币</v>
      </c>
      <c r="F6553" s="2">
        <v>14.948</v>
      </c>
      <c r="G6553" s="2">
        <v>-418.66</v>
      </c>
      <c r="H6553" s="2">
        <v>-4.67</v>
      </c>
      <c r="I6553" s="2"/>
      <c r="J6553" s="2">
        <v>8550</v>
      </c>
      <c r="K6553" s="2">
        <v>14.25</v>
      </c>
      <c r="L6553" s="2">
        <v>300</v>
      </c>
      <c r="M6553" s="2">
        <v>0</v>
      </c>
      <c r="N6553" s="2" t="str">
        <f>"002321"</f>
        <v>002321</v>
      </c>
      <c r="O6553" s="2" t="str">
        <f>"0157472516"</f>
        <v>0157472516</v>
      </c>
      <c r="P6553" s="2" t="str">
        <f>"8968.66"</f>
        <v>8968.66</v>
      </c>
      <c r="Q6553" s="2">
        <v>25</v>
      </c>
      <c r="R6553" s="2">
        <f>Q6553*C6553</f>
        <v>15000</v>
      </c>
      <c r="S6553" s="2">
        <f>(R6553-P6553)/P6553*100</f>
        <v>67.2490650777262</v>
      </c>
    </row>
    <row r="6554" spans="2:19">
      <c r="B6554" s="2" t="str">
        <f>"*ST阳化"</f>
        <v>*ST阳化</v>
      </c>
      <c r="C6554" s="2">
        <v>900</v>
      </c>
      <c r="D6554" s="2">
        <v>600</v>
      </c>
      <c r="E6554" s="2" t="str">
        <f>"人民币"</f>
        <v>人民币</v>
      </c>
      <c r="F6554" s="2">
        <v>7.599</v>
      </c>
      <c r="G6554" s="2">
        <v>-80.2</v>
      </c>
      <c r="H6554" s="2">
        <v>-1.17</v>
      </c>
      <c r="I6554" s="2"/>
      <c r="J6554" s="2">
        <v>6759</v>
      </c>
      <c r="K6554" s="2">
        <v>7.51</v>
      </c>
      <c r="L6554" s="2">
        <v>300</v>
      </c>
      <c r="M6554" s="2">
        <v>0</v>
      </c>
      <c r="N6554" s="2" t="str">
        <f>"600691"</f>
        <v>600691</v>
      </c>
      <c r="O6554" s="2" t="str">
        <f>"A453612732"</f>
        <v>A453612732</v>
      </c>
      <c r="P6554" s="2" t="str">
        <f>"6839.20"</f>
        <v>6839.20</v>
      </c>
      <c r="Q6554" s="2">
        <v>11</v>
      </c>
      <c r="R6554" s="2">
        <f>Q6554*C6554</f>
        <v>9900</v>
      </c>
      <c r="S6554" s="2">
        <f>(R6554-P6554)/P6554*100</f>
        <v>44.7537723710376</v>
      </c>
    </row>
    <row r="6555" spans="2:19">
      <c r="B6555" s="2" t="str">
        <f>"雪峰科技"</f>
        <v>雪峰科技</v>
      </c>
      <c r="C6555" s="2">
        <v>200</v>
      </c>
      <c r="D6555" s="2">
        <v>100</v>
      </c>
      <c r="E6555" s="2" t="str">
        <f>"人民币"</f>
        <v>人民币</v>
      </c>
      <c r="F6555" s="2">
        <v>37.898</v>
      </c>
      <c r="G6555" s="2">
        <v>-1239.59</v>
      </c>
      <c r="H6555" s="2">
        <v>-16.35</v>
      </c>
      <c r="I6555" s="2"/>
      <c r="J6555" s="2">
        <v>6340</v>
      </c>
      <c r="K6555" s="2">
        <v>31.7</v>
      </c>
      <c r="L6555" s="2">
        <v>100</v>
      </c>
      <c r="M6555" s="2">
        <v>0</v>
      </c>
      <c r="N6555" s="2" t="str">
        <f>"603227"</f>
        <v>603227</v>
      </c>
      <c r="O6555" s="2" t="str">
        <f>"A453612732"</f>
        <v>A453612732</v>
      </c>
      <c r="P6555" s="2" t="str">
        <f>"7579.59"</f>
        <v>7579.59</v>
      </c>
      <c r="Q6555" s="2">
        <v>42</v>
      </c>
      <c r="R6555" s="2">
        <f>Q6555*C6555</f>
        <v>8400</v>
      </c>
      <c r="S6555" s="2">
        <f>(R6555-P6555)/P6555*100</f>
        <v>10.8239363870605</v>
      </c>
    </row>
    <row r="6556" spans="2:19">
      <c r="B6556" s="2" t="str">
        <f>"三花股份"</f>
        <v>三花股份</v>
      </c>
      <c r="C6556" s="2">
        <v>400</v>
      </c>
      <c r="D6556" s="2">
        <v>400</v>
      </c>
      <c r="E6556" s="2" t="str">
        <f>"人民币"</f>
        <v>人民币</v>
      </c>
      <c r="F6556" s="2">
        <v>13.737</v>
      </c>
      <c r="G6556" s="2">
        <v>69.25</v>
      </c>
      <c r="H6556" s="2">
        <v>1.26</v>
      </c>
      <c r="I6556" s="2"/>
      <c r="J6556" s="2">
        <v>5564</v>
      </c>
      <c r="K6556" s="2">
        <v>13.91</v>
      </c>
      <c r="L6556" s="2">
        <v>0</v>
      </c>
      <c r="M6556" s="2">
        <v>0</v>
      </c>
      <c r="N6556" s="2" t="str">
        <f>"002050"</f>
        <v>002050</v>
      </c>
      <c r="O6556" s="2" t="str">
        <f t="shared" ref="O6556:O6561" si="1958">"0157472516"</f>
        <v>0157472516</v>
      </c>
      <c r="P6556" s="2" t="str">
        <f>"5494.75"</f>
        <v>5494.75</v>
      </c>
      <c r="Q6556" s="2">
        <v>20</v>
      </c>
      <c r="R6556" s="2">
        <f>Q6556*C6556</f>
        <v>8000</v>
      </c>
      <c r="S6556" s="2">
        <f>(R6556-P6556)/P6556*100</f>
        <v>45.5935210883116</v>
      </c>
    </row>
    <row r="6557" spans="2:19">
      <c r="B6557" s="2" t="str">
        <f>"农 产 品"</f>
        <v>农 产 品</v>
      </c>
      <c r="C6557" s="2">
        <v>200</v>
      </c>
      <c r="D6557" s="2">
        <v>200</v>
      </c>
      <c r="E6557" s="2" t="str">
        <f>"人民币"</f>
        <v>人民币</v>
      </c>
      <c r="F6557" s="2">
        <v>25.665</v>
      </c>
      <c r="G6557" s="2">
        <v>-601</v>
      </c>
      <c r="H6557" s="2">
        <v>-11.71</v>
      </c>
      <c r="I6557" s="2"/>
      <c r="J6557" s="2">
        <v>4532</v>
      </c>
      <c r="K6557" s="2">
        <v>22.66</v>
      </c>
      <c r="L6557" s="2">
        <v>0</v>
      </c>
      <c r="M6557" s="2">
        <v>0</v>
      </c>
      <c r="N6557" s="2" t="str">
        <f>"000061"</f>
        <v>000061</v>
      </c>
      <c r="O6557" s="2" t="str">
        <f>"0157472516"</f>
        <v>0157472516</v>
      </c>
      <c r="P6557" s="2" t="str">
        <f>"5133.00"</f>
        <v>5133.00</v>
      </c>
      <c r="Q6557" s="2">
        <v>35</v>
      </c>
      <c r="R6557" s="2">
        <f>Q6557*C6557</f>
        <v>7000</v>
      </c>
      <c r="S6557" s="2">
        <f>(R6557-P6557)/P6557*100</f>
        <v>36.3724917202416</v>
      </c>
    </row>
    <row r="6558" spans="2:19">
      <c r="B6558" s="2" t="str">
        <f>"北京城建"</f>
        <v>北京城建</v>
      </c>
      <c r="C6558" s="2">
        <v>200</v>
      </c>
      <c r="D6558" s="2">
        <v>200</v>
      </c>
      <c r="E6558" s="2" t="str">
        <f>"人民币"</f>
        <v>人民币</v>
      </c>
      <c r="F6558" s="2">
        <v>24.605</v>
      </c>
      <c r="G6558" s="2">
        <v>-394.99</v>
      </c>
      <c r="H6558" s="2">
        <v>-8.03</v>
      </c>
      <c r="I6558" s="2"/>
      <c r="J6558" s="2">
        <v>4526</v>
      </c>
      <c r="K6558" s="2">
        <v>22.63</v>
      </c>
      <c r="L6558" s="2">
        <v>0</v>
      </c>
      <c r="M6558" s="2">
        <v>0</v>
      </c>
      <c r="N6558" s="2" t="str">
        <f>"600266"</f>
        <v>600266</v>
      </c>
      <c r="O6558" s="2" t="str">
        <f t="shared" ref="O6558:O6560" si="1959">"A453612732"</f>
        <v>A453612732</v>
      </c>
      <c r="P6558" s="2" t="str">
        <f>"4920.99"</f>
        <v>4920.99</v>
      </c>
      <c r="Q6558" s="2">
        <v>28</v>
      </c>
      <c r="R6558" s="2">
        <f>Q6558*C6558</f>
        <v>5600</v>
      </c>
      <c r="S6558" s="2">
        <f>(R6558-P6558)/P6558*100</f>
        <v>13.7982397850839</v>
      </c>
    </row>
    <row r="6559" spans="2:19">
      <c r="B6559" s="2" t="str">
        <f>"上汽集团"</f>
        <v>上汽集团</v>
      </c>
      <c r="C6559" s="2">
        <v>200</v>
      </c>
      <c r="D6559" s="2">
        <v>200</v>
      </c>
      <c r="E6559" s="2" t="str">
        <f>"人民币"</f>
        <v>人民币</v>
      </c>
      <c r="F6559" s="2">
        <v>24.736</v>
      </c>
      <c r="G6559" s="2">
        <v>-449.12</v>
      </c>
      <c r="H6559" s="2">
        <v>-9.08</v>
      </c>
      <c r="I6559" s="2"/>
      <c r="J6559" s="2">
        <v>4498</v>
      </c>
      <c r="K6559" s="2">
        <v>22.49</v>
      </c>
      <c r="L6559" s="2">
        <v>0</v>
      </c>
      <c r="M6559" s="2">
        <v>0</v>
      </c>
      <c r="N6559" s="2" t="str">
        <f>"600104"</f>
        <v>600104</v>
      </c>
      <c r="O6559" s="2" t="str">
        <f>"A453612732"</f>
        <v>A453612732</v>
      </c>
      <c r="P6559" s="2" t="str">
        <f>"4947.12"</f>
        <v>4947.12</v>
      </c>
      <c r="Q6559" s="2">
        <v>35</v>
      </c>
      <c r="R6559" s="2">
        <f>Q6559*C6559</f>
        <v>7000</v>
      </c>
      <c r="S6559" s="2">
        <f>(R6559-P6559)/P6559*100</f>
        <v>41.4964666310904</v>
      </c>
    </row>
    <row r="6560" spans="2:19">
      <c r="B6560" s="2" t="str">
        <f>"中海集运"</f>
        <v>中海集运</v>
      </c>
      <c r="C6560" s="2">
        <v>400</v>
      </c>
      <c r="D6560" s="2">
        <v>400</v>
      </c>
      <c r="E6560" s="2" t="str">
        <f>"人民币"</f>
        <v>人民币</v>
      </c>
      <c r="F6560" s="2">
        <v>9.099</v>
      </c>
      <c r="G6560" s="2">
        <v>-167.68</v>
      </c>
      <c r="H6560" s="2">
        <v>-4.6</v>
      </c>
      <c r="I6560" s="2"/>
      <c r="J6560" s="2">
        <v>3472</v>
      </c>
      <c r="K6560" s="2">
        <v>8.68</v>
      </c>
      <c r="L6560" s="2">
        <v>0</v>
      </c>
      <c r="M6560" s="2">
        <v>0</v>
      </c>
      <c r="N6560" s="2" t="str">
        <f>"601866"</f>
        <v>601866</v>
      </c>
      <c r="O6560" s="2" t="str">
        <f>"A453612732"</f>
        <v>A453612732</v>
      </c>
      <c r="P6560" s="2" t="str">
        <f>"3639.68"</f>
        <v>3639.68</v>
      </c>
      <c r="Q6560" s="2">
        <v>12</v>
      </c>
      <c r="R6560" s="2">
        <f>Q6560*C6560</f>
        <v>4800</v>
      </c>
      <c r="S6560" s="2">
        <f>(R6560-P6560)/P6560*100</f>
        <v>31.8797256901706</v>
      </c>
    </row>
    <row r="6561" spans="2:19">
      <c r="B6561" s="2" t="str">
        <f>"中航军B"</f>
        <v>中航军B</v>
      </c>
      <c r="C6561" s="2">
        <v>3000</v>
      </c>
      <c r="D6561" s="2">
        <v>3000</v>
      </c>
      <c r="E6561" s="2" t="str">
        <f>"人民币"</f>
        <v>人民币</v>
      </c>
      <c r="F6561" s="2">
        <v>0.972</v>
      </c>
      <c r="G6561" s="2">
        <v>-62</v>
      </c>
      <c r="H6561" s="2">
        <v>-2.16</v>
      </c>
      <c r="I6561" s="2"/>
      <c r="J6561" s="2">
        <v>2853</v>
      </c>
      <c r="K6561" s="2">
        <v>0.951</v>
      </c>
      <c r="L6561" s="2">
        <v>0</v>
      </c>
      <c r="M6561" s="2">
        <v>0</v>
      </c>
      <c r="N6561" s="2" t="str">
        <f>"150222"</f>
        <v>150222</v>
      </c>
      <c r="O6561" s="2" t="str">
        <f>"0157472516"</f>
        <v>0157472516</v>
      </c>
      <c r="P6561" s="2" t="str">
        <f>"2915.00"</f>
        <v>2915.00</v>
      </c>
      <c r="Q6561" s="2">
        <v>1.1</v>
      </c>
      <c r="R6561" s="2">
        <f>Q6561*C6561</f>
        <v>3300</v>
      </c>
      <c r="S6561" s="2">
        <f>(R6561-P6561)/P6561*100</f>
        <v>13.2075471698113</v>
      </c>
    </row>
    <row r="6562" spans="2:19">
      <c r="B6562" s="2" t="str">
        <f>"华贸物流"</f>
        <v>华贸物流</v>
      </c>
      <c r="C6562" s="2">
        <v>200</v>
      </c>
      <c r="D6562" s="2">
        <v>200</v>
      </c>
      <c r="E6562" s="2" t="str">
        <f>"人民币"</f>
        <v>人民币</v>
      </c>
      <c r="F6562" s="2">
        <v>16.576</v>
      </c>
      <c r="G6562" s="2">
        <v>-473.12</v>
      </c>
      <c r="H6562" s="2">
        <v>-14.27</v>
      </c>
      <c r="I6562" s="2"/>
      <c r="J6562" s="2">
        <v>2842</v>
      </c>
      <c r="K6562" s="2">
        <v>14.21</v>
      </c>
      <c r="L6562" s="2">
        <v>0</v>
      </c>
      <c r="M6562" s="2">
        <v>0</v>
      </c>
      <c r="N6562" s="2" t="str">
        <f>"603128"</f>
        <v>603128</v>
      </c>
      <c r="O6562" s="2" t="str">
        <f t="shared" ref="O6562:O6565" si="1960">"A453612732"</f>
        <v>A453612732</v>
      </c>
      <c r="P6562" s="2" t="str">
        <f>"3315.12"</f>
        <v>3315.12</v>
      </c>
      <c r="Q6562" s="2">
        <v>20</v>
      </c>
      <c r="R6562" s="2">
        <f>Q6562*C6562</f>
        <v>4000</v>
      </c>
      <c r="S6562" s="2">
        <f>(R6562-P6562)/P6562*100</f>
        <v>20.6592823185888</v>
      </c>
    </row>
    <row r="6563" spans="2:19">
      <c r="B6563" s="2" t="str">
        <f>"盛达矿业"</f>
        <v>盛达矿业</v>
      </c>
      <c r="C6563" s="2">
        <v>100</v>
      </c>
      <c r="D6563" s="2">
        <v>100</v>
      </c>
      <c r="E6563" s="2" t="str">
        <f>"人民币"</f>
        <v>人民币</v>
      </c>
      <c r="F6563" s="2">
        <v>38.308</v>
      </c>
      <c r="G6563" s="2">
        <v>-1175.77</v>
      </c>
      <c r="H6563" s="2">
        <v>-30.69</v>
      </c>
      <c r="I6563" s="2"/>
      <c r="J6563" s="2">
        <v>2655</v>
      </c>
      <c r="K6563" s="2">
        <v>26.55</v>
      </c>
      <c r="L6563" s="2">
        <v>0</v>
      </c>
      <c r="M6563" s="2">
        <v>100</v>
      </c>
      <c r="N6563" s="2" t="str">
        <f>"000603"</f>
        <v>000603</v>
      </c>
      <c r="O6563" s="2" t="str">
        <f>"0157472516"</f>
        <v>0157472516</v>
      </c>
      <c r="P6563" s="2" t="str">
        <f>"3830.77"</f>
        <v>3830.77</v>
      </c>
      <c r="Q6563" s="2">
        <v>40</v>
      </c>
      <c r="R6563" s="2">
        <f>Q6563*C6563</f>
        <v>4000</v>
      </c>
      <c r="S6563" s="2">
        <f>(R6563-P6563)/P6563*100</f>
        <v>4.41764971533138</v>
      </c>
    </row>
    <row r="6564" spans="2:19">
      <c r="B6564" s="2" t="str">
        <f>"大众交通"</f>
        <v>大众交通</v>
      </c>
      <c r="C6564" s="2">
        <v>100</v>
      </c>
      <c r="D6564" s="2">
        <v>100</v>
      </c>
      <c r="E6564" s="2" t="str">
        <f>"人民币"</f>
        <v>人民币</v>
      </c>
      <c r="F6564" s="2">
        <v>30.941</v>
      </c>
      <c r="G6564" s="2">
        <v>-1037.13</v>
      </c>
      <c r="H6564" s="2">
        <v>-33.52</v>
      </c>
      <c r="I6564" s="2"/>
      <c r="J6564" s="2">
        <v>2057</v>
      </c>
      <c r="K6564" s="2">
        <v>20.57</v>
      </c>
      <c r="L6564" s="2">
        <v>0</v>
      </c>
      <c r="M6564" s="2">
        <v>0</v>
      </c>
      <c r="N6564" s="2" t="str">
        <f>"600611"</f>
        <v>600611</v>
      </c>
      <c r="O6564" s="2" t="str">
        <f>"A453612732"</f>
        <v>A453612732</v>
      </c>
      <c r="P6564" s="2" t="str">
        <f>"3094.13"</f>
        <v>3094.13</v>
      </c>
      <c r="Q6564" s="2">
        <v>28</v>
      </c>
      <c r="R6564" s="2">
        <f>Q6564*C6564</f>
        <v>2800</v>
      </c>
      <c r="S6564" s="2">
        <f>(R6564-P6564)/P6564*100</f>
        <v>-9.50606470962759</v>
      </c>
    </row>
    <row r="6565" spans="2:19">
      <c r="B6565" s="2" t="str">
        <f>"中国中车"</f>
        <v>中国中车</v>
      </c>
      <c r="C6565" s="2">
        <v>100</v>
      </c>
      <c r="D6565" s="2">
        <v>100</v>
      </c>
      <c r="E6565" s="2" t="str">
        <f>"人民币"</f>
        <v>人民币</v>
      </c>
      <c r="F6565" s="2">
        <v>26.395</v>
      </c>
      <c r="G6565" s="2">
        <v>-631.5</v>
      </c>
      <c r="H6565" s="2">
        <v>-23.92</v>
      </c>
      <c r="I6565" s="2"/>
      <c r="J6565" s="2">
        <v>2008</v>
      </c>
      <c r="K6565" s="2">
        <v>20.08</v>
      </c>
      <c r="L6565" s="2">
        <v>0</v>
      </c>
      <c r="M6565" s="2">
        <v>100</v>
      </c>
      <c r="N6565" s="2" t="str">
        <f>"601766"</f>
        <v>601766</v>
      </c>
      <c r="O6565" s="2" t="str">
        <f>"A453612732"</f>
        <v>A453612732</v>
      </c>
      <c r="P6565" s="2" t="str">
        <f>"2639.50"</f>
        <v>2639.50</v>
      </c>
      <c r="Q6565" s="2">
        <v>30</v>
      </c>
      <c r="R6565" s="2">
        <f>Q6565*C6565</f>
        <v>3000</v>
      </c>
      <c r="S6565" s="2">
        <f>(R6565-P6565)/P6565*100</f>
        <v>13.6578897518469</v>
      </c>
    </row>
    <row r="6566" spans="2:19">
      <c r="B6566" s="2" t="s">
        <v>8</v>
      </c>
      <c r="C6566" s="2" t="s">
        <v>9</v>
      </c>
      <c r="D6566" s="4" t="s">
        <v>10</v>
      </c>
      <c r="E6566" s="4"/>
      <c r="F6566" s="4"/>
      <c r="G6566" s="2"/>
      <c r="H6566" s="2">
        <f>SUM(H6550:H6565)</f>
        <v>-178.38</v>
      </c>
      <c r="I6566" s="2"/>
      <c r="J6566" s="2"/>
      <c r="K6566" s="2"/>
      <c r="L6566" s="2"/>
      <c r="M6566" s="2"/>
      <c r="N6566" s="2"/>
      <c r="O6566" s="2"/>
      <c r="P6566" s="2"/>
      <c r="Q6566" s="2"/>
      <c r="R6566" s="2">
        <f>SUM(R6550:R6565)</f>
        <v>134800</v>
      </c>
      <c r="S6566" s="2"/>
    </row>
    <row r="6567" customFormat="1" spans="4:9">
      <c r="D6567" s="5"/>
      <c r="E6567" s="5"/>
      <c r="F6567" s="5"/>
      <c r="I6567" s="6">
        <v>42257</v>
      </c>
    </row>
    <row r="6568" customFormat="1" spans="11:11">
      <c r="K6568" s="6">
        <f>I6567+1</f>
        <v>42258</v>
      </c>
    </row>
    <row r="6569" customFormat="1" spans="3:12">
      <c r="C6569" t="s">
        <v>11</v>
      </c>
      <c r="L6569" s="7">
        <f ca="1">NOW()</f>
        <v>42259.9654398148</v>
      </c>
    </row>
    <row r="6570" customFormat="1" spans="10:10">
      <c r="J6570" t="e">
        <f>E6562+1</f>
        <v>#VALUE!</v>
      </c>
    </row>
    <row r="6571" customFormat="1" spans="7:7">
      <c r="G6571" t="s">
        <v>12</v>
      </c>
    </row>
    <row r="6572" customFormat="1" spans="6:6">
      <c r="F6572" t="s">
        <v>13</v>
      </c>
    </row>
    <row r="6573" spans="1:17">
      <c r="A6573" s="2" t="str">
        <f>"币种"</f>
        <v>币种</v>
      </c>
      <c r="B6573" s="2" t="str">
        <f>"余额"</f>
        <v>余额</v>
      </c>
      <c r="C6573" s="2" t="str">
        <f>"可用"</f>
        <v>可用</v>
      </c>
      <c r="D6573" s="2" t="str">
        <f>"可取"</f>
        <v>可取</v>
      </c>
      <c r="E6573" s="2" t="str">
        <f>"参考市值"</f>
        <v>参考市值</v>
      </c>
      <c r="F6573" s="2" t="str">
        <f>"资产"</f>
        <v>资产</v>
      </c>
      <c r="G6573" s="2" t="str">
        <f>"盈亏"</f>
        <v>盈亏</v>
      </c>
      <c r="H6573" s="2"/>
      <c r="I6573" s="2"/>
      <c r="J6573" s="2"/>
      <c r="K6573" s="2"/>
      <c r="L6573" s="2"/>
      <c r="M6573" s="2"/>
      <c r="N6573" s="2"/>
      <c r="O6573" s="2"/>
      <c r="P6573" s="2"/>
      <c r="Q6573" s="2"/>
    </row>
    <row r="6574" spans="1:17">
      <c r="A6574" s="2" t="str">
        <f>"人民币"</f>
        <v>人民币</v>
      </c>
      <c r="B6574" s="2" t="str">
        <f>"5508.71"</f>
        <v>5508.71</v>
      </c>
      <c r="C6574" s="2" t="str">
        <f>"138.54"</f>
        <v>138.54</v>
      </c>
      <c r="D6574" s="2" t="str">
        <f>"138.54"</f>
        <v>138.54</v>
      </c>
      <c r="E6574" s="2" t="str">
        <f>"91616.00"</f>
        <v>91616.00</v>
      </c>
      <c r="F6574" s="2" t="str">
        <f>"91754.54"</f>
        <v>91754.54</v>
      </c>
      <c r="G6574" s="2" t="str">
        <f>"-9194.42"</f>
        <v>-9194.42</v>
      </c>
      <c r="H6574" s="2"/>
      <c r="I6574" s="2"/>
      <c r="J6574" s="2"/>
      <c r="K6574" s="2"/>
      <c r="L6574" s="2"/>
      <c r="M6574" s="2"/>
      <c r="N6574" s="2"/>
      <c r="O6574" s="2"/>
      <c r="P6574" s="2"/>
      <c r="Q6574" s="2"/>
    </row>
    <row r="6575" spans="1:17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8"/>
    </row>
    <row r="6576" spans="1:18">
      <c r="A6576" s="2" t="s">
        <v>0</v>
      </c>
      <c r="B6576" s="2" t="str">
        <f>"证券数量"</f>
        <v>证券数量</v>
      </c>
      <c r="C6576" s="2" t="s">
        <v>1</v>
      </c>
      <c r="D6576" s="2" t="str">
        <f>"价格币种"</f>
        <v>价格币种</v>
      </c>
      <c r="E6576" s="2" t="str">
        <f>"成本价"</f>
        <v>成本价</v>
      </c>
      <c r="F6576" s="2" t="str">
        <f>"浮动盈亏"</f>
        <v>浮动盈亏</v>
      </c>
      <c r="G6576" s="2" t="str">
        <f>"盈亏比例(%)"</f>
        <v>盈亏比例(%)</v>
      </c>
      <c r="H6576" s="2" t="str">
        <f>"折算汇率"</f>
        <v>折算汇率</v>
      </c>
      <c r="I6576" s="2" t="str">
        <f>"最新市值"</f>
        <v>最新市值</v>
      </c>
      <c r="J6576" s="2" t="str">
        <f>"当前价"</f>
        <v>当前价</v>
      </c>
      <c r="K6576" s="2" t="str">
        <f>"今买数量"</f>
        <v>今买数量</v>
      </c>
      <c r="L6576" s="2" t="str">
        <f>"今卖数量"</f>
        <v>今卖数量</v>
      </c>
      <c r="M6576" s="2" t="str">
        <f>"证券代码"</f>
        <v>证券代码</v>
      </c>
      <c r="N6576" s="2" t="str">
        <f>"股东代码"</f>
        <v>股东代码</v>
      </c>
      <c r="O6576" s="2" t="str">
        <f>"成本金额"</f>
        <v>成本金额</v>
      </c>
      <c r="P6576" s="2" t="s">
        <v>2</v>
      </c>
      <c r="Q6576" s="2"/>
      <c r="R6576" s="2" t="s">
        <v>3</v>
      </c>
    </row>
    <row r="6577" spans="1:18">
      <c r="A6577" s="2" t="s">
        <v>4</v>
      </c>
      <c r="B6577" s="9" t="s">
        <v>5</v>
      </c>
      <c r="C6577" s="9" t="s">
        <v>5</v>
      </c>
      <c r="D6577" s="2" t="str">
        <f t="shared" ref="D6577:D6592" si="1961">"人民币"</f>
        <v>人民币</v>
      </c>
      <c r="E6577" s="2">
        <v>19.758</v>
      </c>
      <c r="F6577" s="2">
        <v>-1294.53</v>
      </c>
      <c r="G6577" s="2">
        <v>-8.19</v>
      </c>
      <c r="H6577" s="9" t="s">
        <v>6</v>
      </c>
      <c r="I6577" s="2">
        <v>14512</v>
      </c>
      <c r="J6577" s="2">
        <v>18.14</v>
      </c>
      <c r="K6577" s="2">
        <v>0</v>
      </c>
      <c r="L6577" s="2">
        <v>0</v>
      </c>
      <c r="M6577" s="2" t="str">
        <f>"000936"</f>
        <v>000936</v>
      </c>
      <c r="N6577" s="2" t="str">
        <f t="shared" ref="N6577:N6580" si="1962">"0157472516"</f>
        <v>0157472516</v>
      </c>
      <c r="O6577" s="2" t="str">
        <f>"15806.53"</f>
        <v>15806.53</v>
      </c>
      <c r="P6577" s="2">
        <v>30</v>
      </c>
      <c r="Q6577" s="2">
        <f t="shared" ref="Q6577:Q6592" si="1963">P6577*B6577</f>
        <v>24000</v>
      </c>
      <c r="R6577" s="2">
        <f t="shared" ref="R6577:R6592" si="1964">(Q6577-O6577)/O6577*100</f>
        <v>51.835981711356</v>
      </c>
    </row>
    <row r="6578" spans="1:18">
      <c r="A6578" s="2" t="str">
        <f>"创业板B"</f>
        <v>创业板B</v>
      </c>
      <c r="B6578" s="2">
        <v>10000</v>
      </c>
      <c r="C6578" s="2">
        <v>10000</v>
      </c>
      <c r="D6578" s="2" t="str">
        <f>"人民币"</f>
        <v>人民币</v>
      </c>
      <c r="E6578" s="2">
        <v>1.116</v>
      </c>
      <c r="F6578" s="2">
        <v>-927.5</v>
      </c>
      <c r="G6578" s="2">
        <v>-8.33</v>
      </c>
      <c r="H6578" s="2"/>
      <c r="I6578" s="2">
        <v>10230</v>
      </c>
      <c r="J6578" s="2">
        <v>1.023</v>
      </c>
      <c r="K6578" s="2">
        <v>0</v>
      </c>
      <c r="L6578" s="2">
        <v>0</v>
      </c>
      <c r="M6578" s="2" t="str">
        <f>"150153"</f>
        <v>150153</v>
      </c>
      <c r="N6578" s="2" t="str">
        <f>"0157472516"</f>
        <v>0157472516</v>
      </c>
      <c r="O6578" s="2" t="str">
        <f>"11157.50"</f>
        <v>11157.50</v>
      </c>
      <c r="P6578" s="2">
        <v>1.3</v>
      </c>
      <c r="Q6578" s="2">
        <f>P6578*B6578</f>
        <v>13000</v>
      </c>
      <c r="R6578" s="2">
        <f>(Q6578-O6578)/O6578*100</f>
        <v>16.5135559041004</v>
      </c>
    </row>
    <row r="6579" spans="1:18">
      <c r="A6579" s="2" t="s">
        <v>7</v>
      </c>
      <c r="B6579" s="2">
        <v>600</v>
      </c>
      <c r="C6579" s="2">
        <v>600</v>
      </c>
      <c r="D6579" s="2" t="str">
        <f>"人民币"</f>
        <v>人民币</v>
      </c>
      <c r="E6579" s="2">
        <v>17.548</v>
      </c>
      <c r="F6579" s="2">
        <v>-310.88</v>
      </c>
      <c r="G6579" s="2">
        <v>-2.95</v>
      </c>
      <c r="H6579" s="2"/>
      <c r="I6579" s="2">
        <v>10218</v>
      </c>
      <c r="J6579" s="2">
        <v>17.03</v>
      </c>
      <c r="K6579" s="2">
        <v>0</v>
      </c>
      <c r="L6579" s="2">
        <v>0</v>
      </c>
      <c r="M6579" s="2" t="str">
        <f>"600008"</f>
        <v>600008</v>
      </c>
      <c r="N6579" s="2" t="str">
        <f t="shared" ref="N6579:N6582" si="1965">"A453612732"</f>
        <v>A453612732</v>
      </c>
      <c r="O6579" s="2" t="str">
        <f>"10528.88"</f>
        <v>10528.88</v>
      </c>
      <c r="P6579" s="2">
        <v>25</v>
      </c>
      <c r="Q6579" s="2">
        <f>P6579*B6579</f>
        <v>15000</v>
      </c>
      <c r="R6579" s="2">
        <f>(Q6579-O6579)/O6579*100</f>
        <v>42.4652954540274</v>
      </c>
    </row>
    <row r="6580" spans="1:18">
      <c r="A6580" s="2" t="str">
        <f>"华英农业"</f>
        <v>华英农业</v>
      </c>
      <c r="B6580" s="2">
        <v>600</v>
      </c>
      <c r="C6580" s="2">
        <v>300</v>
      </c>
      <c r="D6580" s="2" t="str">
        <f>"人民币"</f>
        <v>人民币</v>
      </c>
      <c r="E6580" s="2">
        <v>14.948</v>
      </c>
      <c r="F6580" s="2">
        <v>-418.66</v>
      </c>
      <c r="G6580" s="2">
        <v>-4.67</v>
      </c>
      <c r="H6580" s="2"/>
      <c r="I6580" s="2">
        <v>8550</v>
      </c>
      <c r="J6580" s="2">
        <v>14.25</v>
      </c>
      <c r="K6580" s="2">
        <v>300</v>
      </c>
      <c r="L6580" s="2">
        <v>0</v>
      </c>
      <c r="M6580" s="2" t="str">
        <f>"002321"</f>
        <v>002321</v>
      </c>
      <c r="N6580" s="2" t="str">
        <f>"0157472516"</f>
        <v>0157472516</v>
      </c>
      <c r="O6580" s="2" t="str">
        <f>"8968.66"</f>
        <v>8968.66</v>
      </c>
      <c r="P6580" s="2">
        <v>25</v>
      </c>
      <c r="Q6580" s="2">
        <f>P6580*B6580</f>
        <v>15000</v>
      </c>
      <c r="R6580" s="2">
        <f>(Q6580-O6580)/O6580*100</f>
        <v>67.2490650777262</v>
      </c>
    </row>
    <row r="6581" spans="1:18">
      <c r="A6581" s="2" t="str">
        <f>"*ST阳化"</f>
        <v>*ST阳化</v>
      </c>
      <c r="B6581" s="2">
        <v>900</v>
      </c>
      <c r="C6581" s="2">
        <v>600</v>
      </c>
      <c r="D6581" s="2" t="str">
        <f>"人民币"</f>
        <v>人民币</v>
      </c>
      <c r="E6581" s="2">
        <v>7.599</v>
      </c>
      <c r="F6581" s="2">
        <v>-80.2</v>
      </c>
      <c r="G6581" s="2">
        <v>-1.17</v>
      </c>
      <c r="H6581" s="2"/>
      <c r="I6581" s="2">
        <v>6759</v>
      </c>
      <c r="J6581" s="2">
        <v>7.51</v>
      </c>
      <c r="K6581" s="2">
        <v>300</v>
      </c>
      <c r="L6581" s="2">
        <v>0</v>
      </c>
      <c r="M6581" s="2" t="str">
        <f>"600691"</f>
        <v>600691</v>
      </c>
      <c r="N6581" s="2" t="str">
        <f>"A453612732"</f>
        <v>A453612732</v>
      </c>
      <c r="O6581" s="2" t="str">
        <f>"6839.20"</f>
        <v>6839.20</v>
      </c>
      <c r="P6581" s="2">
        <v>11</v>
      </c>
      <c r="Q6581" s="2">
        <f>P6581*B6581</f>
        <v>9900</v>
      </c>
      <c r="R6581" s="2">
        <f>(Q6581-O6581)/O6581*100</f>
        <v>44.7537723710376</v>
      </c>
    </row>
    <row r="6582" spans="1:18">
      <c r="A6582" s="2" t="str">
        <f>"雪峰科技"</f>
        <v>雪峰科技</v>
      </c>
      <c r="B6582" s="2">
        <v>200</v>
      </c>
      <c r="C6582" s="2">
        <v>100</v>
      </c>
      <c r="D6582" s="2" t="str">
        <f>"人民币"</f>
        <v>人民币</v>
      </c>
      <c r="E6582" s="2">
        <v>37.898</v>
      </c>
      <c r="F6582" s="2">
        <v>-1239.59</v>
      </c>
      <c r="G6582" s="2">
        <v>-16.35</v>
      </c>
      <c r="H6582" s="2"/>
      <c r="I6582" s="2">
        <v>6340</v>
      </c>
      <c r="J6582" s="2">
        <v>31.7</v>
      </c>
      <c r="K6582" s="2">
        <v>100</v>
      </c>
      <c r="L6582" s="2">
        <v>0</v>
      </c>
      <c r="M6582" s="2" t="str">
        <f>"603227"</f>
        <v>603227</v>
      </c>
      <c r="N6582" s="2" t="str">
        <f>"A453612732"</f>
        <v>A453612732</v>
      </c>
      <c r="O6582" s="2" t="str">
        <f>"7579.59"</f>
        <v>7579.59</v>
      </c>
      <c r="P6582" s="2">
        <v>42</v>
      </c>
      <c r="Q6582" s="2">
        <f>P6582*B6582</f>
        <v>8400</v>
      </c>
      <c r="R6582" s="2">
        <f>(Q6582-O6582)/O6582*100</f>
        <v>10.8239363870605</v>
      </c>
    </row>
    <row r="6583" spans="1:18">
      <c r="A6583" s="2" t="str">
        <f>"三花股份"</f>
        <v>三花股份</v>
      </c>
      <c r="B6583" s="2">
        <v>400</v>
      </c>
      <c r="C6583" s="2">
        <v>400</v>
      </c>
      <c r="D6583" s="2" t="str">
        <f>"人民币"</f>
        <v>人民币</v>
      </c>
      <c r="E6583" s="2">
        <v>13.737</v>
      </c>
      <c r="F6583" s="2">
        <v>69.25</v>
      </c>
      <c r="G6583" s="2">
        <v>1.26</v>
      </c>
      <c r="H6583" s="2"/>
      <c r="I6583" s="2">
        <v>5564</v>
      </c>
      <c r="J6583" s="2">
        <v>13.91</v>
      </c>
      <c r="K6583" s="2">
        <v>0</v>
      </c>
      <c r="L6583" s="2">
        <v>0</v>
      </c>
      <c r="M6583" s="2" t="str">
        <f>"002050"</f>
        <v>002050</v>
      </c>
      <c r="N6583" s="2" t="str">
        <f t="shared" ref="N6583:N6588" si="1966">"0157472516"</f>
        <v>0157472516</v>
      </c>
      <c r="O6583" s="2" t="str">
        <f>"5494.75"</f>
        <v>5494.75</v>
      </c>
      <c r="P6583" s="2">
        <v>20</v>
      </c>
      <c r="Q6583" s="2">
        <f>P6583*B6583</f>
        <v>8000</v>
      </c>
      <c r="R6583" s="2">
        <f>(Q6583-O6583)/O6583*100</f>
        <v>45.5935210883116</v>
      </c>
    </row>
    <row r="6584" spans="1:18">
      <c r="A6584" s="2" t="str">
        <f>"农 产 品"</f>
        <v>农 产 品</v>
      </c>
      <c r="B6584" s="2">
        <v>200</v>
      </c>
      <c r="C6584" s="2">
        <v>200</v>
      </c>
      <c r="D6584" s="2" t="str">
        <f>"人民币"</f>
        <v>人民币</v>
      </c>
      <c r="E6584" s="2">
        <v>25.665</v>
      </c>
      <c r="F6584" s="2">
        <v>-601</v>
      </c>
      <c r="G6584" s="2">
        <v>-11.71</v>
      </c>
      <c r="H6584" s="2"/>
      <c r="I6584" s="2">
        <v>4532</v>
      </c>
      <c r="J6584" s="2">
        <v>22.66</v>
      </c>
      <c r="K6584" s="2">
        <v>0</v>
      </c>
      <c r="L6584" s="2">
        <v>0</v>
      </c>
      <c r="M6584" s="2" t="str">
        <f>"000061"</f>
        <v>000061</v>
      </c>
      <c r="N6584" s="2" t="str">
        <f>"0157472516"</f>
        <v>0157472516</v>
      </c>
      <c r="O6584" s="2" t="str">
        <f>"5133.00"</f>
        <v>5133.00</v>
      </c>
      <c r="P6584" s="2">
        <v>35</v>
      </c>
      <c r="Q6584" s="2">
        <f>P6584*B6584</f>
        <v>7000</v>
      </c>
      <c r="R6584" s="2">
        <f>(Q6584-O6584)/O6584*100</f>
        <v>36.3724917202416</v>
      </c>
    </row>
    <row r="6585" spans="1:18">
      <c r="A6585" s="2" t="str">
        <f>"北京城建"</f>
        <v>北京城建</v>
      </c>
      <c r="B6585" s="2">
        <v>200</v>
      </c>
      <c r="C6585" s="2">
        <v>200</v>
      </c>
      <c r="D6585" s="2" t="str">
        <f>"人民币"</f>
        <v>人民币</v>
      </c>
      <c r="E6585" s="2">
        <v>24.605</v>
      </c>
      <c r="F6585" s="2">
        <v>-394.99</v>
      </c>
      <c r="G6585" s="2">
        <v>-8.03</v>
      </c>
      <c r="H6585" s="2"/>
      <c r="I6585" s="2">
        <v>4526</v>
      </c>
      <c r="J6585" s="2">
        <v>22.63</v>
      </c>
      <c r="K6585" s="2">
        <v>0</v>
      </c>
      <c r="L6585" s="2">
        <v>0</v>
      </c>
      <c r="M6585" s="2" t="str">
        <f>"600266"</f>
        <v>600266</v>
      </c>
      <c r="N6585" s="2" t="str">
        <f t="shared" ref="N6585:N6587" si="1967">"A453612732"</f>
        <v>A453612732</v>
      </c>
      <c r="O6585" s="2" t="str">
        <f>"4920.99"</f>
        <v>4920.99</v>
      </c>
      <c r="P6585" s="2">
        <v>28</v>
      </c>
      <c r="Q6585" s="2">
        <f>P6585*B6585</f>
        <v>5600</v>
      </c>
      <c r="R6585" s="2">
        <f>(Q6585-O6585)/O6585*100</f>
        <v>13.7982397850839</v>
      </c>
    </row>
    <row r="6586" spans="1:18">
      <c r="A6586" s="2" t="str">
        <f>"上汽集团"</f>
        <v>上汽集团</v>
      </c>
      <c r="B6586" s="2">
        <v>200</v>
      </c>
      <c r="C6586" s="2">
        <v>200</v>
      </c>
      <c r="D6586" s="2" t="str">
        <f>"人民币"</f>
        <v>人民币</v>
      </c>
      <c r="E6586" s="2">
        <v>24.736</v>
      </c>
      <c r="F6586" s="2">
        <v>-449.12</v>
      </c>
      <c r="G6586" s="2">
        <v>-9.08</v>
      </c>
      <c r="H6586" s="2"/>
      <c r="I6586" s="2">
        <v>4498</v>
      </c>
      <c r="J6586" s="2">
        <v>22.49</v>
      </c>
      <c r="K6586" s="2">
        <v>0</v>
      </c>
      <c r="L6586" s="2">
        <v>0</v>
      </c>
      <c r="M6586" s="2" t="str">
        <f>"600104"</f>
        <v>600104</v>
      </c>
      <c r="N6586" s="2" t="str">
        <f>"A453612732"</f>
        <v>A453612732</v>
      </c>
      <c r="O6586" s="2" t="str">
        <f>"4947.12"</f>
        <v>4947.12</v>
      </c>
      <c r="P6586" s="2">
        <v>35</v>
      </c>
      <c r="Q6586" s="2">
        <f>P6586*B6586</f>
        <v>7000</v>
      </c>
      <c r="R6586" s="2">
        <f>(Q6586-O6586)/O6586*100</f>
        <v>41.4964666310904</v>
      </c>
    </row>
    <row r="6587" spans="1:18">
      <c r="A6587" s="2" t="str">
        <f>"中海集运"</f>
        <v>中海集运</v>
      </c>
      <c r="B6587" s="2">
        <v>400</v>
      </c>
      <c r="C6587" s="2">
        <v>400</v>
      </c>
      <c r="D6587" s="2" t="str">
        <f>"人民币"</f>
        <v>人民币</v>
      </c>
      <c r="E6587" s="2">
        <v>9.099</v>
      </c>
      <c r="F6587" s="2">
        <v>-167.68</v>
      </c>
      <c r="G6587" s="2">
        <v>-4.6</v>
      </c>
      <c r="H6587" s="2"/>
      <c r="I6587" s="2">
        <v>3472</v>
      </c>
      <c r="J6587" s="2">
        <v>8.68</v>
      </c>
      <c r="K6587" s="2">
        <v>0</v>
      </c>
      <c r="L6587" s="2">
        <v>0</v>
      </c>
      <c r="M6587" s="2" t="str">
        <f>"601866"</f>
        <v>601866</v>
      </c>
      <c r="N6587" s="2" t="str">
        <f>"A453612732"</f>
        <v>A453612732</v>
      </c>
      <c r="O6587" s="2" t="str">
        <f>"3639.68"</f>
        <v>3639.68</v>
      </c>
      <c r="P6587" s="2">
        <v>12</v>
      </c>
      <c r="Q6587" s="2">
        <f>P6587*B6587</f>
        <v>4800</v>
      </c>
      <c r="R6587" s="2">
        <f>(Q6587-O6587)/O6587*100</f>
        <v>31.8797256901706</v>
      </c>
    </row>
    <row r="6588" spans="1:18">
      <c r="A6588" s="2" t="str">
        <f>"中航军B"</f>
        <v>中航军B</v>
      </c>
      <c r="B6588" s="2">
        <v>3000</v>
      </c>
      <c r="C6588" s="2">
        <v>3000</v>
      </c>
      <c r="D6588" s="2" t="str">
        <f>"人民币"</f>
        <v>人民币</v>
      </c>
      <c r="E6588" s="2">
        <v>0.972</v>
      </c>
      <c r="F6588" s="2">
        <v>-62</v>
      </c>
      <c r="G6588" s="2">
        <v>-2.16</v>
      </c>
      <c r="H6588" s="2"/>
      <c r="I6588" s="2">
        <v>2853</v>
      </c>
      <c r="J6588" s="2">
        <v>0.951</v>
      </c>
      <c r="K6588" s="2">
        <v>0</v>
      </c>
      <c r="L6588" s="2">
        <v>0</v>
      </c>
      <c r="M6588" s="2" t="str">
        <f>"150222"</f>
        <v>150222</v>
      </c>
      <c r="N6588" s="2" t="str">
        <f>"0157472516"</f>
        <v>0157472516</v>
      </c>
      <c r="O6588" s="2" t="str">
        <f>"2915.00"</f>
        <v>2915.00</v>
      </c>
      <c r="P6588" s="2">
        <v>1.1</v>
      </c>
      <c r="Q6588" s="2">
        <f>P6588*B6588</f>
        <v>3300</v>
      </c>
      <c r="R6588" s="2">
        <f>(Q6588-O6588)/O6588*100</f>
        <v>13.2075471698113</v>
      </c>
    </row>
    <row r="6589" spans="1:18">
      <c r="A6589" s="2" t="str">
        <f>"华贸物流"</f>
        <v>华贸物流</v>
      </c>
      <c r="B6589" s="2">
        <v>200</v>
      </c>
      <c r="C6589" s="2">
        <v>200</v>
      </c>
      <c r="D6589" s="2" t="str">
        <f>"人民币"</f>
        <v>人民币</v>
      </c>
      <c r="E6589" s="2">
        <v>16.576</v>
      </c>
      <c r="F6589" s="2">
        <v>-473.12</v>
      </c>
      <c r="G6589" s="2">
        <v>-14.27</v>
      </c>
      <c r="H6589" s="2"/>
      <c r="I6589" s="2">
        <v>2842</v>
      </c>
      <c r="J6589" s="2">
        <v>14.21</v>
      </c>
      <c r="K6589" s="2">
        <v>0</v>
      </c>
      <c r="L6589" s="2">
        <v>0</v>
      </c>
      <c r="M6589" s="2" t="str">
        <f>"603128"</f>
        <v>603128</v>
      </c>
      <c r="N6589" s="2" t="str">
        <f t="shared" ref="N6589:N6592" si="1968">"A453612732"</f>
        <v>A453612732</v>
      </c>
      <c r="O6589" s="2" t="str">
        <f>"3315.12"</f>
        <v>3315.12</v>
      </c>
      <c r="P6589" s="2">
        <v>20</v>
      </c>
      <c r="Q6589" s="2">
        <f>P6589*B6589</f>
        <v>4000</v>
      </c>
      <c r="R6589" s="2">
        <f>(Q6589-O6589)/O6589*100</f>
        <v>20.6592823185888</v>
      </c>
    </row>
    <row r="6590" spans="1:18">
      <c r="A6590" s="2" t="str">
        <f>"盛达矿业"</f>
        <v>盛达矿业</v>
      </c>
      <c r="B6590" s="2">
        <v>100</v>
      </c>
      <c r="C6590" s="2">
        <v>100</v>
      </c>
      <c r="D6590" s="2" t="str">
        <f>"人民币"</f>
        <v>人民币</v>
      </c>
      <c r="E6590" s="2">
        <v>38.308</v>
      </c>
      <c r="F6590" s="2">
        <v>-1175.77</v>
      </c>
      <c r="G6590" s="2">
        <v>-30.69</v>
      </c>
      <c r="H6590" s="2"/>
      <c r="I6590" s="2">
        <v>2655</v>
      </c>
      <c r="J6590" s="2">
        <v>26.55</v>
      </c>
      <c r="K6590" s="2">
        <v>0</v>
      </c>
      <c r="L6590" s="2">
        <v>100</v>
      </c>
      <c r="M6590" s="2" t="str">
        <f>"000603"</f>
        <v>000603</v>
      </c>
      <c r="N6590" s="2" t="str">
        <f>"0157472516"</f>
        <v>0157472516</v>
      </c>
      <c r="O6590" s="2" t="str">
        <f>"3830.77"</f>
        <v>3830.77</v>
      </c>
      <c r="P6590" s="2">
        <v>40</v>
      </c>
      <c r="Q6590" s="2">
        <f>P6590*B6590</f>
        <v>4000</v>
      </c>
      <c r="R6590" s="2">
        <f>(Q6590-O6590)/O6590*100</f>
        <v>4.41764971533138</v>
      </c>
    </row>
    <row r="6591" spans="1:18">
      <c r="A6591" s="2" t="str">
        <f>"大众交通"</f>
        <v>大众交通</v>
      </c>
      <c r="B6591" s="2">
        <v>100</v>
      </c>
      <c r="C6591" s="2">
        <v>100</v>
      </c>
      <c r="D6591" s="2" t="str">
        <f>"人民币"</f>
        <v>人民币</v>
      </c>
      <c r="E6591" s="2">
        <v>30.941</v>
      </c>
      <c r="F6591" s="2">
        <v>-1037.13</v>
      </c>
      <c r="G6591" s="2">
        <v>-33.52</v>
      </c>
      <c r="H6591" s="2"/>
      <c r="I6591" s="2">
        <v>2057</v>
      </c>
      <c r="J6591" s="2">
        <v>20.57</v>
      </c>
      <c r="K6591" s="2">
        <v>0</v>
      </c>
      <c r="L6591" s="2">
        <v>0</v>
      </c>
      <c r="M6591" s="2" t="str">
        <f>"600611"</f>
        <v>600611</v>
      </c>
      <c r="N6591" s="2" t="str">
        <f>"A453612732"</f>
        <v>A453612732</v>
      </c>
      <c r="O6591" s="2" t="str">
        <f>"3094.13"</f>
        <v>3094.13</v>
      </c>
      <c r="P6591" s="2">
        <v>28</v>
      </c>
      <c r="Q6591" s="2">
        <f>P6591*B6591</f>
        <v>2800</v>
      </c>
      <c r="R6591" s="2">
        <f>(Q6591-O6591)/O6591*100</f>
        <v>-9.50606470962759</v>
      </c>
    </row>
    <row r="6592" spans="1:18">
      <c r="A6592" s="2" t="str">
        <f>"中国中车"</f>
        <v>中国中车</v>
      </c>
      <c r="B6592" s="2">
        <v>100</v>
      </c>
      <c r="C6592" s="2">
        <v>100</v>
      </c>
      <c r="D6592" s="2" t="str">
        <f>"人民币"</f>
        <v>人民币</v>
      </c>
      <c r="E6592" s="2">
        <v>26.395</v>
      </c>
      <c r="F6592" s="2">
        <v>-631.5</v>
      </c>
      <c r="G6592" s="2">
        <v>-23.92</v>
      </c>
      <c r="H6592" s="2"/>
      <c r="I6592" s="2">
        <v>2008</v>
      </c>
      <c r="J6592" s="2">
        <v>20.08</v>
      </c>
      <c r="K6592" s="2">
        <v>0</v>
      </c>
      <c r="L6592" s="2">
        <v>100</v>
      </c>
      <c r="M6592" s="2" t="str">
        <f>"601766"</f>
        <v>601766</v>
      </c>
      <c r="N6592" s="2" t="str">
        <f>"A453612732"</f>
        <v>A453612732</v>
      </c>
      <c r="O6592" s="2" t="str">
        <f>"2639.50"</f>
        <v>2639.50</v>
      </c>
      <c r="P6592" s="2">
        <v>30</v>
      </c>
      <c r="Q6592" s="2">
        <f>P6592*B6592</f>
        <v>3000</v>
      </c>
      <c r="R6592" s="2">
        <f>(Q6592-O6592)/O6592*100</f>
        <v>13.6578897518469</v>
      </c>
    </row>
    <row r="6593" spans="1:18">
      <c r="A6593" s="2" t="s">
        <v>8</v>
      </c>
      <c r="B6593" s="2" t="s">
        <v>9</v>
      </c>
      <c r="C6593" s="4" t="s">
        <v>10</v>
      </c>
      <c r="D6593" s="4"/>
      <c r="E6593" s="4"/>
      <c r="F6593" s="2"/>
      <c r="G6593" s="2">
        <f>SUM(G6577:G6592)</f>
        <v>-178.38</v>
      </c>
      <c r="H6593" s="2"/>
      <c r="I6593" s="2"/>
      <c r="J6593" s="2"/>
      <c r="K6593" s="2"/>
      <c r="L6593" s="2"/>
      <c r="M6593" s="2"/>
      <c r="N6593" s="2"/>
      <c r="O6593" s="2"/>
      <c r="P6593" s="2"/>
      <c r="Q6593" s="2">
        <f>SUM(Q6577:Q6592)</f>
        <v>134800</v>
      </c>
      <c r="R6593" s="2"/>
    </row>
    <row r="6594" customFormat="1" spans="3:8">
      <c r="C6594" s="5"/>
      <c r="D6594" s="5"/>
      <c r="E6594" s="5"/>
      <c r="H6594" s="6">
        <v>42257</v>
      </c>
    </row>
    <row r="6595" customFormat="1" spans="10:10">
      <c r="J6595" s="6">
        <f>H6594+1</f>
        <v>42258</v>
      </c>
    </row>
    <row r="6596" customFormat="1" spans="2:11">
      <c r="B6596" t="s">
        <v>11</v>
      </c>
      <c r="K6596" s="7">
        <f ca="1">NOW()</f>
        <v>42259.9654398148</v>
      </c>
    </row>
    <row r="6597" customFormat="1" spans="9:9">
      <c r="I6597" t="e">
        <f>D6589+1</f>
        <v>#VALUE!</v>
      </c>
    </row>
    <row r="6598" customFormat="1"/>
    <row r="6599" spans="1:18">
      <c r="A6599" s="2" t="s">
        <v>0</v>
      </c>
      <c r="B6599" s="2" t="str">
        <f>"证券数量"</f>
        <v>证券数量</v>
      </c>
      <c r="C6599" s="2" t="s">
        <v>1</v>
      </c>
      <c r="D6599" s="2" t="str">
        <f>"价格币种"</f>
        <v>价格币种</v>
      </c>
      <c r="E6599" s="2" t="str">
        <f>"成本价"</f>
        <v>成本价</v>
      </c>
      <c r="F6599" s="2" t="str">
        <f>"浮动盈亏"</f>
        <v>浮动盈亏</v>
      </c>
      <c r="G6599" s="2" t="str">
        <f>"盈亏比例(%)"</f>
        <v>盈亏比例(%)</v>
      </c>
      <c r="H6599" s="2" t="str">
        <f>"折算汇率"</f>
        <v>折算汇率</v>
      </c>
      <c r="I6599" s="2" t="str">
        <f>"最新市值"</f>
        <v>最新市值</v>
      </c>
      <c r="J6599" s="2" t="str">
        <f>"当前价"</f>
        <v>当前价</v>
      </c>
      <c r="K6599" s="2" t="str">
        <f>"今买数量"</f>
        <v>今买数量</v>
      </c>
      <c r="L6599" s="2" t="str">
        <f>"今卖数量"</f>
        <v>今卖数量</v>
      </c>
      <c r="M6599" s="2" t="str">
        <f>"证券代码"</f>
        <v>证券代码</v>
      </c>
      <c r="N6599" s="2" t="str">
        <f>"股东代码"</f>
        <v>股东代码</v>
      </c>
      <c r="O6599" s="2" t="str">
        <f>"成本金额"</f>
        <v>成本金额</v>
      </c>
      <c r="P6599" s="2" t="s">
        <v>2</v>
      </c>
      <c r="Q6599" s="2"/>
      <c r="R6599" s="2" t="s">
        <v>3</v>
      </c>
    </row>
    <row r="6600" spans="1:18">
      <c r="A6600" s="2" t="s">
        <v>4</v>
      </c>
      <c r="B6600" s="9" t="s">
        <v>5</v>
      </c>
      <c r="C6600" s="9" t="s">
        <v>5</v>
      </c>
      <c r="D6600" s="2" t="str">
        <f t="shared" ref="D6600:D6615" si="1969">"人民币"</f>
        <v>人民币</v>
      </c>
      <c r="E6600" s="2">
        <v>19.758</v>
      </c>
      <c r="F6600" s="2">
        <v>-1294.53</v>
      </c>
      <c r="G6600" s="2">
        <v>-8.19</v>
      </c>
      <c r="H6600" s="9" t="s">
        <v>6</v>
      </c>
      <c r="I6600" s="2">
        <v>14512</v>
      </c>
      <c r="J6600" s="2">
        <v>18.14</v>
      </c>
      <c r="K6600" s="2">
        <v>0</v>
      </c>
      <c r="L6600" s="2">
        <v>0</v>
      </c>
      <c r="M6600" s="2" t="str">
        <f>"000936"</f>
        <v>000936</v>
      </c>
      <c r="N6600" s="2" t="str">
        <f t="shared" ref="N6600:N6603" si="1970">"0157472516"</f>
        <v>0157472516</v>
      </c>
      <c r="O6600" s="2" t="str">
        <f>"15806.53"</f>
        <v>15806.53</v>
      </c>
      <c r="P6600" s="2">
        <v>30</v>
      </c>
      <c r="Q6600" s="2">
        <f t="shared" ref="Q6600:Q6615" si="1971">P6600*B6600</f>
        <v>24000</v>
      </c>
      <c r="R6600" s="2">
        <f t="shared" ref="R6600:R6615" si="1972">(Q6600-O6600)/O6600*100</f>
        <v>51.835981711356</v>
      </c>
    </row>
    <row r="6601" spans="1:18">
      <c r="A6601" s="2" t="str">
        <f>"创业板B"</f>
        <v>创业板B</v>
      </c>
      <c r="B6601" s="2">
        <v>10000</v>
      </c>
      <c r="C6601" s="2">
        <v>10000</v>
      </c>
      <c r="D6601" s="2" t="str">
        <f>"人民币"</f>
        <v>人民币</v>
      </c>
      <c r="E6601" s="2">
        <v>1.116</v>
      </c>
      <c r="F6601" s="2">
        <v>-927.5</v>
      </c>
      <c r="G6601" s="2">
        <v>-8.33</v>
      </c>
      <c r="H6601" s="2"/>
      <c r="I6601" s="2">
        <v>10230</v>
      </c>
      <c r="J6601" s="2">
        <v>1.023</v>
      </c>
      <c r="K6601" s="2">
        <v>0</v>
      </c>
      <c r="L6601" s="2">
        <v>0</v>
      </c>
      <c r="M6601" s="2" t="str">
        <f>"150153"</f>
        <v>150153</v>
      </c>
      <c r="N6601" s="2" t="str">
        <f>"0157472516"</f>
        <v>0157472516</v>
      </c>
      <c r="O6601" s="2" t="str">
        <f>"11157.50"</f>
        <v>11157.50</v>
      </c>
      <c r="P6601" s="2">
        <v>1.3</v>
      </c>
      <c r="Q6601" s="2">
        <f>P6601*B6601</f>
        <v>13000</v>
      </c>
      <c r="R6601" s="2">
        <f>(Q6601-O6601)/O6601*100</f>
        <v>16.5135559041004</v>
      </c>
    </row>
    <row r="6602" spans="1:18">
      <c r="A6602" s="2" t="s">
        <v>7</v>
      </c>
      <c r="B6602" s="2">
        <v>600</v>
      </c>
      <c r="C6602" s="2">
        <v>600</v>
      </c>
      <c r="D6602" s="2" t="str">
        <f>"人民币"</f>
        <v>人民币</v>
      </c>
      <c r="E6602" s="2">
        <v>17.548</v>
      </c>
      <c r="F6602" s="2">
        <v>-310.88</v>
      </c>
      <c r="G6602" s="2">
        <v>-2.95</v>
      </c>
      <c r="H6602" s="2"/>
      <c r="I6602" s="2">
        <v>10218</v>
      </c>
      <c r="J6602" s="2">
        <v>17.03</v>
      </c>
      <c r="K6602" s="2">
        <v>0</v>
      </c>
      <c r="L6602" s="2">
        <v>0</v>
      </c>
      <c r="M6602" s="2" t="str">
        <f>"600008"</f>
        <v>600008</v>
      </c>
      <c r="N6602" s="2" t="str">
        <f t="shared" ref="N6602:N6605" si="1973">"A453612732"</f>
        <v>A453612732</v>
      </c>
      <c r="O6602" s="2" t="str">
        <f>"10528.88"</f>
        <v>10528.88</v>
      </c>
      <c r="P6602" s="2">
        <v>25</v>
      </c>
      <c r="Q6602" s="2">
        <f>P6602*B6602</f>
        <v>15000</v>
      </c>
      <c r="R6602" s="2">
        <f>(Q6602-O6602)/O6602*100</f>
        <v>42.4652954540274</v>
      </c>
    </row>
    <row r="6603" spans="1:18">
      <c r="A6603" s="2" t="str">
        <f>"华英农业"</f>
        <v>华英农业</v>
      </c>
      <c r="B6603" s="2">
        <v>600</v>
      </c>
      <c r="C6603" s="2">
        <v>300</v>
      </c>
      <c r="D6603" s="2" t="str">
        <f>"人民币"</f>
        <v>人民币</v>
      </c>
      <c r="E6603" s="2">
        <v>14.948</v>
      </c>
      <c r="F6603" s="2">
        <v>-418.66</v>
      </c>
      <c r="G6603" s="2">
        <v>-4.67</v>
      </c>
      <c r="H6603" s="2"/>
      <c r="I6603" s="2">
        <v>8550</v>
      </c>
      <c r="J6603" s="2">
        <v>14.25</v>
      </c>
      <c r="K6603" s="2">
        <v>300</v>
      </c>
      <c r="L6603" s="2">
        <v>0</v>
      </c>
      <c r="M6603" s="2" t="str">
        <f>"002321"</f>
        <v>002321</v>
      </c>
      <c r="N6603" s="2" t="str">
        <f>"0157472516"</f>
        <v>0157472516</v>
      </c>
      <c r="O6603" s="2" t="str">
        <f>"8968.66"</f>
        <v>8968.66</v>
      </c>
      <c r="P6603" s="2">
        <v>25</v>
      </c>
      <c r="Q6603" s="2">
        <f>P6603*B6603</f>
        <v>15000</v>
      </c>
      <c r="R6603" s="2">
        <f>(Q6603-O6603)/O6603*100</f>
        <v>67.2490650777262</v>
      </c>
    </row>
    <row r="6604" spans="1:18">
      <c r="A6604" s="2" t="str">
        <f>"*ST阳化"</f>
        <v>*ST阳化</v>
      </c>
      <c r="B6604" s="2">
        <v>900</v>
      </c>
      <c r="C6604" s="2">
        <v>600</v>
      </c>
      <c r="D6604" s="2" t="str">
        <f>"人民币"</f>
        <v>人民币</v>
      </c>
      <c r="E6604" s="2">
        <v>7.599</v>
      </c>
      <c r="F6604" s="2">
        <v>-80.2</v>
      </c>
      <c r="G6604" s="2">
        <v>-1.17</v>
      </c>
      <c r="H6604" s="2"/>
      <c r="I6604" s="2">
        <v>6759</v>
      </c>
      <c r="J6604" s="2">
        <v>7.51</v>
      </c>
      <c r="K6604" s="2">
        <v>300</v>
      </c>
      <c r="L6604" s="2">
        <v>0</v>
      </c>
      <c r="M6604" s="2" t="str">
        <f>"600691"</f>
        <v>600691</v>
      </c>
      <c r="N6604" s="2" t="str">
        <f>"A453612732"</f>
        <v>A453612732</v>
      </c>
      <c r="O6604" s="2" t="str">
        <f>"6839.20"</f>
        <v>6839.20</v>
      </c>
      <c r="P6604" s="2">
        <v>11</v>
      </c>
      <c r="Q6604" s="2">
        <f>P6604*B6604</f>
        <v>9900</v>
      </c>
      <c r="R6604" s="2">
        <f>(Q6604-O6604)/O6604*100</f>
        <v>44.7537723710376</v>
      </c>
    </row>
    <row r="6605" spans="1:18">
      <c r="A6605" s="2" t="str">
        <f>"雪峰科技"</f>
        <v>雪峰科技</v>
      </c>
      <c r="B6605" s="2">
        <v>200</v>
      </c>
      <c r="C6605" s="2">
        <v>100</v>
      </c>
      <c r="D6605" s="2" t="str">
        <f>"人民币"</f>
        <v>人民币</v>
      </c>
      <c r="E6605" s="2">
        <v>37.898</v>
      </c>
      <c r="F6605" s="2">
        <v>-1239.59</v>
      </c>
      <c r="G6605" s="2">
        <v>-16.35</v>
      </c>
      <c r="H6605" s="2"/>
      <c r="I6605" s="2">
        <v>6340</v>
      </c>
      <c r="J6605" s="2">
        <v>31.7</v>
      </c>
      <c r="K6605" s="2">
        <v>100</v>
      </c>
      <c r="L6605" s="2">
        <v>0</v>
      </c>
      <c r="M6605" s="2" t="str">
        <f>"603227"</f>
        <v>603227</v>
      </c>
      <c r="N6605" s="2" t="str">
        <f>"A453612732"</f>
        <v>A453612732</v>
      </c>
      <c r="O6605" s="2" t="str">
        <f>"7579.59"</f>
        <v>7579.59</v>
      </c>
      <c r="P6605" s="2">
        <v>42</v>
      </c>
      <c r="Q6605" s="2">
        <f>P6605*B6605</f>
        <v>8400</v>
      </c>
      <c r="R6605" s="2">
        <f>(Q6605-O6605)/O6605*100</f>
        <v>10.8239363870605</v>
      </c>
    </row>
    <row r="6606" spans="1:18">
      <c r="A6606" s="2" t="str">
        <f>"三花股份"</f>
        <v>三花股份</v>
      </c>
      <c r="B6606" s="2">
        <v>400</v>
      </c>
      <c r="C6606" s="2">
        <v>400</v>
      </c>
      <c r="D6606" s="2" t="str">
        <f>"人民币"</f>
        <v>人民币</v>
      </c>
      <c r="E6606" s="2">
        <v>13.737</v>
      </c>
      <c r="F6606" s="2">
        <v>69.25</v>
      </c>
      <c r="G6606" s="2">
        <v>1.26</v>
      </c>
      <c r="H6606" s="2"/>
      <c r="I6606" s="2">
        <v>5564</v>
      </c>
      <c r="J6606" s="2">
        <v>13.91</v>
      </c>
      <c r="K6606" s="2">
        <v>0</v>
      </c>
      <c r="L6606" s="2">
        <v>0</v>
      </c>
      <c r="M6606" s="2" t="str">
        <f>"002050"</f>
        <v>002050</v>
      </c>
      <c r="N6606" s="2" t="str">
        <f t="shared" ref="N6606:N6611" si="1974">"0157472516"</f>
        <v>0157472516</v>
      </c>
      <c r="O6606" s="2" t="str">
        <f>"5494.75"</f>
        <v>5494.75</v>
      </c>
      <c r="P6606" s="2">
        <v>20</v>
      </c>
      <c r="Q6606" s="2">
        <f>P6606*B6606</f>
        <v>8000</v>
      </c>
      <c r="R6606" s="2">
        <f>(Q6606-O6606)/O6606*100</f>
        <v>45.5935210883116</v>
      </c>
    </row>
    <row r="6607" spans="1:18">
      <c r="A6607" s="2" t="str">
        <f>"农 产 品"</f>
        <v>农 产 品</v>
      </c>
      <c r="B6607" s="2">
        <v>200</v>
      </c>
      <c r="C6607" s="2">
        <v>200</v>
      </c>
      <c r="D6607" s="2" t="str">
        <f>"人民币"</f>
        <v>人民币</v>
      </c>
      <c r="E6607" s="2">
        <v>25.665</v>
      </c>
      <c r="F6607" s="2">
        <v>-601</v>
      </c>
      <c r="G6607" s="2">
        <v>-11.71</v>
      </c>
      <c r="H6607" s="2"/>
      <c r="I6607" s="2">
        <v>4532</v>
      </c>
      <c r="J6607" s="2">
        <v>22.66</v>
      </c>
      <c r="K6607" s="2">
        <v>0</v>
      </c>
      <c r="L6607" s="2">
        <v>0</v>
      </c>
      <c r="M6607" s="2" t="str">
        <f>"000061"</f>
        <v>000061</v>
      </c>
      <c r="N6607" s="2" t="str">
        <f>"0157472516"</f>
        <v>0157472516</v>
      </c>
      <c r="O6607" s="2" t="str">
        <f>"5133.00"</f>
        <v>5133.00</v>
      </c>
      <c r="P6607" s="2">
        <v>35</v>
      </c>
      <c r="Q6607" s="2">
        <f>P6607*B6607</f>
        <v>7000</v>
      </c>
      <c r="R6607" s="2">
        <f>(Q6607-O6607)/O6607*100</f>
        <v>36.3724917202416</v>
      </c>
    </row>
    <row r="6608" spans="1:18">
      <c r="A6608" s="2" t="str">
        <f>"北京城建"</f>
        <v>北京城建</v>
      </c>
      <c r="B6608" s="2">
        <v>200</v>
      </c>
      <c r="C6608" s="2">
        <v>200</v>
      </c>
      <c r="D6608" s="2" t="str">
        <f>"人民币"</f>
        <v>人民币</v>
      </c>
      <c r="E6608" s="2">
        <v>24.605</v>
      </c>
      <c r="F6608" s="2">
        <v>-394.99</v>
      </c>
      <c r="G6608" s="2">
        <v>-8.03</v>
      </c>
      <c r="H6608" s="2"/>
      <c r="I6608" s="2">
        <v>4526</v>
      </c>
      <c r="J6608" s="2">
        <v>22.63</v>
      </c>
      <c r="K6608" s="2">
        <v>0</v>
      </c>
      <c r="L6608" s="2">
        <v>0</v>
      </c>
      <c r="M6608" s="2" t="str">
        <f>"600266"</f>
        <v>600266</v>
      </c>
      <c r="N6608" s="2" t="str">
        <f t="shared" ref="N6608:N6610" si="1975">"A453612732"</f>
        <v>A453612732</v>
      </c>
      <c r="O6608" s="2" t="str">
        <f>"4920.99"</f>
        <v>4920.99</v>
      </c>
      <c r="P6608" s="2">
        <v>28</v>
      </c>
      <c r="Q6608" s="2">
        <f>P6608*B6608</f>
        <v>5600</v>
      </c>
      <c r="R6608" s="2">
        <f>(Q6608-O6608)/O6608*100</f>
        <v>13.7982397850839</v>
      </c>
    </row>
    <row r="6609" spans="1:18">
      <c r="A6609" s="2" t="str">
        <f>"上汽集团"</f>
        <v>上汽集团</v>
      </c>
      <c r="B6609" s="2">
        <v>200</v>
      </c>
      <c r="C6609" s="2">
        <v>200</v>
      </c>
      <c r="D6609" s="2" t="str">
        <f>"人民币"</f>
        <v>人民币</v>
      </c>
      <c r="E6609" s="2">
        <v>24.736</v>
      </c>
      <c r="F6609" s="2">
        <v>-449.12</v>
      </c>
      <c r="G6609" s="2">
        <v>-9.08</v>
      </c>
      <c r="H6609" s="2"/>
      <c r="I6609" s="2">
        <v>4498</v>
      </c>
      <c r="J6609" s="2">
        <v>22.49</v>
      </c>
      <c r="K6609" s="2">
        <v>0</v>
      </c>
      <c r="L6609" s="2">
        <v>0</v>
      </c>
      <c r="M6609" s="2" t="str">
        <f>"600104"</f>
        <v>600104</v>
      </c>
      <c r="N6609" s="2" t="str">
        <f>"A453612732"</f>
        <v>A453612732</v>
      </c>
      <c r="O6609" s="2" t="str">
        <f>"4947.12"</f>
        <v>4947.12</v>
      </c>
      <c r="P6609" s="2">
        <v>35</v>
      </c>
      <c r="Q6609" s="2">
        <f>P6609*B6609</f>
        <v>7000</v>
      </c>
      <c r="R6609" s="2">
        <f>(Q6609-O6609)/O6609*100</f>
        <v>41.4964666310904</v>
      </c>
    </row>
    <row r="6610" spans="1:18">
      <c r="A6610" s="2" t="str">
        <f>"中海集运"</f>
        <v>中海集运</v>
      </c>
      <c r="B6610" s="2">
        <v>400</v>
      </c>
      <c r="C6610" s="2">
        <v>400</v>
      </c>
      <c r="D6610" s="2" t="str">
        <f>"人民币"</f>
        <v>人民币</v>
      </c>
      <c r="E6610" s="2">
        <v>9.099</v>
      </c>
      <c r="F6610" s="2">
        <v>-167.68</v>
      </c>
      <c r="G6610" s="2">
        <v>-4.6</v>
      </c>
      <c r="H6610" s="2"/>
      <c r="I6610" s="2">
        <v>3472</v>
      </c>
      <c r="J6610" s="2">
        <v>8.68</v>
      </c>
      <c r="K6610" s="2">
        <v>0</v>
      </c>
      <c r="L6610" s="2">
        <v>0</v>
      </c>
      <c r="M6610" s="2" t="str">
        <f>"601866"</f>
        <v>601866</v>
      </c>
      <c r="N6610" s="2" t="str">
        <f>"A453612732"</f>
        <v>A453612732</v>
      </c>
      <c r="O6610" s="2" t="str">
        <f>"3639.68"</f>
        <v>3639.68</v>
      </c>
      <c r="P6610" s="2">
        <v>12</v>
      </c>
      <c r="Q6610" s="2">
        <f>P6610*B6610</f>
        <v>4800</v>
      </c>
      <c r="R6610" s="2">
        <f>(Q6610-O6610)/O6610*100</f>
        <v>31.8797256901706</v>
      </c>
    </row>
    <row r="6611" spans="1:18">
      <c r="A6611" s="2" t="str">
        <f>"中航军B"</f>
        <v>中航军B</v>
      </c>
      <c r="B6611" s="2">
        <v>3000</v>
      </c>
      <c r="C6611" s="2">
        <v>3000</v>
      </c>
      <c r="D6611" s="2" t="str">
        <f>"人民币"</f>
        <v>人民币</v>
      </c>
      <c r="E6611" s="2">
        <v>0.972</v>
      </c>
      <c r="F6611" s="2">
        <v>-62</v>
      </c>
      <c r="G6611" s="2">
        <v>-2.16</v>
      </c>
      <c r="H6611" s="2"/>
      <c r="I6611" s="2">
        <v>2853</v>
      </c>
      <c r="J6611" s="2">
        <v>0.951</v>
      </c>
      <c r="K6611" s="2">
        <v>0</v>
      </c>
      <c r="L6611" s="2">
        <v>0</v>
      </c>
      <c r="M6611" s="2" t="str">
        <f>"150222"</f>
        <v>150222</v>
      </c>
      <c r="N6611" s="2" t="str">
        <f>"0157472516"</f>
        <v>0157472516</v>
      </c>
      <c r="O6611" s="2" t="str">
        <f>"2915.00"</f>
        <v>2915.00</v>
      </c>
      <c r="P6611" s="2">
        <v>1.1</v>
      </c>
      <c r="Q6611" s="2">
        <f>P6611*B6611</f>
        <v>3300</v>
      </c>
      <c r="R6611" s="2">
        <f>(Q6611-O6611)/O6611*100</f>
        <v>13.2075471698113</v>
      </c>
    </row>
    <row r="6612" spans="1:18">
      <c r="A6612" s="2" t="str">
        <f>"华贸物流"</f>
        <v>华贸物流</v>
      </c>
      <c r="B6612" s="2">
        <v>200</v>
      </c>
      <c r="C6612" s="2">
        <v>200</v>
      </c>
      <c r="D6612" s="2" t="str">
        <f>"人民币"</f>
        <v>人民币</v>
      </c>
      <c r="E6612" s="2">
        <v>16.576</v>
      </c>
      <c r="F6612" s="2">
        <v>-473.12</v>
      </c>
      <c r="G6612" s="2">
        <v>-14.27</v>
      </c>
      <c r="H6612" s="2"/>
      <c r="I6612" s="2">
        <v>2842</v>
      </c>
      <c r="J6612" s="2">
        <v>14.21</v>
      </c>
      <c r="K6612" s="2">
        <v>0</v>
      </c>
      <c r="L6612" s="2">
        <v>0</v>
      </c>
      <c r="M6612" s="2" t="str">
        <f>"603128"</f>
        <v>603128</v>
      </c>
      <c r="N6612" s="2" t="str">
        <f t="shared" ref="N6612:N6615" si="1976">"A453612732"</f>
        <v>A453612732</v>
      </c>
      <c r="O6612" s="2" t="str">
        <f>"3315.12"</f>
        <v>3315.12</v>
      </c>
      <c r="P6612" s="2">
        <v>20</v>
      </c>
      <c r="Q6612" s="2">
        <f>P6612*B6612</f>
        <v>4000</v>
      </c>
      <c r="R6612" s="2">
        <f>(Q6612-O6612)/O6612*100</f>
        <v>20.6592823185888</v>
      </c>
    </row>
    <row r="6613" spans="1:18">
      <c r="A6613" s="2" t="str">
        <f>"盛达矿业"</f>
        <v>盛达矿业</v>
      </c>
      <c r="B6613" s="2">
        <v>100</v>
      </c>
      <c r="C6613" s="2">
        <v>100</v>
      </c>
      <c r="D6613" s="2" t="str">
        <f>"人民币"</f>
        <v>人民币</v>
      </c>
      <c r="E6613" s="2">
        <v>38.308</v>
      </c>
      <c r="F6613" s="2">
        <v>-1175.77</v>
      </c>
      <c r="G6613" s="2">
        <v>-30.69</v>
      </c>
      <c r="H6613" s="2"/>
      <c r="I6613" s="2">
        <v>2655</v>
      </c>
      <c r="J6613" s="2">
        <v>26.55</v>
      </c>
      <c r="K6613" s="2">
        <v>0</v>
      </c>
      <c r="L6613" s="2">
        <v>100</v>
      </c>
      <c r="M6613" s="2" t="str">
        <f>"000603"</f>
        <v>000603</v>
      </c>
      <c r="N6613" s="2" t="str">
        <f>"0157472516"</f>
        <v>0157472516</v>
      </c>
      <c r="O6613" s="2" t="str">
        <f>"3830.77"</f>
        <v>3830.77</v>
      </c>
      <c r="P6613" s="2">
        <v>40</v>
      </c>
      <c r="Q6613" s="2">
        <f>P6613*B6613</f>
        <v>4000</v>
      </c>
      <c r="R6613" s="2">
        <f>(Q6613-O6613)/O6613*100</f>
        <v>4.41764971533138</v>
      </c>
    </row>
    <row r="6614" spans="1:18">
      <c r="A6614" s="2" t="str">
        <f>"大众交通"</f>
        <v>大众交通</v>
      </c>
      <c r="B6614" s="2">
        <v>100</v>
      </c>
      <c r="C6614" s="2">
        <v>100</v>
      </c>
      <c r="D6614" s="2" t="str">
        <f>"人民币"</f>
        <v>人民币</v>
      </c>
      <c r="E6614" s="2">
        <v>30.941</v>
      </c>
      <c r="F6614" s="2">
        <v>-1037.13</v>
      </c>
      <c r="G6614" s="2">
        <v>-33.52</v>
      </c>
      <c r="H6614" s="2"/>
      <c r="I6614" s="2">
        <v>2057</v>
      </c>
      <c r="J6614" s="2">
        <v>20.57</v>
      </c>
      <c r="K6614" s="2">
        <v>0</v>
      </c>
      <c r="L6614" s="2">
        <v>0</v>
      </c>
      <c r="M6614" s="2" t="str">
        <f>"600611"</f>
        <v>600611</v>
      </c>
      <c r="N6614" s="2" t="str">
        <f>"A453612732"</f>
        <v>A453612732</v>
      </c>
      <c r="O6614" s="2" t="str">
        <f>"3094.13"</f>
        <v>3094.13</v>
      </c>
      <c r="P6614" s="2">
        <v>28</v>
      </c>
      <c r="Q6614" s="2">
        <f>P6614*B6614</f>
        <v>2800</v>
      </c>
      <c r="R6614" s="2">
        <f>(Q6614-O6614)/O6614*100</f>
        <v>-9.50606470962759</v>
      </c>
    </row>
    <row r="6615" spans="1:18">
      <c r="A6615" s="2" t="str">
        <f>"中国中车"</f>
        <v>中国中车</v>
      </c>
      <c r="B6615" s="2">
        <v>100</v>
      </c>
      <c r="C6615" s="2">
        <v>100</v>
      </c>
      <c r="D6615" s="2" t="str">
        <f>"人民币"</f>
        <v>人民币</v>
      </c>
      <c r="E6615" s="2">
        <v>26.395</v>
      </c>
      <c r="F6615" s="2">
        <v>-631.5</v>
      </c>
      <c r="G6615" s="2">
        <v>-23.92</v>
      </c>
      <c r="H6615" s="2"/>
      <c r="I6615" s="2">
        <v>2008</v>
      </c>
      <c r="J6615" s="2">
        <v>20.08</v>
      </c>
      <c r="K6615" s="2">
        <v>0</v>
      </c>
      <c r="L6615" s="2">
        <v>100</v>
      </c>
      <c r="M6615" s="2" t="str">
        <f>"601766"</f>
        <v>601766</v>
      </c>
      <c r="N6615" s="2" t="str">
        <f>"A453612732"</f>
        <v>A453612732</v>
      </c>
      <c r="O6615" s="2" t="str">
        <f>"2639.50"</f>
        <v>2639.50</v>
      </c>
      <c r="P6615" s="2">
        <v>30</v>
      </c>
      <c r="Q6615" s="2">
        <f>P6615*B6615</f>
        <v>3000</v>
      </c>
      <c r="R6615" s="2">
        <f>(Q6615-O6615)/O6615*100</f>
        <v>13.6578897518469</v>
      </c>
    </row>
    <row r="6616" spans="1:18">
      <c r="A6616" s="2" t="s">
        <v>8</v>
      </c>
      <c r="B6616" s="2" t="s">
        <v>9</v>
      </c>
      <c r="C6616" s="4" t="s">
        <v>10</v>
      </c>
      <c r="D6616" s="4"/>
      <c r="E6616" s="4"/>
      <c r="F6616" s="2"/>
      <c r="G6616" s="2">
        <f>SUM(G6600:G6615)</f>
        <v>-178.38</v>
      </c>
      <c r="H6616" s="2"/>
      <c r="I6616" s="2"/>
      <c r="J6616" s="2"/>
      <c r="K6616" s="2"/>
      <c r="L6616" s="2"/>
      <c r="M6616" s="2"/>
      <c r="N6616" s="2"/>
      <c r="O6616" s="2"/>
      <c r="P6616" s="2"/>
      <c r="Q6616" s="2">
        <f>SUM(Q6600:Q6615)</f>
        <v>134800</v>
      </c>
      <c r="R6616" s="2"/>
    </row>
    <row r="6617" customFormat="1" spans="3:8">
      <c r="C6617" s="5"/>
      <c r="D6617" s="5"/>
      <c r="E6617" s="5"/>
      <c r="H6617" s="6">
        <v>42257</v>
      </c>
    </row>
    <row r="6618" customFormat="1" spans="10:10">
      <c r="J6618" s="6">
        <f>H6617+1</f>
        <v>42258</v>
      </c>
    </row>
    <row r="6619" customFormat="1" spans="2:11">
      <c r="B6619" t="s">
        <v>11</v>
      </c>
      <c r="K6619" s="7">
        <f ca="1">NOW()</f>
        <v>42259.9654398148</v>
      </c>
    </row>
    <row r="6620" customFormat="1" spans="9:9">
      <c r="I6620" t="e">
        <f>D6612+1</f>
        <v>#VALUE!</v>
      </c>
    </row>
    <row r="6621" spans="2:18">
      <c r="B6621" s="2" t="str">
        <f>"币种"</f>
        <v>币种</v>
      </c>
      <c r="C6621" s="2" t="str">
        <f>"余额"</f>
        <v>余额</v>
      </c>
      <c r="D6621" s="2" t="str">
        <f>"可用"</f>
        <v>可用</v>
      </c>
      <c r="E6621" s="2" t="str">
        <f>"可取"</f>
        <v>可取</v>
      </c>
      <c r="F6621" s="2" t="str">
        <f>"参考市值"</f>
        <v>参考市值</v>
      </c>
      <c r="G6621" s="2" t="str">
        <f>"资产"</f>
        <v>资产</v>
      </c>
      <c r="H6621" s="2" t="str">
        <f>"盈亏"</f>
        <v>盈亏</v>
      </c>
      <c r="I6621" s="2"/>
      <c r="J6621" s="2"/>
      <c r="K6621" s="2"/>
      <c r="L6621" s="2"/>
      <c r="M6621" s="2"/>
      <c r="N6621" s="2"/>
      <c r="O6621" s="2"/>
      <c r="P6621" s="2"/>
      <c r="Q6621" s="2"/>
      <c r="R6621" s="2"/>
    </row>
    <row r="6622" spans="2:18">
      <c r="B6622" s="2" t="str">
        <f>"人民币"</f>
        <v>人民币</v>
      </c>
      <c r="C6622" s="2" t="str">
        <f>"5508.71"</f>
        <v>5508.71</v>
      </c>
      <c r="D6622" s="2" t="str">
        <f>"138.54"</f>
        <v>138.54</v>
      </c>
      <c r="E6622" s="2" t="str">
        <f>"138.54"</f>
        <v>138.54</v>
      </c>
      <c r="F6622" s="2" t="str">
        <f>"91616.00"</f>
        <v>91616.00</v>
      </c>
      <c r="G6622" s="2" t="str">
        <f>"91754.54"</f>
        <v>91754.54</v>
      </c>
      <c r="H6622" s="2" t="str">
        <f>"-9194.42"</f>
        <v>-9194.42</v>
      </c>
      <c r="I6622" s="2"/>
      <c r="J6622" s="2"/>
      <c r="K6622" s="2"/>
      <c r="L6622" s="2"/>
      <c r="M6622" s="2"/>
      <c r="N6622" s="2"/>
      <c r="O6622" s="2"/>
      <c r="P6622" s="2"/>
      <c r="Q6622" s="2"/>
      <c r="R6622" s="2"/>
    </row>
    <row r="6623" spans="2:18"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8"/>
    </row>
    <row r="6624" spans="2:18">
      <c r="B6624" s="2" t="s">
        <v>0</v>
      </c>
      <c r="C6624" s="2" t="str">
        <f>"证券数量"</f>
        <v>证券数量</v>
      </c>
      <c r="D6624" s="2" t="s">
        <v>1</v>
      </c>
      <c r="E6624" s="2" t="str">
        <f>"价格币种"</f>
        <v>价格币种</v>
      </c>
      <c r="F6624" s="2" t="str">
        <f>"成本价"</f>
        <v>成本价</v>
      </c>
      <c r="G6624" s="2" t="str">
        <f>"浮动盈亏"</f>
        <v>浮动盈亏</v>
      </c>
      <c r="H6624" s="2" t="str">
        <f>"盈亏比例(%)"</f>
        <v>盈亏比例(%)</v>
      </c>
      <c r="I6624" s="2" t="str">
        <f>"折算汇率"</f>
        <v>折算汇率</v>
      </c>
      <c r="J6624" s="2" t="str">
        <f>"最新市值"</f>
        <v>最新市值</v>
      </c>
      <c r="K6624" s="2" t="str">
        <f>"当前价"</f>
        <v>当前价</v>
      </c>
      <c r="L6624" s="2" t="str">
        <f>"今买数量"</f>
        <v>今买数量</v>
      </c>
      <c r="M6624" s="2" t="str">
        <f>"今卖数量"</f>
        <v>今卖数量</v>
      </c>
      <c r="N6624" s="2" t="str">
        <f>"证券代码"</f>
        <v>证券代码</v>
      </c>
      <c r="O6624" s="2" t="str">
        <f>"股东代码"</f>
        <v>股东代码</v>
      </c>
      <c r="P6624" s="2" t="str">
        <f>"成本金额"</f>
        <v>成本金额</v>
      </c>
      <c r="Q6624" s="2" t="s">
        <v>2</v>
      </c>
      <c r="R6624" s="2"/>
    </row>
    <row r="6625" spans="2:18">
      <c r="B6625" s="2" t="s">
        <v>4</v>
      </c>
      <c r="C6625" s="9" t="s">
        <v>5</v>
      </c>
      <c r="D6625" s="9" t="s">
        <v>5</v>
      </c>
      <c r="E6625" s="2" t="str">
        <f t="shared" ref="E6625:E6640" si="1977">"人民币"</f>
        <v>人民币</v>
      </c>
      <c r="F6625" s="2">
        <v>19.758</v>
      </c>
      <c r="G6625" s="2">
        <v>-1294.53</v>
      </c>
      <c r="H6625" s="2">
        <v>-8.19</v>
      </c>
      <c r="I6625" s="9" t="s">
        <v>6</v>
      </c>
      <c r="J6625" s="2">
        <v>14512</v>
      </c>
      <c r="K6625" s="2">
        <v>18.14</v>
      </c>
      <c r="L6625" s="2">
        <v>0</v>
      </c>
      <c r="M6625" s="2">
        <v>0</v>
      </c>
      <c r="N6625" s="2" t="str">
        <f>"000936"</f>
        <v>000936</v>
      </c>
      <c r="O6625" s="2" t="str">
        <f t="shared" ref="O6625:O6628" si="1978">"0157472516"</f>
        <v>0157472516</v>
      </c>
      <c r="P6625" s="2" t="str">
        <f>"15806.53"</f>
        <v>15806.53</v>
      </c>
      <c r="Q6625" s="2">
        <v>30</v>
      </c>
      <c r="R6625" s="2">
        <f t="shared" ref="R6625:R6640" si="1979">Q6625*C6625</f>
        <v>24000</v>
      </c>
    </row>
    <row r="6626" spans="2:18">
      <c r="B6626" s="2" t="str">
        <f>"创业板B"</f>
        <v>创业板B</v>
      </c>
      <c r="C6626" s="2">
        <v>10000</v>
      </c>
      <c r="D6626" s="2">
        <v>10000</v>
      </c>
      <c r="E6626" s="2" t="str">
        <f>"人民币"</f>
        <v>人民币</v>
      </c>
      <c r="F6626" s="2">
        <v>1.116</v>
      </c>
      <c r="G6626" s="2">
        <v>-927.5</v>
      </c>
      <c r="H6626" s="2">
        <v>-8.33</v>
      </c>
      <c r="I6626" s="2"/>
      <c r="J6626" s="2">
        <v>10230</v>
      </c>
      <c r="K6626" s="2">
        <v>1.023</v>
      </c>
      <c r="L6626" s="2">
        <v>0</v>
      </c>
      <c r="M6626" s="2">
        <v>0</v>
      </c>
      <c r="N6626" s="2" t="str">
        <f>"150153"</f>
        <v>150153</v>
      </c>
      <c r="O6626" s="2" t="str">
        <f>"0157472516"</f>
        <v>0157472516</v>
      </c>
      <c r="P6626" s="2" t="str">
        <f>"11157.50"</f>
        <v>11157.50</v>
      </c>
      <c r="Q6626" s="2">
        <v>1.3</v>
      </c>
      <c r="R6626" s="2">
        <f>Q6626*C6626</f>
        <v>13000</v>
      </c>
    </row>
    <row r="6627" spans="2:18">
      <c r="B6627" s="2" t="s">
        <v>7</v>
      </c>
      <c r="C6627" s="2">
        <v>600</v>
      </c>
      <c r="D6627" s="2">
        <v>600</v>
      </c>
      <c r="E6627" s="2" t="str">
        <f>"人民币"</f>
        <v>人民币</v>
      </c>
      <c r="F6627" s="2">
        <v>17.548</v>
      </c>
      <c r="G6627" s="2">
        <v>-310.88</v>
      </c>
      <c r="H6627" s="2">
        <v>-2.95</v>
      </c>
      <c r="I6627" s="2"/>
      <c r="J6627" s="2">
        <v>10218</v>
      </c>
      <c r="K6627" s="2">
        <v>17.03</v>
      </c>
      <c r="L6627" s="2">
        <v>0</v>
      </c>
      <c r="M6627" s="2">
        <v>0</v>
      </c>
      <c r="N6627" s="2" t="str">
        <f>"600008"</f>
        <v>600008</v>
      </c>
      <c r="O6627" s="2" t="str">
        <f t="shared" ref="O6627:O6630" si="1980">"A453612732"</f>
        <v>A453612732</v>
      </c>
      <c r="P6627" s="2" t="str">
        <f>"10528.88"</f>
        <v>10528.88</v>
      </c>
      <c r="Q6627" s="2">
        <v>25</v>
      </c>
      <c r="R6627" s="2">
        <f>Q6627*C6627</f>
        <v>15000</v>
      </c>
    </row>
    <row r="6628" spans="2:18">
      <c r="B6628" s="2" t="str">
        <f>"华英农业"</f>
        <v>华英农业</v>
      </c>
      <c r="C6628" s="2">
        <v>600</v>
      </c>
      <c r="D6628" s="2">
        <v>300</v>
      </c>
      <c r="E6628" s="2" t="str">
        <f>"人民币"</f>
        <v>人民币</v>
      </c>
      <c r="F6628" s="2">
        <v>14.948</v>
      </c>
      <c r="G6628" s="2">
        <v>-418.66</v>
      </c>
      <c r="H6628" s="2">
        <v>-4.67</v>
      </c>
      <c r="I6628" s="2"/>
      <c r="J6628" s="2">
        <v>8550</v>
      </c>
      <c r="K6628" s="2">
        <v>14.25</v>
      </c>
      <c r="L6628" s="2">
        <v>300</v>
      </c>
      <c r="M6628" s="2">
        <v>0</v>
      </c>
      <c r="N6628" s="2" t="str">
        <f>"002321"</f>
        <v>002321</v>
      </c>
      <c r="O6628" s="2" t="str">
        <f>"0157472516"</f>
        <v>0157472516</v>
      </c>
      <c r="P6628" s="2" t="str">
        <f>"8968.66"</f>
        <v>8968.66</v>
      </c>
      <c r="Q6628" s="2">
        <v>25</v>
      </c>
      <c r="R6628" s="2">
        <f>Q6628*C6628</f>
        <v>15000</v>
      </c>
    </row>
    <row r="6629" spans="2:18">
      <c r="B6629" s="2" t="str">
        <f>"*ST阳化"</f>
        <v>*ST阳化</v>
      </c>
      <c r="C6629" s="2">
        <v>900</v>
      </c>
      <c r="D6629" s="2">
        <v>600</v>
      </c>
      <c r="E6629" s="2" t="str">
        <f>"人民币"</f>
        <v>人民币</v>
      </c>
      <c r="F6629" s="2">
        <v>7.599</v>
      </c>
      <c r="G6629" s="2">
        <v>-80.2</v>
      </c>
      <c r="H6629" s="2">
        <v>-1.17</v>
      </c>
      <c r="I6629" s="2"/>
      <c r="J6629" s="2">
        <v>6759</v>
      </c>
      <c r="K6629" s="2">
        <v>7.51</v>
      </c>
      <c r="L6629" s="2">
        <v>300</v>
      </c>
      <c r="M6629" s="2">
        <v>0</v>
      </c>
      <c r="N6629" s="2" t="str">
        <f>"600691"</f>
        <v>600691</v>
      </c>
      <c r="O6629" s="2" t="str">
        <f>"A453612732"</f>
        <v>A453612732</v>
      </c>
      <c r="P6629" s="2" t="str">
        <f>"6839.20"</f>
        <v>6839.20</v>
      </c>
      <c r="Q6629" s="2">
        <v>11</v>
      </c>
      <c r="R6629" s="2">
        <f>Q6629*C6629</f>
        <v>9900</v>
      </c>
    </row>
    <row r="6630" spans="2:18">
      <c r="B6630" s="2" t="str">
        <f>"雪峰科技"</f>
        <v>雪峰科技</v>
      </c>
      <c r="C6630" s="2">
        <v>200</v>
      </c>
      <c r="D6630" s="2">
        <v>100</v>
      </c>
      <c r="E6630" s="2" t="str">
        <f>"人民币"</f>
        <v>人民币</v>
      </c>
      <c r="F6630" s="2">
        <v>37.898</v>
      </c>
      <c r="G6630" s="2">
        <v>-1239.59</v>
      </c>
      <c r="H6630" s="2">
        <v>-16.35</v>
      </c>
      <c r="I6630" s="2"/>
      <c r="J6630" s="2">
        <v>6340</v>
      </c>
      <c r="K6630" s="2">
        <v>31.7</v>
      </c>
      <c r="L6630" s="2">
        <v>100</v>
      </c>
      <c r="M6630" s="2">
        <v>0</v>
      </c>
      <c r="N6630" s="2" t="str">
        <f>"603227"</f>
        <v>603227</v>
      </c>
      <c r="O6630" s="2" t="str">
        <f>"A453612732"</f>
        <v>A453612732</v>
      </c>
      <c r="P6630" s="2" t="str">
        <f>"7579.59"</f>
        <v>7579.59</v>
      </c>
      <c r="Q6630" s="2">
        <v>42</v>
      </c>
      <c r="R6630" s="2">
        <f>Q6630*C6630</f>
        <v>8400</v>
      </c>
    </row>
    <row r="6631" spans="2:18">
      <c r="B6631" s="2" t="str">
        <f>"三花股份"</f>
        <v>三花股份</v>
      </c>
      <c r="C6631" s="2">
        <v>400</v>
      </c>
      <c r="D6631" s="2">
        <v>400</v>
      </c>
      <c r="E6631" s="2" t="str">
        <f>"人民币"</f>
        <v>人民币</v>
      </c>
      <c r="F6631" s="2">
        <v>13.737</v>
      </c>
      <c r="G6631" s="2">
        <v>69.25</v>
      </c>
      <c r="H6631" s="2">
        <v>1.26</v>
      </c>
      <c r="I6631" s="2"/>
      <c r="J6631" s="2">
        <v>5564</v>
      </c>
      <c r="K6631" s="2">
        <v>13.91</v>
      </c>
      <c r="L6631" s="2">
        <v>0</v>
      </c>
      <c r="M6631" s="2">
        <v>0</v>
      </c>
      <c r="N6631" s="2" t="str">
        <f>"002050"</f>
        <v>002050</v>
      </c>
      <c r="O6631" s="2" t="str">
        <f t="shared" ref="O6631:O6636" si="1981">"0157472516"</f>
        <v>0157472516</v>
      </c>
      <c r="P6631" s="2" t="str">
        <f>"5494.75"</f>
        <v>5494.75</v>
      </c>
      <c r="Q6631" s="2">
        <v>20</v>
      </c>
      <c r="R6631" s="2">
        <f>Q6631*C6631</f>
        <v>8000</v>
      </c>
    </row>
    <row r="6632" spans="2:18">
      <c r="B6632" s="2" t="str">
        <f>"农 产 品"</f>
        <v>农 产 品</v>
      </c>
      <c r="C6632" s="2">
        <v>200</v>
      </c>
      <c r="D6632" s="2">
        <v>200</v>
      </c>
      <c r="E6632" s="2" t="str">
        <f>"人民币"</f>
        <v>人民币</v>
      </c>
      <c r="F6632" s="2">
        <v>25.665</v>
      </c>
      <c r="G6632" s="2">
        <v>-601</v>
      </c>
      <c r="H6632" s="2">
        <v>-11.71</v>
      </c>
      <c r="I6632" s="2"/>
      <c r="J6632" s="2">
        <v>4532</v>
      </c>
      <c r="K6632" s="2">
        <v>22.66</v>
      </c>
      <c r="L6632" s="2">
        <v>0</v>
      </c>
      <c r="M6632" s="2">
        <v>0</v>
      </c>
      <c r="N6632" s="2" t="str">
        <f>"000061"</f>
        <v>000061</v>
      </c>
      <c r="O6632" s="2" t="str">
        <f>"0157472516"</f>
        <v>0157472516</v>
      </c>
      <c r="P6632" s="2" t="str">
        <f>"5133.00"</f>
        <v>5133.00</v>
      </c>
      <c r="Q6632" s="2">
        <v>35</v>
      </c>
      <c r="R6632" s="2">
        <f>Q6632*C6632</f>
        <v>7000</v>
      </c>
    </row>
    <row r="6633" spans="2:18">
      <c r="B6633" s="2" t="str">
        <f>"北京城建"</f>
        <v>北京城建</v>
      </c>
      <c r="C6633" s="2">
        <v>200</v>
      </c>
      <c r="D6633" s="2">
        <v>200</v>
      </c>
      <c r="E6633" s="2" t="str">
        <f>"人民币"</f>
        <v>人民币</v>
      </c>
      <c r="F6633" s="2">
        <v>24.605</v>
      </c>
      <c r="G6633" s="2">
        <v>-394.99</v>
      </c>
      <c r="H6633" s="2">
        <v>-8.03</v>
      </c>
      <c r="I6633" s="2"/>
      <c r="J6633" s="2">
        <v>4526</v>
      </c>
      <c r="K6633" s="2">
        <v>22.63</v>
      </c>
      <c r="L6633" s="2">
        <v>0</v>
      </c>
      <c r="M6633" s="2">
        <v>0</v>
      </c>
      <c r="N6633" s="2" t="str">
        <f>"600266"</f>
        <v>600266</v>
      </c>
      <c r="O6633" s="2" t="str">
        <f t="shared" ref="O6633:O6635" si="1982">"A453612732"</f>
        <v>A453612732</v>
      </c>
      <c r="P6633" s="2" t="str">
        <f>"4920.99"</f>
        <v>4920.99</v>
      </c>
      <c r="Q6633" s="2">
        <v>28</v>
      </c>
      <c r="R6633" s="2">
        <f>Q6633*C6633</f>
        <v>5600</v>
      </c>
    </row>
    <row r="6634" spans="2:18">
      <c r="B6634" s="2" t="str">
        <f>"上汽集团"</f>
        <v>上汽集团</v>
      </c>
      <c r="C6634" s="2">
        <v>200</v>
      </c>
      <c r="D6634" s="2">
        <v>200</v>
      </c>
      <c r="E6634" s="2" t="str">
        <f>"人民币"</f>
        <v>人民币</v>
      </c>
      <c r="F6634" s="2">
        <v>24.736</v>
      </c>
      <c r="G6634" s="2">
        <v>-449.12</v>
      </c>
      <c r="H6634" s="2">
        <v>-9.08</v>
      </c>
      <c r="I6634" s="2"/>
      <c r="J6634" s="2">
        <v>4498</v>
      </c>
      <c r="K6634" s="2">
        <v>22.49</v>
      </c>
      <c r="L6634" s="2">
        <v>0</v>
      </c>
      <c r="M6634" s="2">
        <v>0</v>
      </c>
      <c r="N6634" s="2" t="str">
        <f>"600104"</f>
        <v>600104</v>
      </c>
      <c r="O6634" s="2" t="str">
        <f>"A453612732"</f>
        <v>A453612732</v>
      </c>
      <c r="P6634" s="2" t="str">
        <f>"4947.12"</f>
        <v>4947.12</v>
      </c>
      <c r="Q6634" s="2">
        <v>35</v>
      </c>
      <c r="R6634" s="2">
        <f>Q6634*C6634</f>
        <v>7000</v>
      </c>
    </row>
    <row r="6635" spans="2:18">
      <c r="B6635" s="2" t="str">
        <f>"中海集运"</f>
        <v>中海集运</v>
      </c>
      <c r="C6635" s="2">
        <v>400</v>
      </c>
      <c r="D6635" s="2">
        <v>400</v>
      </c>
      <c r="E6635" s="2" t="str">
        <f>"人民币"</f>
        <v>人民币</v>
      </c>
      <c r="F6635" s="2">
        <v>9.099</v>
      </c>
      <c r="G6635" s="2">
        <v>-167.68</v>
      </c>
      <c r="H6635" s="2">
        <v>-4.6</v>
      </c>
      <c r="I6635" s="2"/>
      <c r="J6635" s="2">
        <v>3472</v>
      </c>
      <c r="K6635" s="2">
        <v>8.68</v>
      </c>
      <c r="L6635" s="2">
        <v>0</v>
      </c>
      <c r="M6635" s="2">
        <v>0</v>
      </c>
      <c r="N6635" s="2" t="str">
        <f>"601866"</f>
        <v>601866</v>
      </c>
      <c r="O6635" s="2" t="str">
        <f>"A453612732"</f>
        <v>A453612732</v>
      </c>
      <c r="P6635" s="2" t="str">
        <f>"3639.68"</f>
        <v>3639.68</v>
      </c>
      <c r="Q6635" s="2">
        <v>12</v>
      </c>
      <c r="R6635" s="2">
        <f>Q6635*C6635</f>
        <v>4800</v>
      </c>
    </row>
    <row r="6636" spans="2:18">
      <c r="B6636" s="2" t="str">
        <f>"中航军B"</f>
        <v>中航军B</v>
      </c>
      <c r="C6636" s="2">
        <v>3000</v>
      </c>
      <c r="D6636" s="2">
        <v>3000</v>
      </c>
      <c r="E6636" s="2" t="str">
        <f>"人民币"</f>
        <v>人民币</v>
      </c>
      <c r="F6636" s="2">
        <v>0.972</v>
      </c>
      <c r="G6636" s="2">
        <v>-62</v>
      </c>
      <c r="H6636" s="2">
        <v>-2.16</v>
      </c>
      <c r="I6636" s="2"/>
      <c r="J6636" s="2">
        <v>2853</v>
      </c>
      <c r="K6636" s="2">
        <v>0.951</v>
      </c>
      <c r="L6636" s="2">
        <v>0</v>
      </c>
      <c r="M6636" s="2">
        <v>0</v>
      </c>
      <c r="N6636" s="2" t="str">
        <f>"150222"</f>
        <v>150222</v>
      </c>
      <c r="O6636" s="2" t="str">
        <f>"0157472516"</f>
        <v>0157472516</v>
      </c>
      <c r="P6636" s="2" t="str">
        <f>"2915.00"</f>
        <v>2915.00</v>
      </c>
      <c r="Q6636" s="2">
        <v>1.1</v>
      </c>
      <c r="R6636" s="2">
        <f>Q6636*C6636</f>
        <v>3300</v>
      </c>
    </row>
    <row r="6637" spans="2:18">
      <c r="B6637" s="2" t="str">
        <f>"华贸物流"</f>
        <v>华贸物流</v>
      </c>
      <c r="C6637" s="2">
        <v>200</v>
      </c>
      <c r="D6637" s="2">
        <v>200</v>
      </c>
      <c r="E6637" s="2" t="str">
        <f>"人民币"</f>
        <v>人民币</v>
      </c>
      <c r="F6637" s="2">
        <v>16.576</v>
      </c>
      <c r="G6637" s="2">
        <v>-473.12</v>
      </c>
      <c r="H6637" s="2">
        <v>-14.27</v>
      </c>
      <c r="I6637" s="2"/>
      <c r="J6637" s="2">
        <v>2842</v>
      </c>
      <c r="K6637" s="2">
        <v>14.21</v>
      </c>
      <c r="L6637" s="2">
        <v>0</v>
      </c>
      <c r="M6637" s="2">
        <v>0</v>
      </c>
      <c r="N6637" s="2" t="str">
        <f>"603128"</f>
        <v>603128</v>
      </c>
      <c r="O6637" s="2" t="str">
        <f t="shared" ref="O6637:O6640" si="1983">"A453612732"</f>
        <v>A453612732</v>
      </c>
      <c r="P6637" s="2" t="str">
        <f>"3315.12"</f>
        <v>3315.12</v>
      </c>
      <c r="Q6637" s="2">
        <v>20</v>
      </c>
      <c r="R6637" s="2">
        <f>Q6637*C6637</f>
        <v>4000</v>
      </c>
    </row>
    <row r="6638" spans="2:18">
      <c r="B6638" s="2" t="str">
        <f>"盛达矿业"</f>
        <v>盛达矿业</v>
      </c>
      <c r="C6638" s="2">
        <v>100</v>
      </c>
      <c r="D6638" s="2">
        <v>100</v>
      </c>
      <c r="E6638" s="2" t="str">
        <f>"人民币"</f>
        <v>人民币</v>
      </c>
      <c r="F6638" s="2">
        <v>38.308</v>
      </c>
      <c r="G6638" s="2">
        <v>-1175.77</v>
      </c>
      <c r="H6638" s="2">
        <v>-30.69</v>
      </c>
      <c r="I6638" s="2"/>
      <c r="J6638" s="2">
        <v>2655</v>
      </c>
      <c r="K6638" s="2">
        <v>26.55</v>
      </c>
      <c r="L6638" s="2">
        <v>0</v>
      </c>
      <c r="M6638" s="2">
        <v>100</v>
      </c>
      <c r="N6638" s="2" t="str">
        <f>"000603"</f>
        <v>000603</v>
      </c>
      <c r="O6638" s="2" t="str">
        <f>"0157472516"</f>
        <v>0157472516</v>
      </c>
      <c r="P6638" s="2" t="str">
        <f>"3830.77"</f>
        <v>3830.77</v>
      </c>
      <c r="Q6638" s="2">
        <v>40</v>
      </c>
      <c r="R6638" s="2">
        <f>Q6638*C6638</f>
        <v>4000</v>
      </c>
    </row>
    <row r="6639" spans="2:18">
      <c r="B6639" s="2" t="str">
        <f>"大众交通"</f>
        <v>大众交通</v>
      </c>
      <c r="C6639" s="2">
        <v>100</v>
      </c>
      <c r="D6639" s="2">
        <v>100</v>
      </c>
      <c r="E6639" s="2" t="str">
        <f>"人民币"</f>
        <v>人民币</v>
      </c>
      <c r="F6639" s="2">
        <v>30.941</v>
      </c>
      <c r="G6639" s="2">
        <v>-1037.13</v>
      </c>
      <c r="H6639" s="2">
        <v>-33.52</v>
      </c>
      <c r="I6639" s="2"/>
      <c r="J6639" s="2">
        <v>2057</v>
      </c>
      <c r="K6639" s="2">
        <v>20.57</v>
      </c>
      <c r="L6639" s="2">
        <v>0</v>
      </c>
      <c r="M6639" s="2">
        <v>0</v>
      </c>
      <c r="N6639" s="2" t="str">
        <f>"600611"</f>
        <v>600611</v>
      </c>
      <c r="O6639" s="2" t="str">
        <f>"A453612732"</f>
        <v>A453612732</v>
      </c>
      <c r="P6639" s="2" t="str">
        <f>"3094.13"</f>
        <v>3094.13</v>
      </c>
      <c r="Q6639" s="2">
        <v>28</v>
      </c>
      <c r="R6639" s="2">
        <f>Q6639*C6639</f>
        <v>2800</v>
      </c>
    </row>
    <row r="6640" spans="2:18">
      <c r="B6640" s="2" t="str">
        <f>"中国中车"</f>
        <v>中国中车</v>
      </c>
      <c r="C6640" s="2">
        <v>100</v>
      </c>
      <c r="D6640" s="2">
        <v>100</v>
      </c>
      <c r="E6640" s="2" t="str">
        <f>"人民币"</f>
        <v>人民币</v>
      </c>
      <c r="F6640" s="2">
        <v>26.395</v>
      </c>
      <c r="G6640" s="2">
        <v>-631.5</v>
      </c>
      <c r="H6640" s="2">
        <v>-23.92</v>
      </c>
      <c r="I6640" s="2"/>
      <c r="J6640" s="2">
        <v>2008</v>
      </c>
      <c r="K6640" s="2">
        <v>20.08</v>
      </c>
      <c r="L6640" s="2">
        <v>0</v>
      </c>
      <c r="M6640" s="2">
        <v>100</v>
      </c>
      <c r="N6640" s="2" t="str">
        <f>"601766"</f>
        <v>601766</v>
      </c>
      <c r="O6640" s="2" t="str">
        <f>"A453612732"</f>
        <v>A453612732</v>
      </c>
      <c r="P6640" s="2" t="str">
        <f>"2639.50"</f>
        <v>2639.50</v>
      </c>
      <c r="Q6640" s="2">
        <v>30</v>
      </c>
      <c r="R6640" s="2">
        <f>Q6640*C6640</f>
        <v>3000</v>
      </c>
    </row>
    <row r="6641" spans="2:18">
      <c r="B6641" s="2" t="s">
        <v>8</v>
      </c>
      <c r="C6641" s="2" t="s">
        <v>9</v>
      </c>
      <c r="D6641" s="4" t="s">
        <v>10</v>
      </c>
      <c r="E6641" s="4"/>
      <c r="F6641" s="4"/>
      <c r="G6641" s="2"/>
      <c r="H6641" s="2">
        <f>SUM(H6625:H6640)</f>
        <v>-178.38</v>
      </c>
      <c r="I6641" s="2"/>
      <c r="J6641" s="2"/>
      <c r="K6641" s="2"/>
      <c r="L6641" s="2"/>
      <c r="M6641" s="2"/>
      <c r="N6641" s="2"/>
      <c r="O6641" s="2"/>
      <c r="P6641" s="2"/>
      <c r="Q6641" s="2"/>
      <c r="R6641" s="2">
        <f>SUM(R6625:R6640)</f>
        <v>134800</v>
      </c>
    </row>
    <row r="6642" customFormat="1" spans="4:9">
      <c r="D6642" s="5"/>
      <c r="E6642" s="5"/>
      <c r="F6642" s="5"/>
      <c r="I6642" s="6">
        <v>42257</v>
      </c>
    </row>
    <row r="6643" customFormat="1" spans="11:11">
      <c r="K6643" s="6">
        <f>I6642+1</f>
        <v>42258</v>
      </c>
    </row>
    <row r="6644" customFormat="1" spans="3:12">
      <c r="C6644" t="s">
        <v>11</v>
      </c>
      <c r="L6644" s="7">
        <f ca="1">NOW()</f>
        <v>42259.9654398148</v>
      </c>
    </row>
    <row r="6645" customFormat="1" spans="10:10">
      <c r="J6645" t="e">
        <f>E6637+1</f>
        <v>#VALUE!</v>
      </c>
    </row>
    <row r="6646" customFormat="1" spans="7:7">
      <c r="G6646" t="s">
        <v>12</v>
      </c>
    </row>
    <row r="6647" customFormat="1" spans="6:6">
      <c r="F6647" t="s">
        <v>13</v>
      </c>
    </row>
    <row r="6648" spans="1:17">
      <c r="A6648" s="2" t="str">
        <f>"币种"</f>
        <v>币种</v>
      </c>
      <c r="B6648" s="2" t="str">
        <f>"余额"</f>
        <v>余额</v>
      </c>
      <c r="C6648" s="2" t="str">
        <f>"可用"</f>
        <v>可用</v>
      </c>
      <c r="D6648" s="2" t="str">
        <f>"可取"</f>
        <v>可取</v>
      </c>
      <c r="E6648" s="2" t="str">
        <f>"参考市值"</f>
        <v>参考市值</v>
      </c>
      <c r="F6648" s="2" t="str">
        <f>"资产"</f>
        <v>资产</v>
      </c>
      <c r="G6648" s="2" t="str">
        <f>"盈亏"</f>
        <v>盈亏</v>
      </c>
      <c r="H6648" s="2"/>
      <c r="I6648" s="2"/>
      <c r="J6648" s="2"/>
      <c r="K6648" s="2"/>
      <c r="L6648" s="2"/>
      <c r="M6648" s="2"/>
      <c r="N6648" s="2"/>
      <c r="O6648" s="2"/>
      <c r="P6648" s="2"/>
      <c r="Q6648" s="2"/>
    </row>
    <row r="6649" spans="1:17">
      <c r="A6649" s="2" t="str">
        <f>"人民币"</f>
        <v>人民币</v>
      </c>
      <c r="B6649" s="2" t="str">
        <f>"5508.71"</f>
        <v>5508.71</v>
      </c>
      <c r="C6649" s="2" t="str">
        <f>"138.54"</f>
        <v>138.54</v>
      </c>
      <c r="D6649" s="2" t="str">
        <f>"138.54"</f>
        <v>138.54</v>
      </c>
      <c r="E6649" s="2" t="str">
        <f>"91616.00"</f>
        <v>91616.00</v>
      </c>
      <c r="F6649" s="2" t="str">
        <f>"91754.54"</f>
        <v>91754.54</v>
      </c>
      <c r="G6649" s="2" t="str">
        <f>"-9194.42"</f>
        <v>-9194.42</v>
      </c>
      <c r="H6649" s="2"/>
      <c r="I6649" s="2"/>
      <c r="J6649" s="2"/>
      <c r="K6649" s="2"/>
      <c r="L6649" s="2"/>
      <c r="M6649" s="2"/>
      <c r="N6649" s="2"/>
      <c r="O6649" s="2"/>
      <c r="P6649" s="2"/>
      <c r="Q6649" s="2"/>
    </row>
    <row r="6650" spans="1:17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8"/>
    </row>
    <row r="6651" spans="1:18">
      <c r="A6651" s="2" t="s">
        <v>0</v>
      </c>
      <c r="B6651" s="2" t="str">
        <f>"证券数量"</f>
        <v>证券数量</v>
      </c>
      <c r="C6651" s="2" t="s">
        <v>1</v>
      </c>
      <c r="D6651" s="2" t="str">
        <f>"价格币种"</f>
        <v>价格币种</v>
      </c>
      <c r="E6651" s="2" t="str">
        <f>"成本价"</f>
        <v>成本价</v>
      </c>
      <c r="F6651" s="2" t="str">
        <f>"浮动盈亏"</f>
        <v>浮动盈亏</v>
      </c>
      <c r="G6651" s="2" t="str">
        <f>"盈亏比例(%)"</f>
        <v>盈亏比例(%)</v>
      </c>
      <c r="H6651" s="2" t="str">
        <f>"折算汇率"</f>
        <v>折算汇率</v>
      </c>
      <c r="I6651" s="2" t="str">
        <f>"最新市值"</f>
        <v>最新市值</v>
      </c>
      <c r="J6651" s="2" t="str">
        <f>"当前价"</f>
        <v>当前价</v>
      </c>
      <c r="K6651" s="2" t="str">
        <f>"今买数量"</f>
        <v>今买数量</v>
      </c>
      <c r="L6651" s="2" t="str">
        <f>"今卖数量"</f>
        <v>今卖数量</v>
      </c>
      <c r="M6651" s="2" t="str">
        <f>"证券代码"</f>
        <v>证券代码</v>
      </c>
      <c r="N6651" s="2" t="str">
        <f>"股东代码"</f>
        <v>股东代码</v>
      </c>
      <c r="O6651" s="2" t="str">
        <f>"成本金额"</f>
        <v>成本金额</v>
      </c>
      <c r="P6651" s="2" t="s">
        <v>2</v>
      </c>
      <c r="Q6651" s="2"/>
      <c r="R6651" s="2" t="s">
        <v>3</v>
      </c>
    </row>
    <row r="6652" spans="1:18">
      <c r="A6652" s="2" t="s">
        <v>4</v>
      </c>
      <c r="B6652" s="9" t="s">
        <v>5</v>
      </c>
      <c r="C6652" s="9" t="s">
        <v>5</v>
      </c>
      <c r="D6652" s="2" t="str">
        <f t="shared" ref="D6652:D6667" si="1984">"人民币"</f>
        <v>人民币</v>
      </c>
      <c r="E6652" s="2">
        <v>19.758</v>
      </c>
      <c r="F6652" s="2">
        <v>-1294.53</v>
      </c>
      <c r="G6652" s="2">
        <v>-8.19</v>
      </c>
      <c r="H6652" s="9" t="s">
        <v>6</v>
      </c>
      <c r="I6652" s="2">
        <v>14512</v>
      </c>
      <c r="J6652" s="2">
        <v>18.14</v>
      </c>
      <c r="K6652" s="2">
        <v>0</v>
      </c>
      <c r="L6652" s="2">
        <v>0</v>
      </c>
      <c r="M6652" s="2" t="str">
        <f>"000936"</f>
        <v>000936</v>
      </c>
      <c r="N6652" s="2" t="str">
        <f t="shared" ref="N6652:N6655" si="1985">"0157472516"</f>
        <v>0157472516</v>
      </c>
      <c r="O6652" s="2" t="str">
        <f>"15806.53"</f>
        <v>15806.53</v>
      </c>
      <c r="P6652" s="2">
        <v>30</v>
      </c>
      <c r="Q6652" s="2">
        <f t="shared" ref="Q6652:Q6667" si="1986">P6652*B6652</f>
        <v>24000</v>
      </c>
      <c r="R6652" s="2">
        <f t="shared" ref="R6652:R6667" si="1987">(Q6652-O6652)/O6652*100</f>
        <v>51.835981711356</v>
      </c>
    </row>
    <row r="6653" spans="1:18">
      <c r="A6653" s="2" t="str">
        <f>"创业板B"</f>
        <v>创业板B</v>
      </c>
      <c r="B6653" s="2">
        <v>10000</v>
      </c>
      <c r="C6653" s="2">
        <v>10000</v>
      </c>
      <c r="D6653" s="2" t="str">
        <f>"人民币"</f>
        <v>人民币</v>
      </c>
      <c r="E6653" s="2">
        <v>1.116</v>
      </c>
      <c r="F6653" s="2">
        <v>-927.5</v>
      </c>
      <c r="G6653" s="2">
        <v>-8.33</v>
      </c>
      <c r="H6653" s="2"/>
      <c r="I6653" s="2">
        <v>10230</v>
      </c>
      <c r="J6653" s="2">
        <v>1.023</v>
      </c>
      <c r="K6653" s="2">
        <v>0</v>
      </c>
      <c r="L6653" s="2">
        <v>0</v>
      </c>
      <c r="M6653" s="2" t="str">
        <f>"150153"</f>
        <v>150153</v>
      </c>
      <c r="N6653" s="2" t="str">
        <f>"0157472516"</f>
        <v>0157472516</v>
      </c>
      <c r="O6653" s="2" t="str">
        <f>"11157.50"</f>
        <v>11157.50</v>
      </c>
      <c r="P6653" s="2">
        <v>1.3</v>
      </c>
      <c r="Q6653" s="2">
        <f>P6653*B6653</f>
        <v>13000</v>
      </c>
      <c r="R6653" s="2">
        <f>(Q6653-O6653)/O6653*100</f>
        <v>16.5135559041004</v>
      </c>
    </row>
    <row r="6654" spans="1:18">
      <c r="A6654" s="2" t="s">
        <v>7</v>
      </c>
      <c r="B6654" s="2">
        <v>600</v>
      </c>
      <c r="C6654" s="2">
        <v>600</v>
      </c>
      <c r="D6654" s="2" t="str">
        <f>"人民币"</f>
        <v>人民币</v>
      </c>
      <c r="E6654" s="2">
        <v>17.548</v>
      </c>
      <c r="F6654" s="2">
        <v>-310.88</v>
      </c>
      <c r="G6654" s="2">
        <v>-2.95</v>
      </c>
      <c r="H6654" s="2"/>
      <c r="I6654" s="2">
        <v>10218</v>
      </c>
      <c r="J6654" s="2">
        <v>17.03</v>
      </c>
      <c r="K6654" s="2">
        <v>0</v>
      </c>
      <c r="L6654" s="2">
        <v>0</v>
      </c>
      <c r="M6654" s="2" t="str">
        <f>"600008"</f>
        <v>600008</v>
      </c>
      <c r="N6654" s="2" t="str">
        <f t="shared" ref="N6654:N6657" si="1988">"A453612732"</f>
        <v>A453612732</v>
      </c>
      <c r="O6654" s="2" t="str">
        <f>"10528.88"</f>
        <v>10528.88</v>
      </c>
      <c r="P6654" s="2">
        <v>25</v>
      </c>
      <c r="Q6654" s="2">
        <f>P6654*B6654</f>
        <v>15000</v>
      </c>
      <c r="R6654" s="2">
        <f>(Q6654-O6654)/O6654*100</f>
        <v>42.4652954540274</v>
      </c>
    </row>
    <row r="6655" spans="1:18">
      <c r="A6655" s="2" t="str">
        <f>"华英农业"</f>
        <v>华英农业</v>
      </c>
      <c r="B6655" s="2">
        <v>600</v>
      </c>
      <c r="C6655" s="2">
        <v>300</v>
      </c>
      <c r="D6655" s="2" t="str">
        <f>"人民币"</f>
        <v>人民币</v>
      </c>
      <c r="E6655" s="2">
        <v>14.948</v>
      </c>
      <c r="F6655" s="2">
        <v>-418.66</v>
      </c>
      <c r="G6655" s="2">
        <v>-4.67</v>
      </c>
      <c r="H6655" s="2"/>
      <c r="I6655" s="2">
        <v>8550</v>
      </c>
      <c r="J6655" s="2">
        <v>14.25</v>
      </c>
      <c r="K6655" s="2">
        <v>300</v>
      </c>
      <c r="L6655" s="2">
        <v>0</v>
      </c>
      <c r="M6655" s="2" t="str">
        <f>"002321"</f>
        <v>002321</v>
      </c>
      <c r="N6655" s="2" t="str">
        <f>"0157472516"</f>
        <v>0157472516</v>
      </c>
      <c r="O6655" s="2" t="str">
        <f>"8968.66"</f>
        <v>8968.66</v>
      </c>
      <c r="P6655" s="2">
        <v>25</v>
      </c>
      <c r="Q6655" s="2">
        <f>P6655*B6655</f>
        <v>15000</v>
      </c>
      <c r="R6655" s="2">
        <f>(Q6655-O6655)/O6655*100</f>
        <v>67.2490650777262</v>
      </c>
    </row>
    <row r="6656" spans="1:18">
      <c r="A6656" s="2" t="str">
        <f>"*ST阳化"</f>
        <v>*ST阳化</v>
      </c>
      <c r="B6656" s="2">
        <v>900</v>
      </c>
      <c r="C6656" s="2">
        <v>600</v>
      </c>
      <c r="D6656" s="2" t="str">
        <f>"人民币"</f>
        <v>人民币</v>
      </c>
      <c r="E6656" s="2">
        <v>7.599</v>
      </c>
      <c r="F6656" s="2">
        <v>-80.2</v>
      </c>
      <c r="G6656" s="2">
        <v>-1.17</v>
      </c>
      <c r="H6656" s="2"/>
      <c r="I6656" s="2">
        <v>6759</v>
      </c>
      <c r="J6656" s="2">
        <v>7.51</v>
      </c>
      <c r="K6656" s="2">
        <v>300</v>
      </c>
      <c r="L6656" s="2">
        <v>0</v>
      </c>
      <c r="M6656" s="2" t="str">
        <f>"600691"</f>
        <v>600691</v>
      </c>
      <c r="N6656" s="2" t="str">
        <f>"A453612732"</f>
        <v>A453612732</v>
      </c>
      <c r="O6656" s="2" t="str">
        <f>"6839.20"</f>
        <v>6839.20</v>
      </c>
      <c r="P6656" s="2">
        <v>11</v>
      </c>
      <c r="Q6656" s="2">
        <f>P6656*B6656</f>
        <v>9900</v>
      </c>
      <c r="R6656" s="2">
        <f>(Q6656-O6656)/O6656*100</f>
        <v>44.7537723710376</v>
      </c>
    </row>
    <row r="6657" spans="1:18">
      <c r="A6657" s="2" t="str">
        <f>"雪峰科技"</f>
        <v>雪峰科技</v>
      </c>
      <c r="B6657" s="2">
        <v>200</v>
      </c>
      <c r="C6657" s="2">
        <v>100</v>
      </c>
      <c r="D6657" s="2" t="str">
        <f>"人民币"</f>
        <v>人民币</v>
      </c>
      <c r="E6657" s="2">
        <v>37.898</v>
      </c>
      <c r="F6657" s="2">
        <v>-1239.59</v>
      </c>
      <c r="G6657" s="2">
        <v>-16.35</v>
      </c>
      <c r="H6657" s="2"/>
      <c r="I6657" s="2">
        <v>6340</v>
      </c>
      <c r="J6657" s="2">
        <v>31.7</v>
      </c>
      <c r="K6657" s="2">
        <v>100</v>
      </c>
      <c r="L6657" s="2">
        <v>0</v>
      </c>
      <c r="M6657" s="2" t="str">
        <f>"603227"</f>
        <v>603227</v>
      </c>
      <c r="N6657" s="2" t="str">
        <f>"A453612732"</f>
        <v>A453612732</v>
      </c>
      <c r="O6657" s="2" t="str">
        <f>"7579.59"</f>
        <v>7579.59</v>
      </c>
      <c r="P6657" s="2">
        <v>42</v>
      </c>
      <c r="Q6657" s="2">
        <f>P6657*B6657</f>
        <v>8400</v>
      </c>
      <c r="R6657" s="2">
        <f>(Q6657-O6657)/O6657*100</f>
        <v>10.8239363870605</v>
      </c>
    </row>
    <row r="6658" spans="1:18">
      <c r="A6658" s="2" t="str">
        <f>"三花股份"</f>
        <v>三花股份</v>
      </c>
      <c r="B6658" s="2">
        <v>400</v>
      </c>
      <c r="C6658" s="2">
        <v>400</v>
      </c>
      <c r="D6658" s="2" t="str">
        <f>"人民币"</f>
        <v>人民币</v>
      </c>
      <c r="E6658" s="2">
        <v>13.737</v>
      </c>
      <c r="F6658" s="2">
        <v>69.25</v>
      </c>
      <c r="G6658" s="2">
        <v>1.26</v>
      </c>
      <c r="H6658" s="2"/>
      <c r="I6658" s="2">
        <v>5564</v>
      </c>
      <c r="J6658" s="2">
        <v>13.91</v>
      </c>
      <c r="K6658" s="2">
        <v>0</v>
      </c>
      <c r="L6658" s="2">
        <v>0</v>
      </c>
      <c r="M6658" s="2" t="str">
        <f>"002050"</f>
        <v>002050</v>
      </c>
      <c r="N6658" s="2" t="str">
        <f t="shared" ref="N6658:N6663" si="1989">"0157472516"</f>
        <v>0157472516</v>
      </c>
      <c r="O6658" s="2" t="str">
        <f>"5494.75"</f>
        <v>5494.75</v>
      </c>
      <c r="P6658" s="2">
        <v>20</v>
      </c>
      <c r="Q6658" s="2">
        <f>P6658*B6658</f>
        <v>8000</v>
      </c>
      <c r="R6658" s="2">
        <f>(Q6658-O6658)/O6658*100</f>
        <v>45.5935210883116</v>
      </c>
    </row>
    <row r="6659" spans="1:18">
      <c r="A6659" s="2" t="str">
        <f>"农 产 品"</f>
        <v>农 产 品</v>
      </c>
      <c r="B6659" s="2">
        <v>200</v>
      </c>
      <c r="C6659" s="2">
        <v>200</v>
      </c>
      <c r="D6659" s="2" t="str">
        <f>"人民币"</f>
        <v>人民币</v>
      </c>
      <c r="E6659" s="2">
        <v>25.665</v>
      </c>
      <c r="F6659" s="2">
        <v>-601</v>
      </c>
      <c r="G6659" s="2">
        <v>-11.71</v>
      </c>
      <c r="H6659" s="2"/>
      <c r="I6659" s="2">
        <v>4532</v>
      </c>
      <c r="J6659" s="2">
        <v>22.66</v>
      </c>
      <c r="K6659" s="2">
        <v>0</v>
      </c>
      <c r="L6659" s="2">
        <v>0</v>
      </c>
      <c r="M6659" s="2" t="str">
        <f>"000061"</f>
        <v>000061</v>
      </c>
      <c r="N6659" s="2" t="str">
        <f>"0157472516"</f>
        <v>0157472516</v>
      </c>
      <c r="O6659" s="2" t="str">
        <f>"5133.00"</f>
        <v>5133.00</v>
      </c>
      <c r="P6659" s="2">
        <v>35</v>
      </c>
      <c r="Q6659" s="2">
        <f>P6659*B6659</f>
        <v>7000</v>
      </c>
      <c r="R6659" s="2">
        <f>(Q6659-O6659)/O6659*100</f>
        <v>36.3724917202416</v>
      </c>
    </row>
    <row r="6660" spans="1:18">
      <c r="A6660" s="2" t="str">
        <f>"北京城建"</f>
        <v>北京城建</v>
      </c>
      <c r="B6660" s="2">
        <v>200</v>
      </c>
      <c r="C6660" s="2">
        <v>200</v>
      </c>
      <c r="D6660" s="2" t="str">
        <f>"人民币"</f>
        <v>人民币</v>
      </c>
      <c r="E6660" s="2">
        <v>24.605</v>
      </c>
      <c r="F6660" s="2">
        <v>-394.99</v>
      </c>
      <c r="G6660" s="2">
        <v>-8.03</v>
      </c>
      <c r="H6660" s="2"/>
      <c r="I6660" s="2">
        <v>4526</v>
      </c>
      <c r="J6660" s="2">
        <v>22.63</v>
      </c>
      <c r="K6660" s="2">
        <v>0</v>
      </c>
      <c r="L6660" s="2">
        <v>0</v>
      </c>
      <c r="M6660" s="2" t="str">
        <f>"600266"</f>
        <v>600266</v>
      </c>
      <c r="N6660" s="2" t="str">
        <f t="shared" ref="N6660:N6662" si="1990">"A453612732"</f>
        <v>A453612732</v>
      </c>
      <c r="O6660" s="2" t="str">
        <f>"4920.99"</f>
        <v>4920.99</v>
      </c>
      <c r="P6660" s="2">
        <v>28</v>
      </c>
      <c r="Q6660" s="2">
        <f>P6660*B6660</f>
        <v>5600</v>
      </c>
      <c r="R6660" s="2">
        <f>(Q6660-O6660)/O6660*100</f>
        <v>13.7982397850839</v>
      </c>
    </row>
    <row r="6661" spans="1:18">
      <c r="A6661" s="2" t="str">
        <f>"上汽集团"</f>
        <v>上汽集团</v>
      </c>
      <c r="B6661" s="2">
        <v>200</v>
      </c>
      <c r="C6661" s="2">
        <v>200</v>
      </c>
      <c r="D6661" s="2" t="str">
        <f>"人民币"</f>
        <v>人民币</v>
      </c>
      <c r="E6661" s="2">
        <v>24.736</v>
      </c>
      <c r="F6661" s="2">
        <v>-449.12</v>
      </c>
      <c r="G6661" s="2">
        <v>-9.08</v>
      </c>
      <c r="H6661" s="2"/>
      <c r="I6661" s="2">
        <v>4498</v>
      </c>
      <c r="J6661" s="2">
        <v>22.49</v>
      </c>
      <c r="K6661" s="2">
        <v>0</v>
      </c>
      <c r="L6661" s="2">
        <v>0</v>
      </c>
      <c r="M6661" s="2" t="str">
        <f>"600104"</f>
        <v>600104</v>
      </c>
      <c r="N6661" s="2" t="str">
        <f>"A453612732"</f>
        <v>A453612732</v>
      </c>
      <c r="O6661" s="2" t="str">
        <f>"4947.12"</f>
        <v>4947.12</v>
      </c>
      <c r="P6661" s="2">
        <v>35</v>
      </c>
      <c r="Q6661" s="2">
        <f>P6661*B6661</f>
        <v>7000</v>
      </c>
      <c r="R6661" s="2">
        <f>(Q6661-O6661)/O6661*100</f>
        <v>41.4964666310904</v>
      </c>
    </row>
    <row r="6662" spans="1:18">
      <c r="A6662" s="2" t="str">
        <f>"中海集运"</f>
        <v>中海集运</v>
      </c>
      <c r="B6662" s="2">
        <v>400</v>
      </c>
      <c r="C6662" s="2">
        <v>400</v>
      </c>
      <c r="D6662" s="2" t="str">
        <f>"人民币"</f>
        <v>人民币</v>
      </c>
      <c r="E6662" s="2">
        <v>9.099</v>
      </c>
      <c r="F6662" s="2">
        <v>-167.68</v>
      </c>
      <c r="G6662" s="2">
        <v>-4.6</v>
      </c>
      <c r="H6662" s="2"/>
      <c r="I6662" s="2">
        <v>3472</v>
      </c>
      <c r="J6662" s="2">
        <v>8.68</v>
      </c>
      <c r="K6662" s="2">
        <v>0</v>
      </c>
      <c r="L6662" s="2">
        <v>0</v>
      </c>
      <c r="M6662" s="2" t="str">
        <f>"601866"</f>
        <v>601866</v>
      </c>
      <c r="N6662" s="2" t="str">
        <f>"A453612732"</f>
        <v>A453612732</v>
      </c>
      <c r="O6662" s="2" t="str">
        <f>"3639.68"</f>
        <v>3639.68</v>
      </c>
      <c r="P6662" s="2">
        <v>12</v>
      </c>
      <c r="Q6662" s="2">
        <f>P6662*B6662</f>
        <v>4800</v>
      </c>
      <c r="R6662" s="2">
        <f>(Q6662-O6662)/O6662*100</f>
        <v>31.8797256901706</v>
      </c>
    </row>
    <row r="6663" spans="1:18">
      <c r="A6663" s="2" t="str">
        <f>"中航军B"</f>
        <v>中航军B</v>
      </c>
      <c r="B6663" s="2">
        <v>3000</v>
      </c>
      <c r="C6663" s="2">
        <v>3000</v>
      </c>
      <c r="D6663" s="2" t="str">
        <f>"人民币"</f>
        <v>人民币</v>
      </c>
      <c r="E6663" s="2">
        <v>0.972</v>
      </c>
      <c r="F6663" s="2">
        <v>-62</v>
      </c>
      <c r="G6663" s="2">
        <v>-2.16</v>
      </c>
      <c r="H6663" s="2"/>
      <c r="I6663" s="2">
        <v>2853</v>
      </c>
      <c r="J6663" s="2">
        <v>0.951</v>
      </c>
      <c r="K6663" s="2">
        <v>0</v>
      </c>
      <c r="L6663" s="2">
        <v>0</v>
      </c>
      <c r="M6663" s="2" t="str">
        <f>"150222"</f>
        <v>150222</v>
      </c>
      <c r="N6663" s="2" t="str">
        <f>"0157472516"</f>
        <v>0157472516</v>
      </c>
      <c r="O6663" s="2" t="str">
        <f>"2915.00"</f>
        <v>2915.00</v>
      </c>
      <c r="P6663" s="2">
        <v>1.1</v>
      </c>
      <c r="Q6663" s="2">
        <f>P6663*B6663</f>
        <v>3300</v>
      </c>
      <c r="R6663" s="2">
        <f>(Q6663-O6663)/O6663*100</f>
        <v>13.2075471698113</v>
      </c>
    </row>
    <row r="6664" spans="1:18">
      <c r="A6664" s="2" t="str">
        <f>"华贸物流"</f>
        <v>华贸物流</v>
      </c>
      <c r="B6664" s="2">
        <v>200</v>
      </c>
      <c r="C6664" s="2">
        <v>200</v>
      </c>
      <c r="D6664" s="2" t="str">
        <f>"人民币"</f>
        <v>人民币</v>
      </c>
      <c r="E6664" s="2">
        <v>16.576</v>
      </c>
      <c r="F6664" s="2">
        <v>-473.12</v>
      </c>
      <c r="G6664" s="2">
        <v>-14.27</v>
      </c>
      <c r="H6664" s="2"/>
      <c r="I6664" s="2">
        <v>2842</v>
      </c>
      <c r="J6664" s="2">
        <v>14.21</v>
      </c>
      <c r="K6664" s="2">
        <v>0</v>
      </c>
      <c r="L6664" s="2">
        <v>0</v>
      </c>
      <c r="M6664" s="2" t="str">
        <f>"603128"</f>
        <v>603128</v>
      </c>
      <c r="N6664" s="2" t="str">
        <f t="shared" ref="N6664:N6667" si="1991">"A453612732"</f>
        <v>A453612732</v>
      </c>
      <c r="O6664" s="2" t="str">
        <f>"3315.12"</f>
        <v>3315.12</v>
      </c>
      <c r="P6664" s="2">
        <v>20</v>
      </c>
      <c r="Q6664" s="2">
        <f>P6664*B6664</f>
        <v>4000</v>
      </c>
      <c r="R6664" s="2">
        <f>(Q6664-O6664)/O6664*100</f>
        <v>20.6592823185888</v>
      </c>
    </row>
    <row r="6665" spans="1:18">
      <c r="A6665" s="2" t="str">
        <f>"盛达矿业"</f>
        <v>盛达矿业</v>
      </c>
      <c r="B6665" s="2">
        <v>100</v>
      </c>
      <c r="C6665" s="2">
        <v>100</v>
      </c>
      <c r="D6665" s="2" t="str">
        <f>"人民币"</f>
        <v>人民币</v>
      </c>
      <c r="E6665" s="2">
        <v>38.308</v>
      </c>
      <c r="F6665" s="2">
        <v>-1175.77</v>
      </c>
      <c r="G6665" s="2">
        <v>-30.69</v>
      </c>
      <c r="H6665" s="2"/>
      <c r="I6665" s="2">
        <v>2655</v>
      </c>
      <c r="J6665" s="2">
        <v>26.55</v>
      </c>
      <c r="K6665" s="2">
        <v>0</v>
      </c>
      <c r="L6665" s="2">
        <v>100</v>
      </c>
      <c r="M6665" s="2" t="str">
        <f>"000603"</f>
        <v>000603</v>
      </c>
      <c r="N6665" s="2" t="str">
        <f>"0157472516"</f>
        <v>0157472516</v>
      </c>
      <c r="O6665" s="2" t="str">
        <f>"3830.77"</f>
        <v>3830.77</v>
      </c>
      <c r="P6665" s="2">
        <v>40</v>
      </c>
      <c r="Q6665" s="2">
        <f>P6665*B6665</f>
        <v>4000</v>
      </c>
      <c r="R6665" s="2">
        <f>(Q6665-O6665)/O6665*100</f>
        <v>4.41764971533138</v>
      </c>
    </row>
    <row r="6666" spans="1:18">
      <c r="A6666" s="2" t="str">
        <f>"大众交通"</f>
        <v>大众交通</v>
      </c>
      <c r="B6666" s="2">
        <v>100</v>
      </c>
      <c r="C6666" s="2">
        <v>100</v>
      </c>
      <c r="D6666" s="2" t="str">
        <f>"人民币"</f>
        <v>人民币</v>
      </c>
      <c r="E6666" s="2">
        <v>30.941</v>
      </c>
      <c r="F6666" s="2">
        <v>-1037.13</v>
      </c>
      <c r="G6666" s="2">
        <v>-33.52</v>
      </c>
      <c r="H6666" s="2"/>
      <c r="I6666" s="2">
        <v>2057</v>
      </c>
      <c r="J6666" s="2">
        <v>20.57</v>
      </c>
      <c r="K6666" s="2">
        <v>0</v>
      </c>
      <c r="L6666" s="2">
        <v>0</v>
      </c>
      <c r="M6666" s="2" t="str">
        <f>"600611"</f>
        <v>600611</v>
      </c>
      <c r="N6666" s="2" t="str">
        <f>"A453612732"</f>
        <v>A453612732</v>
      </c>
      <c r="O6666" s="2" t="str">
        <f>"3094.13"</f>
        <v>3094.13</v>
      </c>
      <c r="P6666" s="2">
        <v>28</v>
      </c>
      <c r="Q6666" s="2">
        <f>P6666*B6666</f>
        <v>2800</v>
      </c>
      <c r="R6666" s="2">
        <f>(Q6666-O6666)/O6666*100</f>
        <v>-9.50606470962759</v>
      </c>
    </row>
    <row r="6667" spans="1:18">
      <c r="A6667" s="2" t="str">
        <f>"中国中车"</f>
        <v>中国中车</v>
      </c>
      <c r="B6667" s="2">
        <v>100</v>
      </c>
      <c r="C6667" s="2">
        <v>100</v>
      </c>
      <c r="D6667" s="2" t="str">
        <f>"人民币"</f>
        <v>人民币</v>
      </c>
      <c r="E6667" s="2">
        <v>26.395</v>
      </c>
      <c r="F6667" s="2">
        <v>-631.5</v>
      </c>
      <c r="G6667" s="2">
        <v>-23.92</v>
      </c>
      <c r="H6667" s="2"/>
      <c r="I6667" s="2">
        <v>2008</v>
      </c>
      <c r="J6667" s="2">
        <v>20.08</v>
      </c>
      <c r="K6667" s="2">
        <v>0</v>
      </c>
      <c r="L6667" s="2">
        <v>100</v>
      </c>
      <c r="M6667" s="2" t="str">
        <f>"601766"</f>
        <v>601766</v>
      </c>
      <c r="N6667" s="2" t="str">
        <f>"A453612732"</f>
        <v>A453612732</v>
      </c>
      <c r="O6667" s="2" t="str">
        <f>"2639.50"</f>
        <v>2639.50</v>
      </c>
      <c r="P6667" s="2">
        <v>30</v>
      </c>
      <c r="Q6667" s="2">
        <f>P6667*B6667</f>
        <v>3000</v>
      </c>
      <c r="R6667" s="2">
        <f>(Q6667-O6667)/O6667*100</f>
        <v>13.6578897518469</v>
      </c>
    </row>
    <row r="6668" spans="1:18">
      <c r="A6668" s="2" t="s">
        <v>8</v>
      </c>
      <c r="B6668" s="2" t="s">
        <v>9</v>
      </c>
      <c r="C6668" s="4" t="s">
        <v>10</v>
      </c>
      <c r="D6668" s="4"/>
      <c r="E6668" s="4"/>
      <c r="F6668" s="2"/>
      <c r="G6668" s="2">
        <f>SUM(G6652:G6667)</f>
        <v>-178.38</v>
      </c>
      <c r="H6668" s="2"/>
      <c r="I6668" s="2"/>
      <c r="J6668" s="2"/>
      <c r="K6668" s="2"/>
      <c r="L6668" s="2"/>
      <c r="M6668" s="2"/>
      <c r="N6668" s="2"/>
      <c r="O6668" s="2"/>
      <c r="P6668" s="2"/>
      <c r="Q6668" s="2">
        <f>SUM(Q6652:Q6667)</f>
        <v>134800</v>
      </c>
      <c r="R6668" s="2"/>
    </row>
    <row r="6669" customFormat="1" spans="3:8">
      <c r="C6669" s="5"/>
      <c r="D6669" s="5"/>
      <c r="E6669" s="5"/>
      <c r="H6669" s="6">
        <v>42257</v>
      </c>
    </row>
    <row r="6670" customFormat="1" spans="10:10">
      <c r="J6670" s="6">
        <f>H6669+1</f>
        <v>42258</v>
      </c>
    </row>
    <row r="6671" customFormat="1" spans="2:11">
      <c r="B6671" t="s">
        <v>11</v>
      </c>
      <c r="K6671" s="7">
        <f ca="1">NOW()</f>
        <v>42259.9654398148</v>
      </c>
    </row>
    <row r="6672" customFormat="1" spans="9:9">
      <c r="I6672" t="e">
        <f>D6664+1</f>
        <v>#VALUE!</v>
      </c>
    </row>
    <row r="6673" customFormat="1"/>
    <row r="6674" spans="1:18">
      <c r="A6674" s="2" t="s">
        <v>0</v>
      </c>
      <c r="B6674" s="2" t="str">
        <f>"证券数量"</f>
        <v>证券数量</v>
      </c>
      <c r="C6674" s="2" t="s">
        <v>1</v>
      </c>
      <c r="D6674" s="2" t="str">
        <f>"价格币种"</f>
        <v>价格币种</v>
      </c>
      <c r="E6674" s="2" t="str">
        <f>"成本价"</f>
        <v>成本价</v>
      </c>
      <c r="F6674" s="2" t="str">
        <f>"浮动盈亏"</f>
        <v>浮动盈亏</v>
      </c>
      <c r="G6674" s="2" t="str">
        <f>"盈亏比例(%)"</f>
        <v>盈亏比例(%)</v>
      </c>
      <c r="H6674" s="2" t="str">
        <f>"折算汇率"</f>
        <v>折算汇率</v>
      </c>
      <c r="I6674" s="2" t="str">
        <f>"最新市值"</f>
        <v>最新市值</v>
      </c>
      <c r="J6674" s="2" t="str">
        <f>"当前价"</f>
        <v>当前价</v>
      </c>
      <c r="K6674" s="2" t="str">
        <f>"今买数量"</f>
        <v>今买数量</v>
      </c>
      <c r="L6674" s="2" t="str">
        <f>"今卖数量"</f>
        <v>今卖数量</v>
      </c>
      <c r="M6674" s="2" t="str">
        <f>"证券代码"</f>
        <v>证券代码</v>
      </c>
      <c r="N6674" s="2" t="str">
        <f>"股东代码"</f>
        <v>股东代码</v>
      </c>
      <c r="O6674" s="2" t="str">
        <f>"成本金额"</f>
        <v>成本金额</v>
      </c>
      <c r="P6674" s="2" t="s">
        <v>2</v>
      </c>
      <c r="Q6674" s="2"/>
      <c r="R6674" s="2" t="s">
        <v>3</v>
      </c>
    </row>
    <row r="6675" spans="1:18">
      <c r="A6675" s="2" t="s">
        <v>4</v>
      </c>
      <c r="B6675" s="9" t="s">
        <v>5</v>
      </c>
      <c r="C6675" s="9" t="s">
        <v>5</v>
      </c>
      <c r="D6675" s="2" t="str">
        <f t="shared" ref="D6675:D6690" si="1992">"人民币"</f>
        <v>人民币</v>
      </c>
      <c r="E6675" s="2">
        <v>19.758</v>
      </c>
      <c r="F6675" s="2">
        <v>-1294.53</v>
      </c>
      <c r="G6675" s="2">
        <v>-8.19</v>
      </c>
      <c r="H6675" s="9" t="s">
        <v>6</v>
      </c>
      <c r="I6675" s="2">
        <v>14512</v>
      </c>
      <c r="J6675" s="2">
        <v>18.14</v>
      </c>
      <c r="K6675" s="2">
        <v>0</v>
      </c>
      <c r="L6675" s="2">
        <v>0</v>
      </c>
      <c r="M6675" s="2" t="str">
        <f>"000936"</f>
        <v>000936</v>
      </c>
      <c r="N6675" s="2" t="str">
        <f t="shared" ref="N6675:N6678" si="1993">"0157472516"</f>
        <v>0157472516</v>
      </c>
      <c r="O6675" s="2" t="str">
        <f>"15806.53"</f>
        <v>15806.53</v>
      </c>
      <c r="P6675" s="2">
        <v>30</v>
      </c>
      <c r="Q6675" s="2">
        <f t="shared" ref="Q6675:Q6690" si="1994">P6675*B6675</f>
        <v>24000</v>
      </c>
      <c r="R6675" s="2">
        <f t="shared" ref="R6675:R6690" si="1995">(Q6675-O6675)/O6675*100</f>
        <v>51.835981711356</v>
      </c>
    </row>
    <row r="6676" spans="1:18">
      <c r="A6676" s="2" t="str">
        <f>"创业板B"</f>
        <v>创业板B</v>
      </c>
      <c r="B6676" s="2">
        <v>10000</v>
      </c>
      <c r="C6676" s="2">
        <v>10000</v>
      </c>
      <c r="D6676" s="2" t="str">
        <f>"人民币"</f>
        <v>人民币</v>
      </c>
      <c r="E6676" s="2">
        <v>1.116</v>
      </c>
      <c r="F6676" s="2">
        <v>-927.5</v>
      </c>
      <c r="G6676" s="2">
        <v>-8.33</v>
      </c>
      <c r="H6676" s="2"/>
      <c r="I6676" s="2">
        <v>10230</v>
      </c>
      <c r="J6676" s="2">
        <v>1.023</v>
      </c>
      <c r="K6676" s="2">
        <v>0</v>
      </c>
      <c r="L6676" s="2">
        <v>0</v>
      </c>
      <c r="M6676" s="2" t="str">
        <f>"150153"</f>
        <v>150153</v>
      </c>
      <c r="N6676" s="2" t="str">
        <f>"0157472516"</f>
        <v>0157472516</v>
      </c>
      <c r="O6676" s="2" t="str">
        <f>"11157.50"</f>
        <v>11157.50</v>
      </c>
      <c r="P6676" s="2">
        <v>1.3</v>
      </c>
      <c r="Q6676" s="2">
        <f>P6676*B6676</f>
        <v>13000</v>
      </c>
      <c r="R6676" s="2">
        <f>(Q6676-O6676)/O6676*100</f>
        <v>16.5135559041004</v>
      </c>
    </row>
    <row r="6677" spans="1:18">
      <c r="A6677" s="2" t="s">
        <v>7</v>
      </c>
      <c r="B6677" s="2">
        <v>600</v>
      </c>
      <c r="C6677" s="2">
        <v>600</v>
      </c>
      <c r="D6677" s="2" t="str">
        <f>"人民币"</f>
        <v>人民币</v>
      </c>
      <c r="E6677" s="2">
        <v>17.548</v>
      </c>
      <c r="F6677" s="2">
        <v>-310.88</v>
      </c>
      <c r="G6677" s="2">
        <v>-2.95</v>
      </c>
      <c r="H6677" s="2"/>
      <c r="I6677" s="2">
        <v>10218</v>
      </c>
      <c r="J6677" s="2">
        <v>17.03</v>
      </c>
      <c r="K6677" s="2">
        <v>0</v>
      </c>
      <c r="L6677" s="2">
        <v>0</v>
      </c>
      <c r="M6677" s="2" t="str">
        <f>"600008"</f>
        <v>600008</v>
      </c>
      <c r="N6677" s="2" t="str">
        <f t="shared" ref="N6677:N6680" si="1996">"A453612732"</f>
        <v>A453612732</v>
      </c>
      <c r="O6677" s="2" t="str">
        <f>"10528.88"</f>
        <v>10528.88</v>
      </c>
      <c r="P6677" s="2">
        <v>25</v>
      </c>
      <c r="Q6677" s="2">
        <f>P6677*B6677</f>
        <v>15000</v>
      </c>
      <c r="R6677" s="2">
        <f>(Q6677-O6677)/O6677*100</f>
        <v>42.4652954540274</v>
      </c>
    </row>
    <row r="6678" spans="1:18">
      <c r="A6678" s="2" t="str">
        <f>"华英农业"</f>
        <v>华英农业</v>
      </c>
      <c r="B6678" s="2">
        <v>600</v>
      </c>
      <c r="C6678" s="2">
        <v>300</v>
      </c>
      <c r="D6678" s="2" t="str">
        <f>"人民币"</f>
        <v>人民币</v>
      </c>
      <c r="E6678" s="2">
        <v>14.948</v>
      </c>
      <c r="F6678" s="2">
        <v>-418.66</v>
      </c>
      <c r="G6678" s="2">
        <v>-4.67</v>
      </c>
      <c r="H6678" s="2"/>
      <c r="I6678" s="2">
        <v>8550</v>
      </c>
      <c r="J6678" s="2">
        <v>14.25</v>
      </c>
      <c r="K6678" s="2">
        <v>300</v>
      </c>
      <c r="L6678" s="2">
        <v>0</v>
      </c>
      <c r="M6678" s="2" t="str">
        <f>"002321"</f>
        <v>002321</v>
      </c>
      <c r="N6678" s="2" t="str">
        <f>"0157472516"</f>
        <v>0157472516</v>
      </c>
      <c r="O6678" s="2" t="str">
        <f>"8968.66"</f>
        <v>8968.66</v>
      </c>
      <c r="P6678" s="2">
        <v>25</v>
      </c>
      <c r="Q6678" s="2">
        <f>P6678*B6678</f>
        <v>15000</v>
      </c>
      <c r="R6678" s="2">
        <f>(Q6678-O6678)/O6678*100</f>
        <v>67.2490650777262</v>
      </c>
    </row>
    <row r="6679" spans="1:18">
      <c r="A6679" s="2" t="str">
        <f>"*ST阳化"</f>
        <v>*ST阳化</v>
      </c>
      <c r="B6679" s="2">
        <v>900</v>
      </c>
      <c r="C6679" s="2">
        <v>600</v>
      </c>
      <c r="D6679" s="2" t="str">
        <f>"人民币"</f>
        <v>人民币</v>
      </c>
      <c r="E6679" s="2">
        <v>7.599</v>
      </c>
      <c r="F6679" s="2">
        <v>-80.2</v>
      </c>
      <c r="G6679" s="2">
        <v>-1.17</v>
      </c>
      <c r="H6679" s="2"/>
      <c r="I6679" s="2">
        <v>6759</v>
      </c>
      <c r="J6679" s="2">
        <v>7.51</v>
      </c>
      <c r="K6679" s="2">
        <v>300</v>
      </c>
      <c r="L6679" s="2">
        <v>0</v>
      </c>
      <c r="M6679" s="2" t="str">
        <f>"600691"</f>
        <v>600691</v>
      </c>
      <c r="N6679" s="2" t="str">
        <f>"A453612732"</f>
        <v>A453612732</v>
      </c>
      <c r="O6679" s="2" t="str">
        <f>"6839.20"</f>
        <v>6839.20</v>
      </c>
      <c r="P6679" s="2">
        <v>11</v>
      </c>
      <c r="Q6679" s="2">
        <f>P6679*B6679</f>
        <v>9900</v>
      </c>
      <c r="R6679" s="2">
        <f>(Q6679-O6679)/O6679*100</f>
        <v>44.7537723710376</v>
      </c>
    </row>
    <row r="6680" spans="1:18">
      <c r="A6680" s="2" t="str">
        <f>"雪峰科技"</f>
        <v>雪峰科技</v>
      </c>
      <c r="B6680" s="2">
        <v>200</v>
      </c>
      <c r="C6680" s="2">
        <v>100</v>
      </c>
      <c r="D6680" s="2" t="str">
        <f>"人民币"</f>
        <v>人民币</v>
      </c>
      <c r="E6680" s="2">
        <v>37.898</v>
      </c>
      <c r="F6680" s="2">
        <v>-1239.59</v>
      </c>
      <c r="G6680" s="2">
        <v>-16.35</v>
      </c>
      <c r="H6680" s="2"/>
      <c r="I6680" s="2">
        <v>6340</v>
      </c>
      <c r="J6680" s="2">
        <v>31.7</v>
      </c>
      <c r="K6680" s="2">
        <v>100</v>
      </c>
      <c r="L6680" s="2">
        <v>0</v>
      </c>
      <c r="M6680" s="2" t="str">
        <f>"603227"</f>
        <v>603227</v>
      </c>
      <c r="N6680" s="2" t="str">
        <f>"A453612732"</f>
        <v>A453612732</v>
      </c>
      <c r="O6680" s="2" t="str">
        <f>"7579.59"</f>
        <v>7579.59</v>
      </c>
      <c r="P6680" s="2">
        <v>42</v>
      </c>
      <c r="Q6680" s="2">
        <f>P6680*B6680</f>
        <v>8400</v>
      </c>
      <c r="R6680" s="2">
        <f>(Q6680-O6680)/O6680*100</f>
        <v>10.8239363870605</v>
      </c>
    </row>
    <row r="6681" spans="1:18">
      <c r="A6681" s="2" t="str">
        <f>"三花股份"</f>
        <v>三花股份</v>
      </c>
      <c r="B6681" s="2">
        <v>400</v>
      </c>
      <c r="C6681" s="2">
        <v>400</v>
      </c>
      <c r="D6681" s="2" t="str">
        <f>"人民币"</f>
        <v>人民币</v>
      </c>
      <c r="E6681" s="2">
        <v>13.737</v>
      </c>
      <c r="F6681" s="2">
        <v>69.25</v>
      </c>
      <c r="G6681" s="2">
        <v>1.26</v>
      </c>
      <c r="H6681" s="2"/>
      <c r="I6681" s="2">
        <v>5564</v>
      </c>
      <c r="J6681" s="2">
        <v>13.91</v>
      </c>
      <c r="K6681" s="2">
        <v>0</v>
      </c>
      <c r="L6681" s="2">
        <v>0</v>
      </c>
      <c r="M6681" s="2" t="str">
        <f>"002050"</f>
        <v>002050</v>
      </c>
      <c r="N6681" s="2" t="str">
        <f t="shared" ref="N6681:N6686" si="1997">"0157472516"</f>
        <v>0157472516</v>
      </c>
      <c r="O6681" s="2" t="str">
        <f>"5494.75"</f>
        <v>5494.75</v>
      </c>
      <c r="P6681" s="2">
        <v>20</v>
      </c>
      <c r="Q6681" s="2">
        <f>P6681*B6681</f>
        <v>8000</v>
      </c>
      <c r="R6681" s="2">
        <f>(Q6681-O6681)/O6681*100</f>
        <v>45.5935210883116</v>
      </c>
    </row>
    <row r="6682" spans="1:18">
      <c r="A6682" s="2" t="str">
        <f>"农 产 品"</f>
        <v>农 产 品</v>
      </c>
      <c r="B6682" s="2">
        <v>200</v>
      </c>
      <c r="C6682" s="2">
        <v>200</v>
      </c>
      <c r="D6682" s="2" t="str">
        <f>"人民币"</f>
        <v>人民币</v>
      </c>
      <c r="E6682" s="2">
        <v>25.665</v>
      </c>
      <c r="F6682" s="2">
        <v>-601</v>
      </c>
      <c r="G6682" s="2">
        <v>-11.71</v>
      </c>
      <c r="H6682" s="2"/>
      <c r="I6682" s="2">
        <v>4532</v>
      </c>
      <c r="J6682" s="2">
        <v>22.66</v>
      </c>
      <c r="K6682" s="2">
        <v>0</v>
      </c>
      <c r="L6682" s="2">
        <v>0</v>
      </c>
      <c r="M6682" s="2" t="str">
        <f>"000061"</f>
        <v>000061</v>
      </c>
      <c r="N6682" s="2" t="str">
        <f>"0157472516"</f>
        <v>0157472516</v>
      </c>
      <c r="O6682" s="2" t="str">
        <f>"5133.00"</f>
        <v>5133.00</v>
      </c>
      <c r="P6682" s="2">
        <v>35</v>
      </c>
      <c r="Q6682" s="2">
        <f>P6682*B6682</f>
        <v>7000</v>
      </c>
      <c r="R6682" s="2">
        <f>(Q6682-O6682)/O6682*100</f>
        <v>36.3724917202416</v>
      </c>
    </row>
    <row r="6683" spans="1:18">
      <c r="A6683" s="2" t="str">
        <f>"北京城建"</f>
        <v>北京城建</v>
      </c>
      <c r="B6683" s="2">
        <v>200</v>
      </c>
      <c r="C6683" s="2">
        <v>200</v>
      </c>
      <c r="D6683" s="2" t="str">
        <f>"人民币"</f>
        <v>人民币</v>
      </c>
      <c r="E6683" s="2">
        <v>24.605</v>
      </c>
      <c r="F6683" s="2">
        <v>-394.99</v>
      </c>
      <c r="G6683" s="2">
        <v>-8.03</v>
      </c>
      <c r="H6683" s="2"/>
      <c r="I6683" s="2">
        <v>4526</v>
      </c>
      <c r="J6683" s="2">
        <v>22.63</v>
      </c>
      <c r="K6683" s="2">
        <v>0</v>
      </c>
      <c r="L6683" s="2">
        <v>0</v>
      </c>
      <c r="M6683" s="2" t="str">
        <f>"600266"</f>
        <v>600266</v>
      </c>
      <c r="N6683" s="2" t="str">
        <f t="shared" ref="N6683:N6685" si="1998">"A453612732"</f>
        <v>A453612732</v>
      </c>
      <c r="O6683" s="2" t="str">
        <f>"4920.99"</f>
        <v>4920.99</v>
      </c>
      <c r="P6683" s="2">
        <v>28</v>
      </c>
      <c r="Q6683" s="2">
        <f>P6683*B6683</f>
        <v>5600</v>
      </c>
      <c r="R6683" s="2">
        <f>(Q6683-O6683)/O6683*100</f>
        <v>13.7982397850839</v>
      </c>
    </row>
    <row r="6684" spans="1:18">
      <c r="A6684" s="2" t="str">
        <f>"上汽集团"</f>
        <v>上汽集团</v>
      </c>
      <c r="B6684" s="2">
        <v>200</v>
      </c>
      <c r="C6684" s="2">
        <v>200</v>
      </c>
      <c r="D6684" s="2" t="str">
        <f>"人民币"</f>
        <v>人民币</v>
      </c>
      <c r="E6684" s="2">
        <v>24.736</v>
      </c>
      <c r="F6684" s="2">
        <v>-449.12</v>
      </c>
      <c r="G6684" s="2">
        <v>-9.08</v>
      </c>
      <c r="H6684" s="2"/>
      <c r="I6684" s="2">
        <v>4498</v>
      </c>
      <c r="J6684" s="2">
        <v>22.49</v>
      </c>
      <c r="K6684" s="2">
        <v>0</v>
      </c>
      <c r="L6684" s="2">
        <v>0</v>
      </c>
      <c r="M6684" s="2" t="str">
        <f>"600104"</f>
        <v>600104</v>
      </c>
      <c r="N6684" s="2" t="str">
        <f>"A453612732"</f>
        <v>A453612732</v>
      </c>
      <c r="O6684" s="2" t="str">
        <f>"4947.12"</f>
        <v>4947.12</v>
      </c>
      <c r="P6684" s="2">
        <v>35</v>
      </c>
      <c r="Q6684" s="2">
        <f>P6684*B6684</f>
        <v>7000</v>
      </c>
      <c r="R6684" s="2">
        <f>(Q6684-O6684)/O6684*100</f>
        <v>41.4964666310904</v>
      </c>
    </row>
    <row r="6685" spans="1:18">
      <c r="A6685" s="2" t="str">
        <f>"中海集运"</f>
        <v>中海集运</v>
      </c>
      <c r="B6685" s="2">
        <v>400</v>
      </c>
      <c r="C6685" s="2">
        <v>400</v>
      </c>
      <c r="D6685" s="2" t="str">
        <f>"人民币"</f>
        <v>人民币</v>
      </c>
      <c r="E6685" s="2">
        <v>9.099</v>
      </c>
      <c r="F6685" s="2">
        <v>-167.68</v>
      </c>
      <c r="G6685" s="2">
        <v>-4.6</v>
      </c>
      <c r="H6685" s="2"/>
      <c r="I6685" s="2">
        <v>3472</v>
      </c>
      <c r="J6685" s="2">
        <v>8.68</v>
      </c>
      <c r="K6685" s="2">
        <v>0</v>
      </c>
      <c r="L6685" s="2">
        <v>0</v>
      </c>
      <c r="M6685" s="2" t="str">
        <f>"601866"</f>
        <v>601866</v>
      </c>
      <c r="N6685" s="2" t="str">
        <f>"A453612732"</f>
        <v>A453612732</v>
      </c>
      <c r="O6685" s="2" t="str">
        <f>"3639.68"</f>
        <v>3639.68</v>
      </c>
      <c r="P6685" s="2">
        <v>12</v>
      </c>
      <c r="Q6685" s="2">
        <f>P6685*B6685</f>
        <v>4800</v>
      </c>
      <c r="R6685" s="2">
        <f>(Q6685-O6685)/O6685*100</f>
        <v>31.8797256901706</v>
      </c>
    </row>
    <row r="6686" spans="1:18">
      <c r="A6686" s="2" t="str">
        <f>"中航军B"</f>
        <v>中航军B</v>
      </c>
      <c r="B6686" s="2">
        <v>3000</v>
      </c>
      <c r="C6686" s="2">
        <v>3000</v>
      </c>
      <c r="D6686" s="2" t="str">
        <f>"人民币"</f>
        <v>人民币</v>
      </c>
      <c r="E6686" s="2">
        <v>0.972</v>
      </c>
      <c r="F6686" s="2">
        <v>-62</v>
      </c>
      <c r="G6686" s="2">
        <v>-2.16</v>
      </c>
      <c r="H6686" s="2"/>
      <c r="I6686" s="2">
        <v>2853</v>
      </c>
      <c r="J6686" s="2">
        <v>0.951</v>
      </c>
      <c r="K6686" s="2">
        <v>0</v>
      </c>
      <c r="L6686" s="2">
        <v>0</v>
      </c>
      <c r="M6686" s="2" t="str">
        <f>"150222"</f>
        <v>150222</v>
      </c>
      <c r="N6686" s="2" t="str">
        <f>"0157472516"</f>
        <v>0157472516</v>
      </c>
      <c r="O6686" s="2" t="str">
        <f>"2915.00"</f>
        <v>2915.00</v>
      </c>
      <c r="P6686" s="2">
        <v>1.1</v>
      </c>
      <c r="Q6686" s="2">
        <f>P6686*B6686</f>
        <v>3300</v>
      </c>
      <c r="R6686" s="2">
        <f>(Q6686-O6686)/O6686*100</f>
        <v>13.2075471698113</v>
      </c>
    </row>
    <row r="6687" spans="1:18">
      <c r="A6687" s="2" t="str">
        <f>"华贸物流"</f>
        <v>华贸物流</v>
      </c>
      <c r="B6687" s="2">
        <v>200</v>
      </c>
      <c r="C6687" s="2">
        <v>200</v>
      </c>
      <c r="D6687" s="2" t="str">
        <f>"人民币"</f>
        <v>人民币</v>
      </c>
      <c r="E6687" s="2">
        <v>16.576</v>
      </c>
      <c r="F6687" s="2">
        <v>-473.12</v>
      </c>
      <c r="G6687" s="2">
        <v>-14.27</v>
      </c>
      <c r="H6687" s="2"/>
      <c r="I6687" s="2">
        <v>2842</v>
      </c>
      <c r="J6687" s="2">
        <v>14.21</v>
      </c>
      <c r="K6687" s="2">
        <v>0</v>
      </c>
      <c r="L6687" s="2">
        <v>0</v>
      </c>
      <c r="M6687" s="2" t="str">
        <f>"603128"</f>
        <v>603128</v>
      </c>
      <c r="N6687" s="2" t="str">
        <f t="shared" ref="N6687:N6690" si="1999">"A453612732"</f>
        <v>A453612732</v>
      </c>
      <c r="O6687" s="2" t="str">
        <f>"3315.12"</f>
        <v>3315.12</v>
      </c>
      <c r="P6687" s="2">
        <v>20</v>
      </c>
      <c r="Q6687" s="2">
        <f>P6687*B6687</f>
        <v>4000</v>
      </c>
      <c r="R6687" s="2">
        <f>(Q6687-O6687)/O6687*100</f>
        <v>20.6592823185888</v>
      </c>
    </row>
    <row r="6688" spans="1:18">
      <c r="A6688" s="2" t="str">
        <f>"盛达矿业"</f>
        <v>盛达矿业</v>
      </c>
      <c r="B6688" s="2">
        <v>100</v>
      </c>
      <c r="C6688" s="2">
        <v>100</v>
      </c>
      <c r="D6688" s="2" t="str">
        <f>"人民币"</f>
        <v>人民币</v>
      </c>
      <c r="E6688" s="2">
        <v>38.308</v>
      </c>
      <c r="F6688" s="2">
        <v>-1175.77</v>
      </c>
      <c r="G6688" s="2">
        <v>-30.69</v>
      </c>
      <c r="H6688" s="2"/>
      <c r="I6688" s="2">
        <v>2655</v>
      </c>
      <c r="J6688" s="2">
        <v>26.55</v>
      </c>
      <c r="K6688" s="2">
        <v>0</v>
      </c>
      <c r="L6688" s="2">
        <v>100</v>
      </c>
      <c r="M6688" s="2" t="str">
        <f>"000603"</f>
        <v>000603</v>
      </c>
      <c r="N6688" s="2" t="str">
        <f>"0157472516"</f>
        <v>0157472516</v>
      </c>
      <c r="O6688" s="2" t="str">
        <f>"3830.77"</f>
        <v>3830.77</v>
      </c>
      <c r="P6688" s="2">
        <v>40</v>
      </c>
      <c r="Q6688" s="2">
        <f>P6688*B6688</f>
        <v>4000</v>
      </c>
      <c r="R6688" s="2">
        <f>(Q6688-O6688)/O6688*100</f>
        <v>4.41764971533138</v>
      </c>
    </row>
    <row r="6689" spans="1:18">
      <c r="A6689" s="2" t="str">
        <f>"大众交通"</f>
        <v>大众交通</v>
      </c>
      <c r="B6689" s="2">
        <v>100</v>
      </c>
      <c r="C6689" s="2">
        <v>100</v>
      </c>
      <c r="D6689" s="2" t="str">
        <f>"人民币"</f>
        <v>人民币</v>
      </c>
      <c r="E6689" s="2">
        <v>30.941</v>
      </c>
      <c r="F6689" s="2">
        <v>-1037.13</v>
      </c>
      <c r="G6689" s="2">
        <v>-33.52</v>
      </c>
      <c r="H6689" s="2"/>
      <c r="I6689" s="2">
        <v>2057</v>
      </c>
      <c r="J6689" s="2">
        <v>20.57</v>
      </c>
      <c r="K6689" s="2">
        <v>0</v>
      </c>
      <c r="L6689" s="2">
        <v>0</v>
      </c>
      <c r="M6689" s="2" t="str">
        <f>"600611"</f>
        <v>600611</v>
      </c>
      <c r="N6689" s="2" t="str">
        <f>"A453612732"</f>
        <v>A453612732</v>
      </c>
      <c r="O6689" s="2" t="str">
        <f>"3094.13"</f>
        <v>3094.13</v>
      </c>
      <c r="P6689" s="2">
        <v>28</v>
      </c>
      <c r="Q6689" s="2">
        <f>P6689*B6689</f>
        <v>2800</v>
      </c>
      <c r="R6689" s="2">
        <f>(Q6689-O6689)/O6689*100</f>
        <v>-9.50606470962759</v>
      </c>
    </row>
    <row r="6690" spans="1:18">
      <c r="A6690" s="2" t="str">
        <f>"中国中车"</f>
        <v>中国中车</v>
      </c>
      <c r="B6690" s="2">
        <v>100</v>
      </c>
      <c r="C6690" s="2">
        <v>100</v>
      </c>
      <c r="D6690" s="2" t="str">
        <f>"人民币"</f>
        <v>人民币</v>
      </c>
      <c r="E6690" s="2">
        <v>26.395</v>
      </c>
      <c r="F6690" s="2">
        <v>-631.5</v>
      </c>
      <c r="G6690" s="2">
        <v>-23.92</v>
      </c>
      <c r="H6690" s="2"/>
      <c r="I6690" s="2">
        <v>2008</v>
      </c>
      <c r="J6690" s="2">
        <v>20.08</v>
      </c>
      <c r="K6690" s="2">
        <v>0</v>
      </c>
      <c r="L6690" s="2">
        <v>100</v>
      </c>
      <c r="M6690" s="2" t="str">
        <f>"601766"</f>
        <v>601766</v>
      </c>
      <c r="N6690" s="2" t="str">
        <f>"A453612732"</f>
        <v>A453612732</v>
      </c>
      <c r="O6690" s="2" t="str">
        <f>"2639.50"</f>
        <v>2639.50</v>
      </c>
      <c r="P6690" s="2">
        <v>30</v>
      </c>
      <c r="Q6690" s="2">
        <f>P6690*B6690</f>
        <v>3000</v>
      </c>
      <c r="R6690" s="2">
        <f>(Q6690-O6690)/O6690*100</f>
        <v>13.6578897518469</v>
      </c>
    </row>
    <row r="6691" spans="1:18">
      <c r="A6691" s="2" t="s">
        <v>8</v>
      </c>
      <c r="B6691" s="2" t="s">
        <v>9</v>
      </c>
      <c r="C6691" s="4" t="s">
        <v>10</v>
      </c>
      <c r="D6691" s="4"/>
      <c r="E6691" s="4"/>
      <c r="F6691" s="2"/>
      <c r="G6691" s="2">
        <f>SUM(G6675:G6690)</f>
        <v>-178.38</v>
      </c>
      <c r="H6691" s="2"/>
      <c r="I6691" s="2"/>
      <c r="J6691" s="2"/>
      <c r="K6691" s="2"/>
      <c r="L6691" s="2"/>
      <c r="M6691" s="2"/>
      <c r="N6691" s="2"/>
      <c r="O6691" s="2"/>
      <c r="P6691" s="2"/>
      <c r="Q6691" s="2">
        <f>SUM(Q6675:Q6690)</f>
        <v>134800</v>
      </c>
      <c r="R6691" s="2"/>
    </row>
    <row r="6692" customFormat="1" spans="3:8">
      <c r="C6692" s="5"/>
      <c r="D6692" s="5"/>
      <c r="E6692" s="5"/>
      <c r="H6692" s="6">
        <v>42257</v>
      </c>
    </row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spans="2:18">
      <c r="B6702" s="2" t="str">
        <f>"币种"</f>
        <v>币种</v>
      </c>
      <c r="C6702" s="2" t="str">
        <f>"余额"</f>
        <v>余额</v>
      </c>
      <c r="D6702" s="2" t="str">
        <f>"可用"</f>
        <v>可用</v>
      </c>
      <c r="E6702" s="2" t="str">
        <f>"可取"</f>
        <v>可取</v>
      </c>
      <c r="F6702" s="2" t="str">
        <f>"参考市值"</f>
        <v>参考市值</v>
      </c>
      <c r="G6702" s="2" t="str">
        <f>"资产"</f>
        <v>资产</v>
      </c>
      <c r="H6702" s="2" t="str">
        <f>"盈亏"</f>
        <v>盈亏</v>
      </c>
      <c r="I6702" s="2"/>
      <c r="J6702" s="2"/>
      <c r="K6702" s="2"/>
      <c r="L6702" s="2"/>
      <c r="M6702" s="2"/>
      <c r="N6702" s="2"/>
      <c r="O6702" s="2"/>
      <c r="P6702" s="2"/>
      <c r="Q6702" s="2"/>
      <c r="R6702" s="2"/>
    </row>
    <row r="6703" spans="2:18">
      <c r="B6703" s="2" t="str">
        <f>"人民币"</f>
        <v>人民币</v>
      </c>
      <c r="C6703" s="2" t="str">
        <f>"5508.71"</f>
        <v>5508.71</v>
      </c>
      <c r="D6703" s="2" t="str">
        <f>"138.54"</f>
        <v>138.54</v>
      </c>
      <c r="E6703" s="2" t="str">
        <f>"138.54"</f>
        <v>138.54</v>
      </c>
      <c r="F6703" s="2" t="str">
        <f>"91616.00"</f>
        <v>91616.00</v>
      </c>
      <c r="G6703" s="2" t="str">
        <f>"91754.54"</f>
        <v>91754.54</v>
      </c>
      <c r="H6703" s="2" t="str">
        <f>"-9194.42"</f>
        <v>-9194.42</v>
      </c>
      <c r="I6703" s="2"/>
      <c r="J6703" s="2"/>
      <c r="K6703" s="2"/>
      <c r="L6703" s="2"/>
      <c r="M6703" s="2"/>
      <c r="N6703" s="2"/>
      <c r="O6703" s="2"/>
      <c r="P6703" s="2"/>
      <c r="Q6703" s="2"/>
      <c r="R6703" s="2"/>
    </row>
    <row r="6704" spans="2:18"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8"/>
    </row>
    <row r="6705" spans="2:18">
      <c r="B6705" s="2" t="s">
        <v>0</v>
      </c>
      <c r="C6705" s="2" t="str">
        <f>"证券数量"</f>
        <v>证券数量</v>
      </c>
      <c r="D6705" s="2" t="s">
        <v>1</v>
      </c>
      <c r="E6705" s="2" t="str">
        <f>"价格币种"</f>
        <v>价格币种</v>
      </c>
      <c r="F6705" s="2" t="str">
        <f>"成本价"</f>
        <v>成本价</v>
      </c>
      <c r="G6705" s="2" t="str">
        <f>"浮动盈亏"</f>
        <v>浮动盈亏</v>
      </c>
      <c r="H6705" s="2" t="str">
        <f>"盈亏比例(%)"</f>
        <v>盈亏比例(%)</v>
      </c>
      <c r="I6705" s="2" t="str">
        <f>"折算汇率"</f>
        <v>折算汇率</v>
      </c>
      <c r="J6705" s="2" t="str">
        <f>"最新市值"</f>
        <v>最新市值</v>
      </c>
      <c r="K6705" s="2" t="str">
        <f>"当前价"</f>
        <v>当前价</v>
      </c>
      <c r="L6705" s="2" t="str">
        <f>"今买数量"</f>
        <v>今买数量</v>
      </c>
      <c r="M6705" s="2" t="str">
        <f>"今卖数量"</f>
        <v>今卖数量</v>
      </c>
      <c r="N6705" s="2" t="str">
        <f>"证券代码"</f>
        <v>证券代码</v>
      </c>
      <c r="O6705" s="2" t="str">
        <f>"股东代码"</f>
        <v>股东代码</v>
      </c>
      <c r="P6705" s="2" t="str">
        <f>"成本金额"</f>
        <v>成本金额</v>
      </c>
      <c r="Q6705" s="2" t="s">
        <v>2</v>
      </c>
      <c r="R6705" s="2"/>
    </row>
    <row r="6706" spans="2:18">
      <c r="B6706" s="2" t="s">
        <v>4</v>
      </c>
      <c r="C6706" s="9" t="s">
        <v>5</v>
      </c>
      <c r="D6706" s="9" t="s">
        <v>5</v>
      </c>
      <c r="E6706" s="2" t="str">
        <f t="shared" ref="E6706:E6721" si="2000">"人民币"</f>
        <v>人民币</v>
      </c>
      <c r="F6706" s="2">
        <v>19.758</v>
      </c>
      <c r="G6706" s="2">
        <v>-1294.53</v>
      </c>
      <c r="H6706" s="2">
        <v>-8.19</v>
      </c>
      <c r="I6706" s="9" t="s">
        <v>6</v>
      </c>
      <c r="J6706" s="2">
        <v>14512</v>
      </c>
      <c r="K6706" s="2">
        <v>18.14</v>
      </c>
      <c r="L6706" s="2">
        <v>0</v>
      </c>
      <c r="M6706" s="2">
        <v>0</v>
      </c>
      <c r="N6706" s="2" t="str">
        <f>"000936"</f>
        <v>000936</v>
      </c>
      <c r="O6706" s="2" t="str">
        <f t="shared" ref="O6706:O6709" si="2001">"0157472516"</f>
        <v>0157472516</v>
      </c>
      <c r="P6706" s="2" t="str">
        <f>"15806.53"</f>
        <v>15806.53</v>
      </c>
      <c r="Q6706" s="2">
        <v>30</v>
      </c>
      <c r="R6706" s="2">
        <f t="shared" ref="R6706:R6721" si="2002">Q6706*C6706</f>
        <v>24000</v>
      </c>
    </row>
    <row r="6707" spans="2:18">
      <c r="B6707" s="2" t="str">
        <f>"创业板B"</f>
        <v>创业板B</v>
      </c>
      <c r="C6707" s="2">
        <v>10000</v>
      </c>
      <c r="D6707" s="2">
        <v>10000</v>
      </c>
      <c r="E6707" s="2" t="str">
        <f>"人民币"</f>
        <v>人民币</v>
      </c>
      <c r="F6707" s="2">
        <v>1.116</v>
      </c>
      <c r="G6707" s="2">
        <v>-927.5</v>
      </c>
      <c r="H6707" s="2">
        <v>-8.33</v>
      </c>
      <c r="I6707" s="2"/>
      <c r="J6707" s="2">
        <v>10230</v>
      </c>
      <c r="K6707" s="2">
        <v>1.023</v>
      </c>
      <c r="L6707" s="2">
        <v>0</v>
      </c>
      <c r="M6707" s="2">
        <v>0</v>
      </c>
      <c r="N6707" s="2" t="str">
        <f>"150153"</f>
        <v>150153</v>
      </c>
      <c r="O6707" s="2" t="str">
        <f>"0157472516"</f>
        <v>0157472516</v>
      </c>
      <c r="P6707" s="2" t="str">
        <f>"11157.50"</f>
        <v>11157.50</v>
      </c>
      <c r="Q6707" s="2">
        <v>1.3</v>
      </c>
      <c r="R6707" s="2">
        <f>Q6707*C6707</f>
        <v>13000</v>
      </c>
    </row>
    <row r="6708" spans="2:18">
      <c r="B6708" s="2" t="s">
        <v>7</v>
      </c>
      <c r="C6708" s="2">
        <v>600</v>
      </c>
      <c r="D6708" s="2">
        <v>600</v>
      </c>
      <c r="E6708" s="2" t="str">
        <f>"人民币"</f>
        <v>人民币</v>
      </c>
      <c r="F6708" s="2">
        <v>17.548</v>
      </c>
      <c r="G6708" s="2">
        <v>-310.88</v>
      </c>
      <c r="H6708" s="2">
        <v>-2.95</v>
      </c>
      <c r="I6708" s="2"/>
      <c r="J6708" s="2">
        <v>10218</v>
      </c>
      <c r="K6708" s="2">
        <v>17.03</v>
      </c>
      <c r="L6708" s="2">
        <v>0</v>
      </c>
      <c r="M6708" s="2">
        <v>0</v>
      </c>
      <c r="N6708" s="2" t="str">
        <f>"600008"</f>
        <v>600008</v>
      </c>
      <c r="O6708" s="2" t="str">
        <f t="shared" ref="O6708:O6711" si="2003">"A453612732"</f>
        <v>A453612732</v>
      </c>
      <c r="P6708" s="2" t="str">
        <f>"10528.88"</f>
        <v>10528.88</v>
      </c>
      <c r="Q6708" s="2">
        <v>25</v>
      </c>
      <c r="R6708" s="2">
        <f>Q6708*C6708</f>
        <v>15000</v>
      </c>
    </row>
    <row r="6709" spans="2:18">
      <c r="B6709" s="2" t="str">
        <f>"华英农业"</f>
        <v>华英农业</v>
      </c>
      <c r="C6709" s="2">
        <v>600</v>
      </c>
      <c r="D6709" s="2">
        <v>300</v>
      </c>
      <c r="E6709" s="2" t="str">
        <f>"人民币"</f>
        <v>人民币</v>
      </c>
      <c r="F6709" s="2">
        <v>14.948</v>
      </c>
      <c r="G6709" s="2">
        <v>-418.66</v>
      </c>
      <c r="H6709" s="2">
        <v>-4.67</v>
      </c>
      <c r="I6709" s="2"/>
      <c r="J6709" s="2">
        <v>8550</v>
      </c>
      <c r="K6709" s="2">
        <v>14.25</v>
      </c>
      <c r="L6709" s="2">
        <v>300</v>
      </c>
      <c r="M6709" s="2">
        <v>0</v>
      </c>
      <c r="N6709" s="2" t="str">
        <f>"002321"</f>
        <v>002321</v>
      </c>
      <c r="O6709" s="2" t="str">
        <f>"0157472516"</f>
        <v>0157472516</v>
      </c>
      <c r="P6709" s="2" t="str">
        <f>"8968.66"</f>
        <v>8968.66</v>
      </c>
      <c r="Q6709" s="2">
        <v>25</v>
      </c>
      <c r="R6709" s="2">
        <f>Q6709*C6709</f>
        <v>15000</v>
      </c>
    </row>
    <row r="6710" spans="2:18">
      <c r="B6710" s="2" t="str">
        <f>"*ST阳化"</f>
        <v>*ST阳化</v>
      </c>
      <c r="C6710" s="2">
        <v>900</v>
      </c>
      <c r="D6710" s="2">
        <v>600</v>
      </c>
      <c r="E6710" s="2" t="str">
        <f>"人民币"</f>
        <v>人民币</v>
      </c>
      <c r="F6710" s="2">
        <v>7.599</v>
      </c>
      <c r="G6710" s="2">
        <v>-80.2</v>
      </c>
      <c r="H6710" s="2">
        <v>-1.17</v>
      </c>
      <c r="I6710" s="2"/>
      <c r="J6710" s="2">
        <v>6759</v>
      </c>
      <c r="K6710" s="2">
        <v>7.51</v>
      </c>
      <c r="L6710" s="2">
        <v>300</v>
      </c>
      <c r="M6710" s="2">
        <v>0</v>
      </c>
      <c r="N6710" s="2" t="str">
        <f>"600691"</f>
        <v>600691</v>
      </c>
      <c r="O6710" s="2" t="str">
        <f>"A453612732"</f>
        <v>A453612732</v>
      </c>
      <c r="P6710" s="2" t="str">
        <f>"6839.20"</f>
        <v>6839.20</v>
      </c>
      <c r="Q6710" s="2">
        <v>11</v>
      </c>
      <c r="R6710" s="2">
        <f>Q6710*C6710</f>
        <v>9900</v>
      </c>
    </row>
    <row r="6711" spans="2:18">
      <c r="B6711" s="2" t="str">
        <f>"雪峰科技"</f>
        <v>雪峰科技</v>
      </c>
      <c r="C6711" s="2">
        <v>200</v>
      </c>
      <c r="D6711" s="2">
        <v>100</v>
      </c>
      <c r="E6711" s="2" t="str">
        <f>"人民币"</f>
        <v>人民币</v>
      </c>
      <c r="F6711" s="2">
        <v>37.898</v>
      </c>
      <c r="G6711" s="2">
        <v>-1239.59</v>
      </c>
      <c r="H6711" s="2">
        <v>-16.35</v>
      </c>
      <c r="I6711" s="2"/>
      <c r="J6711" s="2">
        <v>6340</v>
      </c>
      <c r="K6711" s="2">
        <v>31.7</v>
      </c>
      <c r="L6711" s="2">
        <v>100</v>
      </c>
      <c r="M6711" s="2">
        <v>0</v>
      </c>
      <c r="N6711" s="2" t="str">
        <f>"603227"</f>
        <v>603227</v>
      </c>
      <c r="O6711" s="2" t="str">
        <f>"A453612732"</f>
        <v>A453612732</v>
      </c>
      <c r="P6711" s="2" t="str">
        <f>"7579.59"</f>
        <v>7579.59</v>
      </c>
      <c r="Q6711" s="2">
        <v>42</v>
      </c>
      <c r="R6711" s="2">
        <f>Q6711*C6711</f>
        <v>8400</v>
      </c>
    </row>
    <row r="6712" spans="2:18">
      <c r="B6712" s="2" t="str">
        <f>"三花股份"</f>
        <v>三花股份</v>
      </c>
      <c r="C6712" s="2">
        <v>400</v>
      </c>
      <c r="D6712" s="2">
        <v>400</v>
      </c>
      <c r="E6712" s="2" t="str">
        <f>"人民币"</f>
        <v>人民币</v>
      </c>
      <c r="F6712" s="2">
        <v>13.737</v>
      </c>
      <c r="G6712" s="2">
        <v>69.25</v>
      </c>
      <c r="H6712" s="2">
        <v>1.26</v>
      </c>
      <c r="I6712" s="2"/>
      <c r="J6712" s="2">
        <v>5564</v>
      </c>
      <c r="K6712" s="2">
        <v>13.91</v>
      </c>
      <c r="L6712" s="2">
        <v>0</v>
      </c>
      <c r="M6712" s="2">
        <v>0</v>
      </c>
      <c r="N6712" s="2" t="str">
        <f>"002050"</f>
        <v>002050</v>
      </c>
      <c r="O6712" s="2" t="str">
        <f t="shared" ref="O6712:O6717" si="2004">"0157472516"</f>
        <v>0157472516</v>
      </c>
      <c r="P6712" s="2" t="str">
        <f>"5494.75"</f>
        <v>5494.75</v>
      </c>
      <c r="Q6712" s="2">
        <v>20</v>
      </c>
      <c r="R6712" s="2">
        <f>Q6712*C6712</f>
        <v>8000</v>
      </c>
    </row>
    <row r="6713" spans="2:18">
      <c r="B6713" s="2" t="str">
        <f>"农 产 品"</f>
        <v>农 产 品</v>
      </c>
      <c r="C6713" s="2">
        <v>200</v>
      </c>
      <c r="D6713" s="2">
        <v>200</v>
      </c>
      <c r="E6713" s="2" t="str">
        <f>"人民币"</f>
        <v>人民币</v>
      </c>
      <c r="F6713" s="2">
        <v>25.665</v>
      </c>
      <c r="G6713" s="2">
        <v>-601</v>
      </c>
      <c r="H6713" s="2">
        <v>-11.71</v>
      </c>
      <c r="I6713" s="2"/>
      <c r="J6713" s="2">
        <v>4532</v>
      </c>
      <c r="K6713" s="2">
        <v>22.66</v>
      </c>
      <c r="L6713" s="2">
        <v>0</v>
      </c>
      <c r="M6713" s="2">
        <v>0</v>
      </c>
      <c r="N6713" s="2" t="str">
        <f>"000061"</f>
        <v>000061</v>
      </c>
      <c r="O6713" s="2" t="str">
        <f>"0157472516"</f>
        <v>0157472516</v>
      </c>
      <c r="P6713" s="2" t="str">
        <f>"5133.00"</f>
        <v>5133.00</v>
      </c>
      <c r="Q6713" s="2">
        <v>35</v>
      </c>
      <c r="R6713" s="2">
        <f>Q6713*C6713</f>
        <v>7000</v>
      </c>
    </row>
    <row r="6714" spans="2:18">
      <c r="B6714" s="2" t="str">
        <f>"北京城建"</f>
        <v>北京城建</v>
      </c>
      <c r="C6714" s="2">
        <v>200</v>
      </c>
      <c r="D6714" s="2">
        <v>200</v>
      </c>
      <c r="E6714" s="2" t="str">
        <f>"人民币"</f>
        <v>人民币</v>
      </c>
      <c r="F6714" s="2">
        <v>24.605</v>
      </c>
      <c r="G6714" s="2">
        <v>-394.99</v>
      </c>
      <c r="H6714" s="2">
        <v>-8.03</v>
      </c>
      <c r="I6714" s="2"/>
      <c r="J6714" s="2">
        <v>4526</v>
      </c>
      <c r="K6714" s="2">
        <v>22.63</v>
      </c>
      <c r="L6714" s="2">
        <v>0</v>
      </c>
      <c r="M6714" s="2">
        <v>0</v>
      </c>
      <c r="N6714" s="2" t="str">
        <f>"600266"</f>
        <v>600266</v>
      </c>
      <c r="O6714" s="2" t="str">
        <f t="shared" ref="O6714:O6716" si="2005">"A453612732"</f>
        <v>A453612732</v>
      </c>
      <c r="P6714" s="2" t="str">
        <f>"4920.99"</f>
        <v>4920.99</v>
      </c>
      <c r="Q6714" s="2">
        <v>28</v>
      </c>
      <c r="R6714" s="2">
        <f>Q6714*C6714</f>
        <v>5600</v>
      </c>
    </row>
    <row r="6715" spans="2:18">
      <c r="B6715" s="2" t="str">
        <f>"上汽集团"</f>
        <v>上汽集团</v>
      </c>
      <c r="C6715" s="2">
        <v>200</v>
      </c>
      <c r="D6715" s="2">
        <v>200</v>
      </c>
      <c r="E6715" s="2" t="str">
        <f>"人民币"</f>
        <v>人民币</v>
      </c>
      <c r="F6715" s="2">
        <v>24.736</v>
      </c>
      <c r="G6715" s="2">
        <v>-449.12</v>
      </c>
      <c r="H6715" s="2">
        <v>-9.08</v>
      </c>
      <c r="I6715" s="2"/>
      <c r="J6715" s="2">
        <v>4498</v>
      </c>
      <c r="K6715" s="2">
        <v>22.49</v>
      </c>
      <c r="L6715" s="2">
        <v>0</v>
      </c>
      <c r="M6715" s="2">
        <v>0</v>
      </c>
      <c r="N6715" s="2" t="str">
        <f>"600104"</f>
        <v>600104</v>
      </c>
      <c r="O6715" s="2" t="str">
        <f>"A453612732"</f>
        <v>A453612732</v>
      </c>
      <c r="P6715" s="2" t="str">
        <f>"4947.12"</f>
        <v>4947.12</v>
      </c>
      <c r="Q6715" s="2">
        <v>35</v>
      </c>
      <c r="R6715" s="2">
        <f>Q6715*C6715</f>
        <v>7000</v>
      </c>
    </row>
    <row r="6716" spans="2:18">
      <c r="B6716" s="2" t="str">
        <f>"中海集运"</f>
        <v>中海集运</v>
      </c>
      <c r="C6716" s="2">
        <v>400</v>
      </c>
      <c r="D6716" s="2">
        <v>400</v>
      </c>
      <c r="E6716" s="2" t="str">
        <f>"人民币"</f>
        <v>人民币</v>
      </c>
      <c r="F6716" s="2">
        <v>9.099</v>
      </c>
      <c r="G6716" s="2">
        <v>-167.68</v>
      </c>
      <c r="H6716" s="2">
        <v>-4.6</v>
      </c>
      <c r="I6716" s="2"/>
      <c r="J6716" s="2">
        <v>3472</v>
      </c>
      <c r="K6716" s="2">
        <v>8.68</v>
      </c>
      <c r="L6716" s="2">
        <v>0</v>
      </c>
      <c r="M6716" s="2">
        <v>0</v>
      </c>
      <c r="N6716" s="2" t="str">
        <f>"601866"</f>
        <v>601866</v>
      </c>
      <c r="O6716" s="2" t="str">
        <f>"A453612732"</f>
        <v>A453612732</v>
      </c>
      <c r="P6716" s="2" t="str">
        <f>"3639.68"</f>
        <v>3639.68</v>
      </c>
      <c r="Q6716" s="2">
        <v>12</v>
      </c>
      <c r="R6716" s="2">
        <f>Q6716*C6716</f>
        <v>4800</v>
      </c>
    </row>
    <row r="6717" spans="2:18">
      <c r="B6717" s="2" t="str">
        <f>"中航军B"</f>
        <v>中航军B</v>
      </c>
      <c r="C6717" s="2">
        <v>3000</v>
      </c>
      <c r="D6717" s="2">
        <v>3000</v>
      </c>
      <c r="E6717" s="2" t="str">
        <f>"人民币"</f>
        <v>人民币</v>
      </c>
      <c r="F6717" s="2">
        <v>0.972</v>
      </c>
      <c r="G6717" s="2">
        <v>-62</v>
      </c>
      <c r="H6717" s="2">
        <v>-2.16</v>
      </c>
      <c r="I6717" s="2"/>
      <c r="J6717" s="2">
        <v>2853</v>
      </c>
      <c r="K6717" s="2">
        <v>0.951</v>
      </c>
      <c r="L6717" s="2">
        <v>0</v>
      </c>
      <c r="M6717" s="2">
        <v>0</v>
      </c>
      <c r="N6717" s="2" t="str">
        <f>"150222"</f>
        <v>150222</v>
      </c>
      <c r="O6717" s="2" t="str">
        <f>"0157472516"</f>
        <v>0157472516</v>
      </c>
      <c r="P6717" s="2" t="str">
        <f>"2915.00"</f>
        <v>2915.00</v>
      </c>
      <c r="Q6717" s="2">
        <v>1.1</v>
      </c>
      <c r="R6717" s="2">
        <f>Q6717*C6717</f>
        <v>3300</v>
      </c>
    </row>
    <row r="6718" spans="2:18">
      <c r="B6718" s="2" t="str">
        <f>"华贸物流"</f>
        <v>华贸物流</v>
      </c>
      <c r="C6718" s="2">
        <v>200</v>
      </c>
      <c r="D6718" s="2">
        <v>200</v>
      </c>
      <c r="E6718" s="2" t="str">
        <f>"人民币"</f>
        <v>人民币</v>
      </c>
      <c r="F6718" s="2">
        <v>16.576</v>
      </c>
      <c r="G6718" s="2">
        <v>-473.12</v>
      </c>
      <c r="H6718" s="2">
        <v>-14.27</v>
      </c>
      <c r="I6718" s="2"/>
      <c r="J6718" s="2">
        <v>2842</v>
      </c>
      <c r="K6718" s="2">
        <v>14.21</v>
      </c>
      <c r="L6718" s="2">
        <v>0</v>
      </c>
      <c r="M6718" s="2">
        <v>0</v>
      </c>
      <c r="N6718" s="2" t="str">
        <f>"603128"</f>
        <v>603128</v>
      </c>
      <c r="O6718" s="2" t="str">
        <f t="shared" ref="O6718:O6721" si="2006">"A453612732"</f>
        <v>A453612732</v>
      </c>
      <c r="P6718" s="2" t="str">
        <f>"3315.12"</f>
        <v>3315.12</v>
      </c>
      <c r="Q6718" s="2">
        <v>20</v>
      </c>
      <c r="R6718" s="2">
        <f>Q6718*C6718</f>
        <v>4000</v>
      </c>
    </row>
    <row r="6719" spans="2:18">
      <c r="B6719" s="2" t="str">
        <f>"盛达矿业"</f>
        <v>盛达矿业</v>
      </c>
      <c r="C6719" s="2">
        <v>100</v>
      </c>
      <c r="D6719" s="2">
        <v>100</v>
      </c>
      <c r="E6719" s="2" t="str">
        <f>"人民币"</f>
        <v>人民币</v>
      </c>
      <c r="F6719" s="2">
        <v>38.308</v>
      </c>
      <c r="G6719" s="2">
        <v>-1175.77</v>
      </c>
      <c r="H6719" s="2">
        <v>-30.69</v>
      </c>
      <c r="I6719" s="2"/>
      <c r="J6719" s="2">
        <v>2655</v>
      </c>
      <c r="K6719" s="2">
        <v>26.55</v>
      </c>
      <c r="L6719" s="2">
        <v>0</v>
      </c>
      <c r="M6719" s="2">
        <v>100</v>
      </c>
      <c r="N6719" s="2" t="str">
        <f>"000603"</f>
        <v>000603</v>
      </c>
      <c r="O6719" s="2" t="str">
        <f>"0157472516"</f>
        <v>0157472516</v>
      </c>
      <c r="P6719" s="2" t="str">
        <f>"3830.77"</f>
        <v>3830.77</v>
      </c>
      <c r="Q6719" s="2">
        <v>40</v>
      </c>
      <c r="R6719" s="2">
        <f>Q6719*C6719</f>
        <v>4000</v>
      </c>
    </row>
    <row r="6720" spans="2:18">
      <c r="B6720" s="2" t="str">
        <f>"大众交通"</f>
        <v>大众交通</v>
      </c>
      <c r="C6720" s="2">
        <v>100</v>
      </c>
      <c r="D6720" s="2">
        <v>100</v>
      </c>
      <c r="E6720" s="2" t="str">
        <f>"人民币"</f>
        <v>人民币</v>
      </c>
      <c r="F6720" s="2">
        <v>30.941</v>
      </c>
      <c r="G6720" s="2">
        <v>-1037.13</v>
      </c>
      <c r="H6720" s="2">
        <v>-33.52</v>
      </c>
      <c r="I6720" s="2"/>
      <c r="J6720" s="2">
        <v>2057</v>
      </c>
      <c r="K6720" s="2">
        <v>20.57</v>
      </c>
      <c r="L6720" s="2">
        <v>0</v>
      </c>
      <c r="M6720" s="2">
        <v>0</v>
      </c>
      <c r="N6720" s="2" t="str">
        <f>"600611"</f>
        <v>600611</v>
      </c>
      <c r="O6720" s="2" t="str">
        <f>"A453612732"</f>
        <v>A453612732</v>
      </c>
      <c r="P6720" s="2" t="str">
        <f>"3094.13"</f>
        <v>3094.13</v>
      </c>
      <c r="Q6720" s="2">
        <v>28</v>
      </c>
      <c r="R6720" s="2">
        <f>Q6720*C6720</f>
        <v>2800</v>
      </c>
    </row>
    <row r="6721" spans="2:18">
      <c r="B6721" s="2" t="str">
        <f>"中国中车"</f>
        <v>中国中车</v>
      </c>
      <c r="C6721" s="2">
        <v>100</v>
      </c>
      <c r="D6721" s="2">
        <v>100</v>
      </c>
      <c r="E6721" s="2" t="str">
        <f>"人民币"</f>
        <v>人民币</v>
      </c>
      <c r="F6721" s="2">
        <v>26.395</v>
      </c>
      <c r="G6721" s="2">
        <v>-631.5</v>
      </c>
      <c r="H6721" s="2">
        <v>-23.92</v>
      </c>
      <c r="I6721" s="2"/>
      <c r="J6721" s="2">
        <v>2008</v>
      </c>
      <c r="K6721" s="2">
        <v>20.08</v>
      </c>
      <c r="L6721" s="2">
        <v>0</v>
      </c>
      <c r="M6721" s="2">
        <v>100</v>
      </c>
      <c r="N6721" s="2" t="str">
        <f>"601766"</f>
        <v>601766</v>
      </c>
      <c r="O6721" s="2" t="str">
        <f>"A453612732"</f>
        <v>A453612732</v>
      </c>
      <c r="P6721" s="2" t="str">
        <f>"2639.50"</f>
        <v>2639.50</v>
      </c>
      <c r="Q6721" s="2">
        <v>30</v>
      </c>
      <c r="R6721" s="2">
        <f>Q6721*C6721</f>
        <v>3000</v>
      </c>
    </row>
    <row r="6722" spans="2:18">
      <c r="B6722" s="2" t="s">
        <v>8</v>
      </c>
      <c r="C6722" s="2" t="s">
        <v>9</v>
      </c>
      <c r="D6722" s="4" t="s">
        <v>10</v>
      </c>
      <c r="E6722" s="4"/>
      <c r="F6722" s="4"/>
      <c r="G6722" s="2"/>
      <c r="H6722" s="2">
        <f>SUM(H6706:H6721)</f>
        <v>-178.38</v>
      </c>
      <c r="I6722" s="2"/>
      <c r="J6722" s="2"/>
      <c r="K6722" s="2"/>
      <c r="L6722" s="2"/>
      <c r="M6722" s="2"/>
      <c r="N6722" s="2"/>
      <c r="O6722" s="2"/>
      <c r="P6722" s="2"/>
      <c r="Q6722" s="2"/>
      <c r="R6722" s="2">
        <f>SUM(R6706:R6721)</f>
        <v>134800</v>
      </c>
    </row>
    <row r="6723" customFormat="1" spans="4:9">
      <c r="D6723" s="5"/>
      <c r="E6723" s="5"/>
      <c r="F6723" s="5"/>
      <c r="I6723" s="6">
        <v>42257</v>
      </c>
    </row>
    <row r="6724" customFormat="1" spans="11:11">
      <c r="K6724" s="6">
        <f>I6723+1</f>
        <v>42258</v>
      </c>
    </row>
    <row r="6725" customFormat="1" spans="3:12">
      <c r="C6725" t="s">
        <v>11</v>
      </c>
      <c r="L6725" s="7">
        <f ca="1">NOW()</f>
        <v>42259.9654398148</v>
      </c>
    </row>
    <row r="6726" customFormat="1" spans="10:10">
      <c r="J6726" t="e">
        <f>E6718+1</f>
        <v>#VALUE!</v>
      </c>
    </row>
    <row r="6727" customFormat="1" spans="7:7">
      <c r="G6727" t="s">
        <v>12</v>
      </c>
    </row>
    <row r="6728" customFormat="1" spans="6:6">
      <c r="F6728" t="s">
        <v>13</v>
      </c>
    </row>
    <row r="6729" spans="1:17">
      <c r="A6729" s="2" t="str">
        <f>"币种"</f>
        <v>币种</v>
      </c>
      <c r="B6729" s="2" t="str">
        <f>"余额"</f>
        <v>余额</v>
      </c>
      <c r="C6729" s="2" t="str">
        <f>"可用"</f>
        <v>可用</v>
      </c>
      <c r="D6729" s="2" t="str">
        <f>"可取"</f>
        <v>可取</v>
      </c>
      <c r="E6729" s="2" t="str">
        <f>"参考市值"</f>
        <v>参考市值</v>
      </c>
      <c r="F6729" s="2" t="str">
        <f>"资产"</f>
        <v>资产</v>
      </c>
      <c r="G6729" s="2" t="str">
        <f>"盈亏"</f>
        <v>盈亏</v>
      </c>
      <c r="H6729" s="2"/>
      <c r="I6729" s="2"/>
      <c r="J6729" s="2"/>
      <c r="K6729" s="2"/>
      <c r="L6729" s="2"/>
      <c r="M6729" s="2"/>
      <c r="N6729" s="2"/>
      <c r="O6729" s="2"/>
      <c r="P6729" s="2"/>
      <c r="Q6729" s="2"/>
    </row>
    <row r="6730" spans="1:17">
      <c r="A6730" s="2" t="str">
        <f>"人民币"</f>
        <v>人民币</v>
      </c>
      <c r="B6730" s="2" t="str">
        <f>"5508.71"</f>
        <v>5508.71</v>
      </c>
      <c r="C6730" s="2" t="str">
        <f>"138.54"</f>
        <v>138.54</v>
      </c>
      <c r="D6730" s="2" t="str">
        <f>"138.54"</f>
        <v>138.54</v>
      </c>
      <c r="E6730" s="2" t="str">
        <f>"91616.00"</f>
        <v>91616.00</v>
      </c>
      <c r="F6730" s="2" t="str">
        <f>"91754.54"</f>
        <v>91754.54</v>
      </c>
      <c r="G6730" s="2" t="str">
        <f>"-9194.42"</f>
        <v>-9194.42</v>
      </c>
      <c r="H6730" s="2"/>
      <c r="I6730" s="2"/>
      <c r="J6730" s="2"/>
      <c r="K6730" s="2"/>
      <c r="L6730" s="2"/>
      <c r="M6730" s="2"/>
      <c r="N6730" s="2"/>
      <c r="O6730" s="2"/>
      <c r="P6730" s="2"/>
      <c r="Q6730" s="2"/>
    </row>
    <row r="6731" spans="1:17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8"/>
    </row>
    <row r="6732" spans="1:18">
      <c r="A6732" s="2" t="s">
        <v>0</v>
      </c>
      <c r="B6732" s="2" t="str">
        <f>"证券数量"</f>
        <v>证券数量</v>
      </c>
      <c r="C6732" s="2" t="s">
        <v>1</v>
      </c>
      <c r="D6732" s="2" t="str">
        <f>"价格币种"</f>
        <v>价格币种</v>
      </c>
      <c r="E6732" s="2" t="str">
        <f>"成本价"</f>
        <v>成本价</v>
      </c>
      <c r="F6732" s="2" t="str">
        <f>"浮动盈亏"</f>
        <v>浮动盈亏</v>
      </c>
      <c r="G6732" s="2" t="str">
        <f>"盈亏比例(%)"</f>
        <v>盈亏比例(%)</v>
      </c>
      <c r="H6732" s="2" t="str">
        <f>"折算汇率"</f>
        <v>折算汇率</v>
      </c>
      <c r="I6732" s="2" t="str">
        <f>"最新市值"</f>
        <v>最新市值</v>
      </c>
      <c r="J6732" s="2" t="str">
        <f>"当前价"</f>
        <v>当前价</v>
      </c>
      <c r="K6732" s="2" t="str">
        <f>"今买数量"</f>
        <v>今买数量</v>
      </c>
      <c r="L6732" s="2" t="str">
        <f>"今卖数量"</f>
        <v>今卖数量</v>
      </c>
      <c r="M6732" s="2" t="str">
        <f>"证券代码"</f>
        <v>证券代码</v>
      </c>
      <c r="N6732" s="2" t="str">
        <f>"股东代码"</f>
        <v>股东代码</v>
      </c>
      <c r="O6732" s="2" t="str">
        <f>"成本金额"</f>
        <v>成本金额</v>
      </c>
      <c r="P6732" s="2" t="s">
        <v>2</v>
      </c>
      <c r="Q6732" s="2"/>
      <c r="R6732" s="2" t="s">
        <v>3</v>
      </c>
    </row>
    <row r="6733" spans="1:18">
      <c r="A6733" s="2" t="s">
        <v>4</v>
      </c>
      <c r="B6733" s="9" t="s">
        <v>5</v>
      </c>
      <c r="C6733" s="9" t="s">
        <v>5</v>
      </c>
      <c r="D6733" s="2" t="str">
        <f t="shared" ref="D6733:D6748" si="2007">"人民币"</f>
        <v>人民币</v>
      </c>
      <c r="E6733" s="2">
        <v>19.758</v>
      </c>
      <c r="F6733" s="2">
        <v>-1294.53</v>
      </c>
      <c r="G6733" s="2">
        <v>-8.19</v>
      </c>
      <c r="H6733" s="9" t="s">
        <v>6</v>
      </c>
      <c r="I6733" s="2">
        <v>14512</v>
      </c>
      <c r="J6733" s="2">
        <v>18.14</v>
      </c>
      <c r="K6733" s="2">
        <v>0</v>
      </c>
      <c r="L6733" s="2">
        <v>0</v>
      </c>
      <c r="M6733" s="2" t="str">
        <f>"000936"</f>
        <v>000936</v>
      </c>
      <c r="N6733" s="2" t="str">
        <f t="shared" ref="N6733:N6736" si="2008">"0157472516"</f>
        <v>0157472516</v>
      </c>
      <c r="O6733" s="2" t="str">
        <f>"15806.53"</f>
        <v>15806.53</v>
      </c>
      <c r="P6733" s="2">
        <v>30</v>
      </c>
      <c r="Q6733" s="2">
        <f t="shared" ref="Q6733:Q6748" si="2009">P6733*B6733</f>
        <v>24000</v>
      </c>
      <c r="R6733" s="2">
        <f t="shared" ref="R6733:R6748" si="2010">(Q6733-O6733)/O6733*100</f>
        <v>51.835981711356</v>
      </c>
    </row>
    <row r="6734" spans="1:18">
      <c r="A6734" s="2" t="str">
        <f>"创业板B"</f>
        <v>创业板B</v>
      </c>
      <c r="B6734" s="2">
        <v>10000</v>
      </c>
      <c r="C6734" s="2">
        <v>10000</v>
      </c>
      <c r="D6734" s="2" t="str">
        <f>"人民币"</f>
        <v>人民币</v>
      </c>
      <c r="E6734" s="2">
        <v>1.116</v>
      </c>
      <c r="F6734" s="2">
        <v>-927.5</v>
      </c>
      <c r="G6734" s="2">
        <v>-8.33</v>
      </c>
      <c r="H6734" s="2"/>
      <c r="I6734" s="2">
        <v>10230</v>
      </c>
      <c r="J6734" s="2">
        <v>1.023</v>
      </c>
      <c r="K6734" s="2">
        <v>0</v>
      </c>
      <c r="L6734" s="2">
        <v>0</v>
      </c>
      <c r="M6734" s="2" t="str">
        <f>"150153"</f>
        <v>150153</v>
      </c>
      <c r="N6734" s="2" t="str">
        <f>"0157472516"</f>
        <v>0157472516</v>
      </c>
      <c r="O6734" s="2" t="str">
        <f>"11157.50"</f>
        <v>11157.50</v>
      </c>
      <c r="P6734" s="2">
        <v>1.3</v>
      </c>
      <c r="Q6734" s="2">
        <f>P6734*B6734</f>
        <v>13000</v>
      </c>
      <c r="R6734" s="2">
        <f>(Q6734-O6734)/O6734*100</f>
        <v>16.5135559041004</v>
      </c>
    </row>
    <row r="6735" spans="1:18">
      <c r="A6735" s="2" t="s">
        <v>7</v>
      </c>
      <c r="B6735" s="2">
        <v>600</v>
      </c>
      <c r="C6735" s="2">
        <v>600</v>
      </c>
      <c r="D6735" s="2" t="str">
        <f>"人民币"</f>
        <v>人民币</v>
      </c>
      <c r="E6735" s="2">
        <v>17.548</v>
      </c>
      <c r="F6735" s="2">
        <v>-310.88</v>
      </c>
      <c r="G6735" s="2">
        <v>-2.95</v>
      </c>
      <c r="H6735" s="2"/>
      <c r="I6735" s="2">
        <v>10218</v>
      </c>
      <c r="J6735" s="2">
        <v>17.03</v>
      </c>
      <c r="K6735" s="2">
        <v>0</v>
      </c>
      <c r="L6735" s="2">
        <v>0</v>
      </c>
      <c r="M6735" s="2" t="str">
        <f>"600008"</f>
        <v>600008</v>
      </c>
      <c r="N6735" s="2" t="str">
        <f t="shared" ref="N6735:N6738" si="2011">"A453612732"</f>
        <v>A453612732</v>
      </c>
      <c r="O6735" s="2" t="str">
        <f>"10528.88"</f>
        <v>10528.88</v>
      </c>
      <c r="P6735" s="2">
        <v>25</v>
      </c>
      <c r="Q6735" s="2">
        <f>P6735*B6735</f>
        <v>15000</v>
      </c>
      <c r="R6735" s="2">
        <f>(Q6735-O6735)/O6735*100</f>
        <v>42.4652954540274</v>
      </c>
    </row>
    <row r="6736" spans="1:18">
      <c r="A6736" s="2" t="str">
        <f>"华英农业"</f>
        <v>华英农业</v>
      </c>
      <c r="B6736" s="2">
        <v>600</v>
      </c>
      <c r="C6736" s="2">
        <v>300</v>
      </c>
      <c r="D6736" s="2" t="str">
        <f>"人民币"</f>
        <v>人民币</v>
      </c>
      <c r="E6736" s="2">
        <v>14.948</v>
      </c>
      <c r="F6736" s="2">
        <v>-418.66</v>
      </c>
      <c r="G6736" s="2">
        <v>-4.67</v>
      </c>
      <c r="H6736" s="2"/>
      <c r="I6736" s="2">
        <v>8550</v>
      </c>
      <c r="J6736" s="2">
        <v>14.25</v>
      </c>
      <c r="K6736" s="2">
        <v>300</v>
      </c>
      <c r="L6736" s="2">
        <v>0</v>
      </c>
      <c r="M6736" s="2" t="str">
        <f>"002321"</f>
        <v>002321</v>
      </c>
      <c r="N6736" s="2" t="str">
        <f>"0157472516"</f>
        <v>0157472516</v>
      </c>
      <c r="O6736" s="2" t="str">
        <f>"8968.66"</f>
        <v>8968.66</v>
      </c>
      <c r="P6736" s="2">
        <v>25</v>
      </c>
      <c r="Q6736" s="2">
        <f>P6736*B6736</f>
        <v>15000</v>
      </c>
      <c r="R6736" s="2">
        <f>(Q6736-O6736)/O6736*100</f>
        <v>67.2490650777262</v>
      </c>
    </row>
    <row r="6737" spans="1:18">
      <c r="A6737" s="2" t="str">
        <f>"*ST阳化"</f>
        <v>*ST阳化</v>
      </c>
      <c r="B6737" s="2">
        <v>900</v>
      </c>
      <c r="C6737" s="2">
        <v>600</v>
      </c>
      <c r="D6737" s="2" t="str">
        <f>"人民币"</f>
        <v>人民币</v>
      </c>
      <c r="E6737" s="2">
        <v>7.599</v>
      </c>
      <c r="F6737" s="2">
        <v>-80.2</v>
      </c>
      <c r="G6737" s="2">
        <v>-1.17</v>
      </c>
      <c r="H6737" s="2"/>
      <c r="I6737" s="2">
        <v>6759</v>
      </c>
      <c r="J6737" s="2">
        <v>7.51</v>
      </c>
      <c r="K6737" s="2">
        <v>300</v>
      </c>
      <c r="L6737" s="2">
        <v>0</v>
      </c>
      <c r="M6737" s="2" t="str">
        <f>"600691"</f>
        <v>600691</v>
      </c>
      <c r="N6737" s="2" t="str">
        <f>"A453612732"</f>
        <v>A453612732</v>
      </c>
      <c r="O6737" s="2" t="str">
        <f>"6839.20"</f>
        <v>6839.20</v>
      </c>
      <c r="P6737" s="2">
        <v>11</v>
      </c>
      <c r="Q6737" s="2">
        <f>P6737*B6737</f>
        <v>9900</v>
      </c>
      <c r="R6737" s="2">
        <f>(Q6737-O6737)/O6737*100</f>
        <v>44.7537723710376</v>
      </c>
    </row>
    <row r="6738" spans="1:18">
      <c r="A6738" s="2" t="str">
        <f>"雪峰科技"</f>
        <v>雪峰科技</v>
      </c>
      <c r="B6738" s="2">
        <v>200</v>
      </c>
      <c r="C6738" s="2">
        <v>100</v>
      </c>
      <c r="D6738" s="2" t="str">
        <f>"人民币"</f>
        <v>人民币</v>
      </c>
      <c r="E6738" s="2">
        <v>37.898</v>
      </c>
      <c r="F6738" s="2">
        <v>-1239.59</v>
      </c>
      <c r="G6738" s="2">
        <v>-16.35</v>
      </c>
      <c r="H6738" s="2"/>
      <c r="I6738" s="2">
        <v>6340</v>
      </c>
      <c r="J6738" s="2">
        <v>31.7</v>
      </c>
      <c r="K6738" s="2">
        <v>100</v>
      </c>
      <c r="L6738" s="2">
        <v>0</v>
      </c>
      <c r="M6738" s="2" t="str">
        <f>"603227"</f>
        <v>603227</v>
      </c>
      <c r="N6738" s="2" t="str">
        <f>"A453612732"</f>
        <v>A453612732</v>
      </c>
      <c r="O6738" s="2" t="str">
        <f>"7579.59"</f>
        <v>7579.59</v>
      </c>
      <c r="P6738" s="2">
        <v>42</v>
      </c>
      <c r="Q6738" s="2">
        <f>P6738*B6738</f>
        <v>8400</v>
      </c>
      <c r="R6738" s="2">
        <f>(Q6738-O6738)/O6738*100</f>
        <v>10.8239363870605</v>
      </c>
    </row>
    <row r="6739" spans="1:18">
      <c r="A6739" s="2" t="str">
        <f>"三花股份"</f>
        <v>三花股份</v>
      </c>
      <c r="B6739" s="2">
        <v>400</v>
      </c>
      <c r="C6739" s="2">
        <v>400</v>
      </c>
      <c r="D6739" s="2" t="str">
        <f>"人民币"</f>
        <v>人民币</v>
      </c>
      <c r="E6739" s="2">
        <v>13.737</v>
      </c>
      <c r="F6739" s="2">
        <v>69.25</v>
      </c>
      <c r="G6739" s="2">
        <v>1.26</v>
      </c>
      <c r="H6739" s="2"/>
      <c r="I6739" s="2">
        <v>5564</v>
      </c>
      <c r="J6739" s="2">
        <v>13.91</v>
      </c>
      <c r="K6739" s="2">
        <v>0</v>
      </c>
      <c r="L6739" s="2">
        <v>0</v>
      </c>
      <c r="M6739" s="2" t="str">
        <f>"002050"</f>
        <v>002050</v>
      </c>
      <c r="N6739" s="2" t="str">
        <f t="shared" ref="N6739:N6744" si="2012">"0157472516"</f>
        <v>0157472516</v>
      </c>
      <c r="O6739" s="2" t="str">
        <f>"5494.75"</f>
        <v>5494.75</v>
      </c>
      <c r="P6739" s="2">
        <v>20</v>
      </c>
      <c r="Q6739" s="2">
        <f>P6739*B6739</f>
        <v>8000</v>
      </c>
      <c r="R6739" s="2">
        <f>(Q6739-O6739)/O6739*100</f>
        <v>45.5935210883116</v>
      </c>
    </row>
    <row r="6740" spans="1:18">
      <c r="A6740" s="2" t="str">
        <f>"农 产 品"</f>
        <v>农 产 品</v>
      </c>
      <c r="B6740" s="2">
        <v>200</v>
      </c>
      <c r="C6740" s="2">
        <v>200</v>
      </c>
      <c r="D6740" s="2" t="str">
        <f>"人民币"</f>
        <v>人民币</v>
      </c>
      <c r="E6740" s="2">
        <v>25.665</v>
      </c>
      <c r="F6740" s="2">
        <v>-601</v>
      </c>
      <c r="G6740" s="2">
        <v>-11.71</v>
      </c>
      <c r="H6740" s="2"/>
      <c r="I6740" s="2">
        <v>4532</v>
      </c>
      <c r="J6740" s="2">
        <v>22.66</v>
      </c>
      <c r="K6740" s="2">
        <v>0</v>
      </c>
      <c r="L6740" s="2">
        <v>0</v>
      </c>
      <c r="M6740" s="2" t="str">
        <f>"000061"</f>
        <v>000061</v>
      </c>
      <c r="N6740" s="2" t="str">
        <f>"0157472516"</f>
        <v>0157472516</v>
      </c>
      <c r="O6740" s="2" t="str">
        <f>"5133.00"</f>
        <v>5133.00</v>
      </c>
      <c r="P6740" s="2">
        <v>35</v>
      </c>
      <c r="Q6740" s="2">
        <f>P6740*B6740</f>
        <v>7000</v>
      </c>
      <c r="R6740" s="2">
        <f>(Q6740-O6740)/O6740*100</f>
        <v>36.3724917202416</v>
      </c>
    </row>
    <row r="6741" spans="1:18">
      <c r="A6741" s="2" t="str">
        <f>"北京城建"</f>
        <v>北京城建</v>
      </c>
      <c r="B6741" s="2">
        <v>200</v>
      </c>
      <c r="C6741" s="2">
        <v>200</v>
      </c>
      <c r="D6741" s="2" t="str">
        <f>"人民币"</f>
        <v>人民币</v>
      </c>
      <c r="E6741" s="2">
        <v>24.605</v>
      </c>
      <c r="F6741" s="2">
        <v>-394.99</v>
      </c>
      <c r="G6741" s="2">
        <v>-8.03</v>
      </c>
      <c r="H6741" s="2"/>
      <c r="I6741" s="2">
        <v>4526</v>
      </c>
      <c r="J6741" s="2">
        <v>22.63</v>
      </c>
      <c r="K6741" s="2">
        <v>0</v>
      </c>
      <c r="L6741" s="2">
        <v>0</v>
      </c>
      <c r="M6741" s="2" t="str">
        <f>"600266"</f>
        <v>600266</v>
      </c>
      <c r="N6741" s="2" t="str">
        <f t="shared" ref="N6741:N6743" si="2013">"A453612732"</f>
        <v>A453612732</v>
      </c>
      <c r="O6741" s="2" t="str">
        <f>"4920.99"</f>
        <v>4920.99</v>
      </c>
      <c r="P6741" s="2">
        <v>28</v>
      </c>
      <c r="Q6741" s="2">
        <f>P6741*B6741</f>
        <v>5600</v>
      </c>
      <c r="R6741" s="2">
        <f>(Q6741-O6741)/O6741*100</f>
        <v>13.7982397850839</v>
      </c>
    </row>
    <row r="6742" spans="1:18">
      <c r="A6742" s="2" t="str">
        <f>"上汽集团"</f>
        <v>上汽集团</v>
      </c>
      <c r="B6742" s="2">
        <v>200</v>
      </c>
      <c r="C6742" s="2">
        <v>200</v>
      </c>
      <c r="D6742" s="2" t="str">
        <f>"人民币"</f>
        <v>人民币</v>
      </c>
      <c r="E6742" s="2">
        <v>24.736</v>
      </c>
      <c r="F6742" s="2">
        <v>-449.12</v>
      </c>
      <c r="G6742" s="2">
        <v>-9.08</v>
      </c>
      <c r="H6742" s="2"/>
      <c r="I6742" s="2">
        <v>4498</v>
      </c>
      <c r="J6742" s="2">
        <v>22.49</v>
      </c>
      <c r="K6742" s="2">
        <v>0</v>
      </c>
      <c r="L6742" s="2">
        <v>0</v>
      </c>
      <c r="M6742" s="2" t="str">
        <f>"600104"</f>
        <v>600104</v>
      </c>
      <c r="N6742" s="2" t="str">
        <f>"A453612732"</f>
        <v>A453612732</v>
      </c>
      <c r="O6742" s="2" t="str">
        <f>"4947.12"</f>
        <v>4947.12</v>
      </c>
      <c r="P6742" s="2">
        <v>35</v>
      </c>
      <c r="Q6742" s="2">
        <f>P6742*B6742</f>
        <v>7000</v>
      </c>
      <c r="R6742" s="2">
        <f>(Q6742-O6742)/O6742*100</f>
        <v>41.4964666310904</v>
      </c>
    </row>
    <row r="6743" spans="1:18">
      <c r="A6743" s="2" t="str">
        <f>"中海集运"</f>
        <v>中海集运</v>
      </c>
      <c r="B6743" s="2">
        <v>400</v>
      </c>
      <c r="C6743" s="2">
        <v>400</v>
      </c>
      <c r="D6743" s="2" t="str">
        <f>"人民币"</f>
        <v>人民币</v>
      </c>
      <c r="E6743" s="2">
        <v>9.099</v>
      </c>
      <c r="F6743" s="2">
        <v>-167.68</v>
      </c>
      <c r="G6743" s="2">
        <v>-4.6</v>
      </c>
      <c r="H6743" s="2"/>
      <c r="I6743" s="2">
        <v>3472</v>
      </c>
      <c r="J6743" s="2">
        <v>8.68</v>
      </c>
      <c r="K6743" s="2">
        <v>0</v>
      </c>
      <c r="L6743" s="2">
        <v>0</v>
      </c>
      <c r="M6743" s="2" t="str">
        <f>"601866"</f>
        <v>601866</v>
      </c>
      <c r="N6743" s="2" t="str">
        <f>"A453612732"</f>
        <v>A453612732</v>
      </c>
      <c r="O6743" s="2" t="str">
        <f>"3639.68"</f>
        <v>3639.68</v>
      </c>
      <c r="P6743" s="2">
        <v>12</v>
      </c>
      <c r="Q6743" s="2">
        <f>P6743*B6743</f>
        <v>4800</v>
      </c>
      <c r="R6743" s="2">
        <f>(Q6743-O6743)/O6743*100</f>
        <v>31.8797256901706</v>
      </c>
    </row>
    <row r="6744" spans="1:18">
      <c r="A6744" s="2" t="str">
        <f>"中航军B"</f>
        <v>中航军B</v>
      </c>
      <c r="B6744" s="2">
        <v>3000</v>
      </c>
      <c r="C6744" s="2">
        <v>3000</v>
      </c>
      <c r="D6744" s="2" t="str">
        <f>"人民币"</f>
        <v>人民币</v>
      </c>
      <c r="E6744" s="2">
        <v>0.972</v>
      </c>
      <c r="F6744" s="2">
        <v>-62</v>
      </c>
      <c r="G6744" s="2">
        <v>-2.16</v>
      </c>
      <c r="H6744" s="2"/>
      <c r="I6744" s="2">
        <v>2853</v>
      </c>
      <c r="J6744" s="2">
        <v>0.951</v>
      </c>
      <c r="K6744" s="2">
        <v>0</v>
      </c>
      <c r="L6744" s="2">
        <v>0</v>
      </c>
      <c r="M6744" s="2" t="str">
        <f>"150222"</f>
        <v>150222</v>
      </c>
      <c r="N6744" s="2" t="str">
        <f>"0157472516"</f>
        <v>0157472516</v>
      </c>
      <c r="O6744" s="2" t="str">
        <f>"2915.00"</f>
        <v>2915.00</v>
      </c>
      <c r="P6744" s="2">
        <v>1.1</v>
      </c>
      <c r="Q6744" s="2">
        <f>P6744*B6744</f>
        <v>3300</v>
      </c>
      <c r="R6744" s="2">
        <f>(Q6744-O6744)/O6744*100</f>
        <v>13.2075471698113</v>
      </c>
    </row>
    <row r="6745" spans="1:18">
      <c r="A6745" s="2" t="str">
        <f>"华贸物流"</f>
        <v>华贸物流</v>
      </c>
      <c r="B6745" s="2">
        <v>200</v>
      </c>
      <c r="C6745" s="2">
        <v>200</v>
      </c>
      <c r="D6745" s="2" t="str">
        <f>"人民币"</f>
        <v>人民币</v>
      </c>
      <c r="E6745" s="2">
        <v>16.576</v>
      </c>
      <c r="F6745" s="2">
        <v>-473.12</v>
      </c>
      <c r="G6745" s="2">
        <v>-14.27</v>
      </c>
      <c r="H6745" s="2"/>
      <c r="I6745" s="2">
        <v>2842</v>
      </c>
      <c r="J6745" s="2">
        <v>14.21</v>
      </c>
      <c r="K6745" s="2">
        <v>0</v>
      </c>
      <c r="L6745" s="2">
        <v>0</v>
      </c>
      <c r="M6745" s="2" t="str">
        <f>"603128"</f>
        <v>603128</v>
      </c>
      <c r="N6745" s="2" t="str">
        <f t="shared" ref="N6745:N6748" si="2014">"A453612732"</f>
        <v>A453612732</v>
      </c>
      <c r="O6745" s="2" t="str">
        <f>"3315.12"</f>
        <v>3315.12</v>
      </c>
      <c r="P6745" s="2">
        <v>20</v>
      </c>
      <c r="Q6745" s="2">
        <f>P6745*B6745</f>
        <v>4000</v>
      </c>
      <c r="R6745" s="2">
        <f>(Q6745-O6745)/O6745*100</f>
        <v>20.6592823185888</v>
      </c>
    </row>
    <row r="6746" spans="1:18">
      <c r="A6746" s="2" t="str">
        <f>"盛达矿业"</f>
        <v>盛达矿业</v>
      </c>
      <c r="B6746" s="2">
        <v>100</v>
      </c>
      <c r="C6746" s="2">
        <v>100</v>
      </c>
      <c r="D6746" s="2" t="str">
        <f>"人民币"</f>
        <v>人民币</v>
      </c>
      <c r="E6746" s="2">
        <v>38.308</v>
      </c>
      <c r="F6746" s="2">
        <v>-1175.77</v>
      </c>
      <c r="G6746" s="2">
        <v>-30.69</v>
      </c>
      <c r="H6746" s="2"/>
      <c r="I6746" s="2">
        <v>2655</v>
      </c>
      <c r="J6746" s="2">
        <v>26.55</v>
      </c>
      <c r="K6746" s="2">
        <v>0</v>
      </c>
      <c r="L6746" s="2">
        <v>100</v>
      </c>
      <c r="M6746" s="2" t="str">
        <f>"000603"</f>
        <v>000603</v>
      </c>
      <c r="N6746" s="2" t="str">
        <f>"0157472516"</f>
        <v>0157472516</v>
      </c>
      <c r="O6746" s="2" t="str">
        <f>"3830.77"</f>
        <v>3830.77</v>
      </c>
      <c r="P6746" s="2">
        <v>40</v>
      </c>
      <c r="Q6746" s="2">
        <f>P6746*B6746</f>
        <v>4000</v>
      </c>
      <c r="R6746" s="2">
        <f>(Q6746-O6746)/O6746*100</f>
        <v>4.41764971533138</v>
      </c>
    </row>
    <row r="6747" spans="1:18">
      <c r="A6747" s="2" t="str">
        <f>"大众交通"</f>
        <v>大众交通</v>
      </c>
      <c r="B6747" s="2">
        <v>100</v>
      </c>
      <c r="C6747" s="2">
        <v>100</v>
      </c>
      <c r="D6747" s="2" t="str">
        <f>"人民币"</f>
        <v>人民币</v>
      </c>
      <c r="E6747" s="2">
        <v>30.941</v>
      </c>
      <c r="F6747" s="2">
        <v>-1037.13</v>
      </c>
      <c r="G6747" s="2">
        <v>-33.52</v>
      </c>
      <c r="H6747" s="2"/>
      <c r="I6747" s="2">
        <v>2057</v>
      </c>
      <c r="J6747" s="2">
        <v>20.57</v>
      </c>
      <c r="K6747" s="2">
        <v>0</v>
      </c>
      <c r="L6747" s="2">
        <v>0</v>
      </c>
      <c r="M6747" s="2" t="str">
        <f>"600611"</f>
        <v>600611</v>
      </c>
      <c r="N6747" s="2" t="str">
        <f>"A453612732"</f>
        <v>A453612732</v>
      </c>
      <c r="O6747" s="2" t="str">
        <f>"3094.13"</f>
        <v>3094.13</v>
      </c>
      <c r="P6747" s="2">
        <v>28</v>
      </c>
      <c r="Q6747" s="2">
        <f>P6747*B6747</f>
        <v>2800</v>
      </c>
      <c r="R6747" s="2">
        <f>(Q6747-O6747)/O6747*100</f>
        <v>-9.50606470962759</v>
      </c>
    </row>
    <row r="6748" spans="1:18">
      <c r="A6748" s="2" t="str">
        <f>"中国中车"</f>
        <v>中国中车</v>
      </c>
      <c r="B6748" s="2">
        <v>100</v>
      </c>
      <c r="C6748" s="2">
        <v>100</v>
      </c>
      <c r="D6748" s="2" t="str">
        <f>"人民币"</f>
        <v>人民币</v>
      </c>
      <c r="E6748" s="2">
        <v>26.395</v>
      </c>
      <c r="F6748" s="2">
        <v>-631.5</v>
      </c>
      <c r="G6748" s="2">
        <v>-23.92</v>
      </c>
      <c r="H6748" s="2"/>
      <c r="I6748" s="2">
        <v>2008</v>
      </c>
      <c r="J6748" s="2">
        <v>20.08</v>
      </c>
      <c r="K6748" s="2">
        <v>0</v>
      </c>
      <c r="L6748" s="2">
        <v>100</v>
      </c>
      <c r="M6748" s="2" t="str">
        <f>"601766"</f>
        <v>601766</v>
      </c>
      <c r="N6748" s="2" t="str">
        <f>"A453612732"</f>
        <v>A453612732</v>
      </c>
      <c r="O6748" s="2" t="str">
        <f>"2639.50"</f>
        <v>2639.50</v>
      </c>
      <c r="P6748" s="2">
        <v>30</v>
      </c>
      <c r="Q6748" s="2">
        <f>P6748*B6748</f>
        <v>3000</v>
      </c>
      <c r="R6748" s="2">
        <f>(Q6748-O6748)/O6748*100</f>
        <v>13.6578897518469</v>
      </c>
    </row>
    <row r="6749" spans="1:18">
      <c r="A6749" s="2" t="s">
        <v>8</v>
      </c>
      <c r="B6749" s="2" t="s">
        <v>9</v>
      </c>
      <c r="C6749" s="4" t="s">
        <v>10</v>
      </c>
      <c r="D6749" s="4"/>
      <c r="E6749" s="4"/>
      <c r="F6749" s="2"/>
      <c r="G6749" s="2">
        <f>SUM(G6733:G6748)</f>
        <v>-178.38</v>
      </c>
      <c r="H6749" s="2"/>
      <c r="I6749" s="2"/>
      <c r="J6749" s="2"/>
      <c r="K6749" s="2"/>
      <c r="L6749" s="2"/>
      <c r="M6749" s="2"/>
      <c r="N6749" s="2"/>
      <c r="O6749" s="2"/>
      <c r="P6749" s="2"/>
      <c r="Q6749" s="2">
        <f>SUM(Q6733:Q6748)</f>
        <v>134800</v>
      </c>
      <c r="R6749" s="2"/>
    </row>
    <row r="6750" customFormat="1" spans="3:8">
      <c r="C6750" s="5"/>
      <c r="D6750" s="5"/>
      <c r="E6750" s="5"/>
      <c r="H6750" s="6">
        <v>42257</v>
      </c>
    </row>
    <row r="6751" customFormat="1" spans="10:10">
      <c r="J6751" s="6">
        <f>H6750+1</f>
        <v>42258</v>
      </c>
    </row>
    <row r="6752" customFormat="1" spans="2:11">
      <c r="B6752" t="s">
        <v>11</v>
      </c>
      <c r="K6752" s="7">
        <f ca="1">NOW()</f>
        <v>42259.9654398148</v>
      </c>
    </row>
    <row r="6753" customFormat="1" spans="9:9">
      <c r="I6753" t="e">
        <f>D6745+1</f>
        <v>#VALUE!</v>
      </c>
    </row>
    <row r="6754" customFormat="1"/>
    <row r="6755" spans="1:18">
      <c r="A6755" s="2" t="s">
        <v>0</v>
      </c>
      <c r="B6755" s="2" t="str">
        <f>"证券数量"</f>
        <v>证券数量</v>
      </c>
      <c r="C6755" s="2" t="s">
        <v>1</v>
      </c>
      <c r="D6755" s="2" t="str">
        <f>"价格币种"</f>
        <v>价格币种</v>
      </c>
      <c r="E6755" s="2" t="str">
        <f>"成本价"</f>
        <v>成本价</v>
      </c>
      <c r="F6755" s="2" t="str">
        <f>"浮动盈亏"</f>
        <v>浮动盈亏</v>
      </c>
      <c r="G6755" s="2" t="str">
        <f>"盈亏比例(%)"</f>
        <v>盈亏比例(%)</v>
      </c>
      <c r="H6755" s="2" t="str">
        <f>"折算汇率"</f>
        <v>折算汇率</v>
      </c>
      <c r="I6755" s="2" t="str">
        <f>"最新市值"</f>
        <v>最新市值</v>
      </c>
      <c r="J6755" s="2" t="str">
        <f>"当前价"</f>
        <v>当前价</v>
      </c>
      <c r="K6755" s="2" t="str">
        <f>"今买数量"</f>
        <v>今买数量</v>
      </c>
      <c r="L6755" s="2" t="str">
        <f>"今卖数量"</f>
        <v>今卖数量</v>
      </c>
      <c r="M6755" s="2" t="str">
        <f>"证券代码"</f>
        <v>证券代码</v>
      </c>
      <c r="N6755" s="2" t="str">
        <f>"股东代码"</f>
        <v>股东代码</v>
      </c>
      <c r="O6755" s="2" t="str">
        <f>"成本金额"</f>
        <v>成本金额</v>
      </c>
      <c r="P6755" s="2" t="s">
        <v>2</v>
      </c>
      <c r="Q6755" s="2"/>
      <c r="R6755" s="2" t="s">
        <v>3</v>
      </c>
    </row>
    <row r="6756" spans="1:18">
      <c r="A6756" s="2" t="s">
        <v>4</v>
      </c>
      <c r="B6756" s="9" t="s">
        <v>5</v>
      </c>
      <c r="C6756" s="9" t="s">
        <v>5</v>
      </c>
      <c r="D6756" s="2" t="str">
        <f t="shared" ref="D6756:D6771" si="2015">"人民币"</f>
        <v>人民币</v>
      </c>
      <c r="E6756" s="2">
        <v>19.758</v>
      </c>
      <c r="F6756" s="2">
        <v>-1294.53</v>
      </c>
      <c r="G6756" s="2">
        <v>-8.19</v>
      </c>
      <c r="H6756" s="9" t="s">
        <v>6</v>
      </c>
      <c r="I6756" s="2">
        <v>14512</v>
      </c>
      <c r="J6756" s="2">
        <v>18.14</v>
      </c>
      <c r="K6756" s="2">
        <v>0</v>
      </c>
      <c r="L6756" s="2">
        <v>0</v>
      </c>
      <c r="M6756" s="2" t="str">
        <f>"000936"</f>
        <v>000936</v>
      </c>
      <c r="N6756" s="2" t="str">
        <f t="shared" ref="N6756:N6759" si="2016">"0157472516"</f>
        <v>0157472516</v>
      </c>
      <c r="O6756" s="2" t="str">
        <f>"15806.53"</f>
        <v>15806.53</v>
      </c>
      <c r="P6756" s="2">
        <v>30</v>
      </c>
      <c r="Q6756" s="2">
        <f t="shared" ref="Q6756:Q6771" si="2017">P6756*B6756</f>
        <v>24000</v>
      </c>
      <c r="R6756" s="2">
        <f t="shared" ref="R6756:R6771" si="2018">(Q6756-O6756)/O6756*100</f>
        <v>51.835981711356</v>
      </c>
    </row>
    <row r="6757" spans="1:18">
      <c r="A6757" s="2" t="str">
        <f>"创业板B"</f>
        <v>创业板B</v>
      </c>
      <c r="B6757" s="2">
        <v>10000</v>
      </c>
      <c r="C6757" s="2">
        <v>10000</v>
      </c>
      <c r="D6757" s="2" t="str">
        <f>"人民币"</f>
        <v>人民币</v>
      </c>
      <c r="E6757" s="2">
        <v>1.116</v>
      </c>
      <c r="F6757" s="2">
        <v>-927.5</v>
      </c>
      <c r="G6757" s="2">
        <v>-8.33</v>
      </c>
      <c r="H6757" s="2"/>
      <c r="I6757" s="2">
        <v>10230</v>
      </c>
      <c r="J6757" s="2">
        <v>1.023</v>
      </c>
      <c r="K6757" s="2">
        <v>0</v>
      </c>
      <c r="L6757" s="2">
        <v>0</v>
      </c>
      <c r="M6757" s="2" t="str">
        <f>"150153"</f>
        <v>150153</v>
      </c>
      <c r="N6757" s="2" t="str">
        <f>"0157472516"</f>
        <v>0157472516</v>
      </c>
      <c r="O6757" s="2" t="str">
        <f>"11157.50"</f>
        <v>11157.50</v>
      </c>
      <c r="P6757" s="2">
        <v>1.3</v>
      </c>
      <c r="Q6757" s="2">
        <f>P6757*B6757</f>
        <v>13000</v>
      </c>
      <c r="R6757" s="2">
        <f>(Q6757-O6757)/O6757*100</f>
        <v>16.5135559041004</v>
      </c>
    </row>
    <row r="6758" spans="1:18">
      <c r="A6758" s="2" t="s">
        <v>7</v>
      </c>
      <c r="B6758" s="2">
        <v>600</v>
      </c>
      <c r="C6758" s="2">
        <v>600</v>
      </c>
      <c r="D6758" s="2" t="str">
        <f>"人民币"</f>
        <v>人民币</v>
      </c>
      <c r="E6758" s="2">
        <v>17.548</v>
      </c>
      <c r="F6758" s="2">
        <v>-310.88</v>
      </c>
      <c r="G6758" s="2">
        <v>-2.95</v>
      </c>
      <c r="H6758" s="2"/>
      <c r="I6758" s="2">
        <v>10218</v>
      </c>
      <c r="J6758" s="2">
        <v>17.03</v>
      </c>
      <c r="K6758" s="2">
        <v>0</v>
      </c>
      <c r="L6758" s="2">
        <v>0</v>
      </c>
      <c r="M6758" s="2" t="str">
        <f>"600008"</f>
        <v>600008</v>
      </c>
      <c r="N6758" s="2" t="str">
        <f t="shared" ref="N6758:N6761" si="2019">"A453612732"</f>
        <v>A453612732</v>
      </c>
      <c r="O6758" s="2" t="str">
        <f>"10528.88"</f>
        <v>10528.88</v>
      </c>
      <c r="P6758" s="2">
        <v>25</v>
      </c>
      <c r="Q6758" s="2">
        <f>P6758*B6758</f>
        <v>15000</v>
      </c>
      <c r="R6758" s="2">
        <f>(Q6758-O6758)/O6758*100</f>
        <v>42.4652954540274</v>
      </c>
    </row>
    <row r="6759" spans="1:18">
      <c r="A6759" s="2" t="str">
        <f>"华英农业"</f>
        <v>华英农业</v>
      </c>
      <c r="B6759" s="2">
        <v>600</v>
      </c>
      <c r="C6759" s="2">
        <v>300</v>
      </c>
      <c r="D6759" s="2" t="str">
        <f>"人民币"</f>
        <v>人民币</v>
      </c>
      <c r="E6759" s="2">
        <v>14.948</v>
      </c>
      <c r="F6759" s="2">
        <v>-418.66</v>
      </c>
      <c r="G6759" s="2">
        <v>-4.67</v>
      </c>
      <c r="H6759" s="2"/>
      <c r="I6759" s="2">
        <v>8550</v>
      </c>
      <c r="J6759" s="2">
        <v>14.25</v>
      </c>
      <c r="K6759" s="2">
        <v>300</v>
      </c>
      <c r="L6759" s="2">
        <v>0</v>
      </c>
      <c r="M6759" s="2" t="str">
        <f>"002321"</f>
        <v>002321</v>
      </c>
      <c r="N6759" s="2" t="str">
        <f>"0157472516"</f>
        <v>0157472516</v>
      </c>
      <c r="O6759" s="2" t="str">
        <f>"8968.66"</f>
        <v>8968.66</v>
      </c>
      <c r="P6759" s="2">
        <v>25</v>
      </c>
      <c r="Q6759" s="2">
        <f>P6759*B6759</f>
        <v>15000</v>
      </c>
      <c r="R6759" s="2">
        <f>(Q6759-O6759)/O6759*100</f>
        <v>67.2490650777262</v>
      </c>
    </row>
    <row r="6760" spans="1:18">
      <c r="A6760" s="2" t="str">
        <f>"*ST阳化"</f>
        <v>*ST阳化</v>
      </c>
      <c r="B6760" s="2">
        <v>900</v>
      </c>
      <c r="C6760" s="2">
        <v>600</v>
      </c>
      <c r="D6760" s="2" t="str">
        <f>"人民币"</f>
        <v>人民币</v>
      </c>
      <c r="E6760" s="2">
        <v>7.599</v>
      </c>
      <c r="F6760" s="2">
        <v>-80.2</v>
      </c>
      <c r="G6760" s="2">
        <v>-1.17</v>
      </c>
      <c r="H6760" s="2"/>
      <c r="I6760" s="2">
        <v>6759</v>
      </c>
      <c r="J6760" s="2">
        <v>7.51</v>
      </c>
      <c r="K6760" s="2">
        <v>300</v>
      </c>
      <c r="L6760" s="2">
        <v>0</v>
      </c>
      <c r="M6760" s="2" t="str">
        <f>"600691"</f>
        <v>600691</v>
      </c>
      <c r="N6760" s="2" t="str">
        <f>"A453612732"</f>
        <v>A453612732</v>
      </c>
      <c r="O6760" s="2" t="str">
        <f>"6839.20"</f>
        <v>6839.20</v>
      </c>
      <c r="P6760" s="2">
        <v>11</v>
      </c>
      <c r="Q6760" s="2">
        <f>P6760*B6760</f>
        <v>9900</v>
      </c>
      <c r="R6760" s="2">
        <f>(Q6760-O6760)/O6760*100</f>
        <v>44.7537723710376</v>
      </c>
    </row>
    <row r="6761" spans="1:18">
      <c r="A6761" s="2" t="str">
        <f>"雪峰科技"</f>
        <v>雪峰科技</v>
      </c>
      <c r="B6761" s="2">
        <v>200</v>
      </c>
      <c r="C6761" s="2">
        <v>100</v>
      </c>
      <c r="D6761" s="2" t="str">
        <f>"人民币"</f>
        <v>人民币</v>
      </c>
      <c r="E6761" s="2">
        <v>37.898</v>
      </c>
      <c r="F6761" s="2">
        <v>-1239.59</v>
      </c>
      <c r="G6761" s="2">
        <v>-16.35</v>
      </c>
      <c r="H6761" s="2"/>
      <c r="I6761" s="2">
        <v>6340</v>
      </c>
      <c r="J6761" s="2">
        <v>31.7</v>
      </c>
      <c r="K6761" s="2">
        <v>100</v>
      </c>
      <c r="L6761" s="2">
        <v>0</v>
      </c>
      <c r="M6761" s="2" t="str">
        <f>"603227"</f>
        <v>603227</v>
      </c>
      <c r="N6761" s="2" t="str">
        <f>"A453612732"</f>
        <v>A453612732</v>
      </c>
      <c r="O6761" s="2" t="str">
        <f>"7579.59"</f>
        <v>7579.59</v>
      </c>
      <c r="P6761" s="2">
        <v>42</v>
      </c>
      <c r="Q6761" s="2">
        <f>P6761*B6761</f>
        <v>8400</v>
      </c>
      <c r="R6761" s="2">
        <f>(Q6761-O6761)/O6761*100</f>
        <v>10.8239363870605</v>
      </c>
    </row>
    <row r="6762" spans="1:18">
      <c r="A6762" s="2" t="str">
        <f>"三花股份"</f>
        <v>三花股份</v>
      </c>
      <c r="B6762" s="2">
        <v>400</v>
      </c>
      <c r="C6762" s="2">
        <v>400</v>
      </c>
      <c r="D6762" s="2" t="str">
        <f>"人民币"</f>
        <v>人民币</v>
      </c>
      <c r="E6762" s="2">
        <v>13.737</v>
      </c>
      <c r="F6762" s="2">
        <v>69.25</v>
      </c>
      <c r="G6762" s="2">
        <v>1.26</v>
      </c>
      <c r="H6762" s="2"/>
      <c r="I6762" s="2">
        <v>5564</v>
      </c>
      <c r="J6762" s="2">
        <v>13.91</v>
      </c>
      <c r="K6762" s="2">
        <v>0</v>
      </c>
      <c r="L6762" s="2">
        <v>0</v>
      </c>
      <c r="M6762" s="2" t="str">
        <f>"002050"</f>
        <v>002050</v>
      </c>
      <c r="N6762" s="2" t="str">
        <f t="shared" ref="N6762:N6767" si="2020">"0157472516"</f>
        <v>0157472516</v>
      </c>
      <c r="O6762" s="2" t="str">
        <f>"5494.75"</f>
        <v>5494.75</v>
      </c>
      <c r="P6762" s="2">
        <v>20</v>
      </c>
      <c r="Q6762" s="2">
        <f>P6762*B6762</f>
        <v>8000</v>
      </c>
      <c r="R6762" s="2">
        <f>(Q6762-O6762)/O6762*100</f>
        <v>45.5935210883116</v>
      </c>
    </row>
    <row r="6763" spans="1:18">
      <c r="A6763" s="2" t="str">
        <f>"农 产 品"</f>
        <v>农 产 品</v>
      </c>
      <c r="B6763" s="2">
        <v>200</v>
      </c>
      <c r="C6763" s="2">
        <v>200</v>
      </c>
      <c r="D6763" s="2" t="str">
        <f>"人民币"</f>
        <v>人民币</v>
      </c>
      <c r="E6763" s="2">
        <v>25.665</v>
      </c>
      <c r="F6763" s="2">
        <v>-601</v>
      </c>
      <c r="G6763" s="2">
        <v>-11.71</v>
      </c>
      <c r="H6763" s="2"/>
      <c r="I6763" s="2">
        <v>4532</v>
      </c>
      <c r="J6763" s="2">
        <v>22.66</v>
      </c>
      <c r="K6763" s="2">
        <v>0</v>
      </c>
      <c r="L6763" s="2">
        <v>0</v>
      </c>
      <c r="M6763" s="2" t="str">
        <f>"000061"</f>
        <v>000061</v>
      </c>
      <c r="N6763" s="2" t="str">
        <f>"0157472516"</f>
        <v>0157472516</v>
      </c>
      <c r="O6763" s="2" t="str">
        <f>"5133.00"</f>
        <v>5133.00</v>
      </c>
      <c r="P6763" s="2">
        <v>35</v>
      </c>
      <c r="Q6763" s="2">
        <f>P6763*B6763</f>
        <v>7000</v>
      </c>
      <c r="R6763" s="2">
        <f>(Q6763-O6763)/O6763*100</f>
        <v>36.3724917202416</v>
      </c>
    </row>
    <row r="6764" spans="1:18">
      <c r="A6764" s="2" t="str">
        <f>"北京城建"</f>
        <v>北京城建</v>
      </c>
      <c r="B6764" s="2">
        <v>200</v>
      </c>
      <c r="C6764" s="2">
        <v>200</v>
      </c>
      <c r="D6764" s="2" t="str">
        <f>"人民币"</f>
        <v>人民币</v>
      </c>
      <c r="E6764" s="2">
        <v>24.605</v>
      </c>
      <c r="F6764" s="2">
        <v>-394.99</v>
      </c>
      <c r="G6764" s="2">
        <v>-8.03</v>
      </c>
      <c r="H6764" s="2"/>
      <c r="I6764" s="2">
        <v>4526</v>
      </c>
      <c r="J6764" s="2">
        <v>22.63</v>
      </c>
      <c r="K6764" s="2">
        <v>0</v>
      </c>
      <c r="L6764" s="2">
        <v>0</v>
      </c>
      <c r="M6764" s="2" t="str">
        <f>"600266"</f>
        <v>600266</v>
      </c>
      <c r="N6764" s="2" t="str">
        <f t="shared" ref="N6764:N6766" si="2021">"A453612732"</f>
        <v>A453612732</v>
      </c>
      <c r="O6764" s="2" t="str">
        <f>"4920.99"</f>
        <v>4920.99</v>
      </c>
      <c r="P6764" s="2">
        <v>28</v>
      </c>
      <c r="Q6764" s="2">
        <f>P6764*B6764</f>
        <v>5600</v>
      </c>
      <c r="R6764" s="2">
        <f>(Q6764-O6764)/O6764*100</f>
        <v>13.7982397850839</v>
      </c>
    </row>
    <row r="6765" spans="1:18">
      <c r="A6765" s="2" t="str">
        <f>"上汽集团"</f>
        <v>上汽集团</v>
      </c>
      <c r="B6765" s="2">
        <v>200</v>
      </c>
      <c r="C6765" s="2">
        <v>200</v>
      </c>
      <c r="D6765" s="2" t="str">
        <f>"人民币"</f>
        <v>人民币</v>
      </c>
      <c r="E6765" s="2">
        <v>24.736</v>
      </c>
      <c r="F6765" s="2">
        <v>-449.12</v>
      </c>
      <c r="G6765" s="2">
        <v>-9.08</v>
      </c>
      <c r="H6765" s="2"/>
      <c r="I6765" s="2">
        <v>4498</v>
      </c>
      <c r="J6765" s="2">
        <v>22.49</v>
      </c>
      <c r="K6765" s="2">
        <v>0</v>
      </c>
      <c r="L6765" s="2">
        <v>0</v>
      </c>
      <c r="M6765" s="2" t="str">
        <f>"600104"</f>
        <v>600104</v>
      </c>
      <c r="N6765" s="2" t="str">
        <f>"A453612732"</f>
        <v>A453612732</v>
      </c>
      <c r="O6765" s="2" t="str">
        <f>"4947.12"</f>
        <v>4947.12</v>
      </c>
      <c r="P6765" s="2">
        <v>35</v>
      </c>
      <c r="Q6765" s="2">
        <f>P6765*B6765</f>
        <v>7000</v>
      </c>
      <c r="R6765" s="2">
        <f>(Q6765-O6765)/O6765*100</f>
        <v>41.4964666310904</v>
      </c>
    </row>
    <row r="6766" spans="1:18">
      <c r="A6766" s="2" t="str">
        <f>"中海集运"</f>
        <v>中海集运</v>
      </c>
      <c r="B6766" s="2">
        <v>400</v>
      </c>
      <c r="C6766" s="2">
        <v>400</v>
      </c>
      <c r="D6766" s="2" t="str">
        <f>"人民币"</f>
        <v>人民币</v>
      </c>
      <c r="E6766" s="2">
        <v>9.099</v>
      </c>
      <c r="F6766" s="2">
        <v>-167.68</v>
      </c>
      <c r="G6766" s="2">
        <v>-4.6</v>
      </c>
      <c r="H6766" s="2"/>
      <c r="I6766" s="2">
        <v>3472</v>
      </c>
      <c r="J6766" s="2">
        <v>8.68</v>
      </c>
      <c r="K6766" s="2">
        <v>0</v>
      </c>
      <c r="L6766" s="2">
        <v>0</v>
      </c>
      <c r="M6766" s="2" t="str">
        <f>"601866"</f>
        <v>601866</v>
      </c>
      <c r="N6766" s="2" t="str">
        <f>"A453612732"</f>
        <v>A453612732</v>
      </c>
      <c r="O6766" s="2" t="str">
        <f>"3639.68"</f>
        <v>3639.68</v>
      </c>
      <c r="P6766" s="2">
        <v>12</v>
      </c>
      <c r="Q6766" s="2">
        <f>P6766*B6766</f>
        <v>4800</v>
      </c>
      <c r="R6766" s="2">
        <f>(Q6766-O6766)/O6766*100</f>
        <v>31.8797256901706</v>
      </c>
    </row>
    <row r="6767" spans="1:18">
      <c r="A6767" s="2" t="str">
        <f>"中航军B"</f>
        <v>中航军B</v>
      </c>
      <c r="B6767" s="2">
        <v>3000</v>
      </c>
      <c r="C6767" s="2">
        <v>3000</v>
      </c>
      <c r="D6767" s="2" t="str">
        <f>"人民币"</f>
        <v>人民币</v>
      </c>
      <c r="E6767" s="2">
        <v>0.972</v>
      </c>
      <c r="F6767" s="2">
        <v>-62</v>
      </c>
      <c r="G6767" s="2">
        <v>-2.16</v>
      </c>
      <c r="H6767" s="2"/>
      <c r="I6767" s="2">
        <v>2853</v>
      </c>
      <c r="J6767" s="2">
        <v>0.951</v>
      </c>
      <c r="K6767" s="2">
        <v>0</v>
      </c>
      <c r="L6767" s="2">
        <v>0</v>
      </c>
      <c r="M6767" s="2" t="str">
        <f>"150222"</f>
        <v>150222</v>
      </c>
      <c r="N6767" s="2" t="str">
        <f>"0157472516"</f>
        <v>0157472516</v>
      </c>
      <c r="O6767" s="2" t="str">
        <f>"2915.00"</f>
        <v>2915.00</v>
      </c>
      <c r="P6767" s="2">
        <v>1.1</v>
      </c>
      <c r="Q6767" s="2">
        <f>P6767*B6767</f>
        <v>3300</v>
      </c>
      <c r="R6767" s="2">
        <f>(Q6767-O6767)/O6767*100</f>
        <v>13.2075471698113</v>
      </c>
    </row>
    <row r="6768" spans="1:18">
      <c r="A6768" s="2" t="str">
        <f>"华贸物流"</f>
        <v>华贸物流</v>
      </c>
      <c r="B6768" s="2">
        <v>200</v>
      </c>
      <c r="C6768" s="2">
        <v>200</v>
      </c>
      <c r="D6768" s="2" t="str">
        <f>"人民币"</f>
        <v>人民币</v>
      </c>
      <c r="E6768" s="2">
        <v>16.576</v>
      </c>
      <c r="F6768" s="2">
        <v>-473.12</v>
      </c>
      <c r="G6768" s="2">
        <v>-14.27</v>
      </c>
      <c r="H6768" s="2"/>
      <c r="I6768" s="2">
        <v>2842</v>
      </c>
      <c r="J6768" s="2">
        <v>14.21</v>
      </c>
      <c r="K6768" s="2">
        <v>0</v>
      </c>
      <c r="L6768" s="2">
        <v>0</v>
      </c>
      <c r="M6768" s="2" t="str">
        <f>"603128"</f>
        <v>603128</v>
      </c>
      <c r="N6768" s="2" t="str">
        <f t="shared" ref="N6768:N6771" si="2022">"A453612732"</f>
        <v>A453612732</v>
      </c>
      <c r="O6768" s="2" t="str">
        <f>"3315.12"</f>
        <v>3315.12</v>
      </c>
      <c r="P6768" s="2">
        <v>20</v>
      </c>
      <c r="Q6768" s="2">
        <f>P6768*B6768</f>
        <v>4000</v>
      </c>
      <c r="R6768" s="2">
        <f>(Q6768-O6768)/O6768*100</f>
        <v>20.6592823185888</v>
      </c>
    </row>
    <row r="6769" spans="1:18">
      <c r="A6769" s="2" t="str">
        <f>"盛达矿业"</f>
        <v>盛达矿业</v>
      </c>
      <c r="B6769" s="2">
        <v>100</v>
      </c>
      <c r="C6769" s="2">
        <v>100</v>
      </c>
      <c r="D6769" s="2" t="str">
        <f>"人民币"</f>
        <v>人民币</v>
      </c>
      <c r="E6769" s="2">
        <v>38.308</v>
      </c>
      <c r="F6769" s="2">
        <v>-1175.77</v>
      </c>
      <c r="G6769" s="2">
        <v>-30.69</v>
      </c>
      <c r="H6769" s="2"/>
      <c r="I6769" s="2">
        <v>2655</v>
      </c>
      <c r="J6769" s="2">
        <v>26.55</v>
      </c>
      <c r="K6769" s="2">
        <v>0</v>
      </c>
      <c r="L6769" s="2">
        <v>100</v>
      </c>
      <c r="M6769" s="2" t="str">
        <f>"000603"</f>
        <v>000603</v>
      </c>
      <c r="N6769" s="2" t="str">
        <f>"0157472516"</f>
        <v>0157472516</v>
      </c>
      <c r="O6769" s="2" t="str">
        <f>"3830.77"</f>
        <v>3830.77</v>
      </c>
      <c r="P6769" s="2">
        <v>40</v>
      </c>
      <c r="Q6769" s="2">
        <f>P6769*B6769</f>
        <v>4000</v>
      </c>
      <c r="R6769" s="2">
        <f>(Q6769-O6769)/O6769*100</f>
        <v>4.41764971533138</v>
      </c>
    </row>
    <row r="6770" spans="1:18">
      <c r="A6770" s="2" t="str">
        <f>"大众交通"</f>
        <v>大众交通</v>
      </c>
      <c r="B6770" s="2">
        <v>100</v>
      </c>
      <c r="C6770" s="2">
        <v>100</v>
      </c>
      <c r="D6770" s="2" t="str">
        <f>"人民币"</f>
        <v>人民币</v>
      </c>
      <c r="E6770" s="2">
        <v>30.941</v>
      </c>
      <c r="F6770" s="2">
        <v>-1037.13</v>
      </c>
      <c r="G6770" s="2">
        <v>-33.52</v>
      </c>
      <c r="H6770" s="2"/>
      <c r="I6770" s="2">
        <v>2057</v>
      </c>
      <c r="J6770" s="2">
        <v>20.57</v>
      </c>
      <c r="K6770" s="2">
        <v>0</v>
      </c>
      <c r="L6770" s="2">
        <v>0</v>
      </c>
      <c r="M6770" s="2" t="str">
        <f>"600611"</f>
        <v>600611</v>
      </c>
      <c r="N6770" s="2" t="str">
        <f>"A453612732"</f>
        <v>A453612732</v>
      </c>
      <c r="O6770" s="2" t="str">
        <f>"3094.13"</f>
        <v>3094.13</v>
      </c>
      <c r="P6770" s="2">
        <v>28</v>
      </c>
      <c r="Q6770" s="2">
        <f>P6770*B6770</f>
        <v>2800</v>
      </c>
      <c r="R6770" s="2">
        <f>(Q6770-O6770)/O6770*100</f>
        <v>-9.50606470962759</v>
      </c>
    </row>
    <row r="6771" spans="1:18">
      <c r="A6771" s="2" t="str">
        <f>"中国中车"</f>
        <v>中国中车</v>
      </c>
      <c r="B6771" s="2">
        <v>100</v>
      </c>
      <c r="C6771" s="2">
        <v>100</v>
      </c>
      <c r="D6771" s="2" t="str">
        <f>"人民币"</f>
        <v>人民币</v>
      </c>
      <c r="E6771" s="2">
        <v>26.395</v>
      </c>
      <c r="F6771" s="2">
        <v>-631.5</v>
      </c>
      <c r="G6771" s="2">
        <v>-23.92</v>
      </c>
      <c r="H6771" s="2"/>
      <c r="I6771" s="2">
        <v>2008</v>
      </c>
      <c r="J6771" s="2">
        <v>20.08</v>
      </c>
      <c r="K6771" s="2">
        <v>0</v>
      </c>
      <c r="L6771" s="2">
        <v>100</v>
      </c>
      <c r="M6771" s="2" t="str">
        <f>"601766"</f>
        <v>601766</v>
      </c>
      <c r="N6771" s="2" t="str">
        <f>"A453612732"</f>
        <v>A453612732</v>
      </c>
      <c r="O6771" s="2" t="str">
        <f>"2639.50"</f>
        <v>2639.50</v>
      </c>
      <c r="P6771" s="2">
        <v>30</v>
      </c>
      <c r="Q6771" s="2">
        <f>P6771*B6771</f>
        <v>3000</v>
      </c>
      <c r="R6771" s="2">
        <f>(Q6771-O6771)/O6771*100</f>
        <v>13.6578897518469</v>
      </c>
    </row>
    <row r="6772" spans="1:18">
      <c r="A6772" s="2" t="s">
        <v>8</v>
      </c>
      <c r="B6772" s="2" t="s">
        <v>9</v>
      </c>
      <c r="C6772" s="4" t="s">
        <v>10</v>
      </c>
      <c r="D6772" s="4"/>
      <c r="E6772" s="4"/>
      <c r="F6772" s="2"/>
      <c r="G6772" s="2">
        <f>SUM(G6756:G6771)</f>
        <v>-178.38</v>
      </c>
      <c r="H6772" s="2"/>
      <c r="I6772" s="2"/>
      <c r="J6772" s="2"/>
      <c r="K6772" s="2"/>
      <c r="L6772" s="2"/>
      <c r="M6772" s="2"/>
      <c r="N6772" s="2"/>
      <c r="O6772" s="2"/>
      <c r="P6772" s="2"/>
      <c r="Q6772" s="2">
        <f>SUM(Q6756:Q6771)</f>
        <v>134800</v>
      </c>
      <c r="R6772" s="2"/>
    </row>
    <row r="6773" customFormat="1" spans="3:8">
      <c r="C6773" s="5"/>
      <c r="D6773" s="5"/>
      <c r="E6773" s="5"/>
      <c r="H6773" s="6">
        <v>42257</v>
      </c>
    </row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spans="2:18">
      <c r="B6785" s="2" t="str">
        <f>"币种"</f>
        <v>币种</v>
      </c>
      <c r="C6785" s="2" t="str">
        <f>"余额"</f>
        <v>余额</v>
      </c>
      <c r="D6785" s="2" t="str">
        <f>"可用"</f>
        <v>可用</v>
      </c>
      <c r="E6785" s="2" t="str">
        <f>"可取"</f>
        <v>可取</v>
      </c>
      <c r="F6785" s="2" t="str">
        <f>"参考市值"</f>
        <v>参考市值</v>
      </c>
      <c r="G6785" s="2" t="str">
        <f>"资产"</f>
        <v>资产</v>
      </c>
      <c r="H6785" s="2" t="str">
        <f>"盈亏"</f>
        <v>盈亏</v>
      </c>
      <c r="I6785" s="2"/>
      <c r="J6785" s="2"/>
      <c r="K6785" s="2"/>
      <c r="L6785" s="2"/>
      <c r="M6785" s="2"/>
      <c r="N6785" s="2"/>
      <c r="O6785" s="2"/>
      <c r="P6785" s="2"/>
      <c r="Q6785" s="2"/>
      <c r="R6785" s="2"/>
    </row>
    <row r="6786" spans="2:18">
      <c r="B6786" s="2" t="str">
        <f>"人民币"</f>
        <v>人民币</v>
      </c>
      <c r="C6786" s="2" t="str">
        <f>"5508.71"</f>
        <v>5508.71</v>
      </c>
      <c r="D6786" s="2" t="str">
        <f>"138.54"</f>
        <v>138.54</v>
      </c>
      <c r="E6786" s="2" t="str">
        <f>"138.54"</f>
        <v>138.54</v>
      </c>
      <c r="F6786" s="2" t="str">
        <f>"91616.00"</f>
        <v>91616.00</v>
      </c>
      <c r="G6786" s="2" t="str">
        <f>"91754.54"</f>
        <v>91754.54</v>
      </c>
      <c r="H6786" s="2" t="str">
        <f>"-9194.42"</f>
        <v>-9194.42</v>
      </c>
      <c r="I6786" s="2"/>
      <c r="J6786" s="2"/>
      <c r="K6786" s="2"/>
      <c r="L6786" s="2"/>
      <c r="M6786" s="2"/>
      <c r="N6786" s="2"/>
      <c r="O6786" s="2"/>
      <c r="P6786" s="2"/>
      <c r="Q6786" s="2"/>
      <c r="R6786" s="2"/>
    </row>
    <row r="6787" spans="2:18"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8"/>
    </row>
    <row r="6788" spans="2:18">
      <c r="B6788" s="2" t="s">
        <v>0</v>
      </c>
      <c r="C6788" s="2" t="str">
        <f>"证券数量"</f>
        <v>证券数量</v>
      </c>
      <c r="D6788" s="2" t="s">
        <v>1</v>
      </c>
      <c r="E6788" s="2" t="str">
        <f>"价格币种"</f>
        <v>价格币种</v>
      </c>
      <c r="F6788" s="2" t="str">
        <f>"成本价"</f>
        <v>成本价</v>
      </c>
      <c r="G6788" s="2" t="str">
        <f>"浮动盈亏"</f>
        <v>浮动盈亏</v>
      </c>
      <c r="H6788" s="2" t="str">
        <f>"盈亏比例(%)"</f>
        <v>盈亏比例(%)</v>
      </c>
      <c r="I6788" s="2" t="str">
        <f>"折算汇率"</f>
        <v>折算汇率</v>
      </c>
      <c r="J6788" s="2" t="str">
        <f>"最新市值"</f>
        <v>最新市值</v>
      </c>
      <c r="K6788" s="2" t="str">
        <f>"当前价"</f>
        <v>当前价</v>
      </c>
      <c r="L6788" s="2" t="str">
        <f>"今买数量"</f>
        <v>今买数量</v>
      </c>
      <c r="M6788" s="2" t="str">
        <f>"今卖数量"</f>
        <v>今卖数量</v>
      </c>
      <c r="N6788" s="2" t="str">
        <f>"证券代码"</f>
        <v>证券代码</v>
      </c>
      <c r="O6788" s="2" t="str">
        <f>"股东代码"</f>
        <v>股东代码</v>
      </c>
      <c r="P6788" s="2" t="str">
        <f>"成本金额"</f>
        <v>成本金额</v>
      </c>
      <c r="Q6788" s="2" t="s">
        <v>2</v>
      </c>
      <c r="R6788" s="2"/>
    </row>
    <row r="6789" spans="2:18">
      <c r="B6789" s="2" t="s">
        <v>4</v>
      </c>
      <c r="C6789" s="9" t="s">
        <v>5</v>
      </c>
      <c r="D6789" s="9" t="s">
        <v>5</v>
      </c>
      <c r="E6789" s="2" t="str">
        <f t="shared" ref="E6789:E6804" si="2023">"人民币"</f>
        <v>人民币</v>
      </c>
      <c r="F6789" s="2">
        <v>19.758</v>
      </c>
      <c r="G6789" s="2">
        <v>-1294.53</v>
      </c>
      <c r="H6789" s="2">
        <v>-8.19</v>
      </c>
      <c r="I6789" s="9" t="s">
        <v>6</v>
      </c>
      <c r="J6789" s="2">
        <v>14512</v>
      </c>
      <c r="K6789" s="2">
        <v>18.14</v>
      </c>
      <c r="L6789" s="2">
        <v>0</v>
      </c>
      <c r="M6789" s="2">
        <v>0</v>
      </c>
      <c r="N6789" s="2" t="str">
        <f>"000936"</f>
        <v>000936</v>
      </c>
      <c r="O6789" s="2" t="str">
        <f t="shared" ref="O6789:O6792" si="2024">"0157472516"</f>
        <v>0157472516</v>
      </c>
      <c r="P6789" s="2" t="str">
        <f>"15806.53"</f>
        <v>15806.53</v>
      </c>
      <c r="Q6789" s="2">
        <v>30</v>
      </c>
      <c r="R6789" s="2">
        <f t="shared" ref="R6789:R6804" si="2025">Q6789*C6789</f>
        <v>24000</v>
      </c>
    </row>
    <row r="6790" spans="2:18">
      <c r="B6790" s="2" t="str">
        <f>"创业板B"</f>
        <v>创业板B</v>
      </c>
      <c r="C6790" s="2">
        <v>10000</v>
      </c>
      <c r="D6790" s="2">
        <v>10000</v>
      </c>
      <c r="E6790" s="2" t="str">
        <f>"人民币"</f>
        <v>人民币</v>
      </c>
      <c r="F6790" s="2">
        <v>1.116</v>
      </c>
      <c r="G6790" s="2">
        <v>-927.5</v>
      </c>
      <c r="H6790" s="2">
        <v>-8.33</v>
      </c>
      <c r="I6790" s="2"/>
      <c r="J6790" s="2">
        <v>10230</v>
      </c>
      <c r="K6790" s="2">
        <v>1.023</v>
      </c>
      <c r="L6790" s="2">
        <v>0</v>
      </c>
      <c r="M6790" s="2">
        <v>0</v>
      </c>
      <c r="N6790" s="2" t="str">
        <f>"150153"</f>
        <v>150153</v>
      </c>
      <c r="O6790" s="2" t="str">
        <f>"0157472516"</f>
        <v>0157472516</v>
      </c>
      <c r="P6790" s="2" t="str">
        <f>"11157.50"</f>
        <v>11157.50</v>
      </c>
      <c r="Q6790" s="2">
        <v>1.3</v>
      </c>
      <c r="R6790" s="2">
        <f>Q6790*C6790</f>
        <v>13000</v>
      </c>
    </row>
    <row r="6791" spans="2:18">
      <c r="B6791" s="2" t="s">
        <v>7</v>
      </c>
      <c r="C6791" s="2">
        <v>600</v>
      </c>
      <c r="D6791" s="2">
        <v>600</v>
      </c>
      <c r="E6791" s="2" t="str">
        <f>"人民币"</f>
        <v>人民币</v>
      </c>
      <c r="F6791" s="2">
        <v>17.548</v>
      </c>
      <c r="G6791" s="2">
        <v>-310.88</v>
      </c>
      <c r="H6791" s="2">
        <v>-2.95</v>
      </c>
      <c r="I6791" s="2"/>
      <c r="J6791" s="2">
        <v>10218</v>
      </c>
      <c r="K6791" s="2">
        <v>17.03</v>
      </c>
      <c r="L6791" s="2">
        <v>0</v>
      </c>
      <c r="M6791" s="2">
        <v>0</v>
      </c>
      <c r="N6791" s="2" t="str">
        <f>"600008"</f>
        <v>600008</v>
      </c>
      <c r="O6791" s="2" t="str">
        <f t="shared" ref="O6791:O6794" si="2026">"A453612732"</f>
        <v>A453612732</v>
      </c>
      <c r="P6791" s="2" t="str">
        <f>"10528.88"</f>
        <v>10528.88</v>
      </c>
      <c r="Q6791" s="2">
        <v>25</v>
      </c>
      <c r="R6791" s="2">
        <f>Q6791*C6791</f>
        <v>15000</v>
      </c>
    </row>
    <row r="6792" spans="2:18">
      <c r="B6792" s="2" t="str">
        <f>"华英农业"</f>
        <v>华英农业</v>
      </c>
      <c r="C6792" s="2">
        <v>600</v>
      </c>
      <c r="D6792" s="2">
        <v>300</v>
      </c>
      <c r="E6792" s="2" t="str">
        <f>"人民币"</f>
        <v>人民币</v>
      </c>
      <c r="F6792" s="2">
        <v>14.948</v>
      </c>
      <c r="G6792" s="2">
        <v>-418.66</v>
      </c>
      <c r="H6792" s="2">
        <v>-4.67</v>
      </c>
      <c r="I6792" s="2"/>
      <c r="J6792" s="2">
        <v>8550</v>
      </c>
      <c r="K6792" s="2">
        <v>14.25</v>
      </c>
      <c r="L6792" s="2">
        <v>300</v>
      </c>
      <c r="M6792" s="2">
        <v>0</v>
      </c>
      <c r="N6792" s="2" t="str">
        <f>"002321"</f>
        <v>002321</v>
      </c>
      <c r="O6792" s="2" t="str">
        <f>"0157472516"</f>
        <v>0157472516</v>
      </c>
      <c r="P6792" s="2" t="str">
        <f>"8968.66"</f>
        <v>8968.66</v>
      </c>
      <c r="Q6792" s="2">
        <v>25</v>
      </c>
      <c r="R6792" s="2">
        <f>Q6792*C6792</f>
        <v>15000</v>
      </c>
    </row>
    <row r="6793" spans="2:18">
      <c r="B6793" s="2" t="str">
        <f>"*ST阳化"</f>
        <v>*ST阳化</v>
      </c>
      <c r="C6793" s="2">
        <v>900</v>
      </c>
      <c r="D6793" s="2">
        <v>600</v>
      </c>
      <c r="E6793" s="2" t="str">
        <f>"人民币"</f>
        <v>人民币</v>
      </c>
      <c r="F6793" s="2">
        <v>7.599</v>
      </c>
      <c r="G6793" s="2">
        <v>-80.2</v>
      </c>
      <c r="H6793" s="2">
        <v>-1.17</v>
      </c>
      <c r="I6793" s="2"/>
      <c r="J6793" s="2">
        <v>6759</v>
      </c>
      <c r="K6793" s="2">
        <v>7.51</v>
      </c>
      <c r="L6793" s="2">
        <v>300</v>
      </c>
      <c r="M6793" s="2">
        <v>0</v>
      </c>
      <c r="N6793" s="2" t="str">
        <f>"600691"</f>
        <v>600691</v>
      </c>
      <c r="O6793" s="2" t="str">
        <f>"A453612732"</f>
        <v>A453612732</v>
      </c>
      <c r="P6793" s="2" t="str">
        <f>"6839.20"</f>
        <v>6839.20</v>
      </c>
      <c r="Q6793" s="2">
        <v>11</v>
      </c>
      <c r="R6793" s="2">
        <f>Q6793*C6793</f>
        <v>9900</v>
      </c>
    </row>
    <row r="6794" spans="2:18">
      <c r="B6794" s="2" t="str">
        <f>"雪峰科技"</f>
        <v>雪峰科技</v>
      </c>
      <c r="C6794" s="2">
        <v>200</v>
      </c>
      <c r="D6794" s="2">
        <v>100</v>
      </c>
      <c r="E6794" s="2" t="str">
        <f>"人民币"</f>
        <v>人民币</v>
      </c>
      <c r="F6794" s="2">
        <v>37.898</v>
      </c>
      <c r="G6794" s="2">
        <v>-1239.59</v>
      </c>
      <c r="H6794" s="2">
        <v>-16.35</v>
      </c>
      <c r="I6794" s="2"/>
      <c r="J6794" s="2">
        <v>6340</v>
      </c>
      <c r="K6794" s="2">
        <v>31.7</v>
      </c>
      <c r="L6794" s="2">
        <v>100</v>
      </c>
      <c r="M6794" s="2">
        <v>0</v>
      </c>
      <c r="N6794" s="2" t="str">
        <f>"603227"</f>
        <v>603227</v>
      </c>
      <c r="O6794" s="2" t="str">
        <f>"A453612732"</f>
        <v>A453612732</v>
      </c>
      <c r="P6794" s="2" t="str">
        <f>"7579.59"</f>
        <v>7579.59</v>
      </c>
      <c r="Q6794" s="2">
        <v>42</v>
      </c>
      <c r="R6794" s="2">
        <f>Q6794*C6794</f>
        <v>8400</v>
      </c>
    </row>
    <row r="6795" spans="2:18">
      <c r="B6795" s="2" t="str">
        <f>"三花股份"</f>
        <v>三花股份</v>
      </c>
      <c r="C6795" s="2">
        <v>400</v>
      </c>
      <c r="D6795" s="2">
        <v>400</v>
      </c>
      <c r="E6795" s="2" t="str">
        <f>"人民币"</f>
        <v>人民币</v>
      </c>
      <c r="F6795" s="2">
        <v>13.737</v>
      </c>
      <c r="G6795" s="2">
        <v>69.25</v>
      </c>
      <c r="H6795" s="2">
        <v>1.26</v>
      </c>
      <c r="I6795" s="2"/>
      <c r="J6795" s="2">
        <v>5564</v>
      </c>
      <c r="K6795" s="2">
        <v>13.91</v>
      </c>
      <c r="L6795" s="2">
        <v>0</v>
      </c>
      <c r="M6795" s="2">
        <v>0</v>
      </c>
      <c r="N6795" s="2" t="str">
        <f>"002050"</f>
        <v>002050</v>
      </c>
      <c r="O6795" s="2" t="str">
        <f t="shared" ref="O6795:O6800" si="2027">"0157472516"</f>
        <v>0157472516</v>
      </c>
      <c r="P6795" s="2" t="str">
        <f>"5494.75"</f>
        <v>5494.75</v>
      </c>
      <c r="Q6795" s="2">
        <v>20</v>
      </c>
      <c r="R6795" s="2">
        <f>Q6795*C6795</f>
        <v>8000</v>
      </c>
    </row>
    <row r="6796" spans="2:18">
      <c r="B6796" s="2" t="str">
        <f>"农 产 品"</f>
        <v>农 产 品</v>
      </c>
      <c r="C6796" s="2">
        <v>200</v>
      </c>
      <c r="D6796" s="2">
        <v>200</v>
      </c>
      <c r="E6796" s="2" t="str">
        <f>"人民币"</f>
        <v>人民币</v>
      </c>
      <c r="F6796" s="2">
        <v>25.665</v>
      </c>
      <c r="G6796" s="2">
        <v>-601</v>
      </c>
      <c r="H6796" s="2">
        <v>-11.71</v>
      </c>
      <c r="I6796" s="2"/>
      <c r="J6796" s="2">
        <v>4532</v>
      </c>
      <c r="K6796" s="2">
        <v>22.66</v>
      </c>
      <c r="L6796" s="2">
        <v>0</v>
      </c>
      <c r="M6796" s="2">
        <v>0</v>
      </c>
      <c r="N6796" s="2" t="str">
        <f>"000061"</f>
        <v>000061</v>
      </c>
      <c r="O6796" s="2" t="str">
        <f>"0157472516"</f>
        <v>0157472516</v>
      </c>
      <c r="P6796" s="2" t="str">
        <f>"5133.00"</f>
        <v>5133.00</v>
      </c>
      <c r="Q6796" s="2">
        <v>35</v>
      </c>
      <c r="R6796" s="2">
        <f>Q6796*C6796</f>
        <v>7000</v>
      </c>
    </row>
    <row r="6797" spans="2:18">
      <c r="B6797" s="2" t="str">
        <f>"北京城建"</f>
        <v>北京城建</v>
      </c>
      <c r="C6797" s="2">
        <v>200</v>
      </c>
      <c r="D6797" s="2">
        <v>200</v>
      </c>
      <c r="E6797" s="2" t="str">
        <f>"人民币"</f>
        <v>人民币</v>
      </c>
      <c r="F6797" s="2">
        <v>24.605</v>
      </c>
      <c r="G6797" s="2">
        <v>-394.99</v>
      </c>
      <c r="H6797" s="2">
        <v>-8.03</v>
      </c>
      <c r="I6797" s="2"/>
      <c r="J6797" s="2">
        <v>4526</v>
      </c>
      <c r="K6797" s="2">
        <v>22.63</v>
      </c>
      <c r="L6797" s="2">
        <v>0</v>
      </c>
      <c r="M6797" s="2">
        <v>0</v>
      </c>
      <c r="N6797" s="2" t="str">
        <f>"600266"</f>
        <v>600266</v>
      </c>
      <c r="O6797" s="2" t="str">
        <f t="shared" ref="O6797:O6799" si="2028">"A453612732"</f>
        <v>A453612732</v>
      </c>
      <c r="P6797" s="2" t="str">
        <f>"4920.99"</f>
        <v>4920.99</v>
      </c>
      <c r="Q6797" s="2">
        <v>28</v>
      </c>
      <c r="R6797" s="2">
        <f>Q6797*C6797</f>
        <v>5600</v>
      </c>
    </row>
    <row r="6798" spans="2:18">
      <c r="B6798" s="2" t="str">
        <f>"上汽集团"</f>
        <v>上汽集团</v>
      </c>
      <c r="C6798" s="2">
        <v>200</v>
      </c>
      <c r="D6798" s="2">
        <v>200</v>
      </c>
      <c r="E6798" s="2" t="str">
        <f>"人民币"</f>
        <v>人民币</v>
      </c>
      <c r="F6798" s="2">
        <v>24.736</v>
      </c>
      <c r="G6798" s="2">
        <v>-449.12</v>
      </c>
      <c r="H6798" s="2">
        <v>-9.08</v>
      </c>
      <c r="I6798" s="2"/>
      <c r="J6798" s="2">
        <v>4498</v>
      </c>
      <c r="K6798" s="2">
        <v>22.49</v>
      </c>
      <c r="L6798" s="2">
        <v>0</v>
      </c>
      <c r="M6798" s="2">
        <v>0</v>
      </c>
      <c r="N6798" s="2" t="str">
        <f>"600104"</f>
        <v>600104</v>
      </c>
      <c r="O6798" s="2" t="str">
        <f>"A453612732"</f>
        <v>A453612732</v>
      </c>
      <c r="P6798" s="2" t="str">
        <f>"4947.12"</f>
        <v>4947.12</v>
      </c>
      <c r="Q6798" s="2">
        <v>35</v>
      </c>
      <c r="R6798" s="2">
        <f>Q6798*C6798</f>
        <v>7000</v>
      </c>
    </row>
    <row r="6799" spans="2:18">
      <c r="B6799" s="2" t="str">
        <f>"中海集运"</f>
        <v>中海集运</v>
      </c>
      <c r="C6799" s="2">
        <v>400</v>
      </c>
      <c r="D6799" s="2">
        <v>400</v>
      </c>
      <c r="E6799" s="2" t="str">
        <f>"人民币"</f>
        <v>人民币</v>
      </c>
      <c r="F6799" s="2">
        <v>9.099</v>
      </c>
      <c r="G6799" s="2">
        <v>-167.68</v>
      </c>
      <c r="H6799" s="2">
        <v>-4.6</v>
      </c>
      <c r="I6799" s="2"/>
      <c r="J6799" s="2">
        <v>3472</v>
      </c>
      <c r="K6799" s="2">
        <v>8.68</v>
      </c>
      <c r="L6799" s="2">
        <v>0</v>
      </c>
      <c r="M6799" s="2">
        <v>0</v>
      </c>
      <c r="N6799" s="2" t="str">
        <f>"601866"</f>
        <v>601866</v>
      </c>
      <c r="O6799" s="2" t="str">
        <f>"A453612732"</f>
        <v>A453612732</v>
      </c>
      <c r="P6799" s="2" t="str">
        <f>"3639.68"</f>
        <v>3639.68</v>
      </c>
      <c r="Q6799" s="2">
        <v>12</v>
      </c>
      <c r="R6799" s="2">
        <f>Q6799*C6799</f>
        <v>4800</v>
      </c>
    </row>
    <row r="6800" spans="2:18">
      <c r="B6800" s="2" t="str">
        <f>"中航军B"</f>
        <v>中航军B</v>
      </c>
      <c r="C6800" s="2">
        <v>3000</v>
      </c>
      <c r="D6800" s="2">
        <v>3000</v>
      </c>
      <c r="E6800" s="2" t="str">
        <f>"人民币"</f>
        <v>人民币</v>
      </c>
      <c r="F6800" s="2">
        <v>0.972</v>
      </c>
      <c r="G6800" s="2">
        <v>-62</v>
      </c>
      <c r="H6800" s="2">
        <v>-2.16</v>
      </c>
      <c r="I6800" s="2"/>
      <c r="J6800" s="2">
        <v>2853</v>
      </c>
      <c r="K6800" s="2">
        <v>0.951</v>
      </c>
      <c r="L6800" s="2">
        <v>0</v>
      </c>
      <c r="M6800" s="2">
        <v>0</v>
      </c>
      <c r="N6800" s="2" t="str">
        <f>"150222"</f>
        <v>150222</v>
      </c>
      <c r="O6800" s="2" t="str">
        <f>"0157472516"</f>
        <v>0157472516</v>
      </c>
      <c r="P6800" s="2" t="str">
        <f>"2915.00"</f>
        <v>2915.00</v>
      </c>
      <c r="Q6800" s="2">
        <v>1.1</v>
      </c>
      <c r="R6800" s="2">
        <f>Q6800*C6800</f>
        <v>3300</v>
      </c>
    </row>
    <row r="6801" spans="2:18">
      <c r="B6801" s="2" t="str">
        <f>"华贸物流"</f>
        <v>华贸物流</v>
      </c>
      <c r="C6801" s="2">
        <v>200</v>
      </c>
      <c r="D6801" s="2">
        <v>200</v>
      </c>
      <c r="E6801" s="2" t="str">
        <f>"人民币"</f>
        <v>人民币</v>
      </c>
      <c r="F6801" s="2">
        <v>16.576</v>
      </c>
      <c r="G6801" s="2">
        <v>-473.12</v>
      </c>
      <c r="H6801" s="2">
        <v>-14.27</v>
      </c>
      <c r="I6801" s="2"/>
      <c r="J6801" s="2">
        <v>2842</v>
      </c>
      <c r="K6801" s="2">
        <v>14.21</v>
      </c>
      <c r="L6801" s="2">
        <v>0</v>
      </c>
      <c r="M6801" s="2">
        <v>0</v>
      </c>
      <c r="N6801" s="2" t="str">
        <f>"603128"</f>
        <v>603128</v>
      </c>
      <c r="O6801" s="2" t="str">
        <f t="shared" ref="O6801:O6804" si="2029">"A453612732"</f>
        <v>A453612732</v>
      </c>
      <c r="P6801" s="2" t="str">
        <f>"3315.12"</f>
        <v>3315.12</v>
      </c>
      <c r="Q6801" s="2">
        <v>20</v>
      </c>
      <c r="R6801" s="2">
        <f>Q6801*C6801</f>
        <v>4000</v>
      </c>
    </row>
    <row r="6802" spans="2:18">
      <c r="B6802" s="2" t="str">
        <f>"盛达矿业"</f>
        <v>盛达矿业</v>
      </c>
      <c r="C6802" s="2">
        <v>100</v>
      </c>
      <c r="D6802" s="2">
        <v>100</v>
      </c>
      <c r="E6802" s="2" t="str">
        <f>"人民币"</f>
        <v>人民币</v>
      </c>
      <c r="F6802" s="2">
        <v>38.308</v>
      </c>
      <c r="G6802" s="2">
        <v>-1175.77</v>
      </c>
      <c r="H6802" s="2">
        <v>-30.69</v>
      </c>
      <c r="I6802" s="2"/>
      <c r="J6802" s="2">
        <v>2655</v>
      </c>
      <c r="K6802" s="2">
        <v>26.55</v>
      </c>
      <c r="L6802" s="2">
        <v>0</v>
      </c>
      <c r="M6802" s="2">
        <v>100</v>
      </c>
      <c r="N6802" s="2" t="str">
        <f>"000603"</f>
        <v>000603</v>
      </c>
      <c r="O6802" s="2" t="str">
        <f>"0157472516"</f>
        <v>0157472516</v>
      </c>
      <c r="P6802" s="2" t="str">
        <f>"3830.77"</f>
        <v>3830.77</v>
      </c>
      <c r="Q6802" s="2">
        <v>40</v>
      </c>
      <c r="R6802" s="2">
        <f>Q6802*C6802</f>
        <v>4000</v>
      </c>
    </row>
    <row r="6803" spans="2:18">
      <c r="B6803" s="2" t="str">
        <f>"大众交通"</f>
        <v>大众交通</v>
      </c>
      <c r="C6803" s="2">
        <v>100</v>
      </c>
      <c r="D6803" s="2">
        <v>100</v>
      </c>
      <c r="E6803" s="2" t="str">
        <f>"人民币"</f>
        <v>人民币</v>
      </c>
      <c r="F6803" s="2">
        <v>30.941</v>
      </c>
      <c r="G6803" s="2">
        <v>-1037.13</v>
      </c>
      <c r="H6803" s="2">
        <v>-33.52</v>
      </c>
      <c r="I6803" s="2"/>
      <c r="J6803" s="2">
        <v>2057</v>
      </c>
      <c r="K6803" s="2">
        <v>20.57</v>
      </c>
      <c r="L6803" s="2">
        <v>0</v>
      </c>
      <c r="M6803" s="2">
        <v>0</v>
      </c>
      <c r="N6803" s="2" t="str">
        <f>"600611"</f>
        <v>600611</v>
      </c>
      <c r="O6803" s="2" t="str">
        <f>"A453612732"</f>
        <v>A453612732</v>
      </c>
      <c r="P6803" s="2" t="str">
        <f>"3094.13"</f>
        <v>3094.13</v>
      </c>
      <c r="Q6803" s="2">
        <v>28</v>
      </c>
      <c r="R6803" s="2">
        <f>Q6803*C6803</f>
        <v>2800</v>
      </c>
    </row>
    <row r="6804" spans="2:18">
      <c r="B6804" s="2" t="str">
        <f>"中国中车"</f>
        <v>中国中车</v>
      </c>
      <c r="C6804" s="2">
        <v>100</v>
      </c>
      <c r="D6804" s="2">
        <v>100</v>
      </c>
      <c r="E6804" s="2" t="str">
        <f>"人民币"</f>
        <v>人民币</v>
      </c>
      <c r="F6804" s="2">
        <v>26.395</v>
      </c>
      <c r="G6804" s="2">
        <v>-631.5</v>
      </c>
      <c r="H6804" s="2">
        <v>-23.92</v>
      </c>
      <c r="I6804" s="2"/>
      <c r="J6804" s="2">
        <v>2008</v>
      </c>
      <c r="K6804" s="2">
        <v>20.08</v>
      </c>
      <c r="L6804" s="2">
        <v>0</v>
      </c>
      <c r="M6804" s="2">
        <v>100</v>
      </c>
      <c r="N6804" s="2" t="str">
        <f>"601766"</f>
        <v>601766</v>
      </c>
      <c r="O6804" s="2" t="str">
        <f>"A453612732"</f>
        <v>A453612732</v>
      </c>
      <c r="P6804" s="2" t="str">
        <f>"2639.50"</f>
        <v>2639.50</v>
      </c>
      <c r="Q6804" s="2">
        <v>30</v>
      </c>
      <c r="R6804" s="2">
        <f>Q6804*C6804</f>
        <v>3000</v>
      </c>
    </row>
    <row r="6805" spans="2:18">
      <c r="B6805" s="2" t="s">
        <v>8</v>
      </c>
      <c r="C6805" s="2" t="s">
        <v>9</v>
      </c>
      <c r="D6805" s="4" t="s">
        <v>10</v>
      </c>
      <c r="E6805" s="4"/>
      <c r="F6805" s="4"/>
      <c r="G6805" s="2"/>
      <c r="H6805" s="2">
        <f>SUM(H6789:H6804)</f>
        <v>-178.38</v>
      </c>
      <c r="I6805" s="2"/>
      <c r="J6805" s="2"/>
      <c r="K6805" s="2"/>
      <c r="L6805" s="2"/>
      <c r="M6805" s="2"/>
      <c r="N6805" s="2"/>
      <c r="O6805" s="2"/>
      <c r="P6805" s="2"/>
      <c r="Q6805" s="2"/>
      <c r="R6805" s="2">
        <f>SUM(R6789:R6804)</f>
        <v>134800</v>
      </c>
    </row>
    <row r="6806" customFormat="1" spans="4:9">
      <c r="D6806" s="5"/>
      <c r="E6806" s="5"/>
      <c r="F6806" s="5"/>
      <c r="I6806" s="6">
        <v>42257</v>
      </c>
    </row>
    <row r="6807" customFormat="1" spans="11:11">
      <c r="K6807" s="6">
        <f>I6806+1</f>
        <v>42258</v>
      </c>
    </row>
    <row r="6808" customFormat="1" spans="3:12">
      <c r="C6808" t="s">
        <v>11</v>
      </c>
      <c r="L6808" s="7">
        <f ca="1">NOW()</f>
        <v>42259.9654398148</v>
      </c>
    </row>
    <row r="6809" customFormat="1" spans="10:10">
      <c r="J6809" t="e">
        <f>E6801+1</f>
        <v>#VALUE!</v>
      </c>
    </row>
    <row r="6810" customFormat="1" spans="7:7">
      <c r="G6810" t="s">
        <v>12</v>
      </c>
    </row>
    <row r="6811" customFormat="1" spans="6:6">
      <c r="F6811" t="s">
        <v>13</v>
      </c>
    </row>
    <row r="6812" spans="1:17">
      <c r="A6812" s="2" t="str">
        <f>"币种"</f>
        <v>币种</v>
      </c>
      <c r="B6812" s="2" t="str">
        <f>"余额"</f>
        <v>余额</v>
      </c>
      <c r="C6812" s="2" t="str">
        <f>"可用"</f>
        <v>可用</v>
      </c>
      <c r="D6812" s="2" t="str">
        <f>"可取"</f>
        <v>可取</v>
      </c>
      <c r="E6812" s="2" t="str">
        <f>"参考市值"</f>
        <v>参考市值</v>
      </c>
      <c r="F6812" s="2" t="str">
        <f>"资产"</f>
        <v>资产</v>
      </c>
      <c r="G6812" s="2" t="str">
        <f>"盈亏"</f>
        <v>盈亏</v>
      </c>
      <c r="H6812" s="2"/>
      <c r="I6812" s="2"/>
      <c r="J6812" s="2"/>
      <c r="K6812" s="2"/>
      <c r="L6812" s="2"/>
      <c r="M6812" s="2"/>
      <c r="N6812" s="2"/>
      <c r="O6812" s="2"/>
      <c r="P6812" s="2"/>
      <c r="Q6812" s="2"/>
    </row>
    <row r="6813" spans="1:17">
      <c r="A6813" s="2" t="str">
        <f>"人民币"</f>
        <v>人民币</v>
      </c>
      <c r="B6813" s="2" t="str">
        <f>"5508.71"</f>
        <v>5508.71</v>
      </c>
      <c r="C6813" s="2" t="str">
        <f>"138.54"</f>
        <v>138.54</v>
      </c>
      <c r="D6813" s="2" t="str">
        <f>"138.54"</f>
        <v>138.54</v>
      </c>
      <c r="E6813" s="2" t="str">
        <f>"91616.00"</f>
        <v>91616.00</v>
      </c>
      <c r="F6813" s="2" t="str">
        <f>"91754.54"</f>
        <v>91754.54</v>
      </c>
      <c r="G6813" s="2" t="str">
        <f>"-9194.42"</f>
        <v>-9194.42</v>
      </c>
      <c r="H6813" s="2"/>
      <c r="I6813" s="2"/>
      <c r="J6813" s="2"/>
      <c r="K6813" s="2"/>
      <c r="L6813" s="2"/>
      <c r="M6813" s="2"/>
      <c r="N6813" s="2"/>
      <c r="O6813" s="2"/>
      <c r="P6813" s="2"/>
      <c r="Q6813" s="2"/>
    </row>
    <row r="6814" spans="1:17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8"/>
    </row>
    <row r="6815" spans="1:18">
      <c r="A6815" s="2" t="s">
        <v>0</v>
      </c>
      <c r="B6815" s="2" t="str">
        <f>"证券数量"</f>
        <v>证券数量</v>
      </c>
      <c r="C6815" s="2" t="s">
        <v>1</v>
      </c>
      <c r="D6815" s="2" t="str">
        <f>"价格币种"</f>
        <v>价格币种</v>
      </c>
      <c r="E6815" s="2" t="str">
        <f>"成本价"</f>
        <v>成本价</v>
      </c>
      <c r="F6815" s="2" t="str">
        <f>"浮动盈亏"</f>
        <v>浮动盈亏</v>
      </c>
      <c r="G6815" s="2" t="str">
        <f>"盈亏比例(%)"</f>
        <v>盈亏比例(%)</v>
      </c>
      <c r="H6815" s="2" t="str">
        <f>"折算汇率"</f>
        <v>折算汇率</v>
      </c>
      <c r="I6815" s="2" t="str">
        <f>"最新市值"</f>
        <v>最新市值</v>
      </c>
      <c r="J6815" s="2" t="str">
        <f>"当前价"</f>
        <v>当前价</v>
      </c>
      <c r="K6815" s="2" t="str">
        <f>"今买数量"</f>
        <v>今买数量</v>
      </c>
      <c r="L6815" s="2" t="str">
        <f>"今卖数量"</f>
        <v>今卖数量</v>
      </c>
      <c r="M6815" s="2" t="str">
        <f>"证券代码"</f>
        <v>证券代码</v>
      </c>
      <c r="N6815" s="2" t="str">
        <f>"股东代码"</f>
        <v>股东代码</v>
      </c>
      <c r="O6815" s="2" t="str">
        <f>"成本金额"</f>
        <v>成本金额</v>
      </c>
      <c r="P6815" s="2" t="s">
        <v>2</v>
      </c>
      <c r="Q6815" s="2"/>
      <c r="R6815" s="2" t="s">
        <v>3</v>
      </c>
    </row>
    <row r="6816" spans="1:18">
      <c r="A6816" s="2" t="s">
        <v>4</v>
      </c>
      <c r="B6816" s="9" t="s">
        <v>5</v>
      </c>
      <c r="C6816" s="9" t="s">
        <v>5</v>
      </c>
      <c r="D6816" s="2" t="str">
        <f t="shared" ref="D6816:D6831" si="2030">"人民币"</f>
        <v>人民币</v>
      </c>
      <c r="E6816" s="2">
        <v>19.758</v>
      </c>
      <c r="F6816" s="2">
        <v>-1294.53</v>
      </c>
      <c r="G6816" s="2">
        <v>-8.19</v>
      </c>
      <c r="H6816" s="9" t="s">
        <v>6</v>
      </c>
      <c r="I6816" s="2">
        <v>14512</v>
      </c>
      <c r="J6816" s="2">
        <v>18.14</v>
      </c>
      <c r="K6816" s="2">
        <v>0</v>
      </c>
      <c r="L6816" s="2">
        <v>0</v>
      </c>
      <c r="M6816" s="2" t="str">
        <f>"000936"</f>
        <v>000936</v>
      </c>
      <c r="N6816" s="2" t="str">
        <f t="shared" ref="N6816:N6819" si="2031">"0157472516"</f>
        <v>0157472516</v>
      </c>
      <c r="O6816" s="2" t="str">
        <f>"15806.53"</f>
        <v>15806.53</v>
      </c>
      <c r="P6816" s="2">
        <v>30</v>
      </c>
      <c r="Q6816" s="2">
        <f t="shared" ref="Q6816:Q6831" si="2032">P6816*B6816</f>
        <v>24000</v>
      </c>
      <c r="R6816" s="2">
        <f t="shared" ref="R6816:R6831" si="2033">(Q6816-O6816)/O6816*100</f>
        <v>51.835981711356</v>
      </c>
    </row>
    <row r="6817" spans="1:18">
      <c r="A6817" s="2" t="str">
        <f>"创业板B"</f>
        <v>创业板B</v>
      </c>
      <c r="B6817" s="2">
        <v>10000</v>
      </c>
      <c r="C6817" s="2">
        <v>10000</v>
      </c>
      <c r="D6817" s="2" t="str">
        <f>"人民币"</f>
        <v>人民币</v>
      </c>
      <c r="E6817" s="2">
        <v>1.116</v>
      </c>
      <c r="F6817" s="2">
        <v>-927.5</v>
      </c>
      <c r="G6817" s="2">
        <v>-8.33</v>
      </c>
      <c r="H6817" s="2"/>
      <c r="I6817" s="2">
        <v>10230</v>
      </c>
      <c r="J6817" s="2">
        <v>1.023</v>
      </c>
      <c r="K6817" s="2">
        <v>0</v>
      </c>
      <c r="L6817" s="2">
        <v>0</v>
      </c>
      <c r="M6817" s="2" t="str">
        <f>"150153"</f>
        <v>150153</v>
      </c>
      <c r="N6817" s="2" t="str">
        <f>"0157472516"</f>
        <v>0157472516</v>
      </c>
      <c r="O6817" s="2" t="str">
        <f>"11157.50"</f>
        <v>11157.50</v>
      </c>
      <c r="P6817" s="2">
        <v>1.3</v>
      </c>
      <c r="Q6817" s="2">
        <f>P6817*B6817</f>
        <v>13000</v>
      </c>
      <c r="R6817" s="2">
        <f>(Q6817-O6817)/O6817*100</f>
        <v>16.5135559041004</v>
      </c>
    </row>
    <row r="6818" spans="1:18">
      <c r="A6818" s="2" t="s">
        <v>7</v>
      </c>
      <c r="B6818" s="2">
        <v>600</v>
      </c>
      <c r="C6818" s="2">
        <v>600</v>
      </c>
      <c r="D6818" s="2" t="str">
        <f>"人民币"</f>
        <v>人民币</v>
      </c>
      <c r="E6818" s="2">
        <v>17.548</v>
      </c>
      <c r="F6818" s="2">
        <v>-310.88</v>
      </c>
      <c r="G6818" s="2">
        <v>-2.95</v>
      </c>
      <c r="H6818" s="2"/>
      <c r="I6818" s="2">
        <v>10218</v>
      </c>
      <c r="J6818" s="2">
        <v>17.03</v>
      </c>
      <c r="K6818" s="2">
        <v>0</v>
      </c>
      <c r="L6818" s="2">
        <v>0</v>
      </c>
      <c r="M6818" s="2" t="str">
        <f>"600008"</f>
        <v>600008</v>
      </c>
      <c r="N6818" s="2" t="str">
        <f t="shared" ref="N6818:N6821" si="2034">"A453612732"</f>
        <v>A453612732</v>
      </c>
      <c r="O6818" s="2" t="str">
        <f>"10528.88"</f>
        <v>10528.88</v>
      </c>
      <c r="P6818" s="2">
        <v>25</v>
      </c>
      <c r="Q6818" s="2">
        <f>P6818*B6818</f>
        <v>15000</v>
      </c>
      <c r="R6818" s="2">
        <f>(Q6818-O6818)/O6818*100</f>
        <v>42.4652954540274</v>
      </c>
    </row>
    <row r="6819" spans="1:18">
      <c r="A6819" s="2" t="str">
        <f>"华英农业"</f>
        <v>华英农业</v>
      </c>
      <c r="B6819" s="2">
        <v>600</v>
      </c>
      <c r="C6819" s="2">
        <v>300</v>
      </c>
      <c r="D6819" s="2" t="str">
        <f>"人民币"</f>
        <v>人民币</v>
      </c>
      <c r="E6819" s="2">
        <v>14.948</v>
      </c>
      <c r="F6819" s="2">
        <v>-418.66</v>
      </c>
      <c r="G6819" s="2">
        <v>-4.67</v>
      </c>
      <c r="H6819" s="2"/>
      <c r="I6819" s="2">
        <v>8550</v>
      </c>
      <c r="J6819" s="2">
        <v>14.25</v>
      </c>
      <c r="K6819" s="2">
        <v>300</v>
      </c>
      <c r="L6819" s="2">
        <v>0</v>
      </c>
      <c r="M6819" s="2" t="str">
        <f>"002321"</f>
        <v>002321</v>
      </c>
      <c r="N6819" s="2" t="str">
        <f>"0157472516"</f>
        <v>0157472516</v>
      </c>
      <c r="O6819" s="2" t="str">
        <f>"8968.66"</f>
        <v>8968.66</v>
      </c>
      <c r="P6819" s="2">
        <v>25</v>
      </c>
      <c r="Q6819" s="2">
        <f>P6819*B6819</f>
        <v>15000</v>
      </c>
      <c r="R6819" s="2">
        <f>(Q6819-O6819)/O6819*100</f>
        <v>67.2490650777262</v>
      </c>
    </row>
    <row r="6820" spans="1:18">
      <c r="A6820" s="2" t="str">
        <f>"*ST阳化"</f>
        <v>*ST阳化</v>
      </c>
      <c r="B6820" s="2">
        <v>900</v>
      </c>
      <c r="C6820" s="2">
        <v>600</v>
      </c>
      <c r="D6820" s="2" t="str">
        <f>"人民币"</f>
        <v>人民币</v>
      </c>
      <c r="E6820" s="2">
        <v>7.599</v>
      </c>
      <c r="F6820" s="2">
        <v>-80.2</v>
      </c>
      <c r="G6820" s="2">
        <v>-1.17</v>
      </c>
      <c r="H6820" s="2"/>
      <c r="I6820" s="2">
        <v>6759</v>
      </c>
      <c r="J6820" s="2">
        <v>7.51</v>
      </c>
      <c r="K6820" s="2">
        <v>300</v>
      </c>
      <c r="L6820" s="2">
        <v>0</v>
      </c>
      <c r="M6820" s="2" t="str">
        <f>"600691"</f>
        <v>600691</v>
      </c>
      <c r="N6820" s="2" t="str">
        <f>"A453612732"</f>
        <v>A453612732</v>
      </c>
      <c r="O6820" s="2" t="str">
        <f>"6839.20"</f>
        <v>6839.20</v>
      </c>
      <c r="P6820" s="2">
        <v>11</v>
      </c>
      <c r="Q6820" s="2">
        <f>P6820*B6820</f>
        <v>9900</v>
      </c>
      <c r="R6820" s="2">
        <f>(Q6820-O6820)/O6820*100</f>
        <v>44.7537723710376</v>
      </c>
    </row>
    <row r="6821" spans="1:18">
      <c r="A6821" s="2" t="str">
        <f>"雪峰科技"</f>
        <v>雪峰科技</v>
      </c>
      <c r="B6821" s="2">
        <v>200</v>
      </c>
      <c r="C6821" s="2">
        <v>100</v>
      </c>
      <c r="D6821" s="2" t="str">
        <f>"人民币"</f>
        <v>人民币</v>
      </c>
      <c r="E6821" s="2">
        <v>37.898</v>
      </c>
      <c r="F6821" s="2">
        <v>-1239.59</v>
      </c>
      <c r="G6821" s="2">
        <v>-16.35</v>
      </c>
      <c r="H6821" s="2"/>
      <c r="I6821" s="2">
        <v>6340</v>
      </c>
      <c r="J6821" s="2">
        <v>31.7</v>
      </c>
      <c r="K6821" s="2">
        <v>100</v>
      </c>
      <c r="L6821" s="2">
        <v>0</v>
      </c>
      <c r="M6821" s="2" t="str">
        <f>"603227"</f>
        <v>603227</v>
      </c>
      <c r="N6821" s="2" t="str">
        <f>"A453612732"</f>
        <v>A453612732</v>
      </c>
      <c r="O6821" s="2" t="str">
        <f>"7579.59"</f>
        <v>7579.59</v>
      </c>
      <c r="P6821" s="2">
        <v>42</v>
      </c>
      <c r="Q6821" s="2">
        <f>P6821*B6821</f>
        <v>8400</v>
      </c>
      <c r="R6821" s="2">
        <f>(Q6821-O6821)/O6821*100</f>
        <v>10.8239363870605</v>
      </c>
    </row>
    <row r="6822" spans="1:18">
      <c r="A6822" s="2" t="str">
        <f>"三花股份"</f>
        <v>三花股份</v>
      </c>
      <c r="B6822" s="2">
        <v>400</v>
      </c>
      <c r="C6822" s="2">
        <v>400</v>
      </c>
      <c r="D6822" s="2" t="str">
        <f>"人民币"</f>
        <v>人民币</v>
      </c>
      <c r="E6822" s="2">
        <v>13.737</v>
      </c>
      <c r="F6822" s="2">
        <v>69.25</v>
      </c>
      <c r="G6822" s="2">
        <v>1.26</v>
      </c>
      <c r="H6822" s="2"/>
      <c r="I6822" s="2">
        <v>5564</v>
      </c>
      <c r="J6822" s="2">
        <v>13.91</v>
      </c>
      <c r="K6822" s="2">
        <v>0</v>
      </c>
      <c r="L6822" s="2">
        <v>0</v>
      </c>
      <c r="M6822" s="2" t="str">
        <f>"002050"</f>
        <v>002050</v>
      </c>
      <c r="N6822" s="2" t="str">
        <f t="shared" ref="N6822:N6827" si="2035">"0157472516"</f>
        <v>0157472516</v>
      </c>
      <c r="O6822" s="2" t="str">
        <f>"5494.75"</f>
        <v>5494.75</v>
      </c>
      <c r="P6822" s="2">
        <v>20</v>
      </c>
      <c r="Q6822" s="2">
        <f>P6822*B6822</f>
        <v>8000</v>
      </c>
      <c r="R6822" s="2">
        <f>(Q6822-O6822)/O6822*100</f>
        <v>45.5935210883116</v>
      </c>
    </row>
    <row r="6823" spans="1:18">
      <c r="A6823" s="2" t="str">
        <f>"农 产 品"</f>
        <v>农 产 品</v>
      </c>
      <c r="B6823" s="2">
        <v>200</v>
      </c>
      <c r="C6823" s="2">
        <v>200</v>
      </c>
      <c r="D6823" s="2" t="str">
        <f>"人民币"</f>
        <v>人民币</v>
      </c>
      <c r="E6823" s="2">
        <v>25.665</v>
      </c>
      <c r="F6823" s="2">
        <v>-601</v>
      </c>
      <c r="G6823" s="2">
        <v>-11.71</v>
      </c>
      <c r="H6823" s="2"/>
      <c r="I6823" s="2">
        <v>4532</v>
      </c>
      <c r="J6823" s="2">
        <v>22.66</v>
      </c>
      <c r="K6823" s="2">
        <v>0</v>
      </c>
      <c r="L6823" s="2">
        <v>0</v>
      </c>
      <c r="M6823" s="2" t="str">
        <f>"000061"</f>
        <v>000061</v>
      </c>
      <c r="N6823" s="2" t="str">
        <f>"0157472516"</f>
        <v>0157472516</v>
      </c>
      <c r="O6823" s="2" t="str">
        <f>"5133.00"</f>
        <v>5133.00</v>
      </c>
      <c r="P6823" s="2">
        <v>35</v>
      </c>
      <c r="Q6823" s="2">
        <f>P6823*B6823</f>
        <v>7000</v>
      </c>
      <c r="R6823" s="2">
        <f>(Q6823-O6823)/O6823*100</f>
        <v>36.3724917202416</v>
      </c>
    </row>
    <row r="6824" spans="1:18">
      <c r="A6824" s="2" t="str">
        <f>"北京城建"</f>
        <v>北京城建</v>
      </c>
      <c r="B6824" s="2">
        <v>200</v>
      </c>
      <c r="C6824" s="2">
        <v>200</v>
      </c>
      <c r="D6824" s="2" t="str">
        <f>"人民币"</f>
        <v>人民币</v>
      </c>
      <c r="E6824" s="2">
        <v>24.605</v>
      </c>
      <c r="F6824" s="2">
        <v>-394.99</v>
      </c>
      <c r="G6824" s="2">
        <v>-8.03</v>
      </c>
      <c r="H6824" s="2"/>
      <c r="I6824" s="2">
        <v>4526</v>
      </c>
      <c r="J6824" s="2">
        <v>22.63</v>
      </c>
      <c r="K6824" s="2">
        <v>0</v>
      </c>
      <c r="L6824" s="2">
        <v>0</v>
      </c>
      <c r="M6824" s="2" t="str">
        <f>"600266"</f>
        <v>600266</v>
      </c>
      <c r="N6824" s="2" t="str">
        <f t="shared" ref="N6824:N6826" si="2036">"A453612732"</f>
        <v>A453612732</v>
      </c>
      <c r="O6824" s="2" t="str">
        <f>"4920.99"</f>
        <v>4920.99</v>
      </c>
      <c r="P6824" s="2">
        <v>28</v>
      </c>
      <c r="Q6824" s="2">
        <f>P6824*B6824</f>
        <v>5600</v>
      </c>
      <c r="R6824" s="2">
        <f>(Q6824-O6824)/O6824*100</f>
        <v>13.7982397850839</v>
      </c>
    </row>
    <row r="6825" spans="1:18">
      <c r="A6825" s="2" t="str">
        <f>"上汽集团"</f>
        <v>上汽集团</v>
      </c>
      <c r="B6825" s="2">
        <v>200</v>
      </c>
      <c r="C6825" s="2">
        <v>200</v>
      </c>
      <c r="D6825" s="2" t="str">
        <f>"人民币"</f>
        <v>人民币</v>
      </c>
      <c r="E6825" s="2">
        <v>24.736</v>
      </c>
      <c r="F6825" s="2">
        <v>-449.12</v>
      </c>
      <c r="G6825" s="2">
        <v>-9.08</v>
      </c>
      <c r="H6825" s="2"/>
      <c r="I6825" s="2">
        <v>4498</v>
      </c>
      <c r="J6825" s="2">
        <v>22.49</v>
      </c>
      <c r="K6825" s="2">
        <v>0</v>
      </c>
      <c r="L6825" s="2">
        <v>0</v>
      </c>
      <c r="M6825" s="2" t="str">
        <f>"600104"</f>
        <v>600104</v>
      </c>
      <c r="N6825" s="2" t="str">
        <f>"A453612732"</f>
        <v>A453612732</v>
      </c>
      <c r="O6825" s="2" t="str">
        <f>"4947.12"</f>
        <v>4947.12</v>
      </c>
      <c r="P6825" s="2">
        <v>35</v>
      </c>
      <c r="Q6825" s="2">
        <f>P6825*B6825</f>
        <v>7000</v>
      </c>
      <c r="R6825" s="2">
        <f>(Q6825-O6825)/O6825*100</f>
        <v>41.4964666310904</v>
      </c>
    </row>
    <row r="6826" spans="1:18">
      <c r="A6826" s="2" t="str">
        <f>"中海集运"</f>
        <v>中海集运</v>
      </c>
      <c r="B6826" s="2">
        <v>400</v>
      </c>
      <c r="C6826" s="2">
        <v>400</v>
      </c>
      <c r="D6826" s="2" t="str">
        <f>"人民币"</f>
        <v>人民币</v>
      </c>
      <c r="E6826" s="2">
        <v>9.099</v>
      </c>
      <c r="F6826" s="2">
        <v>-167.68</v>
      </c>
      <c r="G6826" s="2">
        <v>-4.6</v>
      </c>
      <c r="H6826" s="2"/>
      <c r="I6826" s="2">
        <v>3472</v>
      </c>
      <c r="J6826" s="2">
        <v>8.68</v>
      </c>
      <c r="K6826" s="2">
        <v>0</v>
      </c>
      <c r="L6826" s="2">
        <v>0</v>
      </c>
      <c r="M6826" s="2" t="str">
        <f>"601866"</f>
        <v>601866</v>
      </c>
      <c r="N6826" s="2" t="str">
        <f>"A453612732"</f>
        <v>A453612732</v>
      </c>
      <c r="O6826" s="2" t="str">
        <f>"3639.68"</f>
        <v>3639.68</v>
      </c>
      <c r="P6826" s="2">
        <v>12</v>
      </c>
      <c r="Q6826" s="2">
        <f>P6826*B6826</f>
        <v>4800</v>
      </c>
      <c r="R6826" s="2">
        <f>(Q6826-O6826)/O6826*100</f>
        <v>31.8797256901706</v>
      </c>
    </row>
    <row r="6827" spans="1:18">
      <c r="A6827" s="2" t="str">
        <f>"中航军B"</f>
        <v>中航军B</v>
      </c>
      <c r="B6827" s="2">
        <v>3000</v>
      </c>
      <c r="C6827" s="2">
        <v>3000</v>
      </c>
      <c r="D6827" s="2" t="str">
        <f>"人民币"</f>
        <v>人民币</v>
      </c>
      <c r="E6827" s="2">
        <v>0.972</v>
      </c>
      <c r="F6827" s="2">
        <v>-62</v>
      </c>
      <c r="G6827" s="2">
        <v>-2.16</v>
      </c>
      <c r="H6827" s="2"/>
      <c r="I6827" s="2">
        <v>2853</v>
      </c>
      <c r="J6827" s="2">
        <v>0.951</v>
      </c>
      <c r="K6827" s="2">
        <v>0</v>
      </c>
      <c r="L6827" s="2">
        <v>0</v>
      </c>
      <c r="M6827" s="2" t="str">
        <f>"150222"</f>
        <v>150222</v>
      </c>
      <c r="N6827" s="2" t="str">
        <f>"0157472516"</f>
        <v>0157472516</v>
      </c>
      <c r="O6827" s="2" t="str">
        <f>"2915.00"</f>
        <v>2915.00</v>
      </c>
      <c r="P6827" s="2">
        <v>1.1</v>
      </c>
      <c r="Q6827" s="2">
        <f>P6827*B6827</f>
        <v>3300</v>
      </c>
      <c r="R6827" s="2">
        <f>(Q6827-O6827)/O6827*100</f>
        <v>13.2075471698113</v>
      </c>
    </row>
    <row r="6828" spans="1:18">
      <c r="A6828" s="2" t="str">
        <f>"华贸物流"</f>
        <v>华贸物流</v>
      </c>
      <c r="B6828" s="2">
        <v>200</v>
      </c>
      <c r="C6828" s="2">
        <v>200</v>
      </c>
      <c r="D6828" s="2" t="str">
        <f>"人民币"</f>
        <v>人民币</v>
      </c>
      <c r="E6828" s="2">
        <v>16.576</v>
      </c>
      <c r="F6828" s="2">
        <v>-473.12</v>
      </c>
      <c r="G6828" s="2">
        <v>-14.27</v>
      </c>
      <c r="H6828" s="2"/>
      <c r="I6828" s="2">
        <v>2842</v>
      </c>
      <c r="J6828" s="2">
        <v>14.21</v>
      </c>
      <c r="K6828" s="2">
        <v>0</v>
      </c>
      <c r="L6828" s="2">
        <v>0</v>
      </c>
      <c r="M6828" s="2" t="str">
        <f>"603128"</f>
        <v>603128</v>
      </c>
      <c r="N6828" s="2" t="str">
        <f t="shared" ref="N6828:N6831" si="2037">"A453612732"</f>
        <v>A453612732</v>
      </c>
      <c r="O6828" s="2" t="str">
        <f>"3315.12"</f>
        <v>3315.12</v>
      </c>
      <c r="P6828" s="2">
        <v>20</v>
      </c>
      <c r="Q6828" s="2">
        <f>P6828*B6828</f>
        <v>4000</v>
      </c>
      <c r="R6828" s="2">
        <f>(Q6828-O6828)/O6828*100</f>
        <v>20.6592823185888</v>
      </c>
    </row>
    <row r="6829" spans="1:18">
      <c r="A6829" s="2" t="str">
        <f>"盛达矿业"</f>
        <v>盛达矿业</v>
      </c>
      <c r="B6829" s="2">
        <v>100</v>
      </c>
      <c r="C6829" s="2">
        <v>100</v>
      </c>
      <c r="D6829" s="2" t="str">
        <f>"人民币"</f>
        <v>人民币</v>
      </c>
      <c r="E6829" s="2">
        <v>38.308</v>
      </c>
      <c r="F6829" s="2">
        <v>-1175.77</v>
      </c>
      <c r="G6829" s="2">
        <v>-30.69</v>
      </c>
      <c r="H6829" s="2"/>
      <c r="I6829" s="2">
        <v>2655</v>
      </c>
      <c r="J6829" s="2">
        <v>26.55</v>
      </c>
      <c r="K6829" s="2">
        <v>0</v>
      </c>
      <c r="L6829" s="2">
        <v>100</v>
      </c>
      <c r="M6829" s="2" t="str">
        <f>"000603"</f>
        <v>000603</v>
      </c>
      <c r="N6829" s="2" t="str">
        <f>"0157472516"</f>
        <v>0157472516</v>
      </c>
      <c r="O6829" s="2" t="str">
        <f>"3830.77"</f>
        <v>3830.77</v>
      </c>
      <c r="P6829" s="2">
        <v>40</v>
      </c>
      <c r="Q6829" s="2">
        <f>P6829*B6829</f>
        <v>4000</v>
      </c>
      <c r="R6829" s="2">
        <f>(Q6829-O6829)/O6829*100</f>
        <v>4.41764971533138</v>
      </c>
    </row>
    <row r="6830" spans="1:18">
      <c r="A6830" s="2" t="str">
        <f>"大众交通"</f>
        <v>大众交通</v>
      </c>
      <c r="B6830" s="2">
        <v>100</v>
      </c>
      <c r="C6830" s="2">
        <v>100</v>
      </c>
      <c r="D6830" s="2" t="str">
        <f>"人民币"</f>
        <v>人民币</v>
      </c>
      <c r="E6830" s="2">
        <v>30.941</v>
      </c>
      <c r="F6830" s="2">
        <v>-1037.13</v>
      </c>
      <c r="G6830" s="2">
        <v>-33.52</v>
      </c>
      <c r="H6830" s="2"/>
      <c r="I6830" s="2">
        <v>2057</v>
      </c>
      <c r="J6830" s="2">
        <v>20.57</v>
      </c>
      <c r="K6830" s="2">
        <v>0</v>
      </c>
      <c r="L6830" s="2">
        <v>0</v>
      </c>
      <c r="M6830" s="2" t="str">
        <f>"600611"</f>
        <v>600611</v>
      </c>
      <c r="N6830" s="2" t="str">
        <f>"A453612732"</f>
        <v>A453612732</v>
      </c>
      <c r="O6830" s="2" t="str">
        <f>"3094.13"</f>
        <v>3094.13</v>
      </c>
      <c r="P6830" s="2">
        <v>28</v>
      </c>
      <c r="Q6830" s="2">
        <f>P6830*B6830</f>
        <v>2800</v>
      </c>
      <c r="R6830" s="2">
        <f>(Q6830-O6830)/O6830*100</f>
        <v>-9.50606470962759</v>
      </c>
    </row>
    <row r="6831" spans="1:18">
      <c r="A6831" s="2" t="str">
        <f>"中国中车"</f>
        <v>中国中车</v>
      </c>
      <c r="B6831" s="2">
        <v>100</v>
      </c>
      <c r="C6831" s="2">
        <v>100</v>
      </c>
      <c r="D6831" s="2" t="str">
        <f>"人民币"</f>
        <v>人民币</v>
      </c>
      <c r="E6831" s="2">
        <v>26.395</v>
      </c>
      <c r="F6831" s="2">
        <v>-631.5</v>
      </c>
      <c r="G6831" s="2">
        <v>-23.92</v>
      </c>
      <c r="H6831" s="2"/>
      <c r="I6831" s="2">
        <v>2008</v>
      </c>
      <c r="J6831" s="2">
        <v>20.08</v>
      </c>
      <c r="K6831" s="2">
        <v>0</v>
      </c>
      <c r="L6831" s="2">
        <v>100</v>
      </c>
      <c r="M6831" s="2" t="str">
        <f>"601766"</f>
        <v>601766</v>
      </c>
      <c r="N6831" s="2" t="str">
        <f>"A453612732"</f>
        <v>A453612732</v>
      </c>
      <c r="O6831" s="2" t="str">
        <f>"2639.50"</f>
        <v>2639.50</v>
      </c>
      <c r="P6831" s="2">
        <v>30</v>
      </c>
      <c r="Q6831" s="2">
        <f>P6831*B6831</f>
        <v>3000</v>
      </c>
      <c r="R6831" s="2">
        <f>(Q6831-O6831)/O6831*100</f>
        <v>13.6578897518469</v>
      </c>
    </row>
    <row r="6832" spans="1:18">
      <c r="A6832" s="2" t="s">
        <v>8</v>
      </c>
      <c r="B6832" s="2" t="s">
        <v>9</v>
      </c>
      <c r="C6832" s="4" t="s">
        <v>10</v>
      </c>
      <c r="D6832" s="4"/>
      <c r="E6832" s="4"/>
      <c r="F6832" s="2"/>
      <c r="G6832" s="2">
        <f>SUM(G6816:G6831)</f>
        <v>-178.38</v>
      </c>
      <c r="H6832" s="2"/>
      <c r="I6832" s="2"/>
      <c r="J6832" s="2"/>
      <c r="K6832" s="2"/>
      <c r="L6832" s="2"/>
      <c r="M6832" s="2"/>
      <c r="N6832" s="2"/>
      <c r="O6832" s="2"/>
      <c r="P6832" s="2"/>
      <c r="Q6832" s="2">
        <f>SUM(Q6816:Q6831)</f>
        <v>134800</v>
      </c>
      <c r="R6832" s="2"/>
    </row>
    <row r="6833" customFormat="1" spans="3:8">
      <c r="C6833" s="5"/>
      <c r="D6833" s="5"/>
      <c r="E6833" s="5"/>
      <c r="H6833" s="6">
        <v>42257</v>
      </c>
    </row>
    <row r="6834" customFormat="1" spans="10:10">
      <c r="J6834" s="6">
        <f>H6833+1</f>
        <v>42258</v>
      </c>
    </row>
    <row r="6835" customFormat="1" spans="2:11">
      <c r="B6835" t="s">
        <v>11</v>
      </c>
      <c r="K6835" s="7">
        <f ca="1">NOW()</f>
        <v>42259.9654398148</v>
      </c>
    </row>
    <row r="6836" customFormat="1" spans="9:9">
      <c r="I6836" t="e">
        <f>D6828+1</f>
        <v>#VALUE!</v>
      </c>
    </row>
    <row r="6837" customFormat="1"/>
    <row r="6838" spans="1:18">
      <c r="A6838" s="2" t="s">
        <v>0</v>
      </c>
      <c r="B6838" s="2" t="str">
        <f>"证券数量"</f>
        <v>证券数量</v>
      </c>
      <c r="C6838" s="2" t="s">
        <v>1</v>
      </c>
      <c r="D6838" s="2" t="str">
        <f>"价格币种"</f>
        <v>价格币种</v>
      </c>
      <c r="E6838" s="2" t="str">
        <f>"成本价"</f>
        <v>成本价</v>
      </c>
      <c r="F6838" s="2" t="str">
        <f>"浮动盈亏"</f>
        <v>浮动盈亏</v>
      </c>
      <c r="G6838" s="2" t="str">
        <f>"盈亏比例(%)"</f>
        <v>盈亏比例(%)</v>
      </c>
      <c r="H6838" s="2" t="str">
        <f>"折算汇率"</f>
        <v>折算汇率</v>
      </c>
      <c r="I6838" s="2" t="str">
        <f>"最新市值"</f>
        <v>最新市值</v>
      </c>
      <c r="J6838" s="2" t="str">
        <f>"当前价"</f>
        <v>当前价</v>
      </c>
      <c r="K6838" s="2" t="str">
        <f>"今买数量"</f>
        <v>今买数量</v>
      </c>
      <c r="L6838" s="2" t="str">
        <f>"今卖数量"</f>
        <v>今卖数量</v>
      </c>
      <c r="M6838" s="2" t="str">
        <f>"证券代码"</f>
        <v>证券代码</v>
      </c>
      <c r="N6838" s="2" t="str">
        <f>"股东代码"</f>
        <v>股东代码</v>
      </c>
      <c r="O6838" s="2" t="str">
        <f>"成本金额"</f>
        <v>成本金额</v>
      </c>
      <c r="P6838" s="2" t="s">
        <v>2</v>
      </c>
      <c r="Q6838" s="2"/>
      <c r="R6838" s="2" t="s">
        <v>3</v>
      </c>
    </row>
    <row r="6839" spans="1:18">
      <c r="A6839" s="2" t="s">
        <v>4</v>
      </c>
      <c r="B6839" s="9" t="s">
        <v>5</v>
      </c>
      <c r="C6839" s="9" t="s">
        <v>5</v>
      </c>
      <c r="D6839" s="2" t="str">
        <f t="shared" ref="D6839:D6854" si="2038">"人民币"</f>
        <v>人民币</v>
      </c>
      <c r="E6839" s="2">
        <v>19.758</v>
      </c>
      <c r="F6839" s="2">
        <v>-1294.53</v>
      </c>
      <c r="G6839" s="2">
        <v>-8.19</v>
      </c>
      <c r="H6839" s="9" t="s">
        <v>6</v>
      </c>
      <c r="I6839" s="2">
        <v>14512</v>
      </c>
      <c r="J6839" s="2">
        <v>18.14</v>
      </c>
      <c r="K6839" s="2">
        <v>0</v>
      </c>
      <c r="L6839" s="2">
        <v>0</v>
      </c>
      <c r="M6839" s="2" t="str">
        <f>"000936"</f>
        <v>000936</v>
      </c>
      <c r="N6839" s="2" t="str">
        <f t="shared" ref="N6839:N6842" si="2039">"0157472516"</f>
        <v>0157472516</v>
      </c>
      <c r="O6839" s="2" t="str">
        <f>"15806.53"</f>
        <v>15806.53</v>
      </c>
      <c r="P6839" s="2">
        <v>30</v>
      </c>
      <c r="Q6839" s="2">
        <f t="shared" ref="Q6839:Q6854" si="2040">P6839*B6839</f>
        <v>24000</v>
      </c>
      <c r="R6839" s="2">
        <f t="shared" ref="R6839:R6854" si="2041">(Q6839-O6839)/O6839*100</f>
        <v>51.835981711356</v>
      </c>
    </row>
    <row r="6840" spans="1:18">
      <c r="A6840" s="2" t="str">
        <f>"创业板B"</f>
        <v>创业板B</v>
      </c>
      <c r="B6840" s="2">
        <v>10000</v>
      </c>
      <c r="C6840" s="2">
        <v>10000</v>
      </c>
      <c r="D6840" s="2" t="str">
        <f>"人民币"</f>
        <v>人民币</v>
      </c>
      <c r="E6840" s="2">
        <v>1.116</v>
      </c>
      <c r="F6840" s="2">
        <v>-927.5</v>
      </c>
      <c r="G6840" s="2">
        <v>-8.33</v>
      </c>
      <c r="H6840" s="2"/>
      <c r="I6840" s="2">
        <v>10230</v>
      </c>
      <c r="J6840" s="2">
        <v>1.023</v>
      </c>
      <c r="K6840" s="2">
        <v>0</v>
      </c>
      <c r="L6840" s="2">
        <v>0</v>
      </c>
      <c r="M6840" s="2" t="str">
        <f>"150153"</f>
        <v>150153</v>
      </c>
      <c r="N6840" s="2" t="str">
        <f>"0157472516"</f>
        <v>0157472516</v>
      </c>
      <c r="O6840" s="2" t="str">
        <f>"11157.50"</f>
        <v>11157.50</v>
      </c>
      <c r="P6840" s="2">
        <v>1.3</v>
      </c>
      <c r="Q6840" s="2">
        <f>P6840*B6840</f>
        <v>13000</v>
      </c>
      <c r="R6840" s="2">
        <f>(Q6840-O6840)/O6840*100</f>
        <v>16.5135559041004</v>
      </c>
    </row>
    <row r="6841" spans="1:18">
      <c r="A6841" s="2" t="s">
        <v>7</v>
      </c>
      <c r="B6841" s="2">
        <v>600</v>
      </c>
      <c r="C6841" s="2">
        <v>600</v>
      </c>
      <c r="D6841" s="2" t="str">
        <f>"人民币"</f>
        <v>人民币</v>
      </c>
      <c r="E6841" s="2">
        <v>17.548</v>
      </c>
      <c r="F6841" s="2">
        <v>-310.88</v>
      </c>
      <c r="G6841" s="2">
        <v>-2.95</v>
      </c>
      <c r="H6841" s="2"/>
      <c r="I6841" s="2">
        <v>10218</v>
      </c>
      <c r="J6841" s="2">
        <v>17.03</v>
      </c>
      <c r="K6841" s="2">
        <v>0</v>
      </c>
      <c r="L6841" s="2">
        <v>0</v>
      </c>
      <c r="M6841" s="2" t="str">
        <f>"600008"</f>
        <v>600008</v>
      </c>
      <c r="N6841" s="2" t="str">
        <f t="shared" ref="N6841:N6844" si="2042">"A453612732"</f>
        <v>A453612732</v>
      </c>
      <c r="O6841" s="2" t="str">
        <f>"10528.88"</f>
        <v>10528.88</v>
      </c>
      <c r="P6841" s="2">
        <v>25</v>
      </c>
      <c r="Q6841" s="2">
        <f>P6841*B6841</f>
        <v>15000</v>
      </c>
      <c r="R6841" s="2">
        <f>(Q6841-O6841)/O6841*100</f>
        <v>42.4652954540274</v>
      </c>
    </row>
    <row r="6842" spans="1:18">
      <c r="A6842" s="2" t="str">
        <f>"华英农业"</f>
        <v>华英农业</v>
      </c>
      <c r="B6842" s="2">
        <v>600</v>
      </c>
      <c r="C6842" s="2">
        <v>300</v>
      </c>
      <c r="D6842" s="2" t="str">
        <f>"人民币"</f>
        <v>人民币</v>
      </c>
      <c r="E6842" s="2">
        <v>14.948</v>
      </c>
      <c r="F6842" s="2">
        <v>-418.66</v>
      </c>
      <c r="G6842" s="2">
        <v>-4.67</v>
      </c>
      <c r="H6842" s="2"/>
      <c r="I6842" s="2">
        <v>8550</v>
      </c>
      <c r="J6842" s="2">
        <v>14.25</v>
      </c>
      <c r="K6842" s="2">
        <v>300</v>
      </c>
      <c r="L6842" s="2">
        <v>0</v>
      </c>
      <c r="M6842" s="2" t="str">
        <f>"002321"</f>
        <v>002321</v>
      </c>
      <c r="N6842" s="2" t="str">
        <f>"0157472516"</f>
        <v>0157472516</v>
      </c>
      <c r="O6842" s="2" t="str">
        <f>"8968.66"</f>
        <v>8968.66</v>
      </c>
      <c r="P6842" s="2">
        <v>25</v>
      </c>
      <c r="Q6842" s="2">
        <f>P6842*B6842</f>
        <v>15000</v>
      </c>
      <c r="R6842" s="2">
        <f>(Q6842-O6842)/O6842*100</f>
        <v>67.2490650777262</v>
      </c>
    </row>
    <row r="6843" spans="1:18">
      <c r="A6843" s="2" t="str">
        <f>"*ST阳化"</f>
        <v>*ST阳化</v>
      </c>
      <c r="B6843" s="2">
        <v>900</v>
      </c>
      <c r="C6843" s="2">
        <v>600</v>
      </c>
      <c r="D6843" s="2" t="str">
        <f>"人民币"</f>
        <v>人民币</v>
      </c>
      <c r="E6843" s="2">
        <v>7.599</v>
      </c>
      <c r="F6843" s="2">
        <v>-80.2</v>
      </c>
      <c r="G6843" s="2">
        <v>-1.17</v>
      </c>
      <c r="H6843" s="2"/>
      <c r="I6843" s="2">
        <v>6759</v>
      </c>
      <c r="J6843" s="2">
        <v>7.51</v>
      </c>
      <c r="K6843" s="2">
        <v>300</v>
      </c>
      <c r="L6843" s="2">
        <v>0</v>
      </c>
      <c r="M6843" s="2" t="str">
        <f>"600691"</f>
        <v>600691</v>
      </c>
      <c r="N6843" s="2" t="str">
        <f>"A453612732"</f>
        <v>A453612732</v>
      </c>
      <c r="O6843" s="2" t="str">
        <f>"6839.20"</f>
        <v>6839.20</v>
      </c>
      <c r="P6843" s="2">
        <v>11</v>
      </c>
      <c r="Q6843" s="2">
        <f>P6843*B6843</f>
        <v>9900</v>
      </c>
      <c r="R6843" s="2">
        <f>(Q6843-O6843)/O6843*100</f>
        <v>44.7537723710376</v>
      </c>
    </row>
    <row r="6844" spans="1:18">
      <c r="A6844" s="2" t="str">
        <f>"雪峰科技"</f>
        <v>雪峰科技</v>
      </c>
      <c r="B6844" s="2">
        <v>200</v>
      </c>
      <c r="C6844" s="2">
        <v>100</v>
      </c>
      <c r="D6844" s="2" t="str">
        <f>"人民币"</f>
        <v>人民币</v>
      </c>
      <c r="E6844" s="2">
        <v>37.898</v>
      </c>
      <c r="F6844" s="2">
        <v>-1239.59</v>
      </c>
      <c r="G6844" s="2">
        <v>-16.35</v>
      </c>
      <c r="H6844" s="2"/>
      <c r="I6844" s="2">
        <v>6340</v>
      </c>
      <c r="J6844" s="2">
        <v>31.7</v>
      </c>
      <c r="K6844" s="2">
        <v>100</v>
      </c>
      <c r="L6844" s="2">
        <v>0</v>
      </c>
      <c r="M6844" s="2" t="str">
        <f>"603227"</f>
        <v>603227</v>
      </c>
      <c r="N6844" s="2" t="str">
        <f>"A453612732"</f>
        <v>A453612732</v>
      </c>
      <c r="O6844" s="2" t="str">
        <f>"7579.59"</f>
        <v>7579.59</v>
      </c>
      <c r="P6844" s="2">
        <v>42</v>
      </c>
      <c r="Q6844" s="2">
        <f>P6844*B6844</f>
        <v>8400</v>
      </c>
      <c r="R6844" s="2">
        <f>(Q6844-O6844)/O6844*100</f>
        <v>10.8239363870605</v>
      </c>
    </row>
    <row r="6845" spans="1:18">
      <c r="A6845" s="2" t="str">
        <f>"三花股份"</f>
        <v>三花股份</v>
      </c>
      <c r="B6845" s="2">
        <v>400</v>
      </c>
      <c r="C6845" s="2">
        <v>400</v>
      </c>
      <c r="D6845" s="2" t="str">
        <f>"人民币"</f>
        <v>人民币</v>
      </c>
      <c r="E6845" s="2">
        <v>13.737</v>
      </c>
      <c r="F6845" s="2">
        <v>69.25</v>
      </c>
      <c r="G6845" s="2">
        <v>1.26</v>
      </c>
      <c r="H6845" s="2"/>
      <c r="I6845" s="2">
        <v>5564</v>
      </c>
      <c r="J6845" s="2">
        <v>13.91</v>
      </c>
      <c r="K6845" s="2">
        <v>0</v>
      </c>
      <c r="L6845" s="2">
        <v>0</v>
      </c>
      <c r="M6845" s="2" t="str">
        <f>"002050"</f>
        <v>002050</v>
      </c>
      <c r="N6845" s="2" t="str">
        <f t="shared" ref="N6845:N6850" si="2043">"0157472516"</f>
        <v>0157472516</v>
      </c>
      <c r="O6845" s="2" t="str">
        <f>"5494.75"</f>
        <v>5494.75</v>
      </c>
      <c r="P6845" s="2">
        <v>20</v>
      </c>
      <c r="Q6845" s="2">
        <f>P6845*B6845</f>
        <v>8000</v>
      </c>
      <c r="R6845" s="2">
        <f>(Q6845-O6845)/O6845*100</f>
        <v>45.5935210883116</v>
      </c>
    </row>
    <row r="6846" spans="1:18">
      <c r="A6846" s="2" t="str">
        <f>"农 产 品"</f>
        <v>农 产 品</v>
      </c>
      <c r="B6846" s="2">
        <v>200</v>
      </c>
      <c r="C6846" s="2">
        <v>200</v>
      </c>
      <c r="D6846" s="2" t="str">
        <f>"人民币"</f>
        <v>人民币</v>
      </c>
      <c r="E6846" s="2">
        <v>25.665</v>
      </c>
      <c r="F6846" s="2">
        <v>-601</v>
      </c>
      <c r="G6846" s="2">
        <v>-11.71</v>
      </c>
      <c r="H6846" s="2"/>
      <c r="I6846" s="2">
        <v>4532</v>
      </c>
      <c r="J6846" s="2">
        <v>22.66</v>
      </c>
      <c r="K6846" s="2">
        <v>0</v>
      </c>
      <c r="L6846" s="2">
        <v>0</v>
      </c>
      <c r="M6846" s="2" t="str">
        <f>"000061"</f>
        <v>000061</v>
      </c>
      <c r="N6846" s="2" t="str">
        <f>"0157472516"</f>
        <v>0157472516</v>
      </c>
      <c r="O6846" s="2" t="str">
        <f>"5133.00"</f>
        <v>5133.00</v>
      </c>
      <c r="P6846" s="2">
        <v>35</v>
      </c>
      <c r="Q6846" s="2">
        <f>P6846*B6846</f>
        <v>7000</v>
      </c>
      <c r="R6846" s="2">
        <f>(Q6846-O6846)/O6846*100</f>
        <v>36.3724917202416</v>
      </c>
    </row>
    <row r="6847" spans="1:18">
      <c r="A6847" s="2" t="str">
        <f>"北京城建"</f>
        <v>北京城建</v>
      </c>
      <c r="B6847" s="2">
        <v>200</v>
      </c>
      <c r="C6847" s="2">
        <v>200</v>
      </c>
      <c r="D6847" s="2" t="str">
        <f>"人民币"</f>
        <v>人民币</v>
      </c>
      <c r="E6847" s="2">
        <v>24.605</v>
      </c>
      <c r="F6847" s="2">
        <v>-394.99</v>
      </c>
      <c r="G6847" s="2">
        <v>-8.03</v>
      </c>
      <c r="H6847" s="2"/>
      <c r="I6847" s="2">
        <v>4526</v>
      </c>
      <c r="J6847" s="2">
        <v>22.63</v>
      </c>
      <c r="K6847" s="2">
        <v>0</v>
      </c>
      <c r="L6847" s="2">
        <v>0</v>
      </c>
      <c r="M6847" s="2" t="str">
        <f>"600266"</f>
        <v>600266</v>
      </c>
      <c r="N6847" s="2" t="str">
        <f t="shared" ref="N6847:N6849" si="2044">"A453612732"</f>
        <v>A453612732</v>
      </c>
      <c r="O6847" s="2" t="str">
        <f>"4920.99"</f>
        <v>4920.99</v>
      </c>
      <c r="P6847" s="2">
        <v>28</v>
      </c>
      <c r="Q6847" s="2">
        <f>P6847*B6847</f>
        <v>5600</v>
      </c>
      <c r="R6847" s="2">
        <f>(Q6847-O6847)/O6847*100</f>
        <v>13.7982397850839</v>
      </c>
    </row>
    <row r="6848" spans="1:18">
      <c r="A6848" s="2" t="str">
        <f>"上汽集团"</f>
        <v>上汽集团</v>
      </c>
      <c r="B6848" s="2">
        <v>200</v>
      </c>
      <c r="C6848" s="2">
        <v>200</v>
      </c>
      <c r="D6848" s="2" t="str">
        <f>"人民币"</f>
        <v>人民币</v>
      </c>
      <c r="E6848" s="2">
        <v>24.736</v>
      </c>
      <c r="F6848" s="2">
        <v>-449.12</v>
      </c>
      <c r="G6848" s="2">
        <v>-9.08</v>
      </c>
      <c r="H6848" s="2"/>
      <c r="I6848" s="2">
        <v>4498</v>
      </c>
      <c r="J6848" s="2">
        <v>22.49</v>
      </c>
      <c r="K6848" s="2">
        <v>0</v>
      </c>
      <c r="L6848" s="2">
        <v>0</v>
      </c>
      <c r="M6848" s="2" t="str">
        <f>"600104"</f>
        <v>600104</v>
      </c>
      <c r="N6848" s="2" t="str">
        <f>"A453612732"</f>
        <v>A453612732</v>
      </c>
      <c r="O6848" s="2" t="str">
        <f>"4947.12"</f>
        <v>4947.12</v>
      </c>
      <c r="P6848" s="2">
        <v>35</v>
      </c>
      <c r="Q6848" s="2">
        <f>P6848*B6848</f>
        <v>7000</v>
      </c>
      <c r="R6848" s="2">
        <f>(Q6848-O6848)/O6848*100</f>
        <v>41.4964666310904</v>
      </c>
    </row>
    <row r="6849" spans="1:18">
      <c r="A6849" s="2" t="str">
        <f>"中海集运"</f>
        <v>中海集运</v>
      </c>
      <c r="B6849" s="2">
        <v>400</v>
      </c>
      <c r="C6849" s="2">
        <v>400</v>
      </c>
      <c r="D6849" s="2" t="str">
        <f>"人民币"</f>
        <v>人民币</v>
      </c>
      <c r="E6849" s="2">
        <v>9.099</v>
      </c>
      <c r="F6849" s="2">
        <v>-167.68</v>
      </c>
      <c r="G6849" s="2">
        <v>-4.6</v>
      </c>
      <c r="H6849" s="2"/>
      <c r="I6849" s="2">
        <v>3472</v>
      </c>
      <c r="J6849" s="2">
        <v>8.68</v>
      </c>
      <c r="K6849" s="2">
        <v>0</v>
      </c>
      <c r="L6849" s="2">
        <v>0</v>
      </c>
      <c r="M6849" s="2" t="str">
        <f>"601866"</f>
        <v>601866</v>
      </c>
      <c r="N6849" s="2" t="str">
        <f>"A453612732"</f>
        <v>A453612732</v>
      </c>
      <c r="O6849" s="2" t="str">
        <f>"3639.68"</f>
        <v>3639.68</v>
      </c>
      <c r="P6849" s="2">
        <v>12</v>
      </c>
      <c r="Q6849" s="2">
        <f>P6849*B6849</f>
        <v>4800</v>
      </c>
      <c r="R6849" s="2">
        <f>(Q6849-O6849)/O6849*100</f>
        <v>31.8797256901706</v>
      </c>
    </row>
    <row r="6850" spans="1:18">
      <c r="A6850" s="2" t="str">
        <f>"中航军B"</f>
        <v>中航军B</v>
      </c>
      <c r="B6850" s="2">
        <v>3000</v>
      </c>
      <c r="C6850" s="2">
        <v>3000</v>
      </c>
      <c r="D6850" s="2" t="str">
        <f>"人民币"</f>
        <v>人民币</v>
      </c>
      <c r="E6850" s="2">
        <v>0.972</v>
      </c>
      <c r="F6850" s="2">
        <v>-62</v>
      </c>
      <c r="G6850" s="2">
        <v>-2.16</v>
      </c>
      <c r="H6850" s="2"/>
      <c r="I6850" s="2">
        <v>2853</v>
      </c>
      <c r="J6850" s="2">
        <v>0.951</v>
      </c>
      <c r="K6850" s="2">
        <v>0</v>
      </c>
      <c r="L6850" s="2">
        <v>0</v>
      </c>
      <c r="M6850" s="2" t="str">
        <f>"150222"</f>
        <v>150222</v>
      </c>
      <c r="N6850" s="2" t="str">
        <f>"0157472516"</f>
        <v>0157472516</v>
      </c>
      <c r="O6850" s="2" t="str">
        <f>"2915.00"</f>
        <v>2915.00</v>
      </c>
      <c r="P6850" s="2">
        <v>1.1</v>
      </c>
      <c r="Q6850" s="2">
        <f>P6850*B6850</f>
        <v>3300</v>
      </c>
      <c r="R6850" s="2">
        <f>(Q6850-O6850)/O6850*100</f>
        <v>13.2075471698113</v>
      </c>
    </row>
    <row r="6851" spans="1:18">
      <c r="A6851" s="2" t="str">
        <f>"华贸物流"</f>
        <v>华贸物流</v>
      </c>
      <c r="B6851" s="2">
        <v>200</v>
      </c>
      <c r="C6851" s="2">
        <v>200</v>
      </c>
      <c r="D6851" s="2" t="str">
        <f>"人民币"</f>
        <v>人民币</v>
      </c>
      <c r="E6851" s="2">
        <v>16.576</v>
      </c>
      <c r="F6851" s="2">
        <v>-473.12</v>
      </c>
      <c r="G6851" s="2">
        <v>-14.27</v>
      </c>
      <c r="H6851" s="2"/>
      <c r="I6851" s="2">
        <v>2842</v>
      </c>
      <c r="J6851" s="2">
        <v>14.21</v>
      </c>
      <c r="K6851" s="2">
        <v>0</v>
      </c>
      <c r="L6851" s="2">
        <v>0</v>
      </c>
      <c r="M6851" s="2" t="str">
        <f>"603128"</f>
        <v>603128</v>
      </c>
      <c r="N6851" s="2" t="str">
        <f t="shared" ref="N6851:N6854" si="2045">"A453612732"</f>
        <v>A453612732</v>
      </c>
      <c r="O6851" s="2" t="str">
        <f>"3315.12"</f>
        <v>3315.12</v>
      </c>
      <c r="P6851" s="2">
        <v>20</v>
      </c>
      <c r="Q6851" s="2">
        <f>P6851*B6851</f>
        <v>4000</v>
      </c>
      <c r="R6851" s="2">
        <f>(Q6851-O6851)/O6851*100</f>
        <v>20.6592823185888</v>
      </c>
    </row>
    <row r="6852" spans="1:18">
      <c r="A6852" s="2" t="str">
        <f>"盛达矿业"</f>
        <v>盛达矿业</v>
      </c>
      <c r="B6852" s="2">
        <v>100</v>
      </c>
      <c r="C6852" s="2">
        <v>100</v>
      </c>
      <c r="D6852" s="2" t="str">
        <f>"人民币"</f>
        <v>人民币</v>
      </c>
      <c r="E6852" s="2">
        <v>38.308</v>
      </c>
      <c r="F6852" s="2">
        <v>-1175.77</v>
      </c>
      <c r="G6852" s="2">
        <v>-30.69</v>
      </c>
      <c r="H6852" s="2"/>
      <c r="I6852" s="2">
        <v>2655</v>
      </c>
      <c r="J6852" s="2">
        <v>26.55</v>
      </c>
      <c r="K6852" s="2">
        <v>0</v>
      </c>
      <c r="L6852" s="2">
        <v>100</v>
      </c>
      <c r="M6852" s="2" t="str">
        <f>"000603"</f>
        <v>000603</v>
      </c>
      <c r="N6852" s="2" t="str">
        <f>"0157472516"</f>
        <v>0157472516</v>
      </c>
      <c r="O6852" s="2" t="str">
        <f>"3830.77"</f>
        <v>3830.77</v>
      </c>
      <c r="P6852" s="2">
        <v>40</v>
      </c>
      <c r="Q6852" s="2">
        <f>P6852*B6852</f>
        <v>4000</v>
      </c>
      <c r="R6852" s="2">
        <f>(Q6852-O6852)/O6852*100</f>
        <v>4.41764971533138</v>
      </c>
    </row>
    <row r="6853" spans="1:18">
      <c r="A6853" s="2" t="str">
        <f>"大众交通"</f>
        <v>大众交通</v>
      </c>
      <c r="B6853" s="2">
        <v>100</v>
      </c>
      <c r="C6853" s="2">
        <v>100</v>
      </c>
      <c r="D6853" s="2" t="str">
        <f>"人民币"</f>
        <v>人民币</v>
      </c>
      <c r="E6853" s="2">
        <v>30.941</v>
      </c>
      <c r="F6853" s="2">
        <v>-1037.13</v>
      </c>
      <c r="G6853" s="2">
        <v>-33.52</v>
      </c>
      <c r="H6853" s="2"/>
      <c r="I6853" s="2">
        <v>2057</v>
      </c>
      <c r="J6853" s="2">
        <v>20.57</v>
      </c>
      <c r="K6853" s="2">
        <v>0</v>
      </c>
      <c r="L6853" s="2">
        <v>0</v>
      </c>
      <c r="M6853" s="2" t="str">
        <f>"600611"</f>
        <v>600611</v>
      </c>
      <c r="N6853" s="2" t="str">
        <f>"A453612732"</f>
        <v>A453612732</v>
      </c>
      <c r="O6853" s="2" t="str">
        <f>"3094.13"</f>
        <v>3094.13</v>
      </c>
      <c r="P6853" s="2">
        <v>28</v>
      </c>
      <c r="Q6853" s="2">
        <f>P6853*B6853</f>
        <v>2800</v>
      </c>
      <c r="R6853" s="2">
        <f>(Q6853-O6853)/O6853*100</f>
        <v>-9.50606470962759</v>
      </c>
    </row>
    <row r="6854" spans="1:18">
      <c r="A6854" s="2" t="str">
        <f>"中国中车"</f>
        <v>中国中车</v>
      </c>
      <c r="B6854" s="2">
        <v>100</v>
      </c>
      <c r="C6854" s="2">
        <v>100</v>
      </c>
      <c r="D6854" s="2" t="str">
        <f>"人民币"</f>
        <v>人民币</v>
      </c>
      <c r="E6854" s="2">
        <v>26.395</v>
      </c>
      <c r="F6854" s="2">
        <v>-631.5</v>
      </c>
      <c r="G6854" s="2">
        <v>-23.92</v>
      </c>
      <c r="H6854" s="2"/>
      <c r="I6854" s="2">
        <v>2008</v>
      </c>
      <c r="J6854" s="2">
        <v>20.08</v>
      </c>
      <c r="K6854" s="2">
        <v>0</v>
      </c>
      <c r="L6854" s="2">
        <v>100</v>
      </c>
      <c r="M6854" s="2" t="str">
        <f>"601766"</f>
        <v>601766</v>
      </c>
      <c r="N6854" s="2" t="str">
        <f>"A453612732"</f>
        <v>A453612732</v>
      </c>
      <c r="O6854" s="2" t="str">
        <f>"2639.50"</f>
        <v>2639.50</v>
      </c>
      <c r="P6854" s="2">
        <v>30</v>
      </c>
      <c r="Q6854" s="2">
        <f>P6854*B6854</f>
        <v>3000</v>
      </c>
      <c r="R6854" s="2">
        <f>(Q6854-O6854)/O6854*100</f>
        <v>13.6578897518469</v>
      </c>
    </row>
    <row r="6855" spans="1:18">
      <c r="A6855" s="2" t="s">
        <v>8</v>
      </c>
      <c r="B6855" s="2" t="s">
        <v>9</v>
      </c>
      <c r="C6855" s="4" t="s">
        <v>10</v>
      </c>
      <c r="D6855" s="4"/>
      <c r="E6855" s="4"/>
      <c r="F6855" s="2"/>
      <c r="G6855" s="2">
        <f>SUM(G6839:G6854)</f>
        <v>-178.38</v>
      </c>
      <c r="H6855" s="2"/>
      <c r="I6855" s="2"/>
      <c r="J6855" s="2"/>
      <c r="K6855" s="2"/>
      <c r="L6855" s="2"/>
      <c r="M6855" s="2"/>
      <c r="N6855" s="2"/>
      <c r="O6855" s="2"/>
      <c r="P6855" s="2"/>
      <c r="Q6855" s="2">
        <f>SUM(Q6839:Q6854)</f>
        <v>134800</v>
      </c>
      <c r="R6855" s="2"/>
    </row>
    <row r="6856" customFormat="1"/>
    <row r="6857" customFormat="1"/>
    <row r="6858" spans="2:18">
      <c r="B6858" s="2" t="str">
        <f>"币种"</f>
        <v>币种</v>
      </c>
      <c r="C6858" s="2" t="str">
        <f>"余额"</f>
        <v>余额</v>
      </c>
      <c r="D6858" s="2" t="str">
        <f>"可用"</f>
        <v>可用</v>
      </c>
      <c r="E6858" s="2" t="str">
        <f>"可取"</f>
        <v>可取</v>
      </c>
      <c r="F6858" s="2" t="str">
        <f>"参考市值"</f>
        <v>参考市值</v>
      </c>
      <c r="G6858" s="2" t="str">
        <f>"资产"</f>
        <v>资产</v>
      </c>
      <c r="H6858" s="2" t="str">
        <f>"盈亏"</f>
        <v>盈亏</v>
      </c>
      <c r="I6858" s="2"/>
      <c r="J6858" s="2"/>
      <c r="K6858" s="2"/>
      <c r="L6858" s="2"/>
      <c r="M6858" s="2"/>
      <c r="N6858" s="2"/>
      <c r="O6858" s="2"/>
      <c r="P6858" s="2"/>
      <c r="Q6858" s="2"/>
      <c r="R6858" s="2"/>
    </row>
    <row r="6859" spans="2:18">
      <c r="B6859" s="2" t="str">
        <f>"人民币"</f>
        <v>人民币</v>
      </c>
      <c r="C6859" s="2" t="str">
        <f>"5508.71"</f>
        <v>5508.71</v>
      </c>
      <c r="D6859" s="2" t="str">
        <f>"138.54"</f>
        <v>138.54</v>
      </c>
      <c r="E6859" s="2" t="str">
        <f>"138.54"</f>
        <v>138.54</v>
      </c>
      <c r="F6859" s="2" t="str">
        <f>"91616.00"</f>
        <v>91616.00</v>
      </c>
      <c r="G6859" s="2" t="str">
        <f>"91754.54"</f>
        <v>91754.54</v>
      </c>
      <c r="H6859" s="2" t="str">
        <f>"-9194.42"</f>
        <v>-9194.42</v>
      </c>
      <c r="I6859" s="2"/>
      <c r="J6859" s="2"/>
      <c r="K6859" s="2"/>
      <c r="L6859" s="2"/>
      <c r="M6859" s="2"/>
      <c r="N6859" s="2"/>
      <c r="O6859" s="2"/>
      <c r="P6859" s="2"/>
      <c r="Q6859" s="2"/>
      <c r="R6859" s="2"/>
    </row>
    <row r="6860" spans="2:18"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8"/>
    </row>
    <row r="6861" spans="2:19">
      <c r="B6861" s="2" t="s">
        <v>0</v>
      </c>
      <c r="C6861" s="2" t="str">
        <f>"证券数量"</f>
        <v>证券数量</v>
      </c>
      <c r="D6861" s="2" t="s">
        <v>1</v>
      </c>
      <c r="E6861" s="2" t="str">
        <f>"价格币种"</f>
        <v>价格币种</v>
      </c>
      <c r="F6861" s="2" t="str">
        <f>"成本价"</f>
        <v>成本价</v>
      </c>
      <c r="G6861" s="2" t="str">
        <f>"浮动盈亏"</f>
        <v>浮动盈亏</v>
      </c>
      <c r="H6861" s="2" t="str">
        <f>"盈亏比例(%)"</f>
        <v>盈亏比例(%)</v>
      </c>
      <c r="I6861" s="2" t="str">
        <f>"折算汇率"</f>
        <v>折算汇率</v>
      </c>
      <c r="J6861" s="2" t="str">
        <f>"最新市值"</f>
        <v>最新市值</v>
      </c>
      <c r="K6861" s="2" t="str">
        <f>"当前价"</f>
        <v>当前价</v>
      </c>
      <c r="L6861" s="2" t="str">
        <f>"今买数量"</f>
        <v>今买数量</v>
      </c>
      <c r="M6861" s="2" t="str">
        <f>"今卖数量"</f>
        <v>今卖数量</v>
      </c>
      <c r="N6861" s="2" t="str">
        <f>"证券代码"</f>
        <v>证券代码</v>
      </c>
      <c r="O6861" s="2" t="str">
        <f>"股东代码"</f>
        <v>股东代码</v>
      </c>
      <c r="P6861" s="2" t="str">
        <f>"成本金额"</f>
        <v>成本金额</v>
      </c>
      <c r="Q6861" s="2" t="s">
        <v>2</v>
      </c>
      <c r="R6861" s="2"/>
      <c r="S6861" s="2" t="s">
        <v>3</v>
      </c>
    </row>
    <row r="6862" spans="2:19">
      <c r="B6862" s="2" t="s">
        <v>4</v>
      </c>
      <c r="C6862" s="9" t="s">
        <v>5</v>
      </c>
      <c r="D6862" s="9" t="s">
        <v>5</v>
      </c>
      <c r="E6862" s="2" t="str">
        <f t="shared" ref="E6862:E6877" si="2046">"人民币"</f>
        <v>人民币</v>
      </c>
      <c r="F6862" s="2">
        <v>19.758</v>
      </c>
      <c r="G6862" s="2">
        <v>-1294.53</v>
      </c>
      <c r="H6862" s="2">
        <v>-8.19</v>
      </c>
      <c r="I6862" s="9" t="s">
        <v>6</v>
      </c>
      <c r="J6862" s="2">
        <v>14512</v>
      </c>
      <c r="K6862" s="2">
        <v>18.14</v>
      </c>
      <c r="L6862" s="2">
        <v>0</v>
      </c>
      <c r="M6862" s="2">
        <v>0</v>
      </c>
      <c r="N6862" s="2" t="str">
        <f>"000936"</f>
        <v>000936</v>
      </c>
      <c r="O6862" s="2" t="str">
        <f t="shared" ref="O6862:O6865" si="2047">"0157472516"</f>
        <v>0157472516</v>
      </c>
      <c r="P6862" s="2" t="str">
        <f>"15806.53"</f>
        <v>15806.53</v>
      </c>
      <c r="Q6862" s="2">
        <v>30</v>
      </c>
      <c r="R6862" s="2">
        <f t="shared" ref="R6862:R6877" si="2048">Q6862*C6862</f>
        <v>24000</v>
      </c>
      <c r="S6862" s="2">
        <f t="shared" ref="S6862:S6877" si="2049">(R6862-P6862)/P6862*100</f>
        <v>51.835981711356</v>
      </c>
    </row>
    <row r="6863" spans="2:19">
      <c r="B6863" s="2" t="str">
        <f>"创业板B"</f>
        <v>创业板B</v>
      </c>
      <c r="C6863" s="2">
        <v>10000</v>
      </c>
      <c r="D6863" s="2">
        <v>10000</v>
      </c>
      <c r="E6863" s="2" t="str">
        <f>"人民币"</f>
        <v>人民币</v>
      </c>
      <c r="F6863" s="2">
        <v>1.116</v>
      </c>
      <c r="G6863" s="2">
        <v>-927.5</v>
      </c>
      <c r="H6863" s="2">
        <v>-8.33</v>
      </c>
      <c r="I6863" s="2"/>
      <c r="J6863" s="2">
        <v>10230</v>
      </c>
      <c r="K6863" s="2">
        <v>1.023</v>
      </c>
      <c r="L6863" s="2">
        <v>0</v>
      </c>
      <c r="M6863" s="2">
        <v>0</v>
      </c>
      <c r="N6863" s="2" t="str">
        <f>"150153"</f>
        <v>150153</v>
      </c>
      <c r="O6863" s="2" t="str">
        <f>"0157472516"</f>
        <v>0157472516</v>
      </c>
      <c r="P6863" s="2" t="str">
        <f>"11157.50"</f>
        <v>11157.50</v>
      </c>
      <c r="Q6863" s="2">
        <v>1.3</v>
      </c>
      <c r="R6863" s="2">
        <f>Q6863*C6863</f>
        <v>13000</v>
      </c>
      <c r="S6863" s="2">
        <f>(R6863-P6863)/P6863*100</f>
        <v>16.5135559041004</v>
      </c>
    </row>
    <row r="6864" spans="2:19">
      <c r="B6864" s="2" t="s">
        <v>7</v>
      </c>
      <c r="C6864" s="2">
        <v>600</v>
      </c>
      <c r="D6864" s="2">
        <v>600</v>
      </c>
      <c r="E6864" s="2" t="str">
        <f>"人民币"</f>
        <v>人民币</v>
      </c>
      <c r="F6864" s="2">
        <v>17.548</v>
      </c>
      <c r="G6864" s="2">
        <v>-310.88</v>
      </c>
      <c r="H6864" s="2">
        <v>-2.95</v>
      </c>
      <c r="I6864" s="2"/>
      <c r="J6864" s="2">
        <v>10218</v>
      </c>
      <c r="K6864" s="2">
        <v>17.03</v>
      </c>
      <c r="L6864" s="2">
        <v>0</v>
      </c>
      <c r="M6864" s="2">
        <v>0</v>
      </c>
      <c r="N6864" s="2" t="str">
        <f>"600008"</f>
        <v>600008</v>
      </c>
      <c r="O6864" s="2" t="str">
        <f t="shared" ref="O6864:O6867" si="2050">"A453612732"</f>
        <v>A453612732</v>
      </c>
      <c r="P6864" s="2" t="str">
        <f>"10528.88"</f>
        <v>10528.88</v>
      </c>
      <c r="Q6864" s="2">
        <v>25</v>
      </c>
      <c r="R6864" s="2">
        <f>Q6864*C6864</f>
        <v>15000</v>
      </c>
      <c r="S6864" s="2">
        <f>(R6864-P6864)/P6864*100</f>
        <v>42.4652954540274</v>
      </c>
    </row>
    <row r="6865" spans="2:19">
      <c r="B6865" s="2" t="str">
        <f>"华英农业"</f>
        <v>华英农业</v>
      </c>
      <c r="C6865" s="2">
        <v>600</v>
      </c>
      <c r="D6865" s="2">
        <v>300</v>
      </c>
      <c r="E6865" s="2" t="str">
        <f>"人民币"</f>
        <v>人民币</v>
      </c>
      <c r="F6865" s="2">
        <v>14.948</v>
      </c>
      <c r="G6865" s="2">
        <v>-418.66</v>
      </c>
      <c r="H6865" s="2">
        <v>-4.67</v>
      </c>
      <c r="I6865" s="2"/>
      <c r="J6865" s="2">
        <v>8550</v>
      </c>
      <c r="K6865" s="2">
        <v>14.25</v>
      </c>
      <c r="L6865" s="2">
        <v>300</v>
      </c>
      <c r="M6865" s="2">
        <v>0</v>
      </c>
      <c r="N6865" s="2" t="str">
        <f>"002321"</f>
        <v>002321</v>
      </c>
      <c r="O6865" s="2" t="str">
        <f>"0157472516"</f>
        <v>0157472516</v>
      </c>
      <c r="P6865" s="2" t="str">
        <f>"8968.66"</f>
        <v>8968.66</v>
      </c>
      <c r="Q6865" s="2">
        <v>25</v>
      </c>
      <c r="R6865" s="2">
        <f>Q6865*C6865</f>
        <v>15000</v>
      </c>
      <c r="S6865" s="2">
        <f>(R6865-P6865)/P6865*100</f>
        <v>67.2490650777262</v>
      </c>
    </row>
    <row r="6866" spans="2:19">
      <c r="B6866" s="2" t="str">
        <f>"*ST阳化"</f>
        <v>*ST阳化</v>
      </c>
      <c r="C6866" s="2">
        <v>900</v>
      </c>
      <c r="D6866" s="2">
        <v>600</v>
      </c>
      <c r="E6866" s="2" t="str">
        <f>"人民币"</f>
        <v>人民币</v>
      </c>
      <c r="F6866" s="2">
        <v>7.599</v>
      </c>
      <c r="G6866" s="2">
        <v>-80.2</v>
      </c>
      <c r="H6866" s="2">
        <v>-1.17</v>
      </c>
      <c r="I6866" s="2"/>
      <c r="J6866" s="2">
        <v>6759</v>
      </c>
      <c r="K6866" s="2">
        <v>7.51</v>
      </c>
      <c r="L6866" s="2">
        <v>300</v>
      </c>
      <c r="M6866" s="2">
        <v>0</v>
      </c>
      <c r="N6866" s="2" t="str">
        <f>"600691"</f>
        <v>600691</v>
      </c>
      <c r="O6866" s="2" t="str">
        <f>"A453612732"</f>
        <v>A453612732</v>
      </c>
      <c r="P6866" s="2" t="str">
        <f>"6839.20"</f>
        <v>6839.20</v>
      </c>
      <c r="Q6866" s="2">
        <v>11</v>
      </c>
      <c r="R6866" s="2">
        <f>Q6866*C6866</f>
        <v>9900</v>
      </c>
      <c r="S6866" s="2">
        <f>(R6866-P6866)/P6866*100</f>
        <v>44.7537723710376</v>
      </c>
    </row>
    <row r="6867" spans="2:19">
      <c r="B6867" s="2" t="str">
        <f>"雪峰科技"</f>
        <v>雪峰科技</v>
      </c>
      <c r="C6867" s="2">
        <v>200</v>
      </c>
      <c r="D6867" s="2">
        <v>100</v>
      </c>
      <c r="E6867" s="2" t="str">
        <f>"人民币"</f>
        <v>人民币</v>
      </c>
      <c r="F6867" s="2">
        <v>37.898</v>
      </c>
      <c r="G6867" s="2">
        <v>-1239.59</v>
      </c>
      <c r="H6867" s="2">
        <v>-16.35</v>
      </c>
      <c r="I6867" s="2"/>
      <c r="J6867" s="2">
        <v>6340</v>
      </c>
      <c r="K6867" s="2">
        <v>31.7</v>
      </c>
      <c r="L6867" s="2">
        <v>100</v>
      </c>
      <c r="M6867" s="2">
        <v>0</v>
      </c>
      <c r="N6867" s="2" t="str">
        <f>"603227"</f>
        <v>603227</v>
      </c>
      <c r="O6867" s="2" t="str">
        <f>"A453612732"</f>
        <v>A453612732</v>
      </c>
      <c r="P6867" s="2" t="str">
        <f>"7579.59"</f>
        <v>7579.59</v>
      </c>
      <c r="Q6867" s="2">
        <v>42</v>
      </c>
      <c r="R6867" s="2">
        <f>Q6867*C6867</f>
        <v>8400</v>
      </c>
      <c r="S6867" s="2">
        <f>(R6867-P6867)/P6867*100</f>
        <v>10.8239363870605</v>
      </c>
    </row>
    <row r="6868" spans="2:19">
      <c r="B6868" s="2" t="str">
        <f>"三花股份"</f>
        <v>三花股份</v>
      </c>
      <c r="C6868" s="2">
        <v>400</v>
      </c>
      <c r="D6868" s="2">
        <v>400</v>
      </c>
      <c r="E6868" s="2" t="str">
        <f>"人民币"</f>
        <v>人民币</v>
      </c>
      <c r="F6868" s="2">
        <v>13.737</v>
      </c>
      <c r="G6868" s="2">
        <v>69.25</v>
      </c>
      <c r="H6868" s="2">
        <v>1.26</v>
      </c>
      <c r="I6868" s="2"/>
      <c r="J6868" s="2">
        <v>5564</v>
      </c>
      <c r="K6868" s="2">
        <v>13.91</v>
      </c>
      <c r="L6868" s="2">
        <v>0</v>
      </c>
      <c r="M6868" s="2">
        <v>0</v>
      </c>
      <c r="N6868" s="2" t="str">
        <f>"002050"</f>
        <v>002050</v>
      </c>
      <c r="O6868" s="2" t="str">
        <f t="shared" ref="O6868:O6873" si="2051">"0157472516"</f>
        <v>0157472516</v>
      </c>
      <c r="P6868" s="2" t="str">
        <f>"5494.75"</f>
        <v>5494.75</v>
      </c>
      <c r="Q6868" s="2">
        <v>20</v>
      </c>
      <c r="R6868" s="2">
        <f>Q6868*C6868</f>
        <v>8000</v>
      </c>
      <c r="S6868" s="2">
        <f>(R6868-P6868)/P6868*100</f>
        <v>45.5935210883116</v>
      </c>
    </row>
    <row r="6869" spans="2:19">
      <c r="B6869" s="2" t="str">
        <f>"农 产 品"</f>
        <v>农 产 品</v>
      </c>
      <c r="C6869" s="2">
        <v>200</v>
      </c>
      <c r="D6869" s="2">
        <v>200</v>
      </c>
      <c r="E6869" s="2" t="str">
        <f>"人民币"</f>
        <v>人民币</v>
      </c>
      <c r="F6869" s="2">
        <v>25.665</v>
      </c>
      <c r="G6869" s="2">
        <v>-601</v>
      </c>
      <c r="H6869" s="2">
        <v>-11.71</v>
      </c>
      <c r="I6869" s="2"/>
      <c r="J6869" s="2">
        <v>4532</v>
      </c>
      <c r="K6869" s="2">
        <v>22.66</v>
      </c>
      <c r="L6869" s="2">
        <v>0</v>
      </c>
      <c r="M6869" s="2">
        <v>0</v>
      </c>
      <c r="N6869" s="2" t="str">
        <f>"000061"</f>
        <v>000061</v>
      </c>
      <c r="O6869" s="2" t="str">
        <f>"0157472516"</f>
        <v>0157472516</v>
      </c>
      <c r="P6869" s="2" t="str">
        <f>"5133.00"</f>
        <v>5133.00</v>
      </c>
      <c r="Q6869" s="2">
        <v>35</v>
      </c>
      <c r="R6869" s="2">
        <f>Q6869*C6869</f>
        <v>7000</v>
      </c>
      <c r="S6869" s="2">
        <f>(R6869-P6869)/P6869*100</f>
        <v>36.3724917202416</v>
      </c>
    </row>
    <row r="6870" spans="2:19">
      <c r="B6870" s="2" t="str">
        <f>"北京城建"</f>
        <v>北京城建</v>
      </c>
      <c r="C6870" s="2">
        <v>200</v>
      </c>
      <c r="D6870" s="2">
        <v>200</v>
      </c>
      <c r="E6870" s="2" t="str">
        <f>"人民币"</f>
        <v>人民币</v>
      </c>
      <c r="F6870" s="2">
        <v>24.605</v>
      </c>
      <c r="G6870" s="2">
        <v>-394.99</v>
      </c>
      <c r="H6870" s="2">
        <v>-8.03</v>
      </c>
      <c r="I6870" s="2"/>
      <c r="J6870" s="2">
        <v>4526</v>
      </c>
      <c r="K6870" s="2">
        <v>22.63</v>
      </c>
      <c r="L6870" s="2">
        <v>0</v>
      </c>
      <c r="M6870" s="2">
        <v>0</v>
      </c>
      <c r="N6870" s="2" t="str">
        <f>"600266"</f>
        <v>600266</v>
      </c>
      <c r="O6870" s="2" t="str">
        <f t="shared" ref="O6870:O6872" si="2052">"A453612732"</f>
        <v>A453612732</v>
      </c>
      <c r="P6870" s="2" t="str">
        <f>"4920.99"</f>
        <v>4920.99</v>
      </c>
      <c r="Q6870" s="2">
        <v>28</v>
      </c>
      <c r="R6870" s="2">
        <f>Q6870*C6870</f>
        <v>5600</v>
      </c>
      <c r="S6870" s="2">
        <f>(R6870-P6870)/P6870*100</f>
        <v>13.7982397850839</v>
      </c>
    </row>
    <row r="6871" spans="2:19">
      <c r="B6871" s="2" t="str">
        <f>"上汽集团"</f>
        <v>上汽集团</v>
      </c>
      <c r="C6871" s="2">
        <v>200</v>
      </c>
      <c r="D6871" s="2">
        <v>200</v>
      </c>
      <c r="E6871" s="2" t="str">
        <f>"人民币"</f>
        <v>人民币</v>
      </c>
      <c r="F6871" s="2">
        <v>24.736</v>
      </c>
      <c r="G6871" s="2">
        <v>-449.12</v>
      </c>
      <c r="H6871" s="2">
        <v>-9.08</v>
      </c>
      <c r="I6871" s="2"/>
      <c r="J6871" s="2">
        <v>4498</v>
      </c>
      <c r="K6871" s="2">
        <v>22.49</v>
      </c>
      <c r="L6871" s="2">
        <v>0</v>
      </c>
      <c r="M6871" s="2">
        <v>0</v>
      </c>
      <c r="N6871" s="2" t="str">
        <f>"600104"</f>
        <v>600104</v>
      </c>
      <c r="O6871" s="2" t="str">
        <f>"A453612732"</f>
        <v>A453612732</v>
      </c>
      <c r="P6871" s="2" t="str">
        <f>"4947.12"</f>
        <v>4947.12</v>
      </c>
      <c r="Q6871" s="2">
        <v>35</v>
      </c>
      <c r="R6871" s="2">
        <f>Q6871*C6871</f>
        <v>7000</v>
      </c>
      <c r="S6871" s="2">
        <f>(R6871-P6871)/P6871*100</f>
        <v>41.4964666310904</v>
      </c>
    </row>
    <row r="6872" spans="2:19">
      <c r="B6872" s="2" t="str">
        <f>"中海集运"</f>
        <v>中海集运</v>
      </c>
      <c r="C6872" s="2">
        <v>400</v>
      </c>
      <c r="D6872" s="2">
        <v>400</v>
      </c>
      <c r="E6872" s="2" t="str">
        <f>"人民币"</f>
        <v>人民币</v>
      </c>
      <c r="F6872" s="2">
        <v>9.099</v>
      </c>
      <c r="G6872" s="2">
        <v>-167.68</v>
      </c>
      <c r="H6872" s="2">
        <v>-4.6</v>
      </c>
      <c r="I6872" s="2"/>
      <c r="J6872" s="2">
        <v>3472</v>
      </c>
      <c r="K6872" s="2">
        <v>8.68</v>
      </c>
      <c r="L6872" s="2">
        <v>0</v>
      </c>
      <c r="M6872" s="2">
        <v>0</v>
      </c>
      <c r="N6872" s="2" t="str">
        <f>"601866"</f>
        <v>601866</v>
      </c>
      <c r="O6872" s="2" t="str">
        <f>"A453612732"</f>
        <v>A453612732</v>
      </c>
      <c r="P6872" s="2" t="str">
        <f>"3639.68"</f>
        <v>3639.68</v>
      </c>
      <c r="Q6872" s="2">
        <v>12</v>
      </c>
      <c r="R6872" s="2">
        <f>Q6872*C6872</f>
        <v>4800</v>
      </c>
      <c r="S6872" s="2">
        <f>(R6872-P6872)/P6872*100</f>
        <v>31.8797256901706</v>
      </c>
    </row>
    <row r="6873" spans="2:19">
      <c r="B6873" s="2" t="str">
        <f>"中航军B"</f>
        <v>中航军B</v>
      </c>
      <c r="C6873" s="2">
        <v>3000</v>
      </c>
      <c r="D6873" s="2">
        <v>3000</v>
      </c>
      <c r="E6873" s="2" t="str">
        <f>"人民币"</f>
        <v>人民币</v>
      </c>
      <c r="F6873" s="2">
        <v>0.972</v>
      </c>
      <c r="G6873" s="2">
        <v>-62</v>
      </c>
      <c r="H6873" s="2">
        <v>-2.16</v>
      </c>
      <c r="I6873" s="2"/>
      <c r="J6873" s="2">
        <v>2853</v>
      </c>
      <c r="K6873" s="2">
        <v>0.951</v>
      </c>
      <c r="L6873" s="2">
        <v>0</v>
      </c>
      <c r="M6873" s="2">
        <v>0</v>
      </c>
      <c r="N6873" s="2" t="str">
        <f>"150222"</f>
        <v>150222</v>
      </c>
      <c r="O6873" s="2" t="str">
        <f>"0157472516"</f>
        <v>0157472516</v>
      </c>
      <c r="P6873" s="2" t="str">
        <f>"2915.00"</f>
        <v>2915.00</v>
      </c>
      <c r="Q6873" s="2">
        <v>1.1</v>
      </c>
      <c r="R6873" s="2">
        <f>Q6873*C6873</f>
        <v>3300</v>
      </c>
      <c r="S6873" s="2">
        <f>(R6873-P6873)/P6873*100</f>
        <v>13.2075471698113</v>
      </c>
    </row>
    <row r="6874" spans="2:19">
      <c r="B6874" s="2" t="str">
        <f>"华贸物流"</f>
        <v>华贸物流</v>
      </c>
      <c r="C6874" s="2">
        <v>200</v>
      </c>
      <c r="D6874" s="2">
        <v>200</v>
      </c>
      <c r="E6874" s="2" t="str">
        <f>"人民币"</f>
        <v>人民币</v>
      </c>
      <c r="F6874" s="2">
        <v>16.576</v>
      </c>
      <c r="G6874" s="2">
        <v>-473.12</v>
      </c>
      <c r="H6874" s="2">
        <v>-14.27</v>
      </c>
      <c r="I6874" s="2"/>
      <c r="J6874" s="2">
        <v>2842</v>
      </c>
      <c r="K6874" s="2">
        <v>14.21</v>
      </c>
      <c r="L6874" s="2">
        <v>0</v>
      </c>
      <c r="M6874" s="2">
        <v>0</v>
      </c>
      <c r="N6874" s="2" t="str">
        <f>"603128"</f>
        <v>603128</v>
      </c>
      <c r="O6874" s="2" t="str">
        <f t="shared" ref="O6874:O6877" si="2053">"A453612732"</f>
        <v>A453612732</v>
      </c>
      <c r="P6874" s="2" t="str">
        <f>"3315.12"</f>
        <v>3315.12</v>
      </c>
      <c r="Q6874" s="2">
        <v>20</v>
      </c>
      <c r="R6874" s="2">
        <f>Q6874*C6874</f>
        <v>4000</v>
      </c>
      <c r="S6874" s="2">
        <f>(R6874-P6874)/P6874*100</f>
        <v>20.6592823185888</v>
      </c>
    </row>
    <row r="6875" spans="2:19">
      <c r="B6875" s="2" t="str">
        <f>"盛达矿业"</f>
        <v>盛达矿业</v>
      </c>
      <c r="C6875" s="2">
        <v>100</v>
      </c>
      <c r="D6875" s="2">
        <v>100</v>
      </c>
      <c r="E6875" s="2" t="str">
        <f>"人民币"</f>
        <v>人民币</v>
      </c>
      <c r="F6875" s="2">
        <v>38.308</v>
      </c>
      <c r="G6875" s="2">
        <v>-1175.77</v>
      </c>
      <c r="H6875" s="2">
        <v>-30.69</v>
      </c>
      <c r="I6875" s="2"/>
      <c r="J6875" s="2">
        <v>2655</v>
      </c>
      <c r="K6875" s="2">
        <v>26.55</v>
      </c>
      <c r="L6875" s="2">
        <v>0</v>
      </c>
      <c r="M6875" s="2">
        <v>100</v>
      </c>
      <c r="N6875" s="2" t="str">
        <f>"000603"</f>
        <v>000603</v>
      </c>
      <c r="O6875" s="2" t="str">
        <f>"0157472516"</f>
        <v>0157472516</v>
      </c>
      <c r="P6875" s="2" t="str">
        <f>"3830.77"</f>
        <v>3830.77</v>
      </c>
      <c r="Q6875" s="2">
        <v>40</v>
      </c>
      <c r="R6875" s="2">
        <f>Q6875*C6875</f>
        <v>4000</v>
      </c>
      <c r="S6875" s="2">
        <f>(R6875-P6875)/P6875*100</f>
        <v>4.41764971533138</v>
      </c>
    </row>
    <row r="6876" spans="2:19">
      <c r="B6876" s="2" t="str">
        <f>"大众交通"</f>
        <v>大众交通</v>
      </c>
      <c r="C6876" s="2">
        <v>100</v>
      </c>
      <c r="D6876" s="2">
        <v>100</v>
      </c>
      <c r="E6876" s="2" t="str">
        <f>"人民币"</f>
        <v>人民币</v>
      </c>
      <c r="F6876" s="2">
        <v>30.941</v>
      </c>
      <c r="G6876" s="2">
        <v>-1037.13</v>
      </c>
      <c r="H6876" s="2">
        <v>-33.52</v>
      </c>
      <c r="I6876" s="2"/>
      <c r="J6876" s="2">
        <v>2057</v>
      </c>
      <c r="K6876" s="2">
        <v>20.57</v>
      </c>
      <c r="L6876" s="2">
        <v>0</v>
      </c>
      <c r="M6876" s="2">
        <v>0</v>
      </c>
      <c r="N6876" s="2" t="str">
        <f>"600611"</f>
        <v>600611</v>
      </c>
      <c r="O6876" s="2" t="str">
        <f>"A453612732"</f>
        <v>A453612732</v>
      </c>
      <c r="P6876" s="2" t="str">
        <f>"3094.13"</f>
        <v>3094.13</v>
      </c>
      <c r="Q6876" s="2">
        <v>28</v>
      </c>
      <c r="R6876" s="2">
        <f>Q6876*C6876</f>
        <v>2800</v>
      </c>
      <c r="S6876" s="2">
        <f>(R6876-P6876)/P6876*100</f>
        <v>-9.50606470962759</v>
      </c>
    </row>
    <row r="6877" spans="2:19">
      <c r="B6877" s="2" t="str">
        <f>"中国中车"</f>
        <v>中国中车</v>
      </c>
      <c r="C6877" s="2">
        <v>100</v>
      </c>
      <c r="D6877" s="2">
        <v>100</v>
      </c>
      <c r="E6877" s="2" t="str">
        <f>"人民币"</f>
        <v>人民币</v>
      </c>
      <c r="F6877" s="2">
        <v>26.395</v>
      </c>
      <c r="G6877" s="2">
        <v>-631.5</v>
      </c>
      <c r="H6877" s="2">
        <v>-23.92</v>
      </c>
      <c r="I6877" s="2"/>
      <c r="J6877" s="2">
        <v>2008</v>
      </c>
      <c r="K6877" s="2">
        <v>20.08</v>
      </c>
      <c r="L6877" s="2">
        <v>0</v>
      </c>
      <c r="M6877" s="2">
        <v>100</v>
      </c>
      <c r="N6877" s="2" t="str">
        <f>"601766"</f>
        <v>601766</v>
      </c>
      <c r="O6877" s="2" t="str">
        <f>"A453612732"</f>
        <v>A453612732</v>
      </c>
      <c r="P6877" s="2" t="str">
        <f>"2639.50"</f>
        <v>2639.50</v>
      </c>
      <c r="Q6877" s="2">
        <v>30</v>
      </c>
      <c r="R6877" s="2">
        <f>Q6877*C6877</f>
        <v>3000</v>
      </c>
      <c r="S6877" s="2">
        <f>(R6877-P6877)/P6877*100</f>
        <v>13.6578897518469</v>
      </c>
    </row>
    <row r="6878" spans="2:19">
      <c r="B6878" s="2" t="s">
        <v>8</v>
      </c>
      <c r="C6878" s="2" t="s">
        <v>9</v>
      </c>
      <c r="D6878" s="4" t="s">
        <v>10</v>
      </c>
      <c r="E6878" s="4"/>
      <c r="F6878" s="4"/>
      <c r="G6878" s="2"/>
      <c r="H6878" s="2">
        <f>SUM(H6862:H6877)</f>
        <v>-178.38</v>
      </c>
      <c r="I6878" s="2"/>
      <c r="J6878" s="2"/>
      <c r="K6878" s="2"/>
      <c r="L6878" s="2"/>
      <c r="M6878" s="2"/>
      <c r="N6878" s="2"/>
      <c r="O6878" s="2"/>
      <c r="P6878" s="2"/>
      <c r="Q6878" s="2"/>
      <c r="R6878" s="2">
        <f>SUM(R6862:R6877)</f>
        <v>134800</v>
      </c>
      <c r="S6878" s="2"/>
    </row>
    <row r="6879" customFormat="1" spans="4:9">
      <c r="D6879" s="5"/>
      <c r="E6879" s="5"/>
      <c r="F6879" s="5"/>
      <c r="I6879" s="6">
        <v>42257</v>
      </c>
    </row>
    <row r="6880" customFormat="1" spans="11:11">
      <c r="K6880" s="6">
        <f>I6879+1</f>
        <v>42258</v>
      </c>
    </row>
    <row r="6881" customFormat="1" spans="3:12">
      <c r="C6881" t="s">
        <v>11</v>
      </c>
      <c r="L6881" s="7">
        <f ca="1">NOW()</f>
        <v>42259.9654398148</v>
      </c>
    </row>
    <row r="6882" customFormat="1" spans="10:10">
      <c r="J6882" t="e">
        <f>E6874+1</f>
        <v>#VALUE!</v>
      </c>
    </row>
    <row r="6883" customFormat="1" spans="7:7">
      <c r="G6883" t="s">
        <v>12</v>
      </c>
    </row>
    <row r="6884" customFormat="1" spans="6:6">
      <c r="F6884" t="s">
        <v>13</v>
      </c>
    </row>
    <row r="6885" spans="1:17">
      <c r="A6885" s="2" t="str">
        <f>"币种"</f>
        <v>币种</v>
      </c>
      <c r="B6885" s="2" t="str">
        <f>"余额"</f>
        <v>余额</v>
      </c>
      <c r="C6885" s="2" t="str">
        <f>"可用"</f>
        <v>可用</v>
      </c>
      <c r="D6885" s="2" t="str">
        <f>"可取"</f>
        <v>可取</v>
      </c>
      <c r="E6885" s="2" t="str">
        <f>"参考市值"</f>
        <v>参考市值</v>
      </c>
      <c r="F6885" s="2" t="str">
        <f>"资产"</f>
        <v>资产</v>
      </c>
      <c r="G6885" s="2" t="str">
        <f>"盈亏"</f>
        <v>盈亏</v>
      </c>
      <c r="H6885" s="2"/>
      <c r="I6885" s="2"/>
      <c r="J6885" s="2"/>
      <c r="K6885" s="2"/>
      <c r="L6885" s="2"/>
      <c r="M6885" s="2"/>
      <c r="N6885" s="2"/>
      <c r="O6885" s="2"/>
      <c r="P6885" s="2"/>
      <c r="Q6885" s="2"/>
    </row>
    <row r="6886" spans="1:17">
      <c r="A6886" s="2" t="str">
        <f>"人民币"</f>
        <v>人民币</v>
      </c>
      <c r="B6886" s="2" t="str">
        <f>"5508.71"</f>
        <v>5508.71</v>
      </c>
      <c r="C6886" s="2" t="str">
        <f>"138.54"</f>
        <v>138.54</v>
      </c>
      <c r="D6886" s="2" t="str">
        <f>"138.54"</f>
        <v>138.54</v>
      </c>
      <c r="E6886" s="2" t="str">
        <f>"91616.00"</f>
        <v>91616.00</v>
      </c>
      <c r="F6886" s="2" t="str">
        <f>"91754.54"</f>
        <v>91754.54</v>
      </c>
      <c r="G6886" s="2" t="str">
        <f>"-9194.42"</f>
        <v>-9194.42</v>
      </c>
      <c r="H6886" s="2"/>
      <c r="I6886" s="2"/>
      <c r="J6886" s="2"/>
      <c r="K6886" s="2"/>
      <c r="L6886" s="2"/>
      <c r="M6886" s="2"/>
      <c r="N6886" s="2"/>
      <c r="O6886" s="2"/>
      <c r="P6886" s="2"/>
      <c r="Q6886" s="2"/>
    </row>
    <row r="6887" spans="1:17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8"/>
    </row>
    <row r="6888" spans="1:18">
      <c r="A6888" s="2" t="s">
        <v>0</v>
      </c>
      <c r="B6888" s="2" t="str">
        <f>"证券数量"</f>
        <v>证券数量</v>
      </c>
      <c r="C6888" s="2" t="s">
        <v>1</v>
      </c>
      <c r="D6888" s="2" t="str">
        <f>"价格币种"</f>
        <v>价格币种</v>
      </c>
      <c r="E6888" s="2" t="str">
        <f>"成本价"</f>
        <v>成本价</v>
      </c>
      <c r="F6888" s="2" t="str">
        <f>"浮动盈亏"</f>
        <v>浮动盈亏</v>
      </c>
      <c r="G6888" s="2" t="str">
        <f>"盈亏比例(%)"</f>
        <v>盈亏比例(%)</v>
      </c>
      <c r="H6888" s="2" t="str">
        <f>"折算汇率"</f>
        <v>折算汇率</v>
      </c>
      <c r="I6888" s="2" t="str">
        <f>"最新市值"</f>
        <v>最新市值</v>
      </c>
      <c r="J6888" s="2" t="str">
        <f>"当前价"</f>
        <v>当前价</v>
      </c>
      <c r="K6888" s="2" t="str">
        <f>"今买数量"</f>
        <v>今买数量</v>
      </c>
      <c r="L6888" s="2" t="str">
        <f>"今卖数量"</f>
        <v>今卖数量</v>
      </c>
      <c r="M6888" s="2" t="str">
        <f>"证券代码"</f>
        <v>证券代码</v>
      </c>
      <c r="N6888" s="2" t="str">
        <f>"股东代码"</f>
        <v>股东代码</v>
      </c>
      <c r="O6888" s="2" t="str">
        <f>"成本金额"</f>
        <v>成本金额</v>
      </c>
      <c r="P6888" s="2" t="s">
        <v>2</v>
      </c>
      <c r="Q6888" s="2"/>
      <c r="R6888" s="2" t="s">
        <v>3</v>
      </c>
    </row>
    <row r="6889" spans="1:18">
      <c r="A6889" s="2" t="s">
        <v>4</v>
      </c>
      <c r="B6889" s="9" t="s">
        <v>5</v>
      </c>
      <c r="C6889" s="9" t="s">
        <v>5</v>
      </c>
      <c r="D6889" s="2" t="str">
        <f t="shared" ref="D6889:D6904" si="2054">"人民币"</f>
        <v>人民币</v>
      </c>
      <c r="E6889" s="2">
        <v>19.758</v>
      </c>
      <c r="F6889" s="2">
        <v>-1294.53</v>
      </c>
      <c r="G6889" s="2">
        <v>-8.19</v>
      </c>
      <c r="H6889" s="9" t="s">
        <v>6</v>
      </c>
      <c r="I6889" s="2">
        <v>14512</v>
      </c>
      <c r="J6889" s="2">
        <v>18.14</v>
      </c>
      <c r="K6889" s="2">
        <v>0</v>
      </c>
      <c r="L6889" s="2">
        <v>0</v>
      </c>
      <c r="M6889" s="2" t="str">
        <f>"000936"</f>
        <v>000936</v>
      </c>
      <c r="N6889" s="2" t="str">
        <f t="shared" ref="N6889:N6892" si="2055">"0157472516"</f>
        <v>0157472516</v>
      </c>
      <c r="O6889" s="2" t="str">
        <f>"15806.53"</f>
        <v>15806.53</v>
      </c>
      <c r="P6889" s="2">
        <v>30</v>
      </c>
      <c r="Q6889" s="2">
        <f t="shared" ref="Q6889:Q6904" si="2056">P6889*B6889</f>
        <v>24000</v>
      </c>
      <c r="R6889" s="2">
        <f t="shared" ref="R6889:R6904" si="2057">(Q6889-O6889)/O6889*100</f>
        <v>51.835981711356</v>
      </c>
    </row>
    <row r="6890" spans="1:18">
      <c r="A6890" s="2" t="str">
        <f>"创业板B"</f>
        <v>创业板B</v>
      </c>
      <c r="B6890" s="2">
        <v>10000</v>
      </c>
      <c r="C6890" s="2">
        <v>10000</v>
      </c>
      <c r="D6890" s="2" t="str">
        <f>"人民币"</f>
        <v>人民币</v>
      </c>
      <c r="E6890" s="2">
        <v>1.116</v>
      </c>
      <c r="F6890" s="2">
        <v>-927.5</v>
      </c>
      <c r="G6890" s="2">
        <v>-8.33</v>
      </c>
      <c r="H6890" s="2"/>
      <c r="I6890" s="2">
        <v>10230</v>
      </c>
      <c r="J6890" s="2">
        <v>1.023</v>
      </c>
      <c r="K6890" s="2">
        <v>0</v>
      </c>
      <c r="L6890" s="2">
        <v>0</v>
      </c>
      <c r="M6890" s="2" t="str">
        <f>"150153"</f>
        <v>150153</v>
      </c>
      <c r="N6890" s="2" t="str">
        <f>"0157472516"</f>
        <v>0157472516</v>
      </c>
      <c r="O6890" s="2" t="str">
        <f>"11157.50"</f>
        <v>11157.50</v>
      </c>
      <c r="P6890" s="2">
        <v>1.3</v>
      </c>
      <c r="Q6890" s="2">
        <f>P6890*B6890</f>
        <v>13000</v>
      </c>
      <c r="R6890" s="2">
        <f>(Q6890-O6890)/O6890*100</f>
        <v>16.5135559041004</v>
      </c>
    </row>
    <row r="6891" spans="1:18">
      <c r="A6891" s="2" t="s">
        <v>7</v>
      </c>
      <c r="B6891" s="2">
        <v>600</v>
      </c>
      <c r="C6891" s="2">
        <v>600</v>
      </c>
      <c r="D6891" s="2" t="str">
        <f>"人民币"</f>
        <v>人民币</v>
      </c>
      <c r="E6891" s="2">
        <v>17.548</v>
      </c>
      <c r="F6891" s="2">
        <v>-310.88</v>
      </c>
      <c r="G6891" s="2">
        <v>-2.95</v>
      </c>
      <c r="H6891" s="2"/>
      <c r="I6891" s="2">
        <v>10218</v>
      </c>
      <c r="J6891" s="2">
        <v>17.03</v>
      </c>
      <c r="K6891" s="2">
        <v>0</v>
      </c>
      <c r="L6891" s="2">
        <v>0</v>
      </c>
      <c r="M6891" s="2" t="str">
        <f>"600008"</f>
        <v>600008</v>
      </c>
      <c r="N6891" s="2" t="str">
        <f t="shared" ref="N6891:N6894" si="2058">"A453612732"</f>
        <v>A453612732</v>
      </c>
      <c r="O6891" s="2" t="str">
        <f>"10528.88"</f>
        <v>10528.88</v>
      </c>
      <c r="P6891" s="2">
        <v>25</v>
      </c>
      <c r="Q6891" s="2">
        <f>P6891*B6891</f>
        <v>15000</v>
      </c>
      <c r="R6891" s="2">
        <f>(Q6891-O6891)/O6891*100</f>
        <v>42.4652954540274</v>
      </c>
    </row>
    <row r="6892" spans="1:18">
      <c r="A6892" s="2" t="str">
        <f>"华英农业"</f>
        <v>华英农业</v>
      </c>
      <c r="B6892" s="2">
        <v>600</v>
      </c>
      <c r="C6892" s="2">
        <v>300</v>
      </c>
      <c r="D6892" s="2" t="str">
        <f>"人民币"</f>
        <v>人民币</v>
      </c>
      <c r="E6892" s="2">
        <v>14.948</v>
      </c>
      <c r="F6892" s="2">
        <v>-418.66</v>
      </c>
      <c r="G6892" s="2">
        <v>-4.67</v>
      </c>
      <c r="H6892" s="2"/>
      <c r="I6892" s="2">
        <v>8550</v>
      </c>
      <c r="J6892" s="2">
        <v>14.25</v>
      </c>
      <c r="K6892" s="2">
        <v>300</v>
      </c>
      <c r="L6892" s="2">
        <v>0</v>
      </c>
      <c r="M6892" s="2" t="str">
        <f>"002321"</f>
        <v>002321</v>
      </c>
      <c r="N6892" s="2" t="str">
        <f>"0157472516"</f>
        <v>0157472516</v>
      </c>
      <c r="O6892" s="2" t="str">
        <f>"8968.66"</f>
        <v>8968.66</v>
      </c>
      <c r="P6892" s="2">
        <v>25</v>
      </c>
      <c r="Q6892" s="2">
        <f>P6892*B6892</f>
        <v>15000</v>
      </c>
      <c r="R6892" s="2">
        <f>(Q6892-O6892)/O6892*100</f>
        <v>67.2490650777262</v>
      </c>
    </row>
    <row r="6893" spans="1:18">
      <c r="A6893" s="2" t="str">
        <f>"*ST阳化"</f>
        <v>*ST阳化</v>
      </c>
      <c r="B6893" s="2">
        <v>900</v>
      </c>
      <c r="C6893" s="2">
        <v>600</v>
      </c>
      <c r="D6893" s="2" t="str">
        <f>"人民币"</f>
        <v>人民币</v>
      </c>
      <c r="E6893" s="2">
        <v>7.599</v>
      </c>
      <c r="F6893" s="2">
        <v>-80.2</v>
      </c>
      <c r="G6893" s="2">
        <v>-1.17</v>
      </c>
      <c r="H6893" s="2"/>
      <c r="I6893" s="2">
        <v>6759</v>
      </c>
      <c r="J6893" s="2">
        <v>7.51</v>
      </c>
      <c r="K6893" s="2">
        <v>300</v>
      </c>
      <c r="L6893" s="2">
        <v>0</v>
      </c>
      <c r="M6893" s="2" t="str">
        <f>"600691"</f>
        <v>600691</v>
      </c>
      <c r="N6893" s="2" t="str">
        <f>"A453612732"</f>
        <v>A453612732</v>
      </c>
      <c r="O6893" s="2" t="str">
        <f>"6839.20"</f>
        <v>6839.20</v>
      </c>
      <c r="P6893" s="2">
        <v>11</v>
      </c>
      <c r="Q6893" s="2">
        <f>P6893*B6893</f>
        <v>9900</v>
      </c>
      <c r="R6893" s="2">
        <f>(Q6893-O6893)/O6893*100</f>
        <v>44.7537723710376</v>
      </c>
    </row>
    <row r="6894" spans="1:18">
      <c r="A6894" s="2" t="str">
        <f>"雪峰科技"</f>
        <v>雪峰科技</v>
      </c>
      <c r="B6894" s="2">
        <v>200</v>
      </c>
      <c r="C6894" s="2">
        <v>100</v>
      </c>
      <c r="D6894" s="2" t="str">
        <f>"人民币"</f>
        <v>人民币</v>
      </c>
      <c r="E6894" s="2">
        <v>37.898</v>
      </c>
      <c r="F6894" s="2">
        <v>-1239.59</v>
      </c>
      <c r="G6894" s="2">
        <v>-16.35</v>
      </c>
      <c r="H6894" s="2"/>
      <c r="I6894" s="2">
        <v>6340</v>
      </c>
      <c r="J6894" s="2">
        <v>31.7</v>
      </c>
      <c r="K6894" s="2">
        <v>100</v>
      </c>
      <c r="L6894" s="2">
        <v>0</v>
      </c>
      <c r="M6894" s="2" t="str">
        <f>"603227"</f>
        <v>603227</v>
      </c>
      <c r="N6894" s="2" t="str">
        <f>"A453612732"</f>
        <v>A453612732</v>
      </c>
      <c r="O6894" s="2" t="str">
        <f>"7579.59"</f>
        <v>7579.59</v>
      </c>
      <c r="P6894" s="2">
        <v>42</v>
      </c>
      <c r="Q6894" s="2">
        <f>P6894*B6894</f>
        <v>8400</v>
      </c>
      <c r="R6894" s="2">
        <f>(Q6894-O6894)/O6894*100</f>
        <v>10.8239363870605</v>
      </c>
    </row>
    <row r="6895" spans="1:18">
      <c r="A6895" s="2" t="str">
        <f>"三花股份"</f>
        <v>三花股份</v>
      </c>
      <c r="B6895" s="2">
        <v>400</v>
      </c>
      <c r="C6895" s="2">
        <v>400</v>
      </c>
      <c r="D6895" s="2" t="str">
        <f>"人民币"</f>
        <v>人民币</v>
      </c>
      <c r="E6895" s="2">
        <v>13.737</v>
      </c>
      <c r="F6895" s="2">
        <v>69.25</v>
      </c>
      <c r="G6895" s="2">
        <v>1.26</v>
      </c>
      <c r="H6895" s="2"/>
      <c r="I6895" s="2">
        <v>5564</v>
      </c>
      <c r="J6895" s="2">
        <v>13.91</v>
      </c>
      <c r="K6895" s="2">
        <v>0</v>
      </c>
      <c r="L6895" s="2">
        <v>0</v>
      </c>
      <c r="M6895" s="2" t="str">
        <f>"002050"</f>
        <v>002050</v>
      </c>
      <c r="N6895" s="2" t="str">
        <f t="shared" ref="N6895:N6900" si="2059">"0157472516"</f>
        <v>0157472516</v>
      </c>
      <c r="O6895" s="2" t="str">
        <f>"5494.75"</f>
        <v>5494.75</v>
      </c>
      <c r="P6895" s="2">
        <v>20</v>
      </c>
      <c r="Q6895" s="2">
        <f>P6895*B6895</f>
        <v>8000</v>
      </c>
      <c r="R6895" s="2">
        <f>(Q6895-O6895)/O6895*100</f>
        <v>45.5935210883116</v>
      </c>
    </row>
    <row r="6896" spans="1:18">
      <c r="A6896" s="2" t="str">
        <f>"农 产 品"</f>
        <v>农 产 品</v>
      </c>
      <c r="B6896" s="2">
        <v>200</v>
      </c>
      <c r="C6896" s="2">
        <v>200</v>
      </c>
      <c r="D6896" s="2" t="str">
        <f>"人民币"</f>
        <v>人民币</v>
      </c>
      <c r="E6896" s="2">
        <v>25.665</v>
      </c>
      <c r="F6896" s="2">
        <v>-601</v>
      </c>
      <c r="G6896" s="2">
        <v>-11.71</v>
      </c>
      <c r="H6896" s="2"/>
      <c r="I6896" s="2">
        <v>4532</v>
      </c>
      <c r="J6896" s="2">
        <v>22.66</v>
      </c>
      <c r="K6896" s="2">
        <v>0</v>
      </c>
      <c r="L6896" s="2">
        <v>0</v>
      </c>
      <c r="M6896" s="2" t="str">
        <f>"000061"</f>
        <v>000061</v>
      </c>
      <c r="N6896" s="2" t="str">
        <f>"0157472516"</f>
        <v>0157472516</v>
      </c>
      <c r="O6896" s="2" t="str">
        <f>"5133.00"</f>
        <v>5133.00</v>
      </c>
      <c r="P6896" s="2">
        <v>35</v>
      </c>
      <c r="Q6896" s="2">
        <f>P6896*B6896</f>
        <v>7000</v>
      </c>
      <c r="R6896" s="2">
        <f>(Q6896-O6896)/O6896*100</f>
        <v>36.3724917202416</v>
      </c>
    </row>
    <row r="6897" spans="1:18">
      <c r="A6897" s="2" t="str">
        <f>"北京城建"</f>
        <v>北京城建</v>
      </c>
      <c r="B6897" s="2">
        <v>200</v>
      </c>
      <c r="C6897" s="2">
        <v>200</v>
      </c>
      <c r="D6897" s="2" t="str">
        <f>"人民币"</f>
        <v>人民币</v>
      </c>
      <c r="E6897" s="2">
        <v>24.605</v>
      </c>
      <c r="F6897" s="2">
        <v>-394.99</v>
      </c>
      <c r="G6897" s="2">
        <v>-8.03</v>
      </c>
      <c r="H6897" s="2"/>
      <c r="I6897" s="2">
        <v>4526</v>
      </c>
      <c r="J6897" s="2">
        <v>22.63</v>
      </c>
      <c r="K6897" s="2">
        <v>0</v>
      </c>
      <c r="L6897" s="2">
        <v>0</v>
      </c>
      <c r="M6897" s="2" t="str">
        <f>"600266"</f>
        <v>600266</v>
      </c>
      <c r="N6897" s="2" t="str">
        <f t="shared" ref="N6897:N6899" si="2060">"A453612732"</f>
        <v>A453612732</v>
      </c>
      <c r="O6897" s="2" t="str">
        <f>"4920.99"</f>
        <v>4920.99</v>
      </c>
      <c r="P6897" s="2">
        <v>28</v>
      </c>
      <c r="Q6897" s="2">
        <f>P6897*B6897</f>
        <v>5600</v>
      </c>
      <c r="R6897" s="2">
        <f>(Q6897-O6897)/O6897*100</f>
        <v>13.7982397850839</v>
      </c>
    </row>
    <row r="6898" spans="1:18">
      <c r="A6898" s="2" t="str">
        <f>"上汽集团"</f>
        <v>上汽集团</v>
      </c>
      <c r="B6898" s="2">
        <v>200</v>
      </c>
      <c r="C6898" s="2">
        <v>200</v>
      </c>
      <c r="D6898" s="2" t="str">
        <f>"人民币"</f>
        <v>人民币</v>
      </c>
      <c r="E6898" s="2">
        <v>24.736</v>
      </c>
      <c r="F6898" s="2">
        <v>-449.12</v>
      </c>
      <c r="G6898" s="2">
        <v>-9.08</v>
      </c>
      <c r="H6898" s="2"/>
      <c r="I6898" s="2">
        <v>4498</v>
      </c>
      <c r="J6898" s="2">
        <v>22.49</v>
      </c>
      <c r="K6898" s="2">
        <v>0</v>
      </c>
      <c r="L6898" s="2">
        <v>0</v>
      </c>
      <c r="M6898" s="2" t="str">
        <f>"600104"</f>
        <v>600104</v>
      </c>
      <c r="N6898" s="2" t="str">
        <f>"A453612732"</f>
        <v>A453612732</v>
      </c>
      <c r="O6898" s="2" t="str">
        <f>"4947.12"</f>
        <v>4947.12</v>
      </c>
      <c r="P6898" s="2">
        <v>35</v>
      </c>
      <c r="Q6898" s="2">
        <f>P6898*B6898</f>
        <v>7000</v>
      </c>
      <c r="R6898" s="2">
        <f>(Q6898-O6898)/O6898*100</f>
        <v>41.4964666310904</v>
      </c>
    </row>
    <row r="6899" spans="1:18">
      <c r="A6899" s="2" t="str">
        <f>"中海集运"</f>
        <v>中海集运</v>
      </c>
      <c r="B6899" s="2">
        <v>400</v>
      </c>
      <c r="C6899" s="2">
        <v>400</v>
      </c>
      <c r="D6899" s="2" t="str">
        <f>"人民币"</f>
        <v>人民币</v>
      </c>
      <c r="E6899" s="2">
        <v>9.099</v>
      </c>
      <c r="F6899" s="2">
        <v>-167.68</v>
      </c>
      <c r="G6899" s="2">
        <v>-4.6</v>
      </c>
      <c r="H6899" s="2"/>
      <c r="I6899" s="2">
        <v>3472</v>
      </c>
      <c r="J6899" s="2">
        <v>8.68</v>
      </c>
      <c r="K6899" s="2">
        <v>0</v>
      </c>
      <c r="L6899" s="2">
        <v>0</v>
      </c>
      <c r="M6899" s="2" t="str">
        <f>"601866"</f>
        <v>601866</v>
      </c>
      <c r="N6899" s="2" t="str">
        <f>"A453612732"</f>
        <v>A453612732</v>
      </c>
      <c r="O6899" s="2" t="str">
        <f>"3639.68"</f>
        <v>3639.68</v>
      </c>
      <c r="P6899" s="2">
        <v>12</v>
      </c>
      <c r="Q6899" s="2">
        <f>P6899*B6899</f>
        <v>4800</v>
      </c>
      <c r="R6899" s="2">
        <f>(Q6899-O6899)/O6899*100</f>
        <v>31.8797256901706</v>
      </c>
    </row>
    <row r="6900" spans="1:18">
      <c r="A6900" s="2" t="str">
        <f>"中航军B"</f>
        <v>中航军B</v>
      </c>
      <c r="B6900" s="2">
        <v>3000</v>
      </c>
      <c r="C6900" s="2">
        <v>3000</v>
      </c>
      <c r="D6900" s="2" t="str">
        <f>"人民币"</f>
        <v>人民币</v>
      </c>
      <c r="E6900" s="2">
        <v>0.972</v>
      </c>
      <c r="F6900" s="2">
        <v>-62</v>
      </c>
      <c r="G6900" s="2">
        <v>-2.16</v>
      </c>
      <c r="H6900" s="2"/>
      <c r="I6900" s="2">
        <v>2853</v>
      </c>
      <c r="J6900" s="2">
        <v>0.951</v>
      </c>
      <c r="K6900" s="2">
        <v>0</v>
      </c>
      <c r="L6900" s="2">
        <v>0</v>
      </c>
      <c r="M6900" s="2" t="str">
        <f>"150222"</f>
        <v>150222</v>
      </c>
      <c r="N6900" s="2" t="str">
        <f>"0157472516"</f>
        <v>0157472516</v>
      </c>
      <c r="O6900" s="2" t="str">
        <f>"2915.00"</f>
        <v>2915.00</v>
      </c>
      <c r="P6900" s="2">
        <v>1.1</v>
      </c>
      <c r="Q6900" s="2">
        <f>P6900*B6900</f>
        <v>3300</v>
      </c>
      <c r="R6900" s="2">
        <f>(Q6900-O6900)/O6900*100</f>
        <v>13.2075471698113</v>
      </c>
    </row>
    <row r="6901" spans="1:18">
      <c r="A6901" s="2" t="str">
        <f>"华贸物流"</f>
        <v>华贸物流</v>
      </c>
      <c r="B6901" s="2">
        <v>200</v>
      </c>
      <c r="C6901" s="2">
        <v>200</v>
      </c>
      <c r="D6901" s="2" t="str">
        <f>"人民币"</f>
        <v>人民币</v>
      </c>
      <c r="E6901" s="2">
        <v>16.576</v>
      </c>
      <c r="F6901" s="2">
        <v>-473.12</v>
      </c>
      <c r="G6901" s="2">
        <v>-14.27</v>
      </c>
      <c r="H6901" s="2"/>
      <c r="I6901" s="2">
        <v>2842</v>
      </c>
      <c r="J6901" s="2">
        <v>14.21</v>
      </c>
      <c r="K6901" s="2">
        <v>0</v>
      </c>
      <c r="L6901" s="2">
        <v>0</v>
      </c>
      <c r="M6901" s="2" t="str">
        <f>"603128"</f>
        <v>603128</v>
      </c>
      <c r="N6901" s="2" t="str">
        <f t="shared" ref="N6901:N6904" si="2061">"A453612732"</f>
        <v>A453612732</v>
      </c>
      <c r="O6901" s="2" t="str">
        <f>"3315.12"</f>
        <v>3315.12</v>
      </c>
      <c r="P6901" s="2">
        <v>20</v>
      </c>
      <c r="Q6901" s="2">
        <f>P6901*B6901</f>
        <v>4000</v>
      </c>
      <c r="R6901" s="2">
        <f>(Q6901-O6901)/O6901*100</f>
        <v>20.6592823185888</v>
      </c>
    </row>
    <row r="6902" spans="1:18">
      <c r="A6902" s="2" t="str">
        <f>"盛达矿业"</f>
        <v>盛达矿业</v>
      </c>
      <c r="B6902" s="2">
        <v>100</v>
      </c>
      <c r="C6902" s="2">
        <v>100</v>
      </c>
      <c r="D6902" s="2" t="str">
        <f>"人民币"</f>
        <v>人民币</v>
      </c>
      <c r="E6902" s="2">
        <v>38.308</v>
      </c>
      <c r="F6902" s="2">
        <v>-1175.77</v>
      </c>
      <c r="G6902" s="2">
        <v>-30.69</v>
      </c>
      <c r="H6902" s="2"/>
      <c r="I6902" s="2">
        <v>2655</v>
      </c>
      <c r="J6902" s="2">
        <v>26.55</v>
      </c>
      <c r="K6902" s="2">
        <v>0</v>
      </c>
      <c r="L6902" s="2">
        <v>100</v>
      </c>
      <c r="M6902" s="2" t="str">
        <f>"000603"</f>
        <v>000603</v>
      </c>
      <c r="N6902" s="2" t="str">
        <f>"0157472516"</f>
        <v>0157472516</v>
      </c>
      <c r="O6902" s="2" t="str">
        <f>"3830.77"</f>
        <v>3830.77</v>
      </c>
      <c r="P6902" s="2">
        <v>40</v>
      </c>
      <c r="Q6902" s="2">
        <f>P6902*B6902</f>
        <v>4000</v>
      </c>
      <c r="R6902" s="2">
        <f>(Q6902-O6902)/O6902*100</f>
        <v>4.41764971533138</v>
      </c>
    </row>
    <row r="6903" spans="1:18">
      <c r="A6903" s="2" t="str">
        <f>"大众交通"</f>
        <v>大众交通</v>
      </c>
      <c r="B6903" s="2">
        <v>100</v>
      </c>
      <c r="C6903" s="2">
        <v>100</v>
      </c>
      <c r="D6903" s="2" t="str">
        <f>"人民币"</f>
        <v>人民币</v>
      </c>
      <c r="E6903" s="2">
        <v>30.941</v>
      </c>
      <c r="F6903" s="2">
        <v>-1037.13</v>
      </c>
      <c r="G6903" s="2">
        <v>-33.52</v>
      </c>
      <c r="H6903" s="2"/>
      <c r="I6903" s="2">
        <v>2057</v>
      </c>
      <c r="J6903" s="2">
        <v>20.57</v>
      </c>
      <c r="K6903" s="2">
        <v>0</v>
      </c>
      <c r="L6903" s="2">
        <v>0</v>
      </c>
      <c r="M6903" s="2" t="str">
        <f>"600611"</f>
        <v>600611</v>
      </c>
      <c r="N6903" s="2" t="str">
        <f>"A453612732"</f>
        <v>A453612732</v>
      </c>
      <c r="O6903" s="2" t="str">
        <f>"3094.13"</f>
        <v>3094.13</v>
      </c>
      <c r="P6903" s="2">
        <v>28</v>
      </c>
      <c r="Q6903" s="2">
        <f>P6903*B6903</f>
        <v>2800</v>
      </c>
      <c r="R6903" s="2">
        <f>(Q6903-O6903)/O6903*100</f>
        <v>-9.50606470962759</v>
      </c>
    </row>
    <row r="6904" spans="1:18">
      <c r="A6904" s="2" t="str">
        <f>"中国中车"</f>
        <v>中国中车</v>
      </c>
      <c r="B6904" s="2">
        <v>100</v>
      </c>
      <c r="C6904" s="2">
        <v>100</v>
      </c>
      <c r="D6904" s="2" t="str">
        <f>"人民币"</f>
        <v>人民币</v>
      </c>
      <c r="E6904" s="2">
        <v>26.395</v>
      </c>
      <c r="F6904" s="2">
        <v>-631.5</v>
      </c>
      <c r="G6904" s="2">
        <v>-23.92</v>
      </c>
      <c r="H6904" s="2"/>
      <c r="I6904" s="2">
        <v>2008</v>
      </c>
      <c r="J6904" s="2">
        <v>20.08</v>
      </c>
      <c r="K6904" s="2">
        <v>0</v>
      </c>
      <c r="L6904" s="2">
        <v>100</v>
      </c>
      <c r="M6904" s="2" t="str">
        <f>"601766"</f>
        <v>601766</v>
      </c>
      <c r="N6904" s="2" t="str">
        <f>"A453612732"</f>
        <v>A453612732</v>
      </c>
      <c r="O6904" s="2" t="str">
        <f>"2639.50"</f>
        <v>2639.50</v>
      </c>
      <c r="P6904" s="2">
        <v>30</v>
      </c>
      <c r="Q6904" s="2">
        <f>P6904*B6904</f>
        <v>3000</v>
      </c>
      <c r="R6904" s="2">
        <f>(Q6904-O6904)/O6904*100</f>
        <v>13.6578897518469</v>
      </c>
    </row>
    <row r="6905" spans="1:18">
      <c r="A6905" s="2" t="s">
        <v>8</v>
      </c>
      <c r="B6905" s="2" t="s">
        <v>9</v>
      </c>
      <c r="C6905" s="4" t="s">
        <v>10</v>
      </c>
      <c r="D6905" s="4"/>
      <c r="E6905" s="4"/>
      <c r="F6905" s="2"/>
      <c r="G6905" s="2">
        <f>SUM(G6889:G6904)</f>
        <v>-178.38</v>
      </c>
      <c r="H6905" s="2"/>
      <c r="I6905" s="2"/>
      <c r="J6905" s="2"/>
      <c r="K6905" s="2"/>
      <c r="L6905" s="2"/>
      <c r="M6905" s="2"/>
      <c r="N6905" s="2"/>
      <c r="O6905" s="2"/>
      <c r="P6905" s="2"/>
      <c r="Q6905" s="2">
        <f>SUM(Q6889:Q6904)</f>
        <v>134800</v>
      </c>
      <c r="R6905" s="2"/>
    </row>
    <row r="6906" customFormat="1" spans="3:8">
      <c r="C6906" s="5"/>
      <c r="D6906" s="5"/>
      <c r="E6906" s="5"/>
      <c r="H6906" s="6">
        <v>42257</v>
      </c>
    </row>
    <row r="6907" customFormat="1" spans="10:10">
      <c r="J6907" s="6">
        <f>H6906+1</f>
        <v>42258</v>
      </c>
    </row>
    <row r="6908" customFormat="1" spans="2:11">
      <c r="B6908" t="s">
        <v>11</v>
      </c>
      <c r="K6908" s="7">
        <f ca="1">NOW()</f>
        <v>42259.9654398148</v>
      </c>
    </row>
    <row r="6909" customFormat="1" spans="9:9">
      <c r="I6909" t="e">
        <f>D6901+1</f>
        <v>#VALUE!</v>
      </c>
    </row>
    <row r="6910" customFormat="1"/>
    <row r="6911" spans="1:18">
      <c r="A6911" s="2" t="s">
        <v>0</v>
      </c>
      <c r="B6911" s="2" t="str">
        <f>"证券数量"</f>
        <v>证券数量</v>
      </c>
      <c r="C6911" s="2" t="s">
        <v>1</v>
      </c>
      <c r="D6911" s="2" t="str">
        <f>"价格币种"</f>
        <v>价格币种</v>
      </c>
      <c r="E6911" s="2" t="str">
        <f>"成本价"</f>
        <v>成本价</v>
      </c>
      <c r="F6911" s="2" t="str">
        <f>"浮动盈亏"</f>
        <v>浮动盈亏</v>
      </c>
      <c r="G6911" s="2" t="str">
        <f>"盈亏比例(%)"</f>
        <v>盈亏比例(%)</v>
      </c>
      <c r="H6911" s="2" t="str">
        <f>"折算汇率"</f>
        <v>折算汇率</v>
      </c>
      <c r="I6911" s="2" t="str">
        <f>"最新市值"</f>
        <v>最新市值</v>
      </c>
      <c r="J6911" s="2" t="str">
        <f>"当前价"</f>
        <v>当前价</v>
      </c>
      <c r="K6911" s="2" t="str">
        <f>"今买数量"</f>
        <v>今买数量</v>
      </c>
      <c r="L6911" s="2" t="str">
        <f>"今卖数量"</f>
        <v>今卖数量</v>
      </c>
      <c r="M6911" s="2" t="str">
        <f>"证券代码"</f>
        <v>证券代码</v>
      </c>
      <c r="N6911" s="2" t="str">
        <f>"股东代码"</f>
        <v>股东代码</v>
      </c>
      <c r="O6911" s="2" t="str">
        <f>"成本金额"</f>
        <v>成本金额</v>
      </c>
      <c r="P6911" s="2" t="s">
        <v>2</v>
      </c>
      <c r="Q6911" s="2"/>
      <c r="R6911" s="2" t="s">
        <v>3</v>
      </c>
    </row>
    <row r="6912" spans="1:18">
      <c r="A6912" s="2" t="s">
        <v>4</v>
      </c>
      <c r="B6912" s="9" t="s">
        <v>5</v>
      </c>
      <c r="C6912" s="9" t="s">
        <v>5</v>
      </c>
      <c r="D6912" s="2" t="str">
        <f t="shared" ref="D6912:D6927" si="2062">"人民币"</f>
        <v>人民币</v>
      </c>
      <c r="E6912" s="2">
        <v>19.758</v>
      </c>
      <c r="F6912" s="2">
        <v>-1294.53</v>
      </c>
      <c r="G6912" s="2">
        <v>-8.19</v>
      </c>
      <c r="H6912" s="9" t="s">
        <v>6</v>
      </c>
      <c r="I6912" s="2">
        <v>14512</v>
      </c>
      <c r="J6912" s="2">
        <v>18.14</v>
      </c>
      <c r="K6912" s="2">
        <v>0</v>
      </c>
      <c r="L6912" s="2">
        <v>0</v>
      </c>
      <c r="M6912" s="2" t="str">
        <f>"000936"</f>
        <v>000936</v>
      </c>
      <c r="N6912" s="2" t="str">
        <f t="shared" ref="N6912:N6915" si="2063">"0157472516"</f>
        <v>0157472516</v>
      </c>
      <c r="O6912" s="2" t="str">
        <f>"15806.53"</f>
        <v>15806.53</v>
      </c>
      <c r="P6912" s="2">
        <v>30</v>
      </c>
      <c r="Q6912" s="2">
        <f t="shared" ref="Q6912:Q6927" si="2064">P6912*B6912</f>
        <v>24000</v>
      </c>
      <c r="R6912" s="2">
        <f t="shared" ref="R6912:R6927" si="2065">(Q6912-O6912)/O6912*100</f>
        <v>51.835981711356</v>
      </c>
    </row>
    <row r="6913" spans="1:18">
      <c r="A6913" s="2" t="str">
        <f>"创业板B"</f>
        <v>创业板B</v>
      </c>
      <c r="B6913" s="2">
        <v>10000</v>
      </c>
      <c r="C6913" s="2">
        <v>10000</v>
      </c>
      <c r="D6913" s="2" t="str">
        <f>"人民币"</f>
        <v>人民币</v>
      </c>
      <c r="E6913" s="2">
        <v>1.116</v>
      </c>
      <c r="F6913" s="2">
        <v>-927.5</v>
      </c>
      <c r="G6913" s="2">
        <v>-8.33</v>
      </c>
      <c r="H6913" s="2"/>
      <c r="I6913" s="2">
        <v>10230</v>
      </c>
      <c r="J6913" s="2">
        <v>1.023</v>
      </c>
      <c r="K6913" s="2">
        <v>0</v>
      </c>
      <c r="L6913" s="2">
        <v>0</v>
      </c>
      <c r="M6913" s="2" t="str">
        <f>"150153"</f>
        <v>150153</v>
      </c>
      <c r="N6913" s="2" t="str">
        <f>"0157472516"</f>
        <v>0157472516</v>
      </c>
      <c r="O6913" s="2" t="str">
        <f>"11157.50"</f>
        <v>11157.50</v>
      </c>
      <c r="P6913" s="2">
        <v>1.3</v>
      </c>
      <c r="Q6913" s="2">
        <f>P6913*B6913</f>
        <v>13000</v>
      </c>
      <c r="R6913" s="2">
        <f>(Q6913-O6913)/O6913*100</f>
        <v>16.5135559041004</v>
      </c>
    </row>
    <row r="6914" spans="1:18">
      <c r="A6914" s="2" t="s">
        <v>7</v>
      </c>
      <c r="B6914" s="2">
        <v>600</v>
      </c>
      <c r="C6914" s="2">
        <v>600</v>
      </c>
      <c r="D6914" s="2" t="str">
        <f>"人民币"</f>
        <v>人民币</v>
      </c>
      <c r="E6914" s="2">
        <v>17.548</v>
      </c>
      <c r="F6914" s="2">
        <v>-310.88</v>
      </c>
      <c r="G6914" s="2">
        <v>-2.95</v>
      </c>
      <c r="H6914" s="2"/>
      <c r="I6914" s="2">
        <v>10218</v>
      </c>
      <c r="J6914" s="2">
        <v>17.03</v>
      </c>
      <c r="K6914" s="2">
        <v>0</v>
      </c>
      <c r="L6914" s="2">
        <v>0</v>
      </c>
      <c r="M6914" s="2" t="str">
        <f>"600008"</f>
        <v>600008</v>
      </c>
      <c r="N6914" s="2" t="str">
        <f t="shared" ref="N6914:N6917" si="2066">"A453612732"</f>
        <v>A453612732</v>
      </c>
      <c r="O6914" s="2" t="str">
        <f>"10528.88"</f>
        <v>10528.88</v>
      </c>
      <c r="P6914" s="2">
        <v>25</v>
      </c>
      <c r="Q6914" s="2">
        <f>P6914*B6914</f>
        <v>15000</v>
      </c>
      <c r="R6914" s="2">
        <f>(Q6914-O6914)/O6914*100</f>
        <v>42.4652954540274</v>
      </c>
    </row>
    <row r="6915" spans="1:18">
      <c r="A6915" s="2" t="str">
        <f>"华英农业"</f>
        <v>华英农业</v>
      </c>
      <c r="B6915" s="2">
        <v>600</v>
      </c>
      <c r="C6915" s="2">
        <v>300</v>
      </c>
      <c r="D6915" s="2" t="str">
        <f>"人民币"</f>
        <v>人民币</v>
      </c>
      <c r="E6915" s="2">
        <v>14.948</v>
      </c>
      <c r="F6915" s="2">
        <v>-418.66</v>
      </c>
      <c r="G6915" s="2">
        <v>-4.67</v>
      </c>
      <c r="H6915" s="2"/>
      <c r="I6915" s="2">
        <v>8550</v>
      </c>
      <c r="J6915" s="2">
        <v>14.25</v>
      </c>
      <c r="K6915" s="2">
        <v>300</v>
      </c>
      <c r="L6915" s="2">
        <v>0</v>
      </c>
      <c r="M6915" s="2" t="str">
        <f>"002321"</f>
        <v>002321</v>
      </c>
      <c r="N6915" s="2" t="str">
        <f>"0157472516"</f>
        <v>0157472516</v>
      </c>
      <c r="O6915" s="2" t="str">
        <f>"8968.66"</f>
        <v>8968.66</v>
      </c>
      <c r="P6915" s="2">
        <v>25</v>
      </c>
      <c r="Q6915" s="2">
        <f>P6915*B6915</f>
        <v>15000</v>
      </c>
      <c r="R6915" s="2">
        <f>(Q6915-O6915)/O6915*100</f>
        <v>67.2490650777262</v>
      </c>
    </row>
    <row r="6916" spans="1:18">
      <c r="A6916" s="2" t="str">
        <f>"*ST阳化"</f>
        <v>*ST阳化</v>
      </c>
      <c r="B6916" s="2">
        <v>900</v>
      </c>
      <c r="C6916" s="2">
        <v>600</v>
      </c>
      <c r="D6916" s="2" t="str">
        <f>"人民币"</f>
        <v>人民币</v>
      </c>
      <c r="E6916" s="2">
        <v>7.599</v>
      </c>
      <c r="F6916" s="2">
        <v>-80.2</v>
      </c>
      <c r="G6916" s="2">
        <v>-1.17</v>
      </c>
      <c r="H6916" s="2"/>
      <c r="I6916" s="2">
        <v>6759</v>
      </c>
      <c r="J6916" s="2">
        <v>7.51</v>
      </c>
      <c r="K6916" s="2">
        <v>300</v>
      </c>
      <c r="L6916" s="2">
        <v>0</v>
      </c>
      <c r="M6916" s="2" t="str">
        <f>"600691"</f>
        <v>600691</v>
      </c>
      <c r="N6916" s="2" t="str">
        <f>"A453612732"</f>
        <v>A453612732</v>
      </c>
      <c r="O6916" s="2" t="str">
        <f>"6839.20"</f>
        <v>6839.20</v>
      </c>
      <c r="P6916" s="2">
        <v>11</v>
      </c>
      <c r="Q6916" s="2">
        <f>P6916*B6916</f>
        <v>9900</v>
      </c>
      <c r="R6916" s="2">
        <f>(Q6916-O6916)/O6916*100</f>
        <v>44.7537723710376</v>
      </c>
    </row>
    <row r="6917" spans="1:18">
      <c r="A6917" s="2" t="str">
        <f>"雪峰科技"</f>
        <v>雪峰科技</v>
      </c>
      <c r="B6917" s="2">
        <v>200</v>
      </c>
      <c r="C6917" s="2">
        <v>100</v>
      </c>
      <c r="D6917" s="2" t="str">
        <f>"人民币"</f>
        <v>人民币</v>
      </c>
      <c r="E6917" s="2">
        <v>37.898</v>
      </c>
      <c r="F6917" s="2">
        <v>-1239.59</v>
      </c>
      <c r="G6917" s="2">
        <v>-16.35</v>
      </c>
      <c r="H6917" s="2"/>
      <c r="I6917" s="2">
        <v>6340</v>
      </c>
      <c r="J6917" s="2">
        <v>31.7</v>
      </c>
      <c r="K6917" s="2">
        <v>100</v>
      </c>
      <c r="L6917" s="2">
        <v>0</v>
      </c>
      <c r="M6917" s="2" t="str">
        <f>"603227"</f>
        <v>603227</v>
      </c>
      <c r="N6917" s="2" t="str">
        <f>"A453612732"</f>
        <v>A453612732</v>
      </c>
      <c r="O6917" s="2" t="str">
        <f>"7579.59"</f>
        <v>7579.59</v>
      </c>
      <c r="P6917" s="2">
        <v>42</v>
      </c>
      <c r="Q6917" s="2">
        <f>P6917*B6917</f>
        <v>8400</v>
      </c>
      <c r="R6917" s="2">
        <f>(Q6917-O6917)/O6917*100</f>
        <v>10.8239363870605</v>
      </c>
    </row>
    <row r="6918" spans="1:18">
      <c r="A6918" s="2" t="str">
        <f>"三花股份"</f>
        <v>三花股份</v>
      </c>
      <c r="B6918" s="2">
        <v>400</v>
      </c>
      <c r="C6918" s="2">
        <v>400</v>
      </c>
      <c r="D6918" s="2" t="str">
        <f>"人民币"</f>
        <v>人民币</v>
      </c>
      <c r="E6918" s="2">
        <v>13.737</v>
      </c>
      <c r="F6918" s="2">
        <v>69.25</v>
      </c>
      <c r="G6918" s="2">
        <v>1.26</v>
      </c>
      <c r="H6918" s="2"/>
      <c r="I6918" s="2">
        <v>5564</v>
      </c>
      <c r="J6918" s="2">
        <v>13.91</v>
      </c>
      <c r="K6918" s="2">
        <v>0</v>
      </c>
      <c r="L6918" s="2">
        <v>0</v>
      </c>
      <c r="M6918" s="2" t="str">
        <f>"002050"</f>
        <v>002050</v>
      </c>
      <c r="N6918" s="2" t="str">
        <f t="shared" ref="N6918:N6923" si="2067">"0157472516"</f>
        <v>0157472516</v>
      </c>
      <c r="O6918" s="2" t="str">
        <f>"5494.75"</f>
        <v>5494.75</v>
      </c>
      <c r="P6918" s="2">
        <v>20</v>
      </c>
      <c r="Q6918" s="2">
        <f>P6918*B6918</f>
        <v>8000</v>
      </c>
      <c r="R6918" s="2">
        <f>(Q6918-O6918)/O6918*100</f>
        <v>45.5935210883116</v>
      </c>
    </row>
    <row r="6919" spans="1:18">
      <c r="A6919" s="2" t="str">
        <f>"农 产 品"</f>
        <v>农 产 品</v>
      </c>
      <c r="B6919" s="2">
        <v>200</v>
      </c>
      <c r="C6919" s="2">
        <v>200</v>
      </c>
      <c r="D6919" s="2" t="str">
        <f>"人民币"</f>
        <v>人民币</v>
      </c>
      <c r="E6919" s="2">
        <v>25.665</v>
      </c>
      <c r="F6919" s="2">
        <v>-601</v>
      </c>
      <c r="G6919" s="2">
        <v>-11.71</v>
      </c>
      <c r="H6919" s="2"/>
      <c r="I6919" s="2">
        <v>4532</v>
      </c>
      <c r="J6919" s="2">
        <v>22.66</v>
      </c>
      <c r="K6919" s="2">
        <v>0</v>
      </c>
      <c r="L6919" s="2">
        <v>0</v>
      </c>
      <c r="M6919" s="2" t="str">
        <f>"000061"</f>
        <v>000061</v>
      </c>
      <c r="N6919" s="2" t="str">
        <f>"0157472516"</f>
        <v>0157472516</v>
      </c>
      <c r="O6919" s="2" t="str">
        <f>"5133.00"</f>
        <v>5133.00</v>
      </c>
      <c r="P6919" s="2">
        <v>35</v>
      </c>
      <c r="Q6919" s="2">
        <f>P6919*B6919</f>
        <v>7000</v>
      </c>
      <c r="R6919" s="2">
        <f>(Q6919-O6919)/O6919*100</f>
        <v>36.3724917202416</v>
      </c>
    </row>
    <row r="6920" spans="1:18">
      <c r="A6920" s="2" t="str">
        <f>"北京城建"</f>
        <v>北京城建</v>
      </c>
      <c r="B6920" s="2">
        <v>200</v>
      </c>
      <c r="C6920" s="2">
        <v>200</v>
      </c>
      <c r="D6920" s="2" t="str">
        <f>"人民币"</f>
        <v>人民币</v>
      </c>
      <c r="E6920" s="2">
        <v>24.605</v>
      </c>
      <c r="F6920" s="2">
        <v>-394.99</v>
      </c>
      <c r="G6920" s="2">
        <v>-8.03</v>
      </c>
      <c r="H6920" s="2"/>
      <c r="I6920" s="2">
        <v>4526</v>
      </c>
      <c r="J6920" s="2">
        <v>22.63</v>
      </c>
      <c r="K6920" s="2">
        <v>0</v>
      </c>
      <c r="L6920" s="2">
        <v>0</v>
      </c>
      <c r="M6920" s="2" t="str">
        <f>"600266"</f>
        <v>600266</v>
      </c>
      <c r="N6920" s="2" t="str">
        <f t="shared" ref="N6920:N6922" si="2068">"A453612732"</f>
        <v>A453612732</v>
      </c>
      <c r="O6920" s="2" t="str">
        <f>"4920.99"</f>
        <v>4920.99</v>
      </c>
      <c r="P6920" s="2">
        <v>28</v>
      </c>
      <c r="Q6920" s="2">
        <f>P6920*B6920</f>
        <v>5600</v>
      </c>
      <c r="R6920" s="2">
        <f>(Q6920-O6920)/O6920*100</f>
        <v>13.7982397850839</v>
      </c>
    </row>
    <row r="6921" spans="1:18">
      <c r="A6921" s="2" t="str">
        <f>"上汽集团"</f>
        <v>上汽集团</v>
      </c>
      <c r="B6921" s="2">
        <v>200</v>
      </c>
      <c r="C6921" s="2">
        <v>200</v>
      </c>
      <c r="D6921" s="2" t="str">
        <f>"人民币"</f>
        <v>人民币</v>
      </c>
      <c r="E6921" s="2">
        <v>24.736</v>
      </c>
      <c r="F6921" s="2">
        <v>-449.12</v>
      </c>
      <c r="G6921" s="2">
        <v>-9.08</v>
      </c>
      <c r="H6921" s="2"/>
      <c r="I6921" s="2">
        <v>4498</v>
      </c>
      <c r="J6921" s="2">
        <v>22.49</v>
      </c>
      <c r="K6921" s="2">
        <v>0</v>
      </c>
      <c r="L6921" s="2">
        <v>0</v>
      </c>
      <c r="M6921" s="2" t="str">
        <f>"600104"</f>
        <v>600104</v>
      </c>
      <c r="N6921" s="2" t="str">
        <f>"A453612732"</f>
        <v>A453612732</v>
      </c>
      <c r="O6921" s="2" t="str">
        <f>"4947.12"</f>
        <v>4947.12</v>
      </c>
      <c r="P6921" s="2">
        <v>35</v>
      </c>
      <c r="Q6921" s="2">
        <f>P6921*B6921</f>
        <v>7000</v>
      </c>
      <c r="R6921" s="2">
        <f>(Q6921-O6921)/O6921*100</f>
        <v>41.4964666310904</v>
      </c>
    </row>
    <row r="6922" spans="1:18">
      <c r="A6922" s="2" t="str">
        <f>"中海集运"</f>
        <v>中海集运</v>
      </c>
      <c r="B6922" s="2">
        <v>400</v>
      </c>
      <c r="C6922" s="2">
        <v>400</v>
      </c>
      <c r="D6922" s="2" t="str">
        <f>"人民币"</f>
        <v>人民币</v>
      </c>
      <c r="E6922" s="2">
        <v>9.099</v>
      </c>
      <c r="F6922" s="2">
        <v>-167.68</v>
      </c>
      <c r="G6922" s="2">
        <v>-4.6</v>
      </c>
      <c r="H6922" s="2"/>
      <c r="I6922" s="2">
        <v>3472</v>
      </c>
      <c r="J6922" s="2">
        <v>8.68</v>
      </c>
      <c r="K6922" s="2">
        <v>0</v>
      </c>
      <c r="L6922" s="2">
        <v>0</v>
      </c>
      <c r="M6922" s="2" t="str">
        <f>"601866"</f>
        <v>601866</v>
      </c>
      <c r="N6922" s="2" t="str">
        <f>"A453612732"</f>
        <v>A453612732</v>
      </c>
      <c r="O6922" s="2" t="str">
        <f>"3639.68"</f>
        <v>3639.68</v>
      </c>
      <c r="P6922" s="2">
        <v>12</v>
      </c>
      <c r="Q6922" s="2">
        <f>P6922*B6922</f>
        <v>4800</v>
      </c>
      <c r="R6922" s="2">
        <f>(Q6922-O6922)/O6922*100</f>
        <v>31.8797256901706</v>
      </c>
    </row>
    <row r="6923" spans="1:18">
      <c r="A6923" s="2" t="str">
        <f>"中航军B"</f>
        <v>中航军B</v>
      </c>
      <c r="B6923" s="2">
        <v>3000</v>
      </c>
      <c r="C6923" s="2">
        <v>3000</v>
      </c>
      <c r="D6923" s="2" t="str">
        <f>"人民币"</f>
        <v>人民币</v>
      </c>
      <c r="E6923" s="2">
        <v>0.972</v>
      </c>
      <c r="F6923" s="2">
        <v>-62</v>
      </c>
      <c r="G6923" s="2">
        <v>-2.16</v>
      </c>
      <c r="H6923" s="2"/>
      <c r="I6923" s="2">
        <v>2853</v>
      </c>
      <c r="J6923" s="2">
        <v>0.951</v>
      </c>
      <c r="K6923" s="2">
        <v>0</v>
      </c>
      <c r="L6923" s="2">
        <v>0</v>
      </c>
      <c r="M6923" s="2" t="str">
        <f>"150222"</f>
        <v>150222</v>
      </c>
      <c r="N6923" s="2" t="str">
        <f>"0157472516"</f>
        <v>0157472516</v>
      </c>
      <c r="O6923" s="2" t="str">
        <f>"2915.00"</f>
        <v>2915.00</v>
      </c>
      <c r="P6923" s="2">
        <v>1.1</v>
      </c>
      <c r="Q6923" s="2">
        <f>P6923*B6923</f>
        <v>3300</v>
      </c>
      <c r="R6923" s="2">
        <f>(Q6923-O6923)/O6923*100</f>
        <v>13.2075471698113</v>
      </c>
    </row>
    <row r="6924" spans="1:18">
      <c r="A6924" s="2" t="str">
        <f>"华贸物流"</f>
        <v>华贸物流</v>
      </c>
      <c r="B6924" s="2">
        <v>200</v>
      </c>
      <c r="C6924" s="2">
        <v>200</v>
      </c>
      <c r="D6924" s="2" t="str">
        <f>"人民币"</f>
        <v>人民币</v>
      </c>
      <c r="E6924" s="2">
        <v>16.576</v>
      </c>
      <c r="F6924" s="2">
        <v>-473.12</v>
      </c>
      <c r="G6924" s="2">
        <v>-14.27</v>
      </c>
      <c r="H6924" s="2"/>
      <c r="I6924" s="2">
        <v>2842</v>
      </c>
      <c r="J6924" s="2">
        <v>14.21</v>
      </c>
      <c r="K6924" s="2">
        <v>0</v>
      </c>
      <c r="L6924" s="2">
        <v>0</v>
      </c>
      <c r="M6924" s="2" t="str">
        <f>"603128"</f>
        <v>603128</v>
      </c>
      <c r="N6924" s="2" t="str">
        <f t="shared" ref="N6924:N6927" si="2069">"A453612732"</f>
        <v>A453612732</v>
      </c>
      <c r="O6924" s="2" t="str">
        <f>"3315.12"</f>
        <v>3315.12</v>
      </c>
      <c r="P6924" s="2">
        <v>20</v>
      </c>
      <c r="Q6924" s="2">
        <f>P6924*B6924</f>
        <v>4000</v>
      </c>
      <c r="R6924" s="2">
        <f>(Q6924-O6924)/O6924*100</f>
        <v>20.6592823185888</v>
      </c>
    </row>
    <row r="6925" spans="1:18">
      <c r="A6925" s="2" t="str">
        <f>"盛达矿业"</f>
        <v>盛达矿业</v>
      </c>
      <c r="B6925" s="2">
        <v>100</v>
      </c>
      <c r="C6925" s="2">
        <v>100</v>
      </c>
      <c r="D6925" s="2" t="str">
        <f>"人民币"</f>
        <v>人民币</v>
      </c>
      <c r="E6925" s="2">
        <v>38.308</v>
      </c>
      <c r="F6925" s="2">
        <v>-1175.77</v>
      </c>
      <c r="G6925" s="2">
        <v>-30.69</v>
      </c>
      <c r="H6925" s="2"/>
      <c r="I6925" s="2">
        <v>2655</v>
      </c>
      <c r="J6925" s="2">
        <v>26.55</v>
      </c>
      <c r="K6925" s="2">
        <v>0</v>
      </c>
      <c r="L6925" s="2">
        <v>100</v>
      </c>
      <c r="M6925" s="2" t="str">
        <f>"000603"</f>
        <v>000603</v>
      </c>
      <c r="N6925" s="2" t="str">
        <f>"0157472516"</f>
        <v>0157472516</v>
      </c>
      <c r="O6925" s="2" t="str">
        <f>"3830.77"</f>
        <v>3830.77</v>
      </c>
      <c r="P6925" s="2">
        <v>40</v>
      </c>
      <c r="Q6925" s="2">
        <f>P6925*B6925</f>
        <v>4000</v>
      </c>
      <c r="R6925" s="2">
        <f>(Q6925-O6925)/O6925*100</f>
        <v>4.41764971533138</v>
      </c>
    </row>
    <row r="6926" spans="1:18">
      <c r="A6926" s="2" t="str">
        <f>"大众交通"</f>
        <v>大众交通</v>
      </c>
      <c r="B6926" s="2">
        <v>100</v>
      </c>
      <c r="C6926" s="2">
        <v>100</v>
      </c>
      <c r="D6926" s="2" t="str">
        <f>"人民币"</f>
        <v>人民币</v>
      </c>
      <c r="E6926" s="2">
        <v>30.941</v>
      </c>
      <c r="F6926" s="2">
        <v>-1037.13</v>
      </c>
      <c r="G6926" s="2">
        <v>-33.52</v>
      </c>
      <c r="H6926" s="2"/>
      <c r="I6926" s="2">
        <v>2057</v>
      </c>
      <c r="J6926" s="2">
        <v>20.57</v>
      </c>
      <c r="K6926" s="2">
        <v>0</v>
      </c>
      <c r="L6926" s="2">
        <v>0</v>
      </c>
      <c r="M6926" s="2" t="str">
        <f>"600611"</f>
        <v>600611</v>
      </c>
      <c r="N6926" s="2" t="str">
        <f>"A453612732"</f>
        <v>A453612732</v>
      </c>
      <c r="O6926" s="2" t="str">
        <f>"3094.13"</f>
        <v>3094.13</v>
      </c>
      <c r="P6926" s="2">
        <v>28</v>
      </c>
      <c r="Q6926" s="2">
        <f>P6926*B6926</f>
        <v>2800</v>
      </c>
      <c r="R6926" s="2">
        <f>(Q6926-O6926)/O6926*100</f>
        <v>-9.50606470962759</v>
      </c>
    </row>
    <row r="6927" spans="1:18">
      <c r="A6927" s="2" t="str">
        <f>"中国中车"</f>
        <v>中国中车</v>
      </c>
      <c r="B6927" s="2">
        <v>100</v>
      </c>
      <c r="C6927" s="2">
        <v>100</v>
      </c>
      <c r="D6927" s="2" t="str">
        <f>"人民币"</f>
        <v>人民币</v>
      </c>
      <c r="E6927" s="2">
        <v>26.395</v>
      </c>
      <c r="F6927" s="2">
        <v>-631.5</v>
      </c>
      <c r="G6927" s="2">
        <v>-23.92</v>
      </c>
      <c r="H6927" s="2"/>
      <c r="I6927" s="2">
        <v>2008</v>
      </c>
      <c r="J6927" s="2">
        <v>20.08</v>
      </c>
      <c r="K6927" s="2">
        <v>0</v>
      </c>
      <c r="L6927" s="2">
        <v>100</v>
      </c>
      <c r="M6927" s="2" t="str">
        <f>"601766"</f>
        <v>601766</v>
      </c>
      <c r="N6927" s="2" t="str">
        <f>"A453612732"</f>
        <v>A453612732</v>
      </c>
      <c r="O6927" s="2" t="str">
        <f>"2639.50"</f>
        <v>2639.50</v>
      </c>
      <c r="P6927" s="2">
        <v>30</v>
      </c>
      <c r="Q6927" s="2">
        <f>P6927*B6927</f>
        <v>3000</v>
      </c>
      <c r="R6927" s="2">
        <f>(Q6927-O6927)/O6927*100</f>
        <v>13.6578897518469</v>
      </c>
    </row>
    <row r="6928" spans="1:18">
      <c r="A6928" s="2" t="s">
        <v>8</v>
      </c>
      <c r="B6928" s="2" t="s">
        <v>9</v>
      </c>
      <c r="C6928" s="4" t="s">
        <v>10</v>
      </c>
      <c r="D6928" s="4"/>
      <c r="E6928" s="4"/>
      <c r="F6928" s="2"/>
      <c r="G6928" s="2">
        <f>SUM(G6912:G6927)</f>
        <v>-178.38</v>
      </c>
      <c r="H6928" s="2"/>
      <c r="I6928" s="2"/>
      <c r="J6928" s="2"/>
      <c r="K6928" s="2"/>
      <c r="L6928" s="2"/>
      <c r="M6928" s="2"/>
      <c r="N6928" s="2"/>
      <c r="O6928" s="2"/>
      <c r="P6928" s="2"/>
      <c r="Q6928" s="2">
        <f>SUM(Q6912:Q6927)</f>
        <v>134800</v>
      </c>
      <c r="R6928" s="2"/>
    </row>
    <row r="6929" customFormat="1" spans="3:8">
      <c r="C6929" s="5"/>
      <c r="D6929" s="5"/>
      <c r="E6929" s="5"/>
      <c r="H6929" s="6">
        <v>42257</v>
      </c>
    </row>
    <row r="6930" customFormat="1" spans="10:10">
      <c r="J6930" s="6">
        <f>H6929+1</f>
        <v>42258</v>
      </c>
    </row>
    <row r="6931" customFormat="1" spans="2:11">
      <c r="B6931" t="s">
        <v>11</v>
      </c>
      <c r="K6931" s="7">
        <f ca="1">NOW()</f>
        <v>42259.9654398148</v>
      </c>
    </row>
    <row r="6932" customFormat="1" spans="9:9">
      <c r="I6932" t="e">
        <f>D6924+1</f>
        <v>#VALUE!</v>
      </c>
    </row>
    <row r="6933" spans="2:18">
      <c r="B6933" s="2" t="str">
        <f>"币种"</f>
        <v>币种</v>
      </c>
      <c r="C6933" s="2" t="str">
        <f>"余额"</f>
        <v>余额</v>
      </c>
      <c r="D6933" s="2" t="str">
        <f>"可用"</f>
        <v>可用</v>
      </c>
      <c r="E6933" s="2" t="str">
        <f>"可取"</f>
        <v>可取</v>
      </c>
      <c r="F6933" s="2" t="str">
        <f>"参考市值"</f>
        <v>参考市值</v>
      </c>
      <c r="G6933" s="2" t="str">
        <f>"资产"</f>
        <v>资产</v>
      </c>
      <c r="H6933" s="2" t="str">
        <f>"盈亏"</f>
        <v>盈亏</v>
      </c>
      <c r="I6933" s="2"/>
      <c r="J6933" s="2"/>
      <c r="K6933" s="2"/>
      <c r="L6933" s="2"/>
      <c r="M6933" s="2"/>
      <c r="N6933" s="2"/>
      <c r="O6933" s="2"/>
      <c r="P6933" s="2"/>
      <c r="Q6933" s="2"/>
      <c r="R6933" s="2"/>
    </row>
    <row r="6934" spans="2:18">
      <c r="B6934" s="2" t="str">
        <f>"人民币"</f>
        <v>人民币</v>
      </c>
      <c r="C6934" s="2" t="str">
        <f>"5508.71"</f>
        <v>5508.71</v>
      </c>
      <c r="D6934" s="2" t="str">
        <f>"138.54"</f>
        <v>138.54</v>
      </c>
      <c r="E6934" s="2" t="str">
        <f>"138.54"</f>
        <v>138.54</v>
      </c>
      <c r="F6934" s="2" t="str">
        <f>"91616.00"</f>
        <v>91616.00</v>
      </c>
      <c r="G6934" s="2" t="str">
        <f>"91754.54"</f>
        <v>91754.54</v>
      </c>
      <c r="H6934" s="2" t="str">
        <f>"-9194.42"</f>
        <v>-9194.42</v>
      </c>
      <c r="I6934" s="2"/>
      <c r="J6934" s="2"/>
      <c r="K6934" s="2"/>
      <c r="L6934" s="2"/>
      <c r="M6934" s="2"/>
      <c r="N6934" s="2"/>
      <c r="O6934" s="2"/>
      <c r="P6934" s="2"/>
      <c r="Q6934" s="2"/>
      <c r="R6934" s="2"/>
    </row>
    <row r="6935" spans="2:18"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8"/>
    </row>
    <row r="6936" spans="2:18">
      <c r="B6936" s="2" t="s">
        <v>0</v>
      </c>
      <c r="C6936" s="2" t="str">
        <f>"证券数量"</f>
        <v>证券数量</v>
      </c>
      <c r="D6936" s="2" t="s">
        <v>1</v>
      </c>
      <c r="E6936" s="2" t="str">
        <f>"价格币种"</f>
        <v>价格币种</v>
      </c>
      <c r="F6936" s="2" t="str">
        <f>"成本价"</f>
        <v>成本价</v>
      </c>
      <c r="G6936" s="2" t="str">
        <f>"浮动盈亏"</f>
        <v>浮动盈亏</v>
      </c>
      <c r="H6936" s="2" t="str">
        <f>"盈亏比例(%)"</f>
        <v>盈亏比例(%)</v>
      </c>
      <c r="I6936" s="2" t="str">
        <f>"折算汇率"</f>
        <v>折算汇率</v>
      </c>
      <c r="J6936" s="2" t="str">
        <f>"最新市值"</f>
        <v>最新市值</v>
      </c>
      <c r="K6936" s="2" t="str">
        <f>"当前价"</f>
        <v>当前价</v>
      </c>
      <c r="L6936" s="2" t="str">
        <f>"今买数量"</f>
        <v>今买数量</v>
      </c>
      <c r="M6936" s="2" t="str">
        <f>"今卖数量"</f>
        <v>今卖数量</v>
      </c>
      <c r="N6936" s="2" t="str">
        <f>"证券代码"</f>
        <v>证券代码</v>
      </c>
      <c r="O6936" s="2" t="str">
        <f>"股东代码"</f>
        <v>股东代码</v>
      </c>
      <c r="P6936" s="2" t="str">
        <f>"成本金额"</f>
        <v>成本金额</v>
      </c>
      <c r="Q6936" s="2" t="s">
        <v>2</v>
      </c>
      <c r="R6936" s="2"/>
    </row>
    <row r="6937" spans="2:18">
      <c r="B6937" s="2" t="s">
        <v>4</v>
      </c>
      <c r="C6937" s="9" t="s">
        <v>5</v>
      </c>
      <c r="D6937" s="9" t="s">
        <v>5</v>
      </c>
      <c r="E6937" s="2" t="str">
        <f t="shared" ref="E6937:E6952" si="2070">"人民币"</f>
        <v>人民币</v>
      </c>
      <c r="F6937" s="2">
        <v>19.758</v>
      </c>
      <c r="G6937" s="2">
        <v>-1294.53</v>
      </c>
      <c r="H6937" s="2">
        <v>-8.19</v>
      </c>
      <c r="I6937" s="9" t="s">
        <v>6</v>
      </c>
      <c r="J6937" s="2">
        <v>14512</v>
      </c>
      <c r="K6937" s="2">
        <v>18.14</v>
      </c>
      <c r="L6937" s="2">
        <v>0</v>
      </c>
      <c r="M6937" s="2">
        <v>0</v>
      </c>
      <c r="N6937" s="2" t="str">
        <f>"000936"</f>
        <v>000936</v>
      </c>
      <c r="O6937" s="2" t="str">
        <f t="shared" ref="O6937:O6940" si="2071">"0157472516"</f>
        <v>0157472516</v>
      </c>
      <c r="P6937" s="2" t="str">
        <f>"15806.53"</f>
        <v>15806.53</v>
      </c>
      <c r="Q6937" s="2">
        <v>30</v>
      </c>
      <c r="R6937" s="2">
        <f t="shared" ref="R6937:R6952" si="2072">Q6937*C6937</f>
        <v>24000</v>
      </c>
    </row>
    <row r="6938" spans="2:18">
      <c r="B6938" s="2" t="str">
        <f>"创业板B"</f>
        <v>创业板B</v>
      </c>
      <c r="C6938" s="2">
        <v>10000</v>
      </c>
      <c r="D6938" s="2">
        <v>10000</v>
      </c>
      <c r="E6938" s="2" t="str">
        <f>"人民币"</f>
        <v>人民币</v>
      </c>
      <c r="F6938" s="2">
        <v>1.116</v>
      </c>
      <c r="G6938" s="2">
        <v>-927.5</v>
      </c>
      <c r="H6938" s="2">
        <v>-8.33</v>
      </c>
      <c r="I6938" s="2"/>
      <c r="J6938" s="2">
        <v>10230</v>
      </c>
      <c r="K6938" s="2">
        <v>1.023</v>
      </c>
      <c r="L6938" s="2">
        <v>0</v>
      </c>
      <c r="M6938" s="2">
        <v>0</v>
      </c>
      <c r="N6938" s="2" t="str">
        <f>"150153"</f>
        <v>150153</v>
      </c>
      <c r="O6938" s="2" t="str">
        <f>"0157472516"</f>
        <v>0157472516</v>
      </c>
      <c r="P6938" s="2" t="str">
        <f>"11157.50"</f>
        <v>11157.50</v>
      </c>
      <c r="Q6938" s="2">
        <v>1.3</v>
      </c>
      <c r="R6938" s="2">
        <f>Q6938*C6938</f>
        <v>13000</v>
      </c>
    </row>
    <row r="6939" spans="2:18">
      <c r="B6939" s="2" t="s">
        <v>7</v>
      </c>
      <c r="C6939" s="2">
        <v>600</v>
      </c>
      <c r="D6939" s="2">
        <v>600</v>
      </c>
      <c r="E6939" s="2" t="str">
        <f>"人民币"</f>
        <v>人民币</v>
      </c>
      <c r="F6939" s="2">
        <v>17.548</v>
      </c>
      <c r="G6939" s="2">
        <v>-310.88</v>
      </c>
      <c r="H6939" s="2">
        <v>-2.95</v>
      </c>
      <c r="I6939" s="2"/>
      <c r="J6939" s="2">
        <v>10218</v>
      </c>
      <c r="K6939" s="2">
        <v>17.03</v>
      </c>
      <c r="L6939" s="2">
        <v>0</v>
      </c>
      <c r="M6939" s="2">
        <v>0</v>
      </c>
      <c r="N6939" s="2" t="str">
        <f>"600008"</f>
        <v>600008</v>
      </c>
      <c r="O6939" s="2" t="str">
        <f t="shared" ref="O6939:O6942" si="2073">"A453612732"</f>
        <v>A453612732</v>
      </c>
      <c r="P6939" s="2" t="str">
        <f>"10528.88"</f>
        <v>10528.88</v>
      </c>
      <c r="Q6939" s="2">
        <v>25</v>
      </c>
      <c r="R6939" s="2">
        <f>Q6939*C6939</f>
        <v>15000</v>
      </c>
    </row>
    <row r="6940" spans="2:18">
      <c r="B6940" s="2" t="str">
        <f>"华英农业"</f>
        <v>华英农业</v>
      </c>
      <c r="C6940" s="2">
        <v>600</v>
      </c>
      <c r="D6940" s="2">
        <v>300</v>
      </c>
      <c r="E6940" s="2" t="str">
        <f>"人民币"</f>
        <v>人民币</v>
      </c>
      <c r="F6940" s="2">
        <v>14.948</v>
      </c>
      <c r="G6940" s="2">
        <v>-418.66</v>
      </c>
      <c r="H6940" s="2">
        <v>-4.67</v>
      </c>
      <c r="I6940" s="2"/>
      <c r="J6940" s="2">
        <v>8550</v>
      </c>
      <c r="K6940" s="2">
        <v>14.25</v>
      </c>
      <c r="L6940" s="2">
        <v>300</v>
      </c>
      <c r="M6940" s="2">
        <v>0</v>
      </c>
      <c r="N6940" s="2" t="str">
        <f>"002321"</f>
        <v>002321</v>
      </c>
      <c r="O6940" s="2" t="str">
        <f>"0157472516"</f>
        <v>0157472516</v>
      </c>
      <c r="P6940" s="2" t="str">
        <f>"8968.66"</f>
        <v>8968.66</v>
      </c>
      <c r="Q6940" s="2">
        <v>25</v>
      </c>
      <c r="R6940" s="2">
        <f>Q6940*C6940</f>
        <v>15000</v>
      </c>
    </row>
    <row r="6941" spans="2:18">
      <c r="B6941" s="2" t="str">
        <f>"*ST阳化"</f>
        <v>*ST阳化</v>
      </c>
      <c r="C6941" s="2">
        <v>900</v>
      </c>
      <c r="D6941" s="2">
        <v>600</v>
      </c>
      <c r="E6941" s="2" t="str">
        <f>"人民币"</f>
        <v>人民币</v>
      </c>
      <c r="F6941" s="2">
        <v>7.599</v>
      </c>
      <c r="G6941" s="2">
        <v>-80.2</v>
      </c>
      <c r="H6941" s="2">
        <v>-1.17</v>
      </c>
      <c r="I6941" s="2"/>
      <c r="J6941" s="2">
        <v>6759</v>
      </c>
      <c r="K6941" s="2">
        <v>7.51</v>
      </c>
      <c r="L6941" s="2">
        <v>300</v>
      </c>
      <c r="M6941" s="2">
        <v>0</v>
      </c>
      <c r="N6941" s="2" t="str">
        <f>"600691"</f>
        <v>600691</v>
      </c>
      <c r="O6941" s="2" t="str">
        <f>"A453612732"</f>
        <v>A453612732</v>
      </c>
      <c r="P6941" s="2" t="str">
        <f>"6839.20"</f>
        <v>6839.20</v>
      </c>
      <c r="Q6941" s="2">
        <v>11</v>
      </c>
      <c r="R6941" s="2">
        <f>Q6941*C6941</f>
        <v>9900</v>
      </c>
    </row>
    <row r="6942" spans="2:18">
      <c r="B6942" s="2" t="str">
        <f>"雪峰科技"</f>
        <v>雪峰科技</v>
      </c>
      <c r="C6942" s="2">
        <v>200</v>
      </c>
      <c r="D6942" s="2">
        <v>100</v>
      </c>
      <c r="E6942" s="2" t="str">
        <f>"人民币"</f>
        <v>人民币</v>
      </c>
      <c r="F6942" s="2">
        <v>37.898</v>
      </c>
      <c r="G6942" s="2">
        <v>-1239.59</v>
      </c>
      <c r="H6942" s="2">
        <v>-16.35</v>
      </c>
      <c r="I6942" s="2"/>
      <c r="J6942" s="2">
        <v>6340</v>
      </c>
      <c r="K6942" s="2">
        <v>31.7</v>
      </c>
      <c r="L6942" s="2">
        <v>100</v>
      </c>
      <c r="M6942" s="2">
        <v>0</v>
      </c>
      <c r="N6942" s="2" t="str">
        <f>"603227"</f>
        <v>603227</v>
      </c>
      <c r="O6942" s="2" t="str">
        <f>"A453612732"</f>
        <v>A453612732</v>
      </c>
      <c r="P6942" s="2" t="str">
        <f>"7579.59"</f>
        <v>7579.59</v>
      </c>
      <c r="Q6942" s="2">
        <v>42</v>
      </c>
      <c r="R6942" s="2">
        <f>Q6942*C6942</f>
        <v>8400</v>
      </c>
    </row>
    <row r="6943" spans="2:18">
      <c r="B6943" s="2" t="str">
        <f>"三花股份"</f>
        <v>三花股份</v>
      </c>
      <c r="C6943" s="2">
        <v>400</v>
      </c>
      <c r="D6943" s="2">
        <v>400</v>
      </c>
      <c r="E6943" s="2" t="str">
        <f>"人民币"</f>
        <v>人民币</v>
      </c>
      <c r="F6943" s="2">
        <v>13.737</v>
      </c>
      <c r="G6943" s="2">
        <v>69.25</v>
      </c>
      <c r="H6943" s="2">
        <v>1.26</v>
      </c>
      <c r="I6943" s="2"/>
      <c r="J6943" s="2">
        <v>5564</v>
      </c>
      <c r="K6943" s="2">
        <v>13.91</v>
      </c>
      <c r="L6943" s="2">
        <v>0</v>
      </c>
      <c r="M6943" s="2">
        <v>0</v>
      </c>
      <c r="N6943" s="2" t="str">
        <f>"002050"</f>
        <v>002050</v>
      </c>
      <c r="O6943" s="2" t="str">
        <f t="shared" ref="O6943:O6948" si="2074">"0157472516"</f>
        <v>0157472516</v>
      </c>
      <c r="P6943" s="2" t="str">
        <f>"5494.75"</f>
        <v>5494.75</v>
      </c>
      <c r="Q6943" s="2">
        <v>20</v>
      </c>
      <c r="R6943" s="2">
        <f>Q6943*C6943</f>
        <v>8000</v>
      </c>
    </row>
    <row r="6944" spans="2:18">
      <c r="B6944" s="2" t="str">
        <f>"农 产 品"</f>
        <v>农 产 品</v>
      </c>
      <c r="C6944" s="2">
        <v>200</v>
      </c>
      <c r="D6944" s="2">
        <v>200</v>
      </c>
      <c r="E6944" s="2" t="str">
        <f>"人民币"</f>
        <v>人民币</v>
      </c>
      <c r="F6944" s="2">
        <v>25.665</v>
      </c>
      <c r="G6944" s="2">
        <v>-601</v>
      </c>
      <c r="H6944" s="2">
        <v>-11.71</v>
      </c>
      <c r="I6944" s="2"/>
      <c r="J6944" s="2">
        <v>4532</v>
      </c>
      <c r="K6944" s="2">
        <v>22.66</v>
      </c>
      <c r="L6944" s="2">
        <v>0</v>
      </c>
      <c r="M6944" s="2">
        <v>0</v>
      </c>
      <c r="N6944" s="2" t="str">
        <f>"000061"</f>
        <v>000061</v>
      </c>
      <c r="O6944" s="2" t="str">
        <f>"0157472516"</f>
        <v>0157472516</v>
      </c>
      <c r="P6944" s="2" t="str">
        <f>"5133.00"</f>
        <v>5133.00</v>
      </c>
      <c r="Q6944" s="2">
        <v>35</v>
      </c>
      <c r="R6944" s="2">
        <f>Q6944*C6944</f>
        <v>7000</v>
      </c>
    </row>
    <row r="6945" spans="2:18">
      <c r="B6945" s="2" t="str">
        <f>"北京城建"</f>
        <v>北京城建</v>
      </c>
      <c r="C6945" s="2">
        <v>200</v>
      </c>
      <c r="D6945" s="2">
        <v>200</v>
      </c>
      <c r="E6945" s="2" t="str">
        <f>"人民币"</f>
        <v>人民币</v>
      </c>
      <c r="F6945" s="2">
        <v>24.605</v>
      </c>
      <c r="G6945" s="2">
        <v>-394.99</v>
      </c>
      <c r="H6945" s="2">
        <v>-8.03</v>
      </c>
      <c r="I6945" s="2"/>
      <c r="J6945" s="2">
        <v>4526</v>
      </c>
      <c r="K6945" s="2">
        <v>22.63</v>
      </c>
      <c r="L6945" s="2">
        <v>0</v>
      </c>
      <c r="M6945" s="2">
        <v>0</v>
      </c>
      <c r="N6945" s="2" t="str">
        <f>"600266"</f>
        <v>600266</v>
      </c>
      <c r="O6945" s="2" t="str">
        <f t="shared" ref="O6945:O6947" si="2075">"A453612732"</f>
        <v>A453612732</v>
      </c>
      <c r="P6945" s="2" t="str">
        <f>"4920.99"</f>
        <v>4920.99</v>
      </c>
      <c r="Q6945" s="2">
        <v>28</v>
      </c>
      <c r="R6945" s="2">
        <f>Q6945*C6945</f>
        <v>5600</v>
      </c>
    </row>
    <row r="6946" spans="2:18">
      <c r="B6946" s="2" t="str">
        <f>"上汽集团"</f>
        <v>上汽集团</v>
      </c>
      <c r="C6946" s="2">
        <v>200</v>
      </c>
      <c r="D6946" s="2">
        <v>200</v>
      </c>
      <c r="E6946" s="2" t="str">
        <f>"人民币"</f>
        <v>人民币</v>
      </c>
      <c r="F6946" s="2">
        <v>24.736</v>
      </c>
      <c r="G6946" s="2">
        <v>-449.12</v>
      </c>
      <c r="H6946" s="2">
        <v>-9.08</v>
      </c>
      <c r="I6946" s="2"/>
      <c r="J6946" s="2">
        <v>4498</v>
      </c>
      <c r="K6946" s="2">
        <v>22.49</v>
      </c>
      <c r="L6946" s="2">
        <v>0</v>
      </c>
      <c r="M6946" s="2">
        <v>0</v>
      </c>
      <c r="N6946" s="2" t="str">
        <f>"600104"</f>
        <v>600104</v>
      </c>
      <c r="O6946" s="2" t="str">
        <f>"A453612732"</f>
        <v>A453612732</v>
      </c>
      <c r="P6946" s="2" t="str">
        <f>"4947.12"</f>
        <v>4947.12</v>
      </c>
      <c r="Q6946" s="2">
        <v>35</v>
      </c>
      <c r="R6946" s="2">
        <f>Q6946*C6946</f>
        <v>7000</v>
      </c>
    </row>
    <row r="6947" spans="2:18">
      <c r="B6947" s="2" t="str">
        <f>"中海集运"</f>
        <v>中海集运</v>
      </c>
      <c r="C6947" s="2">
        <v>400</v>
      </c>
      <c r="D6947" s="2">
        <v>400</v>
      </c>
      <c r="E6947" s="2" t="str">
        <f>"人民币"</f>
        <v>人民币</v>
      </c>
      <c r="F6947" s="2">
        <v>9.099</v>
      </c>
      <c r="G6947" s="2">
        <v>-167.68</v>
      </c>
      <c r="H6947" s="2">
        <v>-4.6</v>
      </c>
      <c r="I6947" s="2"/>
      <c r="J6947" s="2">
        <v>3472</v>
      </c>
      <c r="K6947" s="2">
        <v>8.68</v>
      </c>
      <c r="L6947" s="2">
        <v>0</v>
      </c>
      <c r="M6947" s="2">
        <v>0</v>
      </c>
      <c r="N6947" s="2" t="str">
        <f>"601866"</f>
        <v>601866</v>
      </c>
      <c r="O6947" s="2" t="str">
        <f>"A453612732"</f>
        <v>A453612732</v>
      </c>
      <c r="P6947" s="2" t="str">
        <f>"3639.68"</f>
        <v>3639.68</v>
      </c>
      <c r="Q6947" s="2">
        <v>12</v>
      </c>
      <c r="R6947" s="2">
        <f>Q6947*C6947</f>
        <v>4800</v>
      </c>
    </row>
    <row r="6948" spans="2:18">
      <c r="B6948" s="2" t="str">
        <f>"中航军B"</f>
        <v>中航军B</v>
      </c>
      <c r="C6948" s="2">
        <v>3000</v>
      </c>
      <c r="D6948" s="2">
        <v>3000</v>
      </c>
      <c r="E6948" s="2" t="str">
        <f>"人民币"</f>
        <v>人民币</v>
      </c>
      <c r="F6948" s="2">
        <v>0.972</v>
      </c>
      <c r="G6948" s="2">
        <v>-62</v>
      </c>
      <c r="H6948" s="2">
        <v>-2.16</v>
      </c>
      <c r="I6948" s="2"/>
      <c r="J6948" s="2">
        <v>2853</v>
      </c>
      <c r="K6948" s="2">
        <v>0.951</v>
      </c>
      <c r="L6948" s="2">
        <v>0</v>
      </c>
      <c r="M6948" s="2">
        <v>0</v>
      </c>
      <c r="N6948" s="2" t="str">
        <f>"150222"</f>
        <v>150222</v>
      </c>
      <c r="O6948" s="2" t="str">
        <f>"0157472516"</f>
        <v>0157472516</v>
      </c>
      <c r="P6948" s="2" t="str">
        <f>"2915.00"</f>
        <v>2915.00</v>
      </c>
      <c r="Q6948" s="2">
        <v>1.1</v>
      </c>
      <c r="R6948" s="2">
        <f>Q6948*C6948</f>
        <v>3300</v>
      </c>
    </row>
    <row r="6949" spans="2:18">
      <c r="B6949" s="2" t="str">
        <f>"华贸物流"</f>
        <v>华贸物流</v>
      </c>
      <c r="C6949" s="2">
        <v>200</v>
      </c>
      <c r="D6949" s="2">
        <v>200</v>
      </c>
      <c r="E6949" s="2" t="str">
        <f>"人民币"</f>
        <v>人民币</v>
      </c>
      <c r="F6949" s="2">
        <v>16.576</v>
      </c>
      <c r="G6949" s="2">
        <v>-473.12</v>
      </c>
      <c r="H6949" s="2">
        <v>-14.27</v>
      </c>
      <c r="I6949" s="2"/>
      <c r="J6949" s="2">
        <v>2842</v>
      </c>
      <c r="K6949" s="2">
        <v>14.21</v>
      </c>
      <c r="L6949" s="2">
        <v>0</v>
      </c>
      <c r="M6949" s="2">
        <v>0</v>
      </c>
      <c r="N6949" s="2" t="str">
        <f>"603128"</f>
        <v>603128</v>
      </c>
      <c r="O6949" s="2" t="str">
        <f t="shared" ref="O6949:O6952" si="2076">"A453612732"</f>
        <v>A453612732</v>
      </c>
      <c r="P6949" s="2" t="str">
        <f>"3315.12"</f>
        <v>3315.12</v>
      </c>
      <c r="Q6949" s="2">
        <v>20</v>
      </c>
      <c r="R6949" s="2">
        <f>Q6949*C6949</f>
        <v>4000</v>
      </c>
    </row>
    <row r="6950" spans="2:18">
      <c r="B6950" s="2" t="str">
        <f>"盛达矿业"</f>
        <v>盛达矿业</v>
      </c>
      <c r="C6950" s="2">
        <v>100</v>
      </c>
      <c r="D6950" s="2">
        <v>100</v>
      </c>
      <c r="E6950" s="2" t="str">
        <f>"人民币"</f>
        <v>人民币</v>
      </c>
      <c r="F6950" s="2">
        <v>38.308</v>
      </c>
      <c r="G6950" s="2">
        <v>-1175.77</v>
      </c>
      <c r="H6950" s="2">
        <v>-30.69</v>
      </c>
      <c r="I6950" s="2"/>
      <c r="J6950" s="2">
        <v>2655</v>
      </c>
      <c r="K6950" s="2">
        <v>26.55</v>
      </c>
      <c r="L6950" s="2">
        <v>0</v>
      </c>
      <c r="M6950" s="2">
        <v>100</v>
      </c>
      <c r="N6950" s="2" t="str">
        <f>"000603"</f>
        <v>000603</v>
      </c>
      <c r="O6950" s="2" t="str">
        <f>"0157472516"</f>
        <v>0157472516</v>
      </c>
      <c r="P6950" s="2" t="str">
        <f>"3830.77"</f>
        <v>3830.77</v>
      </c>
      <c r="Q6950" s="2">
        <v>40</v>
      </c>
      <c r="R6950" s="2">
        <f>Q6950*C6950</f>
        <v>4000</v>
      </c>
    </row>
    <row r="6951" spans="2:18">
      <c r="B6951" s="2" t="str">
        <f>"大众交通"</f>
        <v>大众交通</v>
      </c>
      <c r="C6951" s="2">
        <v>100</v>
      </c>
      <c r="D6951" s="2">
        <v>100</v>
      </c>
      <c r="E6951" s="2" t="str">
        <f>"人民币"</f>
        <v>人民币</v>
      </c>
      <c r="F6951" s="2">
        <v>30.941</v>
      </c>
      <c r="G6951" s="2">
        <v>-1037.13</v>
      </c>
      <c r="H6951" s="2">
        <v>-33.52</v>
      </c>
      <c r="I6951" s="2"/>
      <c r="J6951" s="2">
        <v>2057</v>
      </c>
      <c r="K6951" s="2">
        <v>20.57</v>
      </c>
      <c r="L6951" s="2">
        <v>0</v>
      </c>
      <c r="M6951" s="2">
        <v>0</v>
      </c>
      <c r="N6951" s="2" t="str">
        <f>"600611"</f>
        <v>600611</v>
      </c>
      <c r="O6951" s="2" t="str">
        <f>"A453612732"</f>
        <v>A453612732</v>
      </c>
      <c r="P6951" s="2" t="str">
        <f>"3094.13"</f>
        <v>3094.13</v>
      </c>
      <c r="Q6951" s="2">
        <v>28</v>
      </c>
      <c r="R6951" s="2">
        <f>Q6951*C6951</f>
        <v>2800</v>
      </c>
    </row>
    <row r="6952" spans="2:18">
      <c r="B6952" s="2" t="str">
        <f>"中国中车"</f>
        <v>中国中车</v>
      </c>
      <c r="C6952" s="2">
        <v>100</v>
      </c>
      <c r="D6952" s="2">
        <v>100</v>
      </c>
      <c r="E6952" s="2" t="str">
        <f>"人民币"</f>
        <v>人民币</v>
      </c>
      <c r="F6952" s="2">
        <v>26.395</v>
      </c>
      <c r="G6952" s="2">
        <v>-631.5</v>
      </c>
      <c r="H6952" s="2">
        <v>-23.92</v>
      </c>
      <c r="I6952" s="2"/>
      <c r="J6952" s="2">
        <v>2008</v>
      </c>
      <c r="K6952" s="2">
        <v>20.08</v>
      </c>
      <c r="L6952" s="2">
        <v>0</v>
      </c>
      <c r="M6952" s="2">
        <v>100</v>
      </c>
      <c r="N6952" s="2" t="str">
        <f>"601766"</f>
        <v>601766</v>
      </c>
      <c r="O6952" s="2" t="str">
        <f>"A453612732"</f>
        <v>A453612732</v>
      </c>
      <c r="P6952" s="2" t="str">
        <f>"2639.50"</f>
        <v>2639.50</v>
      </c>
      <c r="Q6952" s="2">
        <v>30</v>
      </c>
      <c r="R6952" s="2">
        <f>Q6952*C6952</f>
        <v>3000</v>
      </c>
    </row>
    <row r="6953" spans="2:18">
      <c r="B6953" s="2" t="s">
        <v>8</v>
      </c>
      <c r="C6953" s="2" t="s">
        <v>9</v>
      </c>
      <c r="D6953" s="4" t="s">
        <v>10</v>
      </c>
      <c r="E6953" s="4"/>
      <c r="F6953" s="4"/>
      <c r="G6953" s="2"/>
      <c r="H6953" s="2">
        <f>SUM(H6937:H6952)</f>
        <v>-178.38</v>
      </c>
      <c r="I6953" s="2"/>
      <c r="J6953" s="2"/>
      <c r="K6953" s="2"/>
      <c r="L6953" s="2"/>
      <c r="M6953" s="2"/>
      <c r="N6953" s="2"/>
      <c r="O6953" s="2"/>
      <c r="P6953" s="2"/>
      <c r="Q6953" s="2"/>
      <c r="R6953" s="2">
        <f>SUM(R6937:R6952)</f>
        <v>134800</v>
      </c>
    </row>
    <row r="6954" customFormat="1" spans="4:9">
      <c r="D6954" s="5"/>
      <c r="E6954" s="5"/>
      <c r="F6954" s="5"/>
      <c r="I6954" s="6">
        <v>42257</v>
      </c>
    </row>
    <row r="6955" customFormat="1" spans="11:11">
      <c r="K6955" s="6">
        <f>I6954+1</f>
        <v>42258</v>
      </c>
    </row>
    <row r="6956" customFormat="1" spans="3:12">
      <c r="C6956" t="s">
        <v>11</v>
      </c>
      <c r="L6956" s="7">
        <f ca="1">NOW()</f>
        <v>42259.9654398148</v>
      </c>
    </row>
    <row r="6957" customFormat="1" spans="10:10">
      <c r="J6957" t="e">
        <f>E6949+1</f>
        <v>#VALUE!</v>
      </c>
    </row>
    <row r="6958" customFormat="1" spans="7:7">
      <c r="G6958" t="s">
        <v>12</v>
      </c>
    </row>
    <row r="6959" customFormat="1" spans="6:6">
      <c r="F6959" t="s">
        <v>13</v>
      </c>
    </row>
    <row r="6960" spans="1:17">
      <c r="A6960" s="2" t="str">
        <f>"币种"</f>
        <v>币种</v>
      </c>
      <c r="B6960" s="2" t="str">
        <f>"余额"</f>
        <v>余额</v>
      </c>
      <c r="C6960" s="2" t="str">
        <f>"可用"</f>
        <v>可用</v>
      </c>
      <c r="D6960" s="2" t="str">
        <f>"可取"</f>
        <v>可取</v>
      </c>
      <c r="E6960" s="2" t="str">
        <f>"参考市值"</f>
        <v>参考市值</v>
      </c>
      <c r="F6960" s="2" t="str">
        <f>"资产"</f>
        <v>资产</v>
      </c>
      <c r="G6960" s="2" t="str">
        <f>"盈亏"</f>
        <v>盈亏</v>
      </c>
      <c r="H6960" s="2"/>
      <c r="I6960" s="2"/>
      <c r="J6960" s="2"/>
      <c r="K6960" s="2"/>
      <c r="L6960" s="2"/>
      <c r="M6960" s="2"/>
      <c r="N6960" s="2"/>
      <c r="O6960" s="2"/>
      <c r="P6960" s="2"/>
      <c r="Q6960" s="2"/>
    </row>
    <row r="6961" spans="1:17">
      <c r="A6961" s="2" t="str">
        <f>"人民币"</f>
        <v>人民币</v>
      </c>
      <c r="B6961" s="2" t="str">
        <f>"5508.71"</f>
        <v>5508.71</v>
      </c>
      <c r="C6961" s="2" t="str">
        <f>"138.54"</f>
        <v>138.54</v>
      </c>
      <c r="D6961" s="2" t="str">
        <f>"138.54"</f>
        <v>138.54</v>
      </c>
      <c r="E6961" s="2" t="str">
        <f>"91616.00"</f>
        <v>91616.00</v>
      </c>
      <c r="F6961" s="2" t="str">
        <f>"91754.54"</f>
        <v>91754.54</v>
      </c>
      <c r="G6961" s="2" t="str">
        <f>"-9194.42"</f>
        <v>-9194.42</v>
      </c>
      <c r="H6961" s="2"/>
      <c r="I6961" s="2"/>
      <c r="J6961" s="2"/>
      <c r="K6961" s="2"/>
      <c r="L6961" s="2"/>
      <c r="M6961" s="2"/>
      <c r="N6961" s="2"/>
      <c r="O6961" s="2"/>
      <c r="P6961" s="2"/>
      <c r="Q6961" s="2"/>
    </row>
    <row r="6962" spans="1:17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8"/>
    </row>
    <row r="6963" spans="1:18">
      <c r="A6963" s="2" t="s">
        <v>0</v>
      </c>
      <c r="B6963" s="2" t="str">
        <f>"证券数量"</f>
        <v>证券数量</v>
      </c>
      <c r="C6963" s="2" t="s">
        <v>1</v>
      </c>
      <c r="D6963" s="2" t="str">
        <f>"价格币种"</f>
        <v>价格币种</v>
      </c>
      <c r="E6963" s="2" t="str">
        <f>"成本价"</f>
        <v>成本价</v>
      </c>
      <c r="F6963" s="2" t="str">
        <f>"浮动盈亏"</f>
        <v>浮动盈亏</v>
      </c>
      <c r="G6963" s="2" t="str">
        <f>"盈亏比例(%)"</f>
        <v>盈亏比例(%)</v>
      </c>
      <c r="H6963" s="2" t="str">
        <f>"折算汇率"</f>
        <v>折算汇率</v>
      </c>
      <c r="I6963" s="2" t="str">
        <f>"最新市值"</f>
        <v>最新市值</v>
      </c>
      <c r="J6963" s="2" t="str">
        <f>"当前价"</f>
        <v>当前价</v>
      </c>
      <c r="K6963" s="2" t="str">
        <f>"今买数量"</f>
        <v>今买数量</v>
      </c>
      <c r="L6963" s="2" t="str">
        <f>"今卖数量"</f>
        <v>今卖数量</v>
      </c>
      <c r="M6963" s="2" t="str">
        <f>"证券代码"</f>
        <v>证券代码</v>
      </c>
      <c r="N6963" s="2" t="str">
        <f>"股东代码"</f>
        <v>股东代码</v>
      </c>
      <c r="O6963" s="2" t="str">
        <f>"成本金额"</f>
        <v>成本金额</v>
      </c>
      <c r="P6963" s="2" t="s">
        <v>2</v>
      </c>
      <c r="Q6963" s="2"/>
      <c r="R6963" s="2" t="s">
        <v>3</v>
      </c>
    </row>
    <row r="6964" spans="1:18">
      <c r="A6964" s="2" t="s">
        <v>4</v>
      </c>
      <c r="B6964" s="9" t="s">
        <v>5</v>
      </c>
      <c r="C6964" s="9" t="s">
        <v>5</v>
      </c>
      <c r="D6964" s="2" t="str">
        <f t="shared" ref="D6964:D6979" si="2077">"人民币"</f>
        <v>人民币</v>
      </c>
      <c r="E6964" s="2">
        <v>19.758</v>
      </c>
      <c r="F6964" s="2">
        <v>-1294.53</v>
      </c>
      <c r="G6964" s="2">
        <v>-8.19</v>
      </c>
      <c r="H6964" s="9" t="s">
        <v>6</v>
      </c>
      <c r="I6964" s="2">
        <v>14512</v>
      </c>
      <c r="J6964" s="2">
        <v>18.14</v>
      </c>
      <c r="K6964" s="2">
        <v>0</v>
      </c>
      <c r="L6964" s="2">
        <v>0</v>
      </c>
      <c r="M6964" s="2" t="str">
        <f>"000936"</f>
        <v>000936</v>
      </c>
      <c r="N6964" s="2" t="str">
        <f t="shared" ref="N6964:N6967" si="2078">"0157472516"</f>
        <v>0157472516</v>
      </c>
      <c r="O6964" s="2" t="str">
        <f>"15806.53"</f>
        <v>15806.53</v>
      </c>
      <c r="P6964" s="2">
        <v>30</v>
      </c>
      <c r="Q6964" s="2">
        <f t="shared" ref="Q6964:Q6979" si="2079">P6964*B6964</f>
        <v>24000</v>
      </c>
      <c r="R6964" s="2">
        <f t="shared" ref="R6964:R6979" si="2080">(Q6964-O6964)/O6964*100</f>
        <v>51.835981711356</v>
      </c>
    </row>
    <row r="6965" spans="1:18">
      <c r="A6965" s="2" t="str">
        <f>"创业板B"</f>
        <v>创业板B</v>
      </c>
      <c r="B6965" s="2">
        <v>10000</v>
      </c>
      <c r="C6965" s="2">
        <v>10000</v>
      </c>
      <c r="D6965" s="2" t="str">
        <f>"人民币"</f>
        <v>人民币</v>
      </c>
      <c r="E6965" s="2">
        <v>1.116</v>
      </c>
      <c r="F6965" s="2">
        <v>-927.5</v>
      </c>
      <c r="G6965" s="2">
        <v>-8.33</v>
      </c>
      <c r="H6965" s="2"/>
      <c r="I6965" s="2">
        <v>10230</v>
      </c>
      <c r="J6965" s="2">
        <v>1.023</v>
      </c>
      <c r="K6965" s="2">
        <v>0</v>
      </c>
      <c r="L6965" s="2">
        <v>0</v>
      </c>
      <c r="M6965" s="2" t="str">
        <f>"150153"</f>
        <v>150153</v>
      </c>
      <c r="N6965" s="2" t="str">
        <f>"0157472516"</f>
        <v>0157472516</v>
      </c>
      <c r="O6965" s="2" t="str">
        <f>"11157.50"</f>
        <v>11157.50</v>
      </c>
      <c r="P6965" s="2">
        <v>1.3</v>
      </c>
      <c r="Q6965" s="2">
        <f>P6965*B6965</f>
        <v>13000</v>
      </c>
      <c r="R6965" s="2">
        <f>(Q6965-O6965)/O6965*100</f>
        <v>16.5135559041004</v>
      </c>
    </row>
    <row r="6966" spans="1:18">
      <c r="A6966" s="2" t="s">
        <v>7</v>
      </c>
      <c r="B6966" s="2">
        <v>600</v>
      </c>
      <c r="C6966" s="2">
        <v>600</v>
      </c>
      <c r="D6966" s="2" t="str">
        <f>"人民币"</f>
        <v>人民币</v>
      </c>
      <c r="E6966" s="2">
        <v>17.548</v>
      </c>
      <c r="F6966" s="2">
        <v>-310.88</v>
      </c>
      <c r="G6966" s="2">
        <v>-2.95</v>
      </c>
      <c r="H6966" s="2"/>
      <c r="I6966" s="2">
        <v>10218</v>
      </c>
      <c r="J6966" s="2">
        <v>17.03</v>
      </c>
      <c r="K6966" s="2">
        <v>0</v>
      </c>
      <c r="L6966" s="2">
        <v>0</v>
      </c>
      <c r="M6966" s="2" t="str">
        <f>"600008"</f>
        <v>600008</v>
      </c>
      <c r="N6966" s="2" t="str">
        <f t="shared" ref="N6966:N6969" si="2081">"A453612732"</f>
        <v>A453612732</v>
      </c>
      <c r="O6966" s="2" t="str">
        <f>"10528.88"</f>
        <v>10528.88</v>
      </c>
      <c r="P6966" s="2">
        <v>25</v>
      </c>
      <c r="Q6966" s="2">
        <f>P6966*B6966</f>
        <v>15000</v>
      </c>
      <c r="R6966" s="2">
        <f>(Q6966-O6966)/O6966*100</f>
        <v>42.4652954540274</v>
      </c>
    </row>
    <row r="6967" spans="1:18">
      <c r="A6967" s="2" t="str">
        <f>"华英农业"</f>
        <v>华英农业</v>
      </c>
      <c r="B6967" s="2">
        <v>600</v>
      </c>
      <c r="C6967" s="2">
        <v>300</v>
      </c>
      <c r="D6967" s="2" t="str">
        <f>"人民币"</f>
        <v>人民币</v>
      </c>
      <c r="E6967" s="2">
        <v>14.948</v>
      </c>
      <c r="F6967" s="2">
        <v>-418.66</v>
      </c>
      <c r="G6967" s="2">
        <v>-4.67</v>
      </c>
      <c r="H6967" s="2"/>
      <c r="I6967" s="2">
        <v>8550</v>
      </c>
      <c r="J6967" s="2">
        <v>14.25</v>
      </c>
      <c r="K6967" s="2">
        <v>300</v>
      </c>
      <c r="L6967" s="2">
        <v>0</v>
      </c>
      <c r="M6967" s="2" t="str">
        <f>"002321"</f>
        <v>002321</v>
      </c>
      <c r="N6967" s="2" t="str">
        <f>"0157472516"</f>
        <v>0157472516</v>
      </c>
      <c r="O6967" s="2" t="str">
        <f>"8968.66"</f>
        <v>8968.66</v>
      </c>
      <c r="P6967" s="2">
        <v>25</v>
      </c>
      <c r="Q6967" s="2">
        <f>P6967*B6967</f>
        <v>15000</v>
      </c>
      <c r="R6967" s="2">
        <f>(Q6967-O6967)/O6967*100</f>
        <v>67.2490650777262</v>
      </c>
    </row>
    <row r="6968" spans="1:18">
      <c r="A6968" s="2" t="str">
        <f>"*ST阳化"</f>
        <v>*ST阳化</v>
      </c>
      <c r="B6968" s="2">
        <v>900</v>
      </c>
      <c r="C6968" s="2">
        <v>600</v>
      </c>
      <c r="D6968" s="2" t="str">
        <f>"人民币"</f>
        <v>人民币</v>
      </c>
      <c r="E6968" s="2">
        <v>7.599</v>
      </c>
      <c r="F6968" s="2">
        <v>-80.2</v>
      </c>
      <c r="G6968" s="2">
        <v>-1.17</v>
      </c>
      <c r="H6968" s="2"/>
      <c r="I6968" s="2">
        <v>6759</v>
      </c>
      <c r="J6968" s="2">
        <v>7.51</v>
      </c>
      <c r="K6968" s="2">
        <v>300</v>
      </c>
      <c r="L6968" s="2">
        <v>0</v>
      </c>
      <c r="M6968" s="2" t="str">
        <f>"600691"</f>
        <v>600691</v>
      </c>
      <c r="N6968" s="2" t="str">
        <f>"A453612732"</f>
        <v>A453612732</v>
      </c>
      <c r="O6968" s="2" t="str">
        <f>"6839.20"</f>
        <v>6839.20</v>
      </c>
      <c r="P6968" s="2">
        <v>11</v>
      </c>
      <c r="Q6968" s="2">
        <f>P6968*B6968</f>
        <v>9900</v>
      </c>
      <c r="R6968" s="2">
        <f>(Q6968-O6968)/O6968*100</f>
        <v>44.7537723710376</v>
      </c>
    </row>
    <row r="6969" spans="1:18">
      <c r="A6969" s="2" t="str">
        <f>"雪峰科技"</f>
        <v>雪峰科技</v>
      </c>
      <c r="B6969" s="2">
        <v>200</v>
      </c>
      <c r="C6969" s="2">
        <v>100</v>
      </c>
      <c r="D6969" s="2" t="str">
        <f>"人民币"</f>
        <v>人民币</v>
      </c>
      <c r="E6969" s="2">
        <v>37.898</v>
      </c>
      <c r="F6969" s="2">
        <v>-1239.59</v>
      </c>
      <c r="G6969" s="2">
        <v>-16.35</v>
      </c>
      <c r="H6969" s="2"/>
      <c r="I6969" s="2">
        <v>6340</v>
      </c>
      <c r="J6969" s="2">
        <v>31.7</v>
      </c>
      <c r="K6969" s="2">
        <v>100</v>
      </c>
      <c r="L6969" s="2">
        <v>0</v>
      </c>
      <c r="M6969" s="2" t="str">
        <f>"603227"</f>
        <v>603227</v>
      </c>
      <c r="N6969" s="2" t="str">
        <f>"A453612732"</f>
        <v>A453612732</v>
      </c>
      <c r="O6969" s="2" t="str">
        <f>"7579.59"</f>
        <v>7579.59</v>
      </c>
      <c r="P6969" s="2">
        <v>42</v>
      </c>
      <c r="Q6969" s="2">
        <f>P6969*B6969</f>
        <v>8400</v>
      </c>
      <c r="R6969" s="2">
        <f>(Q6969-O6969)/O6969*100</f>
        <v>10.8239363870605</v>
      </c>
    </row>
    <row r="6970" spans="1:18">
      <c r="A6970" s="2" t="str">
        <f>"三花股份"</f>
        <v>三花股份</v>
      </c>
      <c r="B6970" s="2">
        <v>400</v>
      </c>
      <c r="C6970" s="2">
        <v>400</v>
      </c>
      <c r="D6970" s="2" t="str">
        <f>"人民币"</f>
        <v>人民币</v>
      </c>
      <c r="E6970" s="2">
        <v>13.737</v>
      </c>
      <c r="F6970" s="2">
        <v>69.25</v>
      </c>
      <c r="G6970" s="2">
        <v>1.26</v>
      </c>
      <c r="H6970" s="2"/>
      <c r="I6970" s="2">
        <v>5564</v>
      </c>
      <c r="J6970" s="2">
        <v>13.91</v>
      </c>
      <c r="K6970" s="2">
        <v>0</v>
      </c>
      <c r="L6970" s="2">
        <v>0</v>
      </c>
      <c r="M6970" s="2" t="str">
        <f>"002050"</f>
        <v>002050</v>
      </c>
      <c r="N6970" s="2" t="str">
        <f t="shared" ref="N6970:N6975" si="2082">"0157472516"</f>
        <v>0157472516</v>
      </c>
      <c r="O6970" s="2" t="str">
        <f>"5494.75"</f>
        <v>5494.75</v>
      </c>
      <c r="P6970" s="2">
        <v>20</v>
      </c>
      <c r="Q6970" s="2">
        <f>P6970*B6970</f>
        <v>8000</v>
      </c>
      <c r="R6970" s="2">
        <f>(Q6970-O6970)/O6970*100</f>
        <v>45.5935210883116</v>
      </c>
    </row>
    <row r="6971" spans="1:18">
      <c r="A6971" s="2" t="str">
        <f>"农 产 品"</f>
        <v>农 产 品</v>
      </c>
      <c r="B6971" s="2">
        <v>200</v>
      </c>
      <c r="C6971" s="2">
        <v>200</v>
      </c>
      <c r="D6971" s="2" t="str">
        <f>"人民币"</f>
        <v>人民币</v>
      </c>
      <c r="E6971" s="2">
        <v>25.665</v>
      </c>
      <c r="F6971" s="2">
        <v>-601</v>
      </c>
      <c r="G6971" s="2">
        <v>-11.71</v>
      </c>
      <c r="H6971" s="2"/>
      <c r="I6971" s="2">
        <v>4532</v>
      </c>
      <c r="J6971" s="2">
        <v>22.66</v>
      </c>
      <c r="K6971" s="2">
        <v>0</v>
      </c>
      <c r="L6971" s="2">
        <v>0</v>
      </c>
      <c r="M6971" s="2" t="str">
        <f>"000061"</f>
        <v>000061</v>
      </c>
      <c r="N6971" s="2" t="str">
        <f>"0157472516"</f>
        <v>0157472516</v>
      </c>
      <c r="O6971" s="2" t="str">
        <f>"5133.00"</f>
        <v>5133.00</v>
      </c>
      <c r="P6971" s="2">
        <v>35</v>
      </c>
      <c r="Q6971" s="2">
        <f>P6971*B6971</f>
        <v>7000</v>
      </c>
      <c r="R6971" s="2">
        <f>(Q6971-O6971)/O6971*100</f>
        <v>36.3724917202416</v>
      </c>
    </row>
    <row r="6972" spans="1:18">
      <c r="A6972" s="2" t="str">
        <f>"北京城建"</f>
        <v>北京城建</v>
      </c>
      <c r="B6972" s="2">
        <v>200</v>
      </c>
      <c r="C6972" s="2">
        <v>200</v>
      </c>
      <c r="D6972" s="2" t="str">
        <f>"人民币"</f>
        <v>人民币</v>
      </c>
      <c r="E6972" s="2">
        <v>24.605</v>
      </c>
      <c r="F6972" s="2">
        <v>-394.99</v>
      </c>
      <c r="G6972" s="2">
        <v>-8.03</v>
      </c>
      <c r="H6972" s="2"/>
      <c r="I6972" s="2">
        <v>4526</v>
      </c>
      <c r="J6972" s="2">
        <v>22.63</v>
      </c>
      <c r="K6972" s="2">
        <v>0</v>
      </c>
      <c r="L6972" s="2">
        <v>0</v>
      </c>
      <c r="M6972" s="2" t="str">
        <f>"600266"</f>
        <v>600266</v>
      </c>
      <c r="N6972" s="2" t="str">
        <f t="shared" ref="N6972:N6974" si="2083">"A453612732"</f>
        <v>A453612732</v>
      </c>
      <c r="O6972" s="2" t="str">
        <f>"4920.99"</f>
        <v>4920.99</v>
      </c>
      <c r="P6972" s="2">
        <v>28</v>
      </c>
      <c r="Q6972" s="2">
        <f>P6972*B6972</f>
        <v>5600</v>
      </c>
      <c r="R6972" s="2">
        <f>(Q6972-O6972)/O6972*100</f>
        <v>13.7982397850839</v>
      </c>
    </row>
    <row r="6973" spans="1:18">
      <c r="A6973" s="2" t="str">
        <f>"上汽集团"</f>
        <v>上汽集团</v>
      </c>
      <c r="B6973" s="2">
        <v>200</v>
      </c>
      <c r="C6973" s="2">
        <v>200</v>
      </c>
      <c r="D6973" s="2" t="str">
        <f>"人民币"</f>
        <v>人民币</v>
      </c>
      <c r="E6973" s="2">
        <v>24.736</v>
      </c>
      <c r="F6973" s="2">
        <v>-449.12</v>
      </c>
      <c r="G6973" s="2">
        <v>-9.08</v>
      </c>
      <c r="H6973" s="2"/>
      <c r="I6973" s="2">
        <v>4498</v>
      </c>
      <c r="J6973" s="2">
        <v>22.49</v>
      </c>
      <c r="K6973" s="2">
        <v>0</v>
      </c>
      <c r="L6973" s="2">
        <v>0</v>
      </c>
      <c r="M6973" s="2" t="str">
        <f>"600104"</f>
        <v>600104</v>
      </c>
      <c r="N6973" s="2" t="str">
        <f>"A453612732"</f>
        <v>A453612732</v>
      </c>
      <c r="O6973" s="2" t="str">
        <f>"4947.12"</f>
        <v>4947.12</v>
      </c>
      <c r="P6973" s="2">
        <v>35</v>
      </c>
      <c r="Q6973" s="2">
        <f>P6973*B6973</f>
        <v>7000</v>
      </c>
      <c r="R6973" s="2">
        <f>(Q6973-O6973)/O6973*100</f>
        <v>41.4964666310904</v>
      </c>
    </row>
    <row r="6974" spans="1:18">
      <c r="A6974" s="2" t="str">
        <f>"中海集运"</f>
        <v>中海集运</v>
      </c>
      <c r="B6974" s="2">
        <v>400</v>
      </c>
      <c r="C6974" s="2">
        <v>400</v>
      </c>
      <c r="D6974" s="2" t="str">
        <f>"人民币"</f>
        <v>人民币</v>
      </c>
      <c r="E6974" s="2">
        <v>9.099</v>
      </c>
      <c r="F6974" s="2">
        <v>-167.68</v>
      </c>
      <c r="G6974" s="2">
        <v>-4.6</v>
      </c>
      <c r="H6974" s="2"/>
      <c r="I6974" s="2">
        <v>3472</v>
      </c>
      <c r="J6974" s="2">
        <v>8.68</v>
      </c>
      <c r="K6974" s="2">
        <v>0</v>
      </c>
      <c r="L6974" s="2">
        <v>0</v>
      </c>
      <c r="M6974" s="2" t="str">
        <f>"601866"</f>
        <v>601866</v>
      </c>
      <c r="N6974" s="2" t="str">
        <f>"A453612732"</f>
        <v>A453612732</v>
      </c>
      <c r="O6974" s="2" t="str">
        <f>"3639.68"</f>
        <v>3639.68</v>
      </c>
      <c r="P6974" s="2">
        <v>12</v>
      </c>
      <c r="Q6974" s="2">
        <f>P6974*B6974</f>
        <v>4800</v>
      </c>
      <c r="R6974" s="2">
        <f>(Q6974-O6974)/O6974*100</f>
        <v>31.8797256901706</v>
      </c>
    </row>
    <row r="6975" spans="1:18">
      <c r="A6975" s="2" t="str">
        <f>"中航军B"</f>
        <v>中航军B</v>
      </c>
      <c r="B6975" s="2">
        <v>3000</v>
      </c>
      <c r="C6975" s="2">
        <v>3000</v>
      </c>
      <c r="D6975" s="2" t="str">
        <f>"人民币"</f>
        <v>人民币</v>
      </c>
      <c r="E6975" s="2">
        <v>0.972</v>
      </c>
      <c r="F6975" s="2">
        <v>-62</v>
      </c>
      <c r="G6975" s="2">
        <v>-2.16</v>
      </c>
      <c r="H6975" s="2"/>
      <c r="I6975" s="2">
        <v>2853</v>
      </c>
      <c r="J6975" s="2">
        <v>0.951</v>
      </c>
      <c r="K6975" s="2">
        <v>0</v>
      </c>
      <c r="L6975" s="2">
        <v>0</v>
      </c>
      <c r="M6975" s="2" t="str">
        <f>"150222"</f>
        <v>150222</v>
      </c>
      <c r="N6975" s="2" t="str">
        <f>"0157472516"</f>
        <v>0157472516</v>
      </c>
      <c r="O6975" s="2" t="str">
        <f>"2915.00"</f>
        <v>2915.00</v>
      </c>
      <c r="P6975" s="2">
        <v>1.1</v>
      </c>
      <c r="Q6975" s="2">
        <f>P6975*B6975</f>
        <v>3300</v>
      </c>
      <c r="R6975" s="2">
        <f>(Q6975-O6975)/O6975*100</f>
        <v>13.2075471698113</v>
      </c>
    </row>
    <row r="6976" spans="1:18">
      <c r="A6976" s="2" t="str">
        <f>"华贸物流"</f>
        <v>华贸物流</v>
      </c>
      <c r="B6976" s="2">
        <v>200</v>
      </c>
      <c r="C6976" s="2">
        <v>200</v>
      </c>
      <c r="D6976" s="2" t="str">
        <f>"人民币"</f>
        <v>人民币</v>
      </c>
      <c r="E6976" s="2">
        <v>16.576</v>
      </c>
      <c r="F6976" s="2">
        <v>-473.12</v>
      </c>
      <c r="G6976" s="2">
        <v>-14.27</v>
      </c>
      <c r="H6976" s="2"/>
      <c r="I6976" s="2">
        <v>2842</v>
      </c>
      <c r="J6976" s="2">
        <v>14.21</v>
      </c>
      <c r="K6976" s="2">
        <v>0</v>
      </c>
      <c r="L6976" s="2">
        <v>0</v>
      </c>
      <c r="M6976" s="2" t="str">
        <f>"603128"</f>
        <v>603128</v>
      </c>
      <c r="N6976" s="2" t="str">
        <f t="shared" ref="N6976:N6979" si="2084">"A453612732"</f>
        <v>A453612732</v>
      </c>
      <c r="O6976" s="2" t="str">
        <f>"3315.12"</f>
        <v>3315.12</v>
      </c>
      <c r="P6976" s="2">
        <v>20</v>
      </c>
      <c r="Q6976" s="2">
        <f>P6976*B6976</f>
        <v>4000</v>
      </c>
      <c r="R6976" s="2">
        <f>(Q6976-O6976)/O6976*100</f>
        <v>20.6592823185888</v>
      </c>
    </row>
    <row r="6977" spans="1:18">
      <c r="A6977" s="2" t="str">
        <f>"盛达矿业"</f>
        <v>盛达矿业</v>
      </c>
      <c r="B6977" s="2">
        <v>100</v>
      </c>
      <c r="C6977" s="2">
        <v>100</v>
      </c>
      <c r="D6977" s="2" t="str">
        <f>"人民币"</f>
        <v>人民币</v>
      </c>
      <c r="E6977" s="2">
        <v>38.308</v>
      </c>
      <c r="F6977" s="2">
        <v>-1175.77</v>
      </c>
      <c r="G6977" s="2">
        <v>-30.69</v>
      </c>
      <c r="H6977" s="2"/>
      <c r="I6977" s="2">
        <v>2655</v>
      </c>
      <c r="J6977" s="2">
        <v>26.55</v>
      </c>
      <c r="K6977" s="2">
        <v>0</v>
      </c>
      <c r="L6977" s="2">
        <v>100</v>
      </c>
      <c r="M6977" s="2" t="str">
        <f>"000603"</f>
        <v>000603</v>
      </c>
      <c r="N6977" s="2" t="str">
        <f>"0157472516"</f>
        <v>0157472516</v>
      </c>
      <c r="O6977" s="2" t="str">
        <f>"3830.77"</f>
        <v>3830.77</v>
      </c>
      <c r="P6977" s="2">
        <v>40</v>
      </c>
      <c r="Q6977" s="2">
        <f>P6977*B6977</f>
        <v>4000</v>
      </c>
      <c r="R6977" s="2">
        <f>(Q6977-O6977)/O6977*100</f>
        <v>4.41764971533138</v>
      </c>
    </row>
    <row r="6978" spans="1:18">
      <c r="A6978" s="2" t="str">
        <f>"大众交通"</f>
        <v>大众交通</v>
      </c>
      <c r="B6978" s="2">
        <v>100</v>
      </c>
      <c r="C6978" s="2">
        <v>100</v>
      </c>
      <c r="D6978" s="2" t="str">
        <f>"人民币"</f>
        <v>人民币</v>
      </c>
      <c r="E6978" s="2">
        <v>30.941</v>
      </c>
      <c r="F6978" s="2">
        <v>-1037.13</v>
      </c>
      <c r="G6978" s="2">
        <v>-33.52</v>
      </c>
      <c r="H6978" s="2"/>
      <c r="I6978" s="2">
        <v>2057</v>
      </c>
      <c r="J6978" s="2">
        <v>20.57</v>
      </c>
      <c r="K6978" s="2">
        <v>0</v>
      </c>
      <c r="L6978" s="2">
        <v>0</v>
      </c>
      <c r="M6978" s="2" t="str">
        <f>"600611"</f>
        <v>600611</v>
      </c>
      <c r="N6978" s="2" t="str">
        <f>"A453612732"</f>
        <v>A453612732</v>
      </c>
      <c r="O6978" s="2" t="str">
        <f>"3094.13"</f>
        <v>3094.13</v>
      </c>
      <c r="P6978" s="2">
        <v>28</v>
      </c>
      <c r="Q6978" s="2">
        <f>P6978*B6978</f>
        <v>2800</v>
      </c>
      <c r="R6978" s="2">
        <f>(Q6978-O6978)/O6978*100</f>
        <v>-9.50606470962759</v>
      </c>
    </row>
    <row r="6979" spans="1:18">
      <c r="A6979" s="2" t="str">
        <f>"中国中车"</f>
        <v>中国中车</v>
      </c>
      <c r="B6979" s="2">
        <v>100</v>
      </c>
      <c r="C6979" s="2">
        <v>100</v>
      </c>
      <c r="D6979" s="2" t="str">
        <f>"人民币"</f>
        <v>人民币</v>
      </c>
      <c r="E6979" s="2">
        <v>26.395</v>
      </c>
      <c r="F6979" s="2">
        <v>-631.5</v>
      </c>
      <c r="G6979" s="2">
        <v>-23.92</v>
      </c>
      <c r="H6979" s="2"/>
      <c r="I6979" s="2">
        <v>2008</v>
      </c>
      <c r="J6979" s="2">
        <v>20.08</v>
      </c>
      <c r="K6979" s="2">
        <v>0</v>
      </c>
      <c r="L6979" s="2">
        <v>100</v>
      </c>
      <c r="M6979" s="2" t="str">
        <f>"601766"</f>
        <v>601766</v>
      </c>
      <c r="N6979" s="2" t="str">
        <f>"A453612732"</f>
        <v>A453612732</v>
      </c>
      <c r="O6979" s="2" t="str">
        <f>"2639.50"</f>
        <v>2639.50</v>
      </c>
      <c r="P6979" s="2">
        <v>30</v>
      </c>
      <c r="Q6979" s="2">
        <f>P6979*B6979</f>
        <v>3000</v>
      </c>
      <c r="R6979" s="2">
        <f>(Q6979-O6979)/O6979*100</f>
        <v>13.6578897518469</v>
      </c>
    </row>
    <row r="6980" spans="1:18">
      <c r="A6980" s="2" t="s">
        <v>8</v>
      </c>
      <c r="B6980" s="2" t="s">
        <v>9</v>
      </c>
      <c r="C6980" s="4" t="s">
        <v>10</v>
      </c>
      <c r="D6980" s="4"/>
      <c r="E6980" s="4"/>
      <c r="F6980" s="2"/>
      <c r="G6980" s="2">
        <f>SUM(G6964:G6979)</f>
        <v>-178.38</v>
      </c>
      <c r="H6980" s="2"/>
      <c r="I6980" s="2"/>
      <c r="J6980" s="2"/>
      <c r="K6980" s="2"/>
      <c r="L6980" s="2"/>
      <c r="M6980" s="2"/>
      <c r="N6980" s="2"/>
      <c r="O6980" s="2"/>
      <c r="P6980" s="2"/>
      <c r="Q6980" s="2">
        <f>SUM(Q6964:Q6979)</f>
        <v>134800</v>
      </c>
      <c r="R6980" s="2"/>
    </row>
    <row r="6981" customFormat="1" spans="3:8">
      <c r="C6981" s="5"/>
      <c r="D6981" s="5"/>
      <c r="E6981" s="5"/>
      <c r="H6981" s="6">
        <v>42257</v>
      </c>
    </row>
    <row r="6982" customFormat="1" spans="10:10">
      <c r="J6982" s="6">
        <f>H6981+1</f>
        <v>42258</v>
      </c>
    </row>
    <row r="6983" customFormat="1" spans="2:11">
      <c r="B6983" t="s">
        <v>11</v>
      </c>
      <c r="K6983" s="7">
        <f ca="1">NOW()</f>
        <v>42259.9654398148</v>
      </c>
    </row>
    <row r="6984" customFormat="1" spans="9:9">
      <c r="I6984" t="e">
        <f>D6976+1</f>
        <v>#VALUE!</v>
      </c>
    </row>
    <row r="6985" customFormat="1"/>
    <row r="6986" spans="1:18">
      <c r="A6986" s="2" t="s">
        <v>0</v>
      </c>
      <c r="B6986" s="2" t="str">
        <f>"证券数量"</f>
        <v>证券数量</v>
      </c>
      <c r="C6986" s="2" t="s">
        <v>1</v>
      </c>
      <c r="D6986" s="2" t="str">
        <f>"价格币种"</f>
        <v>价格币种</v>
      </c>
      <c r="E6986" s="2" t="str">
        <f>"成本价"</f>
        <v>成本价</v>
      </c>
      <c r="F6986" s="2" t="str">
        <f>"浮动盈亏"</f>
        <v>浮动盈亏</v>
      </c>
      <c r="G6986" s="2" t="str">
        <f>"盈亏比例(%)"</f>
        <v>盈亏比例(%)</v>
      </c>
      <c r="H6986" s="2" t="str">
        <f>"折算汇率"</f>
        <v>折算汇率</v>
      </c>
      <c r="I6986" s="2" t="str">
        <f>"最新市值"</f>
        <v>最新市值</v>
      </c>
      <c r="J6986" s="2" t="str">
        <f>"当前价"</f>
        <v>当前价</v>
      </c>
      <c r="K6986" s="2" t="str">
        <f>"今买数量"</f>
        <v>今买数量</v>
      </c>
      <c r="L6986" s="2" t="str">
        <f>"今卖数量"</f>
        <v>今卖数量</v>
      </c>
      <c r="M6986" s="2" t="str">
        <f>"证券代码"</f>
        <v>证券代码</v>
      </c>
      <c r="N6986" s="2" t="str">
        <f>"股东代码"</f>
        <v>股东代码</v>
      </c>
      <c r="O6986" s="2" t="str">
        <f>"成本金额"</f>
        <v>成本金额</v>
      </c>
      <c r="P6986" s="2" t="s">
        <v>2</v>
      </c>
      <c r="Q6986" s="2"/>
      <c r="R6986" s="2" t="s">
        <v>3</v>
      </c>
    </row>
    <row r="6987" spans="1:18">
      <c r="A6987" s="2" t="s">
        <v>4</v>
      </c>
      <c r="B6987" s="9" t="s">
        <v>5</v>
      </c>
      <c r="C6987" s="9" t="s">
        <v>5</v>
      </c>
      <c r="D6987" s="2" t="str">
        <f t="shared" ref="D6987:D7002" si="2085">"人民币"</f>
        <v>人民币</v>
      </c>
      <c r="E6987" s="2">
        <v>19.758</v>
      </c>
      <c r="F6987" s="2">
        <v>-1294.53</v>
      </c>
      <c r="G6987" s="2">
        <v>-8.19</v>
      </c>
      <c r="H6987" s="9" t="s">
        <v>6</v>
      </c>
      <c r="I6987" s="2">
        <v>14512</v>
      </c>
      <c r="J6987" s="2">
        <v>18.14</v>
      </c>
      <c r="K6987" s="2">
        <v>0</v>
      </c>
      <c r="L6987" s="2">
        <v>0</v>
      </c>
      <c r="M6987" s="2" t="str">
        <f>"000936"</f>
        <v>000936</v>
      </c>
      <c r="N6987" s="2" t="str">
        <f t="shared" ref="N6987:N6990" si="2086">"0157472516"</f>
        <v>0157472516</v>
      </c>
      <c r="O6987" s="2" t="str">
        <f>"15806.53"</f>
        <v>15806.53</v>
      </c>
      <c r="P6987" s="2">
        <v>30</v>
      </c>
      <c r="Q6987" s="2">
        <f t="shared" ref="Q6987:Q7002" si="2087">P6987*B6987</f>
        <v>24000</v>
      </c>
      <c r="R6987" s="2">
        <f t="shared" ref="R6987:R7002" si="2088">(Q6987-O6987)/O6987*100</f>
        <v>51.835981711356</v>
      </c>
    </row>
    <row r="6988" spans="1:18">
      <c r="A6988" s="2" t="str">
        <f>"创业板B"</f>
        <v>创业板B</v>
      </c>
      <c r="B6988" s="2">
        <v>10000</v>
      </c>
      <c r="C6988" s="2">
        <v>10000</v>
      </c>
      <c r="D6988" s="2" t="str">
        <f>"人民币"</f>
        <v>人民币</v>
      </c>
      <c r="E6988" s="2">
        <v>1.116</v>
      </c>
      <c r="F6988" s="2">
        <v>-927.5</v>
      </c>
      <c r="G6988" s="2">
        <v>-8.33</v>
      </c>
      <c r="H6988" s="2"/>
      <c r="I6988" s="2">
        <v>10230</v>
      </c>
      <c r="J6988" s="2">
        <v>1.023</v>
      </c>
      <c r="K6988" s="2">
        <v>0</v>
      </c>
      <c r="L6988" s="2">
        <v>0</v>
      </c>
      <c r="M6988" s="2" t="str">
        <f>"150153"</f>
        <v>150153</v>
      </c>
      <c r="N6988" s="2" t="str">
        <f>"0157472516"</f>
        <v>0157472516</v>
      </c>
      <c r="O6988" s="2" t="str">
        <f>"11157.50"</f>
        <v>11157.50</v>
      </c>
      <c r="P6988" s="2">
        <v>1.3</v>
      </c>
      <c r="Q6988" s="2">
        <f>P6988*B6988</f>
        <v>13000</v>
      </c>
      <c r="R6988" s="2">
        <f>(Q6988-O6988)/O6988*100</f>
        <v>16.5135559041004</v>
      </c>
    </row>
    <row r="6989" spans="1:18">
      <c r="A6989" s="2" t="s">
        <v>7</v>
      </c>
      <c r="B6989" s="2">
        <v>600</v>
      </c>
      <c r="C6989" s="2">
        <v>600</v>
      </c>
      <c r="D6989" s="2" t="str">
        <f>"人民币"</f>
        <v>人民币</v>
      </c>
      <c r="E6989" s="2">
        <v>17.548</v>
      </c>
      <c r="F6989" s="2">
        <v>-310.88</v>
      </c>
      <c r="G6989" s="2">
        <v>-2.95</v>
      </c>
      <c r="H6989" s="2"/>
      <c r="I6989" s="2">
        <v>10218</v>
      </c>
      <c r="J6989" s="2">
        <v>17.03</v>
      </c>
      <c r="K6989" s="2">
        <v>0</v>
      </c>
      <c r="L6989" s="2">
        <v>0</v>
      </c>
      <c r="M6989" s="2" t="str">
        <f>"600008"</f>
        <v>600008</v>
      </c>
      <c r="N6989" s="2" t="str">
        <f t="shared" ref="N6989:N6992" si="2089">"A453612732"</f>
        <v>A453612732</v>
      </c>
      <c r="O6989" s="2" t="str">
        <f>"10528.88"</f>
        <v>10528.88</v>
      </c>
      <c r="P6989" s="2">
        <v>25</v>
      </c>
      <c r="Q6989" s="2">
        <f>P6989*B6989</f>
        <v>15000</v>
      </c>
      <c r="R6989" s="2">
        <f>(Q6989-O6989)/O6989*100</f>
        <v>42.4652954540274</v>
      </c>
    </row>
    <row r="6990" spans="1:18">
      <c r="A6990" s="2" t="str">
        <f>"华英农业"</f>
        <v>华英农业</v>
      </c>
      <c r="B6990" s="2">
        <v>600</v>
      </c>
      <c r="C6990" s="2">
        <v>300</v>
      </c>
      <c r="D6990" s="2" t="str">
        <f>"人民币"</f>
        <v>人民币</v>
      </c>
      <c r="E6990" s="2">
        <v>14.948</v>
      </c>
      <c r="F6990" s="2">
        <v>-418.66</v>
      </c>
      <c r="G6990" s="2">
        <v>-4.67</v>
      </c>
      <c r="H6990" s="2"/>
      <c r="I6990" s="2">
        <v>8550</v>
      </c>
      <c r="J6990" s="2">
        <v>14.25</v>
      </c>
      <c r="K6990" s="2">
        <v>300</v>
      </c>
      <c r="L6990" s="2">
        <v>0</v>
      </c>
      <c r="M6990" s="2" t="str">
        <f>"002321"</f>
        <v>002321</v>
      </c>
      <c r="N6990" s="2" t="str">
        <f>"0157472516"</f>
        <v>0157472516</v>
      </c>
      <c r="O6990" s="2" t="str">
        <f>"8968.66"</f>
        <v>8968.66</v>
      </c>
      <c r="P6990" s="2">
        <v>25</v>
      </c>
      <c r="Q6990" s="2">
        <f>P6990*B6990</f>
        <v>15000</v>
      </c>
      <c r="R6990" s="2">
        <f>(Q6990-O6990)/O6990*100</f>
        <v>67.2490650777262</v>
      </c>
    </row>
    <row r="6991" spans="1:18">
      <c r="A6991" s="2" t="str">
        <f>"*ST阳化"</f>
        <v>*ST阳化</v>
      </c>
      <c r="B6991" s="2">
        <v>900</v>
      </c>
      <c r="C6991" s="2">
        <v>600</v>
      </c>
      <c r="D6991" s="2" t="str">
        <f>"人民币"</f>
        <v>人民币</v>
      </c>
      <c r="E6991" s="2">
        <v>7.599</v>
      </c>
      <c r="F6991" s="2">
        <v>-80.2</v>
      </c>
      <c r="G6991" s="2">
        <v>-1.17</v>
      </c>
      <c r="H6991" s="2"/>
      <c r="I6991" s="2">
        <v>6759</v>
      </c>
      <c r="J6991" s="2">
        <v>7.51</v>
      </c>
      <c r="K6991" s="2">
        <v>300</v>
      </c>
      <c r="L6991" s="2">
        <v>0</v>
      </c>
      <c r="M6991" s="2" t="str">
        <f>"600691"</f>
        <v>600691</v>
      </c>
      <c r="N6991" s="2" t="str">
        <f>"A453612732"</f>
        <v>A453612732</v>
      </c>
      <c r="O6991" s="2" t="str">
        <f>"6839.20"</f>
        <v>6839.20</v>
      </c>
      <c r="P6991" s="2">
        <v>11</v>
      </c>
      <c r="Q6991" s="2">
        <f>P6991*B6991</f>
        <v>9900</v>
      </c>
      <c r="R6991" s="2">
        <f>(Q6991-O6991)/O6991*100</f>
        <v>44.7537723710376</v>
      </c>
    </row>
    <row r="6992" spans="1:18">
      <c r="A6992" s="2" t="str">
        <f>"雪峰科技"</f>
        <v>雪峰科技</v>
      </c>
      <c r="B6992" s="2">
        <v>200</v>
      </c>
      <c r="C6992" s="2">
        <v>100</v>
      </c>
      <c r="D6992" s="2" t="str">
        <f>"人民币"</f>
        <v>人民币</v>
      </c>
      <c r="E6992" s="2">
        <v>37.898</v>
      </c>
      <c r="F6992" s="2">
        <v>-1239.59</v>
      </c>
      <c r="G6992" s="2">
        <v>-16.35</v>
      </c>
      <c r="H6992" s="2"/>
      <c r="I6992" s="2">
        <v>6340</v>
      </c>
      <c r="J6992" s="2">
        <v>31.7</v>
      </c>
      <c r="K6992" s="2">
        <v>100</v>
      </c>
      <c r="L6992" s="2">
        <v>0</v>
      </c>
      <c r="M6992" s="2" t="str">
        <f>"603227"</f>
        <v>603227</v>
      </c>
      <c r="N6992" s="2" t="str">
        <f>"A453612732"</f>
        <v>A453612732</v>
      </c>
      <c r="O6992" s="2" t="str">
        <f>"7579.59"</f>
        <v>7579.59</v>
      </c>
      <c r="P6992" s="2">
        <v>42</v>
      </c>
      <c r="Q6992" s="2">
        <f>P6992*B6992</f>
        <v>8400</v>
      </c>
      <c r="R6992" s="2">
        <f>(Q6992-O6992)/O6992*100</f>
        <v>10.8239363870605</v>
      </c>
    </row>
    <row r="6993" spans="1:18">
      <c r="A6993" s="2" t="str">
        <f>"三花股份"</f>
        <v>三花股份</v>
      </c>
      <c r="B6993" s="2">
        <v>400</v>
      </c>
      <c r="C6993" s="2">
        <v>400</v>
      </c>
      <c r="D6993" s="2" t="str">
        <f>"人民币"</f>
        <v>人民币</v>
      </c>
      <c r="E6993" s="2">
        <v>13.737</v>
      </c>
      <c r="F6993" s="2">
        <v>69.25</v>
      </c>
      <c r="G6993" s="2">
        <v>1.26</v>
      </c>
      <c r="H6993" s="2"/>
      <c r="I6993" s="2">
        <v>5564</v>
      </c>
      <c r="J6993" s="2">
        <v>13.91</v>
      </c>
      <c r="K6993" s="2">
        <v>0</v>
      </c>
      <c r="L6993" s="2">
        <v>0</v>
      </c>
      <c r="M6993" s="2" t="str">
        <f>"002050"</f>
        <v>002050</v>
      </c>
      <c r="N6993" s="2" t="str">
        <f t="shared" ref="N6993:N6998" si="2090">"0157472516"</f>
        <v>0157472516</v>
      </c>
      <c r="O6993" s="2" t="str">
        <f>"5494.75"</f>
        <v>5494.75</v>
      </c>
      <c r="P6993" s="2">
        <v>20</v>
      </c>
      <c r="Q6993" s="2">
        <f>P6993*B6993</f>
        <v>8000</v>
      </c>
      <c r="R6993" s="2">
        <f>(Q6993-O6993)/O6993*100</f>
        <v>45.5935210883116</v>
      </c>
    </row>
    <row r="6994" spans="1:18">
      <c r="A6994" s="2" t="str">
        <f>"农 产 品"</f>
        <v>农 产 品</v>
      </c>
      <c r="B6994" s="2">
        <v>200</v>
      </c>
      <c r="C6994" s="2">
        <v>200</v>
      </c>
      <c r="D6994" s="2" t="str">
        <f>"人民币"</f>
        <v>人民币</v>
      </c>
      <c r="E6994" s="2">
        <v>25.665</v>
      </c>
      <c r="F6994" s="2">
        <v>-601</v>
      </c>
      <c r="G6994" s="2">
        <v>-11.71</v>
      </c>
      <c r="H6994" s="2"/>
      <c r="I6994" s="2">
        <v>4532</v>
      </c>
      <c r="J6994" s="2">
        <v>22.66</v>
      </c>
      <c r="K6994" s="2">
        <v>0</v>
      </c>
      <c r="L6994" s="2">
        <v>0</v>
      </c>
      <c r="M6994" s="2" t="str">
        <f>"000061"</f>
        <v>000061</v>
      </c>
      <c r="N6994" s="2" t="str">
        <f>"0157472516"</f>
        <v>0157472516</v>
      </c>
      <c r="O6994" s="2" t="str">
        <f>"5133.00"</f>
        <v>5133.00</v>
      </c>
      <c r="P6994" s="2">
        <v>35</v>
      </c>
      <c r="Q6994" s="2">
        <f>P6994*B6994</f>
        <v>7000</v>
      </c>
      <c r="R6994" s="2">
        <f>(Q6994-O6994)/O6994*100</f>
        <v>36.3724917202416</v>
      </c>
    </row>
    <row r="6995" spans="1:18">
      <c r="A6995" s="2" t="str">
        <f>"北京城建"</f>
        <v>北京城建</v>
      </c>
      <c r="B6995" s="2">
        <v>200</v>
      </c>
      <c r="C6995" s="2">
        <v>200</v>
      </c>
      <c r="D6995" s="2" t="str">
        <f>"人民币"</f>
        <v>人民币</v>
      </c>
      <c r="E6995" s="2">
        <v>24.605</v>
      </c>
      <c r="F6995" s="2">
        <v>-394.99</v>
      </c>
      <c r="G6995" s="2">
        <v>-8.03</v>
      </c>
      <c r="H6995" s="2"/>
      <c r="I6995" s="2">
        <v>4526</v>
      </c>
      <c r="J6995" s="2">
        <v>22.63</v>
      </c>
      <c r="K6995" s="2">
        <v>0</v>
      </c>
      <c r="L6995" s="2">
        <v>0</v>
      </c>
      <c r="M6995" s="2" t="str">
        <f>"600266"</f>
        <v>600266</v>
      </c>
      <c r="N6995" s="2" t="str">
        <f t="shared" ref="N6995:N6997" si="2091">"A453612732"</f>
        <v>A453612732</v>
      </c>
      <c r="O6995" s="2" t="str">
        <f>"4920.99"</f>
        <v>4920.99</v>
      </c>
      <c r="P6995" s="2">
        <v>28</v>
      </c>
      <c r="Q6995" s="2">
        <f>P6995*B6995</f>
        <v>5600</v>
      </c>
      <c r="R6995" s="2">
        <f>(Q6995-O6995)/O6995*100</f>
        <v>13.7982397850839</v>
      </c>
    </row>
    <row r="6996" spans="1:18">
      <c r="A6996" s="2" t="str">
        <f>"上汽集团"</f>
        <v>上汽集团</v>
      </c>
      <c r="B6996" s="2">
        <v>200</v>
      </c>
      <c r="C6996" s="2">
        <v>200</v>
      </c>
      <c r="D6996" s="2" t="str">
        <f>"人民币"</f>
        <v>人民币</v>
      </c>
      <c r="E6996" s="2">
        <v>24.736</v>
      </c>
      <c r="F6996" s="2">
        <v>-449.12</v>
      </c>
      <c r="G6996" s="2">
        <v>-9.08</v>
      </c>
      <c r="H6996" s="2"/>
      <c r="I6996" s="2">
        <v>4498</v>
      </c>
      <c r="J6996" s="2">
        <v>22.49</v>
      </c>
      <c r="K6996" s="2">
        <v>0</v>
      </c>
      <c r="L6996" s="2">
        <v>0</v>
      </c>
      <c r="M6996" s="2" t="str">
        <f>"600104"</f>
        <v>600104</v>
      </c>
      <c r="N6996" s="2" t="str">
        <f>"A453612732"</f>
        <v>A453612732</v>
      </c>
      <c r="O6996" s="2" t="str">
        <f>"4947.12"</f>
        <v>4947.12</v>
      </c>
      <c r="P6996" s="2">
        <v>35</v>
      </c>
      <c r="Q6996" s="2">
        <f>P6996*B6996</f>
        <v>7000</v>
      </c>
      <c r="R6996" s="2">
        <f>(Q6996-O6996)/O6996*100</f>
        <v>41.4964666310904</v>
      </c>
    </row>
    <row r="6997" spans="1:18">
      <c r="A6997" s="2" t="str">
        <f>"中海集运"</f>
        <v>中海集运</v>
      </c>
      <c r="B6997" s="2">
        <v>400</v>
      </c>
      <c r="C6997" s="2">
        <v>400</v>
      </c>
      <c r="D6997" s="2" t="str">
        <f>"人民币"</f>
        <v>人民币</v>
      </c>
      <c r="E6997" s="2">
        <v>9.099</v>
      </c>
      <c r="F6997" s="2">
        <v>-167.68</v>
      </c>
      <c r="G6997" s="2">
        <v>-4.6</v>
      </c>
      <c r="H6997" s="2"/>
      <c r="I6997" s="2">
        <v>3472</v>
      </c>
      <c r="J6997" s="2">
        <v>8.68</v>
      </c>
      <c r="K6997" s="2">
        <v>0</v>
      </c>
      <c r="L6997" s="2">
        <v>0</v>
      </c>
      <c r="M6997" s="2" t="str">
        <f>"601866"</f>
        <v>601866</v>
      </c>
      <c r="N6997" s="2" t="str">
        <f>"A453612732"</f>
        <v>A453612732</v>
      </c>
      <c r="O6997" s="2" t="str">
        <f>"3639.68"</f>
        <v>3639.68</v>
      </c>
      <c r="P6997" s="2">
        <v>12</v>
      </c>
      <c r="Q6997" s="2">
        <f>P6997*B6997</f>
        <v>4800</v>
      </c>
      <c r="R6997" s="2">
        <f>(Q6997-O6997)/O6997*100</f>
        <v>31.8797256901706</v>
      </c>
    </row>
    <row r="6998" spans="1:18">
      <c r="A6998" s="2" t="str">
        <f>"中航军B"</f>
        <v>中航军B</v>
      </c>
      <c r="B6998" s="2">
        <v>3000</v>
      </c>
      <c r="C6998" s="2">
        <v>3000</v>
      </c>
      <c r="D6998" s="2" t="str">
        <f>"人民币"</f>
        <v>人民币</v>
      </c>
      <c r="E6998" s="2">
        <v>0.972</v>
      </c>
      <c r="F6998" s="2">
        <v>-62</v>
      </c>
      <c r="G6998" s="2">
        <v>-2.16</v>
      </c>
      <c r="H6998" s="2"/>
      <c r="I6998" s="2">
        <v>2853</v>
      </c>
      <c r="J6998" s="2">
        <v>0.951</v>
      </c>
      <c r="K6998" s="2">
        <v>0</v>
      </c>
      <c r="L6998" s="2">
        <v>0</v>
      </c>
      <c r="M6998" s="2" t="str">
        <f>"150222"</f>
        <v>150222</v>
      </c>
      <c r="N6998" s="2" t="str">
        <f>"0157472516"</f>
        <v>0157472516</v>
      </c>
      <c r="O6998" s="2" t="str">
        <f>"2915.00"</f>
        <v>2915.00</v>
      </c>
      <c r="P6998" s="2">
        <v>1.1</v>
      </c>
      <c r="Q6998" s="2">
        <f>P6998*B6998</f>
        <v>3300</v>
      </c>
      <c r="R6998" s="2">
        <f>(Q6998-O6998)/O6998*100</f>
        <v>13.2075471698113</v>
      </c>
    </row>
    <row r="6999" spans="1:18">
      <c r="A6999" s="2" t="str">
        <f>"华贸物流"</f>
        <v>华贸物流</v>
      </c>
      <c r="B6999" s="2">
        <v>200</v>
      </c>
      <c r="C6999" s="2">
        <v>200</v>
      </c>
      <c r="D6999" s="2" t="str">
        <f>"人民币"</f>
        <v>人民币</v>
      </c>
      <c r="E6999" s="2">
        <v>16.576</v>
      </c>
      <c r="F6999" s="2">
        <v>-473.12</v>
      </c>
      <c r="G6999" s="2">
        <v>-14.27</v>
      </c>
      <c r="H6999" s="2"/>
      <c r="I6999" s="2">
        <v>2842</v>
      </c>
      <c r="J6999" s="2">
        <v>14.21</v>
      </c>
      <c r="K6999" s="2">
        <v>0</v>
      </c>
      <c r="L6999" s="2">
        <v>0</v>
      </c>
      <c r="M6999" s="2" t="str">
        <f>"603128"</f>
        <v>603128</v>
      </c>
      <c r="N6999" s="2" t="str">
        <f t="shared" ref="N6999:N7002" si="2092">"A453612732"</f>
        <v>A453612732</v>
      </c>
      <c r="O6999" s="2" t="str">
        <f>"3315.12"</f>
        <v>3315.12</v>
      </c>
      <c r="P6999" s="2">
        <v>20</v>
      </c>
      <c r="Q6999" s="2">
        <f>P6999*B6999</f>
        <v>4000</v>
      </c>
      <c r="R6999" s="2">
        <f>(Q6999-O6999)/O6999*100</f>
        <v>20.6592823185888</v>
      </c>
    </row>
    <row r="7000" spans="1:18">
      <c r="A7000" s="2" t="str">
        <f>"盛达矿业"</f>
        <v>盛达矿业</v>
      </c>
      <c r="B7000" s="2">
        <v>100</v>
      </c>
      <c r="C7000" s="2">
        <v>100</v>
      </c>
      <c r="D7000" s="2" t="str">
        <f>"人民币"</f>
        <v>人民币</v>
      </c>
      <c r="E7000" s="2">
        <v>38.308</v>
      </c>
      <c r="F7000" s="2">
        <v>-1175.77</v>
      </c>
      <c r="G7000" s="2">
        <v>-30.69</v>
      </c>
      <c r="H7000" s="2"/>
      <c r="I7000" s="2">
        <v>2655</v>
      </c>
      <c r="J7000" s="2">
        <v>26.55</v>
      </c>
      <c r="K7000" s="2">
        <v>0</v>
      </c>
      <c r="L7000" s="2">
        <v>100</v>
      </c>
      <c r="M7000" s="2" t="str">
        <f>"000603"</f>
        <v>000603</v>
      </c>
      <c r="N7000" s="2" t="str">
        <f>"0157472516"</f>
        <v>0157472516</v>
      </c>
      <c r="O7000" s="2" t="str">
        <f>"3830.77"</f>
        <v>3830.77</v>
      </c>
      <c r="P7000" s="2">
        <v>40</v>
      </c>
      <c r="Q7000" s="2">
        <f>P7000*B7000</f>
        <v>4000</v>
      </c>
      <c r="R7000" s="2">
        <f>(Q7000-O7000)/O7000*100</f>
        <v>4.41764971533138</v>
      </c>
    </row>
    <row r="7001" spans="1:18">
      <c r="A7001" s="2" t="str">
        <f>"大众交通"</f>
        <v>大众交通</v>
      </c>
      <c r="B7001" s="2">
        <v>100</v>
      </c>
      <c r="C7001" s="2">
        <v>100</v>
      </c>
      <c r="D7001" s="2" t="str">
        <f>"人民币"</f>
        <v>人民币</v>
      </c>
      <c r="E7001" s="2">
        <v>30.941</v>
      </c>
      <c r="F7001" s="2">
        <v>-1037.13</v>
      </c>
      <c r="G7001" s="2">
        <v>-33.52</v>
      </c>
      <c r="H7001" s="2"/>
      <c r="I7001" s="2">
        <v>2057</v>
      </c>
      <c r="J7001" s="2">
        <v>20.57</v>
      </c>
      <c r="K7001" s="2">
        <v>0</v>
      </c>
      <c r="L7001" s="2">
        <v>0</v>
      </c>
      <c r="M7001" s="2" t="str">
        <f>"600611"</f>
        <v>600611</v>
      </c>
      <c r="N7001" s="2" t="str">
        <f>"A453612732"</f>
        <v>A453612732</v>
      </c>
      <c r="O7001" s="2" t="str">
        <f>"3094.13"</f>
        <v>3094.13</v>
      </c>
      <c r="P7001" s="2">
        <v>28</v>
      </c>
      <c r="Q7001" s="2">
        <f>P7001*B7001</f>
        <v>2800</v>
      </c>
      <c r="R7001" s="2">
        <f>(Q7001-O7001)/O7001*100</f>
        <v>-9.50606470962759</v>
      </c>
    </row>
    <row r="7002" spans="1:18">
      <c r="A7002" s="2" t="str">
        <f>"中国中车"</f>
        <v>中国中车</v>
      </c>
      <c r="B7002" s="2">
        <v>100</v>
      </c>
      <c r="C7002" s="2">
        <v>100</v>
      </c>
      <c r="D7002" s="2" t="str">
        <f>"人民币"</f>
        <v>人民币</v>
      </c>
      <c r="E7002" s="2">
        <v>26.395</v>
      </c>
      <c r="F7002" s="2">
        <v>-631.5</v>
      </c>
      <c r="G7002" s="2">
        <v>-23.92</v>
      </c>
      <c r="H7002" s="2"/>
      <c r="I7002" s="2">
        <v>2008</v>
      </c>
      <c r="J7002" s="2">
        <v>20.08</v>
      </c>
      <c r="K7002" s="2">
        <v>0</v>
      </c>
      <c r="L7002" s="2">
        <v>100</v>
      </c>
      <c r="M7002" s="2" t="str">
        <f>"601766"</f>
        <v>601766</v>
      </c>
      <c r="N7002" s="2" t="str">
        <f>"A453612732"</f>
        <v>A453612732</v>
      </c>
      <c r="O7002" s="2" t="str">
        <f>"2639.50"</f>
        <v>2639.50</v>
      </c>
      <c r="P7002" s="2">
        <v>30</v>
      </c>
      <c r="Q7002" s="2">
        <f>P7002*B7002</f>
        <v>3000</v>
      </c>
      <c r="R7002" s="2">
        <f>(Q7002-O7002)/O7002*100</f>
        <v>13.6578897518469</v>
      </c>
    </row>
    <row r="7003" spans="1:18">
      <c r="A7003" s="2" t="s">
        <v>8</v>
      </c>
      <c r="B7003" s="2" t="s">
        <v>9</v>
      </c>
      <c r="C7003" s="4" t="s">
        <v>10</v>
      </c>
      <c r="D7003" s="4"/>
      <c r="E7003" s="4"/>
      <c r="F7003" s="2"/>
      <c r="G7003" s="2">
        <f>SUM(G6987:G7002)</f>
        <v>-178.38</v>
      </c>
      <c r="H7003" s="2"/>
      <c r="I7003" s="2"/>
      <c r="J7003" s="2"/>
      <c r="K7003" s="2"/>
      <c r="L7003" s="2"/>
      <c r="M7003" s="2"/>
      <c r="N7003" s="2"/>
      <c r="O7003" s="2"/>
      <c r="P7003" s="2"/>
      <c r="Q7003" s="2">
        <f>SUM(Q6987:Q7002)</f>
        <v>134800</v>
      </c>
      <c r="R7003" s="2"/>
    </row>
    <row r="7004" customFormat="1" spans="3:8">
      <c r="C7004" s="5"/>
      <c r="D7004" s="5"/>
      <c r="E7004" s="5"/>
      <c r="H7004" s="6">
        <v>42257</v>
      </c>
    </row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spans="2:18">
      <c r="B7014" s="2" t="str">
        <f>"币种"</f>
        <v>币种</v>
      </c>
      <c r="C7014" s="2" t="str">
        <f>"余额"</f>
        <v>余额</v>
      </c>
      <c r="D7014" s="2" t="str">
        <f>"可用"</f>
        <v>可用</v>
      </c>
      <c r="E7014" s="2" t="str">
        <f>"可取"</f>
        <v>可取</v>
      </c>
      <c r="F7014" s="2" t="str">
        <f>"参考市值"</f>
        <v>参考市值</v>
      </c>
      <c r="G7014" s="2" t="str">
        <f>"资产"</f>
        <v>资产</v>
      </c>
      <c r="H7014" s="2" t="str">
        <f>"盈亏"</f>
        <v>盈亏</v>
      </c>
      <c r="I7014" s="2"/>
      <c r="J7014" s="2"/>
      <c r="K7014" s="2"/>
      <c r="L7014" s="2"/>
      <c r="M7014" s="2"/>
      <c r="N7014" s="2"/>
      <c r="O7014" s="2"/>
      <c r="P7014" s="2"/>
      <c r="Q7014" s="2"/>
      <c r="R7014" s="2"/>
    </row>
    <row r="7015" spans="2:18">
      <c r="B7015" s="2" t="str">
        <f>"人民币"</f>
        <v>人民币</v>
      </c>
      <c r="C7015" s="2" t="str">
        <f>"5508.71"</f>
        <v>5508.71</v>
      </c>
      <c r="D7015" s="2" t="str">
        <f>"138.54"</f>
        <v>138.54</v>
      </c>
      <c r="E7015" s="2" t="str">
        <f>"138.54"</f>
        <v>138.54</v>
      </c>
      <c r="F7015" s="2" t="str">
        <f>"91616.00"</f>
        <v>91616.00</v>
      </c>
      <c r="G7015" s="2" t="str">
        <f>"91754.54"</f>
        <v>91754.54</v>
      </c>
      <c r="H7015" s="2" t="str">
        <f>"-9194.42"</f>
        <v>-9194.42</v>
      </c>
      <c r="I7015" s="2"/>
      <c r="J7015" s="2"/>
      <c r="K7015" s="2"/>
      <c r="L7015" s="2"/>
      <c r="M7015" s="2"/>
      <c r="N7015" s="2"/>
      <c r="O7015" s="2"/>
      <c r="P7015" s="2"/>
      <c r="Q7015" s="2"/>
      <c r="R7015" s="2"/>
    </row>
    <row r="7016" spans="2:18"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8"/>
    </row>
    <row r="7017" spans="2:18">
      <c r="B7017" s="2" t="s">
        <v>0</v>
      </c>
      <c r="C7017" s="2" t="str">
        <f>"证券数量"</f>
        <v>证券数量</v>
      </c>
      <c r="D7017" s="2" t="s">
        <v>1</v>
      </c>
      <c r="E7017" s="2" t="str">
        <f>"价格币种"</f>
        <v>价格币种</v>
      </c>
      <c r="F7017" s="2" t="str">
        <f>"成本价"</f>
        <v>成本价</v>
      </c>
      <c r="G7017" s="2" t="str">
        <f>"浮动盈亏"</f>
        <v>浮动盈亏</v>
      </c>
      <c r="H7017" s="2" t="str">
        <f>"盈亏比例(%)"</f>
        <v>盈亏比例(%)</v>
      </c>
      <c r="I7017" s="2" t="str">
        <f>"折算汇率"</f>
        <v>折算汇率</v>
      </c>
      <c r="J7017" s="2" t="str">
        <f>"最新市值"</f>
        <v>最新市值</v>
      </c>
      <c r="K7017" s="2" t="str">
        <f>"当前价"</f>
        <v>当前价</v>
      </c>
      <c r="L7017" s="2" t="str">
        <f>"今买数量"</f>
        <v>今买数量</v>
      </c>
      <c r="M7017" s="2" t="str">
        <f>"今卖数量"</f>
        <v>今卖数量</v>
      </c>
      <c r="N7017" s="2" t="str">
        <f>"证券代码"</f>
        <v>证券代码</v>
      </c>
      <c r="O7017" s="2" t="str">
        <f>"股东代码"</f>
        <v>股东代码</v>
      </c>
      <c r="P7017" s="2" t="str">
        <f>"成本金额"</f>
        <v>成本金额</v>
      </c>
      <c r="Q7017" s="2" t="s">
        <v>2</v>
      </c>
      <c r="R7017" s="2"/>
    </row>
    <row r="7018" spans="2:18">
      <c r="B7018" s="2" t="s">
        <v>4</v>
      </c>
      <c r="C7018" s="9" t="s">
        <v>5</v>
      </c>
      <c r="D7018" s="9" t="s">
        <v>5</v>
      </c>
      <c r="E7018" s="2" t="str">
        <f t="shared" ref="E7018:E7033" si="2093">"人民币"</f>
        <v>人民币</v>
      </c>
      <c r="F7018" s="2">
        <v>19.758</v>
      </c>
      <c r="G7018" s="2">
        <v>-1294.53</v>
      </c>
      <c r="H7018" s="2">
        <v>-8.19</v>
      </c>
      <c r="I7018" s="9" t="s">
        <v>6</v>
      </c>
      <c r="J7018" s="2">
        <v>14512</v>
      </c>
      <c r="K7018" s="2">
        <v>18.14</v>
      </c>
      <c r="L7018" s="2">
        <v>0</v>
      </c>
      <c r="M7018" s="2">
        <v>0</v>
      </c>
      <c r="N7018" s="2" t="str">
        <f>"000936"</f>
        <v>000936</v>
      </c>
      <c r="O7018" s="2" t="str">
        <f t="shared" ref="O7018:O7021" si="2094">"0157472516"</f>
        <v>0157472516</v>
      </c>
      <c r="P7018" s="2" t="str">
        <f>"15806.53"</f>
        <v>15806.53</v>
      </c>
      <c r="Q7018" s="2">
        <v>30</v>
      </c>
      <c r="R7018" s="2">
        <f t="shared" ref="R7018:R7033" si="2095">Q7018*C7018</f>
        <v>24000</v>
      </c>
    </row>
    <row r="7019" spans="2:18">
      <c r="B7019" s="2" t="str">
        <f>"创业板B"</f>
        <v>创业板B</v>
      </c>
      <c r="C7019" s="2">
        <v>10000</v>
      </c>
      <c r="D7019" s="2">
        <v>10000</v>
      </c>
      <c r="E7019" s="2" t="str">
        <f>"人民币"</f>
        <v>人民币</v>
      </c>
      <c r="F7019" s="2">
        <v>1.116</v>
      </c>
      <c r="G7019" s="2">
        <v>-927.5</v>
      </c>
      <c r="H7019" s="2">
        <v>-8.33</v>
      </c>
      <c r="I7019" s="2"/>
      <c r="J7019" s="2">
        <v>10230</v>
      </c>
      <c r="K7019" s="2">
        <v>1.023</v>
      </c>
      <c r="L7019" s="2">
        <v>0</v>
      </c>
      <c r="M7019" s="2">
        <v>0</v>
      </c>
      <c r="N7019" s="2" t="str">
        <f>"150153"</f>
        <v>150153</v>
      </c>
      <c r="O7019" s="2" t="str">
        <f>"0157472516"</f>
        <v>0157472516</v>
      </c>
      <c r="P7019" s="2" t="str">
        <f>"11157.50"</f>
        <v>11157.50</v>
      </c>
      <c r="Q7019" s="2">
        <v>1.3</v>
      </c>
      <c r="R7019" s="2">
        <f>Q7019*C7019</f>
        <v>13000</v>
      </c>
    </row>
    <row r="7020" spans="2:18">
      <c r="B7020" s="2" t="s">
        <v>7</v>
      </c>
      <c r="C7020" s="2">
        <v>600</v>
      </c>
      <c r="D7020" s="2">
        <v>600</v>
      </c>
      <c r="E7020" s="2" t="str">
        <f>"人民币"</f>
        <v>人民币</v>
      </c>
      <c r="F7020" s="2">
        <v>17.548</v>
      </c>
      <c r="G7020" s="2">
        <v>-310.88</v>
      </c>
      <c r="H7020" s="2">
        <v>-2.95</v>
      </c>
      <c r="I7020" s="2"/>
      <c r="J7020" s="2">
        <v>10218</v>
      </c>
      <c r="K7020" s="2">
        <v>17.03</v>
      </c>
      <c r="L7020" s="2">
        <v>0</v>
      </c>
      <c r="M7020" s="2">
        <v>0</v>
      </c>
      <c r="N7020" s="2" t="str">
        <f>"600008"</f>
        <v>600008</v>
      </c>
      <c r="O7020" s="2" t="str">
        <f t="shared" ref="O7020:O7023" si="2096">"A453612732"</f>
        <v>A453612732</v>
      </c>
      <c r="P7020" s="2" t="str">
        <f>"10528.88"</f>
        <v>10528.88</v>
      </c>
      <c r="Q7020" s="2">
        <v>25</v>
      </c>
      <c r="R7020" s="2">
        <f>Q7020*C7020</f>
        <v>15000</v>
      </c>
    </row>
    <row r="7021" spans="2:18">
      <c r="B7021" s="2" t="str">
        <f>"华英农业"</f>
        <v>华英农业</v>
      </c>
      <c r="C7021" s="2">
        <v>600</v>
      </c>
      <c r="D7021" s="2">
        <v>300</v>
      </c>
      <c r="E7021" s="2" t="str">
        <f>"人民币"</f>
        <v>人民币</v>
      </c>
      <c r="F7021" s="2">
        <v>14.948</v>
      </c>
      <c r="G7021" s="2">
        <v>-418.66</v>
      </c>
      <c r="H7021" s="2">
        <v>-4.67</v>
      </c>
      <c r="I7021" s="2"/>
      <c r="J7021" s="2">
        <v>8550</v>
      </c>
      <c r="K7021" s="2">
        <v>14.25</v>
      </c>
      <c r="L7021" s="2">
        <v>300</v>
      </c>
      <c r="M7021" s="2">
        <v>0</v>
      </c>
      <c r="N7021" s="2" t="str">
        <f>"002321"</f>
        <v>002321</v>
      </c>
      <c r="O7021" s="2" t="str">
        <f>"0157472516"</f>
        <v>0157472516</v>
      </c>
      <c r="P7021" s="2" t="str">
        <f>"8968.66"</f>
        <v>8968.66</v>
      </c>
      <c r="Q7021" s="2">
        <v>25</v>
      </c>
      <c r="R7021" s="2">
        <f>Q7021*C7021</f>
        <v>15000</v>
      </c>
    </row>
    <row r="7022" spans="2:18">
      <c r="B7022" s="2" t="str">
        <f>"*ST阳化"</f>
        <v>*ST阳化</v>
      </c>
      <c r="C7022" s="2">
        <v>900</v>
      </c>
      <c r="D7022" s="2">
        <v>600</v>
      </c>
      <c r="E7022" s="2" t="str">
        <f>"人民币"</f>
        <v>人民币</v>
      </c>
      <c r="F7022" s="2">
        <v>7.599</v>
      </c>
      <c r="G7022" s="2">
        <v>-80.2</v>
      </c>
      <c r="H7022" s="2">
        <v>-1.17</v>
      </c>
      <c r="I7022" s="2"/>
      <c r="J7022" s="2">
        <v>6759</v>
      </c>
      <c r="K7022" s="2">
        <v>7.51</v>
      </c>
      <c r="L7022" s="2">
        <v>300</v>
      </c>
      <c r="M7022" s="2">
        <v>0</v>
      </c>
      <c r="N7022" s="2" t="str">
        <f>"600691"</f>
        <v>600691</v>
      </c>
      <c r="O7022" s="2" t="str">
        <f>"A453612732"</f>
        <v>A453612732</v>
      </c>
      <c r="P7022" s="2" t="str">
        <f>"6839.20"</f>
        <v>6839.20</v>
      </c>
      <c r="Q7022" s="2">
        <v>11</v>
      </c>
      <c r="R7022" s="2">
        <f>Q7022*C7022</f>
        <v>9900</v>
      </c>
    </row>
    <row r="7023" spans="2:18">
      <c r="B7023" s="2" t="str">
        <f>"雪峰科技"</f>
        <v>雪峰科技</v>
      </c>
      <c r="C7023" s="2">
        <v>200</v>
      </c>
      <c r="D7023" s="2">
        <v>100</v>
      </c>
      <c r="E7023" s="2" t="str">
        <f>"人民币"</f>
        <v>人民币</v>
      </c>
      <c r="F7023" s="2">
        <v>37.898</v>
      </c>
      <c r="G7023" s="2">
        <v>-1239.59</v>
      </c>
      <c r="H7023" s="2">
        <v>-16.35</v>
      </c>
      <c r="I7023" s="2"/>
      <c r="J7023" s="2">
        <v>6340</v>
      </c>
      <c r="K7023" s="2">
        <v>31.7</v>
      </c>
      <c r="L7023" s="2">
        <v>100</v>
      </c>
      <c r="M7023" s="2">
        <v>0</v>
      </c>
      <c r="N7023" s="2" t="str">
        <f>"603227"</f>
        <v>603227</v>
      </c>
      <c r="O7023" s="2" t="str">
        <f>"A453612732"</f>
        <v>A453612732</v>
      </c>
      <c r="P7023" s="2" t="str">
        <f>"7579.59"</f>
        <v>7579.59</v>
      </c>
      <c r="Q7023" s="2">
        <v>42</v>
      </c>
      <c r="R7023" s="2">
        <f>Q7023*C7023</f>
        <v>8400</v>
      </c>
    </row>
    <row r="7024" spans="2:18">
      <c r="B7024" s="2" t="str">
        <f>"三花股份"</f>
        <v>三花股份</v>
      </c>
      <c r="C7024" s="2">
        <v>400</v>
      </c>
      <c r="D7024" s="2">
        <v>400</v>
      </c>
      <c r="E7024" s="2" t="str">
        <f>"人民币"</f>
        <v>人民币</v>
      </c>
      <c r="F7024" s="2">
        <v>13.737</v>
      </c>
      <c r="G7024" s="2">
        <v>69.25</v>
      </c>
      <c r="H7024" s="2">
        <v>1.26</v>
      </c>
      <c r="I7024" s="2"/>
      <c r="J7024" s="2">
        <v>5564</v>
      </c>
      <c r="K7024" s="2">
        <v>13.91</v>
      </c>
      <c r="L7024" s="2">
        <v>0</v>
      </c>
      <c r="M7024" s="2">
        <v>0</v>
      </c>
      <c r="N7024" s="2" t="str">
        <f>"002050"</f>
        <v>002050</v>
      </c>
      <c r="O7024" s="2" t="str">
        <f t="shared" ref="O7024:O7029" si="2097">"0157472516"</f>
        <v>0157472516</v>
      </c>
      <c r="P7024" s="2" t="str">
        <f>"5494.75"</f>
        <v>5494.75</v>
      </c>
      <c r="Q7024" s="2">
        <v>20</v>
      </c>
      <c r="R7024" s="2">
        <f>Q7024*C7024</f>
        <v>8000</v>
      </c>
    </row>
    <row r="7025" spans="2:18">
      <c r="B7025" s="2" t="str">
        <f>"农 产 品"</f>
        <v>农 产 品</v>
      </c>
      <c r="C7025" s="2">
        <v>200</v>
      </c>
      <c r="D7025" s="2">
        <v>200</v>
      </c>
      <c r="E7025" s="2" t="str">
        <f>"人民币"</f>
        <v>人民币</v>
      </c>
      <c r="F7025" s="2">
        <v>25.665</v>
      </c>
      <c r="G7025" s="2">
        <v>-601</v>
      </c>
      <c r="H7025" s="2">
        <v>-11.71</v>
      </c>
      <c r="I7025" s="2"/>
      <c r="J7025" s="2">
        <v>4532</v>
      </c>
      <c r="K7025" s="2">
        <v>22.66</v>
      </c>
      <c r="L7025" s="2">
        <v>0</v>
      </c>
      <c r="M7025" s="2">
        <v>0</v>
      </c>
      <c r="N7025" s="2" t="str">
        <f>"000061"</f>
        <v>000061</v>
      </c>
      <c r="O7025" s="2" t="str">
        <f>"0157472516"</f>
        <v>0157472516</v>
      </c>
      <c r="P7025" s="2" t="str">
        <f>"5133.00"</f>
        <v>5133.00</v>
      </c>
      <c r="Q7025" s="2">
        <v>35</v>
      </c>
      <c r="R7025" s="2">
        <f>Q7025*C7025</f>
        <v>7000</v>
      </c>
    </row>
    <row r="7026" spans="2:18">
      <c r="B7026" s="2" t="str">
        <f>"北京城建"</f>
        <v>北京城建</v>
      </c>
      <c r="C7026" s="2">
        <v>200</v>
      </c>
      <c r="D7026" s="2">
        <v>200</v>
      </c>
      <c r="E7026" s="2" t="str">
        <f>"人民币"</f>
        <v>人民币</v>
      </c>
      <c r="F7026" s="2">
        <v>24.605</v>
      </c>
      <c r="G7026" s="2">
        <v>-394.99</v>
      </c>
      <c r="H7026" s="2">
        <v>-8.03</v>
      </c>
      <c r="I7026" s="2"/>
      <c r="J7026" s="2">
        <v>4526</v>
      </c>
      <c r="K7026" s="2">
        <v>22.63</v>
      </c>
      <c r="L7026" s="2">
        <v>0</v>
      </c>
      <c r="M7026" s="2">
        <v>0</v>
      </c>
      <c r="N7026" s="2" t="str">
        <f>"600266"</f>
        <v>600266</v>
      </c>
      <c r="O7026" s="2" t="str">
        <f t="shared" ref="O7026:O7028" si="2098">"A453612732"</f>
        <v>A453612732</v>
      </c>
      <c r="P7026" s="2" t="str">
        <f>"4920.99"</f>
        <v>4920.99</v>
      </c>
      <c r="Q7026" s="2">
        <v>28</v>
      </c>
      <c r="R7026" s="2">
        <f>Q7026*C7026</f>
        <v>5600</v>
      </c>
    </row>
    <row r="7027" spans="2:18">
      <c r="B7027" s="2" t="str">
        <f>"上汽集团"</f>
        <v>上汽集团</v>
      </c>
      <c r="C7027" s="2">
        <v>200</v>
      </c>
      <c r="D7027" s="2">
        <v>200</v>
      </c>
      <c r="E7027" s="2" t="str">
        <f>"人民币"</f>
        <v>人民币</v>
      </c>
      <c r="F7027" s="2">
        <v>24.736</v>
      </c>
      <c r="G7027" s="2">
        <v>-449.12</v>
      </c>
      <c r="H7027" s="2">
        <v>-9.08</v>
      </c>
      <c r="I7027" s="2"/>
      <c r="J7027" s="2">
        <v>4498</v>
      </c>
      <c r="K7027" s="2">
        <v>22.49</v>
      </c>
      <c r="L7027" s="2">
        <v>0</v>
      </c>
      <c r="M7027" s="2">
        <v>0</v>
      </c>
      <c r="N7027" s="2" t="str">
        <f>"600104"</f>
        <v>600104</v>
      </c>
      <c r="O7027" s="2" t="str">
        <f>"A453612732"</f>
        <v>A453612732</v>
      </c>
      <c r="P7027" s="2" t="str">
        <f>"4947.12"</f>
        <v>4947.12</v>
      </c>
      <c r="Q7027" s="2">
        <v>35</v>
      </c>
      <c r="R7027" s="2">
        <f>Q7027*C7027</f>
        <v>7000</v>
      </c>
    </row>
    <row r="7028" spans="2:18">
      <c r="B7028" s="2" t="str">
        <f>"中海集运"</f>
        <v>中海集运</v>
      </c>
      <c r="C7028" s="2">
        <v>400</v>
      </c>
      <c r="D7028" s="2">
        <v>400</v>
      </c>
      <c r="E7028" s="2" t="str">
        <f>"人民币"</f>
        <v>人民币</v>
      </c>
      <c r="F7028" s="2">
        <v>9.099</v>
      </c>
      <c r="G7028" s="2">
        <v>-167.68</v>
      </c>
      <c r="H7028" s="2">
        <v>-4.6</v>
      </c>
      <c r="I7028" s="2"/>
      <c r="J7028" s="2">
        <v>3472</v>
      </c>
      <c r="K7028" s="2">
        <v>8.68</v>
      </c>
      <c r="L7028" s="2">
        <v>0</v>
      </c>
      <c r="M7028" s="2">
        <v>0</v>
      </c>
      <c r="N7028" s="2" t="str">
        <f>"601866"</f>
        <v>601866</v>
      </c>
      <c r="O7028" s="2" t="str">
        <f>"A453612732"</f>
        <v>A453612732</v>
      </c>
      <c r="P7028" s="2" t="str">
        <f>"3639.68"</f>
        <v>3639.68</v>
      </c>
      <c r="Q7028" s="2">
        <v>12</v>
      </c>
      <c r="R7028" s="2">
        <f>Q7028*C7028</f>
        <v>4800</v>
      </c>
    </row>
    <row r="7029" spans="2:18">
      <c r="B7029" s="2" t="str">
        <f>"中航军B"</f>
        <v>中航军B</v>
      </c>
      <c r="C7029" s="2">
        <v>3000</v>
      </c>
      <c r="D7029" s="2">
        <v>3000</v>
      </c>
      <c r="E7029" s="2" t="str">
        <f>"人民币"</f>
        <v>人民币</v>
      </c>
      <c r="F7029" s="2">
        <v>0.972</v>
      </c>
      <c r="G7029" s="2">
        <v>-62</v>
      </c>
      <c r="H7029" s="2">
        <v>-2.16</v>
      </c>
      <c r="I7029" s="2"/>
      <c r="J7029" s="2">
        <v>2853</v>
      </c>
      <c r="K7029" s="2">
        <v>0.951</v>
      </c>
      <c r="L7029" s="2">
        <v>0</v>
      </c>
      <c r="M7029" s="2">
        <v>0</v>
      </c>
      <c r="N7029" s="2" t="str">
        <f>"150222"</f>
        <v>150222</v>
      </c>
      <c r="O7029" s="2" t="str">
        <f>"0157472516"</f>
        <v>0157472516</v>
      </c>
      <c r="P7029" s="2" t="str">
        <f>"2915.00"</f>
        <v>2915.00</v>
      </c>
      <c r="Q7029" s="2">
        <v>1.1</v>
      </c>
      <c r="R7029" s="2">
        <f>Q7029*C7029</f>
        <v>3300</v>
      </c>
    </row>
    <row r="7030" spans="2:18">
      <c r="B7030" s="2" t="str">
        <f>"华贸物流"</f>
        <v>华贸物流</v>
      </c>
      <c r="C7030" s="2">
        <v>200</v>
      </c>
      <c r="D7030" s="2">
        <v>200</v>
      </c>
      <c r="E7030" s="2" t="str">
        <f>"人民币"</f>
        <v>人民币</v>
      </c>
      <c r="F7030" s="2">
        <v>16.576</v>
      </c>
      <c r="G7030" s="2">
        <v>-473.12</v>
      </c>
      <c r="H7030" s="2">
        <v>-14.27</v>
      </c>
      <c r="I7030" s="2"/>
      <c r="J7030" s="2">
        <v>2842</v>
      </c>
      <c r="K7030" s="2">
        <v>14.21</v>
      </c>
      <c r="L7030" s="2">
        <v>0</v>
      </c>
      <c r="M7030" s="2">
        <v>0</v>
      </c>
      <c r="N7030" s="2" t="str">
        <f>"603128"</f>
        <v>603128</v>
      </c>
      <c r="O7030" s="2" t="str">
        <f t="shared" ref="O7030:O7033" si="2099">"A453612732"</f>
        <v>A453612732</v>
      </c>
      <c r="P7030" s="2" t="str">
        <f>"3315.12"</f>
        <v>3315.12</v>
      </c>
      <c r="Q7030" s="2">
        <v>20</v>
      </c>
      <c r="R7030" s="2">
        <f>Q7030*C7030</f>
        <v>4000</v>
      </c>
    </row>
    <row r="7031" spans="2:18">
      <c r="B7031" s="2" t="str">
        <f>"盛达矿业"</f>
        <v>盛达矿业</v>
      </c>
      <c r="C7031" s="2">
        <v>100</v>
      </c>
      <c r="D7031" s="2">
        <v>100</v>
      </c>
      <c r="E7031" s="2" t="str">
        <f>"人民币"</f>
        <v>人民币</v>
      </c>
      <c r="F7031" s="2">
        <v>38.308</v>
      </c>
      <c r="G7031" s="2">
        <v>-1175.77</v>
      </c>
      <c r="H7031" s="2">
        <v>-30.69</v>
      </c>
      <c r="I7031" s="2"/>
      <c r="J7031" s="2">
        <v>2655</v>
      </c>
      <c r="K7031" s="2">
        <v>26.55</v>
      </c>
      <c r="L7031" s="2">
        <v>0</v>
      </c>
      <c r="M7031" s="2">
        <v>100</v>
      </c>
      <c r="N7031" s="2" t="str">
        <f>"000603"</f>
        <v>000603</v>
      </c>
      <c r="O7031" s="2" t="str">
        <f>"0157472516"</f>
        <v>0157472516</v>
      </c>
      <c r="P7031" s="2" t="str">
        <f>"3830.77"</f>
        <v>3830.77</v>
      </c>
      <c r="Q7031" s="2">
        <v>40</v>
      </c>
      <c r="R7031" s="2">
        <f>Q7031*C7031</f>
        <v>4000</v>
      </c>
    </row>
    <row r="7032" spans="2:18">
      <c r="B7032" s="2" t="str">
        <f>"大众交通"</f>
        <v>大众交通</v>
      </c>
      <c r="C7032" s="2">
        <v>100</v>
      </c>
      <c r="D7032" s="2">
        <v>100</v>
      </c>
      <c r="E7032" s="2" t="str">
        <f>"人民币"</f>
        <v>人民币</v>
      </c>
      <c r="F7032" s="2">
        <v>30.941</v>
      </c>
      <c r="G7032" s="2">
        <v>-1037.13</v>
      </c>
      <c r="H7032" s="2">
        <v>-33.52</v>
      </c>
      <c r="I7032" s="2"/>
      <c r="J7032" s="2">
        <v>2057</v>
      </c>
      <c r="K7032" s="2">
        <v>20.57</v>
      </c>
      <c r="L7032" s="2">
        <v>0</v>
      </c>
      <c r="M7032" s="2">
        <v>0</v>
      </c>
      <c r="N7032" s="2" t="str">
        <f>"600611"</f>
        <v>600611</v>
      </c>
      <c r="O7032" s="2" t="str">
        <f>"A453612732"</f>
        <v>A453612732</v>
      </c>
      <c r="P7032" s="2" t="str">
        <f>"3094.13"</f>
        <v>3094.13</v>
      </c>
      <c r="Q7032" s="2">
        <v>28</v>
      </c>
      <c r="R7032" s="2">
        <f>Q7032*C7032</f>
        <v>2800</v>
      </c>
    </row>
    <row r="7033" spans="2:18">
      <c r="B7033" s="2" t="str">
        <f>"中国中车"</f>
        <v>中国中车</v>
      </c>
      <c r="C7033" s="2">
        <v>100</v>
      </c>
      <c r="D7033" s="2">
        <v>100</v>
      </c>
      <c r="E7033" s="2" t="str">
        <f>"人民币"</f>
        <v>人民币</v>
      </c>
      <c r="F7033" s="2">
        <v>26.395</v>
      </c>
      <c r="G7033" s="2">
        <v>-631.5</v>
      </c>
      <c r="H7033" s="2">
        <v>-23.92</v>
      </c>
      <c r="I7033" s="2"/>
      <c r="J7033" s="2">
        <v>2008</v>
      </c>
      <c r="K7033" s="2">
        <v>20.08</v>
      </c>
      <c r="L7033" s="2">
        <v>0</v>
      </c>
      <c r="M7033" s="2">
        <v>100</v>
      </c>
      <c r="N7033" s="2" t="str">
        <f>"601766"</f>
        <v>601766</v>
      </c>
      <c r="O7033" s="2" t="str">
        <f>"A453612732"</f>
        <v>A453612732</v>
      </c>
      <c r="P7033" s="2" t="str">
        <f>"2639.50"</f>
        <v>2639.50</v>
      </c>
      <c r="Q7033" s="2">
        <v>30</v>
      </c>
      <c r="R7033" s="2">
        <f>Q7033*C7033</f>
        <v>3000</v>
      </c>
    </row>
    <row r="7034" spans="2:18">
      <c r="B7034" s="2" t="s">
        <v>8</v>
      </c>
      <c r="C7034" s="2" t="s">
        <v>9</v>
      </c>
      <c r="D7034" s="4" t="s">
        <v>10</v>
      </c>
      <c r="E7034" s="4"/>
      <c r="F7034" s="4"/>
      <c r="G7034" s="2"/>
      <c r="H7034" s="2">
        <f>SUM(H7018:H7033)</f>
        <v>-178.38</v>
      </c>
      <c r="I7034" s="2"/>
      <c r="J7034" s="2"/>
      <c r="K7034" s="2"/>
      <c r="L7034" s="2"/>
      <c r="M7034" s="2"/>
      <c r="N7034" s="2"/>
      <c r="O7034" s="2"/>
      <c r="P7034" s="2"/>
      <c r="Q7034" s="2"/>
      <c r="R7034" s="2">
        <f>SUM(R7018:R7033)</f>
        <v>134800</v>
      </c>
    </row>
    <row r="7035" customFormat="1" spans="4:9">
      <c r="D7035" s="5"/>
      <c r="E7035" s="5"/>
      <c r="F7035" s="5"/>
      <c r="I7035" s="6">
        <v>42257</v>
      </c>
    </row>
    <row r="7036" customFormat="1" spans="11:11">
      <c r="K7036" s="6">
        <f>I7035+1</f>
        <v>42258</v>
      </c>
    </row>
    <row r="7037" customFormat="1" spans="3:12">
      <c r="C7037" t="s">
        <v>11</v>
      </c>
      <c r="L7037" s="7">
        <f ca="1">NOW()</f>
        <v>42259.9654398148</v>
      </c>
    </row>
    <row r="7038" customFormat="1" spans="10:10">
      <c r="J7038" t="e">
        <f>E7030+1</f>
        <v>#VALUE!</v>
      </c>
    </row>
    <row r="7039" customFormat="1" spans="7:7">
      <c r="G7039" t="s">
        <v>12</v>
      </c>
    </row>
    <row r="7040" customFormat="1" spans="6:6">
      <c r="F7040" t="s">
        <v>13</v>
      </c>
    </row>
    <row r="7041" spans="1:17">
      <c r="A7041" s="2" t="str">
        <f>"币种"</f>
        <v>币种</v>
      </c>
      <c r="B7041" s="2" t="str">
        <f>"余额"</f>
        <v>余额</v>
      </c>
      <c r="C7041" s="2" t="str">
        <f>"可用"</f>
        <v>可用</v>
      </c>
      <c r="D7041" s="2" t="str">
        <f>"可取"</f>
        <v>可取</v>
      </c>
      <c r="E7041" s="2" t="str">
        <f>"参考市值"</f>
        <v>参考市值</v>
      </c>
      <c r="F7041" s="2" t="str">
        <f>"资产"</f>
        <v>资产</v>
      </c>
      <c r="G7041" s="2" t="str">
        <f>"盈亏"</f>
        <v>盈亏</v>
      </c>
      <c r="H7041" s="2"/>
      <c r="I7041" s="2"/>
      <c r="J7041" s="2"/>
      <c r="K7041" s="2"/>
      <c r="L7041" s="2"/>
      <c r="M7041" s="2"/>
      <c r="N7041" s="2"/>
      <c r="O7041" s="2"/>
      <c r="P7041" s="2"/>
      <c r="Q7041" s="2"/>
    </row>
    <row r="7042" spans="1:17">
      <c r="A7042" s="2" t="str">
        <f>"人民币"</f>
        <v>人民币</v>
      </c>
      <c r="B7042" s="2" t="str">
        <f>"5508.71"</f>
        <v>5508.71</v>
      </c>
      <c r="C7042" s="2" t="str">
        <f>"138.54"</f>
        <v>138.54</v>
      </c>
      <c r="D7042" s="2" t="str">
        <f>"138.54"</f>
        <v>138.54</v>
      </c>
      <c r="E7042" s="2" t="str">
        <f>"91616.00"</f>
        <v>91616.00</v>
      </c>
      <c r="F7042" s="2" t="str">
        <f>"91754.54"</f>
        <v>91754.54</v>
      </c>
      <c r="G7042" s="2" t="str">
        <f>"-9194.42"</f>
        <v>-9194.42</v>
      </c>
      <c r="H7042" s="2"/>
      <c r="I7042" s="2"/>
      <c r="J7042" s="2"/>
      <c r="K7042" s="2"/>
      <c r="L7042" s="2"/>
      <c r="M7042" s="2"/>
      <c r="N7042" s="2"/>
      <c r="O7042" s="2"/>
      <c r="P7042" s="2"/>
      <c r="Q7042" s="2"/>
    </row>
    <row r="7043" spans="1:17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8"/>
    </row>
    <row r="7044" spans="1:18">
      <c r="A7044" s="2" t="s">
        <v>0</v>
      </c>
      <c r="B7044" s="2" t="str">
        <f>"证券数量"</f>
        <v>证券数量</v>
      </c>
      <c r="C7044" s="2" t="s">
        <v>1</v>
      </c>
      <c r="D7044" s="2" t="str">
        <f>"价格币种"</f>
        <v>价格币种</v>
      </c>
      <c r="E7044" s="2" t="str">
        <f>"成本价"</f>
        <v>成本价</v>
      </c>
      <c r="F7044" s="2" t="str">
        <f>"浮动盈亏"</f>
        <v>浮动盈亏</v>
      </c>
      <c r="G7044" s="2" t="str">
        <f>"盈亏比例(%)"</f>
        <v>盈亏比例(%)</v>
      </c>
      <c r="H7044" s="2" t="str">
        <f>"折算汇率"</f>
        <v>折算汇率</v>
      </c>
      <c r="I7044" s="2" t="str">
        <f>"最新市值"</f>
        <v>最新市值</v>
      </c>
      <c r="J7044" s="2" t="str">
        <f>"当前价"</f>
        <v>当前价</v>
      </c>
      <c r="K7044" s="2" t="str">
        <f>"今买数量"</f>
        <v>今买数量</v>
      </c>
      <c r="L7044" s="2" t="str">
        <f>"今卖数量"</f>
        <v>今卖数量</v>
      </c>
      <c r="M7044" s="2" t="str">
        <f>"证券代码"</f>
        <v>证券代码</v>
      </c>
      <c r="N7044" s="2" t="str">
        <f>"股东代码"</f>
        <v>股东代码</v>
      </c>
      <c r="O7044" s="2" t="str">
        <f>"成本金额"</f>
        <v>成本金额</v>
      </c>
      <c r="P7044" s="2" t="s">
        <v>2</v>
      </c>
      <c r="Q7044" s="2"/>
      <c r="R7044" s="2" t="s">
        <v>3</v>
      </c>
    </row>
    <row r="7045" spans="1:18">
      <c r="A7045" s="2" t="s">
        <v>4</v>
      </c>
      <c r="B7045" s="9" t="s">
        <v>5</v>
      </c>
      <c r="C7045" s="9" t="s">
        <v>5</v>
      </c>
      <c r="D7045" s="2" t="str">
        <f t="shared" ref="D7045:D7060" si="2100">"人民币"</f>
        <v>人民币</v>
      </c>
      <c r="E7045" s="2">
        <v>19.758</v>
      </c>
      <c r="F7045" s="2">
        <v>-1294.53</v>
      </c>
      <c r="G7045" s="2">
        <v>-8.19</v>
      </c>
      <c r="H7045" s="9" t="s">
        <v>6</v>
      </c>
      <c r="I7045" s="2">
        <v>14512</v>
      </c>
      <c r="J7045" s="2">
        <v>18.14</v>
      </c>
      <c r="K7045" s="2">
        <v>0</v>
      </c>
      <c r="L7045" s="2">
        <v>0</v>
      </c>
      <c r="M7045" s="2" t="str">
        <f>"000936"</f>
        <v>000936</v>
      </c>
      <c r="N7045" s="2" t="str">
        <f t="shared" ref="N7045:N7048" si="2101">"0157472516"</f>
        <v>0157472516</v>
      </c>
      <c r="O7045" s="2" t="str">
        <f>"15806.53"</f>
        <v>15806.53</v>
      </c>
      <c r="P7045" s="2">
        <v>30</v>
      </c>
      <c r="Q7045" s="2">
        <f t="shared" ref="Q7045:Q7060" si="2102">P7045*B7045</f>
        <v>24000</v>
      </c>
      <c r="R7045" s="2">
        <f t="shared" ref="R7045:R7060" si="2103">(Q7045-O7045)/O7045*100</f>
        <v>51.835981711356</v>
      </c>
    </row>
    <row r="7046" spans="1:18">
      <c r="A7046" s="2" t="str">
        <f>"创业板B"</f>
        <v>创业板B</v>
      </c>
      <c r="B7046" s="2">
        <v>10000</v>
      </c>
      <c r="C7046" s="2">
        <v>10000</v>
      </c>
      <c r="D7046" s="2" t="str">
        <f>"人民币"</f>
        <v>人民币</v>
      </c>
      <c r="E7046" s="2">
        <v>1.116</v>
      </c>
      <c r="F7046" s="2">
        <v>-927.5</v>
      </c>
      <c r="G7046" s="2">
        <v>-8.33</v>
      </c>
      <c r="H7046" s="2"/>
      <c r="I7046" s="2">
        <v>10230</v>
      </c>
      <c r="J7046" s="2">
        <v>1.023</v>
      </c>
      <c r="K7046" s="2">
        <v>0</v>
      </c>
      <c r="L7046" s="2">
        <v>0</v>
      </c>
      <c r="M7046" s="2" t="str">
        <f>"150153"</f>
        <v>150153</v>
      </c>
      <c r="N7046" s="2" t="str">
        <f>"0157472516"</f>
        <v>0157472516</v>
      </c>
      <c r="O7046" s="2" t="str">
        <f>"11157.50"</f>
        <v>11157.50</v>
      </c>
      <c r="P7046" s="2">
        <v>1.3</v>
      </c>
      <c r="Q7046" s="2">
        <f>P7046*B7046</f>
        <v>13000</v>
      </c>
      <c r="R7046" s="2">
        <f>(Q7046-O7046)/O7046*100</f>
        <v>16.5135559041004</v>
      </c>
    </row>
    <row r="7047" spans="1:18">
      <c r="A7047" s="2" t="s">
        <v>7</v>
      </c>
      <c r="B7047" s="2">
        <v>600</v>
      </c>
      <c r="C7047" s="2">
        <v>600</v>
      </c>
      <c r="D7047" s="2" t="str">
        <f>"人民币"</f>
        <v>人民币</v>
      </c>
      <c r="E7047" s="2">
        <v>17.548</v>
      </c>
      <c r="F7047" s="2">
        <v>-310.88</v>
      </c>
      <c r="G7047" s="2">
        <v>-2.95</v>
      </c>
      <c r="H7047" s="2"/>
      <c r="I7047" s="2">
        <v>10218</v>
      </c>
      <c r="J7047" s="2">
        <v>17.03</v>
      </c>
      <c r="K7047" s="2">
        <v>0</v>
      </c>
      <c r="L7047" s="2">
        <v>0</v>
      </c>
      <c r="M7047" s="2" t="str">
        <f>"600008"</f>
        <v>600008</v>
      </c>
      <c r="N7047" s="2" t="str">
        <f t="shared" ref="N7047:N7050" si="2104">"A453612732"</f>
        <v>A453612732</v>
      </c>
      <c r="O7047" s="2" t="str">
        <f>"10528.88"</f>
        <v>10528.88</v>
      </c>
      <c r="P7047" s="2">
        <v>25</v>
      </c>
      <c r="Q7047" s="2">
        <f>P7047*B7047</f>
        <v>15000</v>
      </c>
      <c r="R7047" s="2">
        <f>(Q7047-O7047)/O7047*100</f>
        <v>42.4652954540274</v>
      </c>
    </row>
    <row r="7048" spans="1:18">
      <c r="A7048" s="2" t="str">
        <f>"华英农业"</f>
        <v>华英农业</v>
      </c>
      <c r="B7048" s="2">
        <v>600</v>
      </c>
      <c r="C7048" s="2">
        <v>300</v>
      </c>
      <c r="D7048" s="2" t="str">
        <f>"人民币"</f>
        <v>人民币</v>
      </c>
      <c r="E7048" s="2">
        <v>14.948</v>
      </c>
      <c r="F7048" s="2">
        <v>-418.66</v>
      </c>
      <c r="G7048" s="2">
        <v>-4.67</v>
      </c>
      <c r="H7048" s="2"/>
      <c r="I7048" s="2">
        <v>8550</v>
      </c>
      <c r="J7048" s="2">
        <v>14.25</v>
      </c>
      <c r="K7048" s="2">
        <v>300</v>
      </c>
      <c r="L7048" s="2">
        <v>0</v>
      </c>
      <c r="M7048" s="2" t="str">
        <f>"002321"</f>
        <v>002321</v>
      </c>
      <c r="N7048" s="2" t="str">
        <f>"0157472516"</f>
        <v>0157472516</v>
      </c>
      <c r="O7048" s="2" t="str">
        <f>"8968.66"</f>
        <v>8968.66</v>
      </c>
      <c r="P7048" s="2">
        <v>25</v>
      </c>
      <c r="Q7048" s="2">
        <f>P7048*B7048</f>
        <v>15000</v>
      </c>
      <c r="R7048" s="2">
        <f>(Q7048-O7048)/O7048*100</f>
        <v>67.2490650777262</v>
      </c>
    </row>
    <row r="7049" spans="1:18">
      <c r="A7049" s="2" t="str">
        <f>"*ST阳化"</f>
        <v>*ST阳化</v>
      </c>
      <c r="B7049" s="2">
        <v>900</v>
      </c>
      <c r="C7049" s="2">
        <v>600</v>
      </c>
      <c r="D7049" s="2" t="str">
        <f>"人民币"</f>
        <v>人民币</v>
      </c>
      <c r="E7049" s="2">
        <v>7.599</v>
      </c>
      <c r="F7049" s="2">
        <v>-80.2</v>
      </c>
      <c r="G7049" s="2">
        <v>-1.17</v>
      </c>
      <c r="H7049" s="2"/>
      <c r="I7049" s="2">
        <v>6759</v>
      </c>
      <c r="J7049" s="2">
        <v>7.51</v>
      </c>
      <c r="K7049" s="2">
        <v>300</v>
      </c>
      <c r="L7049" s="2">
        <v>0</v>
      </c>
      <c r="M7049" s="2" t="str">
        <f>"600691"</f>
        <v>600691</v>
      </c>
      <c r="N7049" s="2" t="str">
        <f>"A453612732"</f>
        <v>A453612732</v>
      </c>
      <c r="O7049" s="2" t="str">
        <f>"6839.20"</f>
        <v>6839.20</v>
      </c>
      <c r="P7049" s="2">
        <v>11</v>
      </c>
      <c r="Q7049" s="2">
        <f>P7049*B7049</f>
        <v>9900</v>
      </c>
      <c r="R7049" s="2">
        <f>(Q7049-O7049)/O7049*100</f>
        <v>44.7537723710376</v>
      </c>
    </row>
    <row r="7050" spans="1:18">
      <c r="A7050" s="2" t="str">
        <f>"雪峰科技"</f>
        <v>雪峰科技</v>
      </c>
      <c r="B7050" s="2">
        <v>200</v>
      </c>
      <c r="C7050" s="2">
        <v>100</v>
      </c>
      <c r="D7050" s="2" t="str">
        <f>"人民币"</f>
        <v>人民币</v>
      </c>
      <c r="E7050" s="2">
        <v>37.898</v>
      </c>
      <c r="F7050" s="2">
        <v>-1239.59</v>
      </c>
      <c r="G7050" s="2">
        <v>-16.35</v>
      </c>
      <c r="H7050" s="2"/>
      <c r="I7050" s="2">
        <v>6340</v>
      </c>
      <c r="J7050" s="2">
        <v>31.7</v>
      </c>
      <c r="K7050" s="2">
        <v>100</v>
      </c>
      <c r="L7050" s="2">
        <v>0</v>
      </c>
      <c r="M7050" s="2" t="str">
        <f>"603227"</f>
        <v>603227</v>
      </c>
      <c r="N7050" s="2" t="str">
        <f>"A453612732"</f>
        <v>A453612732</v>
      </c>
      <c r="O7050" s="2" t="str">
        <f>"7579.59"</f>
        <v>7579.59</v>
      </c>
      <c r="P7050" s="2">
        <v>42</v>
      </c>
      <c r="Q7050" s="2">
        <f>P7050*B7050</f>
        <v>8400</v>
      </c>
      <c r="R7050" s="2">
        <f>(Q7050-O7050)/O7050*100</f>
        <v>10.8239363870605</v>
      </c>
    </row>
    <row r="7051" spans="1:18">
      <c r="A7051" s="2" t="str">
        <f>"三花股份"</f>
        <v>三花股份</v>
      </c>
      <c r="B7051" s="2">
        <v>400</v>
      </c>
      <c r="C7051" s="2">
        <v>400</v>
      </c>
      <c r="D7051" s="2" t="str">
        <f>"人民币"</f>
        <v>人民币</v>
      </c>
      <c r="E7051" s="2">
        <v>13.737</v>
      </c>
      <c r="F7051" s="2">
        <v>69.25</v>
      </c>
      <c r="G7051" s="2">
        <v>1.26</v>
      </c>
      <c r="H7051" s="2"/>
      <c r="I7051" s="2">
        <v>5564</v>
      </c>
      <c r="J7051" s="2">
        <v>13.91</v>
      </c>
      <c r="K7051" s="2">
        <v>0</v>
      </c>
      <c r="L7051" s="2">
        <v>0</v>
      </c>
      <c r="M7051" s="2" t="str">
        <f>"002050"</f>
        <v>002050</v>
      </c>
      <c r="N7051" s="2" t="str">
        <f t="shared" ref="N7051:N7056" si="2105">"0157472516"</f>
        <v>0157472516</v>
      </c>
      <c r="O7051" s="2" t="str">
        <f>"5494.75"</f>
        <v>5494.75</v>
      </c>
      <c r="P7051" s="2">
        <v>20</v>
      </c>
      <c r="Q7051" s="2">
        <f>P7051*B7051</f>
        <v>8000</v>
      </c>
      <c r="R7051" s="2">
        <f>(Q7051-O7051)/O7051*100</f>
        <v>45.5935210883116</v>
      </c>
    </row>
    <row r="7052" spans="1:18">
      <c r="A7052" s="2" t="str">
        <f>"农 产 品"</f>
        <v>农 产 品</v>
      </c>
      <c r="B7052" s="2">
        <v>200</v>
      </c>
      <c r="C7052" s="2">
        <v>200</v>
      </c>
      <c r="D7052" s="2" t="str">
        <f>"人民币"</f>
        <v>人民币</v>
      </c>
      <c r="E7052" s="2">
        <v>25.665</v>
      </c>
      <c r="F7052" s="2">
        <v>-601</v>
      </c>
      <c r="G7052" s="2">
        <v>-11.71</v>
      </c>
      <c r="H7052" s="2"/>
      <c r="I7052" s="2">
        <v>4532</v>
      </c>
      <c r="J7052" s="2">
        <v>22.66</v>
      </c>
      <c r="K7052" s="2">
        <v>0</v>
      </c>
      <c r="L7052" s="2">
        <v>0</v>
      </c>
      <c r="M7052" s="2" t="str">
        <f>"000061"</f>
        <v>000061</v>
      </c>
      <c r="N7052" s="2" t="str">
        <f>"0157472516"</f>
        <v>0157472516</v>
      </c>
      <c r="O7052" s="2" t="str">
        <f>"5133.00"</f>
        <v>5133.00</v>
      </c>
      <c r="P7052" s="2">
        <v>35</v>
      </c>
      <c r="Q7052" s="2">
        <f>P7052*B7052</f>
        <v>7000</v>
      </c>
      <c r="R7052" s="2">
        <f>(Q7052-O7052)/O7052*100</f>
        <v>36.3724917202416</v>
      </c>
    </row>
    <row r="7053" spans="1:18">
      <c r="A7053" s="2" t="str">
        <f>"北京城建"</f>
        <v>北京城建</v>
      </c>
      <c r="B7053" s="2">
        <v>200</v>
      </c>
      <c r="C7053" s="2">
        <v>200</v>
      </c>
      <c r="D7053" s="2" t="str">
        <f>"人民币"</f>
        <v>人民币</v>
      </c>
      <c r="E7053" s="2">
        <v>24.605</v>
      </c>
      <c r="F7053" s="2">
        <v>-394.99</v>
      </c>
      <c r="G7053" s="2">
        <v>-8.03</v>
      </c>
      <c r="H7053" s="2"/>
      <c r="I7053" s="2">
        <v>4526</v>
      </c>
      <c r="J7053" s="2">
        <v>22.63</v>
      </c>
      <c r="K7053" s="2">
        <v>0</v>
      </c>
      <c r="L7053" s="2">
        <v>0</v>
      </c>
      <c r="M7053" s="2" t="str">
        <f>"600266"</f>
        <v>600266</v>
      </c>
      <c r="N7053" s="2" t="str">
        <f t="shared" ref="N7053:N7055" si="2106">"A453612732"</f>
        <v>A453612732</v>
      </c>
      <c r="O7053" s="2" t="str">
        <f>"4920.99"</f>
        <v>4920.99</v>
      </c>
      <c r="P7053" s="2">
        <v>28</v>
      </c>
      <c r="Q7053" s="2">
        <f>P7053*B7053</f>
        <v>5600</v>
      </c>
      <c r="R7053" s="2">
        <f>(Q7053-O7053)/O7053*100</f>
        <v>13.7982397850839</v>
      </c>
    </row>
    <row r="7054" spans="1:18">
      <c r="A7054" s="2" t="str">
        <f>"上汽集团"</f>
        <v>上汽集团</v>
      </c>
      <c r="B7054" s="2">
        <v>200</v>
      </c>
      <c r="C7054" s="2">
        <v>200</v>
      </c>
      <c r="D7054" s="2" t="str">
        <f>"人民币"</f>
        <v>人民币</v>
      </c>
      <c r="E7054" s="2">
        <v>24.736</v>
      </c>
      <c r="F7054" s="2">
        <v>-449.12</v>
      </c>
      <c r="G7054" s="2">
        <v>-9.08</v>
      </c>
      <c r="H7054" s="2"/>
      <c r="I7054" s="2">
        <v>4498</v>
      </c>
      <c r="J7054" s="2">
        <v>22.49</v>
      </c>
      <c r="K7054" s="2">
        <v>0</v>
      </c>
      <c r="L7054" s="2">
        <v>0</v>
      </c>
      <c r="M7054" s="2" t="str">
        <f>"600104"</f>
        <v>600104</v>
      </c>
      <c r="N7054" s="2" t="str">
        <f>"A453612732"</f>
        <v>A453612732</v>
      </c>
      <c r="O7054" s="2" t="str">
        <f>"4947.12"</f>
        <v>4947.12</v>
      </c>
      <c r="P7054" s="2">
        <v>35</v>
      </c>
      <c r="Q7054" s="2">
        <f>P7054*B7054</f>
        <v>7000</v>
      </c>
      <c r="R7054" s="2">
        <f>(Q7054-O7054)/O7054*100</f>
        <v>41.4964666310904</v>
      </c>
    </row>
    <row r="7055" spans="1:18">
      <c r="A7055" s="2" t="str">
        <f>"中海集运"</f>
        <v>中海集运</v>
      </c>
      <c r="B7055" s="2">
        <v>400</v>
      </c>
      <c r="C7055" s="2">
        <v>400</v>
      </c>
      <c r="D7055" s="2" t="str">
        <f>"人民币"</f>
        <v>人民币</v>
      </c>
      <c r="E7055" s="2">
        <v>9.099</v>
      </c>
      <c r="F7055" s="2">
        <v>-167.68</v>
      </c>
      <c r="G7055" s="2">
        <v>-4.6</v>
      </c>
      <c r="H7055" s="2"/>
      <c r="I7055" s="2">
        <v>3472</v>
      </c>
      <c r="J7055" s="2">
        <v>8.68</v>
      </c>
      <c r="K7055" s="2">
        <v>0</v>
      </c>
      <c r="L7055" s="2">
        <v>0</v>
      </c>
      <c r="M7055" s="2" t="str">
        <f>"601866"</f>
        <v>601866</v>
      </c>
      <c r="N7055" s="2" t="str">
        <f>"A453612732"</f>
        <v>A453612732</v>
      </c>
      <c r="O7055" s="2" t="str">
        <f>"3639.68"</f>
        <v>3639.68</v>
      </c>
      <c r="P7055" s="2">
        <v>12</v>
      </c>
      <c r="Q7055" s="2">
        <f>P7055*B7055</f>
        <v>4800</v>
      </c>
      <c r="R7055" s="2">
        <f>(Q7055-O7055)/O7055*100</f>
        <v>31.8797256901706</v>
      </c>
    </row>
    <row r="7056" spans="1:18">
      <c r="A7056" s="2" t="str">
        <f>"中航军B"</f>
        <v>中航军B</v>
      </c>
      <c r="B7056" s="2">
        <v>3000</v>
      </c>
      <c r="C7056" s="2">
        <v>3000</v>
      </c>
      <c r="D7056" s="2" t="str">
        <f>"人民币"</f>
        <v>人民币</v>
      </c>
      <c r="E7056" s="2">
        <v>0.972</v>
      </c>
      <c r="F7056" s="2">
        <v>-62</v>
      </c>
      <c r="G7056" s="2">
        <v>-2.16</v>
      </c>
      <c r="H7056" s="2"/>
      <c r="I7056" s="2">
        <v>2853</v>
      </c>
      <c r="J7056" s="2">
        <v>0.951</v>
      </c>
      <c r="K7056" s="2">
        <v>0</v>
      </c>
      <c r="L7056" s="2">
        <v>0</v>
      </c>
      <c r="M7056" s="2" t="str">
        <f>"150222"</f>
        <v>150222</v>
      </c>
      <c r="N7056" s="2" t="str">
        <f>"0157472516"</f>
        <v>0157472516</v>
      </c>
      <c r="O7056" s="2" t="str">
        <f>"2915.00"</f>
        <v>2915.00</v>
      </c>
      <c r="P7056" s="2">
        <v>1.1</v>
      </c>
      <c r="Q7056" s="2">
        <f>P7056*B7056</f>
        <v>3300</v>
      </c>
      <c r="R7056" s="2">
        <f>(Q7056-O7056)/O7056*100</f>
        <v>13.2075471698113</v>
      </c>
    </row>
    <row r="7057" spans="1:18">
      <c r="A7057" s="2" t="str">
        <f>"华贸物流"</f>
        <v>华贸物流</v>
      </c>
      <c r="B7057" s="2">
        <v>200</v>
      </c>
      <c r="C7057" s="2">
        <v>200</v>
      </c>
      <c r="D7057" s="2" t="str">
        <f>"人民币"</f>
        <v>人民币</v>
      </c>
      <c r="E7057" s="2">
        <v>16.576</v>
      </c>
      <c r="F7057" s="2">
        <v>-473.12</v>
      </c>
      <c r="G7057" s="2">
        <v>-14.27</v>
      </c>
      <c r="H7057" s="2"/>
      <c r="I7057" s="2">
        <v>2842</v>
      </c>
      <c r="J7057" s="2">
        <v>14.21</v>
      </c>
      <c r="K7057" s="2">
        <v>0</v>
      </c>
      <c r="L7057" s="2">
        <v>0</v>
      </c>
      <c r="M7057" s="2" t="str">
        <f>"603128"</f>
        <v>603128</v>
      </c>
      <c r="N7057" s="2" t="str">
        <f t="shared" ref="N7057:N7060" si="2107">"A453612732"</f>
        <v>A453612732</v>
      </c>
      <c r="O7057" s="2" t="str">
        <f>"3315.12"</f>
        <v>3315.12</v>
      </c>
      <c r="P7057" s="2">
        <v>20</v>
      </c>
      <c r="Q7057" s="2">
        <f>P7057*B7057</f>
        <v>4000</v>
      </c>
      <c r="R7057" s="2">
        <f>(Q7057-O7057)/O7057*100</f>
        <v>20.6592823185888</v>
      </c>
    </row>
    <row r="7058" spans="1:18">
      <c r="A7058" s="2" t="str">
        <f>"盛达矿业"</f>
        <v>盛达矿业</v>
      </c>
      <c r="B7058" s="2">
        <v>100</v>
      </c>
      <c r="C7058" s="2">
        <v>100</v>
      </c>
      <c r="D7058" s="2" t="str">
        <f>"人民币"</f>
        <v>人民币</v>
      </c>
      <c r="E7058" s="2">
        <v>38.308</v>
      </c>
      <c r="F7058" s="2">
        <v>-1175.77</v>
      </c>
      <c r="G7058" s="2">
        <v>-30.69</v>
      </c>
      <c r="H7058" s="2"/>
      <c r="I7058" s="2">
        <v>2655</v>
      </c>
      <c r="J7058" s="2">
        <v>26.55</v>
      </c>
      <c r="K7058" s="2">
        <v>0</v>
      </c>
      <c r="L7058" s="2">
        <v>100</v>
      </c>
      <c r="M7058" s="2" t="str">
        <f>"000603"</f>
        <v>000603</v>
      </c>
      <c r="N7058" s="2" t="str">
        <f>"0157472516"</f>
        <v>0157472516</v>
      </c>
      <c r="O7058" s="2" t="str">
        <f>"3830.77"</f>
        <v>3830.77</v>
      </c>
      <c r="P7058" s="2">
        <v>40</v>
      </c>
      <c r="Q7058" s="2">
        <f>P7058*B7058</f>
        <v>4000</v>
      </c>
      <c r="R7058" s="2">
        <f>(Q7058-O7058)/O7058*100</f>
        <v>4.41764971533138</v>
      </c>
    </row>
    <row r="7059" spans="1:18">
      <c r="A7059" s="2" t="str">
        <f>"大众交通"</f>
        <v>大众交通</v>
      </c>
      <c r="B7059" s="2">
        <v>100</v>
      </c>
      <c r="C7059" s="2">
        <v>100</v>
      </c>
      <c r="D7059" s="2" t="str">
        <f>"人民币"</f>
        <v>人民币</v>
      </c>
      <c r="E7059" s="2">
        <v>30.941</v>
      </c>
      <c r="F7059" s="2">
        <v>-1037.13</v>
      </c>
      <c r="G7059" s="2">
        <v>-33.52</v>
      </c>
      <c r="H7059" s="2"/>
      <c r="I7059" s="2">
        <v>2057</v>
      </c>
      <c r="J7059" s="2">
        <v>20.57</v>
      </c>
      <c r="K7059" s="2">
        <v>0</v>
      </c>
      <c r="L7059" s="2">
        <v>0</v>
      </c>
      <c r="M7059" s="2" t="str">
        <f>"600611"</f>
        <v>600611</v>
      </c>
      <c r="N7059" s="2" t="str">
        <f>"A453612732"</f>
        <v>A453612732</v>
      </c>
      <c r="O7059" s="2" t="str">
        <f>"3094.13"</f>
        <v>3094.13</v>
      </c>
      <c r="P7059" s="2">
        <v>28</v>
      </c>
      <c r="Q7059" s="2">
        <f>P7059*B7059</f>
        <v>2800</v>
      </c>
      <c r="R7059" s="2">
        <f>(Q7059-O7059)/O7059*100</f>
        <v>-9.50606470962759</v>
      </c>
    </row>
    <row r="7060" spans="1:18">
      <c r="A7060" s="2" t="str">
        <f>"中国中车"</f>
        <v>中国中车</v>
      </c>
      <c r="B7060" s="2">
        <v>100</v>
      </c>
      <c r="C7060" s="2">
        <v>100</v>
      </c>
      <c r="D7060" s="2" t="str">
        <f>"人民币"</f>
        <v>人民币</v>
      </c>
      <c r="E7060" s="2">
        <v>26.395</v>
      </c>
      <c r="F7060" s="2">
        <v>-631.5</v>
      </c>
      <c r="G7060" s="2">
        <v>-23.92</v>
      </c>
      <c r="H7060" s="2"/>
      <c r="I7060" s="2">
        <v>2008</v>
      </c>
      <c r="J7060" s="2">
        <v>20.08</v>
      </c>
      <c r="K7060" s="2">
        <v>0</v>
      </c>
      <c r="L7060" s="2">
        <v>100</v>
      </c>
      <c r="M7060" s="2" t="str">
        <f>"601766"</f>
        <v>601766</v>
      </c>
      <c r="N7060" s="2" t="str">
        <f>"A453612732"</f>
        <v>A453612732</v>
      </c>
      <c r="O7060" s="2" t="str">
        <f>"2639.50"</f>
        <v>2639.50</v>
      </c>
      <c r="P7060" s="2">
        <v>30</v>
      </c>
      <c r="Q7060" s="2">
        <f>P7060*B7060</f>
        <v>3000</v>
      </c>
      <c r="R7060" s="2">
        <f>(Q7060-O7060)/O7060*100</f>
        <v>13.6578897518469</v>
      </c>
    </row>
    <row r="7061" spans="1:18">
      <c r="A7061" s="2" t="s">
        <v>8</v>
      </c>
      <c r="B7061" s="2" t="s">
        <v>9</v>
      </c>
      <c r="C7061" s="4" t="s">
        <v>10</v>
      </c>
      <c r="D7061" s="4"/>
      <c r="E7061" s="4"/>
      <c r="F7061" s="2"/>
      <c r="G7061" s="2">
        <f>SUM(G7045:G7060)</f>
        <v>-178.38</v>
      </c>
      <c r="H7061" s="2"/>
      <c r="I7061" s="2"/>
      <c r="J7061" s="2"/>
      <c r="K7061" s="2"/>
      <c r="L7061" s="2"/>
      <c r="M7061" s="2"/>
      <c r="N7061" s="2"/>
      <c r="O7061" s="2"/>
      <c r="P7061" s="2"/>
      <c r="Q7061" s="2">
        <f>SUM(Q7045:Q7060)</f>
        <v>134800</v>
      </c>
      <c r="R7061" s="2"/>
    </row>
    <row r="7062" customFormat="1" spans="3:8">
      <c r="C7062" s="5"/>
      <c r="D7062" s="5"/>
      <c r="E7062" s="5"/>
      <c r="H7062" s="6">
        <v>42257</v>
      </c>
    </row>
    <row r="7063" customFormat="1" spans="10:10">
      <c r="J7063" s="6">
        <f>H7062+1</f>
        <v>42258</v>
      </c>
    </row>
    <row r="7064" customFormat="1" spans="2:11">
      <c r="B7064" t="s">
        <v>11</v>
      </c>
      <c r="K7064" s="7">
        <f ca="1">NOW()</f>
        <v>42259.9654398148</v>
      </c>
    </row>
    <row r="7065" customFormat="1" spans="9:9">
      <c r="I7065" t="e">
        <f>D7057+1</f>
        <v>#VALUE!</v>
      </c>
    </row>
    <row r="7066" customFormat="1"/>
    <row r="7067" spans="1:18">
      <c r="A7067" s="2" t="s">
        <v>0</v>
      </c>
      <c r="B7067" s="2" t="str">
        <f>"证券数量"</f>
        <v>证券数量</v>
      </c>
      <c r="C7067" s="2" t="s">
        <v>1</v>
      </c>
      <c r="D7067" s="2" t="str">
        <f>"价格币种"</f>
        <v>价格币种</v>
      </c>
      <c r="E7067" s="2" t="str">
        <f>"成本价"</f>
        <v>成本价</v>
      </c>
      <c r="F7067" s="2" t="str">
        <f>"浮动盈亏"</f>
        <v>浮动盈亏</v>
      </c>
      <c r="G7067" s="2" t="str">
        <f>"盈亏比例(%)"</f>
        <v>盈亏比例(%)</v>
      </c>
      <c r="H7067" s="2" t="str">
        <f>"折算汇率"</f>
        <v>折算汇率</v>
      </c>
      <c r="I7067" s="2" t="str">
        <f>"最新市值"</f>
        <v>最新市值</v>
      </c>
      <c r="J7067" s="2" t="str">
        <f>"当前价"</f>
        <v>当前价</v>
      </c>
      <c r="K7067" s="2" t="str">
        <f>"今买数量"</f>
        <v>今买数量</v>
      </c>
      <c r="L7067" s="2" t="str">
        <f>"今卖数量"</f>
        <v>今卖数量</v>
      </c>
      <c r="M7067" s="2" t="str">
        <f>"证券代码"</f>
        <v>证券代码</v>
      </c>
      <c r="N7067" s="2" t="str">
        <f>"股东代码"</f>
        <v>股东代码</v>
      </c>
      <c r="O7067" s="2" t="str">
        <f>"成本金额"</f>
        <v>成本金额</v>
      </c>
      <c r="P7067" s="2" t="s">
        <v>2</v>
      </c>
      <c r="Q7067" s="2"/>
      <c r="R7067" s="2" t="s">
        <v>3</v>
      </c>
    </row>
    <row r="7068" spans="1:18">
      <c r="A7068" s="2" t="s">
        <v>4</v>
      </c>
      <c r="B7068" s="9" t="s">
        <v>5</v>
      </c>
      <c r="C7068" s="9" t="s">
        <v>5</v>
      </c>
      <c r="D7068" s="2" t="str">
        <f t="shared" ref="D7068:D7083" si="2108">"人民币"</f>
        <v>人民币</v>
      </c>
      <c r="E7068" s="2">
        <v>19.758</v>
      </c>
      <c r="F7068" s="2">
        <v>-1294.53</v>
      </c>
      <c r="G7068" s="2">
        <v>-8.19</v>
      </c>
      <c r="H7068" s="9" t="s">
        <v>6</v>
      </c>
      <c r="I7068" s="2">
        <v>14512</v>
      </c>
      <c r="J7068" s="2">
        <v>18.14</v>
      </c>
      <c r="K7068" s="2">
        <v>0</v>
      </c>
      <c r="L7068" s="2">
        <v>0</v>
      </c>
      <c r="M7068" s="2" t="str">
        <f>"000936"</f>
        <v>000936</v>
      </c>
      <c r="N7068" s="2" t="str">
        <f t="shared" ref="N7068:N7071" si="2109">"0157472516"</f>
        <v>0157472516</v>
      </c>
      <c r="O7068" s="2" t="str">
        <f>"15806.53"</f>
        <v>15806.53</v>
      </c>
      <c r="P7068" s="2">
        <v>30</v>
      </c>
      <c r="Q7068" s="2">
        <f t="shared" ref="Q7068:Q7083" si="2110">P7068*B7068</f>
        <v>24000</v>
      </c>
      <c r="R7068" s="2">
        <f t="shared" ref="R7068:R7083" si="2111">(Q7068-O7068)/O7068*100</f>
        <v>51.835981711356</v>
      </c>
    </row>
    <row r="7069" spans="1:18">
      <c r="A7069" s="2" t="str">
        <f>"创业板B"</f>
        <v>创业板B</v>
      </c>
      <c r="B7069" s="2">
        <v>10000</v>
      </c>
      <c r="C7069" s="2">
        <v>10000</v>
      </c>
      <c r="D7069" s="2" t="str">
        <f>"人民币"</f>
        <v>人民币</v>
      </c>
      <c r="E7069" s="2">
        <v>1.116</v>
      </c>
      <c r="F7069" s="2">
        <v>-927.5</v>
      </c>
      <c r="G7069" s="2">
        <v>-8.33</v>
      </c>
      <c r="H7069" s="2"/>
      <c r="I7069" s="2">
        <v>10230</v>
      </c>
      <c r="J7069" s="2">
        <v>1.023</v>
      </c>
      <c r="K7069" s="2">
        <v>0</v>
      </c>
      <c r="L7069" s="2">
        <v>0</v>
      </c>
      <c r="M7069" s="2" t="str">
        <f>"150153"</f>
        <v>150153</v>
      </c>
      <c r="N7069" s="2" t="str">
        <f>"0157472516"</f>
        <v>0157472516</v>
      </c>
      <c r="O7069" s="2" t="str">
        <f>"11157.50"</f>
        <v>11157.50</v>
      </c>
      <c r="P7069" s="2">
        <v>1.3</v>
      </c>
      <c r="Q7069" s="2">
        <f>P7069*B7069</f>
        <v>13000</v>
      </c>
      <c r="R7069" s="2">
        <f>(Q7069-O7069)/O7069*100</f>
        <v>16.5135559041004</v>
      </c>
    </row>
    <row r="7070" spans="1:18">
      <c r="A7070" s="2" t="s">
        <v>7</v>
      </c>
      <c r="B7070" s="2">
        <v>600</v>
      </c>
      <c r="C7070" s="2">
        <v>600</v>
      </c>
      <c r="D7070" s="2" t="str">
        <f>"人民币"</f>
        <v>人民币</v>
      </c>
      <c r="E7070" s="2">
        <v>17.548</v>
      </c>
      <c r="F7070" s="2">
        <v>-310.88</v>
      </c>
      <c r="G7070" s="2">
        <v>-2.95</v>
      </c>
      <c r="H7070" s="2"/>
      <c r="I7070" s="2">
        <v>10218</v>
      </c>
      <c r="J7070" s="2">
        <v>17.03</v>
      </c>
      <c r="K7070" s="2">
        <v>0</v>
      </c>
      <c r="L7070" s="2">
        <v>0</v>
      </c>
      <c r="M7070" s="2" t="str">
        <f>"600008"</f>
        <v>600008</v>
      </c>
      <c r="N7070" s="2" t="str">
        <f t="shared" ref="N7070:N7073" si="2112">"A453612732"</f>
        <v>A453612732</v>
      </c>
      <c r="O7070" s="2" t="str">
        <f>"10528.88"</f>
        <v>10528.88</v>
      </c>
      <c r="P7070" s="2">
        <v>25</v>
      </c>
      <c r="Q7070" s="2">
        <f>P7070*B7070</f>
        <v>15000</v>
      </c>
      <c r="R7070" s="2">
        <f>(Q7070-O7070)/O7070*100</f>
        <v>42.4652954540274</v>
      </c>
    </row>
    <row r="7071" spans="1:18">
      <c r="A7071" s="2" t="str">
        <f>"华英农业"</f>
        <v>华英农业</v>
      </c>
      <c r="B7071" s="2">
        <v>600</v>
      </c>
      <c r="C7071" s="2">
        <v>300</v>
      </c>
      <c r="D7071" s="2" t="str">
        <f>"人民币"</f>
        <v>人民币</v>
      </c>
      <c r="E7071" s="2">
        <v>14.948</v>
      </c>
      <c r="F7071" s="2">
        <v>-418.66</v>
      </c>
      <c r="G7071" s="2">
        <v>-4.67</v>
      </c>
      <c r="H7071" s="2"/>
      <c r="I7071" s="2">
        <v>8550</v>
      </c>
      <c r="J7071" s="2">
        <v>14.25</v>
      </c>
      <c r="K7071" s="2">
        <v>300</v>
      </c>
      <c r="L7071" s="2">
        <v>0</v>
      </c>
      <c r="M7071" s="2" t="str">
        <f>"002321"</f>
        <v>002321</v>
      </c>
      <c r="N7071" s="2" t="str">
        <f>"0157472516"</f>
        <v>0157472516</v>
      </c>
      <c r="O7071" s="2" t="str">
        <f>"8968.66"</f>
        <v>8968.66</v>
      </c>
      <c r="P7071" s="2">
        <v>25</v>
      </c>
      <c r="Q7071" s="2">
        <f>P7071*B7071</f>
        <v>15000</v>
      </c>
      <c r="R7071" s="2">
        <f>(Q7071-O7071)/O7071*100</f>
        <v>67.2490650777262</v>
      </c>
    </row>
    <row r="7072" spans="1:18">
      <c r="A7072" s="2" t="str">
        <f>"*ST阳化"</f>
        <v>*ST阳化</v>
      </c>
      <c r="B7072" s="2">
        <v>900</v>
      </c>
      <c r="C7072" s="2">
        <v>600</v>
      </c>
      <c r="D7072" s="2" t="str">
        <f>"人民币"</f>
        <v>人民币</v>
      </c>
      <c r="E7072" s="2">
        <v>7.599</v>
      </c>
      <c r="F7072" s="2">
        <v>-80.2</v>
      </c>
      <c r="G7072" s="2">
        <v>-1.17</v>
      </c>
      <c r="H7072" s="2"/>
      <c r="I7072" s="2">
        <v>6759</v>
      </c>
      <c r="J7072" s="2">
        <v>7.51</v>
      </c>
      <c r="K7072" s="2">
        <v>300</v>
      </c>
      <c r="L7072" s="2">
        <v>0</v>
      </c>
      <c r="M7072" s="2" t="str">
        <f>"600691"</f>
        <v>600691</v>
      </c>
      <c r="N7072" s="2" t="str">
        <f>"A453612732"</f>
        <v>A453612732</v>
      </c>
      <c r="O7072" s="2" t="str">
        <f>"6839.20"</f>
        <v>6839.20</v>
      </c>
      <c r="P7072" s="2">
        <v>11</v>
      </c>
      <c r="Q7072" s="2">
        <f>P7072*B7072</f>
        <v>9900</v>
      </c>
      <c r="R7072" s="2">
        <f>(Q7072-O7072)/O7072*100</f>
        <v>44.7537723710376</v>
      </c>
    </row>
    <row r="7073" spans="1:18">
      <c r="A7073" s="2" t="str">
        <f>"雪峰科技"</f>
        <v>雪峰科技</v>
      </c>
      <c r="B7073" s="2">
        <v>200</v>
      </c>
      <c r="C7073" s="2">
        <v>100</v>
      </c>
      <c r="D7073" s="2" t="str">
        <f>"人民币"</f>
        <v>人民币</v>
      </c>
      <c r="E7073" s="2">
        <v>37.898</v>
      </c>
      <c r="F7073" s="2">
        <v>-1239.59</v>
      </c>
      <c r="G7073" s="2">
        <v>-16.35</v>
      </c>
      <c r="H7073" s="2"/>
      <c r="I7073" s="2">
        <v>6340</v>
      </c>
      <c r="J7073" s="2">
        <v>31.7</v>
      </c>
      <c r="K7073" s="2">
        <v>100</v>
      </c>
      <c r="L7073" s="2">
        <v>0</v>
      </c>
      <c r="M7073" s="2" t="str">
        <f>"603227"</f>
        <v>603227</v>
      </c>
      <c r="N7073" s="2" t="str">
        <f>"A453612732"</f>
        <v>A453612732</v>
      </c>
      <c r="O7073" s="2" t="str">
        <f>"7579.59"</f>
        <v>7579.59</v>
      </c>
      <c r="P7073" s="2">
        <v>42</v>
      </c>
      <c r="Q7073" s="2">
        <f>P7073*B7073</f>
        <v>8400</v>
      </c>
      <c r="R7073" s="2">
        <f>(Q7073-O7073)/O7073*100</f>
        <v>10.8239363870605</v>
      </c>
    </row>
    <row r="7074" spans="1:18">
      <c r="A7074" s="2" t="str">
        <f>"三花股份"</f>
        <v>三花股份</v>
      </c>
      <c r="B7074" s="2">
        <v>400</v>
      </c>
      <c r="C7074" s="2">
        <v>400</v>
      </c>
      <c r="D7074" s="2" t="str">
        <f>"人民币"</f>
        <v>人民币</v>
      </c>
      <c r="E7074" s="2">
        <v>13.737</v>
      </c>
      <c r="F7074" s="2">
        <v>69.25</v>
      </c>
      <c r="G7074" s="2">
        <v>1.26</v>
      </c>
      <c r="H7074" s="2"/>
      <c r="I7074" s="2">
        <v>5564</v>
      </c>
      <c r="J7074" s="2">
        <v>13.91</v>
      </c>
      <c r="K7074" s="2">
        <v>0</v>
      </c>
      <c r="L7074" s="2">
        <v>0</v>
      </c>
      <c r="M7074" s="2" t="str">
        <f>"002050"</f>
        <v>002050</v>
      </c>
      <c r="N7074" s="2" t="str">
        <f t="shared" ref="N7074:N7079" si="2113">"0157472516"</f>
        <v>0157472516</v>
      </c>
      <c r="O7074" s="2" t="str">
        <f>"5494.75"</f>
        <v>5494.75</v>
      </c>
      <c r="P7074" s="2">
        <v>20</v>
      </c>
      <c r="Q7074" s="2">
        <f>P7074*B7074</f>
        <v>8000</v>
      </c>
      <c r="R7074" s="2">
        <f>(Q7074-O7074)/O7074*100</f>
        <v>45.5935210883116</v>
      </c>
    </row>
    <row r="7075" spans="1:18">
      <c r="A7075" s="2" t="str">
        <f>"农 产 品"</f>
        <v>农 产 品</v>
      </c>
      <c r="B7075" s="2">
        <v>200</v>
      </c>
      <c r="C7075" s="2">
        <v>200</v>
      </c>
      <c r="D7075" s="2" t="str">
        <f>"人民币"</f>
        <v>人民币</v>
      </c>
      <c r="E7075" s="2">
        <v>25.665</v>
      </c>
      <c r="F7075" s="2">
        <v>-601</v>
      </c>
      <c r="G7075" s="2">
        <v>-11.71</v>
      </c>
      <c r="H7075" s="2"/>
      <c r="I7075" s="2">
        <v>4532</v>
      </c>
      <c r="J7075" s="2">
        <v>22.66</v>
      </c>
      <c r="K7075" s="2">
        <v>0</v>
      </c>
      <c r="L7075" s="2">
        <v>0</v>
      </c>
      <c r="M7075" s="2" t="str">
        <f>"000061"</f>
        <v>000061</v>
      </c>
      <c r="N7075" s="2" t="str">
        <f>"0157472516"</f>
        <v>0157472516</v>
      </c>
      <c r="O7075" s="2" t="str">
        <f>"5133.00"</f>
        <v>5133.00</v>
      </c>
      <c r="P7075" s="2">
        <v>35</v>
      </c>
      <c r="Q7075" s="2">
        <f>P7075*B7075</f>
        <v>7000</v>
      </c>
      <c r="R7075" s="2">
        <f>(Q7075-O7075)/O7075*100</f>
        <v>36.3724917202416</v>
      </c>
    </row>
    <row r="7076" spans="1:18">
      <c r="A7076" s="2" t="str">
        <f>"北京城建"</f>
        <v>北京城建</v>
      </c>
      <c r="B7076" s="2">
        <v>200</v>
      </c>
      <c r="C7076" s="2">
        <v>200</v>
      </c>
      <c r="D7076" s="2" t="str">
        <f>"人民币"</f>
        <v>人民币</v>
      </c>
      <c r="E7076" s="2">
        <v>24.605</v>
      </c>
      <c r="F7076" s="2">
        <v>-394.99</v>
      </c>
      <c r="G7076" s="2">
        <v>-8.03</v>
      </c>
      <c r="H7076" s="2"/>
      <c r="I7076" s="2">
        <v>4526</v>
      </c>
      <c r="J7076" s="2">
        <v>22.63</v>
      </c>
      <c r="K7076" s="2">
        <v>0</v>
      </c>
      <c r="L7076" s="2">
        <v>0</v>
      </c>
      <c r="M7076" s="2" t="str">
        <f>"600266"</f>
        <v>600266</v>
      </c>
      <c r="N7076" s="2" t="str">
        <f t="shared" ref="N7076:N7078" si="2114">"A453612732"</f>
        <v>A453612732</v>
      </c>
      <c r="O7076" s="2" t="str">
        <f>"4920.99"</f>
        <v>4920.99</v>
      </c>
      <c r="P7076" s="2">
        <v>28</v>
      </c>
      <c r="Q7076" s="2">
        <f>P7076*B7076</f>
        <v>5600</v>
      </c>
      <c r="R7076" s="2">
        <f>(Q7076-O7076)/O7076*100</f>
        <v>13.7982397850839</v>
      </c>
    </row>
    <row r="7077" spans="1:18">
      <c r="A7077" s="2" t="str">
        <f>"上汽集团"</f>
        <v>上汽集团</v>
      </c>
      <c r="B7077" s="2">
        <v>200</v>
      </c>
      <c r="C7077" s="2">
        <v>200</v>
      </c>
      <c r="D7077" s="2" t="str">
        <f>"人民币"</f>
        <v>人民币</v>
      </c>
      <c r="E7077" s="2">
        <v>24.736</v>
      </c>
      <c r="F7077" s="2">
        <v>-449.12</v>
      </c>
      <c r="G7077" s="2">
        <v>-9.08</v>
      </c>
      <c r="H7077" s="2"/>
      <c r="I7077" s="2">
        <v>4498</v>
      </c>
      <c r="J7077" s="2">
        <v>22.49</v>
      </c>
      <c r="K7077" s="2">
        <v>0</v>
      </c>
      <c r="L7077" s="2">
        <v>0</v>
      </c>
      <c r="M7077" s="2" t="str">
        <f>"600104"</f>
        <v>600104</v>
      </c>
      <c r="N7077" s="2" t="str">
        <f>"A453612732"</f>
        <v>A453612732</v>
      </c>
      <c r="O7077" s="2" t="str">
        <f>"4947.12"</f>
        <v>4947.12</v>
      </c>
      <c r="P7077" s="2">
        <v>35</v>
      </c>
      <c r="Q7077" s="2">
        <f>P7077*B7077</f>
        <v>7000</v>
      </c>
      <c r="R7077" s="2">
        <f>(Q7077-O7077)/O7077*100</f>
        <v>41.4964666310904</v>
      </c>
    </row>
    <row r="7078" spans="1:18">
      <c r="A7078" s="2" t="str">
        <f>"中海集运"</f>
        <v>中海集运</v>
      </c>
      <c r="B7078" s="2">
        <v>400</v>
      </c>
      <c r="C7078" s="2">
        <v>400</v>
      </c>
      <c r="D7078" s="2" t="str">
        <f>"人民币"</f>
        <v>人民币</v>
      </c>
      <c r="E7078" s="2">
        <v>9.099</v>
      </c>
      <c r="F7078" s="2">
        <v>-167.68</v>
      </c>
      <c r="G7078" s="2">
        <v>-4.6</v>
      </c>
      <c r="H7078" s="2"/>
      <c r="I7078" s="2">
        <v>3472</v>
      </c>
      <c r="J7078" s="2">
        <v>8.68</v>
      </c>
      <c r="K7078" s="2">
        <v>0</v>
      </c>
      <c r="L7078" s="2">
        <v>0</v>
      </c>
      <c r="M7078" s="2" t="str">
        <f>"601866"</f>
        <v>601866</v>
      </c>
      <c r="N7078" s="2" t="str">
        <f>"A453612732"</f>
        <v>A453612732</v>
      </c>
      <c r="O7078" s="2" t="str">
        <f>"3639.68"</f>
        <v>3639.68</v>
      </c>
      <c r="P7078" s="2">
        <v>12</v>
      </c>
      <c r="Q7078" s="2">
        <f>P7078*B7078</f>
        <v>4800</v>
      </c>
      <c r="R7078" s="2">
        <f>(Q7078-O7078)/O7078*100</f>
        <v>31.8797256901706</v>
      </c>
    </row>
    <row r="7079" spans="1:18">
      <c r="A7079" s="2" t="str">
        <f>"中航军B"</f>
        <v>中航军B</v>
      </c>
      <c r="B7079" s="2">
        <v>3000</v>
      </c>
      <c r="C7079" s="2">
        <v>3000</v>
      </c>
      <c r="D7079" s="2" t="str">
        <f>"人民币"</f>
        <v>人民币</v>
      </c>
      <c r="E7079" s="2">
        <v>0.972</v>
      </c>
      <c r="F7079" s="2">
        <v>-62</v>
      </c>
      <c r="G7079" s="2">
        <v>-2.16</v>
      </c>
      <c r="H7079" s="2"/>
      <c r="I7079" s="2">
        <v>2853</v>
      </c>
      <c r="J7079" s="2">
        <v>0.951</v>
      </c>
      <c r="K7079" s="2">
        <v>0</v>
      </c>
      <c r="L7079" s="2">
        <v>0</v>
      </c>
      <c r="M7079" s="2" t="str">
        <f>"150222"</f>
        <v>150222</v>
      </c>
      <c r="N7079" s="2" t="str">
        <f>"0157472516"</f>
        <v>0157472516</v>
      </c>
      <c r="O7079" s="2" t="str">
        <f>"2915.00"</f>
        <v>2915.00</v>
      </c>
      <c r="P7079" s="2">
        <v>1.1</v>
      </c>
      <c r="Q7079" s="2">
        <f>P7079*B7079</f>
        <v>3300</v>
      </c>
      <c r="R7079" s="2">
        <f>(Q7079-O7079)/O7079*100</f>
        <v>13.2075471698113</v>
      </c>
    </row>
    <row r="7080" spans="1:18">
      <c r="A7080" s="2" t="str">
        <f>"华贸物流"</f>
        <v>华贸物流</v>
      </c>
      <c r="B7080" s="2">
        <v>200</v>
      </c>
      <c r="C7080" s="2">
        <v>200</v>
      </c>
      <c r="D7080" s="2" t="str">
        <f>"人民币"</f>
        <v>人民币</v>
      </c>
      <c r="E7080" s="2">
        <v>16.576</v>
      </c>
      <c r="F7080" s="2">
        <v>-473.12</v>
      </c>
      <c r="G7080" s="2">
        <v>-14.27</v>
      </c>
      <c r="H7080" s="2"/>
      <c r="I7080" s="2">
        <v>2842</v>
      </c>
      <c r="J7080" s="2">
        <v>14.21</v>
      </c>
      <c r="K7080" s="2">
        <v>0</v>
      </c>
      <c r="L7080" s="2">
        <v>0</v>
      </c>
      <c r="M7080" s="2" t="str">
        <f>"603128"</f>
        <v>603128</v>
      </c>
      <c r="N7080" s="2" t="str">
        <f t="shared" ref="N7080:N7083" si="2115">"A453612732"</f>
        <v>A453612732</v>
      </c>
      <c r="O7080" s="2" t="str">
        <f>"3315.12"</f>
        <v>3315.12</v>
      </c>
      <c r="P7080" s="2">
        <v>20</v>
      </c>
      <c r="Q7080" s="2">
        <f>P7080*B7080</f>
        <v>4000</v>
      </c>
      <c r="R7080" s="2">
        <f>(Q7080-O7080)/O7080*100</f>
        <v>20.6592823185888</v>
      </c>
    </row>
    <row r="7081" spans="1:18">
      <c r="A7081" s="2" t="str">
        <f>"盛达矿业"</f>
        <v>盛达矿业</v>
      </c>
      <c r="B7081" s="2">
        <v>100</v>
      </c>
      <c r="C7081" s="2">
        <v>100</v>
      </c>
      <c r="D7081" s="2" t="str">
        <f>"人民币"</f>
        <v>人民币</v>
      </c>
      <c r="E7081" s="2">
        <v>38.308</v>
      </c>
      <c r="F7081" s="2">
        <v>-1175.77</v>
      </c>
      <c r="G7081" s="2">
        <v>-30.69</v>
      </c>
      <c r="H7081" s="2"/>
      <c r="I7081" s="2">
        <v>2655</v>
      </c>
      <c r="J7081" s="2">
        <v>26.55</v>
      </c>
      <c r="K7081" s="2">
        <v>0</v>
      </c>
      <c r="L7081" s="2">
        <v>100</v>
      </c>
      <c r="M7081" s="2" t="str">
        <f>"000603"</f>
        <v>000603</v>
      </c>
      <c r="N7081" s="2" t="str">
        <f>"0157472516"</f>
        <v>0157472516</v>
      </c>
      <c r="O7081" s="2" t="str">
        <f>"3830.77"</f>
        <v>3830.77</v>
      </c>
      <c r="P7081" s="2">
        <v>40</v>
      </c>
      <c r="Q7081" s="2">
        <f>P7081*B7081</f>
        <v>4000</v>
      </c>
      <c r="R7081" s="2">
        <f>(Q7081-O7081)/O7081*100</f>
        <v>4.41764971533138</v>
      </c>
    </row>
    <row r="7082" spans="1:18">
      <c r="A7082" s="2" t="str">
        <f>"大众交通"</f>
        <v>大众交通</v>
      </c>
      <c r="B7082" s="2">
        <v>100</v>
      </c>
      <c r="C7082" s="2">
        <v>100</v>
      </c>
      <c r="D7082" s="2" t="str">
        <f>"人民币"</f>
        <v>人民币</v>
      </c>
      <c r="E7082" s="2">
        <v>30.941</v>
      </c>
      <c r="F7082" s="2">
        <v>-1037.13</v>
      </c>
      <c r="G7082" s="2">
        <v>-33.52</v>
      </c>
      <c r="H7082" s="2"/>
      <c r="I7082" s="2">
        <v>2057</v>
      </c>
      <c r="J7082" s="2">
        <v>20.57</v>
      </c>
      <c r="K7082" s="2">
        <v>0</v>
      </c>
      <c r="L7082" s="2">
        <v>0</v>
      </c>
      <c r="M7082" s="2" t="str">
        <f>"600611"</f>
        <v>600611</v>
      </c>
      <c r="N7082" s="2" t="str">
        <f>"A453612732"</f>
        <v>A453612732</v>
      </c>
      <c r="O7082" s="2" t="str">
        <f>"3094.13"</f>
        <v>3094.13</v>
      </c>
      <c r="P7082" s="2">
        <v>28</v>
      </c>
      <c r="Q7082" s="2">
        <f>P7082*B7082</f>
        <v>2800</v>
      </c>
      <c r="R7082" s="2">
        <f>(Q7082-O7082)/O7082*100</f>
        <v>-9.50606470962759</v>
      </c>
    </row>
    <row r="7083" spans="1:18">
      <c r="A7083" s="2" t="str">
        <f>"中国中车"</f>
        <v>中国中车</v>
      </c>
      <c r="B7083" s="2">
        <v>100</v>
      </c>
      <c r="C7083" s="2">
        <v>100</v>
      </c>
      <c r="D7083" s="2" t="str">
        <f>"人民币"</f>
        <v>人民币</v>
      </c>
      <c r="E7083" s="2">
        <v>26.395</v>
      </c>
      <c r="F7083" s="2">
        <v>-631.5</v>
      </c>
      <c r="G7083" s="2">
        <v>-23.92</v>
      </c>
      <c r="H7083" s="2"/>
      <c r="I7083" s="2">
        <v>2008</v>
      </c>
      <c r="J7083" s="2">
        <v>20.08</v>
      </c>
      <c r="K7083" s="2">
        <v>0</v>
      </c>
      <c r="L7083" s="2">
        <v>100</v>
      </c>
      <c r="M7083" s="2" t="str">
        <f>"601766"</f>
        <v>601766</v>
      </c>
      <c r="N7083" s="2" t="str">
        <f>"A453612732"</f>
        <v>A453612732</v>
      </c>
      <c r="O7083" s="2" t="str">
        <f>"2639.50"</f>
        <v>2639.50</v>
      </c>
      <c r="P7083" s="2">
        <v>30</v>
      </c>
      <c r="Q7083" s="2">
        <f>P7083*B7083</f>
        <v>3000</v>
      </c>
      <c r="R7083" s="2">
        <f>(Q7083-O7083)/O7083*100</f>
        <v>13.6578897518469</v>
      </c>
    </row>
    <row r="7084" spans="1:18">
      <c r="A7084" s="2" t="s">
        <v>8</v>
      </c>
      <c r="B7084" s="2" t="s">
        <v>9</v>
      </c>
      <c r="C7084" s="4" t="s">
        <v>10</v>
      </c>
      <c r="D7084" s="4"/>
      <c r="E7084" s="4"/>
      <c r="F7084" s="2"/>
      <c r="G7084" s="2">
        <f>SUM(G7068:G7083)</f>
        <v>-178.38</v>
      </c>
      <c r="H7084" s="2"/>
      <c r="I7084" s="2"/>
      <c r="J7084" s="2"/>
      <c r="K7084" s="2"/>
      <c r="L7084" s="2"/>
      <c r="M7084" s="2"/>
      <c r="N7084" s="2"/>
      <c r="O7084" s="2"/>
      <c r="P7084" s="2"/>
      <c r="Q7084" s="2">
        <f>SUM(Q7068:Q7083)</f>
        <v>134800</v>
      </c>
      <c r="R7084" s="2"/>
    </row>
    <row r="7085" customFormat="1" spans="3:8">
      <c r="C7085" s="5"/>
      <c r="D7085" s="5"/>
      <c r="E7085" s="5"/>
      <c r="H7085" s="6">
        <v>42257</v>
      </c>
    </row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spans="2:18">
      <c r="B7097" s="2" t="str">
        <f>"币种"</f>
        <v>币种</v>
      </c>
      <c r="C7097" s="2" t="str">
        <f>"余额"</f>
        <v>余额</v>
      </c>
      <c r="D7097" s="2" t="str">
        <f>"可用"</f>
        <v>可用</v>
      </c>
      <c r="E7097" s="2" t="str">
        <f>"可取"</f>
        <v>可取</v>
      </c>
      <c r="F7097" s="2" t="str">
        <f>"参考市值"</f>
        <v>参考市值</v>
      </c>
      <c r="G7097" s="2" t="str">
        <f>"资产"</f>
        <v>资产</v>
      </c>
      <c r="H7097" s="2" t="str">
        <f>"盈亏"</f>
        <v>盈亏</v>
      </c>
      <c r="I7097" s="2"/>
      <c r="J7097" s="2"/>
      <c r="K7097" s="2"/>
      <c r="L7097" s="2"/>
      <c r="M7097" s="2"/>
      <c r="N7097" s="2"/>
      <c r="O7097" s="2"/>
      <c r="P7097" s="2"/>
      <c r="Q7097" s="2"/>
      <c r="R7097" s="2"/>
    </row>
    <row r="7098" spans="2:18">
      <c r="B7098" s="2" t="str">
        <f>"人民币"</f>
        <v>人民币</v>
      </c>
      <c r="C7098" s="2" t="str">
        <f>"5508.71"</f>
        <v>5508.71</v>
      </c>
      <c r="D7098" s="2" t="str">
        <f>"138.54"</f>
        <v>138.54</v>
      </c>
      <c r="E7098" s="2" t="str">
        <f>"138.54"</f>
        <v>138.54</v>
      </c>
      <c r="F7098" s="2" t="str">
        <f>"91616.00"</f>
        <v>91616.00</v>
      </c>
      <c r="G7098" s="2" t="str">
        <f>"91754.54"</f>
        <v>91754.54</v>
      </c>
      <c r="H7098" s="2" t="str">
        <f>"-9194.42"</f>
        <v>-9194.42</v>
      </c>
      <c r="I7098" s="2"/>
      <c r="J7098" s="2"/>
      <c r="K7098" s="2"/>
      <c r="L7098" s="2"/>
      <c r="M7098" s="2"/>
      <c r="N7098" s="2"/>
      <c r="O7098" s="2"/>
      <c r="P7098" s="2"/>
      <c r="Q7098" s="2"/>
      <c r="R7098" s="2"/>
    </row>
    <row r="7099" spans="2:18"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8"/>
    </row>
    <row r="7100" spans="2:18">
      <c r="B7100" s="2" t="s">
        <v>0</v>
      </c>
      <c r="C7100" s="2" t="str">
        <f>"证券数量"</f>
        <v>证券数量</v>
      </c>
      <c r="D7100" s="2" t="s">
        <v>1</v>
      </c>
      <c r="E7100" s="2" t="str">
        <f>"价格币种"</f>
        <v>价格币种</v>
      </c>
      <c r="F7100" s="2" t="str">
        <f>"成本价"</f>
        <v>成本价</v>
      </c>
      <c r="G7100" s="2" t="str">
        <f>"浮动盈亏"</f>
        <v>浮动盈亏</v>
      </c>
      <c r="H7100" s="2" t="str">
        <f>"盈亏比例(%)"</f>
        <v>盈亏比例(%)</v>
      </c>
      <c r="I7100" s="2" t="str">
        <f>"折算汇率"</f>
        <v>折算汇率</v>
      </c>
      <c r="J7100" s="2" t="str">
        <f>"最新市值"</f>
        <v>最新市值</v>
      </c>
      <c r="K7100" s="2" t="str">
        <f>"当前价"</f>
        <v>当前价</v>
      </c>
      <c r="L7100" s="2" t="str">
        <f>"今买数量"</f>
        <v>今买数量</v>
      </c>
      <c r="M7100" s="2" t="str">
        <f>"今卖数量"</f>
        <v>今卖数量</v>
      </c>
      <c r="N7100" s="2" t="str">
        <f>"证券代码"</f>
        <v>证券代码</v>
      </c>
      <c r="O7100" s="2" t="str">
        <f>"股东代码"</f>
        <v>股东代码</v>
      </c>
      <c r="P7100" s="2" t="str">
        <f>"成本金额"</f>
        <v>成本金额</v>
      </c>
      <c r="Q7100" s="2" t="s">
        <v>2</v>
      </c>
      <c r="R7100" s="2"/>
    </row>
    <row r="7101" spans="2:18">
      <c r="B7101" s="2" t="s">
        <v>4</v>
      </c>
      <c r="C7101" s="9" t="s">
        <v>5</v>
      </c>
      <c r="D7101" s="9" t="s">
        <v>5</v>
      </c>
      <c r="E7101" s="2" t="str">
        <f t="shared" ref="E7101:E7116" si="2116">"人民币"</f>
        <v>人民币</v>
      </c>
      <c r="F7101" s="2">
        <v>19.758</v>
      </c>
      <c r="G7101" s="2">
        <v>-1294.53</v>
      </c>
      <c r="H7101" s="2">
        <v>-8.19</v>
      </c>
      <c r="I7101" s="9" t="s">
        <v>6</v>
      </c>
      <c r="J7101" s="2">
        <v>14512</v>
      </c>
      <c r="K7101" s="2">
        <v>18.14</v>
      </c>
      <c r="L7101" s="2">
        <v>0</v>
      </c>
      <c r="M7101" s="2">
        <v>0</v>
      </c>
      <c r="N7101" s="2" t="str">
        <f>"000936"</f>
        <v>000936</v>
      </c>
      <c r="O7101" s="2" t="str">
        <f t="shared" ref="O7101:O7104" si="2117">"0157472516"</f>
        <v>0157472516</v>
      </c>
      <c r="P7101" s="2" t="str">
        <f>"15806.53"</f>
        <v>15806.53</v>
      </c>
      <c r="Q7101" s="2">
        <v>30</v>
      </c>
      <c r="R7101" s="2">
        <f t="shared" ref="R7101:R7116" si="2118">Q7101*C7101</f>
        <v>24000</v>
      </c>
    </row>
    <row r="7102" spans="2:18">
      <c r="B7102" s="2" t="str">
        <f>"创业板B"</f>
        <v>创业板B</v>
      </c>
      <c r="C7102" s="2">
        <v>10000</v>
      </c>
      <c r="D7102" s="2">
        <v>10000</v>
      </c>
      <c r="E7102" s="2" t="str">
        <f>"人民币"</f>
        <v>人民币</v>
      </c>
      <c r="F7102" s="2">
        <v>1.116</v>
      </c>
      <c r="G7102" s="2">
        <v>-927.5</v>
      </c>
      <c r="H7102" s="2">
        <v>-8.33</v>
      </c>
      <c r="I7102" s="2"/>
      <c r="J7102" s="2">
        <v>10230</v>
      </c>
      <c r="K7102" s="2">
        <v>1.023</v>
      </c>
      <c r="L7102" s="2">
        <v>0</v>
      </c>
      <c r="M7102" s="2">
        <v>0</v>
      </c>
      <c r="N7102" s="2" t="str">
        <f>"150153"</f>
        <v>150153</v>
      </c>
      <c r="O7102" s="2" t="str">
        <f>"0157472516"</f>
        <v>0157472516</v>
      </c>
      <c r="P7102" s="2" t="str">
        <f>"11157.50"</f>
        <v>11157.50</v>
      </c>
      <c r="Q7102" s="2">
        <v>1.3</v>
      </c>
      <c r="R7102" s="2">
        <f>Q7102*C7102</f>
        <v>13000</v>
      </c>
    </row>
    <row r="7103" spans="2:18">
      <c r="B7103" s="2" t="s">
        <v>7</v>
      </c>
      <c r="C7103" s="2">
        <v>600</v>
      </c>
      <c r="D7103" s="2">
        <v>600</v>
      </c>
      <c r="E7103" s="2" t="str">
        <f>"人民币"</f>
        <v>人民币</v>
      </c>
      <c r="F7103" s="2">
        <v>17.548</v>
      </c>
      <c r="G7103" s="2">
        <v>-310.88</v>
      </c>
      <c r="H7103" s="2">
        <v>-2.95</v>
      </c>
      <c r="I7103" s="2"/>
      <c r="J7103" s="2">
        <v>10218</v>
      </c>
      <c r="K7103" s="2">
        <v>17.03</v>
      </c>
      <c r="L7103" s="2">
        <v>0</v>
      </c>
      <c r="M7103" s="2">
        <v>0</v>
      </c>
      <c r="N7103" s="2" t="str">
        <f>"600008"</f>
        <v>600008</v>
      </c>
      <c r="O7103" s="2" t="str">
        <f t="shared" ref="O7103:O7106" si="2119">"A453612732"</f>
        <v>A453612732</v>
      </c>
      <c r="P7103" s="2" t="str">
        <f>"10528.88"</f>
        <v>10528.88</v>
      </c>
      <c r="Q7103" s="2">
        <v>25</v>
      </c>
      <c r="R7103" s="2">
        <f>Q7103*C7103</f>
        <v>15000</v>
      </c>
    </row>
    <row r="7104" spans="2:18">
      <c r="B7104" s="2" t="str">
        <f>"华英农业"</f>
        <v>华英农业</v>
      </c>
      <c r="C7104" s="2">
        <v>600</v>
      </c>
      <c r="D7104" s="2">
        <v>300</v>
      </c>
      <c r="E7104" s="2" t="str">
        <f>"人民币"</f>
        <v>人民币</v>
      </c>
      <c r="F7104" s="2">
        <v>14.948</v>
      </c>
      <c r="G7104" s="2">
        <v>-418.66</v>
      </c>
      <c r="H7104" s="2">
        <v>-4.67</v>
      </c>
      <c r="I7104" s="2"/>
      <c r="J7104" s="2">
        <v>8550</v>
      </c>
      <c r="K7104" s="2">
        <v>14.25</v>
      </c>
      <c r="L7104" s="2">
        <v>300</v>
      </c>
      <c r="M7104" s="2">
        <v>0</v>
      </c>
      <c r="N7104" s="2" t="str">
        <f>"002321"</f>
        <v>002321</v>
      </c>
      <c r="O7104" s="2" t="str">
        <f>"0157472516"</f>
        <v>0157472516</v>
      </c>
      <c r="P7104" s="2" t="str">
        <f>"8968.66"</f>
        <v>8968.66</v>
      </c>
      <c r="Q7104" s="2">
        <v>25</v>
      </c>
      <c r="R7104" s="2">
        <f>Q7104*C7104</f>
        <v>15000</v>
      </c>
    </row>
    <row r="7105" spans="2:18">
      <c r="B7105" s="2" t="str">
        <f>"*ST阳化"</f>
        <v>*ST阳化</v>
      </c>
      <c r="C7105" s="2">
        <v>900</v>
      </c>
      <c r="D7105" s="2">
        <v>600</v>
      </c>
      <c r="E7105" s="2" t="str">
        <f>"人民币"</f>
        <v>人民币</v>
      </c>
      <c r="F7105" s="2">
        <v>7.599</v>
      </c>
      <c r="G7105" s="2">
        <v>-80.2</v>
      </c>
      <c r="H7105" s="2">
        <v>-1.17</v>
      </c>
      <c r="I7105" s="2"/>
      <c r="J7105" s="2">
        <v>6759</v>
      </c>
      <c r="K7105" s="2">
        <v>7.51</v>
      </c>
      <c r="L7105" s="2">
        <v>300</v>
      </c>
      <c r="M7105" s="2">
        <v>0</v>
      </c>
      <c r="N7105" s="2" t="str">
        <f>"600691"</f>
        <v>600691</v>
      </c>
      <c r="O7105" s="2" t="str">
        <f>"A453612732"</f>
        <v>A453612732</v>
      </c>
      <c r="P7105" s="2" t="str">
        <f>"6839.20"</f>
        <v>6839.20</v>
      </c>
      <c r="Q7105" s="2">
        <v>11</v>
      </c>
      <c r="R7105" s="2">
        <f>Q7105*C7105</f>
        <v>9900</v>
      </c>
    </row>
    <row r="7106" spans="2:18">
      <c r="B7106" s="2" t="str">
        <f>"雪峰科技"</f>
        <v>雪峰科技</v>
      </c>
      <c r="C7106" s="2">
        <v>200</v>
      </c>
      <c r="D7106" s="2">
        <v>100</v>
      </c>
      <c r="E7106" s="2" t="str">
        <f>"人民币"</f>
        <v>人民币</v>
      </c>
      <c r="F7106" s="2">
        <v>37.898</v>
      </c>
      <c r="G7106" s="2">
        <v>-1239.59</v>
      </c>
      <c r="H7106" s="2">
        <v>-16.35</v>
      </c>
      <c r="I7106" s="2"/>
      <c r="J7106" s="2">
        <v>6340</v>
      </c>
      <c r="K7106" s="2">
        <v>31.7</v>
      </c>
      <c r="L7106" s="2">
        <v>100</v>
      </c>
      <c r="M7106" s="2">
        <v>0</v>
      </c>
      <c r="N7106" s="2" t="str">
        <f>"603227"</f>
        <v>603227</v>
      </c>
      <c r="O7106" s="2" t="str">
        <f>"A453612732"</f>
        <v>A453612732</v>
      </c>
      <c r="P7106" s="2" t="str">
        <f>"7579.59"</f>
        <v>7579.59</v>
      </c>
      <c r="Q7106" s="2">
        <v>42</v>
      </c>
      <c r="R7106" s="2">
        <f>Q7106*C7106</f>
        <v>8400</v>
      </c>
    </row>
    <row r="7107" spans="2:18">
      <c r="B7107" s="2" t="str">
        <f>"三花股份"</f>
        <v>三花股份</v>
      </c>
      <c r="C7107" s="2">
        <v>400</v>
      </c>
      <c r="D7107" s="2">
        <v>400</v>
      </c>
      <c r="E7107" s="2" t="str">
        <f>"人民币"</f>
        <v>人民币</v>
      </c>
      <c r="F7107" s="2">
        <v>13.737</v>
      </c>
      <c r="G7107" s="2">
        <v>69.25</v>
      </c>
      <c r="H7107" s="2">
        <v>1.26</v>
      </c>
      <c r="I7107" s="2"/>
      <c r="J7107" s="2">
        <v>5564</v>
      </c>
      <c r="K7107" s="2">
        <v>13.91</v>
      </c>
      <c r="L7107" s="2">
        <v>0</v>
      </c>
      <c r="M7107" s="2">
        <v>0</v>
      </c>
      <c r="N7107" s="2" t="str">
        <f>"002050"</f>
        <v>002050</v>
      </c>
      <c r="O7107" s="2" t="str">
        <f t="shared" ref="O7107:O7112" si="2120">"0157472516"</f>
        <v>0157472516</v>
      </c>
      <c r="P7107" s="2" t="str">
        <f>"5494.75"</f>
        <v>5494.75</v>
      </c>
      <c r="Q7107" s="2">
        <v>20</v>
      </c>
      <c r="R7107" s="2">
        <f>Q7107*C7107</f>
        <v>8000</v>
      </c>
    </row>
    <row r="7108" spans="2:18">
      <c r="B7108" s="2" t="str">
        <f>"农 产 品"</f>
        <v>农 产 品</v>
      </c>
      <c r="C7108" s="2">
        <v>200</v>
      </c>
      <c r="D7108" s="2">
        <v>200</v>
      </c>
      <c r="E7108" s="2" t="str">
        <f>"人民币"</f>
        <v>人民币</v>
      </c>
      <c r="F7108" s="2">
        <v>25.665</v>
      </c>
      <c r="G7108" s="2">
        <v>-601</v>
      </c>
      <c r="H7108" s="2">
        <v>-11.71</v>
      </c>
      <c r="I7108" s="2"/>
      <c r="J7108" s="2">
        <v>4532</v>
      </c>
      <c r="K7108" s="2">
        <v>22.66</v>
      </c>
      <c r="L7108" s="2">
        <v>0</v>
      </c>
      <c r="M7108" s="2">
        <v>0</v>
      </c>
      <c r="N7108" s="2" t="str">
        <f>"000061"</f>
        <v>000061</v>
      </c>
      <c r="O7108" s="2" t="str">
        <f>"0157472516"</f>
        <v>0157472516</v>
      </c>
      <c r="P7108" s="2" t="str">
        <f>"5133.00"</f>
        <v>5133.00</v>
      </c>
      <c r="Q7108" s="2">
        <v>35</v>
      </c>
      <c r="R7108" s="2">
        <f>Q7108*C7108</f>
        <v>7000</v>
      </c>
    </row>
    <row r="7109" spans="2:18">
      <c r="B7109" s="2" t="str">
        <f>"北京城建"</f>
        <v>北京城建</v>
      </c>
      <c r="C7109" s="2">
        <v>200</v>
      </c>
      <c r="D7109" s="2">
        <v>200</v>
      </c>
      <c r="E7109" s="2" t="str">
        <f>"人民币"</f>
        <v>人民币</v>
      </c>
      <c r="F7109" s="2">
        <v>24.605</v>
      </c>
      <c r="G7109" s="2">
        <v>-394.99</v>
      </c>
      <c r="H7109" s="2">
        <v>-8.03</v>
      </c>
      <c r="I7109" s="2"/>
      <c r="J7109" s="2">
        <v>4526</v>
      </c>
      <c r="K7109" s="2">
        <v>22.63</v>
      </c>
      <c r="L7109" s="2">
        <v>0</v>
      </c>
      <c r="M7109" s="2">
        <v>0</v>
      </c>
      <c r="N7109" s="2" t="str">
        <f>"600266"</f>
        <v>600266</v>
      </c>
      <c r="O7109" s="2" t="str">
        <f t="shared" ref="O7109:O7111" si="2121">"A453612732"</f>
        <v>A453612732</v>
      </c>
      <c r="P7109" s="2" t="str">
        <f>"4920.99"</f>
        <v>4920.99</v>
      </c>
      <c r="Q7109" s="2">
        <v>28</v>
      </c>
      <c r="R7109" s="2">
        <f>Q7109*C7109</f>
        <v>5600</v>
      </c>
    </row>
    <row r="7110" spans="2:18">
      <c r="B7110" s="2" t="str">
        <f>"上汽集团"</f>
        <v>上汽集团</v>
      </c>
      <c r="C7110" s="2">
        <v>200</v>
      </c>
      <c r="D7110" s="2">
        <v>200</v>
      </c>
      <c r="E7110" s="2" t="str">
        <f>"人民币"</f>
        <v>人民币</v>
      </c>
      <c r="F7110" s="2">
        <v>24.736</v>
      </c>
      <c r="G7110" s="2">
        <v>-449.12</v>
      </c>
      <c r="H7110" s="2">
        <v>-9.08</v>
      </c>
      <c r="I7110" s="2"/>
      <c r="J7110" s="2">
        <v>4498</v>
      </c>
      <c r="K7110" s="2">
        <v>22.49</v>
      </c>
      <c r="L7110" s="2">
        <v>0</v>
      </c>
      <c r="M7110" s="2">
        <v>0</v>
      </c>
      <c r="N7110" s="2" t="str">
        <f>"600104"</f>
        <v>600104</v>
      </c>
      <c r="O7110" s="2" t="str">
        <f>"A453612732"</f>
        <v>A453612732</v>
      </c>
      <c r="P7110" s="2" t="str">
        <f>"4947.12"</f>
        <v>4947.12</v>
      </c>
      <c r="Q7110" s="2">
        <v>35</v>
      </c>
      <c r="R7110" s="2">
        <f>Q7110*C7110</f>
        <v>7000</v>
      </c>
    </row>
    <row r="7111" spans="2:18">
      <c r="B7111" s="2" t="str">
        <f>"中海集运"</f>
        <v>中海集运</v>
      </c>
      <c r="C7111" s="2">
        <v>400</v>
      </c>
      <c r="D7111" s="2">
        <v>400</v>
      </c>
      <c r="E7111" s="2" t="str">
        <f>"人民币"</f>
        <v>人民币</v>
      </c>
      <c r="F7111" s="2">
        <v>9.099</v>
      </c>
      <c r="G7111" s="2">
        <v>-167.68</v>
      </c>
      <c r="H7111" s="2">
        <v>-4.6</v>
      </c>
      <c r="I7111" s="2"/>
      <c r="J7111" s="2">
        <v>3472</v>
      </c>
      <c r="K7111" s="2">
        <v>8.68</v>
      </c>
      <c r="L7111" s="2">
        <v>0</v>
      </c>
      <c r="M7111" s="2">
        <v>0</v>
      </c>
      <c r="N7111" s="2" t="str">
        <f>"601866"</f>
        <v>601866</v>
      </c>
      <c r="O7111" s="2" t="str">
        <f>"A453612732"</f>
        <v>A453612732</v>
      </c>
      <c r="P7111" s="2" t="str">
        <f>"3639.68"</f>
        <v>3639.68</v>
      </c>
      <c r="Q7111" s="2">
        <v>12</v>
      </c>
      <c r="R7111" s="2">
        <f>Q7111*C7111</f>
        <v>4800</v>
      </c>
    </row>
    <row r="7112" spans="2:18">
      <c r="B7112" s="2" t="str">
        <f>"中航军B"</f>
        <v>中航军B</v>
      </c>
      <c r="C7112" s="2">
        <v>3000</v>
      </c>
      <c r="D7112" s="2">
        <v>3000</v>
      </c>
      <c r="E7112" s="2" t="str">
        <f>"人民币"</f>
        <v>人民币</v>
      </c>
      <c r="F7112" s="2">
        <v>0.972</v>
      </c>
      <c r="G7112" s="2">
        <v>-62</v>
      </c>
      <c r="H7112" s="2">
        <v>-2.16</v>
      </c>
      <c r="I7112" s="2"/>
      <c r="J7112" s="2">
        <v>2853</v>
      </c>
      <c r="K7112" s="2">
        <v>0.951</v>
      </c>
      <c r="L7112" s="2">
        <v>0</v>
      </c>
      <c r="M7112" s="2">
        <v>0</v>
      </c>
      <c r="N7112" s="2" t="str">
        <f>"150222"</f>
        <v>150222</v>
      </c>
      <c r="O7112" s="2" t="str">
        <f>"0157472516"</f>
        <v>0157472516</v>
      </c>
      <c r="P7112" s="2" t="str">
        <f>"2915.00"</f>
        <v>2915.00</v>
      </c>
      <c r="Q7112" s="2">
        <v>1.1</v>
      </c>
      <c r="R7112" s="2">
        <f>Q7112*C7112</f>
        <v>3300</v>
      </c>
    </row>
    <row r="7113" spans="2:18">
      <c r="B7113" s="2" t="str">
        <f>"华贸物流"</f>
        <v>华贸物流</v>
      </c>
      <c r="C7113" s="2">
        <v>200</v>
      </c>
      <c r="D7113" s="2">
        <v>200</v>
      </c>
      <c r="E7113" s="2" t="str">
        <f>"人民币"</f>
        <v>人民币</v>
      </c>
      <c r="F7113" s="2">
        <v>16.576</v>
      </c>
      <c r="G7113" s="2">
        <v>-473.12</v>
      </c>
      <c r="H7113" s="2">
        <v>-14.27</v>
      </c>
      <c r="I7113" s="2"/>
      <c r="J7113" s="2">
        <v>2842</v>
      </c>
      <c r="K7113" s="2">
        <v>14.21</v>
      </c>
      <c r="L7113" s="2">
        <v>0</v>
      </c>
      <c r="M7113" s="2">
        <v>0</v>
      </c>
      <c r="N7113" s="2" t="str">
        <f>"603128"</f>
        <v>603128</v>
      </c>
      <c r="O7113" s="2" t="str">
        <f t="shared" ref="O7113:O7116" si="2122">"A453612732"</f>
        <v>A453612732</v>
      </c>
      <c r="P7113" s="2" t="str">
        <f>"3315.12"</f>
        <v>3315.12</v>
      </c>
      <c r="Q7113" s="2">
        <v>20</v>
      </c>
      <c r="R7113" s="2">
        <f>Q7113*C7113</f>
        <v>4000</v>
      </c>
    </row>
    <row r="7114" spans="2:18">
      <c r="B7114" s="2" t="str">
        <f>"盛达矿业"</f>
        <v>盛达矿业</v>
      </c>
      <c r="C7114" s="2">
        <v>100</v>
      </c>
      <c r="D7114" s="2">
        <v>100</v>
      </c>
      <c r="E7114" s="2" t="str">
        <f>"人民币"</f>
        <v>人民币</v>
      </c>
      <c r="F7114" s="2">
        <v>38.308</v>
      </c>
      <c r="G7114" s="2">
        <v>-1175.77</v>
      </c>
      <c r="H7114" s="2">
        <v>-30.69</v>
      </c>
      <c r="I7114" s="2"/>
      <c r="J7114" s="2">
        <v>2655</v>
      </c>
      <c r="K7114" s="2">
        <v>26.55</v>
      </c>
      <c r="L7114" s="2">
        <v>0</v>
      </c>
      <c r="M7114" s="2">
        <v>100</v>
      </c>
      <c r="N7114" s="2" t="str">
        <f>"000603"</f>
        <v>000603</v>
      </c>
      <c r="O7114" s="2" t="str">
        <f>"0157472516"</f>
        <v>0157472516</v>
      </c>
      <c r="P7114" s="2" t="str">
        <f>"3830.77"</f>
        <v>3830.77</v>
      </c>
      <c r="Q7114" s="2">
        <v>40</v>
      </c>
      <c r="R7114" s="2">
        <f>Q7114*C7114</f>
        <v>4000</v>
      </c>
    </row>
    <row r="7115" spans="2:18">
      <c r="B7115" s="2" t="str">
        <f>"大众交通"</f>
        <v>大众交通</v>
      </c>
      <c r="C7115" s="2">
        <v>100</v>
      </c>
      <c r="D7115" s="2">
        <v>100</v>
      </c>
      <c r="E7115" s="2" t="str">
        <f>"人民币"</f>
        <v>人民币</v>
      </c>
      <c r="F7115" s="2">
        <v>30.941</v>
      </c>
      <c r="G7115" s="2">
        <v>-1037.13</v>
      </c>
      <c r="H7115" s="2">
        <v>-33.52</v>
      </c>
      <c r="I7115" s="2"/>
      <c r="J7115" s="2">
        <v>2057</v>
      </c>
      <c r="K7115" s="2">
        <v>20.57</v>
      </c>
      <c r="L7115" s="2">
        <v>0</v>
      </c>
      <c r="M7115" s="2">
        <v>0</v>
      </c>
      <c r="N7115" s="2" t="str">
        <f>"600611"</f>
        <v>600611</v>
      </c>
      <c r="O7115" s="2" t="str">
        <f>"A453612732"</f>
        <v>A453612732</v>
      </c>
      <c r="P7115" s="2" t="str">
        <f>"3094.13"</f>
        <v>3094.13</v>
      </c>
      <c r="Q7115" s="2">
        <v>28</v>
      </c>
      <c r="R7115" s="2">
        <f>Q7115*C7115</f>
        <v>2800</v>
      </c>
    </row>
    <row r="7116" spans="2:18">
      <c r="B7116" s="2" t="str">
        <f>"中国中车"</f>
        <v>中国中车</v>
      </c>
      <c r="C7116" s="2">
        <v>100</v>
      </c>
      <c r="D7116" s="2">
        <v>100</v>
      </c>
      <c r="E7116" s="2" t="str">
        <f>"人民币"</f>
        <v>人民币</v>
      </c>
      <c r="F7116" s="2">
        <v>26.395</v>
      </c>
      <c r="G7116" s="2">
        <v>-631.5</v>
      </c>
      <c r="H7116" s="2">
        <v>-23.92</v>
      </c>
      <c r="I7116" s="2"/>
      <c r="J7116" s="2">
        <v>2008</v>
      </c>
      <c r="K7116" s="2">
        <v>20.08</v>
      </c>
      <c r="L7116" s="2">
        <v>0</v>
      </c>
      <c r="M7116" s="2">
        <v>100</v>
      </c>
      <c r="N7116" s="2" t="str">
        <f>"601766"</f>
        <v>601766</v>
      </c>
      <c r="O7116" s="2" t="str">
        <f>"A453612732"</f>
        <v>A453612732</v>
      </c>
      <c r="P7116" s="2" t="str">
        <f>"2639.50"</f>
        <v>2639.50</v>
      </c>
      <c r="Q7116" s="2">
        <v>30</v>
      </c>
      <c r="R7116" s="2">
        <f>Q7116*C7116</f>
        <v>3000</v>
      </c>
    </row>
    <row r="7117" spans="2:18">
      <c r="B7117" s="2" t="s">
        <v>8</v>
      </c>
      <c r="C7117" s="2" t="s">
        <v>9</v>
      </c>
      <c r="D7117" s="4" t="s">
        <v>10</v>
      </c>
      <c r="E7117" s="4"/>
      <c r="F7117" s="4"/>
      <c r="G7117" s="2"/>
      <c r="H7117" s="2">
        <f>SUM(H7101:H7116)</f>
        <v>-178.38</v>
      </c>
      <c r="I7117" s="2"/>
      <c r="J7117" s="2"/>
      <c r="K7117" s="2"/>
      <c r="L7117" s="2"/>
      <c r="M7117" s="2"/>
      <c r="N7117" s="2"/>
      <c r="O7117" s="2"/>
      <c r="P7117" s="2"/>
      <c r="Q7117" s="2"/>
      <c r="R7117" s="2">
        <f>SUM(R7101:R7116)</f>
        <v>134800</v>
      </c>
    </row>
    <row r="7118" customFormat="1" spans="4:9">
      <c r="D7118" s="5"/>
      <c r="E7118" s="5"/>
      <c r="F7118" s="5"/>
      <c r="I7118" s="6">
        <v>42257</v>
      </c>
    </row>
    <row r="7119" customFormat="1" spans="11:11">
      <c r="K7119" s="6">
        <f>I7118+1</f>
        <v>42258</v>
      </c>
    </row>
    <row r="7120" customFormat="1" spans="3:12">
      <c r="C7120" t="s">
        <v>11</v>
      </c>
      <c r="L7120" s="7">
        <f ca="1">NOW()</f>
        <v>42259.9654398148</v>
      </c>
    </row>
    <row r="7121" customFormat="1" spans="10:10">
      <c r="J7121" t="e">
        <f>E7113+1</f>
        <v>#VALUE!</v>
      </c>
    </row>
    <row r="7122" customFormat="1" spans="7:7">
      <c r="G7122" t="s">
        <v>12</v>
      </c>
    </row>
    <row r="7123" customFormat="1" spans="6:6">
      <c r="F7123" t="s">
        <v>13</v>
      </c>
    </row>
    <row r="7124" spans="1:17">
      <c r="A7124" s="2" t="str">
        <f>"币种"</f>
        <v>币种</v>
      </c>
      <c r="B7124" s="2" t="str">
        <f>"余额"</f>
        <v>余额</v>
      </c>
      <c r="C7124" s="2" t="str">
        <f>"可用"</f>
        <v>可用</v>
      </c>
      <c r="D7124" s="2" t="str">
        <f>"可取"</f>
        <v>可取</v>
      </c>
      <c r="E7124" s="2" t="str">
        <f>"参考市值"</f>
        <v>参考市值</v>
      </c>
      <c r="F7124" s="2" t="str">
        <f>"资产"</f>
        <v>资产</v>
      </c>
      <c r="G7124" s="2" t="str">
        <f>"盈亏"</f>
        <v>盈亏</v>
      </c>
      <c r="H7124" s="2"/>
      <c r="I7124" s="2"/>
      <c r="J7124" s="2"/>
      <c r="K7124" s="2"/>
      <c r="L7124" s="2"/>
      <c r="M7124" s="2"/>
      <c r="N7124" s="2"/>
      <c r="O7124" s="2"/>
      <c r="P7124" s="2"/>
      <c r="Q7124" s="2"/>
    </row>
    <row r="7125" spans="1:17">
      <c r="A7125" s="2" t="str">
        <f>"人民币"</f>
        <v>人民币</v>
      </c>
      <c r="B7125" s="2" t="str">
        <f>"5508.71"</f>
        <v>5508.71</v>
      </c>
      <c r="C7125" s="2" t="str">
        <f>"138.54"</f>
        <v>138.54</v>
      </c>
      <c r="D7125" s="2" t="str">
        <f>"138.54"</f>
        <v>138.54</v>
      </c>
      <c r="E7125" s="2" t="str">
        <f>"91616.00"</f>
        <v>91616.00</v>
      </c>
      <c r="F7125" s="2" t="str">
        <f>"91754.54"</f>
        <v>91754.54</v>
      </c>
      <c r="G7125" s="2" t="str">
        <f>"-9194.42"</f>
        <v>-9194.42</v>
      </c>
      <c r="H7125" s="2"/>
      <c r="I7125" s="2"/>
      <c r="J7125" s="2"/>
      <c r="K7125" s="2"/>
      <c r="L7125" s="2"/>
      <c r="M7125" s="2"/>
      <c r="N7125" s="2"/>
      <c r="O7125" s="2"/>
      <c r="P7125" s="2"/>
      <c r="Q7125" s="2"/>
    </row>
    <row r="7126" spans="1:17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8"/>
    </row>
    <row r="7127" spans="1:18">
      <c r="A7127" s="2" t="s">
        <v>0</v>
      </c>
      <c r="B7127" s="2" t="str">
        <f>"证券数量"</f>
        <v>证券数量</v>
      </c>
      <c r="C7127" s="2" t="s">
        <v>1</v>
      </c>
      <c r="D7127" s="2" t="str">
        <f>"价格币种"</f>
        <v>价格币种</v>
      </c>
      <c r="E7127" s="2" t="str">
        <f>"成本价"</f>
        <v>成本价</v>
      </c>
      <c r="F7127" s="2" t="str">
        <f>"浮动盈亏"</f>
        <v>浮动盈亏</v>
      </c>
      <c r="G7127" s="2" t="str">
        <f>"盈亏比例(%)"</f>
        <v>盈亏比例(%)</v>
      </c>
      <c r="H7127" s="2" t="str">
        <f>"折算汇率"</f>
        <v>折算汇率</v>
      </c>
      <c r="I7127" s="2" t="str">
        <f>"最新市值"</f>
        <v>最新市值</v>
      </c>
      <c r="J7127" s="2" t="str">
        <f>"当前价"</f>
        <v>当前价</v>
      </c>
      <c r="K7127" s="2" t="str">
        <f>"今买数量"</f>
        <v>今买数量</v>
      </c>
      <c r="L7127" s="2" t="str">
        <f>"今卖数量"</f>
        <v>今卖数量</v>
      </c>
      <c r="M7127" s="2" t="str">
        <f>"证券代码"</f>
        <v>证券代码</v>
      </c>
      <c r="N7127" s="2" t="str">
        <f>"股东代码"</f>
        <v>股东代码</v>
      </c>
      <c r="O7127" s="2" t="str">
        <f>"成本金额"</f>
        <v>成本金额</v>
      </c>
      <c r="P7127" s="2" t="s">
        <v>2</v>
      </c>
      <c r="Q7127" s="2"/>
      <c r="R7127" s="2" t="s">
        <v>3</v>
      </c>
    </row>
    <row r="7128" spans="1:18">
      <c r="A7128" s="2" t="s">
        <v>4</v>
      </c>
      <c r="B7128" s="9" t="s">
        <v>5</v>
      </c>
      <c r="C7128" s="9" t="s">
        <v>5</v>
      </c>
      <c r="D7128" s="2" t="str">
        <f t="shared" ref="D7128:D7143" si="2123">"人民币"</f>
        <v>人民币</v>
      </c>
      <c r="E7128" s="2">
        <v>19.758</v>
      </c>
      <c r="F7128" s="2">
        <v>-1294.53</v>
      </c>
      <c r="G7128" s="2">
        <v>-8.19</v>
      </c>
      <c r="H7128" s="9" t="s">
        <v>6</v>
      </c>
      <c r="I7128" s="2">
        <v>14512</v>
      </c>
      <c r="J7128" s="2">
        <v>18.14</v>
      </c>
      <c r="K7128" s="2">
        <v>0</v>
      </c>
      <c r="L7128" s="2">
        <v>0</v>
      </c>
      <c r="M7128" s="2" t="str">
        <f>"000936"</f>
        <v>000936</v>
      </c>
      <c r="N7128" s="2" t="str">
        <f t="shared" ref="N7128:N7131" si="2124">"0157472516"</f>
        <v>0157472516</v>
      </c>
      <c r="O7128" s="2" t="str">
        <f>"15806.53"</f>
        <v>15806.53</v>
      </c>
      <c r="P7128" s="2">
        <v>30</v>
      </c>
      <c r="Q7128" s="2">
        <f t="shared" ref="Q7128:Q7143" si="2125">P7128*B7128</f>
        <v>24000</v>
      </c>
      <c r="R7128" s="2">
        <f t="shared" ref="R7128:R7143" si="2126">(Q7128-O7128)/O7128*100</f>
        <v>51.835981711356</v>
      </c>
    </row>
    <row r="7129" spans="1:18">
      <c r="A7129" s="2" t="str">
        <f>"创业板B"</f>
        <v>创业板B</v>
      </c>
      <c r="B7129" s="2">
        <v>10000</v>
      </c>
      <c r="C7129" s="2">
        <v>10000</v>
      </c>
      <c r="D7129" s="2" t="str">
        <f>"人民币"</f>
        <v>人民币</v>
      </c>
      <c r="E7129" s="2">
        <v>1.116</v>
      </c>
      <c r="F7129" s="2">
        <v>-927.5</v>
      </c>
      <c r="G7129" s="2">
        <v>-8.33</v>
      </c>
      <c r="H7129" s="2"/>
      <c r="I7129" s="2">
        <v>10230</v>
      </c>
      <c r="J7129" s="2">
        <v>1.023</v>
      </c>
      <c r="K7129" s="2">
        <v>0</v>
      </c>
      <c r="L7129" s="2">
        <v>0</v>
      </c>
      <c r="M7129" s="2" t="str">
        <f>"150153"</f>
        <v>150153</v>
      </c>
      <c r="N7129" s="2" t="str">
        <f>"0157472516"</f>
        <v>0157472516</v>
      </c>
      <c r="O7129" s="2" t="str">
        <f>"11157.50"</f>
        <v>11157.50</v>
      </c>
      <c r="P7129" s="2">
        <v>1.3</v>
      </c>
      <c r="Q7129" s="2">
        <f>P7129*B7129</f>
        <v>13000</v>
      </c>
      <c r="R7129" s="2">
        <f>(Q7129-O7129)/O7129*100</f>
        <v>16.5135559041004</v>
      </c>
    </row>
    <row r="7130" spans="1:18">
      <c r="A7130" s="2" t="s">
        <v>7</v>
      </c>
      <c r="B7130" s="2">
        <v>600</v>
      </c>
      <c r="C7130" s="2">
        <v>600</v>
      </c>
      <c r="D7130" s="2" t="str">
        <f>"人民币"</f>
        <v>人民币</v>
      </c>
      <c r="E7130" s="2">
        <v>17.548</v>
      </c>
      <c r="F7130" s="2">
        <v>-310.88</v>
      </c>
      <c r="G7130" s="2">
        <v>-2.95</v>
      </c>
      <c r="H7130" s="2"/>
      <c r="I7130" s="2">
        <v>10218</v>
      </c>
      <c r="J7130" s="2">
        <v>17.03</v>
      </c>
      <c r="K7130" s="2">
        <v>0</v>
      </c>
      <c r="L7130" s="2">
        <v>0</v>
      </c>
      <c r="M7130" s="2" t="str">
        <f>"600008"</f>
        <v>600008</v>
      </c>
      <c r="N7130" s="2" t="str">
        <f t="shared" ref="N7130:N7133" si="2127">"A453612732"</f>
        <v>A453612732</v>
      </c>
      <c r="O7130" s="2" t="str">
        <f>"10528.88"</f>
        <v>10528.88</v>
      </c>
      <c r="P7130" s="2">
        <v>25</v>
      </c>
      <c r="Q7130" s="2">
        <f>P7130*B7130</f>
        <v>15000</v>
      </c>
      <c r="R7130" s="2">
        <f>(Q7130-O7130)/O7130*100</f>
        <v>42.4652954540274</v>
      </c>
    </row>
    <row r="7131" spans="1:18">
      <c r="A7131" s="2" t="str">
        <f>"华英农业"</f>
        <v>华英农业</v>
      </c>
      <c r="B7131" s="2">
        <v>600</v>
      </c>
      <c r="C7131" s="2">
        <v>300</v>
      </c>
      <c r="D7131" s="2" t="str">
        <f>"人民币"</f>
        <v>人民币</v>
      </c>
      <c r="E7131" s="2">
        <v>14.948</v>
      </c>
      <c r="F7131" s="2">
        <v>-418.66</v>
      </c>
      <c r="G7131" s="2">
        <v>-4.67</v>
      </c>
      <c r="H7131" s="2"/>
      <c r="I7131" s="2">
        <v>8550</v>
      </c>
      <c r="J7131" s="2">
        <v>14.25</v>
      </c>
      <c r="K7131" s="2">
        <v>300</v>
      </c>
      <c r="L7131" s="2">
        <v>0</v>
      </c>
      <c r="M7131" s="2" t="str">
        <f>"002321"</f>
        <v>002321</v>
      </c>
      <c r="N7131" s="2" t="str">
        <f>"0157472516"</f>
        <v>0157472516</v>
      </c>
      <c r="O7131" s="2" t="str">
        <f>"8968.66"</f>
        <v>8968.66</v>
      </c>
      <c r="P7131" s="2">
        <v>25</v>
      </c>
      <c r="Q7131" s="2">
        <f>P7131*B7131</f>
        <v>15000</v>
      </c>
      <c r="R7131" s="2">
        <f>(Q7131-O7131)/O7131*100</f>
        <v>67.2490650777262</v>
      </c>
    </row>
    <row r="7132" spans="1:18">
      <c r="A7132" s="2" t="str">
        <f>"*ST阳化"</f>
        <v>*ST阳化</v>
      </c>
      <c r="B7132" s="2">
        <v>900</v>
      </c>
      <c r="C7132" s="2">
        <v>600</v>
      </c>
      <c r="D7132" s="2" t="str">
        <f>"人民币"</f>
        <v>人民币</v>
      </c>
      <c r="E7132" s="2">
        <v>7.599</v>
      </c>
      <c r="F7132" s="2">
        <v>-80.2</v>
      </c>
      <c r="G7132" s="2">
        <v>-1.17</v>
      </c>
      <c r="H7132" s="2"/>
      <c r="I7132" s="2">
        <v>6759</v>
      </c>
      <c r="J7132" s="2">
        <v>7.51</v>
      </c>
      <c r="K7132" s="2">
        <v>300</v>
      </c>
      <c r="L7132" s="2">
        <v>0</v>
      </c>
      <c r="M7132" s="2" t="str">
        <f>"600691"</f>
        <v>600691</v>
      </c>
      <c r="N7132" s="2" t="str">
        <f>"A453612732"</f>
        <v>A453612732</v>
      </c>
      <c r="O7132" s="2" t="str">
        <f>"6839.20"</f>
        <v>6839.20</v>
      </c>
      <c r="P7132" s="2">
        <v>11</v>
      </c>
      <c r="Q7132" s="2">
        <f>P7132*B7132</f>
        <v>9900</v>
      </c>
      <c r="R7132" s="2">
        <f>(Q7132-O7132)/O7132*100</f>
        <v>44.7537723710376</v>
      </c>
    </row>
    <row r="7133" spans="1:18">
      <c r="A7133" s="2" t="str">
        <f>"雪峰科技"</f>
        <v>雪峰科技</v>
      </c>
      <c r="B7133" s="2">
        <v>200</v>
      </c>
      <c r="C7133" s="2">
        <v>100</v>
      </c>
      <c r="D7133" s="2" t="str">
        <f>"人民币"</f>
        <v>人民币</v>
      </c>
      <c r="E7133" s="2">
        <v>37.898</v>
      </c>
      <c r="F7133" s="2">
        <v>-1239.59</v>
      </c>
      <c r="G7133" s="2">
        <v>-16.35</v>
      </c>
      <c r="H7133" s="2"/>
      <c r="I7133" s="2">
        <v>6340</v>
      </c>
      <c r="J7133" s="2">
        <v>31.7</v>
      </c>
      <c r="K7133" s="2">
        <v>100</v>
      </c>
      <c r="L7133" s="2">
        <v>0</v>
      </c>
      <c r="M7133" s="2" t="str">
        <f>"603227"</f>
        <v>603227</v>
      </c>
      <c r="N7133" s="2" t="str">
        <f>"A453612732"</f>
        <v>A453612732</v>
      </c>
      <c r="O7133" s="2" t="str">
        <f>"7579.59"</f>
        <v>7579.59</v>
      </c>
      <c r="P7133" s="2">
        <v>42</v>
      </c>
      <c r="Q7133" s="2">
        <f>P7133*B7133</f>
        <v>8400</v>
      </c>
      <c r="R7133" s="2">
        <f>(Q7133-O7133)/O7133*100</f>
        <v>10.8239363870605</v>
      </c>
    </row>
    <row r="7134" spans="1:18">
      <c r="A7134" s="2" t="str">
        <f>"三花股份"</f>
        <v>三花股份</v>
      </c>
      <c r="B7134" s="2">
        <v>400</v>
      </c>
      <c r="C7134" s="2">
        <v>400</v>
      </c>
      <c r="D7134" s="2" t="str">
        <f>"人民币"</f>
        <v>人民币</v>
      </c>
      <c r="E7134" s="2">
        <v>13.737</v>
      </c>
      <c r="F7134" s="2">
        <v>69.25</v>
      </c>
      <c r="G7134" s="2">
        <v>1.26</v>
      </c>
      <c r="H7134" s="2"/>
      <c r="I7134" s="2">
        <v>5564</v>
      </c>
      <c r="J7134" s="2">
        <v>13.91</v>
      </c>
      <c r="K7134" s="2">
        <v>0</v>
      </c>
      <c r="L7134" s="2">
        <v>0</v>
      </c>
      <c r="M7134" s="2" t="str">
        <f>"002050"</f>
        <v>002050</v>
      </c>
      <c r="N7134" s="2" t="str">
        <f t="shared" ref="N7134:N7139" si="2128">"0157472516"</f>
        <v>0157472516</v>
      </c>
      <c r="O7134" s="2" t="str">
        <f>"5494.75"</f>
        <v>5494.75</v>
      </c>
      <c r="P7134" s="2">
        <v>20</v>
      </c>
      <c r="Q7134" s="2">
        <f>P7134*B7134</f>
        <v>8000</v>
      </c>
      <c r="R7134" s="2">
        <f>(Q7134-O7134)/O7134*100</f>
        <v>45.5935210883116</v>
      </c>
    </row>
    <row r="7135" spans="1:18">
      <c r="A7135" s="2" t="str">
        <f>"农 产 品"</f>
        <v>农 产 品</v>
      </c>
      <c r="B7135" s="2">
        <v>200</v>
      </c>
      <c r="C7135" s="2">
        <v>200</v>
      </c>
      <c r="D7135" s="2" t="str">
        <f>"人民币"</f>
        <v>人民币</v>
      </c>
      <c r="E7135" s="2">
        <v>25.665</v>
      </c>
      <c r="F7135" s="2">
        <v>-601</v>
      </c>
      <c r="G7135" s="2">
        <v>-11.71</v>
      </c>
      <c r="H7135" s="2"/>
      <c r="I7135" s="2">
        <v>4532</v>
      </c>
      <c r="J7135" s="2">
        <v>22.66</v>
      </c>
      <c r="K7135" s="2">
        <v>0</v>
      </c>
      <c r="L7135" s="2">
        <v>0</v>
      </c>
      <c r="M7135" s="2" t="str">
        <f>"000061"</f>
        <v>000061</v>
      </c>
      <c r="N7135" s="2" t="str">
        <f>"0157472516"</f>
        <v>0157472516</v>
      </c>
      <c r="O7135" s="2" t="str">
        <f>"5133.00"</f>
        <v>5133.00</v>
      </c>
      <c r="P7135" s="2">
        <v>35</v>
      </c>
      <c r="Q7135" s="2">
        <f>P7135*B7135</f>
        <v>7000</v>
      </c>
      <c r="R7135" s="2">
        <f>(Q7135-O7135)/O7135*100</f>
        <v>36.3724917202416</v>
      </c>
    </row>
    <row r="7136" spans="1:18">
      <c r="A7136" s="2" t="str">
        <f>"北京城建"</f>
        <v>北京城建</v>
      </c>
      <c r="B7136" s="2">
        <v>200</v>
      </c>
      <c r="C7136" s="2">
        <v>200</v>
      </c>
      <c r="D7136" s="2" t="str">
        <f>"人民币"</f>
        <v>人民币</v>
      </c>
      <c r="E7136" s="2">
        <v>24.605</v>
      </c>
      <c r="F7136" s="2">
        <v>-394.99</v>
      </c>
      <c r="G7136" s="2">
        <v>-8.03</v>
      </c>
      <c r="H7136" s="2"/>
      <c r="I7136" s="2">
        <v>4526</v>
      </c>
      <c r="J7136" s="2">
        <v>22.63</v>
      </c>
      <c r="K7136" s="2">
        <v>0</v>
      </c>
      <c r="L7136" s="2">
        <v>0</v>
      </c>
      <c r="M7136" s="2" t="str">
        <f>"600266"</f>
        <v>600266</v>
      </c>
      <c r="N7136" s="2" t="str">
        <f t="shared" ref="N7136:N7138" si="2129">"A453612732"</f>
        <v>A453612732</v>
      </c>
      <c r="O7136" s="2" t="str">
        <f>"4920.99"</f>
        <v>4920.99</v>
      </c>
      <c r="P7136" s="2">
        <v>28</v>
      </c>
      <c r="Q7136" s="2">
        <f>P7136*B7136</f>
        <v>5600</v>
      </c>
      <c r="R7136" s="2">
        <f>(Q7136-O7136)/O7136*100</f>
        <v>13.7982397850839</v>
      </c>
    </row>
    <row r="7137" spans="1:18">
      <c r="A7137" s="2" t="str">
        <f>"上汽集团"</f>
        <v>上汽集团</v>
      </c>
      <c r="B7137" s="2">
        <v>200</v>
      </c>
      <c r="C7137" s="2">
        <v>200</v>
      </c>
      <c r="D7137" s="2" t="str">
        <f>"人民币"</f>
        <v>人民币</v>
      </c>
      <c r="E7137" s="2">
        <v>24.736</v>
      </c>
      <c r="F7137" s="2">
        <v>-449.12</v>
      </c>
      <c r="G7137" s="2">
        <v>-9.08</v>
      </c>
      <c r="H7137" s="2"/>
      <c r="I7137" s="2">
        <v>4498</v>
      </c>
      <c r="J7137" s="2">
        <v>22.49</v>
      </c>
      <c r="K7137" s="2">
        <v>0</v>
      </c>
      <c r="L7137" s="2">
        <v>0</v>
      </c>
      <c r="M7137" s="2" t="str">
        <f>"600104"</f>
        <v>600104</v>
      </c>
      <c r="N7137" s="2" t="str">
        <f>"A453612732"</f>
        <v>A453612732</v>
      </c>
      <c r="O7137" s="2" t="str">
        <f>"4947.12"</f>
        <v>4947.12</v>
      </c>
      <c r="P7137" s="2">
        <v>35</v>
      </c>
      <c r="Q7137" s="2">
        <f>P7137*B7137</f>
        <v>7000</v>
      </c>
      <c r="R7137" s="2">
        <f>(Q7137-O7137)/O7137*100</f>
        <v>41.4964666310904</v>
      </c>
    </row>
    <row r="7138" spans="1:18">
      <c r="A7138" s="2" t="str">
        <f>"中海集运"</f>
        <v>中海集运</v>
      </c>
      <c r="B7138" s="2">
        <v>400</v>
      </c>
      <c r="C7138" s="2">
        <v>400</v>
      </c>
      <c r="D7138" s="2" t="str">
        <f>"人民币"</f>
        <v>人民币</v>
      </c>
      <c r="E7138" s="2">
        <v>9.099</v>
      </c>
      <c r="F7138" s="2">
        <v>-167.68</v>
      </c>
      <c r="G7138" s="2">
        <v>-4.6</v>
      </c>
      <c r="H7138" s="2"/>
      <c r="I7138" s="2">
        <v>3472</v>
      </c>
      <c r="J7138" s="2">
        <v>8.68</v>
      </c>
      <c r="K7138" s="2">
        <v>0</v>
      </c>
      <c r="L7138" s="2">
        <v>0</v>
      </c>
      <c r="M7138" s="2" t="str">
        <f>"601866"</f>
        <v>601866</v>
      </c>
      <c r="N7138" s="2" t="str">
        <f>"A453612732"</f>
        <v>A453612732</v>
      </c>
      <c r="O7138" s="2" t="str">
        <f>"3639.68"</f>
        <v>3639.68</v>
      </c>
      <c r="P7138" s="2">
        <v>12</v>
      </c>
      <c r="Q7138" s="2">
        <f>P7138*B7138</f>
        <v>4800</v>
      </c>
      <c r="R7138" s="2">
        <f>(Q7138-O7138)/O7138*100</f>
        <v>31.8797256901706</v>
      </c>
    </row>
    <row r="7139" spans="1:18">
      <c r="A7139" s="2" t="str">
        <f>"中航军B"</f>
        <v>中航军B</v>
      </c>
      <c r="B7139" s="2">
        <v>3000</v>
      </c>
      <c r="C7139" s="2">
        <v>3000</v>
      </c>
      <c r="D7139" s="2" t="str">
        <f>"人民币"</f>
        <v>人民币</v>
      </c>
      <c r="E7139" s="2">
        <v>0.972</v>
      </c>
      <c r="F7139" s="2">
        <v>-62</v>
      </c>
      <c r="G7139" s="2">
        <v>-2.16</v>
      </c>
      <c r="H7139" s="2"/>
      <c r="I7139" s="2">
        <v>2853</v>
      </c>
      <c r="J7139" s="2">
        <v>0.951</v>
      </c>
      <c r="K7139" s="2">
        <v>0</v>
      </c>
      <c r="L7139" s="2">
        <v>0</v>
      </c>
      <c r="M7139" s="2" t="str">
        <f>"150222"</f>
        <v>150222</v>
      </c>
      <c r="N7139" s="2" t="str">
        <f>"0157472516"</f>
        <v>0157472516</v>
      </c>
      <c r="O7139" s="2" t="str">
        <f>"2915.00"</f>
        <v>2915.00</v>
      </c>
      <c r="P7139" s="2">
        <v>1.1</v>
      </c>
      <c r="Q7139" s="2">
        <f>P7139*B7139</f>
        <v>3300</v>
      </c>
      <c r="R7139" s="2">
        <f>(Q7139-O7139)/O7139*100</f>
        <v>13.2075471698113</v>
      </c>
    </row>
    <row r="7140" spans="1:18">
      <c r="A7140" s="2" t="str">
        <f>"华贸物流"</f>
        <v>华贸物流</v>
      </c>
      <c r="B7140" s="2">
        <v>200</v>
      </c>
      <c r="C7140" s="2">
        <v>200</v>
      </c>
      <c r="D7140" s="2" t="str">
        <f>"人民币"</f>
        <v>人民币</v>
      </c>
      <c r="E7140" s="2">
        <v>16.576</v>
      </c>
      <c r="F7140" s="2">
        <v>-473.12</v>
      </c>
      <c r="G7140" s="2">
        <v>-14.27</v>
      </c>
      <c r="H7140" s="2"/>
      <c r="I7140" s="2">
        <v>2842</v>
      </c>
      <c r="J7140" s="2">
        <v>14.21</v>
      </c>
      <c r="K7140" s="2">
        <v>0</v>
      </c>
      <c r="L7140" s="2">
        <v>0</v>
      </c>
      <c r="M7140" s="2" t="str">
        <f>"603128"</f>
        <v>603128</v>
      </c>
      <c r="N7140" s="2" t="str">
        <f t="shared" ref="N7140:N7143" si="2130">"A453612732"</f>
        <v>A453612732</v>
      </c>
      <c r="O7140" s="2" t="str">
        <f>"3315.12"</f>
        <v>3315.12</v>
      </c>
      <c r="P7140" s="2">
        <v>20</v>
      </c>
      <c r="Q7140" s="2">
        <f>P7140*B7140</f>
        <v>4000</v>
      </c>
      <c r="R7140" s="2">
        <f>(Q7140-O7140)/O7140*100</f>
        <v>20.6592823185888</v>
      </c>
    </row>
    <row r="7141" spans="1:18">
      <c r="A7141" s="2" t="str">
        <f>"盛达矿业"</f>
        <v>盛达矿业</v>
      </c>
      <c r="B7141" s="2">
        <v>100</v>
      </c>
      <c r="C7141" s="2">
        <v>100</v>
      </c>
      <c r="D7141" s="2" t="str">
        <f>"人民币"</f>
        <v>人民币</v>
      </c>
      <c r="E7141" s="2">
        <v>38.308</v>
      </c>
      <c r="F7141" s="2">
        <v>-1175.77</v>
      </c>
      <c r="G7141" s="2">
        <v>-30.69</v>
      </c>
      <c r="H7141" s="2"/>
      <c r="I7141" s="2">
        <v>2655</v>
      </c>
      <c r="J7141" s="2">
        <v>26.55</v>
      </c>
      <c r="K7141" s="2">
        <v>0</v>
      </c>
      <c r="L7141" s="2">
        <v>100</v>
      </c>
      <c r="M7141" s="2" t="str">
        <f>"000603"</f>
        <v>000603</v>
      </c>
      <c r="N7141" s="2" t="str">
        <f>"0157472516"</f>
        <v>0157472516</v>
      </c>
      <c r="O7141" s="2" t="str">
        <f>"3830.77"</f>
        <v>3830.77</v>
      </c>
      <c r="P7141" s="2">
        <v>40</v>
      </c>
      <c r="Q7141" s="2">
        <f>P7141*B7141</f>
        <v>4000</v>
      </c>
      <c r="R7141" s="2">
        <f>(Q7141-O7141)/O7141*100</f>
        <v>4.41764971533138</v>
      </c>
    </row>
    <row r="7142" spans="1:18">
      <c r="A7142" s="2" t="str">
        <f>"大众交通"</f>
        <v>大众交通</v>
      </c>
      <c r="B7142" s="2">
        <v>100</v>
      </c>
      <c r="C7142" s="2">
        <v>100</v>
      </c>
      <c r="D7142" s="2" t="str">
        <f>"人民币"</f>
        <v>人民币</v>
      </c>
      <c r="E7142" s="2">
        <v>30.941</v>
      </c>
      <c r="F7142" s="2">
        <v>-1037.13</v>
      </c>
      <c r="G7142" s="2">
        <v>-33.52</v>
      </c>
      <c r="H7142" s="2"/>
      <c r="I7142" s="2">
        <v>2057</v>
      </c>
      <c r="J7142" s="2">
        <v>20.57</v>
      </c>
      <c r="K7142" s="2">
        <v>0</v>
      </c>
      <c r="L7142" s="2">
        <v>0</v>
      </c>
      <c r="M7142" s="2" t="str">
        <f>"600611"</f>
        <v>600611</v>
      </c>
      <c r="N7142" s="2" t="str">
        <f>"A453612732"</f>
        <v>A453612732</v>
      </c>
      <c r="O7142" s="2" t="str">
        <f>"3094.13"</f>
        <v>3094.13</v>
      </c>
      <c r="P7142" s="2">
        <v>28</v>
      </c>
      <c r="Q7142" s="2">
        <f>P7142*B7142</f>
        <v>2800</v>
      </c>
      <c r="R7142" s="2">
        <f>(Q7142-O7142)/O7142*100</f>
        <v>-9.50606470962759</v>
      </c>
    </row>
    <row r="7143" spans="1:18">
      <c r="A7143" s="2" t="str">
        <f>"中国中车"</f>
        <v>中国中车</v>
      </c>
      <c r="B7143" s="2">
        <v>100</v>
      </c>
      <c r="C7143" s="2">
        <v>100</v>
      </c>
      <c r="D7143" s="2" t="str">
        <f>"人民币"</f>
        <v>人民币</v>
      </c>
      <c r="E7143" s="2">
        <v>26.395</v>
      </c>
      <c r="F7143" s="2">
        <v>-631.5</v>
      </c>
      <c r="G7143" s="2">
        <v>-23.92</v>
      </c>
      <c r="H7143" s="2"/>
      <c r="I7143" s="2">
        <v>2008</v>
      </c>
      <c r="J7143" s="2">
        <v>20.08</v>
      </c>
      <c r="K7143" s="2">
        <v>0</v>
      </c>
      <c r="L7143" s="2">
        <v>100</v>
      </c>
      <c r="M7143" s="2" t="str">
        <f>"601766"</f>
        <v>601766</v>
      </c>
      <c r="N7143" s="2" t="str">
        <f>"A453612732"</f>
        <v>A453612732</v>
      </c>
      <c r="O7143" s="2" t="str">
        <f>"2639.50"</f>
        <v>2639.50</v>
      </c>
      <c r="P7143" s="2">
        <v>30</v>
      </c>
      <c r="Q7143" s="2">
        <f>P7143*B7143</f>
        <v>3000</v>
      </c>
      <c r="R7143" s="2">
        <f>(Q7143-O7143)/O7143*100</f>
        <v>13.6578897518469</v>
      </c>
    </row>
    <row r="7144" spans="1:18">
      <c r="A7144" s="2" t="s">
        <v>8</v>
      </c>
      <c r="B7144" s="2" t="s">
        <v>9</v>
      </c>
      <c r="C7144" s="4" t="s">
        <v>10</v>
      </c>
      <c r="D7144" s="4"/>
      <c r="E7144" s="4"/>
      <c r="F7144" s="2"/>
      <c r="G7144" s="2">
        <f>SUM(G7128:G7143)</f>
        <v>-178.38</v>
      </c>
      <c r="H7144" s="2"/>
      <c r="I7144" s="2"/>
      <c r="J7144" s="2"/>
      <c r="K7144" s="2"/>
      <c r="L7144" s="2"/>
      <c r="M7144" s="2"/>
      <c r="N7144" s="2"/>
      <c r="O7144" s="2"/>
      <c r="P7144" s="2"/>
      <c r="Q7144" s="2">
        <f>SUM(Q7128:Q7143)</f>
        <v>134800</v>
      </c>
      <c r="R7144" s="2"/>
    </row>
    <row r="7145" customFormat="1" spans="3:8">
      <c r="C7145" s="5"/>
      <c r="D7145" s="5"/>
      <c r="E7145" s="5"/>
      <c r="H7145" s="6">
        <v>42257</v>
      </c>
    </row>
    <row r="7146" customFormat="1" spans="10:10">
      <c r="J7146" s="6">
        <f>H7145+1</f>
        <v>42258</v>
      </c>
    </row>
    <row r="7147" customFormat="1" spans="2:11">
      <c r="B7147" t="s">
        <v>11</v>
      </c>
      <c r="K7147" s="7">
        <f ca="1">NOW()</f>
        <v>42259.9654398148</v>
      </c>
    </row>
    <row r="7148" customFormat="1" spans="9:9">
      <c r="I7148" t="e">
        <f>D7140+1</f>
        <v>#VALUE!</v>
      </c>
    </row>
    <row r="7149" customFormat="1"/>
    <row r="7150" spans="1:18">
      <c r="A7150" s="2" t="s">
        <v>0</v>
      </c>
      <c r="B7150" s="2" t="str">
        <f>"证券数量"</f>
        <v>证券数量</v>
      </c>
      <c r="C7150" s="2" t="s">
        <v>1</v>
      </c>
      <c r="D7150" s="2" t="str">
        <f>"价格币种"</f>
        <v>价格币种</v>
      </c>
      <c r="E7150" s="2" t="str">
        <f>"成本价"</f>
        <v>成本价</v>
      </c>
      <c r="F7150" s="2" t="str">
        <f>"浮动盈亏"</f>
        <v>浮动盈亏</v>
      </c>
      <c r="G7150" s="2" t="str">
        <f>"盈亏比例(%)"</f>
        <v>盈亏比例(%)</v>
      </c>
      <c r="H7150" s="2" t="str">
        <f>"折算汇率"</f>
        <v>折算汇率</v>
      </c>
      <c r="I7150" s="2" t="str">
        <f>"最新市值"</f>
        <v>最新市值</v>
      </c>
      <c r="J7150" s="2" t="str">
        <f>"当前价"</f>
        <v>当前价</v>
      </c>
      <c r="K7150" s="2" t="str">
        <f>"今买数量"</f>
        <v>今买数量</v>
      </c>
      <c r="L7150" s="2" t="str">
        <f>"今卖数量"</f>
        <v>今卖数量</v>
      </c>
      <c r="M7150" s="2" t="str">
        <f>"证券代码"</f>
        <v>证券代码</v>
      </c>
      <c r="N7150" s="2" t="str">
        <f>"股东代码"</f>
        <v>股东代码</v>
      </c>
      <c r="O7150" s="2" t="str">
        <f>"成本金额"</f>
        <v>成本金额</v>
      </c>
      <c r="P7150" s="2" t="s">
        <v>2</v>
      </c>
      <c r="Q7150" s="2"/>
      <c r="R7150" s="2" t="s">
        <v>3</v>
      </c>
    </row>
    <row r="7151" spans="1:18">
      <c r="A7151" s="2" t="s">
        <v>4</v>
      </c>
      <c r="B7151" s="9" t="s">
        <v>5</v>
      </c>
      <c r="C7151" s="9" t="s">
        <v>5</v>
      </c>
      <c r="D7151" s="2" t="str">
        <f t="shared" ref="D7151:D7166" si="2131">"人民币"</f>
        <v>人民币</v>
      </c>
      <c r="E7151" s="2">
        <v>19.758</v>
      </c>
      <c r="F7151" s="2">
        <v>-1294.53</v>
      </c>
      <c r="G7151" s="2">
        <v>-8.19</v>
      </c>
      <c r="H7151" s="9" t="s">
        <v>6</v>
      </c>
      <c r="I7151" s="2">
        <v>14512</v>
      </c>
      <c r="J7151" s="2">
        <v>18.14</v>
      </c>
      <c r="K7151" s="2">
        <v>0</v>
      </c>
      <c r="L7151" s="2">
        <v>0</v>
      </c>
      <c r="M7151" s="2" t="str">
        <f>"000936"</f>
        <v>000936</v>
      </c>
      <c r="N7151" s="2" t="str">
        <f t="shared" ref="N7151:N7154" si="2132">"0157472516"</f>
        <v>0157472516</v>
      </c>
      <c r="O7151" s="2" t="str">
        <f>"15806.53"</f>
        <v>15806.53</v>
      </c>
      <c r="P7151" s="2">
        <v>30</v>
      </c>
      <c r="Q7151" s="2">
        <f t="shared" ref="Q7151:Q7166" si="2133">P7151*B7151</f>
        <v>24000</v>
      </c>
      <c r="R7151" s="2">
        <f t="shared" ref="R7151:R7166" si="2134">(Q7151-O7151)/O7151*100</f>
        <v>51.835981711356</v>
      </c>
    </row>
    <row r="7152" spans="1:18">
      <c r="A7152" s="2" t="str">
        <f>"创业板B"</f>
        <v>创业板B</v>
      </c>
      <c r="B7152" s="2">
        <v>10000</v>
      </c>
      <c r="C7152" s="2">
        <v>10000</v>
      </c>
      <c r="D7152" s="2" t="str">
        <f>"人民币"</f>
        <v>人民币</v>
      </c>
      <c r="E7152" s="2">
        <v>1.116</v>
      </c>
      <c r="F7152" s="2">
        <v>-927.5</v>
      </c>
      <c r="G7152" s="2">
        <v>-8.33</v>
      </c>
      <c r="H7152" s="2"/>
      <c r="I7152" s="2">
        <v>10230</v>
      </c>
      <c r="J7152" s="2">
        <v>1.023</v>
      </c>
      <c r="K7152" s="2">
        <v>0</v>
      </c>
      <c r="L7152" s="2">
        <v>0</v>
      </c>
      <c r="M7152" s="2" t="str">
        <f>"150153"</f>
        <v>150153</v>
      </c>
      <c r="N7152" s="2" t="str">
        <f>"0157472516"</f>
        <v>0157472516</v>
      </c>
      <c r="O7152" s="2" t="str">
        <f>"11157.50"</f>
        <v>11157.50</v>
      </c>
      <c r="P7152" s="2">
        <v>1.3</v>
      </c>
      <c r="Q7152" s="2">
        <f>P7152*B7152</f>
        <v>13000</v>
      </c>
      <c r="R7152" s="2">
        <f>(Q7152-O7152)/O7152*100</f>
        <v>16.5135559041004</v>
      </c>
    </row>
    <row r="7153" spans="1:18">
      <c r="A7153" s="2" t="s">
        <v>7</v>
      </c>
      <c r="B7153" s="2">
        <v>600</v>
      </c>
      <c r="C7153" s="2">
        <v>600</v>
      </c>
      <c r="D7153" s="2" t="str">
        <f>"人民币"</f>
        <v>人民币</v>
      </c>
      <c r="E7153" s="2">
        <v>17.548</v>
      </c>
      <c r="F7153" s="2">
        <v>-310.88</v>
      </c>
      <c r="G7153" s="2">
        <v>-2.95</v>
      </c>
      <c r="H7153" s="2"/>
      <c r="I7153" s="2">
        <v>10218</v>
      </c>
      <c r="J7153" s="2">
        <v>17.03</v>
      </c>
      <c r="K7153" s="2">
        <v>0</v>
      </c>
      <c r="L7153" s="2">
        <v>0</v>
      </c>
      <c r="M7153" s="2" t="str">
        <f>"600008"</f>
        <v>600008</v>
      </c>
      <c r="N7153" s="2" t="str">
        <f t="shared" ref="N7153:N7156" si="2135">"A453612732"</f>
        <v>A453612732</v>
      </c>
      <c r="O7153" s="2" t="str">
        <f>"10528.88"</f>
        <v>10528.88</v>
      </c>
      <c r="P7153" s="2">
        <v>25</v>
      </c>
      <c r="Q7153" s="2">
        <f>P7153*B7153</f>
        <v>15000</v>
      </c>
      <c r="R7153" s="2">
        <f>(Q7153-O7153)/O7153*100</f>
        <v>42.4652954540274</v>
      </c>
    </row>
    <row r="7154" spans="1:18">
      <c r="A7154" s="2" t="str">
        <f>"华英农业"</f>
        <v>华英农业</v>
      </c>
      <c r="B7154" s="2">
        <v>600</v>
      </c>
      <c r="C7154" s="2">
        <v>300</v>
      </c>
      <c r="D7154" s="2" t="str">
        <f>"人民币"</f>
        <v>人民币</v>
      </c>
      <c r="E7154" s="2">
        <v>14.948</v>
      </c>
      <c r="F7154" s="2">
        <v>-418.66</v>
      </c>
      <c r="G7154" s="2">
        <v>-4.67</v>
      </c>
      <c r="H7154" s="2"/>
      <c r="I7154" s="2">
        <v>8550</v>
      </c>
      <c r="J7154" s="2">
        <v>14.25</v>
      </c>
      <c r="K7154" s="2">
        <v>300</v>
      </c>
      <c r="L7154" s="2">
        <v>0</v>
      </c>
      <c r="M7154" s="2" t="str">
        <f>"002321"</f>
        <v>002321</v>
      </c>
      <c r="N7154" s="2" t="str">
        <f>"0157472516"</f>
        <v>0157472516</v>
      </c>
      <c r="O7154" s="2" t="str">
        <f>"8968.66"</f>
        <v>8968.66</v>
      </c>
      <c r="P7154" s="2">
        <v>25</v>
      </c>
      <c r="Q7154" s="2">
        <f>P7154*B7154</f>
        <v>15000</v>
      </c>
      <c r="R7154" s="2">
        <f>(Q7154-O7154)/O7154*100</f>
        <v>67.2490650777262</v>
      </c>
    </row>
    <row r="7155" spans="1:18">
      <c r="A7155" s="2" t="str">
        <f>"*ST阳化"</f>
        <v>*ST阳化</v>
      </c>
      <c r="B7155" s="2">
        <v>900</v>
      </c>
      <c r="C7155" s="2">
        <v>600</v>
      </c>
      <c r="D7155" s="2" t="str">
        <f>"人民币"</f>
        <v>人民币</v>
      </c>
      <c r="E7155" s="2">
        <v>7.599</v>
      </c>
      <c r="F7155" s="2">
        <v>-80.2</v>
      </c>
      <c r="G7155" s="2">
        <v>-1.17</v>
      </c>
      <c r="H7155" s="2"/>
      <c r="I7155" s="2">
        <v>6759</v>
      </c>
      <c r="J7155" s="2">
        <v>7.51</v>
      </c>
      <c r="K7155" s="2">
        <v>300</v>
      </c>
      <c r="L7155" s="2">
        <v>0</v>
      </c>
      <c r="M7155" s="2" t="str">
        <f>"600691"</f>
        <v>600691</v>
      </c>
      <c r="N7155" s="2" t="str">
        <f>"A453612732"</f>
        <v>A453612732</v>
      </c>
      <c r="O7155" s="2" t="str">
        <f>"6839.20"</f>
        <v>6839.20</v>
      </c>
      <c r="P7155" s="2">
        <v>11</v>
      </c>
      <c r="Q7155" s="2">
        <f>P7155*B7155</f>
        <v>9900</v>
      </c>
      <c r="R7155" s="2">
        <f>(Q7155-O7155)/O7155*100</f>
        <v>44.7537723710376</v>
      </c>
    </row>
    <row r="7156" spans="1:18">
      <c r="A7156" s="2" t="str">
        <f>"雪峰科技"</f>
        <v>雪峰科技</v>
      </c>
      <c r="B7156" s="2">
        <v>200</v>
      </c>
      <c r="C7156" s="2">
        <v>100</v>
      </c>
      <c r="D7156" s="2" t="str">
        <f>"人民币"</f>
        <v>人民币</v>
      </c>
      <c r="E7156" s="2">
        <v>37.898</v>
      </c>
      <c r="F7156" s="2">
        <v>-1239.59</v>
      </c>
      <c r="G7156" s="2">
        <v>-16.35</v>
      </c>
      <c r="H7156" s="2"/>
      <c r="I7156" s="2">
        <v>6340</v>
      </c>
      <c r="J7156" s="2">
        <v>31.7</v>
      </c>
      <c r="K7156" s="2">
        <v>100</v>
      </c>
      <c r="L7156" s="2">
        <v>0</v>
      </c>
      <c r="M7156" s="2" t="str">
        <f>"603227"</f>
        <v>603227</v>
      </c>
      <c r="N7156" s="2" t="str">
        <f>"A453612732"</f>
        <v>A453612732</v>
      </c>
      <c r="O7156" s="2" t="str">
        <f>"7579.59"</f>
        <v>7579.59</v>
      </c>
      <c r="P7156" s="2">
        <v>42</v>
      </c>
      <c r="Q7156" s="2">
        <f>P7156*B7156</f>
        <v>8400</v>
      </c>
      <c r="R7156" s="2">
        <f>(Q7156-O7156)/O7156*100</f>
        <v>10.8239363870605</v>
      </c>
    </row>
    <row r="7157" spans="1:18">
      <c r="A7157" s="2" t="str">
        <f>"三花股份"</f>
        <v>三花股份</v>
      </c>
      <c r="B7157" s="2">
        <v>400</v>
      </c>
      <c r="C7157" s="2">
        <v>400</v>
      </c>
      <c r="D7157" s="2" t="str">
        <f>"人民币"</f>
        <v>人民币</v>
      </c>
      <c r="E7157" s="2">
        <v>13.737</v>
      </c>
      <c r="F7157" s="2">
        <v>69.25</v>
      </c>
      <c r="G7157" s="2">
        <v>1.26</v>
      </c>
      <c r="H7157" s="2"/>
      <c r="I7157" s="2">
        <v>5564</v>
      </c>
      <c r="J7157" s="2">
        <v>13.91</v>
      </c>
      <c r="K7157" s="2">
        <v>0</v>
      </c>
      <c r="L7157" s="2">
        <v>0</v>
      </c>
      <c r="M7157" s="2" t="str">
        <f>"002050"</f>
        <v>002050</v>
      </c>
      <c r="N7157" s="2" t="str">
        <f t="shared" ref="N7157:N7162" si="2136">"0157472516"</f>
        <v>0157472516</v>
      </c>
      <c r="O7157" s="2" t="str">
        <f>"5494.75"</f>
        <v>5494.75</v>
      </c>
      <c r="P7157" s="2">
        <v>20</v>
      </c>
      <c r="Q7157" s="2">
        <f>P7157*B7157</f>
        <v>8000</v>
      </c>
      <c r="R7157" s="2">
        <f>(Q7157-O7157)/O7157*100</f>
        <v>45.5935210883116</v>
      </c>
    </row>
    <row r="7158" spans="1:18">
      <c r="A7158" s="2" t="str">
        <f>"农 产 品"</f>
        <v>农 产 品</v>
      </c>
      <c r="B7158" s="2">
        <v>200</v>
      </c>
      <c r="C7158" s="2">
        <v>200</v>
      </c>
      <c r="D7158" s="2" t="str">
        <f>"人民币"</f>
        <v>人民币</v>
      </c>
      <c r="E7158" s="2">
        <v>25.665</v>
      </c>
      <c r="F7158" s="2">
        <v>-601</v>
      </c>
      <c r="G7158" s="2">
        <v>-11.71</v>
      </c>
      <c r="H7158" s="2"/>
      <c r="I7158" s="2">
        <v>4532</v>
      </c>
      <c r="J7158" s="2">
        <v>22.66</v>
      </c>
      <c r="K7158" s="2">
        <v>0</v>
      </c>
      <c r="L7158" s="2">
        <v>0</v>
      </c>
      <c r="M7158" s="2" t="str">
        <f>"000061"</f>
        <v>000061</v>
      </c>
      <c r="N7158" s="2" t="str">
        <f>"0157472516"</f>
        <v>0157472516</v>
      </c>
      <c r="O7158" s="2" t="str">
        <f>"5133.00"</f>
        <v>5133.00</v>
      </c>
      <c r="P7158" s="2">
        <v>35</v>
      </c>
      <c r="Q7158" s="2">
        <f>P7158*B7158</f>
        <v>7000</v>
      </c>
      <c r="R7158" s="2">
        <f>(Q7158-O7158)/O7158*100</f>
        <v>36.3724917202416</v>
      </c>
    </row>
    <row r="7159" spans="1:18">
      <c r="A7159" s="2" t="str">
        <f>"北京城建"</f>
        <v>北京城建</v>
      </c>
      <c r="B7159" s="2">
        <v>200</v>
      </c>
      <c r="C7159" s="2">
        <v>200</v>
      </c>
      <c r="D7159" s="2" t="str">
        <f>"人民币"</f>
        <v>人民币</v>
      </c>
      <c r="E7159" s="2">
        <v>24.605</v>
      </c>
      <c r="F7159" s="2">
        <v>-394.99</v>
      </c>
      <c r="G7159" s="2">
        <v>-8.03</v>
      </c>
      <c r="H7159" s="2"/>
      <c r="I7159" s="2">
        <v>4526</v>
      </c>
      <c r="J7159" s="2">
        <v>22.63</v>
      </c>
      <c r="K7159" s="2">
        <v>0</v>
      </c>
      <c r="L7159" s="2">
        <v>0</v>
      </c>
      <c r="M7159" s="2" t="str">
        <f>"600266"</f>
        <v>600266</v>
      </c>
      <c r="N7159" s="2" t="str">
        <f t="shared" ref="N7159:N7161" si="2137">"A453612732"</f>
        <v>A453612732</v>
      </c>
      <c r="O7159" s="2" t="str">
        <f>"4920.99"</f>
        <v>4920.99</v>
      </c>
      <c r="P7159" s="2">
        <v>28</v>
      </c>
      <c r="Q7159" s="2">
        <f>P7159*B7159</f>
        <v>5600</v>
      </c>
      <c r="R7159" s="2">
        <f>(Q7159-O7159)/O7159*100</f>
        <v>13.7982397850839</v>
      </c>
    </row>
    <row r="7160" spans="1:18">
      <c r="A7160" s="2" t="str">
        <f>"上汽集团"</f>
        <v>上汽集团</v>
      </c>
      <c r="B7160" s="2">
        <v>200</v>
      </c>
      <c r="C7160" s="2">
        <v>200</v>
      </c>
      <c r="D7160" s="2" t="str">
        <f>"人民币"</f>
        <v>人民币</v>
      </c>
      <c r="E7160" s="2">
        <v>24.736</v>
      </c>
      <c r="F7160" s="2">
        <v>-449.12</v>
      </c>
      <c r="G7160" s="2">
        <v>-9.08</v>
      </c>
      <c r="H7160" s="2"/>
      <c r="I7160" s="2">
        <v>4498</v>
      </c>
      <c r="J7160" s="2">
        <v>22.49</v>
      </c>
      <c r="K7160" s="2">
        <v>0</v>
      </c>
      <c r="L7160" s="2">
        <v>0</v>
      </c>
      <c r="M7160" s="2" t="str">
        <f>"600104"</f>
        <v>600104</v>
      </c>
      <c r="N7160" s="2" t="str">
        <f>"A453612732"</f>
        <v>A453612732</v>
      </c>
      <c r="O7160" s="2" t="str">
        <f>"4947.12"</f>
        <v>4947.12</v>
      </c>
      <c r="P7160" s="2">
        <v>35</v>
      </c>
      <c r="Q7160" s="2">
        <f>P7160*B7160</f>
        <v>7000</v>
      </c>
      <c r="R7160" s="2">
        <f>(Q7160-O7160)/O7160*100</f>
        <v>41.4964666310904</v>
      </c>
    </row>
    <row r="7161" spans="1:18">
      <c r="A7161" s="2" t="str">
        <f>"中海集运"</f>
        <v>中海集运</v>
      </c>
      <c r="B7161" s="2">
        <v>400</v>
      </c>
      <c r="C7161" s="2">
        <v>400</v>
      </c>
      <c r="D7161" s="2" t="str">
        <f>"人民币"</f>
        <v>人民币</v>
      </c>
      <c r="E7161" s="2">
        <v>9.099</v>
      </c>
      <c r="F7161" s="2">
        <v>-167.68</v>
      </c>
      <c r="G7161" s="2">
        <v>-4.6</v>
      </c>
      <c r="H7161" s="2"/>
      <c r="I7161" s="2">
        <v>3472</v>
      </c>
      <c r="J7161" s="2">
        <v>8.68</v>
      </c>
      <c r="K7161" s="2">
        <v>0</v>
      </c>
      <c r="L7161" s="2">
        <v>0</v>
      </c>
      <c r="M7161" s="2" t="str">
        <f>"601866"</f>
        <v>601866</v>
      </c>
      <c r="N7161" s="2" t="str">
        <f>"A453612732"</f>
        <v>A453612732</v>
      </c>
      <c r="O7161" s="2" t="str">
        <f>"3639.68"</f>
        <v>3639.68</v>
      </c>
      <c r="P7161" s="2">
        <v>12</v>
      </c>
      <c r="Q7161" s="2">
        <f>P7161*B7161</f>
        <v>4800</v>
      </c>
      <c r="R7161" s="2">
        <f>(Q7161-O7161)/O7161*100</f>
        <v>31.8797256901706</v>
      </c>
    </row>
    <row r="7162" spans="1:18">
      <c r="A7162" s="2" t="str">
        <f>"中航军B"</f>
        <v>中航军B</v>
      </c>
      <c r="B7162" s="2">
        <v>3000</v>
      </c>
      <c r="C7162" s="2">
        <v>3000</v>
      </c>
      <c r="D7162" s="2" t="str">
        <f>"人民币"</f>
        <v>人民币</v>
      </c>
      <c r="E7162" s="2">
        <v>0.972</v>
      </c>
      <c r="F7162" s="2">
        <v>-62</v>
      </c>
      <c r="G7162" s="2">
        <v>-2.16</v>
      </c>
      <c r="H7162" s="2"/>
      <c r="I7162" s="2">
        <v>2853</v>
      </c>
      <c r="J7162" s="2">
        <v>0.951</v>
      </c>
      <c r="K7162" s="2">
        <v>0</v>
      </c>
      <c r="L7162" s="2">
        <v>0</v>
      </c>
      <c r="M7162" s="2" t="str">
        <f>"150222"</f>
        <v>150222</v>
      </c>
      <c r="N7162" s="2" t="str">
        <f>"0157472516"</f>
        <v>0157472516</v>
      </c>
      <c r="O7162" s="2" t="str">
        <f>"2915.00"</f>
        <v>2915.00</v>
      </c>
      <c r="P7162" s="2">
        <v>1.1</v>
      </c>
      <c r="Q7162" s="2">
        <f>P7162*B7162</f>
        <v>3300</v>
      </c>
      <c r="R7162" s="2">
        <f>(Q7162-O7162)/O7162*100</f>
        <v>13.2075471698113</v>
      </c>
    </row>
    <row r="7163" spans="1:18">
      <c r="A7163" s="2" t="str">
        <f>"华贸物流"</f>
        <v>华贸物流</v>
      </c>
      <c r="B7163" s="2">
        <v>200</v>
      </c>
      <c r="C7163" s="2">
        <v>200</v>
      </c>
      <c r="D7163" s="2" t="str">
        <f>"人民币"</f>
        <v>人民币</v>
      </c>
      <c r="E7163" s="2">
        <v>16.576</v>
      </c>
      <c r="F7163" s="2">
        <v>-473.12</v>
      </c>
      <c r="G7163" s="2">
        <v>-14.27</v>
      </c>
      <c r="H7163" s="2"/>
      <c r="I7163" s="2">
        <v>2842</v>
      </c>
      <c r="J7163" s="2">
        <v>14.21</v>
      </c>
      <c r="K7163" s="2">
        <v>0</v>
      </c>
      <c r="L7163" s="2">
        <v>0</v>
      </c>
      <c r="M7163" s="2" t="str">
        <f>"603128"</f>
        <v>603128</v>
      </c>
      <c r="N7163" s="2" t="str">
        <f t="shared" ref="N7163:N7166" si="2138">"A453612732"</f>
        <v>A453612732</v>
      </c>
      <c r="O7163" s="2" t="str">
        <f>"3315.12"</f>
        <v>3315.12</v>
      </c>
      <c r="P7163" s="2">
        <v>20</v>
      </c>
      <c r="Q7163" s="2">
        <f>P7163*B7163</f>
        <v>4000</v>
      </c>
      <c r="R7163" s="2">
        <f>(Q7163-O7163)/O7163*100</f>
        <v>20.6592823185888</v>
      </c>
    </row>
    <row r="7164" spans="1:18">
      <c r="A7164" s="2" t="str">
        <f>"盛达矿业"</f>
        <v>盛达矿业</v>
      </c>
      <c r="B7164" s="2">
        <v>100</v>
      </c>
      <c r="C7164" s="2">
        <v>100</v>
      </c>
      <c r="D7164" s="2" t="str">
        <f>"人民币"</f>
        <v>人民币</v>
      </c>
      <c r="E7164" s="2">
        <v>38.308</v>
      </c>
      <c r="F7164" s="2">
        <v>-1175.77</v>
      </c>
      <c r="G7164" s="2">
        <v>-30.69</v>
      </c>
      <c r="H7164" s="2"/>
      <c r="I7164" s="2">
        <v>2655</v>
      </c>
      <c r="J7164" s="2">
        <v>26.55</v>
      </c>
      <c r="K7164" s="2">
        <v>0</v>
      </c>
      <c r="L7164" s="2">
        <v>100</v>
      </c>
      <c r="M7164" s="2" t="str">
        <f>"000603"</f>
        <v>000603</v>
      </c>
      <c r="N7164" s="2" t="str">
        <f>"0157472516"</f>
        <v>0157472516</v>
      </c>
      <c r="O7164" s="2" t="str">
        <f>"3830.77"</f>
        <v>3830.77</v>
      </c>
      <c r="P7164" s="2">
        <v>40</v>
      </c>
      <c r="Q7164" s="2">
        <f>P7164*B7164</f>
        <v>4000</v>
      </c>
      <c r="R7164" s="2">
        <f>(Q7164-O7164)/O7164*100</f>
        <v>4.41764971533138</v>
      </c>
    </row>
    <row r="7165" spans="1:18">
      <c r="A7165" s="2" t="str">
        <f>"大众交通"</f>
        <v>大众交通</v>
      </c>
      <c r="B7165" s="2">
        <v>100</v>
      </c>
      <c r="C7165" s="2">
        <v>100</v>
      </c>
      <c r="D7165" s="2" t="str">
        <f>"人民币"</f>
        <v>人民币</v>
      </c>
      <c r="E7165" s="2">
        <v>30.941</v>
      </c>
      <c r="F7165" s="2">
        <v>-1037.13</v>
      </c>
      <c r="G7165" s="2">
        <v>-33.52</v>
      </c>
      <c r="H7165" s="2"/>
      <c r="I7165" s="2">
        <v>2057</v>
      </c>
      <c r="J7165" s="2">
        <v>20.57</v>
      </c>
      <c r="K7165" s="2">
        <v>0</v>
      </c>
      <c r="L7165" s="2">
        <v>0</v>
      </c>
      <c r="M7165" s="2" t="str">
        <f>"600611"</f>
        <v>600611</v>
      </c>
      <c r="N7165" s="2" t="str">
        <f>"A453612732"</f>
        <v>A453612732</v>
      </c>
      <c r="O7165" s="2" t="str">
        <f>"3094.13"</f>
        <v>3094.13</v>
      </c>
      <c r="P7165" s="2">
        <v>28</v>
      </c>
      <c r="Q7165" s="2">
        <f>P7165*B7165</f>
        <v>2800</v>
      </c>
      <c r="R7165" s="2">
        <f>(Q7165-O7165)/O7165*100</f>
        <v>-9.50606470962759</v>
      </c>
    </row>
    <row r="7166" spans="1:18">
      <c r="A7166" s="2" t="str">
        <f>"中国中车"</f>
        <v>中国中车</v>
      </c>
      <c r="B7166" s="2">
        <v>100</v>
      </c>
      <c r="C7166" s="2">
        <v>100</v>
      </c>
      <c r="D7166" s="2" t="str">
        <f>"人民币"</f>
        <v>人民币</v>
      </c>
      <c r="E7166" s="2">
        <v>26.395</v>
      </c>
      <c r="F7166" s="2">
        <v>-631.5</v>
      </c>
      <c r="G7166" s="2">
        <v>-23.92</v>
      </c>
      <c r="H7166" s="2"/>
      <c r="I7166" s="2">
        <v>2008</v>
      </c>
      <c r="J7166" s="2">
        <v>20.08</v>
      </c>
      <c r="K7166" s="2">
        <v>0</v>
      </c>
      <c r="L7166" s="2">
        <v>100</v>
      </c>
      <c r="M7166" s="2" t="str">
        <f>"601766"</f>
        <v>601766</v>
      </c>
      <c r="N7166" s="2" t="str">
        <f>"A453612732"</f>
        <v>A453612732</v>
      </c>
      <c r="O7166" s="2" t="str">
        <f>"2639.50"</f>
        <v>2639.50</v>
      </c>
      <c r="P7166" s="2">
        <v>30</v>
      </c>
      <c r="Q7166" s="2">
        <f>P7166*B7166</f>
        <v>3000</v>
      </c>
      <c r="R7166" s="2">
        <f>(Q7166-O7166)/O7166*100</f>
        <v>13.6578897518469</v>
      </c>
    </row>
    <row r="7167" spans="1:18">
      <c r="A7167" s="2" t="s">
        <v>8</v>
      </c>
      <c r="B7167" s="2" t="s">
        <v>9</v>
      </c>
      <c r="C7167" s="4" t="s">
        <v>10</v>
      </c>
      <c r="D7167" s="4"/>
      <c r="E7167" s="4"/>
      <c r="F7167" s="2"/>
      <c r="G7167" s="2">
        <f>SUM(G7151:G7166)</f>
        <v>-178.38</v>
      </c>
      <c r="H7167" s="2"/>
      <c r="I7167" s="2"/>
      <c r="J7167" s="2"/>
      <c r="K7167" s="2"/>
      <c r="L7167" s="2"/>
      <c r="M7167" s="2"/>
      <c r="N7167" s="2"/>
      <c r="O7167" s="2"/>
      <c r="P7167" s="2"/>
      <c r="Q7167" s="2">
        <f>SUM(Q7151:Q7166)</f>
        <v>134800</v>
      </c>
      <c r="R7167" s="2"/>
    </row>
    <row r="7168" customFormat="1" spans="3:8">
      <c r="C7168" s="5"/>
      <c r="D7168" s="5"/>
      <c r="E7168" s="5"/>
      <c r="H7168" s="6">
        <v>42257</v>
      </c>
    </row>
    <row r="7169" spans="2:18">
      <c r="B7169" s="2" t="str">
        <f>"币种"</f>
        <v>币种</v>
      </c>
      <c r="C7169" s="2" t="str">
        <f>"余额"</f>
        <v>余额</v>
      </c>
      <c r="D7169" s="2" t="str">
        <f>"可用"</f>
        <v>可用</v>
      </c>
      <c r="E7169" s="2" t="str">
        <f>"可取"</f>
        <v>可取</v>
      </c>
      <c r="F7169" s="2" t="str">
        <f>"参考市值"</f>
        <v>参考市值</v>
      </c>
      <c r="G7169" s="2" t="str">
        <f>"资产"</f>
        <v>资产</v>
      </c>
      <c r="H7169" s="2" t="str">
        <f>"盈亏"</f>
        <v>盈亏</v>
      </c>
      <c r="I7169" s="2"/>
      <c r="J7169" s="2"/>
      <c r="K7169" s="2"/>
      <c r="L7169" s="2"/>
      <c r="M7169" s="2"/>
      <c r="N7169" s="2"/>
      <c r="O7169" s="2"/>
      <c r="P7169" s="2"/>
      <c r="Q7169" s="2"/>
      <c r="R7169" s="2"/>
    </row>
    <row r="7170" spans="2:18">
      <c r="B7170" s="2" t="str">
        <f>"人民币"</f>
        <v>人民币</v>
      </c>
      <c r="C7170" s="2" t="str">
        <f>"5508.71"</f>
        <v>5508.71</v>
      </c>
      <c r="D7170" s="2" t="str">
        <f>"138.54"</f>
        <v>138.54</v>
      </c>
      <c r="E7170" s="2" t="str">
        <f>"138.54"</f>
        <v>138.54</v>
      </c>
      <c r="F7170" s="2" t="str">
        <f>"91616.00"</f>
        <v>91616.00</v>
      </c>
      <c r="G7170" s="2" t="str">
        <f>"91754.54"</f>
        <v>91754.54</v>
      </c>
      <c r="H7170" s="2" t="str">
        <f>"-9194.42"</f>
        <v>-9194.42</v>
      </c>
      <c r="I7170" s="2"/>
      <c r="J7170" s="2"/>
      <c r="K7170" s="2"/>
      <c r="L7170" s="2"/>
      <c r="M7170" s="2"/>
      <c r="N7170" s="2"/>
      <c r="O7170" s="2"/>
      <c r="P7170" s="2"/>
      <c r="Q7170" s="2"/>
      <c r="R7170" s="2"/>
    </row>
    <row r="7171" spans="2:18"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8"/>
    </row>
    <row r="7172" spans="2:19">
      <c r="B7172" s="2" t="s">
        <v>0</v>
      </c>
      <c r="C7172" s="2" t="str">
        <f>"证券数量"</f>
        <v>证券数量</v>
      </c>
      <c r="D7172" s="2" t="s">
        <v>1</v>
      </c>
      <c r="E7172" s="2" t="str">
        <f>"价格币种"</f>
        <v>价格币种</v>
      </c>
      <c r="F7172" s="2" t="str">
        <f>"成本价"</f>
        <v>成本价</v>
      </c>
      <c r="G7172" s="2" t="str">
        <f>"浮动盈亏"</f>
        <v>浮动盈亏</v>
      </c>
      <c r="H7172" s="2" t="str">
        <f>"盈亏比例(%)"</f>
        <v>盈亏比例(%)</v>
      </c>
      <c r="I7172" s="2" t="str">
        <f>"折算汇率"</f>
        <v>折算汇率</v>
      </c>
      <c r="J7172" s="2" t="str">
        <f>"最新市值"</f>
        <v>最新市值</v>
      </c>
      <c r="K7172" s="2" t="str">
        <f>"当前价"</f>
        <v>当前价</v>
      </c>
      <c r="L7172" s="2" t="str">
        <f>"今买数量"</f>
        <v>今买数量</v>
      </c>
      <c r="M7172" s="2" t="str">
        <f>"今卖数量"</f>
        <v>今卖数量</v>
      </c>
      <c r="N7172" s="2" t="str">
        <f>"证券代码"</f>
        <v>证券代码</v>
      </c>
      <c r="O7172" s="2" t="str">
        <f>"股东代码"</f>
        <v>股东代码</v>
      </c>
      <c r="P7172" s="2" t="str">
        <f>"成本金额"</f>
        <v>成本金额</v>
      </c>
      <c r="Q7172" s="2" t="s">
        <v>2</v>
      </c>
      <c r="R7172" s="2"/>
      <c r="S7172" s="2" t="s">
        <v>3</v>
      </c>
    </row>
    <row r="7173" spans="2:19">
      <c r="B7173" s="2" t="s">
        <v>4</v>
      </c>
      <c r="C7173" s="9" t="s">
        <v>5</v>
      </c>
      <c r="D7173" s="9" t="s">
        <v>5</v>
      </c>
      <c r="E7173" s="2" t="str">
        <f t="shared" ref="E7173:E7188" si="2139">"人民币"</f>
        <v>人民币</v>
      </c>
      <c r="F7173" s="2">
        <v>19.758</v>
      </c>
      <c r="G7173" s="2">
        <v>-1294.53</v>
      </c>
      <c r="H7173" s="2">
        <v>-8.19</v>
      </c>
      <c r="I7173" s="9" t="s">
        <v>6</v>
      </c>
      <c r="J7173" s="2">
        <v>14512</v>
      </c>
      <c r="K7173" s="2">
        <v>18.14</v>
      </c>
      <c r="L7173" s="2">
        <v>0</v>
      </c>
      <c r="M7173" s="2">
        <v>0</v>
      </c>
      <c r="N7173" s="2" t="str">
        <f>"000936"</f>
        <v>000936</v>
      </c>
      <c r="O7173" s="2" t="str">
        <f t="shared" ref="O7173:O7176" si="2140">"0157472516"</f>
        <v>0157472516</v>
      </c>
      <c r="P7173" s="2" t="str">
        <f>"15806.53"</f>
        <v>15806.53</v>
      </c>
      <c r="Q7173" s="2">
        <v>30</v>
      </c>
      <c r="R7173" s="2">
        <f t="shared" ref="R7173:R7188" si="2141">Q7173*C7173</f>
        <v>24000</v>
      </c>
      <c r="S7173" s="2">
        <f t="shared" ref="S7173:S7188" si="2142">(R7173-P7173)/P7173*100</f>
        <v>51.835981711356</v>
      </c>
    </row>
    <row r="7174" spans="2:19">
      <c r="B7174" s="2" t="str">
        <f>"创业板B"</f>
        <v>创业板B</v>
      </c>
      <c r="C7174" s="2">
        <v>10000</v>
      </c>
      <c r="D7174" s="2">
        <v>10000</v>
      </c>
      <c r="E7174" s="2" t="str">
        <f>"人民币"</f>
        <v>人民币</v>
      </c>
      <c r="F7174" s="2">
        <v>1.116</v>
      </c>
      <c r="G7174" s="2">
        <v>-927.5</v>
      </c>
      <c r="H7174" s="2">
        <v>-8.33</v>
      </c>
      <c r="I7174" s="2"/>
      <c r="J7174" s="2">
        <v>10230</v>
      </c>
      <c r="K7174" s="2">
        <v>1.023</v>
      </c>
      <c r="L7174" s="2">
        <v>0</v>
      </c>
      <c r="M7174" s="2">
        <v>0</v>
      </c>
      <c r="N7174" s="2" t="str">
        <f>"150153"</f>
        <v>150153</v>
      </c>
      <c r="O7174" s="2" t="str">
        <f>"0157472516"</f>
        <v>0157472516</v>
      </c>
      <c r="P7174" s="2" t="str">
        <f>"11157.50"</f>
        <v>11157.50</v>
      </c>
      <c r="Q7174" s="2">
        <v>1.3</v>
      </c>
      <c r="R7174" s="2">
        <f>Q7174*C7174</f>
        <v>13000</v>
      </c>
      <c r="S7174" s="2">
        <f>(R7174-P7174)/P7174*100</f>
        <v>16.5135559041004</v>
      </c>
    </row>
    <row r="7175" spans="2:19">
      <c r="B7175" s="2" t="s">
        <v>7</v>
      </c>
      <c r="C7175" s="2">
        <v>600</v>
      </c>
      <c r="D7175" s="2">
        <v>600</v>
      </c>
      <c r="E7175" s="2" t="str">
        <f>"人民币"</f>
        <v>人民币</v>
      </c>
      <c r="F7175" s="2">
        <v>17.548</v>
      </c>
      <c r="G7175" s="2">
        <v>-310.88</v>
      </c>
      <c r="H7175" s="2">
        <v>-2.95</v>
      </c>
      <c r="I7175" s="2"/>
      <c r="J7175" s="2">
        <v>10218</v>
      </c>
      <c r="K7175" s="2">
        <v>17.03</v>
      </c>
      <c r="L7175" s="2">
        <v>0</v>
      </c>
      <c r="M7175" s="2">
        <v>0</v>
      </c>
      <c r="N7175" s="2" t="str">
        <f>"600008"</f>
        <v>600008</v>
      </c>
      <c r="O7175" s="2" t="str">
        <f t="shared" ref="O7175:O7178" si="2143">"A453612732"</f>
        <v>A453612732</v>
      </c>
      <c r="P7175" s="2" t="str">
        <f>"10528.88"</f>
        <v>10528.88</v>
      </c>
      <c r="Q7175" s="2">
        <v>25</v>
      </c>
      <c r="R7175" s="2">
        <f>Q7175*C7175</f>
        <v>15000</v>
      </c>
      <c r="S7175" s="2">
        <f>(R7175-P7175)/P7175*100</f>
        <v>42.4652954540274</v>
      </c>
    </row>
    <row r="7176" spans="2:19">
      <c r="B7176" s="2" t="str">
        <f>"华英农业"</f>
        <v>华英农业</v>
      </c>
      <c r="C7176" s="2">
        <v>600</v>
      </c>
      <c r="D7176" s="2">
        <v>300</v>
      </c>
      <c r="E7176" s="2" t="str">
        <f>"人民币"</f>
        <v>人民币</v>
      </c>
      <c r="F7176" s="2">
        <v>14.948</v>
      </c>
      <c r="G7176" s="2">
        <v>-418.66</v>
      </c>
      <c r="H7176" s="2">
        <v>-4.67</v>
      </c>
      <c r="I7176" s="2"/>
      <c r="J7176" s="2">
        <v>8550</v>
      </c>
      <c r="K7176" s="2">
        <v>14.25</v>
      </c>
      <c r="L7176" s="2">
        <v>300</v>
      </c>
      <c r="M7176" s="2">
        <v>0</v>
      </c>
      <c r="N7176" s="2" t="str">
        <f>"002321"</f>
        <v>002321</v>
      </c>
      <c r="O7176" s="2" t="str">
        <f>"0157472516"</f>
        <v>0157472516</v>
      </c>
      <c r="P7176" s="2" t="str">
        <f>"8968.66"</f>
        <v>8968.66</v>
      </c>
      <c r="Q7176" s="2">
        <v>25</v>
      </c>
      <c r="R7176" s="2">
        <f>Q7176*C7176</f>
        <v>15000</v>
      </c>
      <c r="S7176" s="2">
        <f>(R7176-P7176)/P7176*100</f>
        <v>67.2490650777262</v>
      </c>
    </row>
    <row r="7177" spans="2:19">
      <c r="B7177" s="2" t="str">
        <f>"*ST阳化"</f>
        <v>*ST阳化</v>
      </c>
      <c r="C7177" s="2">
        <v>900</v>
      </c>
      <c r="D7177" s="2">
        <v>600</v>
      </c>
      <c r="E7177" s="2" t="str">
        <f>"人民币"</f>
        <v>人民币</v>
      </c>
      <c r="F7177" s="2">
        <v>7.599</v>
      </c>
      <c r="G7177" s="2">
        <v>-80.2</v>
      </c>
      <c r="H7177" s="2">
        <v>-1.17</v>
      </c>
      <c r="I7177" s="2"/>
      <c r="J7177" s="2">
        <v>6759</v>
      </c>
      <c r="K7177" s="2">
        <v>7.51</v>
      </c>
      <c r="L7177" s="2">
        <v>300</v>
      </c>
      <c r="M7177" s="2">
        <v>0</v>
      </c>
      <c r="N7177" s="2" t="str">
        <f>"600691"</f>
        <v>600691</v>
      </c>
      <c r="O7177" s="2" t="str">
        <f>"A453612732"</f>
        <v>A453612732</v>
      </c>
      <c r="P7177" s="2" t="str">
        <f>"6839.20"</f>
        <v>6839.20</v>
      </c>
      <c r="Q7177" s="2">
        <v>11</v>
      </c>
      <c r="R7177" s="2">
        <f>Q7177*C7177</f>
        <v>9900</v>
      </c>
      <c r="S7177" s="2">
        <f>(R7177-P7177)/P7177*100</f>
        <v>44.7537723710376</v>
      </c>
    </row>
    <row r="7178" spans="2:19">
      <c r="B7178" s="2" t="str">
        <f>"雪峰科技"</f>
        <v>雪峰科技</v>
      </c>
      <c r="C7178" s="2">
        <v>200</v>
      </c>
      <c r="D7178" s="2">
        <v>100</v>
      </c>
      <c r="E7178" s="2" t="str">
        <f>"人民币"</f>
        <v>人民币</v>
      </c>
      <c r="F7178" s="2">
        <v>37.898</v>
      </c>
      <c r="G7178" s="2">
        <v>-1239.59</v>
      </c>
      <c r="H7178" s="2">
        <v>-16.35</v>
      </c>
      <c r="I7178" s="2"/>
      <c r="J7178" s="2">
        <v>6340</v>
      </c>
      <c r="K7178" s="2">
        <v>31.7</v>
      </c>
      <c r="L7178" s="2">
        <v>100</v>
      </c>
      <c r="M7178" s="2">
        <v>0</v>
      </c>
      <c r="N7178" s="2" t="str">
        <f>"603227"</f>
        <v>603227</v>
      </c>
      <c r="O7178" s="2" t="str">
        <f>"A453612732"</f>
        <v>A453612732</v>
      </c>
      <c r="P7178" s="2" t="str">
        <f>"7579.59"</f>
        <v>7579.59</v>
      </c>
      <c r="Q7178" s="2">
        <v>42</v>
      </c>
      <c r="R7178" s="2">
        <f>Q7178*C7178</f>
        <v>8400</v>
      </c>
      <c r="S7178" s="2">
        <f>(R7178-P7178)/P7178*100</f>
        <v>10.8239363870605</v>
      </c>
    </row>
    <row r="7179" spans="2:19">
      <c r="B7179" s="2" t="str">
        <f>"三花股份"</f>
        <v>三花股份</v>
      </c>
      <c r="C7179" s="2">
        <v>400</v>
      </c>
      <c r="D7179" s="2">
        <v>400</v>
      </c>
      <c r="E7179" s="2" t="str">
        <f>"人民币"</f>
        <v>人民币</v>
      </c>
      <c r="F7179" s="2">
        <v>13.737</v>
      </c>
      <c r="G7179" s="2">
        <v>69.25</v>
      </c>
      <c r="H7179" s="2">
        <v>1.26</v>
      </c>
      <c r="I7179" s="2"/>
      <c r="J7179" s="2">
        <v>5564</v>
      </c>
      <c r="K7179" s="2">
        <v>13.91</v>
      </c>
      <c r="L7179" s="2">
        <v>0</v>
      </c>
      <c r="M7179" s="2">
        <v>0</v>
      </c>
      <c r="N7179" s="2" t="str">
        <f>"002050"</f>
        <v>002050</v>
      </c>
      <c r="O7179" s="2" t="str">
        <f t="shared" ref="O7179:O7184" si="2144">"0157472516"</f>
        <v>0157472516</v>
      </c>
      <c r="P7179" s="2" t="str">
        <f>"5494.75"</f>
        <v>5494.75</v>
      </c>
      <c r="Q7179" s="2">
        <v>20</v>
      </c>
      <c r="R7179" s="2">
        <f>Q7179*C7179</f>
        <v>8000</v>
      </c>
      <c r="S7179" s="2">
        <f>(R7179-P7179)/P7179*100</f>
        <v>45.5935210883116</v>
      </c>
    </row>
    <row r="7180" spans="2:19">
      <c r="B7180" s="2" t="str">
        <f>"农 产 品"</f>
        <v>农 产 品</v>
      </c>
      <c r="C7180" s="2">
        <v>200</v>
      </c>
      <c r="D7180" s="2">
        <v>200</v>
      </c>
      <c r="E7180" s="2" t="str">
        <f>"人民币"</f>
        <v>人民币</v>
      </c>
      <c r="F7180" s="2">
        <v>25.665</v>
      </c>
      <c r="G7180" s="2">
        <v>-601</v>
      </c>
      <c r="H7180" s="2">
        <v>-11.71</v>
      </c>
      <c r="I7180" s="2"/>
      <c r="J7180" s="2">
        <v>4532</v>
      </c>
      <c r="K7180" s="2">
        <v>22.66</v>
      </c>
      <c r="L7180" s="2">
        <v>0</v>
      </c>
      <c r="M7180" s="2">
        <v>0</v>
      </c>
      <c r="N7180" s="2" t="str">
        <f>"000061"</f>
        <v>000061</v>
      </c>
      <c r="O7180" s="2" t="str">
        <f>"0157472516"</f>
        <v>0157472516</v>
      </c>
      <c r="P7180" s="2" t="str">
        <f>"5133.00"</f>
        <v>5133.00</v>
      </c>
      <c r="Q7180" s="2">
        <v>35</v>
      </c>
      <c r="R7180" s="2">
        <f>Q7180*C7180</f>
        <v>7000</v>
      </c>
      <c r="S7180" s="2">
        <f>(R7180-P7180)/P7180*100</f>
        <v>36.3724917202416</v>
      </c>
    </row>
    <row r="7181" spans="2:19">
      <c r="B7181" s="2" t="str">
        <f>"北京城建"</f>
        <v>北京城建</v>
      </c>
      <c r="C7181" s="2">
        <v>200</v>
      </c>
      <c r="D7181" s="2">
        <v>200</v>
      </c>
      <c r="E7181" s="2" t="str">
        <f>"人民币"</f>
        <v>人民币</v>
      </c>
      <c r="F7181" s="2">
        <v>24.605</v>
      </c>
      <c r="G7181" s="2">
        <v>-394.99</v>
      </c>
      <c r="H7181" s="2">
        <v>-8.03</v>
      </c>
      <c r="I7181" s="2"/>
      <c r="J7181" s="2">
        <v>4526</v>
      </c>
      <c r="K7181" s="2">
        <v>22.63</v>
      </c>
      <c r="L7181" s="2">
        <v>0</v>
      </c>
      <c r="M7181" s="2">
        <v>0</v>
      </c>
      <c r="N7181" s="2" t="str">
        <f>"600266"</f>
        <v>600266</v>
      </c>
      <c r="O7181" s="2" t="str">
        <f t="shared" ref="O7181:O7183" si="2145">"A453612732"</f>
        <v>A453612732</v>
      </c>
      <c r="P7181" s="2" t="str">
        <f>"4920.99"</f>
        <v>4920.99</v>
      </c>
      <c r="Q7181" s="2">
        <v>28</v>
      </c>
      <c r="R7181" s="2">
        <f>Q7181*C7181</f>
        <v>5600</v>
      </c>
      <c r="S7181" s="2">
        <f>(R7181-P7181)/P7181*100</f>
        <v>13.7982397850839</v>
      </c>
    </row>
    <row r="7182" spans="2:19">
      <c r="B7182" s="2" t="str">
        <f>"上汽集团"</f>
        <v>上汽集团</v>
      </c>
      <c r="C7182" s="2">
        <v>200</v>
      </c>
      <c r="D7182" s="2">
        <v>200</v>
      </c>
      <c r="E7182" s="2" t="str">
        <f>"人民币"</f>
        <v>人民币</v>
      </c>
      <c r="F7182" s="2">
        <v>24.736</v>
      </c>
      <c r="G7182" s="2">
        <v>-449.12</v>
      </c>
      <c r="H7182" s="2">
        <v>-9.08</v>
      </c>
      <c r="I7182" s="2"/>
      <c r="J7182" s="2">
        <v>4498</v>
      </c>
      <c r="K7182" s="2">
        <v>22.49</v>
      </c>
      <c r="L7182" s="2">
        <v>0</v>
      </c>
      <c r="M7182" s="2">
        <v>0</v>
      </c>
      <c r="N7182" s="2" t="str">
        <f>"600104"</f>
        <v>600104</v>
      </c>
      <c r="O7182" s="2" t="str">
        <f>"A453612732"</f>
        <v>A453612732</v>
      </c>
      <c r="P7182" s="2" t="str">
        <f>"4947.12"</f>
        <v>4947.12</v>
      </c>
      <c r="Q7182" s="2">
        <v>35</v>
      </c>
      <c r="R7182" s="2">
        <f>Q7182*C7182</f>
        <v>7000</v>
      </c>
      <c r="S7182" s="2">
        <f>(R7182-P7182)/P7182*100</f>
        <v>41.4964666310904</v>
      </c>
    </row>
    <row r="7183" spans="2:19">
      <c r="B7183" s="2" t="str">
        <f>"中海集运"</f>
        <v>中海集运</v>
      </c>
      <c r="C7183" s="2">
        <v>400</v>
      </c>
      <c r="D7183" s="2">
        <v>400</v>
      </c>
      <c r="E7183" s="2" t="str">
        <f>"人民币"</f>
        <v>人民币</v>
      </c>
      <c r="F7183" s="2">
        <v>9.099</v>
      </c>
      <c r="G7183" s="2">
        <v>-167.68</v>
      </c>
      <c r="H7183" s="2">
        <v>-4.6</v>
      </c>
      <c r="I7183" s="2"/>
      <c r="J7183" s="2">
        <v>3472</v>
      </c>
      <c r="K7183" s="2">
        <v>8.68</v>
      </c>
      <c r="L7183" s="2">
        <v>0</v>
      </c>
      <c r="M7183" s="2">
        <v>0</v>
      </c>
      <c r="N7183" s="2" t="str">
        <f>"601866"</f>
        <v>601866</v>
      </c>
      <c r="O7183" s="2" t="str">
        <f>"A453612732"</f>
        <v>A453612732</v>
      </c>
      <c r="P7183" s="2" t="str">
        <f>"3639.68"</f>
        <v>3639.68</v>
      </c>
      <c r="Q7183" s="2">
        <v>12</v>
      </c>
      <c r="R7183" s="2">
        <f>Q7183*C7183</f>
        <v>4800</v>
      </c>
      <c r="S7183" s="2">
        <f>(R7183-P7183)/P7183*100</f>
        <v>31.8797256901706</v>
      </c>
    </row>
    <row r="7184" spans="2:19">
      <c r="B7184" s="2" t="str">
        <f>"中航军B"</f>
        <v>中航军B</v>
      </c>
      <c r="C7184" s="2">
        <v>3000</v>
      </c>
      <c r="D7184" s="2">
        <v>3000</v>
      </c>
      <c r="E7184" s="2" t="str">
        <f>"人民币"</f>
        <v>人民币</v>
      </c>
      <c r="F7184" s="2">
        <v>0.972</v>
      </c>
      <c r="G7184" s="2">
        <v>-62</v>
      </c>
      <c r="H7184" s="2">
        <v>-2.16</v>
      </c>
      <c r="I7184" s="2"/>
      <c r="J7184" s="2">
        <v>2853</v>
      </c>
      <c r="K7184" s="2">
        <v>0.951</v>
      </c>
      <c r="L7184" s="2">
        <v>0</v>
      </c>
      <c r="M7184" s="2">
        <v>0</v>
      </c>
      <c r="N7184" s="2" t="str">
        <f>"150222"</f>
        <v>150222</v>
      </c>
      <c r="O7184" s="2" t="str">
        <f>"0157472516"</f>
        <v>0157472516</v>
      </c>
      <c r="P7184" s="2" t="str">
        <f>"2915.00"</f>
        <v>2915.00</v>
      </c>
      <c r="Q7184" s="2">
        <v>1.1</v>
      </c>
      <c r="R7184" s="2">
        <f>Q7184*C7184</f>
        <v>3300</v>
      </c>
      <c r="S7184" s="2">
        <f>(R7184-P7184)/P7184*100</f>
        <v>13.2075471698113</v>
      </c>
    </row>
    <row r="7185" spans="2:19">
      <c r="B7185" s="2" t="str">
        <f>"华贸物流"</f>
        <v>华贸物流</v>
      </c>
      <c r="C7185" s="2">
        <v>200</v>
      </c>
      <c r="D7185" s="2">
        <v>200</v>
      </c>
      <c r="E7185" s="2" t="str">
        <f>"人民币"</f>
        <v>人民币</v>
      </c>
      <c r="F7185" s="2">
        <v>16.576</v>
      </c>
      <c r="G7185" s="2">
        <v>-473.12</v>
      </c>
      <c r="H7185" s="2">
        <v>-14.27</v>
      </c>
      <c r="I7185" s="2"/>
      <c r="J7185" s="2">
        <v>2842</v>
      </c>
      <c r="K7185" s="2">
        <v>14.21</v>
      </c>
      <c r="L7185" s="2">
        <v>0</v>
      </c>
      <c r="M7185" s="2">
        <v>0</v>
      </c>
      <c r="N7185" s="2" t="str">
        <f>"603128"</f>
        <v>603128</v>
      </c>
      <c r="O7185" s="2" t="str">
        <f t="shared" ref="O7185:O7188" si="2146">"A453612732"</f>
        <v>A453612732</v>
      </c>
      <c r="P7185" s="2" t="str">
        <f>"3315.12"</f>
        <v>3315.12</v>
      </c>
      <c r="Q7185" s="2">
        <v>20</v>
      </c>
      <c r="R7185" s="2">
        <f>Q7185*C7185</f>
        <v>4000</v>
      </c>
      <c r="S7185" s="2">
        <f>(R7185-P7185)/P7185*100</f>
        <v>20.6592823185888</v>
      </c>
    </row>
    <row r="7186" spans="2:19">
      <c r="B7186" s="2" t="str">
        <f>"盛达矿业"</f>
        <v>盛达矿业</v>
      </c>
      <c r="C7186" s="2">
        <v>100</v>
      </c>
      <c r="D7186" s="2">
        <v>100</v>
      </c>
      <c r="E7186" s="2" t="str">
        <f>"人民币"</f>
        <v>人民币</v>
      </c>
      <c r="F7186" s="2">
        <v>38.308</v>
      </c>
      <c r="G7186" s="2">
        <v>-1175.77</v>
      </c>
      <c r="H7186" s="2">
        <v>-30.69</v>
      </c>
      <c r="I7186" s="2"/>
      <c r="J7186" s="2">
        <v>2655</v>
      </c>
      <c r="K7186" s="2">
        <v>26.55</v>
      </c>
      <c r="L7186" s="2">
        <v>0</v>
      </c>
      <c r="M7186" s="2">
        <v>100</v>
      </c>
      <c r="N7186" s="2" t="str">
        <f>"000603"</f>
        <v>000603</v>
      </c>
      <c r="O7186" s="2" t="str">
        <f>"0157472516"</f>
        <v>0157472516</v>
      </c>
      <c r="P7186" s="2" t="str">
        <f>"3830.77"</f>
        <v>3830.77</v>
      </c>
      <c r="Q7186" s="2">
        <v>40</v>
      </c>
      <c r="R7186" s="2">
        <f>Q7186*C7186</f>
        <v>4000</v>
      </c>
      <c r="S7186" s="2">
        <f>(R7186-P7186)/P7186*100</f>
        <v>4.41764971533138</v>
      </c>
    </row>
    <row r="7187" spans="2:19">
      <c r="B7187" s="2" t="str">
        <f>"大众交通"</f>
        <v>大众交通</v>
      </c>
      <c r="C7187" s="2">
        <v>100</v>
      </c>
      <c r="D7187" s="2">
        <v>100</v>
      </c>
      <c r="E7187" s="2" t="str">
        <f>"人民币"</f>
        <v>人民币</v>
      </c>
      <c r="F7187" s="2">
        <v>30.941</v>
      </c>
      <c r="G7187" s="2">
        <v>-1037.13</v>
      </c>
      <c r="H7187" s="2">
        <v>-33.52</v>
      </c>
      <c r="I7187" s="2"/>
      <c r="J7187" s="2">
        <v>2057</v>
      </c>
      <c r="K7187" s="2">
        <v>20.57</v>
      </c>
      <c r="L7187" s="2">
        <v>0</v>
      </c>
      <c r="M7187" s="2">
        <v>0</v>
      </c>
      <c r="N7187" s="2" t="str">
        <f>"600611"</f>
        <v>600611</v>
      </c>
      <c r="O7187" s="2" t="str">
        <f>"A453612732"</f>
        <v>A453612732</v>
      </c>
      <c r="P7187" s="2" t="str">
        <f>"3094.13"</f>
        <v>3094.13</v>
      </c>
      <c r="Q7187" s="2">
        <v>28</v>
      </c>
      <c r="R7187" s="2">
        <f>Q7187*C7187</f>
        <v>2800</v>
      </c>
      <c r="S7187" s="2">
        <f>(R7187-P7187)/P7187*100</f>
        <v>-9.50606470962759</v>
      </c>
    </row>
    <row r="7188" spans="2:19">
      <c r="B7188" s="2" t="str">
        <f>"中国中车"</f>
        <v>中国中车</v>
      </c>
      <c r="C7188" s="2">
        <v>100</v>
      </c>
      <c r="D7188" s="2">
        <v>100</v>
      </c>
      <c r="E7188" s="2" t="str">
        <f>"人民币"</f>
        <v>人民币</v>
      </c>
      <c r="F7188" s="2">
        <v>26.395</v>
      </c>
      <c r="G7188" s="2">
        <v>-631.5</v>
      </c>
      <c r="H7188" s="2">
        <v>-23.92</v>
      </c>
      <c r="I7188" s="2"/>
      <c r="J7188" s="2">
        <v>2008</v>
      </c>
      <c r="K7188" s="2">
        <v>20.08</v>
      </c>
      <c r="L7188" s="2">
        <v>0</v>
      </c>
      <c r="M7188" s="2">
        <v>100</v>
      </c>
      <c r="N7188" s="2" t="str">
        <f>"601766"</f>
        <v>601766</v>
      </c>
      <c r="O7188" s="2" t="str">
        <f>"A453612732"</f>
        <v>A453612732</v>
      </c>
      <c r="P7188" s="2" t="str">
        <f>"2639.50"</f>
        <v>2639.50</v>
      </c>
      <c r="Q7188" s="2">
        <v>30</v>
      </c>
      <c r="R7188" s="2">
        <f>Q7188*C7188</f>
        <v>3000</v>
      </c>
      <c r="S7188" s="2">
        <f>(R7188-P7188)/P7188*100</f>
        <v>13.6578897518469</v>
      </c>
    </row>
    <row r="7189" spans="2:19">
      <c r="B7189" s="2" t="s">
        <v>8</v>
      </c>
      <c r="C7189" s="2" t="s">
        <v>9</v>
      </c>
      <c r="D7189" s="4" t="s">
        <v>10</v>
      </c>
      <c r="E7189" s="4"/>
      <c r="F7189" s="4"/>
      <c r="G7189" s="2"/>
      <c r="H7189" s="2">
        <f>SUM(H7173:H7188)</f>
        <v>-178.38</v>
      </c>
      <c r="I7189" s="2"/>
      <c r="J7189" s="2"/>
      <c r="K7189" s="2"/>
      <c r="L7189" s="2"/>
      <c r="M7189" s="2"/>
      <c r="N7189" s="2"/>
      <c r="O7189" s="2"/>
      <c r="P7189" s="2"/>
      <c r="Q7189" s="2"/>
      <c r="R7189" s="2">
        <f>SUM(R7173:R7188)</f>
        <v>134800</v>
      </c>
      <c r="S7189" s="2"/>
    </row>
    <row r="7190" customFormat="1" spans="4:9">
      <c r="D7190" s="5"/>
      <c r="E7190" s="5"/>
      <c r="F7190" s="5"/>
      <c r="I7190" s="6">
        <v>42257</v>
      </c>
    </row>
    <row r="7191" customFormat="1" spans="11:11">
      <c r="K7191" s="6">
        <f>I7190+1</f>
        <v>42258</v>
      </c>
    </row>
    <row r="7192" customFormat="1" spans="3:12">
      <c r="C7192" t="s">
        <v>11</v>
      </c>
      <c r="L7192" s="7">
        <f ca="1">NOW()</f>
        <v>42259.9654398148</v>
      </c>
    </row>
    <row r="7193" customFormat="1" spans="10:10">
      <c r="J7193" t="e">
        <f>E7185+1</f>
        <v>#VALUE!</v>
      </c>
    </row>
    <row r="7194" customFormat="1" spans="7:7">
      <c r="G7194" t="s">
        <v>12</v>
      </c>
    </row>
    <row r="7195" customFormat="1" spans="6:6">
      <c r="F7195" t="s">
        <v>13</v>
      </c>
    </row>
    <row r="7196" spans="1:17">
      <c r="A7196" s="2" t="str">
        <f>"币种"</f>
        <v>币种</v>
      </c>
      <c r="B7196" s="2" t="str">
        <f>"余额"</f>
        <v>余额</v>
      </c>
      <c r="C7196" s="2" t="str">
        <f>"可用"</f>
        <v>可用</v>
      </c>
      <c r="D7196" s="2" t="str">
        <f>"可取"</f>
        <v>可取</v>
      </c>
      <c r="E7196" s="2" t="str">
        <f>"参考市值"</f>
        <v>参考市值</v>
      </c>
      <c r="F7196" s="2" t="str">
        <f>"资产"</f>
        <v>资产</v>
      </c>
      <c r="G7196" s="2" t="str">
        <f>"盈亏"</f>
        <v>盈亏</v>
      </c>
      <c r="H7196" s="2"/>
      <c r="I7196" s="2"/>
      <c r="J7196" s="2"/>
      <c r="K7196" s="2"/>
      <c r="L7196" s="2"/>
      <c r="M7196" s="2"/>
      <c r="N7196" s="2"/>
      <c r="O7196" s="2"/>
      <c r="P7196" s="2"/>
      <c r="Q7196" s="2"/>
    </row>
    <row r="7197" spans="1:17">
      <c r="A7197" s="2" t="str">
        <f>"人民币"</f>
        <v>人民币</v>
      </c>
      <c r="B7197" s="2" t="str">
        <f>"5508.71"</f>
        <v>5508.71</v>
      </c>
      <c r="C7197" s="2" t="str">
        <f>"138.54"</f>
        <v>138.54</v>
      </c>
      <c r="D7197" s="2" t="str">
        <f>"138.54"</f>
        <v>138.54</v>
      </c>
      <c r="E7197" s="2" t="str">
        <f>"91616.00"</f>
        <v>91616.00</v>
      </c>
      <c r="F7197" s="2" t="str">
        <f>"91754.54"</f>
        <v>91754.54</v>
      </c>
      <c r="G7197" s="2" t="str">
        <f>"-9194.42"</f>
        <v>-9194.42</v>
      </c>
      <c r="H7197" s="2"/>
      <c r="I7197" s="2"/>
      <c r="J7197" s="2"/>
      <c r="K7197" s="2"/>
      <c r="L7197" s="2"/>
      <c r="M7197" s="2"/>
      <c r="N7197" s="2"/>
      <c r="O7197" s="2"/>
      <c r="P7197" s="2"/>
      <c r="Q7197" s="2"/>
    </row>
    <row r="7198" spans="1:17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8"/>
    </row>
    <row r="7199" spans="1:18">
      <c r="A7199" s="2" t="s">
        <v>0</v>
      </c>
      <c r="B7199" s="2" t="str">
        <f>"证券数量"</f>
        <v>证券数量</v>
      </c>
      <c r="C7199" s="2" t="s">
        <v>1</v>
      </c>
      <c r="D7199" s="2" t="str">
        <f>"价格币种"</f>
        <v>价格币种</v>
      </c>
      <c r="E7199" s="2" t="str">
        <f>"成本价"</f>
        <v>成本价</v>
      </c>
      <c r="F7199" s="2" t="str">
        <f>"浮动盈亏"</f>
        <v>浮动盈亏</v>
      </c>
      <c r="G7199" s="2" t="str">
        <f>"盈亏比例(%)"</f>
        <v>盈亏比例(%)</v>
      </c>
      <c r="H7199" s="2" t="str">
        <f>"折算汇率"</f>
        <v>折算汇率</v>
      </c>
      <c r="I7199" s="2" t="str">
        <f>"最新市值"</f>
        <v>最新市值</v>
      </c>
      <c r="J7199" s="2" t="str">
        <f>"当前价"</f>
        <v>当前价</v>
      </c>
      <c r="K7199" s="2" t="str">
        <f>"今买数量"</f>
        <v>今买数量</v>
      </c>
      <c r="L7199" s="2" t="str">
        <f>"今卖数量"</f>
        <v>今卖数量</v>
      </c>
      <c r="M7199" s="2" t="str">
        <f>"证券代码"</f>
        <v>证券代码</v>
      </c>
      <c r="N7199" s="2" t="str">
        <f>"股东代码"</f>
        <v>股东代码</v>
      </c>
      <c r="O7199" s="2" t="str">
        <f>"成本金额"</f>
        <v>成本金额</v>
      </c>
      <c r="P7199" s="2" t="s">
        <v>2</v>
      </c>
      <c r="Q7199" s="2"/>
      <c r="R7199" s="2" t="s">
        <v>3</v>
      </c>
    </row>
    <row r="7200" spans="1:18">
      <c r="A7200" s="2" t="s">
        <v>4</v>
      </c>
      <c r="B7200" s="9" t="s">
        <v>5</v>
      </c>
      <c r="C7200" s="9" t="s">
        <v>5</v>
      </c>
      <c r="D7200" s="2" t="str">
        <f t="shared" ref="D7200:D7215" si="2147">"人民币"</f>
        <v>人民币</v>
      </c>
      <c r="E7200" s="2">
        <v>19.758</v>
      </c>
      <c r="F7200" s="2">
        <v>-1294.53</v>
      </c>
      <c r="G7200" s="2">
        <v>-8.19</v>
      </c>
      <c r="H7200" s="9" t="s">
        <v>6</v>
      </c>
      <c r="I7200" s="2">
        <v>14512</v>
      </c>
      <c r="J7200" s="2">
        <v>18.14</v>
      </c>
      <c r="K7200" s="2">
        <v>0</v>
      </c>
      <c r="L7200" s="2">
        <v>0</v>
      </c>
      <c r="M7200" s="2" t="str">
        <f>"000936"</f>
        <v>000936</v>
      </c>
      <c r="N7200" s="2" t="str">
        <f t="shared" ref="N7200:N7203" si="2148">"0157472516"</f>
        <v>0157472516</v>
      </c>
      <c r="O7200" s="2" t="str">
        <f>"15806.53"</f>
        <v>15806.53</v>
      </c>
      <c r="P7200" s="2">
        <v>30</v>
      </c>
      <c r="Q7200" s="2">
        <f t="shared" ref="Q7200:Q7215" si="2149">P7200*B7200</f>
        <v>24000</v>
      </c>
      <c r="R7200" s="2">
        <f t="shared" ref="R7200:R7215" si="2150">(Q7200-O7200)/O7200*100</f>
        <v>51.835981711356</v>
      </c>
    </row>
    <row r="7201" spans="1:18">
      <c r="A7201" s="2" t="str">
        <f>"创业板B"</f>
        <v>创业板B</v>
      </c>
      <c r="B7201" s="2">
        <v>10000</v>
      </c>
      <c r="C7201" s="2">
        <v>10000</v>
      </c>
      <c r="D7201" s="2" t="str">
        <f>"人民币"</f>
        <v>人民币</v>
      </c>
      <c r="E7201" s="2">
        <v>1.116</v>
      </c>
      <c r="F7201" s="2">
        <v>-927.5</v>
      </c>
      <c r="G7201" s="2">
        <v>-8.33</v>
      </c>
      <c r="H7201" s="2"/>
      <c r="I7201" s="2">
        <v>10230</v>
      </c>
      <c r="J7201" s="2">
        <v>1.023</v>
      </c>
      <c r="K7201" s="2">
        <v>0</v>
      </c>
      <c r="L7201" s="2">
        <v>0</v>
      </c>
      <c r="M7201" s="2" t="str">
        <f>"150153"</f>
        <v>150153</v>
      </c>
      <c r="N7201" s="2" t="str">
        <f>"0157472516"</f>
        <v>0157472516</v>
      </c>
      <c r="O7201" s="2" t="str">
        <f>"11157.50"</f>
        <v>11157.50</v>
      </c>
      <c r="P7201" s="2">
        <v>1.3</v>
      </c>
      <c r="Q7201" s="2">
        <f>P7201*B7201</f>
        <v>13000</v>
      </c>
      <c r="R7201" s="2">
        <f>(Q7201-O7201)/O7201*100</f>
        <v>16.5135559041004</v>
      </c>
    </row>
    <row r="7202" spans="1:18">
      <c r="A7202" s="2" t="s">
        <v>7</v>
      </c>
      <c r="B7202" s="2">
        <v>600</v>
      </c>
      <c r="C7202" s="2">
        <v>600</v>
      </c>
      <c r="D7202" s="2" t="str">
        <f>"人民币"</f>
        <v>人民币</v>
      </c>
      <c r="E7202" s="2">
        <v>17.548</v>
      </c>
      <c r="F7202" s="2">
        <v>-310.88</v>
      </c>
      <c r="G7202" s="2">
        <v>-2.95</v>
      </c>
      <c r="H7202" s="2"/>
      <c r="I7202" s="2">
        <v>10218</v>
      </c>
      <c r="J7202" s="2">
        <v>17.03</v>
      </c>
      <c r="K7202" s="2">
        <v>0</v>
      </c>
      <c r="L7202" s="2">
        <v>0</v>
      </c>
      <c r="M7202" s="2" t="str">
        <f>"600008"</f>
        <v>600008</v>
      </c>
      <c r="N7202" s="2" t="str">
        <f t="shared" ref="N7202:N7205" si="2151">"A453612732"</f>
        <v>A453612732</v>
      </c>
      <c r="O7202" s="2" t="str">
        <f>"10528.88"</f>
        <v>10528.88</v>
      </c>
      <c r="P7202" s="2">
        <v>25</v>
      </c>
      <c r="Q7202" s="2">
        <f>P7202*B7202</f>
        <v>15000</v>
      </c>
      <c r="R7202" s="2">
        <f>(Q7202-O7202)/O7202*100</f>
        <v>42.4652954540274</v>
      </c>
    </row>
    <row r="7203" spans="1:18">
      <c r="A7203" s="2" t="str">
        <f>"华英农业"</f>
        <v>华英农业</v>
      </c>
      <c r="B7203" s="2">
        <v>600</v>
      </c>
      <c r="C7203" s="2">
        <v>300</v>
      </c>
      <c r="D7203" s="2" t="str">
        <f>"人民币"</f>
        <v>人民币</v>
      </c>
      <c r="E7203" s="2">
        <v>14.948</v>
      </c>
      <c r="F7203" s="2">
        <v>-418.66</v>
      </c>
      <c r="G7203" s="2">
        <v>-4.67</v>
      </c>
      <c r="H7203" s="2"/>
      <c r="I7203" s="2">
        <v>8550</v>
      </c>
      <c r="J7203" s="2">
        <v>14.25</v>
      </c>
      <c r="K7203" s="2">
        <v>300</v>
      </c>
      <c r="L7203" s="2">
        <v>0</v>
      </c>
      <c r="M7203" s="2" t="str">
        <f>"002321"</f>
        <v>002321</v>
      </c>
      <c r="N7203" s="2" t="str">
        <f>"0157472516"</f>
        <v>0157472516</v>
      </c>
      <c r="O7203" s="2" t="str">
        <f>"8968.66"</f>
        <v>8968.66</v>
      </c>
      <c r="P7203" s="2">
        <v>25</v>
      </c>
      <c r="Q7203" s="2">
        <f>P7203*B7203</f>
        <v>15000</v>
      </c>
      <c r="R7203" s="2">
        <f>(Q7203-O7203)/O7203*100</f>
        <v>67.2490650777262</v>
      </c>
    </row>
    <row r="7204" spans="1:18">
      <c r="A7204" s="2" t="str">
        <f>"*ST阳化"</f>
        <v>*ST阳化</v>
      </c>
      <c r="B7204" s="2">
        <v>900</v>
      </c>
      <c r="C7204" s="2">
        <v>600</v>
      </c>
      <c r="D7204" s="2" t="str">
        <f>"人民币"</f>
        <v>人民币</v>
      </c>
      <c r="E7204" s="2">
        <v>7.599</v>
      </c>
      <c r="F7204" s="2">
        <v>-80.2</v>
      </c>
      <c r="G7204" s="2">
        <v>-1.17</v>
      </c>
      <c r="H7204" s="2"/>
      <c r="I7204" s="2">
        <v>6759</v>
      </c>
      <c r="J7204" s="2">
        <v>7.51</v>
      </c>
      <c r="K7204" s="2">
        <v>300</v>
      </c>
      <c r="L7204" s="2">
        <v>0</v>
      </c>
      <c r="M7204" s="2" t="str">
        <f>"600691"</f>
        <v>600691</v>
      </c>
      <c r="N7204" s="2" t="str">
        <f>"A453612732"</f>
        <v>A453612732</v>
      </c>
      <c r="O7204" s="2" t="str">
        <f>"6839.20"</f>
        <v>6839.20</v>
      </c>
      <c r="P7204" s="2">
        <v>11</v>
      </c>
      <c r="Q7204" s="2">
        <f>P7204*B7204</f>
        <v>9900</v>
      </c>
      <c r="R7204" s="2">
        <f>(Q7204-O7204)/O7204*100</f>
        <v>44.7537723710376</v>
      </c>
    </row>
    <row r="7205" spans="1:18">
      <c r="A7205" s="2" t="str">
        <f>"雪峰科技"</f>
        <v>雪峰科技</v>
      </c>
      <c r="B7205" s="2">
        <v>200</v>
      </c>
      <c r="C7205" s="2">
        <v>100</v>
      </c>
      <c r="D7205" s="2" t="str">
        <f>"人民币"</f>
        <v>人民币</v>
      </c>
      <c r="E7205" s="2">
        <v>37.898</v>
      </c>
      <c r="F7205" s="2">
        <v>-1239.59</v>
      </c>
      <c r="G7205" s="2">
        <v>-16.35</v>
      </c>
      <c r="H7205" s="2"/>
      <c r="I7205" s="2">
        <v>6340</v>
      </c>
      <c r="J7205" s="2">
        <v>31.7</v>
      </c>
      <c r="K7205" s="2">
        <v>100</v>
      </c>
      <c r="L7205" s="2">
        <v>0</v>
      </c>
      <c r="M7205" s="2" t="str">
        <f>"603227"</f>
        <v>603227</v>
      </c>
      <c r="N7205" s="2" t="str">
        <f>"A453612732"</f>
        <v>A453612732</v>
      </c>
      <c r="O7205" s="2" t="str">
        <f>"7579.59"</f>
        <v>7579.59</v>
      </c>
      <c r="P7205" s="2">
        <v>42</v>
      </c>
      <c r="Q7205" s="2">
        <f>P7205*B7205</f>
        <v>8400</v>
      </c>
      <c r="R7205" s="2">
        <f>(Q7205-O7205)/O7205*100</f>
        <v>10.8239363870605</v>
      </c>
    </row>
    <row r="7206" spans="1:18">
      <c r="A7206" s="2" t="str">
        <f>"三花股份"</f>
        <v>三花股份</v>
      </c>
      <c r="B7206" s="2">
        <v>400</v>
      </c>
      <c r="C7206" s="2">
        <v>400</v>
      </c>
      <c r="D7206" s="2" t="str">
        <f>"人民币"</f>
        <v>人民币</v>
      </c>
      <c r="E7206" s="2">
        <v>13.737</v>
      </c>
      <c r="F7206" s="2">
        <v>69.25</v>
      </c>
      <c r="G7206" s="2">
        <v>1.26</v>
      </c>
      <c r="H7206" s="2"/>
      <c r="I7206" s="2">
        <v>5564</v>
      </c>
      <c r="J7206" s="2">
        <v>13.91</v>
      </c>
      <c r="K7206" s="2">
        <v>0</v>
      </c>
      <c r="L7206" s="2">
        <v>0</v>
      </c>
      <c r="M7206" s="2" t="str">
        <f>"002050"</f>
        <v>002050</v>
      </c>
      <c r="N7206" s="2" t="str">
        <f t="shared" ref="N7206:N7211" si="2152">"0157472516"</f>
        <v>0157472516</v>
      </c>
      <c r="O7206" s="2" t="str">
        <f>"5494.75"</f>
        <v>5494.75</v>
      </c>
      <c r="P7206" s="2">
        <v>20</v>
      </c>
      <c r="Q7206" s="2">
        <f>P7206*B7206</f>
        <v>8000</v>
      </c>
      <c r="R7206" s="2">
        <f>(Q7206-O7206)/O7206*100</f>
        <v>45.5935210883116</v>
      </c>
    </row>
    <row r="7207" spans="1:18">
      <c r="A7207" s="2" t="str">
        <f>"农 产 品"</f>
        <v>农 产 品</v>
      </c>
      <c r="B7207" s="2">
        <v>200</v>
      </c>
      <c r="C7207" s="2">
        <v>200</v>
      </c>
      <c r="D7207" s="2" t="str">
        <f>"人民币"</f>
        <v>人民币</v>
      </c>
      <c r="E7207" s="2">
        <v>25.665</v>
      </c>
      <c r="F7207" s="2">
        <v>-601</v>
      </c>
      <c r="G7207" s="2">
        <v>-11.71</v>
      </c>
      <c r="H7207" s="2"/>
      <c r="I7207" s="2">
        <v>4532</v>
      </c>
      <c r="J7207" s="2">
        <v>22.66</v>
      </c>
      <c r="K7207" s="2">
        <v>0</v>
      </c>
      <c r="L7207" s="2">
        <v>0</v>
      </c>
      <c r="M7207" s="2" t="str">
        <f>"000061"</f>
        <v>000061</v>
      </c>
      <c r="N7207" s="2" t="str">
        <f>"0157472516"</f>
        <v>0157472516</v>
      </c>
      <c r="O7207" s="2" t="str">
        <f>"5133.00"</f>
        <v>5133.00</v>
      </c>
      <c r="P7207" s="2">
        <v>35</v>
      </c>
      <c r="Q7207" s="2">
        <f>P7207*B7207</f>
        <v>7000</v>
      </c>
      <c r="R7207" s="2">
        <f>(Q7207-O7207)/O7207*100</f>
        <v>36.3724917202416</v>
      </c>
    </row>
    <row r="7208" spans="1:18">
      <c r="A7208" s="2" t="str">
        <f>"北京城建"</f>
        <v>北京城建</v>
      </c>
      <c r="B7208" s="2">
        <v>200</v>
      </c>
      <c r="C7208" s="2">
        <v>200</v>
      </c>
      <c r="D7208" s="2" t="str">
        <f>"人民币"</f>
        <v>人民币</v>
      </c>
      <c r="E7208" s="2">
        <v>24.605</v>
      </c>
      <c r="F7208" s="2">
        <v>-394.99</v>
      </c>
      <c r="G7208" s="2">
        <v>-8.03</v>
      </c>
      <c r="H7208" s="2"/>
      <c r="I7208" s="2">
        <v>4526</v>
      </c>
      <c r="J7208" s="2">
        <v>22.63</v>
      </c>
      <c r="K7208" s="2">
        <v>0</v>
      </c>
      <c r="L7208" s="2">
        <v>0</v>
      </c>
      <c r="M7208" s="2" t="str">
        <f>"600266"</f>
        <v>600266</v>
      </c>
      <c r="N7208" s="2" t="str">
        <f t="shared" ref="N7208:N7210" si="2153">"A453612732"</f>
        <v>A453612732</v>
      </c>
      <c r="O7208" s="2" t="str">
        <f>"4920.99"</f>
        <v>4920.99</v>
      </c>
      <c r="P7208" s="2">
        <v>28</v>
      </c>
      <c r="Q7208" s="2">
        <f>P7208*B7208</f>
        <v>5600</v>
      </c>
      <c r="R7208" s="2">
        <f>(Q7208-O7208)/O7208*100</f>
        <v>13.7982397850839</v>
      </c>
    </row>
    <row r="7209" spans="1:18">
      <c r="A7209" s="2" t="str">
        <f>"上汽集团"</f>
        <v>上汽集团</v>
      </c>
      <c r="B7209" s="2">
        <v>200</v>
      </c>
      <c r="C7209" s="2">
        <v>200</v>
      </c>
      <c r="D7209" s="2" t="str">
        <f>"人民币"</f>
        <v>人民币</v>
      </c>
      <c r="E7209" s="2">
        <v>24.736</v>
      </c>
      <c r="F7209" s="2">
        <v>-449.12</v>
      </c>
      <c r="G7209" s="2">
        <v>-9.08</v>
      </c>
      <c r="H7209" s="2"/>
      <c r="I7209" s="2">
        <v>4498</v>
      </c>
      <c r="J7209" s="2">
        <v>22.49</v>
      </c>
      <c r="K7209" s="2">
        <v>0</v>
      </c>
      <c r="L7209" s="2">
        <v>0</v>
      </c>
      <c r="M7209" s="2" t="str">
        <f>"600104"</f>
        <v>600104</v>
      </c>
      <c r="N7209" s="2" t="str">
        <f>"A453612732"</f>
        <v>A453612732</v>
      </c>
      <c r="O7209" s="2" t="str">
        <f>"4947.12"</f>
        <v>4947.12</v>
      </c>
      <c r="P7209" s="2">
        <v>35</v>
      </c>
      <c r="Q7209" s="2">
        <f>P7209*B7209</f>
        <v>7000</v>
      </c>
      <c r="R7209" s="2">
        <f>(Q7209-O7209)/O7209*100</f>
        <v>41.4964666310904</v>
      </c>
    </row>
    <row r="7210" spans="1:18">
      <c r="A7210" s="2" t="str">
        <f>"中海集运"</f>
        <v>中海集运</v>
      </c>
      <c r="B7210" s="2">
        <v>400</v>
      </c>
      <c r="C7210" s="2">
        <v>400</v>
      </c>
      <c r="D7210" s="2" t="str">
        <f>"人民币"</f>
        <v>人民币</v>
      </c>
      <c r="E7210" s="2">
        <v>9.099</v>
      </c>
      <c r="F7210" s="2">
        <v>-167.68</v>
      </c>
      <c r="G7210" s="2">
        <v>-4.6</v>
      </c>
      <c r="H7210" s="2"/>
      <c r="I7210" s="2">
        <v>3472</v>
      </c>
      <c r="J7210" s="2">
        <v>8.68</v>
      </c>
      <c r="K7210" s="2">
        <v>0</v>
      </c>
      <c r="L7210" s="2">
        <v>0</v>
      </c>
      <c r="M7210" s="2" t="str">
        <f>"601866"</f>
        <v>601866</v>
      </c>
      <c r="N7210" s="2" t="str">
        <f>"A453612732"</f>
        <v>A453612732</v>
      </c>
      <c r="O7210" s="2" t="str">
        <f>"3639.68"</f>
        <v>3639.68</v>
      </c>
      <c r="P7210" s="2">
        <v>12</v>
      </c>
      <c r="Q7210" s="2">
        <f>P7210*B7210</f>
        <v>4800</v>
      </c>
      <c r="R7210" s="2">
        <f>(Q7210-O7210)/O7210*100</f>
        <v>31.8797256901706</v>
      </c>
    </row>
    <row r="7211" spans="1:18">
      <c r="A7211" s="2" t="str">
        <f>"中航军B"</f>
        <v>中航军B</v>
      </c>
      <c r="B7211" s="2">
        <v>3000</v>
      </c>
      <c r="C7211" s="2">
        <v>3000</v>
      </c>
      <c r="D7211" s="2" t="str">
        <f>"人民币"</f>
        <v>人民币</v>
      </c>
      <c r="E7211" s="2">
        <v>0.972</v>
      </c>
      <c r="F7211" s="2">
        <v>-62</v>
      </c>
      <c r="G7211" s="2">
        <v>-2.16</v>
      </c>
      <c r="H7211" s="2"/>
      <c r="I7211" s="2">
        <v>2853</v>
      </c>
      <c r="J7211" s="2">
        <v>0.951</v>
      </c>
      <c r="K7211" s="2">
        <v>0</v>
      </c>
      <c r="L7211" s="2">
        <v>0</v>
      </c>
      <c r="M7211" s="2" t="str">
        <f>"150222"</f>
        <v>150222</v>
      </c>
      <c r="N7211" s="2" t="str">
        <f>"0157472516"</f>
        <v>0157472516</v>
      </c>
      <c r="O7211" s="2" t="str">
        <f>"2915.00"</f>
        <v>2915.00</v>
      </c>
      <c r="P7211" s="2">
        <v>1.1</v>
      </c>
      <c r="Q7211" s="2">
        <f>P7211*B7211</f>
        <v>3300</v>
      </c>
      <c r="R7211" s="2">
        <f>(Q7211-O7211)/O7211*100</f>
        <v>13.2075471698113</v>
      </c>
    </row>
    <row r="7212" spans="1:18">
      <c r="A7212" s="2" t="str">
        <f>"华贸物流"</f>
        <v>华贸物流</v>
      </c>
      <c r="B7212" s="2">
        <v>200</v>
      </c>
      <c r="C7212" s="2">
        <v>200</v>
      </c>
      <c r="D7212" s="2" t="str">
        <f>"人民币"</f>
        <v>人民币</v>
      </c>
      <c r="E7212" s="2">
        <v>16.576</v>
      </c>
      <c r="F7212" s="2">
        <v>-473.12</v>
      </c>
      <c r="G7212" s="2">
        <v>-14.27</v>
      </c>
      <c r="H7212" s="2"/>
      <c r="I7212" s="2">
        <v>2842</v>
      </c>
      <c r="J7212" s="2">
        <v>14.21</v>
      </c>
      <c r="K7212" s="2">
        <v>0</v>
      </c>
      <c r="L7212" s="2">
        <v>0</v>
      </c>
      <c r="M7212" s="2" t="str">
        <f>"603128"</f>
        <v>603128</v>
      </c>
      <c r="N7212" s="2" t="str">
        <f t="shared" ref="N7212:N7215" si="2154">"A453612732"</f>
        <v>A453612732</v>
      </c>
      <c r="O7212" s="2" t="str">
        <f>"3315.12"</f>
        <v>3315.12</v>
      </c>
      <c r="P7212" s="2">
        <v>20</v>
      </c>
      <c r="Q7212" s="2">
        <f>P7212*B7212</f>
        <v>4000</v>
      </c>
      <c r="R7212" s="2">
        <f>(Q7212-O7212)/O7212*100</f>
        <v>20.6592823185888</v>
      </c>
    </row>
    <row r="7213" spans="1:18">
      <c r="A7213" s="2" t="str">
        <f>"盛达矿业"</f>
        <v>盛达矿业</v>
      </c>
      <c r="B7213" s="2">
        <v>100</v>
      </c>
      <c r="C7213" s="2">
        <v>100</v>
      </c>
      <c r="D7213" s="2" t="str">
        <f>"人民币"</f>
        <v>人民币</v>
      </c>
      <c r="E7213" s="2">
        <v>38.308</v>
      </c>
      <c r="F7213" s="2">
        <v>-1175.77</v>
      </c>
      <c r="G7213" s="2">
        <v>-30.69</v>
      </c>
      <c r="H7213" s="2"/>
      <c r="I7213" s="2">
        <v>2655</v>
      </c>
      <c r="J7213" s="2">
        <v>26.55</v>
      </c>
      <c r="K7213" s="2">
        <v>0</v>
      </c>
      <c r="L7213" s="2">
        <v>100</v>
      </c>
      <c r="M7213" s="2" t="str">
        <f>"000603"</f>
        <v>000603</v>
      </c>
      <c r="N7213" s="2" t="str">
        <f>"0157472516"</f>
        <v>0157472516</v>
      </c>
      <c r="O7213" s="2" t="str">
        <f>"3830.77"</f>
        <v>3830.77</v>
      </c>
      <c r="P7213" s="2">
        <v>40</v>
      </c>
      <c r="Q7213" s="2">
        <f>P7213*B7213</f>
        <v>4000</v>
      </c>
      <c r="R7213" s="2">
        <f>(Q7213-O7213)/O7213*100</f>
        <v>4.41764971533138</v>
      </c>
    </row>
    <row r="7214" spans="1:18">
      <c r="A7214" s="2" t="str">
        <f>"大众交通"</f>
        <v>大众交通</v>
      </c>
      <c r="B7214" s="2">
        <v>100</v>
      </c>
      <c r="C7214" s="2">
        <v>100</v>
      </c>
      <c r="D7214" s="2" t="str">
        <f>"人民币"</f>
        <v>人民币</v>
      </c>
      <c r="E7214" s="2">
        <v>30.941</v>
      </c>
      <c r="F7214" s="2">
        <v>-1037.13</v>
      </c>
      <c r="G7214" s="2">
        <v>-33.52</v>
      </c>
      <c r="H7214" s="2"/>
      <c r="I7214" s="2">
        <v>2057</v>
      </c>
      <c r="J7214" s="2">
        <v>20.57</v>
      </c>
      <c r="K7214" s="2">
        <v>0</v>
      </c>
      <c r="L7214" s="2">
        <v>0</v>
      </c>
      <c r="M7214" s="2" t="str">
        <f>"600611"</f>
        <v>600611</v>
      </c>
      <c r="N7214" s="2" t="str">
        <f>"A453612732"</f>
        <v>A453612732</v>
      </c>
      <c r="O7214" s="2" t="str">
        <f>"3094.13"</f>
        <v>3094.13</v>
      </c>
      <c r="P7214" s="2">
        <v>28</v>
      </c>
      <c r="Q7214" s="2">
        <f>P7214*B7214</f>
        <v>2800</v>
      </c>
      <c r="R7214" s="2">
        <f>(Q7214-O7214)/O7214*100</f>
        <v>-9.50606470962759</v>
      </c>
    </row>
    <row r="7215" spans="1:18">
      <c r="A7215" s="2" t="str">
        <f>"中国中车"</f>
        <v>中国中车</v>
      </c>
      <c r="B7215" s="2">
        <v>100</v>
      </c>
      <c r="C7215" s="2">
        <v>100</v>
      </c>
      <c r="D7215" s="2" t="str">
        <f>"人民币"</f>
        <v>人民币</v>
      </c>
      <c r="E7215" s="2">
        <v>26.395</v>
      </c>
      <c r="F7215" s="2">
        <v>-631.5</v>
      </c>
      <c r="G7215" s="2">
        <v>-23.92</v>
      </c>
      <c r="H7215" s="2"/>
      <c r="I7215" s="2">
        <v>2008</v>
      </c>
      <c r="J7215" s="2">
        <v>20.08</v>
      </c>
      <c r="K7215" s="2">
        <v>0</v>
      </c>
      <c r="L7215" s="2">
        <v>100</v>
      </c>
      <c r="M7215" s="2" t="str">
        <f>"601766"</f>
        <v>601766</v>
      </c>
      <c r="N7215" s="2" t="str">
        <f>"A453612732"</f>
        <v>A453612732</v>
      </c>
      <c r="O7215" s="2" t="str">
        <f>"2639.50"</f>
        <v>2639.50</v>
      </c>
      <c r="P7215" s="2">
        <v>30</v>
      </c>
      <c r="Q7215" s="2">
        <f>P7215*B7215</f>
        <v>3000</v>
      </c>
      <c r="R7215" s="2">
        <f>(Q7215-O7215)/O7215*100</f>
        <v>13.6578897518469</v>
      </c>
    </row>
    <row r="7216" spans="1:18">
      <c r="A7216" s="2" t="s">
        <v>8</v>
      </c>
      <c r="B7216" s="2" t="s">
        <v>9</v>
      </c>
      <c r="C7216" s="4" t="s">
        <v>10</v>
      </c>
      <c r="D7216" s="4"/>
      <c r="E7216" s="4"/>
      <c r="F7216" s="2"/>
      <c r="G7216" s="2">
        <f>SUM(G7200:G7215)</f>
        <v>-178.38</v>
      </c>
      <c r="H7216" s="2"/>
      <c r="I7216" s="2"/>
      <c r="J7216" s="2"/>
      <c r="K7216" s="2"/>
      <c r="L7216" s="2"/>
      <c r="M7216" s="2"/>
      <c r="N7216" s="2"/>
      <c r="O7216" s="2"/>
      <c r="P7216" s="2"/>
      <c r="Q7216" s="2">
        <f>SUM(Q7200:Q7215)</f>
        <v>134800</v>
      </c>
      <c r="R7216" s="2"/>
    </row>
    <row r="7217" customFormat="1" spans="3:8">
      <c r="C7217" s="5"/>
      <c r="D7217" s="5"/>
      <c r="E7217" s="5"/>
      <c r="H7217" s="6">
        <v>42257</v>
      </c>
    </row>
    <row r="7218" customFormat="1" spans="10:10">
      <c r="J7218" s="6">
        <f>H7217+1</f>
        <v>42258</v>
      </c>
    </row>
    <row r="7219" customFormat="1" spans="2:11">
      <c r="B7219" t="s">
        <v>11</v>
      </c>
      <c r="K7219" s="7">
        <f ca="1">NOW()</f>
        <v>42259.9654398148</v>
      </c>
    </row>
    <row r="7220" customFormat="1" spans="9:9">
      <c r="I7220" t="e">
        <f>D7212+1</f>
        <v>#VALUE!</v>
      </c>
    </row>
    <row r="7221" customFormat="1"/>
    <row r="7222" spans="1:18">
      <c r="A7222" s="2" t="s">
        <v>0</v>
      </c>
      <c r="B7222" s="2" t="str">
        <f>"证券数量"</f>
        <v>证券数量</v>
      </c>
      <c r="C7222" s="2" t="s">
        <v>1</v>
      </c>
      <c r="D7222" s="2" t="str">
        <f>"价格币种"</f>
        <v>价格币种</v>
      </c>
      <c r="E7222" s="2" t="str">
        <f>"成本价"</f>
        <v>成本价</v>
      </c>
      <c r="F7222" s="2" t="str">
        <f>"浮动盈亏"</f>
        <v>浮动盈亏</v>
      </c>
      <c r="G7222" s="2" t="str">
        <f>"盈亏比例(%)"</f>
        <v>盈亏比例(%)</v>
      </c>
      <c r="H7222" s="2" t="str">
        <f>"折算汇率"</f>
        <v>折算汇率</v>
      </c>
      <c r="I7222" s="2" t="str">
        <f>"最新市值"</f>
        <v>最新市值</v>
      </c>
      <c r="J7222" s="2" t="str">
        <f>"当前价"</f>
        <v>当前价</v>
      </c>
      <c r="K7222" s="2" t="str">
        <f>"今买数量"</f>
        <v>今买数量</v>
      </c>
      <c r="L7222" s="2" t="str">
        <f>"今卖数量"</f>
        <v>今卖数量</v>
      </c>
      <c r="M7222" s="2" t="str">
        <f>"证券代码"</f>
        <v>证券代码</v>
      </c>
      <c r="N7222" s="2" t="str">
        <f>"股东代码"</f>
        <v>股东代码</v>
      </c>
      <c r="O7222" s="2" t="str">
        <f>"成本金额"</f>
        <v>成本金额</v>
      </c>
      <c r="P7222" s="2" t="s">
        <v>2</v>
      </c>
      <c r="Q7222" s="2"/>
      <c r="R7222" s="2" t="s">
        <v>3</v>
      </c>
    </row>
    <row r="7223" spans="1:18">
      <c r="A7223" s="2" t="s">
        <v>4</v>
      </c>
      <c r="B7223" s="9" t="s">
        <v>5</v>
      </c>
      <c r="C7223" s="9" t="s">
        <v>5</v>
      </c>
      <c r="D7223" s="2" t="str">
        <f t="shared" ref="D7223:D7238" si="2155">"人民币"</f>
        <v>人民币</v>
      </c>
      <c r="E7223" s="2">
        <v>19.758</v>
      </c>
      <c r="F7223" s="2">
        <v>-1294.53</v>
      </c>
      <c r="G7223" s="2">
        <v>-8.19</v>
      </c>
      <c r="H7223" s="9" t="s">
        <v>6</v>
      </c>
      <c r="I7223" s="2">
        <v>14512</v>
      </c>
      <c r="J7223" s="2">
        <v>18.14</v>
      </c>
      <c r="K7223" s="2">
        <v>0</v>
      </c>
      <c r="L7223" s="2">
        <v>0</v>
      </c>
      <c r="M7223" s="2" t="str">
        <f>"000936"</f>
        <v>000936</v>
      </c>
      <c r="N7223" s="2" t="str">
        <f t="shared" ref="N7223:N7226" si="2156">"0157472516"</f>
        <v>0157472516</v>
      </c>
      <c r="O7223" s="2" t="str">
        <f>"15806.53"</f>
        <v>15806.53</v>
      </c>
      <c r="P7223" s="2">
        <v>30</v>
      </c>
      <c r="Q7223" s="2">
        <f t="shared" ref="Q7223:Q7238" si="2157">P7223*B7223</f>
        <v>24000</v>
      </c>
      <c r="R7223" s="2">
        <f t="shared" ref="R7223:R7238" si="2158">(Q7223-O7223)/O7223*100</f>
        <v>51.835981711356</v>
      </c>
    </row>
    <row r="7224" spans="1:18">
      <c r="A7224" s="2" t="str">
        <f>"创业板B"</f>
        <v>创业板B</v>
      </c>
      <c r="B7224" s="2">
        <v>10000</v>
      </c>
      <c r="C7224" s="2">
        <v>10000</v>
      </c>
      <c r="D7224" s="2" t="str">
        <f>"人民币"</f>
        <v>人民币</v>
      </c>
      <c r="E7224" s="2">
        <v>1.116</v>
      </c>
      <c r="F7224" s="2">
        <v>-927.5</v>
      </c>
      <c r="G7224" s="2">
        <v>-8.33</v>
      </c>
      <c r="H7224" s="2"/>
      <c r="I7224" s="2">
        <v>10230</v>
      </c>
      <c r="J7224" s="2">
        <v>1.023</v>
      </c>
      <c r="K7224" s="2">
        <v>0</v>
      </c>
      <c r="L7224" s="2">
        <v>0</v>
      </c>
      <c r="M7224" s="2" t="str">
        <f>"150153"</f>
        <v>150153</v>
      </c>
      <c r="N7224" s="2" t="str">
        <f>"0157472516"</f>
        <v>0157472516</v>
      </c>
      <c r="O7224" s="2" t="str">
        <f>"11157.50"</f>
        <v>11157.50</v>
      </c>
      <c r="P7224" s="2">
        <v>1.3</v>
      </c>
      <c r="Q7224" s="2">
        <f>P7224*B7224</f>
        <v>13000</v>
      </c>
      <c r="R7224" s="2">
        <f>(Q7224-O7224)/O7224*100</f>
        <v>16.5135559041004</v>
      </c>
    </row>
    <row r="7225" spans="1:18">
      <c r="A7225" s="2" t="s">
        <v>7</v>
      </c>
      <c r="B7225" s="2">
        <v>600</v>
      </c>
      <c r="C7225" s="2">
        <v>600</v>
      </c>
      <c r="D7225" s="2" t="str">
        <f>"人民币"</f>
        <v>人民币</v>
      </c>
      <c r="E7225" s="2">
        <v>17.548</v>
      </c>
      <c r="F7225" s="2">
        <v>-310.88</v>
      </c>
      <c r="G7225" s="2">
        <v>-2.95</v>
      </c>
      <c r="H7225" s="2"/>
      <c r="I7225" s="2">
        <v>10218</v>
      </c>
      <c r="J7225" s="2">
        <v>17.03</v>
      </c>
      <c r="K7225" s="2">
        <v>0</v>
      </c>
      <c r="L7225" s="2">
        <v>0</v>
      </c>
      <c r="M7225" s="2" t="str">
        <f>"600008"</f>
        <v>600008</v>
      </c>
      <c r="N7225" s="2" t="str">
        <f t="shared" ref="N7225:N7228" si="2159">"A453612732"</f>
        <v>A453612732</v>
      </c>
      <c r="O7225" s="2" t="str">
        <f>"10528.88"</f>
        <v>10528.88</v>
      </c>
      <c r="P7225" s="2">
        <v>25</v>
      </c>
      <c r="Q7225" s="2">
        <f>P7225*B7225</f>
        <v>15000</v>
      </c>
      <c r="R7225" s="2">
        <f>(Q7225-O7225)/O7225*100</f>
        <v>42.4652954540274</v>
      </c>
    </row>
    <row r="7226" spans="1:18">
      <c r="A7226" s="2" t="str">
        <f>"华英农业"</f>
        <v>华英农业</v>
      </c>
      <c r="B7226" s="2">
        <v>600</v>
      </c>
      <c r="C7226" s="2">
        <v>300</v>
      </c>
      <c r="D7226" s="2" t="str">
        <f>"人民币"</f>
        <v>人民币</v>
      </c>
      <c r="E7226" s="2">
        <v>14.948</v>
      </c>
      <c r="F7226" s="2">
        <v>-418.66</v>
      </c>
      <c r="G7226" s="2">
        <v>-4.67</v>
      </c>
      <c r="H7226" s="2"/>
      <c r="I7226" s="2">
        <v>8550</v>
      </c>
      <c r="J7226" s="2">
        <v>14.25</v>
      </c>
      <c r="K7226" s="2">
        <v>300</v>
      </c>
      <c r="L7226" s="2">
        <v>0</v>
      </c>
      <c r="M7226" s="2" t="str">
        <f>"002321"</f>
        <v>002321</v>
      </c>
      <c r="N7226" s="2" t="str">
        <f>"0157472516"</f>
        <v>0157472516</v>
      </c>
      <c r="O7226" s="2" t="str">
        <f>"8968.66"</f>
        <v>8968.66</v>
      </c>
      <c r="P7226" s="2">
        <v>25</v>
      </c>
      <c r="Q7226" s="2">
        <f>P7226*B7226</f>
        <v>15000</v>
      </c>
      <c r="R7226" s="2">
        <f>(Q7226-O7226)/O7226*100</f>
        <v>67.2490650777262</v>
      </c>
    </row>
    <row r="7227" spans="1:18">
      <c r="A7227" s="2" t="str">
        <f>"*ST阳化"</f>
        <v>*ST阳化</v>
      </c>
      <c r="B7227" s="2">
        <v>900</v>
      </c>
      <c r="C7227" s="2">
        <v>600</v>
      </c>
      <c r="D7227" s="2" t="str">
        <f>"人民币"</f>
        <v>人民币</v>
      </c>
      <c r="E7227" s="2">
        <v>7.599</v>
      </c>
      <c r="F7227" s="2">
        <v>-80.2</v>
      </c>
      <c r="G7227" s="2">
        <v>-1.17</v>
      </c>
      <c r="H7227" s="2"/>
      <c r="I7227" s="2">
        <v>6759</v>
      </c>
      <c r="J7227" s="2">
        <v>7.51</v>
      </c>
      <c r="K7227" s="2">
        <v>300</v>
      </c>
      <c r="L7227" s="2">
        <v>0</v>
      </c>
      <c r="M7227" s="2" t="str">
        <f>"600691"</f>
        <v>600691</v>
      </c>
      <c r="N7227" s="2" t="str">
        <f>"A453612732"</f>
        <v>A453612732</v>
      </c>
      <c r="O7227" s="2" t="str">
        <f>"6839.20"</f>
        <v>6839.20</v>
      </c>
      <c r="P7227" s="2">
        <v>11</v>
      </c>
      <c r="Q7227" s="2">
        <f>P7227*B7227</f>
        <v>9900</v>
      </c>
      <c r="R7227" s="2">
        <f>(Q7227-O7227)/O7227*100</f>
        <v>44.7537723710376</v>
      </c>
    </row>
    <row r="7228" spans="1:18">
      <c r="A7228" s="2" t="str">
        <f>"雪峰科技"</f>
        <v>雪峰科技</v>
      </c>
      <c r="B7228" s="2">
        <v>200</v>
      </c>
      <c r="C7228" s="2">
        <v>100</v>
      </c>
      <c r="D7228" s="2" t="str">
        <f>"人民币"</f>
        <v>人民币</v>
      </c>
      <c r="E7228" s="2">
        <v>37.898</v>
      </c>
      <c r="F7228" s="2">
        <v>-1239.59</v>
      </c>
      <c r="G7228" s="2">
        <v>-16.35</v>
      </c>
      <c r="H7228" s="2"/>
      <c r="I7228" s="2">
        <v>6340</v>
      </c>
      <c r="J7228" s="2">
        <v>31.7</v>
      </c>
      <c r="K7228" s="2">
        <v>100</v>
      </c>
      <c r="L7228" s="2">
        <v>0</v>
      </c>
      <c r="M7228" s="2" t="str">
        <f>"603227"</f>
        <v>603227</v>
      </c>
      <c r="N7228" s="2" t="str">
        <f>"A453612732"</f>
        <v>A453612732</v>
      </c>
      <c r="O7228" s="2" t="str">
        <f>"7579.59"</f>
        <v>7579.59</v>
      </c>
      <c r="P7228" s="2">
        <v>42</v>
      </c>
      <c r="Q7228" s="2">
        <f>P7228*B7228</f>
        <v>8400</v>
      </c>
      <c r="R7228" s="2">
        <f>(Q7228-O7228)/O7228*100</f>
        <v>10.8239363870605</v>
      </c>
    </row>
    <row r="7229" spans="1:18">
      <c r="A7229" s="2" t="str">
        <f>"三花股份"</f>
        <v>三花股份</v>
      </c>
      <c r="B7229" s="2">
        <v>400</v>
      </c>
      <c r="C7229" s="2">
        <v>400</v>
      </c>
      <c r="D7229" s="2" t="str">
        <f>"人民币"</f>
        <v>人民币</v>
      </c>
      <c r="E7229" s="2">
        <v>13.737</v>
      </c>
      <c r="F7229" s="2">
        <v>69.25</v>
      </c>
      <c r="G7229" s="2">
        <v>1.26</v>
      </c>
      <c r="H7229" s="2"/>
      <c r="I7229" s="2">
        <v>5564</v>
      </c>
      <c r="J7229" s="2">
        <v>13.91</v>
      </c>
      <c r="K7229" s="2">
        <v>0</v>
      </c>
      <c r="L7229" s="2">
        <v>0</v>
      </c>
      <c r="M7229" s="2" t="str">
        <f>"002050"</f>
        <v>002050</v>
      </c>
      <c r="N7229" s="2" t="str">
        <f t="shared" ref="N7229:N7234" si="2160">"0157472516"</f>
        <v>0157472516</v>
      </c>
      <c r="O7229" s="2" t="str">
        <f>"5494.75"</f>
        <v>5494.75</v>
      </c>
      <c r="P7229" s="2">
        <v>20</v>
      </c>
      <c r="Q7229" s="2">
        <f>P7229*B7229</f>
        <v>8000</v>
      </c>
      <c r="R7229" s="2">
        <f>(Q7229-O7229)/O7229*100</f>
        <v>45.5935210883116</v>
      </c>
    </row>
    <row r="7230" spans="1:18">
      <c r="A7230" s="2" t="str">
        <f>"农 产 品"</f>
        <v>农 产 品</v>
      </c>
      <c r="B7230" s="2">
        <v>200</v>
      </c>
      <c r="C7230" s="2">
        <v>200</v>
      </c>
      <c r="D7230" s="2" t="str">
        <f>"人民币"</f>
        <v>人民币</v>
      </c>
      <c r="E7230" s="2">
        <v>25.665</v>
      </c>
      <c r="F7230" s="2">
        <v>-601</v>
      </c>
      <c r="G7230" s="2">
        <v>-11.71</v>
      </c>
      <c r="H7230" s="2"/>
      <c r="I7230" s="2">
        <v>4532</v>
      </c>
      <c r="J7230" s="2">
        <v>22.66</v>
      </c>
      <c r="K7230" s="2">
        <v>0</v>
      </c>
      <c r="L7230" s="2">
        <v>0</v>
      </c>
      <c r="M7230" s="2" t="str">
        <f>"000061"</f>
        <v>000061</v>
      </c>
      <c r="N7230" s="2" t="str">
        <f>"0157472516"</f>
        <v>0157472516</v>
      </c>
      <c r="O7230" s="2" t="str">
        <f>"5133.00"</f>
        <v>5133.00</v>
      </c>
      <c r="P7230" s="2">
        <v>35</v>
      </c>
      <c r="Q7230" s="2">
        <f>P7230*B7230</f>
        <v>7000</v>
      </c>
      <c r="R7230" s="2">
        <f>(Q7230-O7230)/O7230*100</f>
        <v>36.3724917202416</v>
      </c>
    </row>
    <row r="7231" spans="1:18">
      <c r="A7231" s="2" t="str">
        <f>"北京城建"</f>
        <v>北京城建</v>
      </c>
      <c r="B7231" s="2">
        <v>200</v>
      </c>
      <c r="C7231" s="2">
        <v>200</v>
      </c>
      <c r="D7231" s="2" t="str">
        <f>"人民币"</f>
        <v>人民币</v>
      </c>
      <c r="E7231" s="2">
        <v>24.605</v>
      </c>
      <c r="F7231" s="2">
        <v>-394.99</v>
      </c>
      <c r="G7231" s="2">
        <v>-8.03</v>
      </c>
      <c r="H7231" s="2"/>
      <c r="I7231" s="2">
        <v>4526</v>
      </c>
      <c r="J7231" s="2">
        <v>22.63</v>
      </c>
      <c r="K7231" s="2">
        <v>0</v>
      </c>
      <c r="L7231" s="2">
        <v>0</v>
      </c>
      <c r="M7231" s="2" t="str">
        <f>"600266"</f>
        <v>600266</v>
      </c>
      <c r="N7231" s="2" t="str">
        <f t="shared" ref="N7231:N7233" si="2161">"A453612732"</f>
        <v>A453612732</v>
      </c>
      <c r="O7231" s="2" t="str">
        <f>"4920.99"</f>
        <v>4920.99</v>
      </c>
      <c r="P7231" s="2">
        <v>28</v>
      </c>
      <c r="Q7231" s="2">
        <f>P7231*B7231</f>
        <v>5600</v>
      </c>
      <c r="R7231" s="2">
        <f>(Q7231-O7231)/O7231*100</f>
        <v>13.7982397850839</v>
      </c>
    </row>
    <row r="7232" spans="1:18">
      <c r="A7232" s="2" t="str">
        <f>"上汽集团"</f>
        <v>上汽集团</v>
      </c>
      <c r="B7232" s="2">
        <v>200</v>
      </c>
      <c r="C7232" s="2">
        <v>200</v>
      </c>
      <c r="D7232" s="2" t="str">
        <f>"人民币"</f>
        <v>人民币</v>
      </c>
      <c r="E7232" s="2">
        <v>24.736</v>
      </c>
      <c r="F7232" s="2">
        <v>-449.12</v>
      </c>
      <c r="G7232" s="2">
        <v>-9.08</v>
      </c>
      <c r="H7232" s="2"/>
      <c r="I7232" s="2">
        <v>4498</v>
      </c>
      <c r="J7232" s="2">
        <v>22.49</v>
      </c>
      <c r="K7232" s="2">
        <v>0</v>
      </c>
      <c r="L7232" s="2">
        <v>0</v>
      </c>
      <c r="M7232" s="2" t="str">
        <f>"600104"</f>
        <v>600104</v>
      </c>
      <c r="N7232" s="2" t="str">
        <f>"A453612732"</f>
        <v>A453612732</v>
      </c>
      <c r="O7232" s="2" t="str">
        <f>"4947.12"</f>
        <v>4947.12</v>
      </c>
      <c r="P7232" s="2">
        <v>35</v>
      </c>
      <c r="Q7232" s="2">
        <f>P7232*B7232</f>
        <v>7000</v>
      </c>
      <c r="R7232" s="2">
        <f>(Q7232-O7232)/O7232*100</f>
        <v>41.4964666310904</v>
      </c>
    </row>
    <row r="7233" spans="1:18">
      <c r="A7233" s="2" t="str">
        <f>"中海集运"</f>
        <v>中海集运</v>
      </c>
      <c r="B7233" s="2">
        <v>400</v>
      </c>
      <c r="C7233" s="2">
        <v>400</v>
      </c>
      <c r="D7233" s="2" t="str">
        <f>"人民币"</f>
        <v>人民币</v>
      </c>
      <c r="E7233" s="2">
        <v>9.099</v>
      </c>
      <c r="F7233" s="2">
        <v>-167.68</v>
      </c>
      <c r="G7233" s="2">
        <v>-4.6</v>
      </c>
      <c r="H7233" s="2"/>
      <c r="I7233" s="2">
        <v>3472</v>
      </c>
      <c r="J7233" s="2">
        <v>8.68</v>
      </c>
      <c r="K7233" s="2">
        <v>0</v>
      </c>
      <c r="L7233" s="2">
        <v>0</v>
      </c>
      <c r="M7233" s="2" t="str">
        <f>"601866"</f>
        <v>601866</v>
      </c>
      <c r="N7233" s="2" t="str">
        <f>"A453612732"</f>
        <v>A453612732</v>
      </c>
      <c r="O7233" s="2" t="str">
        <f>"3639.68"</f>
        <v>3639.68</v>
      </c>
      <c r="P7233" s="2">
        <v>12</v>
      </c>
      <c r="Q7233" s="2">
        <f>P7233*B7233</f>
        <v>4800</v>
      </c>
      <c r="R7233" s="2">
        <f>(Q7233-O7233)/O7233*100</f>
        <v>31.8797256901706</v>
      </c>
    </row>
    <row r="7234" spans="1:18">
      <c r="A7234" s="2" t="str">
        <f>"中航军B"</f>
        <v>中航军B</v>
      </c>
      <c r="B7234" s="2">
        <v>3000</v>
      </c>
      <c r="C7234" s="2">
        <v>3000</v>
      </c>
      <c r="D7234" s="2" t="str">
        <f>"人民币"</f>
        <v>人民币</v>
      </c>
      <c r="E7234" s="2">
        <v>0.972</v>
      </c>
      <c r="F7234" s="2">
        <v>-62</v>
      </c>
      <c r="G7234" s="2">
        <v>-2.16</v>
      </c>
      <c r="H7234" s="2"/>
      <c r="I7234" s="2">
        <v>2853</v>
      </c>
      <c r="J7234" s="2">
        <v>0.951</v>
      </c>
      <c r="K7234" s="2">
        <v>0</v>
      </c>
      <c r="L7234" s="2">
        <v>0</v>
      </c>
      <c r="M7234" s="2" t="str">
        <f>"150222"</f>
        <v>150222</v>
      </c>
      <c r="N7234" s="2" t="str">
        <f>"0157472516"</f>
        <v>0157472516</v>
      </c>
      <c r="O7234" s="2" t="str">
        <f>"2915.00"</f>
        <v>2915.00</v>
      </c>
      <c r="P7234" s="2">
        <v>1.1</v>
      </c>
      <c r="Q7234" s="2">
        <f>P7234*B7234</f>
        <v>3300</v>
      </c>
      <c r="R7234" s="2">
        <f>(Q7234-O7234)/O7234*100</f>
        <v>13.2075471698113</v>
      </c>
    </row>
    <row r="7235" spans="1:18">
      <c r="A7235" s="2" t="str">
        <f>"华贸物流"</f>
        <v>华贸物流</v>
      </c>
      <c r="B7235" s="2">
        <v>200</v>
      </c>
      <c r="C7235" s="2">
        <v>200</v>
      </c>
      <c r="D7235" s="2" t="str">
        <f>"人民币"</f>
        <v>人民币</v>
      </c>
      <c r="E7235" s="2">
        <v>16.576</v>
      </c>
      <c r="F7235" s="2">
        <v>-473.12</v>
      </c>
      <c r="G7235" s="2">
        <v>-14.27</v>
      </c>
      <c r="H7235" s="2"/>
      <c r="I7235" s="2">
        <v>2842</v>
      </c>
      <c r="J7235" s="2">
        <v>14.21</v>
      </c>
      <c r="K7235" s="2">
        <v>0</v>
      </c>
      <c r="L7235" s="2">
        <v>0</v>
      </c>
      <c r="M7235" s="2" t="str">
        <f>"603128"</f>
        <v>603128</v>
      </c>
      <c r="N7235" s="2" t="str">
        <f t="shared" ref="N7235:N7238" si="2162">"A453612732"</f>
        <v>A453612732</v>
      </c>
      <c r="O7235" s="2" t="str">
        <f>"3315.12"</f>
        <v>3315.12</v>
      </c>
      <c r="P7235" s="2">
        <v>20</v>
      </c>
      <c r="Q7235" s="2">
        <f>P7235*B7235</f>
        <v>4000</v>
      </c>
      <c r="R7235" s="2">
        <f>(Q7235-O7235)/O7235*100</f>
        <v>20.6592823185888</v>
      </c>
    </row>
    <row r="7236" spans="1:18">
      <c r="A7236" s="2" t="str">
        <f>"盛达矿业"</f>
        <v>盛达矿业</v>
      </c>
      <c r="B7236" s="2">
        <v>100</v>
      </c>
      <c r="C7236" s="2">
        <v>100</v>
      </c>
      <c r="D7236" s="2" t="str">
        <f>"人民币"</f>
        <v>人民币</v>
      </c>
      <c r="E7236" s="2">
        <v>38.308</v>
      </c>
      <c r="F7236" s="2">
        <v>-1175.77</v>
      </c>
      <c r="G7236" s="2">
        <v>-30.69</v>
      </c>
      <c r="H7236" s="2"/>
      <c r="I7236" s="2">
        <v>2655</v>
      </c>
      <c r="J7236" s="2">
        <v>26.55</v>
      </c>
      <c r="K7236" s="2">
        <v>0</v>
      </c>
      <c r="L7236" s="2">
        <v>100</v>
      </c>
      <c r="M7236" s="2" t="str">
        <f>"000603"</f>
        <v>000603</v>
      </c>
      <c r="N7236" s="2" t="str">
        <f>"0157472516"</f>
        <v>0157472516</v>
      </c>
      <c r="O7236" s="2" t="str">
        <f>"3830.77"</f>
        <v>3830.77</v>
      </c>
      <c r="P7236" s="2">
        <v>40</v>
      </c>
      <c r="Q7236" s="2">
        <f>P7236*B7236</f>
        <v>4000</v>
      </c>
      <c r="R7236" s="2">
        <f>(Q7236-O7236)/O7236*100</f>
        <v>4.41764971533138</v>
      </c>
    </row>
    <row r="7237" spans="1:18">
      <c r="A7237" s="2" t="str">
        <f>"大众交通"</f>
        <v>大众交通</v>
      </c>
      <c r="B7237" s="2">
        <v>100</v>
      </c>
      <c r="C7237" s="2">
        <v>100</v>
      </c>
      <c r="D7237" s="2" t="str">
        <f>"人民币"</f>
        <v>人民币</v>
      </c>
      <c r="E7237" s="2">
        <v>30.941</v>
      </c>
      <c r="F7237" s="2">
        <v>-1037.13</v>
      </c>
      <c r="G7237" s="2">
        <v>-33.52</v>
      </c>
      <c r="H7237" s="2"/>
      <c r="I7237" s="2">
        <v>2057</v>
      </c>
      <c r="J7237" s="2">
        <v>20.57</v>
      </c>
      <c r="K7237" s="2">
        <v>0</v>
      </c>
      <c r="L7237" s="2">
        <v>0</v>
      </c>
      <c r="M7237" s="2" t="str">
        <f>"600611"</f>
        <v>600611</v>
      </c>
      <c r="N7237" s="2" t="str">
        <f>"A453612732"</f>
        <v>A453612732</v>
      </c>
      <c r="O7237" s="2" t="str">
        <f>"3094.13"</f>
        <v>3094.13</v>
      </c>
      <c r="P7237" s="2">
        <v>28</v>
      </c>
      <c r="Q7237" s="2">
        <f>P7237*B7237</f>
        <v>2800</v>
      </c>
      <c r="R7237" s="2">
        <f>(Q7237-O7237)/O7237*100</f>
        <v>-9.50606470962759</v>
      </c>
    </row>
    <row r="7238" spans="1:18">
      <c r="A7238" s="2" t="str">
        <f>"中国中车"</f>
        <v>中国中车</v>
      </c>
      <c r="B7238" s="2">
        <v>100</v>
      </c>
      <c r="C7238" s="2">
        <v>100</v>
      </c>
      <c r="D7238" s="2" t="str">
        <f>"人民币"</f>
        <v>人民币</v>
      </c>
      <c r="E7238" s="2">
        <v>26.395</v>
      </c>
      <c r="F7238" s="2">
        <v>-631.5</v>
      </c>
      <c r="G7238" s="2">
        <v>-23.92</v>
      </c>
      <c r="H7238" s="2"/>
      <c r="I7238" s="2">
        <v>2008</v>
      </c>
      <c r="J7238" s="2">
        <v>20.08</v>
      </c>
      <c r="K7238" s="2">
        <v>0</v>
      </c>
      <c r="L7238" s="2">
        <v>100</v>
      </c>
      <c r="M7238" s="2" t="str">
        <f>"601766"</f>
        <v>601766</v>
      </c>
      <c r="N7238" s="2" t="str">
        <f>"A453612732"</f>
        <v>A453612732</v>
      </c>
      <c r="O7238" s="2" t="str">
        <f>"2639.50"</f>
        <v>2639.50</v>
      </c>
      <c r="P7238" s="2">
        <v>30</v>
      </c>
      <c r="Q7238" s="2">
        <f>P7238*B7238</f>
        <v>3000</v>
      </c>
      <c r="R7238" s="2">
        <f>(Q7238-O7238)/O7238*100</f>
        <v>13.6578897518469</v>
      </c>
    </row>
    <row r="7239" spans="1:18">
      <c r="A7239" s="2" t="s">
        <v>8</v>
      </c>
      <c r="B7239" s="2" t="s">
        <v>9</v>
      </c>
      <c r="C7239" s="4" t="s">
        <v>10</v>
      </c>
      <c r="D7239" s="4"/>
      <c r="E7239" s="4"/>
      <c r="F7239" s="2"/>
      <c r="G7239" s="2">
        <f>SUM(G7223:G7238)</f>
        <v>-178.38</v>
      </c>
      <c r="H7239" s="2"/>
      <c r="I7239" s="2"/>
      <c r="J7239" s="2"/>
      <c r="K7239" s="2"/>
      <c r="L7239" s="2"/>
      <c r="M7239" s="2"/>
      <c r="N7239" s="2"/>
      <c r="O7239" s="2"/>
      <c r="P7239" s="2"/>
      <c r="Q7239" s="2">
        <f>SUM(Q7223:Q7238)</f>
        <v>134800</v>
      </c>
      <c r="R7239" s="2"/>
    </row>
    <row r="7240" customFormat="1" spans="3:8">
      <c r="C7240" s="5"/>
      <c r="D7240" s="5"/>
      <c r="E7240" s="5"/>
      <c r="H7240" s="6">
        <v>42257</v>
      </c>
    </row>
    <row r="7241" customFormat="1" spans="10:10">
      <c r="J7241" s="6">
        <f>H7240+1</f>
        <v>42258</v>
      </c>
    </row>
    <row r="7242" customFormat="1" spans="2:11">
      <c r="B7242" t="s">
        <v>11</v>
      </c>
      <c r="K7242" s="7">
        <f ca="1">NOW()</f>
        <v>42259.9654398148</v>
      </c>
    </row>
    <row r="7243" customFormat="1" spans="9:9">
      <c r="I7243" t="e">
        <f>D7235+1</f>
        <v>#VALUE!</v>
      </c>
    </row>
    <row r="7244" spans="2:18">
      <c r="B7244" s="2" t="str">
        <f>"币种"</f>
        <v>币种</v>
      </c>
      <c r="C7244" s="2" t="str">
        <f>"余额"</f>
        <v>余额</v>
      </c>
      <c r="D7244" s="2" t="str">
        <f>"可用"</f>
        <v>可用</v>
      </c>
      <c r="E7244" s="2" t="str">
        <f>"可取"</f>
        <v>可取</v>
      </c>
      <c r="F7244" s="2" t="str">
        <f>"参考市值"</f>
        <v>参考市值</v>
      </c>
      <c r="G7244" s="2" t="str">
        <f>"资产"</f>
        <v>资产</v>
      </c>
      <c r="H7244" s="2" t="str">
        <f>"盈亏"</f>
        <v>盈亏</v>
      </c>
      <c r="I7244" s="2"/>
      <c r="J7244" s="2"/>
      <c r="K7244" s="2"/>
      <c r="L7244" s="2"/>
      <c r="M7244" s="2"/>
      <c r="N7244" s="2"/>
      <c r="O7244" s="2"/>
      <c r="P7244" s="2"/>
      <c r="Q7244" s="2"/>
      <c r="R7244" s="2"/>
    </row>
    <row r="7245" spans="2:18">
      <c r="B7245" s="2" t="str">
        <f>"人民币"</f>
        <v>人民币</v>
      </c>
      <c r="C7245" s="2" t="str">
        <f>"5508.71"</f>
        <v>5508.71</v>
      </c>
      <c r="D7245" s="2" t="str">
        <f>"138.54"</f>
        <v>138.54</v>
      </c>
      <c r="E7245" s="2" t="str">
        <f>"138.54"</f>
        <v>138.54</v>
      </c>
      <c r="F7245" s="2" t="str">
        <f>"91616.00"</f>
        <v>91616.00</v>
      </c>
      <c r="G7245" s="2" t="str">
        <f>"91754.54"</f>
        <v>91754.54</v>
      </c>
      <c r="H7245" s="2" t="str">
        <f>"-9194.42"</f>
        <v>-9194.42</v>
      </c>
      <c r="I7245" s="2"/>
      <c r="J7245" s="2"/>
      <c r="K7245" s="2"/>
      <c r="L7245" s="2"/>
      <c r="M7245" s="2"/>
      <c r="N7245" s="2"/>
      <c r="O7245" s="2"/>
      <c r="P7245" s="2"/>
      <c r="Q7245" s="2"/>
      <c r="R7245" s="2"/>
    </row>
    <row r="7246" spans="2:18"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8"/>
    </row>
    <row r="7247" spans="2:18">
      <c r="B7247" s="2" t="s">
        <v>0</v>
      </c>
      <c r="C7247" s="2" t="str">
        <f>"证券数量"</f>
        <v>证券数量</v>
      </c>
      <c r="D7247" s="2" t="s">
        <v>1</v>
      </c>
      <c r="E7247" s="2" t="str">
        <f>"价格币种"</f>
        <v>价格币种</v>
      </c>
      <c r="F7247" s="2" t="str">
        <f>"成本价"</f>
        <v>成本价</v>
      </c>
      <c r="G7247" s="2" t="str">
        <f>"浮动盈亏"</f>
        <v>浮动盈亏</v>
      </c>
      <c r="H7247" s="2" t="str">
        <f>"盈亏比例(%)"</f>
        <v>盈亏比例(%)</v>
      </c>
      <c r="I7247" s="2" t="str">
        <f>"折算汇率"</f>
        <v>折算汇率</v>
      </c>
      <c r="J7247" s="2" t="str">
        <f>"最新市值"</f>
        <v>最新市值</v>
      </c>
      <c r="K7247" s="2" t="str">
        <f>"当前价"</f>
        <v>当前价</v>
      </c>
      <c r="L7247" s="2" t="str">
        <f>"今买数量"</f>
        <v>今买数量</v>
      </c>
      <c r="M7247" s="2" t="str">
        <f>"今卖数量"</f>
        <v>今卖数量</v>
      </c>
      <c r="N7247" s="2" t="str">
        <f>"证券代码"</f>
        <v>证券代码</v>
      </c>
      <c r="O7247" s="2" t="str">
        <f>"股东代码"</f>
        <v>股东代码</v>
      </c>
      <c r="P7247" s="2" t="str">
        <f>"成本金额"</f>
        <v>成本金额</v>
      </c>
      <c r="Q7247" s="2" t="s">
        <v>2</v>
      </c>
      <c r="R7247" s="2"/>
    </row>
    <row r="7248" spans="2:18">
      <c r="B7248" s="2" t="s">
        <v>4</v>
      </c>
      <c r="C7248" s="9" t="s">
        <v>5</v>
      </c>
      <c r="D7248" s="9" t="s">
        <v>5</v>
      </c>
      <c r="E7248" s="2" t="str">
        <f t="shared" ref="E7248:E7263" si="2163">"人民币"</f>
        <v>人民币</v>
      </c>
      <c r="F7248" s="2">
        <v>19.758</v>
      </c>
      <c r="G7248" s="2">
        <v>-1294.53</v>
      </c>
      <c r="H7248" s="2">
        <v>-8.19</v>
      </c>
      <c r="I7248" s="9" t="s">
        <v>6</v>
      </c>
      <c r="J7248" s="2">
        <v>14512</v>
      </c>
      <c r="K7248" s="2">
        <v>18.14</v>
      </c>
      <c r="L7248" s="2">
        <v>0</v>
      </c>
      <c r="M7248" s="2">
        <v>0</v>
      </c>
      <c r="N7248" s="2" t="str">
        <f>"000936"</f>
        <v>000936</v>
      </c>
      <c r="O7248" s="2" t="str">
        <f t="shared" ref="O7248:O7251" si="2164">"0157472516"</f>
        <v>0157472516</v>
      </c>
      <c r="P7248" s="2" t="str">
        <f>"15806.53"</f>
        <v>15806.53</v>
      </c>
      <c r="Q7248" s="2">
        <v>30</v>
      </c>
      <c r="R7248" s="2">
        <f t="shared" ref="R7248:R7263" si="2165">Q7248*C7248</f>
        <v>24000</v>
      </c>
    </row>
    <row r="7249" spans="2:18">
      <c r="B7249" s="2" t="str">
        <f>"创业板B"</f>
        <v>创业板B</v>
      </c>
      <c r="C7249" s="2">
        <v>10000</v>
      </c>
      <c r="D7249" s="2">
        <v>10000</v>
      </c>
      <c r="E7249" s="2" t="str">
        <f>"人民币"</f>
        <v>人民币</v>
      </c>
      <c r="F7249" s="2">
        <v>1.116</v>
      </c>
      <c r="G7249" s="2">
        <v>-927.5</v>
      </c>
      <c r="H7249" s="2">
        <v>-8.33</v>
      </c>
      <c r="I7249" s="2"/>
      <c r="J7249" s="2">
        <v>10230</v>
      </c>
      <c r="K7249" s="2">
        <v>1.023</v>
      </c>
      <c r="L7249" s="2">
        <v>0</v>
      </c>
      <c r="M7249" s="2">
        <v>0</v>
      </c>
      <c r="N7249" s="2" t="str">
        <f>"150153"</f>
        <v>150153</v>
      </c>
      <c r="O7249" s="2" t="str">
        <f>"0157472516"</f>
        <v>0157472516</v>
      </c>
      <c r="P7249" s="2" t="str">
        <f>"11157.50"</f>
        <v>11157.50</v>
      </c>
      <c r="Q7249" s="2">
        <v>1.3</v>
      </c>
      <c r="R7249" s="2">
        <f>Q7249*C7249</f>
        <v>13000</v>
      </c>
    </row>
    <row r="7250" spans="2:18">
      <c r="B7250" s="2" t="s">
        <v>7</v>
      </c>
      <c r="C7250" s="2">
        <v>600</v>
      </c>
      <c r="D7250" s="2">
        <v>600</v>
      </c>
      <c r="E7250" s="2" t="str">
        <f>"人民币"</f>
        <v>人民币</v>
      </c>
      <c r="F7250" s="2">
        <v>17.548</v>
      </c>
      <c r="G7250" s="2">
        <v>-310.88</v>
      </c>
      <c r="H7250" s="2">
        <v>-2.95</v>
      </c>
      <c r="I7250" s="2"/>
      <c r="J7250" s="2">
        <v>10218</v>
      </c>
      <c r="K7250" s="2">
        <v>17.03</v>
      </c>
      <c r="L7250" s="2">
        <v>0</v>
      </c>
      <c r="M7250" s="2">
        <v>0</v>
      </c>
      <c r="N7250" s="2" t="str">
        <f>"600008"</f>
        <v>600008</v>
      </c>
      <c r="O7250" s="2" t="str">
        <f t="shared" ref="O7250:O7253" si="2166">"A453612732"</f>
        <v>A453612732</v>
      </c>
      <c r="P7250" s="2" t="str">
        <f>"10528.88"</f>
        <v>10528.88</v>
      </c>
      <c r="Q7250" s="2">
        <v>25</v>
      </c>
      <c r="R7250" s="2">
        <f>Q7250*C7250</f>
        <v>15000</v>
      </c>
    </row>
    <row r="7251" spans="2:18">
      <c r="B7251" s="2" t="str">
        <f>"华英农业"</f>
        <v>华英农业</v>
      </c>
      <c r="C7251" s="2">
        <v>600</v>
      </c>
      <c r="D7251" s="2">
        <v>300</v>
      </c>
      <c r="E7251" s="2" t="str">
        <f>"人民币"</f>
        <v>人民币</v>
      </c>
      <c r="F7251" s="2">
        <v>14.948</v>
      </c>
      <c r="G7251" s="2">
        <v>-418.66</v>
      </c>
      <c r="H7251" s="2">
        <v>-4.67</v>
      </c>
      <c r="I7251" s="2"/>
      <c r="J7251" s="2">
        <v>8550</v>
      </c>
      <c r="K7251" s="2">
        <v>14.25</v>
      </c>
      <c r="L7251" s="2">
        <v>300</v>
      </c>
      <c r="M7251" s="2">
        <v>0</v>
      </c>
      <c r="N7251" s="2" t="str">
        <f>"002321"</f>
        <v>002321</v>
      </c>
      <c r="O7251" s="2" t="str">
        <f>"0157472516"</f>
        <v>0157472516</v>
      </c>
      <c r="P7251" s="2" t="str">
        <f>"8968.66"</f>
        <v>8968.66</v>
      </c>
      <c r="Q7251" s="2">
        <v>25</v>
      </c>
      <c r="R7251" s="2">
        <f>Q7251*C7251</f>
        <v>15000</v>
      </c>
    </row>
    <row r="7252" spans="2:18">
      <c r="B7252" s="2" t="str">
        <f>"*ST阳化"</f>
        <v>*ST阳化</v>
      </c>
      <c r="C7252" s="2">
        <v>900</v>
      </c>
      <c r="D7252" s="2">
        <v>600</v>
      </c>
      <c r="E7252" s="2" t="str">
        <f>"人民币"</f>
        <v>人民币</v>
      </c>
      <c r="F7252" s="2">
        <v>7.599</v>
      </c>
      <c r="G7252" s="2">
        <v>-80.2</v>
      </c>
      <c r="H7252" s="2">
        <v>-1.17</v>
      </c>
      <c r="I7252" s="2"/>
      <c r="J7252" s="2">
        <v>6759</v>
      </c>
      <c r="K7252" s="2">
        <v>7.51</v>
      </c>
      <c r="L7252" s="2">
        <v>300</v>
      </c>
      <c r="M7252" s="2">
        <v>0</v>
      </c>
      <c r="N7252" s="2" t="str">
        <f>"600691"</f>
        <v>600691</v>
      </c>
      <c r="O7252" s="2" t="str">
        <f>"A453612732"</f>
        <v>A453612732</v>
      </c>
      <c r="P7252" s="2" t="str">
        <f>"6839.20"</f>
        <v>6839.20</v>
      </c>
      <c r="Q7252" s="2">
        <v>11</v>
      </c>
      <c r="R7252" s="2">
        <f>Q7252*C7252</f>
        <v>9900</v>
      </c>
    </row>
    <row r="7253" spans="2:18">
      <c r="B7253" s="2" t="str">
        <f>"雪峰科技"</f>
        <v>雪峰科技</v>
      </c>
      <c r="C7253" s="2">
        <v>200</v>
      </c>
      <c r="D7253" s="2">
        <v>100</v>
      </c>
      <c r="E7253" s="2" t="str">
        <f>"人民币"</f>
        <v>人民币</v>
      </c>
      <c r="F7253" s="2">
        <v>37.898</v>
      </c>
      <c r="G7253" s="2">
        <v>-1239.59</v>
      </c>
      <c r="H7253" s="2">
        <v>-16.35</v>
      </c>
      <c r="I7253" s="2"/>
      <c r="J7253" s="2">
        <v>6340</v>
      </c>
      <c r="K7253" s="2">
        <v>31.7</v>
      </c>
      <c r="L7253" s="2">
        <v>100</v>
      </c>
      <c r="M7253" s="2">
        <v>0</v>
      </c>
      <c r="N7253" s="2" t="str">
        <f>"603227"</f>
        <v>603227</v>
      </c>
      <c r="O7253" s="2" t="str">
        <f>"A453612732"</f>
        <v>A453612732</v>
      </c>
      <c r="P7253" s="2" t="str">
        <f>"7579.59"</f>
        <v>7579.59</v>
      </c>
      <c r="Q7253" s="2">
        <v>42</v>
      </c>
      <c r="R7253" s="2">
        <f>Q7253*C7253</f>
        <v>8400</v>
      </c>
    </row>
    <row r="7254" spans="2:18">
      <c r="B7254" s="2" t="str">
        <f>"三花股份"</f>
        <v>三花股份</v>
      </c>
      <c r="C7254" s="2">
        <v>400</v>
      </c>
      <c r="D7254" s="2">
        <v>400</v>
      </c>
      <c r="E7254" s="2" t="str">
        <f>"人民币"</f>
        <v>人民币</v>
      </c>
      <c r="F7254" s="2">
        <v>13.737</v>
      </c>
      <c r="G7254" s="2">
        <v>69.25</v>
      </c>
      <c r="H7254" s="2">
        <v>1.26</v>
      </c>
      <c r="I7254" s="2"/>
      <c r="J7254" s="2">
        <v>5564</v>
      </c>
      <c r="K7254" s="2">
        <v>13.91</v>
      </c>
      <c r="L7254" s="2">
        <v>0</v>
      </c>
      <c r="M7254" s="2">
        <v>0</v>
      </c>
      <c r="N7254" s="2" t="str">
        <f>"002050"</f>
        <v>002050</v>
      </c>
      <c r="O7254" s="2" t="str">
        <f t="shared" ref="O7254:O7259" si="2167">"0157472516"</f>
        <v>0157472516</v>
      </c>
      <c r="P7254" s="2" t="str">
        <f>"5494.75"</f>
        <v>5494.75</v>
      </c>
      <c r="Q7254" s="2">
        <v>20</v>
      </c>
      <c r="R7254" s="2">
        <f>Q7254*C7254</f>
        <v>8000</v>
      </c>
    </row>
    <row r="7255" spans="2:18">
      <c r="B7255" s="2" t="str">
        <f>"农 产 品"</f>
        <v>农 产 品</v>
      </c>
      <c r="C7255" s="2">
        <v>200</v>
      </c>
      <c r="D7255" s="2">
        <v>200</v>
      </c>
      <c r="E7255" s="2" t="str">
        <f>"人民币"</f>
        <v>人民币</v>
      </c>
      <c r="F7255" s="2">
        <v>25.665</v>
      </c>
      <c r="G7255" s="2">
        <v>-601</v>
      </c>
      <c r="H7255" s="2">
        <v>-11.71</v>
      </c>
      <c r="I7255" s="2"/>
      <c r="J7255" s="2">
        <v>4532</v>
      </c>
      <c r="K7255" s="2">
        <v>22.66</v>
      </c>
      <c r="L7255" s="2">
        <v>0</v>
      </c>
      <c r="M7255" s="2">
        <v>0</v>
      </c>
      <c r="N7255" s="2" t="str">
        <f>"000061"</f>
        <v>000061</v>
      </c>
      <c r="O7255" s="2" t="str">
        <f>"0157472516"</f>
        <v>0157472516</v>
      </c>
      <c r="P7255" s="2" t="str">
        <f>"5133.00"</f>
        <v>5133.00</v>
      </c>
      <c r="Q7255" s="2">
        <v>35</v>
      </c>
      <c r="R7255" s="2">
        <f>Q7255*C7255</f>
        <v>7000</v>
      </c>
    </row>
    <row r="7256" spans="2:18">
      <c r="B7256" s="2" t="str">
        <f>"北京城建"</f>
        <v>北京城建</v>
      </c>
      <c r="C7256" s="2">
        <v>200</v>
      </c>
      <c r="D7256" s="2">
        <v>200</v>
      </c>
      <c r="E7256" s="2" t="str">
        <f>"人民币"</f>
        <v>人民币</v>
      </c>
      <c r="F7256" s="2">
        <v>24.605</v>
      </c>
      <c r="G7256" s="2">
        <v>-394.99</v>
      </c>
      <c r="H7256" s="2">
        <v>-8.03</v>
      </c>
      <c r="I7256" s="2"/>
      <c r="J7256" s="2">
        <v>4526</v>
      </c>
      <c r="K7256" s="2">
        <v>22.63</v>
      </c>
      <c r="L7256" s="2">
        <v>0</v>
      </c>
      <c r="M7256" s="2">
        <v>0</v>
      </c>
      <c r="N7256" s="2" t="str">
        <f>"600266"</f>
        <v>600266</v>
      </c>
      <c r="O7256" s="2" t="str">
        <f t="shared" ref="O7256:O7258" si="2168">"A453612732"</f>
        <v>A453612732</v>
      </c>
      <c r="P7256" s="2" t="str">
        <f>"4920.99"</f>
        <v>4920.99</v>
      </c>
      <c r="Q7256" s="2">
        <v>28</v>
      </c>
      <c r="R7256" s="2">
        <f>Q7256*C7256</f>
        <v>5600</v>
      </c>
    </row>
    <row r="7257" spans="2:18">
      <c r="B7257" s="2" t="str">
        <f>"上汽集团"</f>
        <v>上汽集团</v>
      </c>
      <c r="C7257" s="2">
        <v>200</v>
      </c>
      <c r="D7257" s="2">
        <v>200</v>
      </c>
      <c r="E7257" s="2" t="str">
        <f>"人民币"</f>
        <v>人民币</v>
      </c>
      <c r="F7257" s="2">
        <v>24.736</v>
      </c>
      <c r="G7257" s="2">
        <v>-449.12</v>
      </c>
      <c r="H7257" s="2">
        <v>-9.08</v>
      </c>
      <c r="I7257" s="2"/>
      <c r="J7257" s="2">
        <v>4498</v>
      </c>
      <c r="K7257" s="2">
        <v>22.49</v>
      </c>
      <c r="L7257" s="2">
        <v>0</v>
      </c>
      <c r="M7257" s="2">
        <v>0</v>
      </c>
      <c r="N7257" s="2" t="str">
        <f>"600104"</f>
        <v>600104</v>
      </c>
      <c r="O7257" s="2" t="str">
        <f>"A453612732"</f>
        <v>A453612732</v>
      </c>
      <c r="P7257" s="2" t="str">
        <f>"4947.12"</f>
        <v>4947.12</v>
      </c>
      <c r="Q7257" s="2">
        <v>35</v>
      </c>
      <c r="R7257" s="2">
        <f>Q7257*C7257</f>
        <v>7000</v>
      </c>
    </row>
    <row r="7258" spans="2:18">
      <c r="B7258" s="2" t="str">
        <f>"中海集运"</f>
        <v>中海集运</v>
      </c>
      <c r="C7258" s="2">
        <v>400</v>
      </c>
      <c r="D7258" s="2">
        <v>400</v>
      </c>
      <c r="E7258" s="2" t="str">
        <f>"人民币"</f>
        <v>人民币</v>
      </c>
      <c r="F7258" s="2">
        <v>9.099</v>
      </c>
      <c r="G7258" s="2">
        <v>-167.68</v>
      </c>
      <c r="H7258" s="2">
        <v>-4.6</v>
      </c>
      <c r="I7258" s="2"/>
      <c r="J7258" s="2">
        <v>3472</v>
      </c>
      <c r="K7258" s="2">
        <v>8.68</v>
      </c>
      <c r="L7258" s="2">
        <v>0</v>
      </c>
      <c r="M7258" s="2">
        <v>0</v>
      </c>
      <c r="N7258" s="2" t="str">
        <f>"601866"</f>
        <v>601866</v>
      </c>
      <c r="O7258" s="2" t="str">
        <f>"A453612732"</f>
        <v>A453612732</v>
      </c>
      <c r="P7258" s="2" t="str">
        <f>"3639.68"</f>
        <v>3639.68</v>
      </c>
      <c r="Q7258" s="2">
        <v>12</v>
      </c>
      <c r="R7258" s="2">
        <f>Q7258*C7258</f>
        <v>4800</v>
      </c>
    </row>
    <row r="7259" spans="2:18">
      <c r="B7259" s="2" t="str">
        <f>"中航军B"</f>
        <v>中航军B</v>
      </c>
      <c r="C7259" s="2">
        <v>3000</v>
      </c>
      <c r="D7259" s="2">
        <v>3000</v>
      </c>
      <c r="E7259" s="2" t="str">
        <f>"人民币"</f>
        <v>人民币</v>
      </c>
      <c r="F7259" s="2">
        <v>0.972</v>
      </c>
      <c r="G7259" s="2">
        <v>-62</v>
      </c>
      <c r="H7259" s="2">
        <v>-2.16</v>
      </c>
      <c r="I7259" s="2"/>
      <c r="J7259" s="2">
        <v>2853</v>
      </c>
      <c r="K7259" s="2">
        <v>0.951</v>
      </c>
      <c r="L7259" s="2">
        <v>0</v>
      </c>
      <c r="M7259" s="2">
        <v>0</v>
      </c>
      <c r="N7259" s="2" t="str">
        <f>"150222"</f>
        <v>150222</v>
      </c>
      <c r="O7259" s="2" t="str">
        <f>"0157472516"</f>
        <v>0157472516</v>
      </c>
      <c r="P7259" s="2" t="str">
        <f>"2915.00"</f>
        <v>2915.00</v>
      </c>
      <c r="Q7259" s="2">
        <v>1.1</v>
      </c>
      <c r="R7259" s="2">
        <f>Q7259*C7259</f>
        <v>3300</v>
      </c>
    </row>
    <row r="7260" spans="2:18">
      <c r="B7260" s="2" t="str">
        <f>"华贸物流"</f>
        <v>华贸物流</v>
      </c>
      <c r="C7260" s="2">
        <v>200</v>
      </c>
      <c r="D7260" s="2">
        <v>200</v>
      </c>
      <c r="E7260" s="2" t="str">
        <f>"人民币"</f>
        <v>人民币</v>
      </c>
      <c r="F7260" s="2">
        <v>16.576</v>
      </c>
      <c r="G7260" s="2">
        <v>-473.12</v>
      </c>
      <c r="H7260" s="2">
        <v>-14.27</v>
      </c>
      <c r="I7260" s="2"/>
      <c r="J7260" s="2">
        <v>2842</v>
      </c>
      <c r="K7260" s="2">
        <v>14.21</v>
      </c>
      <c r="L7260" s="2">
        <v>0</v>
      </c>
      <c r="M7260" s="2">
        <v>0</v>
      </c>
      <c r="N7260" s="2" t="str">
        <f>"603128"</f>
        <v>603128</v>
      </c>
      <c r="O7260" s="2" t="str">
        <f t="shared" ref="O7260:O7263" si="2169">"A453612732"</f>
        <v>A453612732</v>
      </c>
      <c r="P7260" s="2" t="str">
        <f>"3315.12"</f>
        <v>3315.12</v>
      </c>
      <c r="Q7260" s="2">
        <v>20</v>
      </c>
      <c r="R7260" s="2">
        <f>Q7260*C7260</f>
        <v>4000</v>
      </c>
    </row>
    <row r="7261" spans="2:18">
      <c r="B7261" s="2" t="str">
        <f>"盛达矿业"</f>
        <v>盛达矿业</v>
      </c>
      <c r="C7261" s="2">
        <v>100</v>
      </c>
      <c r="D7261" s="2">
        <v>100</v>
      </c>
      <c r="E7261" s="2" t="str">
        <f>"人民币"</f>
        <v>人民币</v>
      </c>
      <c r="F7261" s="2">
        <v>38.308</v>
      </c>
      <c r="G7261" s="2">
        <v>-1175.77</v>
      </c>
      <c r="H7261" s="2">
        <v>-30.69</v>
      </c>
      <c r="I7261" s="2"/>
      <c r="J7261" s="2">
        <v>2655</v>
      </c>
      <c r="K7261" s="2">
        <v>26.55</v>
      </c>
      <c r="L7261" s="2">
        <v>0</v>
      </c>
      <c r="M7261" s="2">
        <v>100</v>
      </c>
      <c r="N7261" s="2" t="str">
        <f>"000603"</f>
        <v>000603</v>
      </c>
      <c r="O7261" s="2" t="str">
        <f>"0157472516"</f>
        <v>0157472516</v>
      </c>
      <c r="P7261" s="2" t="str">
        <f>"3830.77"</f>
        <v>3830.77</v>
      </c>
      <c r="Q7261" s="2">
        <v>40</v>
      </c>
      <c r="R7261" s="2">
        <f>Q7261*C7261</f>
        <v>4000</v>
      </c>
    </row>
    <row r="7262" spans="2:18">
      <c r="B7262" s="2" t="str">
        <f>"大众交通"</f>
        <v>大众交通</v>
      </c>
      <c r="C7262" s="2">
        <v>100</v>
      </c>
      <c r="D7262" s="2">
        <v>100</v>
      </c>
      <c r="E7262" s="2" t="str">
        <f>"人民币"</f>
        <v>人民币</v>
      </c>
      <c r="F7262" s="2">
        <v>30.941</v>
      </c>
      <c r="G7262" s="2">
        <v>-1037.13</v>
      </c>
      <c r="H7262" s="2">
        <v>-33.52</v>
      </c>
      <c r="I7262" s="2"/>
      <c r="J7262" s="2">
        <v>2057</v>
      </c>
      <c r="K7262" s="2">
        <v>20.57</v>
      </c>
      <c r="L7262" s="2">
        <v>0</v>
      </c>
      <c r="M7262" s="2">
        <v>0</v>
      </c>
      <c r="N7262" s="2" t="str">
        <f>"600611"</f>
        <v>600611</v>
      </c>
      <c r="O7262" s="2" t="str">
        <f>"A453612732"</f>
        <v>A453612732</v>
      </c>
      <c r="P7262" s="2" t="str">
        <f>"3094.13"</f>
        <v>3094.13</v>
      </c>
      <c r="Q7262" s="2">
        <v>28</v>
      </c>
      <c r="R7262" s="2">
        <f>Q7262*C7262</f>
        <v>2800</v>
      </c>
    </row>
    <row r="7263" spans="2:18">
      <c r="B7263" s="2" t="str">
        <f>"中国中车"</f>
        <v>中国中车</v>
      </c>
      <c r="C7263" s="2">
        <v>100</v>
      </c>
      <c r="D7263" s="2">
        <v>100</v>
      </c>
      <c r="E7263" s="2" t="str">
        <f>"人民币"</f>
        <v>人民币</v>
      </c>
      <c r="F7263" s="2">
        <v>26.395</v>
      </c>
      <c r="G7263" s="2">
        <v>-631.5</v>
      </c>
      <c r="H7263" s="2">
        <v>-23.92</v>
      </c>
      <c r="I7263" s="2"/>
      <c r="J7263" s="2">
        <v>2008</v>
      </c>
      <c r="K7263" s="2">
        <v>20.08</v>
      </c>
      <c r="L7263" s="2">
        <v>0</v>
      </c>
      <c r="M7263" s="2">
        <v>100</v>
      </c>
      <c r="N7263" s="2" t="str">
        <f>"601766"</f>
        <v>601766</v>
      </c>
      <c r="O7263" s="2" t="str">
        <f>"A453612732"</f>
        <v>A453612732</v>
      </c>
      <c r="P7263" s="2" t="str">
        <f>"2639.50"</f>
        <v>2639.50</v>
      </c>
      <c r="Q7263" s="2">
        <v>30</v>
      </c>
      <c r="R7263" s="2">
        <f>Q7263*C7263</f>
        <v>3000</v>
      </c>
    </row>
    <row r="7264" spans="2:18">
      <c r="B7264" s="2" t="s">
        <v>8</v>
      </c>
      <c r="C7264" s="2" t="s">
        <v>9</v>
      </c>
      <c r="D7264" s="4" t="s">
        <v>10</v>
      </c>
      <c r="E7264" s="4"/>
      <c r="F7264" s="4"/>
      <c r="G7264" s="2"/>
      <c r="H7264" s="2">
        <f>SUM(H7248:H7263)</f>
        <v>-178.38</v>
      </c>
      <c r="I7264" s="2"/>
      <c r="J7264" s="2"/>
      <c r="K7264" s="2"/>
      <c r="L7264" s="2"/>
      <c r="M7264" s="2"/>
      <c r="N7264" s="2"/>
      <c r="O7264" s="2"/>
      <c r="P7264" s="2"/>
      <c r="Q7264" s="2"/>
      <c r="R7264" s="2">
        <f>SUM(R7248:R7263)</f>
        <v>134800</v>
      </c>
    </row>
    <row r="7265" customFormat="1" spans="4:9">
      <c r="D7265" s="5"/>
      <c r="E7265" s="5"/>
      <c r="F7265" s="5"/>
      <c r="I7265" s="6">
        <v>42257</v>
      </c>
    </row>
    <row r="7266" customFormat="1" spans="11:11">
      <c r="K7266" s="6">
        <f>I7265+1</f>
        <v>42258</v>
      </c>
    </row>
    <row r="7267" customFormat="1" spans="3:12">
      <c r="C7267" t="s">
        <v>11</v>
      </c>
      <c r="L7267" s="7">
        <f ca="1">NOW()</f>
        <v>42259.9654398148</v>
      </c>
    </row>
    <row r="7268" customFormat="1" spans="10:10">
      <c r="J7268" t="e">
        <f>E7260+1</f>
        <v>#VALUE!</v>
      </c>
    </row>
    <row r="7269" customFormat="1" spans="7:7">
      <c r="G7269" t="s">
        <v>12</v>
      </c>
    </row>
    <row r="7270" customFormat="1" spans="6:6">
      <c r="F7270" t="s">
        <v>13</v>
      </c>
    </row>
    <row r="7271" spans="1:17">
      <c r="A7271" s="2" t="str">
        <f>"币种"</f>
        <v>币种</v>
      </c>
      <c r="B7271" s="2" t="str">
        <f>"余额"</f>
        <v>余额</v>
      </c>
      <c r="C7271" s="2" t="str">
        <f>"可用"</f>
        <v>可用</v>
      </c>
      <c r="D7271" s="2" t="str">
        <f>"可取"</f>
        <v>可取</v>
      </c>
      <c r="E7271" s="2" t="str">
        <f>"参考市值"</f>
        <v>参考市值</v>
      </c>
      <c r="F7271" s="2" t="str">
        <f>"资产"</f>
        <v>资产</v>
      </c>
      <c r="G7271" s="2" t="str">
        <f>"盈亏"</f>
        <v>盈亏</v>
      </c>
      <c r="H7271" s="2"/>
      <c r="I7271" s="2"/>
      <c r="J7271" s="2"/>
      <c r="K7271" s="2"/>
      <c r="L7271" s="2"/>
      <c r="M7271" s="2"/>
      <c r="N7271" s="2"/>
      <c r="O7271" s="2"/>
      <c r="P7271" s="2"/>
      <c r="Q7271" s="2"/>
    </row>
    <row r="7272" spans="1:17">
      <c r="A7272" s="2" t="str">
        <f>"人民币"</f>
        <v>人民币</v>
      </c>
      <c r="B7272" s="2" t="str">
        <f>"5508.71"</f>
        <v>5508.71</v>
      </c>
      <c r="C7272" s="2" t="str">
        <f>"138.54"</f>
        <v>138.54</v>
      </c>
      <c r="D7272" s="2" t="str">
        <f>"138.54"</f>
        <v>138.54</v>
      </c>
      <c r="E7272" s="2" t="str">
        <f>"91616.00"</f>
        <v>91616.00</v>
      </c>
      <c r="F7272" s="2" t="str">
        <f>"91754.54"</f>
        <v>91754.54</v>
      </c>
      <c r="G7272" s="2" t="str">
        <f>"-9194.42"</f>
        <v>-9194.42</v>
      </c>
      <c r="H7272" s="2"/>
      <c r="I7272" s="2"/>
      <c r="J7272" s="2"/>
      <c r="K7272" s="2"/>
      <c r="L7272" s="2"/>
      <c r="M7272" s="2"/>
      <c r="N7272" s="2"/>
      <c r="O7272" s="2"/>
      <c r="P7272" s="2"/>
      <c r="Q7272" s="2"/>
    </row>
    <row r="7273" spans="1:17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8"/>
    </row>
    <row r="7274" spans="1:18">
      <c r="A7274" s="2" t="s">
        <v>0</v>
      </c>
      <c r="B7274" s="2" t="str">
        <f>"证券数量"</f>
        <v>证券数量</v>
      </c>
      <c r="C7274" s="2" t="s">
        <v>1</v>
      </c>
      <c r="D7274" s="2" t="str">
        <f>"价格币种"</f>
        <v>价格币种</v>
      </c>
      <c r="E7274" s="2" t="str">
        <f>"成本价"</f>
        <v>成本价</v>
      </c>
      <c r="F7274" s="2" t="str">
        <f>"浮动盈亏"</f>
        <v>浮动盈亏</v>
      </c>
      <c r="G7274" s="2" t="str">
        <f>"盈亏比例(%)"</f>
        <v>盈亏比例(%)</v>
      </c>
      <c r="H7274" s="2" t="str">
        <f>"折算汇率"</f>
        <v>折算汇率</v>
      </c>
      <c r="I7274" s="2" t="str">
        <f>"最新市值"</f>
        <v>最新市值</v>
      </c>
      <c r="J7274" s="2" t="str">
        <f>"当前价"</f>
        <v>当前价</v>
      </c>
      <c r="K7274" s="2" t="str">
        <f>"今买数量"</f>
        <v>今买数量</v>
      </c>
      <c r="L7274" s="2" t="str">
        <f>"今卖数量"</f>
        <v>今卖数量</v>
      </c>
      <c r="M7274" s="2" t="str">
        <f>"证券代码"</f>
        <v>证券代码</v>
      </c>
      <c r="N7274" s="2" t="str">
        <f>"股东代码"</f>
        <v>股东代码</v>
      </c>
      <c r="O7274" s="2" t="str">
        <f>"成本金额"</f>
        <v>成本金额</v>
      </c>
      <c r="P7274" s="2" t="s">
        <v>2</v>
      </c>
      <c r="Q7274" s="2"/>
      <c r="R7274" s="2" t="s">
        <v>3</v>
      </c>
    </row>
    <row r="7275" spans="1:18">
      <c r="A7275" s="2" t="s">
        <v>4</v>
      </c>
      <c r="B7275" s="9" t="s">
        <v>5</v>
      </c>
      <c r="C7275" s="9" t="s">
        <v>5</v>
      </c>
      <c r="D7275" s="2" t="str">
        <f t="shared" ref="D7275:D7290" si="2170">"人民币"</f>
        <v>人民币</v>
      </c>
      <c r="E7275" s="2">
        <v>19.758</v>
      </c>
      <c r="F7275" s="2">
        <v>-1294.53</v>
      </c>
      <c r="G7275" s="2">
        <v>-8.19</v>
      </c>
      <c r="H7275" s="9" t="s">
        <v>6</v>
      </c>
      <c r="I7275" s="2">
        <v>14512</v>
      </c>
      <c r="J7275" s="2">
        <v>18.14</v>
      </c>
      <c r="K7275" s="2">
        <v>0</v>
      </c>
      <c r="L7275" s="2">
        <v>0</v>
      </c>
      <c r="M7275" s="2" t="str">
        <f>"000936"</f>
        <v>000936</v>
      </c>
      <c r="N7275" s="2" t="str">
        <f t="shared" ref="N7275:N7278" si="2171">"0157472516"</f>
        <v>0157472516</v>
      </c>
      <c r="O7275" s="2" t="str">
        <f>"15806.53"</f>
        <v>15806.53</v>
      </c>
      <c r="P7275" s="2">
        <v>30</v>
      </c>
      <c r="Q7275" s="2">
        <f t="shared" ref="Q7275:Q7290" si="2172">P7275*B7275</f>
        <v>24000</v>
      </c>
      <c r="R7275" s="2">
        <f t="shared" ref="R7275:R7290" si="2173">(Q7275-O7275)/O7275*100</f>
        <v>51.835981711356</v>
      </c>
    </row>
    <row r="7276" spans="1:18">
      <c r="A7276" s="2" t="str">
        <f>"创业板B"</f>
        <v>创业板B</v>
      </c>
      <c r="B7276" s="2">
        <v>10000</v>
      </c>
      <c r="C7276" s="2">
        <v>10000</v>
      </c>
      <c r="D7276" s="2" t="str">
        <f>"人民币"</f>
        <v>人民币</v>
      </c>
      <c r="E7276" s="2">
        <v>1.116</v>
      </c>
      <c r="F7276" s="2">
        <v>-927.5</v>
      </c>
      <c r="G7276" s="2">
        <v>-8.33</v>
      </c>
      <c r="H7276" s="2"/>
      <c r="I7276" s="2">
        <v>10230</v>
      </c>
      <c r="J7276" s="2">
        <v>1.023</v>
      </c>
      <c r="K7276" s="2">
        <v>0</v>
      </c>
      <c r="L7276" s="2">
        <v>0</v>
      </c>
      <c r="M7276" s="2" t="str">
        <f>"150153"</f>
        <v>150153</v>
      </c>
      <c r="N7276" s="2" t="str">
        <f>"0157472516"</f>
        <v>0157472516</v>
      </c>
      <c r="O7276" s="2" t="str">
        <f>"11157.50"</f>
        <v>11157.50</v>
      </c>
      <c r="P7276" s="2">
        <v>1.3</v>
      </c>
      <c r="Q7276" s="2">
        <f>P7276*B7276</f>
        <v>13000</v>
      </c>
      <c r="R7276" s="2">
        <f>(Q7276-O7276)/O7276*100</f>
        <v>16.5135559041004</v>
      </c>
    </row>
    <row r="7277" spans="1:18">
      <c r="A7277" s="2" t="s">
        <v>7</v>
      </c>
      <c r="B7277" s="2">
        <v>600</v>
      </c>
      <c r="C7277" s="2">
        <v>600</v>
      </c>
      <c r="D7277" s="2" t="str">
        <f>"人民币"</f>
        <v>人民币</v>
      </c>
      <c r="E7277" s="2">
        <v>17.548</v>
      </c>
      <c r="F7277" s="2">
        <v>-310.88</v>
      </c>
      <c r="G7277" s="2">
        <v>-2.95</v>
      </c>
      <c r="H7277" s="2"/>
      <c r="I7277" s="2">
        <v>10218</v>
      </c>
      <c r="J7277" s="2">
        <v>17.03</v>
      </c>
      <c r="K7277" s="2">
        <v>0</v>
      </c>
      <c r="L7277" s="2">
        <v>0</v>
      </c>
      <c r="M7277" s="2" t="str">
        <f>"600008"</f>
        <v>600008</v>
      </c>
      <c r="N7277" s="2" t="str">
        <f t="shared" ref="N7277:N7280" si="2174">"A453612732"</f>
        <v>A453612732</v>
      </c>
      <c r="O7277" s="2" t="str">
        <f>"10528.88"</f>
        <v>10528.88</v>
      </c>
      <c r="P7277" s="2">
        <v>25</v>
      </c>
      <c r="Q7277" s="2">
        <f>P7277*B7277</f>
        <v>15000</v>
      </c>
      <c r="R7277" s="2">
        <f>(Q7277-O7277)/O7277*100</f>
        <v>42.4652954540274</v>
      </c>
    </row>
    <row r="7278" spans="1:18">
      <c r="A7278" s="2" t="str">
        <f>"华英农业"</f>
        <v>华英农业</v>
      </c>
      <c r="B7278" s="2">
        <v>600</v>
      </c>
      <c r="C7278" s="2">
        <v>300</v>
      </c>
      <c r="D7278" s="2" t="str">
        <f>"人民币"</f>
        <v>人民币</v>
      </c>
      <c r="E7278" s="2">
        <v>14.948</v>
      </c>
      <c r="F7278" s="2">
        <v>-418.66</v>
      </c>
      <c r="G7278" s="2">
        <v>-4.67</v>
      </c>
      <c r="H7278" s="2"/>
      <c r="I7278" s="2">
        <v>8550</v>
      </c>
      <c r="J7278" s="2">
        <v>14.25</v>
      </c>
      <c r="K7278" s="2">
        <v>300</v>
      </c>
      <c r="L7278" s="2">
        <v>0</v>
      </c>
      <c r="M7278" s="2" t="str">
        <f>"002321"</f>
        <v>002321</v>
      </c>
      <c r="N7278" s="2" t="str">
        <f>"0157472516"</f>
        <v>0157472516</v>
      </c>
      <c r="O7278" s="2" t="str">
        <f>"8968.66"</f>
        <v>8968.66</v>
      </c>
      <c r="P7278" s="2">
        <v>25</v>
      </c>
      <c r="Q7278" s="2">
        <f>P7278*B7278</f>
        <v>15000</v>
      </c>
      <c r="R7278" s="2">
        <f>(Q7278-O7278)/O7278*100</f>
        <v>67.2490650777262</v>
      </c>
    </row>
    <row r="7279" spans="1:18">
      <c r="A7279" s="2" t="str">
        <f>"*ST阳化"</f>
        <v>*ST阳化</v>
      </c>
      <c r="B7279" s="2">
        <v>900</v>
      </c>
      <c r="C7279" s="2">
        <v>600</v>
      </c>
      <c r="D7279" s="2" t="str">
        <f>"人民币"</f>
        <v>人民币</v>
      </c>
      <c r="E7279" s="2">
        <v>7.599</v>
      </c>
      <c r="F7279" s="2">
        <v>-80.2</v>
      </c>
      <c r="G7279" s="2">
        <v>-1.17</v>
      </c>
      <c r="H7279" s="2"/>
      <c r="I7279" s="2">
        <v>6759</v>
      </c>
      <c r="J7279" s="2">
        <v>7.51</v>
      </c>
      <c r="K7279" s="2">
        <v>300</v>
      </c>
      <c r="L7279" s="2">
        <v>0</v>
      </c>
      <c r="M7279" s="2" t="str">
        <f>"600691"</f>
        <v>600691</v>
      </c>
      <c r="N7279" s="2" t="str">
        <f>"A453612732"</f>
        <v>A453612732</v>
      </c>
      <c r="O7279" s="2" t="str">
        <f>"6839.20"</f>
        <v>6839.20</v>
      </c>
      <c r="P7279" s="2">
        <v>11</v>
      </c>
      <c r="Q7279" s="2">
        <f>P7279*B7279</f>
        <v>9900</v>
      </c>
      <c r="R7279" s="2">
        <f>(Q7279-O7279)/O7279*100</f>
        <v>44.7537723710376</v>
      </c>
    </row>
    <row r="7280" spans="1:18">
      <c r="A7280" s="2" t="str">
        <f>"雪峰科技"</f>
        <v>雪峰科技</v>
      </c>
      <c r="B7280" s="2">
        <v>200</v>
      </c>
      <c r="C7280" s="2">
        <v>100</v>
      </c>
      <c r="D7280" s="2" t="str">
        <f>"人民币"</f>
        <v>人民币</v>
      </c>
      <c r="E7280" s="2">
        <v>37.898</v>
      </c>
      <c r="F7280" s="2">
        <v>-1239.59</v>
      </c>
      <c r="G7280" s="2">
        <v>-16.35</v>
      </c>
      <c r="H7280" s="2"/>
      <c r="I7280" s="2">
        <v>6340</v>
      </c>
      <c r="J7280" s="2">
        <v>31.7</v>
      </c>
      <c r="K7280" s="2">
        <v>100</v>
      </c>
      <c r="L7280" s="2">
        <v>0</v>
      </c>
      <c r="M7280" s="2" t="str">
        <f>"603227"</f>
        <v>603227</v>
      </c>
      <c r="N7280" s="2" t="str">
        <f>"A453612732"</f>
        <v>A453612732</v>
      </c>
      <c r="O7280" s="2" t="str">
        <f>"7579.59"</f>
        <v>7579.59</v>
      </c>
      <c r="P7280" s="2">
        <v>42</v>
      </c>
      <c r="Q7280" s="2">
        <f>P7280*B7280</f>
        <v>8400</v>
      </c>
      <c r="R7280" s="2">
        <f>(Q7280-O7280)/O7280*100</f>
        <v>10.8239363870605</v>
      </c>
    </row>
    <row r="7281" spans="1:18">
      <c r="A7281" s="2" t="str">
        <f>"三花股份"</f>
        <v>三花股份</v>
      </c>
      <c r="B7281" s="2">
        <v>400</v>
      </c>
      <c r="C7281" s="2">
        <v>400</v>
      </c>
      <c r="D7281" s="2" t="str">
        <f>"人民币"</f>
        <v>人民币</v>
      </c>
      <c r="E7281" s="2">
        <v>13.737</v>
      </c>
      <c r="F7281" s="2">
        <v>69.25</v>
      </c>
      <c r="G7281" s="2">
        <v>1.26</v>
      </c>
      <c r="H7281" s="2"/>
      <c r="I7281" s="2">
        <v>5564</v>
      </c>
      <c r="J7281" s="2">
        <v>13.91</v>
      </c>
      <c r="K7281" s="2">
        <v>0</v>
      </c>
      <c r="L7281" s="2">
        <v>0</v>
      </c>
      <c r="M7281" s="2" t="str">
        <f>"002050"</f>
        <v>002050</v>
      </c>
      <c r="N7281" s="2" t="str">
        <f t="shared" ref="N7281:N7286" si="2175">"0157472516"</f>
        <v>0157472516</v>
      </c>
      <c r="O7281" s="2" t="str">
        <f>"5494.75"</f>
        <v>5494.75</v>
      </c>
      <c r="P7281" s="2">
        <v>20</v>
      </c>
      <c r="Q7281" s="2">
        <f>P7281*B7281</f>
        <v>8000</v>
      </c>
      <c r="R7281" s="2">
        <f>(Q7281-O7281)/O7281*100</f>
        <v>45.5935210883116</v>
      </c>
    </row>
    <row r="7282" spans="1:18">
      <c r="A7282" s="2" t="str">
        <f>"农 产 品"</f>
        <v>农 产 品</v>
      </c>
      <c r="B7282" s="2">
        <v>200</v>
      </c>
      <c r="C7282" s="2">
        <v>200</v>
      </c>
      <c r="D7282" s="2" t="str">
        <f>"人民币"</f>
        <v>人民币</v>
      </c>
      <c r="E7282" s="2">
        <v>25.665</v>
      </c>
      <c r="F7282" s="2">
        <v>-601</v>
      </c>
      <c r="G7282" s="2">
        <v>-11.71</v>
      </c>
      <c r="H7282" s="2"/>
      <c r="I7282" s="2">
        <v>4532</v>
      </c>
      <c r="J7282" s="2">
        <v>22.66</v>
      </c>
      <c r="K7282" s="2">
        <v>0</v>
      </c>
      <c r="L7282" s="2">
        <v>0</v>
      </c>
      <c r="M7282" s="2" t="str">
        <f>"000061"</f>
        <v>000061</v>
      </c>
      <c r="N7282" s="2" t="str">
        <f>"0157472516"</f>
        <v>0157472516</v>
      </c>
      <c r="O7282" s="2" t="str">
        <f>"5133.00"</f>
        <v>5133.00</v>
      </c>
      <c r="P7282" s="2">
        <v>35</v>
      </c>
      <c r="Q7282" s="2">
        <f>P7282*B7282</f>
        <v>7000</v>
      </c>
      <c r="R7282" s="2">
        <f>(Q7282-O7282)/O7282*100</f>
        <v>36.3724917202416</v>
      </c>
    </row>
    <row r="7283" spans="1:18">
      <c r="A7283" s="2" t="str">
        <f>"北京城建"</f>
        <v>北京城建</v>
      </c>
      <c r="B7283" s="2">
        <v>200</v>
      </c>
      <c r="C7283" s="2">
        <v>200</v>
      </c>
      <c r="D7283" s="2" t="str">
        <f>"人民币"</f>
        <v>人民币</v>
      </c>
      <c r="E7283" s="2">
        <v>24.605</v>
      </c>
      <c r="F7283" s="2">
        <v>-394.99</v>
      </c>
      <c r="G7283" s="2">
        <v>-8.03</v>
      </c>
      <c r="H7283" s="2"/>
      <c r="I7283" s="2">
        <v>4526</v>
      </c>
      <c r="J7283" s="2">
        <v>22.63</v>
      </c>
      <c r="K7283" s="2">
        <v>0</v>
      </c>
      <c r="L7283" s="2">
        <v>0</v>
      </c>
      <c r="M7283" s="2" t="str">
        <f>"600266"</f>
        <v>600266</v>
      </c>
      <c r="N7283" s="2" t="str">
        <f t="shared" ref="N7283:N7285" si="2176">"A453612732"</f>
        <v>A453612732</v>
      </c>
      <c r="O7283" s="2" t="str">
        <f>"4920.99"</f>
        <v>4920.99</v>
      </c>
      <c r="P7283" s="2">
        <v>28</v>
      </c>
      <c r="Q7283" s="2">
        <f>P7283*B7283</f>
        <v>5600</v>
      </c>
      <c r="R7283" s="2">
        <f>(Q7283-O7283)/O7283*100</f>
        <v>13.7982397850839</v>
      </c>
    </row>
    <row r="7284" spans="1:18">
      <c r="A7284" s="2" t="str">
        <f>"上汽集团"</f>
        <v>上汽集团</v>
      </c>
      <c r="B7284" s="2">
        <v>200</v>
      </c>
      <c r="C7284" s="2">
        <v>200</v>
      </c>
      <c r="D7284" s="2" t="str">
        <f>"人民币"</f>
        <v>人民币</v>
      </c>
      <c r="E7284" s="2">
        <v>24.736</v>
      </c>
      <c r="F7284" s="2">
        <v>-449.12</v>
      </c>
      <c r="G7284" s="2">
        <v>-9.08</v>
      </c>
      <c r="H7284" s="2"/>
      <c r="I7284" s="2">
        <v>4498</v>
      </c>
      <c r="J7284" s="2">
        <v>22.49</v>
      </c>
      <c r="K7284" s="2">
        <v>0</v>
      </c>
      <c r="L7284" s="2">
        <v>0</v>
      </c>
      <c r="M7284" s="2" t="str">
        <f>"600104"</f>
        <v>600104</v>
      </c>
      <c r="N7284" s="2" t="str">
        <f>"A453612732"</f>
        <v>A453612732</v>
      </c>
      <c r="O7284" s="2" t="str">
        <f>"4947.12"</f>
        <v>4947.12</v>
      </c>
      <c r="P7284" s="2">
        <v>35</v>
      </c>
      <c r="Q7284" s="2">
        <f>P7284*B7284</f>
        <v>7000</v>
      </c>
      <c r="R7284" s="2">
        <f>(Q7284-O7284)/O7284*100</f>
        <v>41.4964666310904</v>
      </c>
    </row>
    <row r="7285" spans="1:18">
      <c r="A7285" s="2" t="str">
        <f>"中海集运"</f>
        <v>中海集运</v>
      </c>
      <c r="B7285" s="2">
        <v>400</v>
      </c>
      <c r="C7285" s="2">
        <v>400</v>
      </c>
      <c r="D7285" s="2" t="str">
        <f>"人民币"</f>
        <v>人民币</v>
      </c>
      <c r="E7285" s="2">
        <v>9.099</v>
      </c>
      <c r="F7285" s="2">
        <v>-167.68</v>
      </c>
      <c r="G7285" s="2">
        <v>-4.6</v>
      </c>
      <c r="H7285" s="2"/>
      <c r="I7285" s="2">
        <v>3472</v>
      </c>
      <c r="J7285" s="2">
        <v>8.68</v>
      </c>
      <c r="K7285" s="2">
        <v>0</v>
      </c>
      <c r="L7285" s="2">
        <v>0</v>
      </c>
      <c r="M7285" s="2" t="str">
        <f>"601866"</f>
        <v>601866</v>
      </c>
      <c r="N7285" s="2" t="str">
        <f>"A453612732"</f>
        <v>A453612732</v>
      </c>
      <c r="O7285" s="2" t="str">
        <f>"3639.68"</f>
        <v>3639.68</v>
      </c>
      <c r="P7285" s="2">
        <v>12</v>
      </c>
      <c r="Q7285" s="2">
        <f>P7285*B7285</f>
        <v>4800</v>
      </c>
      <c r="R7285" s="2">
        <f>(Q7285-O7285)/O7285*100</f>
        <v>31.8797256901706</v>
      </c>
    </row>
    <row r="7286" spans="1:18">
      <c r="A7286" s="2" t="str">
        <f>"中航军B"</f>
        <v>中航军B</v>
      </c>
      <c r="B7286" s="2">
        <v>3000</v>
      </c>
      <c r="C7286" s="2">
        <v>3000</v>
      </c>
      <c r="D7286" s="2" t="str">
        <f>"人民币"</f>
        <v>人民币</v>
      </c>
      <c r="E7286" s="2">
        <v>0.972</v>
      </c>
      <c r="F7286" s="2">
        <v>-62</v>
      </c>
      <c r="G7286" s="2">
        <v>-2.16</v>
      </c>
      <c r="H7286" s="2"/>
      <c r="I7286" s="2">
        <v>2853</v>
      </c>
      <c r="J7286" s="2">
        <v>0.951</v>
      </c>
      <c r="K7286" s="2">
        <v>0</v>
      </c>
      <c r="L7286" s="2">
        <v>0</v>
      </c>
      <c r="M7286" s="2" t="str">
        <f>"150222"</f>
        <v>150222</v>
      </c>
      <c r="N7286" s="2" t="str">
        <f>"0157472516"</f>
        <v>0157472516</v>
      </c>
      <c r="O7286" s="2" t="str">
        <f>"2915.00"</f>
        <v>2915.00</v>
      </c>
      <c r="P7286" s="2">
        <v>1.1</v>
      </c>
      <c r="Q7286" s="2">
        <f>P7286*B7286</f>
        <v>3300</v>
      </c>
      <c r="R7286" s="2">
        <f>(Q7286-O7286)/O7286*100</f>
        <v>13.2075471698113</v>
      </c>
    </row>
    <row r="7287" spans="1:18">
      <c r="A7287" s="2" t="str">
        <f>"华贸物流"</f>
        <v>华贸物流</v>
      </c>
      <c r="B7287" s="2">
        <v>200</v>
      </c>
      <c r="C7287" s="2">
        <v>200</v>
      </c>
      <c r="D7287" s="2" t="str">
        <f>"人民币"</f>
        <v>人民币</v>
      </c>
      <c r="E7287" s="2">
        <v>16.576</v>
      </c>
      <c r="F7287" s="2">
        <v>-473.12</v>
      </c>
      <c r="G7287" s="2">
        <v>-14.27</v>
      </c>
      <c r="H7287" s="2"/>
      <c r="I7287" s="2">
        <v>2842</v>
      </c>
      <c r="J7287" s="2">
        <v>14.21</v>
      </c>
      <c r="K7287" s="2">
        <v>0</v>
      </c>
      <c r="L7287" s="2">
        <v>0</v>
      </c>
      <c r="M7287" s="2" t="str">
        <f>"603128"</f>
        <v>603128</v>
      </c>
      <c r="N7287" s="2" t="str">
        <f t="shared" ref="N7287:N7290" si="2177">"A453612732"</f>
        <v>A453612732</v>
      </c>
      <c r="O7287" s="2" t="str">
        <f>"3315.12"</f>
        <v>3315.12</v>
      </c>
      <c r="P7287" s="2">
        <v>20</v>
      </c>
      <c r="Q7287" s="2">
        <f>P7287*B7287</f>
        <v>4000</v>
      </c>
      <c r="R7287" s="2">
        <f>(Q7287-O7287)/O7287*100</f>
        <v>20.6592823185888</v>
      </c>
    </row>
    <row r="7288" spans="1:18">
      <c r="A7288" s="2" t="str">
        <f>"盛达矿业"</f>
        <v>盛达矿业</v>
      </c>
      <c r="B7288" s="2">
        <v>100</v>
      </c>
      <c r="C7288" s="2">
        <v>100</v>
      </c>
      <c r="D7288" s="2" t="str">
        <f>"人民币"</f>
        <v>人民币</v>
      </c>
      <c r="E7288" s="2">
        <v>38.308</v>
      </c>
      <c r="F7288" s="2">
        <v>-1175.77</v>
      </c>
      <c r="G7288" s="2">
        <v>-30.69</v>
      </c>
      <c r="H7288" s="2"/>
      <c r="I7288" s="2">
        <v>2655</v>
      </c>
      <c r="J7288" s="2">
        <v>26.55</v>
      </c>
      <c r="K7288" s="2">
        <v>0</v>
      </c>
      <c r="L7288" s="2">
        <v>100</v>
      </c>
      <c r="M7288" s="2" t="str">
        <f>"000603"</f>
        <v>000603</v>
      </c>
      <c r="N7288" s="2" t="str">
        <f>"0157472516"</f>
        <v>0157472516</v>
      </c>
      <c r="O7288" s="2" t="str">
        <f>"3830.77"</f>
        <v>3830.77</v>
      </c>
      <c r="P7288" s="2">
        <v>40</v>
      </c>
      <c r="Q7288" s="2">
        <f>P7288*B7288</f>
        <v>4000</v>
      </c>
      <c r="R7288" s="2">
        <f>(Q7288-O7288)/O7288*100</f>
        <v>4.41764971533138</v>
      </c>
    </row>
    <row r="7289" spans="1:18">
      <c r="A7289" s="2" t="str">
        <f>"大众交通"</f>
        <v>大众交通</v>
      </c>
      <c r="B7289" s="2">
        <v>100</v>
      </c>
      <c r="C7289" s="2">
        <v>100</v>
      </c>
      <c r="D7289" s="2" t="str">
        <f>"人民币"</f>
        <v>人民币</v>
      </c>
      <c r="E7289" s="2">
        <v>30.941</v>
      </c>
      <c r="F7289" s="2">
        <v>-1037.13</v>
      </c>
      <c r="G7289" s="2">
        <v>-33.52</v>
      </c>
      <c r="H7289" s="2"/>
      <c r="I7289" s="2">
        <v>2057</v>
      </c>
      <c r="J7289" s="2">
        <v>20.57</v>
      </c>
      <c r="K7289" s="2">
        <v>0</v>
      </c>
      <c r="L7289" s="2">
        <v>0</v>
      </c>
      <c r="M7289" s="2" t="str">
        <f>"600611"</f>
        <v>600611</v>
      </c>
      <c r="N7289" s="2" t="str">
        <f>"A453612732"</f>
        <v>A453612732</v>
      </c>
      <c r="O7289" s="2" t="str">
        <f>"3094.13"</f>
        <v>3094.13</v>
      </c>
      <c r="P7289" s="2">
        <v>28</v>
      </c>
      <c r="Q7289" s="2">
        <f>P7289*B7289</f>
        <v>2800</v>
      </c>
      <c r="R7289" s="2">
        <f>(Q7289-O7289)/O7289*100</f>
        <v>-9.50606470962759</v>
      </c>
    </row>
    <row r="7290" spans="1:18">
      <c r="A7290" s="2" t="str">
        <f>"中国中车"</f>
        <v>中国中车</v>
      </c>
      <c r="B7290" s="2">
        <v>100</v>
      </c>
      <c r="C7290" s="2">
        <v>100</v>
      </c>
      <c r="D7290" s="2" t="str">
        <f>"人民币"</f>
        <v>人民币</v>
      </c>
      <c r="E7290" s="2">
        <v>26.395</v>
      </c>
      <c r="F7290" s="2">
        <v>-631.5</v>
      </c>
      <c r="G7290" s="2">
        <v>-23.92</v>
      </c>
      <c r="H7290" s="2"/>
      <c r="I7290" s="2">
        <v>2008</v>
      </c>
      <c r="J7290" s="2">
        <v>20.08</v>
      </c>
      <c r="K7290" s="2">
        <v>0</v>
      </c>
      <c r="L7290" s="2">
        <v>100</v>
      </c>
      <c r="M7290" s="2" t="str">
        <f>"601766"</f>
        <v>601766</v>
      </c>
      <c r="N7290" s="2" t="str">
        <f>"A453612732"</f>
        <v>A453612732</v>
      </c>
      <c r="O7290" s="2" t="str">
        <f>"2639.50"</f>
        <v>2639.50</v>
      </c>
      <c r="P7290" s="2">
        <v>30</v>
      </c>
      <c r="Q7290" s="2">
        <f>P7290*B7290</f>
        <v>3000</v>
      </c>
      <c r="R7290" s="2">
        <f>(Q7290-O7290)/O7290*100</f>
        <v>13.6578897518469</v>
      </c>
    </row>
    <row r="7291" spans="1:18">
      <c r="A7291" s="2" t="s">
        <v>8</v>
      </c>
      <c r="B7291" s="2" t="s">
        <v>9</v>
      </c>
      <c r="C7291" s="4" t="s">
        <v>10</v>
      </c>
      <c r="D7291" s="4"/>
      <c r="E7291" s="4"/>
      <c r="F7291" s="2"/>
      <c r="G7291" s="2">
        <f>SUM(G7275:G7290)</f>
        <v>-178.38</v>
      </c>
      <c r="H7291" s="2"/>
      <c r="I7291" s="2"/>
      <c r="J7291" s="2"/>
      <c r="K7291" s="2"/>
      <c r="L7291" s="2"/>
      <c r="M7291" s="2"/>
      <c r="N7291" s="2"/>
      <c r="O7291" s="2"/>
      <c r="P7291" s="2"/>
      <c r="Q7291" s="2">
        <f>SUM(Q7275:Q7290)</f>
        <v>134800</v>
      </c>
      <c r="R7291" s="2"/>
    </row>
    <row r="7292" customFormat="1" spans="3:8">
      <c r="C7292" s="5"/>
      <c r="D7292" s="5"/>
      <c r="E7292" s="5"/>
      <c r="H7292" s="6">
        <v>42257</v>
      </c>
    </row>
    <row r="7293" customFormat="1" spans="10:10">
      <c r="J7293" s="6">
        <f>H7292+1</f>
        <v>42258</v>
      </c>
    </row>
    <row r="7294" customFormat="1" spans="2:11">
      <c r="B7294" t="s">
        <v>11</v>
      </c>
      <c r="K7294" s="7">
        <f ca="1">NOW()</f>
        <v>42259.9654398148</v>
      </c>
    </row>
    <row r="7295" customFormat="1" spans="9:9">
      <c r="I7295" t="e">
        <f>D7287+1</f>
        <v>#VALUE!</v>
      </c>
    </row>
    <row r="7296" customFormat="1"/>
    <row r="7297" spans="1:18">
      <c r="A7297" s="2" t="s">
        <v>0</v>
      </c>
      <c r="B7297" s="2" t="str">
        <f>"证券数量"</f>
        <v>证券数量</v>
      </c>
      <c r="C7297" s="2" t="s">
        <v>1</v>
      </c>
      <c r="D7297" s="2" t="str">
        <f>"价格币种"</f>
        <v>价格币种</v>
      </c>
      <c r="E7297" s="2" t="str">
        <f>"成本价"</f>
        <v>成本价</v>
      </c>
      <c r="F7297" s="2" t="str">
        <f>"浮动盈亏"</f>
        <v>浮动盈亏</v>
      </c>
      <c r="G7297" s="2" t="str">
        <f>"盈亏比例(%)"</f>
        <v>盈亏比例(%)</v>
      </c>
      <c r="H7297" s="2" t="str">
        <f>"折算汇率"</f>
        <v>折算汇率</v>
      </c>
      <c r="I7297" s="2" t="str">
        <f>"最新市值"</f>
        <v>最新市值</v>
      </c>
      <c r="J7297" s="2" t="str">
        <f>"当前价"</f>
        <v>当前价</v>
      </c>
      <c r="K7297" s="2" t="str">
        <f>"今买数量"</f>
        <v>今买数量</v>
      </c>
      <c r="L7297" s="2" t="str">
        <f>"今卖数量"</f>
        <v>今卖数量</v>
      </c>
      <c r="M7297" s="2" t="str">
        <f>"证券代码"</f>
        <v>证券代码</v>
      </c>
      <c r="N7297" s="2" t="str">
        <f>"股东代码"</f>
        <v>股东代码</v>
      </c>
      <c r="O7297" s="2" t="str">
        <f>"成本金额"</f>
        <v>成本金额</v>
      </c>
      <c r="P7297" s="2" t="s">
        <v>2</v>
      </c>
      <c r="Q7297" s="2"/>
      <c r="R7297" s="2" t="s">
        <v>3</v>
      </c>
    </row>
    <row r="7298" spans="1:18">
      <c r="A7298" s="2" t="s">
        <v>4</v>
      </c>
      <c r="B7298" s="9" t="s">
        <v>5</v>
      </c>
      <c r="C7298" s="9" t="s">
        <v>5</v>
      </c>
      <c r="D7298" s="2" t="str">
        <f t="shared" ref="D7298:D7313" si="2178">"人民币"</f>
        <v>人民币</v>
      </c>
      <c r="E7298" s="2">
        <v>19.758</v>
      </c>
      <c r="F7298" s="2">
        <v>-1294.53</v>
      </c>
      <c r="G7298" s="2">
        <v>-8.19</v>
      </c>
      <c r="H7298" s="9" t="s">
        <v>6</v>
      </c>
      <c r="I7298" s="2">
        <v>14512</v>
      </c>
      <c r="J7298" s="2">
        <v>18.14</v>
      </c>
      <c r="K7298" s="2">
        <v>0</v>
      </c>
      <c r="L7298" s="2">
        <v>0</v>
      </c>
      <c r="M7298" s="2" t="str">
        <f>"000936"</f>
        <v>000936</v>
      </c>
      <c r="N7298" s="2" t="str">
        <f t="shared" ref="N7298:N7301" si="2179">"0157472516"</f>
        <v>0157472516</v>
      </c>
      <c r="O7298" s="2" t="str">
        <f>"15806.53"</f>
        <v>15806.53</v>
      </c>
      <c r="P7298" s="2">
        <v>30</v>
      </c>
      <c r="Q7298" s="2">
        <f t="shared" ref="Q7298:Q7313" si="2180">P7298*B7298</f>
        <v>24000</v>
      </c>
      <c r="R7298" s="2">
        <f t="shared" ref="R7298:R7313" si="2181">(Q7298-O7298)/O7298*100</f>
        <v>51.835981711356</v>
      </c>
    </row>
    <row r="7299" spans="1:18">
      <c r="A7299" s="2" t="str">
        <f>"创业板B"</f>
        <v>创业板B</v>
      </c>
      <c r="B7299" s="2">
        <v>10000</v>
      </c>
      <c r="C7299" s="2">
        <v>10000</v>
      </c>
      <c r="D7299" s="2" t="str">
        <f>"人民币"</f>
        <v>人民币</v>
      </c>
      <c r="E7299" s="2">
        <v>1.116</v>
      </c>
      <c r="F7299" s="2">
        <v>-927.5</v>
      </c>
      <c r="G7299" s="2">
        <v>-8.33</v>
      </c>
      <c r="H7299" s="2"/>
      <c r="I7299" s="2">
        <v>10230</v>
      </c>
      <c r="J7299" s="2">
        <v>1.023</v>
      </c>
      <c r="K7299" s="2">
        <v>0</v>
      </c>
      <c r="L7299" s="2">
        <v>0</v>
      </c>
      <c r="M7299" s="2" t="str">
        <f>"150153"</f>
        <v>150153</v>
      </c>
      <c r="N7299" s="2" t="str">
        <f>"0157472516"</f>
        <v>0157472516</v>
      </c>
      <c r="O7299" s="2" t="str">
        <f>"11157.50"</f>
        <v>11157.50</v>
      </c>
      <c r="P7299" s="2">
        <v>1.3</v>
      </c>
      <c r="Q7299" s="2">
        <f>P7299*B7299</f>
        <v>13000</v>
      </c>
      <c r="R7299" s="2">
        <f>(Q7299-O7299)/O7299*100</f>
        <v>16.5135559041004</v>
      </c>
    </row>
    <row r="7300" spans="1:18">
      <c r="A7300" s="2" t="s">
        <v>7</v>
      </c>
      <c r="B7300" s="2">
        <v>600</v>
      </c>
      <c r="C7300" s="2">
        <v>600</v>
      </c>
      <c r="D7300" s="2" t="str">
        <f>"人民币"</f>
        <v>人民币</v>
      </c>
      <c r="E7300" s="2">
        <v>17.548</v>
      </c>
      <c r="F7300" s="2">
        <v>-310.88</v>
      </c>
      <c r="G7300" s="2">
        <v>-2.95</v>
      </c>
      <c r="H7300" s="2"/>
      <c r="I7300" s="2">
        <v>10218</v>
      </c>
      <c r="J7300" s="2">
        <v>17.03</v>
      </c>
      <c r="K7300" s="2">
        <v>0</v>
      </c>
      <c r="L7300" s="2">
        <v>0</v>
      </c>
      <c r="M7300" s="2" t="str">
        <f>"600008"</f>
        <v>600008</v>
      </c>
      <c r="N7300" s="2" t="str">
        <f t="shared" ref="N7300:N7303" si="2182">"A453612732"</f>
        <v>A453612732</v>
      </c>
      <c r="O7300" s="2" t="str">
        <f>"10528.88"</f>
        <v>10528.88</v>
      </c>
      <c r="P7300" s="2">
        <v>25</v>
      </c>
      <c r="Q7300" s="2">
        <f>P7300*B7300</f>
        <v>15000</v>
      </c>
      <c r="R7300" s="2">
        <f>(Q7300-O7300)/O7300*100</f>
        <v>42.4652954540274</v>
      </c>
    </row>
    <row r="7301" spans="1:18">
      <c r="A7301" s="2" t="str">
        <f>"华英农业"</f>
        <v>华英农业</v>
      </c>
      <c r="B7301" s="2">
        <v>600</v>
      </c>
      <c r="C7301" s="2">
        <v>300</v>
      </c>
      <c r="D7301" s="2" t="str">
        <f>"人民币"</f>
        <v>人民币</v>
      </c>
      <c r="E7301" s="2">
        <v>14.948</v>
      </c>
      <c r="F7301" s="2">
        <v>-418.66</v>
      </c>
      <c r="G7301" s="2">
        <v>-4.67</v>
      </c>
      <c r="H7301" s="2"/>
      <c r="I7301" s="2">
        <v>8550</v>
      </c>
      <c r="J7301" s="2">
        <v>14.25</v>
      </c>
      <c r="K7301" s="2">
        <v>300</v>
      </c>
      <c r="L7301" s="2">
        <v>0</v>
      </c>
      <c r="M7301" s="2" t="str">
        <f>"002321"</f>
        <v>002321</v>
      </c>
      <c r="N7301" s="2" t="str">
        <f>"0157472516"</f>
        <v>0157472516</v>
      </c>
      <c r="O7301" s="2" t="str">
        <f>"8968.66"</f>
        <v>8968.66</v>
      </c>
      <c r="P7301" s="2">
        <v>25</v>
      </c>
      <c r="Q7301" s="2">
        <f>P7301*B7301</f>
        <v>15000</v>
      </c>
      <c r="R7301" s="2">
        <f>(Q7301-O7301)/O7301*100</f>
        <v>67.2490650777262</v>
      </c>
    </row>
    <row r="7302" spans="1:18">
      <c r="A7302" s="2" t="str">
        <f>"*ST阳化"</f>
        <v>*ST阳化</v>
      </c>
      <c r="B7302" s="2">
        <v>900</v>
      </c>
      <c r="C7302" s="2">
        <v>600</v>
      </c>
      <c r="D7302" s="2" t="str">
        <f>"人民币"</f>
        <v>人民币</v>
      </c>
      <c r="E7302" s="2">
        <v>7.599</v>
      </c>
      <c r="F7302" s="2">
        <v>-80.2</v>
      </c>
      <c r="G7302" s="2">
        <v>-1.17</v>
      </c>
      <c r="H7302" s="2"/>
      <c r="I7302" s="2">
        <v>6759</v>
      </c>
      <c r="J7302" s="2">
        <v>7.51</v>
      </c>
      <c r="K7302" s="2">
        <v>300</v>
      </c>
      <c r="L7302" s="2">
        <v>0</v>
      </c>
      <c r="M7302" s="2" t="str">
        <f>"600691"</f>
        <v>600691</v>
      </c>
      <c r="N7302" s="2" t="str">
        <f>"A453612732"</f>
        <v>A453612732</v>
      </c>
      <c r="O7302" s="2" t="str">
        <f>"6839.20"</f>
        <v>6839.20</v>
      </c>
      <c r="P7302" s="2">
        <v>11</v>
      </c>
      <c r="Q7302" s="2">
        <f>P7302*B7302</f>
        <v>9900</v>
      </c>
      <c r="R7302" s="2">
        <f>(Q7302-O7302)/O7302*100</f>
        <v>44.7537723710376</v>
      </c>
    </row>
    <row r="7303" spans="1:18">
      <c r="A7303" s="2" t="str">
        <f>"雪峰科技"</f>
        <v>雪峰科技</v>
      </c>
      <c r="B7303" s="2">
        <v>200</v>
      </c>
      <c r="C7303" s="2">
        <v>100</v>
      </c>
      <c r="D7303" s="2" t="str">
        <f>"人民币"</f>
        <v>人民币</v>
      </c>
      <c r="E7303" s="2">
        <v>37.898</v>
      </c>
      <c r="F7303" s="2">
        <v>-1239.59</v>
      </c>
      <c r="G7303" s="2">
        <v>-16.35</v>
      </c>
      <c r="H7303" s="2"/>
      <c r="I7303" s="2">
        <v>6340</v>
      </c>
      <c r="J7303" s="2">
        <v>31.7</v>
      </c>
      <c r="K7303" s="2">
        <v>100</v>
      </c>
      <c r="L7303" s="2">
        <v>0</v>
      </c>
      <c r="M7303" s="2" t="str">
        <f>"603227"</f>
        <v>603227</v>
      </c>
      <c r="N7303" s="2" t="str">
        <f>"A453612732"</f>
        <v>A453612732</v>
      </c>
      <c r="O7303" s="2" t="str">
        <f>"7579.59"</f>
        <v>7579.59</v>
      </c>
      <c r="P7303" s="2">
        <v>42</v>
      </c>
      <c r="Q7303" s="2">
        <f>P7303*B7303</f>
        <v>8400</v>
      </c>
      <c r="R7303" s="2">
        <f>(Q7303-O7303)/O7303*100</f>
        <v>10.8239363870605</v>
      </c>
    </row>
    <row r="7304" spans="1:18">
      <c r="A7304" s="2" t="str">
        <f>"三花股份"</f>
        <v>三花股份</v>
      </c>
      <c r="B7304" s="2">
        <v>400</v>
      </c>
      <c r="C7304" s="2">
        <v>400</v>
      </c>
      <c r="D7304" s="2" t="str">
        <f>"人民币"</f>
        <v>人民币</v>
      </c>
      <c r="E7304" s="2">
        <v>13.737</v>
      </c>
      <c r="F7304" s="2">
        <v>69.25</v>
      </c>
      <c r="G7304" s="2">
        <v>1.26</v>
      </c>
      <c r="H7304" s="2"/>
      <c r="I7304" s="2">
        <v>5564</v>
      </c>
      <c r="J7304" s="2">
        <v>13.91</v>
      </c>
      <c r="K7304" s="2">
        <v>0</v>
      </c>
      <c r="L7304" s="2">
        <v>0</v>
      </c>
      <c r="M7304" s="2" t="str">
        <f>"002050"</f>
        <v>002050</v>
      </c>
      <c r="N7304" s="2" t="str">
        <f t="shared" ref="N7304:N7309" si="2183">"0157472516"</f>
        <v>0157472516</v>
      </c>
      <c r="O7304" s="2" t="str">
        <f>"5494.75"</f>
        <v>5494.75</v>
      </c>
      <c r="P7304" s="2">
        <v>20</v>
      </c>
      <c r="Q7304" s="2">
        <f>P7304*B7304</f>
        <v>8000</v>
      </c>
      <c r="R7304" s="2">
        <f>(Q7304-O7304)/O7304*100</f>
        <v>45.5935210883116</v>
      </c>
    </row>
    <row r="7305" spans="1:18">
      <c r="A7305" s="2" t="str">
        <f>"农 产 品"</f>
        <v>农 产 品</v>
      </c>
      <c r="B7305" s="2">
        <v>200</v>
      </c>
      <c r="C7305" s="2">
        <v>200</v>
      </c>
      <c r="D7305" s="2" t="str">
        <f>"人民币"</f>
        <v>人民币</v>
      </c>
      <c r="E7305" s="2">
        <v>25.665</v>
      </c>
      <c r="F7305" s="2">
        <v>-601</v>
      </c>
      <c r="G7305" s="2">
        <v>-11.71</v>
      </c>
      <c r="H7305" s="2"/>
      <c r="I7305" s="2">
        <v>4532</v>
      </c>
      <c r="J7305" s="2">
        <v>22.66</v>
      </c>
      <c r="K7305" s="2">
        <v>0</v>
      </c>
      <c r="L7305" s="2">
        <v>0</v>
      </c>
      <c r="M7305" s="2" t="str">
        <f>"000061"</f>
        <v>000061</v>
      </c>
      <c r="N7305" s="2" t="str">
        <f>"0157472516"</f>
        <v>0157472516</v>
      </c>
      <c r="O7305" s="2" t="str">
        <f>"5133.00"</f>
        <v>5133.00</v>
      </c>
      <c r="P7305" s="2">
        <v>35</v>
      </c>
      <c r="Q7305" s="2">
        <f>P7305*B7305</f>
        <v>7000</v>
      </c>
      <c r="R7305" s="2">
        <f>(Q7305-O7305)/O7305*100</f>
        <v>36.3724917202416</v>
      </c>
    </row>
    <row r="7306" spans="1:18">
      <c r="A7306" s="2" t="str">
        <f>"北京城建"</f>
        <v>北京城建</v>
      </c>
      <c r="B7306" s="2">
        <v>200</v>
      </c>
      <c r="C7306" s="2">
        <v>200</v>
      </c>
      <c r="D7306" s="2" t="str">
        <f>"人民币"</f>
        <v>人民币</v>
      </c>
      <c r="E7306" s="2">
        <v>24.605</v>
      </c>
      <c r="F7306" s="2">
        <v>-394.99</v>
      </c>
      <c r="G7306" s="2">
        <v>-8.03</v>
      </c>
      <c r="H7306" s="2"/>
      <c r="I7306" s="2">
        <v>4526</v>
      </c>
      <c r="J7306" s="2">
        <v>22.63</v>
      </c>
      <c r="K7306" s="2">
        <v>0</v>
      </c>
      <c r="L7306" s="2">
        <v>0</v>
      </c>
      <c r="M7306" s="2" t="str">
        <f>"600266"</f>
        <v>600266</v>
      </c>
      <c r="N7306" s="2" t="str">
        <f t="shared" ref="N7306:N7308" si="2184">"A453612732"</f>
        <v>A453612732</v>
      </c>
      <c r="O7306" s="2" t="str">
        <f>"4920.99"</f>
        <v>4920.99</v>
      </c>
      <c r="P7306" s="2">
        <v>28</v>
      </c>
      <c r="Q7306" s="2">
        <f>P7306*B7306</f>
        <v>5600</v>
      </c>
      <c r="R7306" s="2">
        <f>(Q7306-O7306)/O7306*100</f>
        <v>13.7982397850839</v>
      </c>
    </row>
    <row r="7307" spans="1:18">
      <c r="A7307" s="2" t="str">
        <f>"上汽集团"</f>
        <v>上汽集团</v>
      </c>
      <c r="B7307" s="2">
        <v>200</v>
      </c>
      <c r="C7307" s="2">
        <v>200</v>
      </c>
      <c r="D7307" s="2" t="str">
        <f>"人民币"</f>
        <v>人民币</v>
      </c>
      <c r="E7307" s="2">
        <v>24.736</v>
      </c>
      <c r="F7307" s="2">
        <v>-449.12</v>
      </c>
      <c r="G7307" s="2">
        <v>-9.08</v>
      </c>
      <c r="H7307" s="2"/>
      <c r="I7307" s="2">
        <v>4498</v>
      </c>
      <c r="J7307" s="2">
        <v>22.49</v>
      </c>
      <c r="K7307" s="2">
        <v>0</v>
      </c>
      <c r="L7307" s="2">
        <v>0</v>
      </c>
      <c r="M7307" s="2" t="str">
        <f>"600104"</f>
        <v>600104</v>
      </c>
      <c r="N7307" s="2" t="str">
        <f>"A453612732"</f>
        <v>A453612732</v>
      </c>
      <c r="O7307" s="2" t="str">
        <f>"4947.12"</f>
        <v>4947.12</v>
      </c>
      <c r="P7307" s="2">
        <v>35</v>
      </c>
      <c r="Q7307" s="2">
        <f>P7307*B7307</f>
        <v>7000</v>
      </c>
      <c r="R7307" s="2">
        <f>(Q7307-O7307)/O7307*100</f>
        <v>41.4964666310904</v>
      </c>
    </row>
    <row r="7308" spans="1:18">
      <c r="A7308" s="2" t="str">
        <f>"中海集运"</f>
        <v>中海集运</v>
      </c>
      <c r="B7308" s="2">
        <v>400</v>
      </c>
      <c r="C7308" s="2">
        <v>400</v>
      </c>
      <c r="D7308" s="2" t="str">
        <f>"人民币"</f>
        <v>人民币</v>
      </c>
      <c r="E7308" s="2">
        <v>9.099</v>
      </c>
      <c r="F7308" s="2">
        <v>-167.68</v>
      </c>
      <c r="G7308" s="2">
        <v>-4.6</v>
      </c>
      <c r="H7308" s="2"/>
      <c r="I7308" s="2">
        <v>3472</v>
      </c>
      <c r="J7308" s="2">
        <v>8.68</v>
      </c>
      <c r="K7308" s="2">
        <v>0</v>
      </c>
      <c r="L7308" s="2">
        <v>0</v>
      </c>
      <c r="M7308" s="2" t="str">
        <f>"601866"</f>
        <v>601866</v>
      </c>
      <c r="N7308" s="2" t="str">
        <f>"A453612732"</f>
        <v>A453612732</v>
      </c>
      <c r="O7308" s="2" t="str">
        <f>"3639.68"</f>
        <v>3639.68</v>
      </c>
      <c r="P7308" s="2">
        <v>12</v>
      </c>
      <c r="Q7308" s="2">
        <f>P7308*B7308</f>
        <v>4800</v>
      </c>
      <c r="R7308" s="2">
        <f>(Q7308-O7308)/O7308*100</f>
        <v>31.8797256901706</v>
      </c>
    </row>
    <row r="7309" spans="1:18">
      <c r="A7309" s="2" t="str">
        <f>"中航军B"</f>
        <v>中航军B</v>
      </c>
      <c r="B7309" s="2">
        <v>3000</v>
      </c>
      <c r="C7309" s="2">
        <v>3000</v>
      </c>
      <c r="D7309" s="2" t="str">
        <f>"人民币"</f>
        <v>人民币</v>
      </c>
      <c r="E7309" s="2">
        <v>0.972</v>
      </c>
      <c r="F7309" s="2">
        <v>-62</v>
      </c>
      <c r="G7309" s="2">
        <v>-2.16</v>
      </c>
      <c r="H7309" s="2"/>
      <c r="I7309" s="2">
        <v>2853</v>
      </c>
      <c r="J7309" s="2">
        <v>0.951</v>
      </c>
      <c r="K7309" s="2">
        <v>0</v>
      </c>
      <c r="L7309" s="2">
        <v>0</v>
      </c>
      <c r="M7309" s="2" t="str">
        <f>"150222"</f>
        <v>150222</v>
      </c>
      <c r="N7309" s="2" t="str">
        <f>"0157472516"</f>
        <v>0157472516</v>
      </c>
      <c r="O7309" s="2" t="str">
        <f>"2915.00"</f>
        <v>2915.00</v>
      </c>
      <c r="P7309" s="2">
        <v>1.1</v>
      </c>
      <c r="Q7309" s="2">
        <f>P7309*B7309</f>
        <v>3300</v>
      </c>
      <c r="R7309" s="2">
        <f>(Q7309-O7309)/O7309*100</f>
        <v>13.2075471698113</v>
      </c>
    </row>
    <row r="7310" spans="1:18">
      <c r="A7310" s="2" t="str">
        <f>"华贸物流"</f>
        <v>华贸物流</v>
      </c>
      <c r="B7310" s="2">
        <v>200</v>
      </c>
      <c r="C7310" s="2">
        <v>200</v>
      </c>
      <c r="D7310" s="2" t="str">
        <f>"人民币"</f>
        <v>人民币</v>
      </c>
      <c r="E7310" s="2">
        <v>16.576</v>
      </c>
      <c r="F7310" s="2">
        <v>-473.12</v>
      </c>
      <c r="G7310" s="2">
        <v>-14.27</v>
      </c>
      <c r="H7310" s="2"/>
      <c r="I7310" s="2">
        <v>2842</v>
      </c>
      <c r="J7310" s="2">
        <v>14.21</v>
      </c>
      <c r="K7310" s="2">
        <v>0</v>
      </c>
      <c r="L7310" s="2">
        <v>0</v>
      </c>
      <c r="M7310" s="2" t="str">
        <f>"603128"</f>
        <v>603128</v>
      </c>
      <c r="N7310" s="2" t="str">
        <f t="shared" ref="N7310:N7313" si="2185">"A453612732"</f>
        <v>A453612732</v>
      </c>
      <c r="O7310" s="2" t="str">
        <f>"3315.12"</f>
        <v>3315.12</v>
      </c>
      <c r="P7310" s="2">
        <v>20</v>
      </c>
      <c r="Q7310" s="2">
        <f>P7310*B7310</f>
        <v>4000</v>
      </c>
      <c r="R7310" s="2">
        <f>(Q7310-O7310)/O7310*100</f>
        <v>20.6592823185888</v>
      </c>
    </row>
    <row r="7311" spans="1:18">
      <c r="A7311" s="2" t="str">
        <f>"盛达矿业"</f>
        <v>盛达矿业</v>
      </c>
      <c r="B7311" s="2">
        <v>100</v>
      </c>
      <c r="C7311" s="2">
        <v>100</v>
      </c>
      <c r="D7311" s="2" t="str">
        <f>"人民币"</f>
        <v>人民币</v>
      </c>
      <c r="E7311" s="2">
        <v>38.308</v>
      </c>
      <c r="F7311" s="2">
        <v>-1175.77</v>
      </c>
      <c r="G7311" s="2">
        <v>-30.69</v>
      </c>
      <c r="H7311" s="2"/>
      <c r="I7311" s="2">
        <v>2655</v>
      </c>
      <c r="J7311" s="2">
        <v>26.55</v>
      </c>
      <c r="K7311" s="2">
        <v>0</v>
      </c>
      <c r="L7311" s="2">
        <v>100</v>
      </c>
      <c r="M7311" s="2" t="str">
        <f>"000603"</f>
        <v>000603</v>
      </c>
      <c r="N7311" s="2" t="str">
        <f>"0157472516"</f>
        <v>0157472516</v>
      </c>
      <c r="O7311" s="2" t="str">
        <f>"3830.77"</f>
        <v>3830.77</v>
      </c>
      <c r="P7311" s="2">
        <v>40</v>
      </c>
      <c r="Q7311" s="2">
        <f>P7311*B7311</f>
        <v>4000</v>
      </c>
      <c r="R7311" s="2">
        <f>(Q7311-O7311)/O7311*100</f>
        <v>4.41764971533138</v>
      </c>
    </row>
    <row r="7312" spans="1:18">
      <c r="A7312" s="2" t="str">
        <f>"大众交通"</f>
        <v>大众交通</v>
      </c>
      <c r="B7312" s="2">
        <v>100</v>
      </c>
      <c r="C7312" s="2">
        <v>100</v>
      </c>
      <c r="D7312" s="2" t="str">
        <f>"人民币"</f>
        <v>人民币</v>
      </c>
      <c r="E7312" s="2">
        <v>30.941</v>
      </c>
      <c r="F7312" s="2">
        <v>-1037.13</v>
      </c>
      <c r="G7312" s="2">
        <v>-33.52</v>
      </c>
      <c r="H7312" s="2"/>
      <c r="I7312" s="2">
        <v>2057</v>
      </c>
      <c r="J7312" s="2">
        <v>20.57</v>
      </c>
      <c r="K7312" s="2">
        <v>0</v>
      </c>
      <c r="L7312" s="2">
        <v>0</v>
      </c>
      <c r="M7312" s="2" t="str">
        <f>"600611"</f>
        <v>600611</v>
      </c>
      <c r="N7312" s="2" t="str">
        <f>"A453612732"</f>
        <v>A453612732</v>
      </c>
      <c r="O7312" s="2" t="str">
        <f>"3094.13"</f>
        <v>3094.13</v>
      </c>
      <c r="P7312" s="2">
        <v>28</v>
      </c>
      <c r="Q7312" s="2">
        <f>P7312*B7312</f>
        <v>2800</v>
      </c>
      <c r="R7312" s="2">
        <f>(Q7312-O7312)/O7312*100</f>
        <v>-9.50606470962759</v>
      </c>
    </row>
    <row r="7313" spans="1:18">
      <c r="A7313" s="2" t="str">
        <f>"中国中车"</f>
        <v>中国中车</v>
      </c>
      <c r="B7313" s="2">
        <v>100</v>
      </c>
      <c r="C7313" s="2">
        <v>100</v>
      </c>
      <c r="D7313" s="2" t="str">
        <f>"人民币"</f>
        <v>人民币</v>
      </c>
      <c r="E7313" s="2">
        <v>26.395</v>
      </c>
      <c r="F7313" s="2">
        <v>-631.5</v>
      </c>
      <c r="G7313" s="2">
        <v>-23.92</v>
      </c>
      <c r="H7313" s="2"/>
      <c r="I7313" s="2">
        <v>2008</v>
      </c>
      <c r="J7313" s="2">
        <v>20.08</v>
      </c>
      <c r="K7313" s="2">
        <v>0</v>
      </c>
      <c r="L7313" s="2">
        <v>100</v>
      </c>
      <c r="M7313" s="2" t="str">
        <f>"601766"</f>
        <v>601766</v>
      </c>
      <c r="N7313" s="2" t="str">
        <f>"A453612732"</f>
        <v>A453612732</v>
      </c>
      <c r="O7313" s="2" t="str">
        <f>"2639.50"</f>
        <v>2639.50</v>
      </c>
      <c r="P7313" s="2">
        <v>30</v>
      </c>
      <c r="Q7313" s="2">
        <f>P7313*B7313</f>
        <v>3000</v>
      </c>
      <c r="R7313" s="2">
        <f>(Q7313-O7313)/O7313*100</f>
        <v>13.6578897518469</v>
      </c>
    </row>
    <row r="7314" spans="1:18">
      <c r="A7314" s="2" t="s">
        <v>8</v>
      </c>
      <c r="B7314" s="2" t="s">
        <v>9</v>
      </c>
      <c r="C7314" s="4" t="s">
        <v>10</v>
      </c>
      <c r="D7314" s="4"/>
      <c r="E7314" s="4"/>
      <c r="F7314" s="2"/>
      <c r="G7314" s="2">
        <f>SUM(G7298:G7313)</f>
        <v>-178.38</v>
      </c>
      <c r="H7314" s="2"/>
      <c r="I7314" s="2"/>
      <c r="J7314" s="2"/>
      <c r="K7314" s="2"/>
      <c r="L7314" s="2"/>
      <c r="M7314" s="2"/>
      <c r="N7314" s="2"/>
      <c r="O7314" s="2"/>
      <c r="P7314" s="2"/>
      <c r="Q7314" s="2">
        <f>SUM(Q7298:Q7313)</f>
        <v>134800</v>
      </c>
      <c r="R7314" s="2"/>
    </row>
    <row r="7315" customFormat="1" spans="3:8">
      <c r="C7315" s="5"/>
      <c r="D7315" s="5"/>
      <c r="E7315" s="5"/>
      <c r="H7315" s="6">
        <v>42257</v>
      </c>
    </row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spans="2:18">
      <c r="B7325" s="2" t="str">
        <f>"币种"</f>
        <v>币种</v>
      </c>
      <c r="C7325" s="2" t="str">
        <f>"余额"</f>
        <v>余额</v>
      </c>
      <c r="D7325" s="2" t="str">
        <f>"可用"</f>
        <v>可用</v>
      </c>
      <c r="E7325" s="2" t="str">
        <f>"可取"</f>
        <v>可取</v>
      </c>
      <c r="F7325" s="2" t="str">
        <f>"参考市值"</f>
        <v>参考市值</v>
      </c>
      <c r="G7325" s="2" t="str">
        <f>"资产"</f>
        <v>资产</v>
      </c>
      <c r="H7325" s="2" t="str">
        <f>"盈亏"</f>
        <v>盈亏</v>
      </c>
      <c r="I7325" s="2"/>
      <c r="J7325" s="2"/>
      <c r="K7325" s="2"/>
      <c r="L7325" s="2"/>
      <c r="M7325" s="2"/>
      <c r="N7325" s="2"/>
      <c r="O7325" s="2"/>
      <c r="P7325" s="2"/>
      <c r="Q7325" s="2"/>
      <c r="R7325" s="2"/>
    </row>
    <row r="7326" spans="2:18">
      <c r="B7326" s="2" t="str">
        <f>"人民币"</f>
        <v>人民币</v>
      </c>
      <c r="C7326" s="2" t="str">
        <f>"5508.71"</f>
        <v>5508.71</v>
      </c>
      <c r="D7326" s="2" t="str">
        <f>"138.54"</f>
        <v>138.54</v>
      </c>
      <c r="E7326" s="2" t="str">
        <f>"138.54"</f>
        <v>138.54</v>
      </c>
      <c r="F7326" s="2" t="str">
        <f>"91616.00"</f>
        <v>91616.00</v>
      </c>
      <c r="G7326" s="2" t="str">
        <f>"91754.54"</f>
        <v>91754.54</v>
      </c>
      <c r="H7326" s="2" t="str">
        <f>"-9194.42"</f>
        <v>-9194.42</v>
      </c>
      <c r="I7326" s="2"/>
      <c r="J7326" s="2"/>
      <c r="K7326" s="2"/>
      <c r="L7326" s="2"/>
      <c r="M7326" s="2"/>
      <c r="N7326" s="2"/>
      <c r="O7326" s="2"/>
      <c r="P7326" s="2"/>
      <c r="Q7326" s="2"/>
      <c r="R7326" s="2"/>
    </row>
    <row r="7327" spans="2:18"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8"/>
    </row>
    <row r="7328" spans="2:18">
      <c r="B7328" s="2" t="s">
        <v>0</v>
      </c>
      <c r="C7328" s="2" t="str">
        <f>"证券数量"</f>
        <v>证券数量</v>
      </c>
      <c r="D7328" s="2" t="s">
        <v>1</v>
      </c>
      <c r="E7328" s="2" t="str">
        <f>"价格币种"</f>
        <v>价格币种</v>
      </c>
      <c r="F7328" s="2" t="str">
        <f>"成本价"</f>
        <v>成本价</v>
      </c>
      <c r="G7328" s="2" t="str">
        <f>"浮动盈亏"</f>
        <v>浮动盈亏</v>
      </c>
      <c r="H7328" s="2" t="str">
        <f>"盈亏比例(%)"</f>
        <v>盈亏比例(%)</v>
      </c>
      <c r="I7328" s="2" t="str">
        <f>"折算汇率"</f>
        <v>折算汇率</v>
      </c>
      <c r="J7328" s="2" t="str">
        <f>"最新市值"</f>
        <v>最新市值</v>
      </c>
      <c r="K7328" s="2" t="str">
        <f>"当前价"</f>
        <v>当前价</v>
      </c>
      <c r="L7328" s="2" t="str">
        <f>"今买数量"</f>
        <v>今买数量</v>
      </c>
      <c r="M7328" s="2" t="str">
        <f>"今卖数量"</f>
        <v>今卖数量</v>
      </c>
      <c r="N7328" s="2" t="str">
        <f>"证券代码"</f>
        <v>证券代码</v>
      </c>
      <c r="O7328" s="2" t="str">
        <f>"股东代码"</f>
        <v>股东代码</v>
      </c>
      <c r="P7328" s="2" t="str">
        <f>"成本金额"</f>
        <v>成本金额</v>
      </c>
      <c r="Q7328" s="2" t="s">
        <v>2</v>
      </c>
      <c r="R7328" s="2"/>
    </row>
    <row r="7329" spans="2:18">
      <c r="B7329" s="2" t="s">
        <v>4</v>
      </c>
      <c r="C7329" s="9" t="s">
        <v>5</v>
      </c>
      <c r="D7329" s="9" t="s">
        <v>5</v>
      </c>
      <c r="E7329" s="2" t="str">
        <f t="shared" ref="E7329:E7344" si="2186">"人民币"</f>
        <v>人民币</v>
      </c>
      <c r="F7329" s="2">
        <v>19.758</v>
      </c>
      <c r="G7329" s="2">
        <v>-1294.53</v>
      </c>
      <c r="H7329" s="2">
        <v>-8.19</v>
      </c>
      <c r="I7329" s="9" t="s">
        <v>6</v>
      </c>
      <c r="J7329" s="2">
        <v>14512</v>
      </c>
      <c r="K7329" s="2">
        <v>18.14</v>
      </c>
      <c r="L7329" s="2">
        <v>0</v>
      </c>
      <c r="M7329" s="2">
        <v>0</v>
      </c>
      <c r="N7329" s="2" t="str">
        <f>"000936"</f>
        <v>000936</v>
      </c>
      <c r="O7329" s="2" t="str">
        <f t="shared" ref="O7329:O7332" si="2187">"0157472516"</f>
        <v>0157472516</v>
      </c>
      <c r="P7329" s="2" t="str">
        <f>"15806.53"</f>
        <v>15806.53</v>
      </c>
      <c r="Q7329" s="2">
        <v>30</v>
      </c>
      <c r="R7329" s="2">
        <f t="shared" ref="R7329:R7344" si="2188">Q7329*C7329</f>
        <v>24000</v>
      </c>
    </row>
    <row r="7330" spans="2:18">
      <c r="B7330" s="2" t="str">
        <f>"创业板B"</f>
        <v>创业板B</v>
      </c>
      <c r="C7330" s="2">
        <v>10000</v>
      </c>
      <c r="D7330" s="2">
        <v>10000</v>
      </c>
      <c r="E7330" s="2" t="str">
        <f>"人民币"</f>
        <v>人民币</v>
      </c>
      <c r="F7330" s="2">
        <v>1.116</v>
      </c>
      <c r="G7330" s="2">
        <v>-927.5</v>
      </c>
      <c r="H7330" s="2">
        <v>-8.33</v>
      </c>
      <c r="I7330" s="2"/>
      <c r="J7330" s="2">
        <v>10230</v>
      </c>
      <c r="K7330" s="2">
        <v>1.023</v>
      </c>
      <c r="L7330" s="2">
        <v>0</v>
      </c>
      <c r="M7330" s="2">
        <v>0</v>
      </c>
      <c r="N7330" s="2" t="str">
        <f>"150153"</f>
        <v>150153</v>
      </c>
      <c r="O7330" s="2" t="str">
        <f>"0157472516"</f>
        <v>0157472516</v>
      </c>
      <c r="P7330" s="2" t="str">
        <f>"11157.50"</f>
        <v>11157.50</v>
      </c>
      <c r="Q7330" s="2">
        <v>1.3</v>
      </c>
      <c r="R7330" s="2">
        <f>Q7330*C7330</f>
        <v>13000</v>
      </c>
    </row>
    <row r="7331" spans="2:18">
      <c r="B7331" s="2" t="s">
        <v>7</v>
      </c>
      <c r="C7331" s="2">
        <v>600</v>
      </c>
      <c r="D7331" s="2">
        <v>600</v>
      </c>
      <c r="E7331" s="2" t="str">
        <f>"人民币"</f>
        <v>人民币</v>
      </c>
      <c r="F7331" s="2">
        <v>17.548</v>
      </c>
      <c r="G7331" s="2">
        <v>-310.88</v>
      </c>
      <c r="H7331" s="2">
        <v>-2.95</v>
      </c>
      <c r="I7331" s="2"/>
      <c r="J7331" s="2">
        <v>10218</v>
      </c>
      <c r="K7331" s="2">
        <v>17.03</v>
      </c>
      <c r="L7331" s="2">
        <v>0</v>
      </c>
      <c r="M7331" s="2">
        <v>0</v>
      </c>
      <c r="N7331" s="2" t="str">
        <f>"600008"</f>
        <v>600008</v>
      </c>
      <c r="O7331" s="2" t="str">
        <f t="shared" ref="O7331:O7334" si="2189">"A453612732"</f>
        <v>A453612732</v>
      </c>
      <c r="P7331" s="2" t="str">
        <f>"10528.88"</f>
        <v>10528.88</v>
      </c>
      <c r="Q7331" s="2">
        <v>25</v>
      </c>
      <c r="R7331" s="2">
        <f>Q7331*C7331</f>
        <v>15000</v>
      </c>
    </row>
    <row r="7332" spans="2:18">
      <c r="B7332" s="2" t="str">
        <f>"华英农业"</f>
        <v>华英农业</v>
      </c>
      <c r="C7332" s="2">
        <v>600</v>
      </c>
      <c r="D7332" s="2">
        <v>300</v>
      </c>
      <c r="E7332" s="2" t="str">
        <f>"人民币"</f>
        <v>人民币</v>
      </c>
      <c r="F7332" s="2">
        <v>14.948</v>
      </c>
      <c r="G7332" s="2">
        <v>-418.66</v>
      </c>
      <c r="H7332" s="2">
        <v>-4.67</v>
      </c>
      <c r="I7332" s="2"/>
      <c r="J7332" s="2">
        <v>8550</v>
      </c>
      <c r="K7332" s="2">
        <v>14.25</v>
      </c>
      <c r="L7332" s="2">
        <v>300</v>
      </c>
      <c r="M7332" s="2">
        <v>0</v>
      </c>
      <c r="N7332" s="2" t="str">
        <f>"002321"</f>
        <v>002321</v>
      </c>
      <c r="O7332" s="2" t="str">
        <f>"0157472516"</f>
        <v>0157472516</v>
      </c>
      <c r="P7332" s="2" t="str">
        <f>"8968.66"</f>
        <v>8968.66</v>
      </c>
      <c r="Q7332" s="2">
        <v>25</v>
      </c>
      <c r="R7332" s="2">
        <f>Q7332*C7332</f>
        <v>15000</v>
      </c>
    </row>
    <row r="7333" spans="2:18">
      <c r="B7333" s="2" t="str">
        <f>"*ST阳化"</f>
        <v>*ST阳化</v>
      </c>
      <c r="C7333" s="2">
        <v>900</v>
      </c>
      <c r="D7333" s="2">
        <v>600</v>
      </c>
      <c r="E7333" s="2" t="str">
        <f>"人民币"</f>
        <v>人民币</v>
      </c>
      <c r="F7333" s="2">
        <v>7.599</v>
      </c>
      <c r="G7333" s="2">
        <v>-80.2</v>
      </c>
      <c r="H7333" s="2">
        <v>-1.17</v>
      </c>
      <c r="I7333" s="2"/>
      <c r="J7333" s="2">
        <v>6759</v>
      </c>
      <c r="K7333" s="2">
        <v>7.51</v>
      </c>
      <c r="L7333" s="2">
        <v>300</v>
      </c>
      <c r="M7333" s="2">
        <v>0</v>
      </c>
      <c r="N7333" s="2" t="str">
        <f>"600691"</f>
        <v>600691</v>
      </c>
      <c r="O7333" s="2" t="str">
        <f>"A453612732"</f>
        <v>A453612732</v>
      </c>
      <c r="P7333" s="2" t="str">
        <f>"6839.20"</f>
        <v>6839.20</v>
      </c>
      <c r="Q7333" s="2">
        <v>11</v>
      </c>
      <c r="R7333" s="2">
        <f>Q7333*C7333</f>
        <v>9900</v>
      </c>
    </row>
    <row r="7334" spans="2:18">
      <c r="B7334" s="2" t="str">
        <f>"雪峰科技"</f>
        <v>雪峰科技</v>
      </c>
      <c r="C7334" s="2">
        <v>200</v>
      </c>
      <c r="D7334" s="2">
        <v>100</v>
      </c>
      <c r="E7334" s="2" t="str">
        <f>"人民币"</f>
        <v>人民币</v>
      </c>
      <c r="F7334" s="2">
        <v>37.898</v>
      </c>
      <c r="G7334" s="2">
        <v>-1239.59</v>
      </c>
      <c r="H7334" s="2">
        <v>-16.35</v>
      </c>
      <c r="I7334" s="2"/>
      <c r="J7334" s="2">
        <v>6340</v>
      </c>
      <c r="K7334" s="2">
        <v>31.7</v>
      </c>
      <c r="L7334" s="2">
        <v>100</v>
      </c>
      <c r="M7334" s="2">
        <v>0</v>
      </c>
      <c r="N7334" s="2" t="str">
        <f>"603227"</f>
        <v>603227</v>
      </c>
      <c r="O7334" s="2" t="str">
        <f>"A453612732"</f>
        <v>A453612732</v>
      </c>
      <c r="P7334" s="2" t="str">
        <f>"7579.59"</f>
        <v>7579.59</v>
      </c>
      <c r="Q7334" s="2">
        <v>42</v>
      </c>
      <c r="R7334" s="2">
        <f>Q7334*C7334</f>
        <v>8400</v>
      </c>
    </row>
    <row r="7335" spans="2:18">
      <c r="B7335" s="2" t="str">
        <f>"三花股份"</f>
        <v>三花股份</v>
      </c>
      <c r="C7335" s="2">
        <v>400</v>
      </c>
      <c r="D7335" s="2">
        <v>400</v>
      </c>
      <c r="E7335" s="2" t="str">
        <f>"人民币"</f>
        <v>人民币</v>
      </c>
      <c r="F7335" s="2">
        <v>13.737</v>
      </c>
      <c r="G7335" s="2">
        <v>69.25</v>
      </c>
      <c r="H7335" s="2">
        <v>1.26</v>
      </c>
      <c r="I7335" s="2"/>
      <c r="J7335" s="2">
        <v>5564</v>
      </c>
      <c r="K7335" s="2">
        <v>13.91</v>
      </c>
      <c r="L7335" s="2">
        <v>0</v>
      </c>
      <c r="M7335" s="2">
        <v>0</v>
      </c>
      <c r="N7335" s="2" t="str">
        <f>"002050"</f>
        <v>002050</v>
      </c>
      <c r="O7335" s="2" t="str">
        <f t="shared" ref="O7335:O7340" si="2190">"0157472516"</f>
        <v>0157472516</v>
      </c>
      <c r="P7335" s="2" t="str">
        <f>"5494.75"</f>
        <v>5494.75</v>
      </c>
      <c r="Q7335" s="2">
        <v>20</v>
      </c>
      <c r="R7335" s="2">
        <f>Q7335*C7335</f>
        <v>8000</v>
      </c>
    </row>
    <row r="7336" spans="2:18">
      <c r="B7336" s="2" t="str">
        <f>"农 产 品"</f>
        <v>农 产 品</v>
      </c>
      <c r="C7336" s="2">
        <v>200</v>
      </c>
      <c r="D7336" s="2">
        <v>200</v>
      </c>
      <c r="E7336" s="2" t="str">
        <f>"人民币"</f>
        <v>人民币</v>
      </c>
      <c r="F7336" s="2">
        <v>25.665</v>
      </c>
      <c r="G7336" s="2">
        <v>-601</v>
      </c>
      <c r="H7336" s="2">
        <v>-11.71</v>
      </c>
      <c r="I7336" s="2"/>
      <c r="J7336" s="2">
        <v>4532</v>
      </c>
      <c r="K7336" s="2">
        <v>22.66</v>
      </c>
      <c r="L7336" s="2">
        <v>0</v>
      </c>
      <c r="M7336" s="2">
        <v>0</v>
      </c>
      <c r="N7336" s="2" t="str">
        <f>"000061"</f>
        <v>000061</v>
      </c>
      <c r="O7336" s="2" t="str">
        <f>"0157472516"</f>
        <v>0157472516</v>
      </c>
      <c r="P7336" s="2" t="str">
        <f>"5133.00"</f>
        <v>5133.00</v>
      </c>
      <c r="Q7336" s="2">
        <v>35</v>
      </c>
      <c r="R7336" s="2">
        <f>Q7336*C7336</f>
        <v>7000</v>
      </c>
    </row>
    <row r="7337" spans="2:18">
      <c r="B7337" s="2" t="str">
        <f>"北京城建"</f>
        <v>北京城建</v>
      </c>
      <c r="C7337" s="2">
        <v>200</v>
      </c>
      <c r="D7337" s="2">
        <v>200</v>
      </c>
      <c r="E7337" s="2" t="str">
        <f>"人民币"</f>
        <v>人民币</v>
      </c>
      <c r="F7337" s="2">
        <v>24.605</v>
      </c>
      <c r="G7337" s="2">
        <v>-394.99</v>
      </c>
      <c r="H7337" s="2">
        <v>-8.03</v>
      </c>
      <c r="I7337" s="2"/>
      <c r="J7337" s="2">
        <v>4526</v>
      </c>
      <c r="K7337" s="2">
        <v>22.63</v>
      </c>
      <c r="L7337" s="2">
        <v>0</v>
      </c>
      <c r="M7337" s="2">
        <v>0</v>
      </c>
      <c r="N7337" s="2" t="str">
        <f>"600266"</f>
        <v>600266</v>
      </c>
      <c r="O7337" s="2" t="str">
        <f t="shared" ref="O7337:O7339" si="2191">"A453612732"</f>
        <v>A453612732</v>
      </c>
      <c r="P7337" s="2" t="str">
        <f>"4920.99"</f>
        <v>4920.99</v>
      </c>
      <c r="Q7337" s="2">
        <v>28</v>
      </c>
      <c r="R7337" s="2">
        <f>Q7337*C7337</f>
        <v>5600</v>
      </c>
    </row>
    <row r="7338" spans="2:18">
      <c r="B7338" s="2" t="str">
        <f>"上汽集团"</f>
        <v>上汽集团</v>
      </c>
      <c r="C7338" s="2">
        <v>200</v>
      </c>
      <c r="D7338" s="2">
        <v>200</v>
      </c>
      <c r="E7338" s="2" t="str">
        <f>"人民币"</f>
        <v>人民币</v>
      </c>
      <c r="F7338" s="2">
        <v>24.736</v>
      </c>
      <c r="G7338" s="2">
        <v>-449.12</v>
      </c>
      <c r="H7338" s="2">
        <v>-9.08</v>
      </c>
      <c r="I7338" s="2"/>
      <c r="J7338" s="2">
        <v>4498</v>
      </c>
      <c r="K7338" s="2">
        <v>22.49</v>
      </c>
      <c r="L7338" s="2">
        <v>0</v>
      </c>
      <c r="M7338" s="2">
        <v>0</v>
      </c>
      <c r="N7338" s="2" t="str">
        <f>"600104"</f>
        <v>600104</v>
      </c>
      <c r="O7338" s="2" t="str">
        <f>"A453612732"</f>
        <v>A453612732</v>
      </c>
      <c r="P7338" s="2" t="str">
        <f>"4947.12"</f>
        <v>4947.12</v>
      </c>
      <c r="Q7338" s="2">
        <v>35</v>
      </c>
      <c r="R7338" s="2">
        <f>Q7338*C7338</f>
        <v>7000</v>
      </c>
    </row>
    <row r="7339" spans="2:18">
      <c r="B7339" s="2" t="str">
        <f>"中海集运"</f>
        <v>中海集运</v>
      </c>
      <c r="C7339" s="2">
        <v>400</v>
      </c>
      <c r="D7339" s="2">
        <v>400</v>
      </c>
      <c r="E7339" s="2" t="str">
        <f>"人民币"</f>
        <v>人民币</v>
      </c>
      <c r="F7339" s="2">
        <v>9.099</v>
      </c>
      <c r="G7339" s="2">
        <v>-167.68</v>
      </c>
      <c r="H7339" s="2">
        <v>-4.6</v>
      </c>
      <c r="I7339" s="2"/>
      <c r="J7339" s="2">
        <v>3472</v>
      </c>
      <c r="K7339" s="2">
        <v>8.68</v>
      </c>
      <c r="L7339" s="2">
        <v>0</v>
      </c>
      <c r="M7339" s="2">
        <v>0</v>
      </c>
      <c r="N7339" s="2" t="str">
        <f>"601866"</f>
        <v>601866</v>
      </c>
      <c r="O7339" s="2" t="str">
        <f>"A453612732"</f>
        <v>A453612732</v>
      </c>
      <c r="P7339" s="2" t="str">
        <f>"3639.68"</f>
        <v>3639.68</v>
      </c>
      <c r="Q7339" s="2">
        <v>12</v>
      </c>
      <c r="R7339" s="2">
        <f>Q7339*C7339</f>
        <v>4800</v>
      </c>
    </row>
    <row r="7340" spans="2:18">
      <c r="B7340" s="2" t="str">
        <f>"中航军B"</f>
        <v>中航军B</v>
      </c>
      <c r="C7340" s="2">
        <v>3000</v>
      </c>
      <c r="D7340" s="2">
        <v>3000</v>
      </c>
      <c r="E7340" s="2" t="str">
        <f>"人民币"</f>
        <v>人民币</v>
      </c>
      <c r="F7340" s="2">
        <v>0.972</v>
      </c>
      <c r="G7340" s="2">
        <v>-62</v>
      </c>
      <c r="H7340" s="2">
        <v>-2.16</v>
      </c>
      <c r="I7340" s="2"/>
      <c r="J7340" s="2">
        <v>2853</v>
      </c>
      <c r="K7340" s="2">
        <v>0.951</v>
      </c>
      <c r="L7340" s="2">
        <v>0</v>
      </c>
      <c r="M7340" s="2">
        <v>0</v>
      </c>
      <c r="N7340" s="2" t="str">
        <f>"150222"</f>
        <v>150222</v>
      </c>
      <c r="O7340" s="2" t="str">
        <f>"0157472516"</f>
        <v>0157472516</v>
      </c>
      <c r="P7340" s="2" t="str">
        <f>"2915.00"</f>
        <v>2915.00</v>
      </c>
      <c r="Q7340" s="2">
        <v>1.1</v>
      </c>
      <c r="R7340" s="2">
        <f>Q7340*C7340</f>
        <v>3300</v>
      </c>
    </row>
    <row r="7341" spans="2:18">
      <c r="B7341" s="2" t="str">
        <f>"华贸物流"</f>
        <v>华贸物流</v>
      </c>
      <c r="C7341" s="2">
        <v>200</v>
      </c>
      <c r="D7341" s="2">
        <v>200</v>
      </c>
      <c r="E7341" s="2" t="str">
        <f>"人民币"</f>
        <v>人民币</v>
      </c>
      <c r="F7341" s="2">
        <v>16.576</v>
      </c>
      <c r="G7341" s="2">
        <v>-473.12</v>
      </c>
      <c r="H7341" s="2">
        <v>-14.27</v>
      </c>
      <c r="I7341" s="2"/>
      <c r="J7341" s="2">
        <v>2842</v>
      </c>
      <c r="K7341" s="2">
        <v>14.21</v>
      </c>
      <c r="L7341" s="2">
        <v>0</v>
      </c>
      <c r="M7341" s="2">
        <v>0</v>
      </c>
      <c r="N7341" s="2" t="str">
        <f>"603128"</f>
        <v>603128</v>
      </c>
      <c r="O7341" s="2" t="str">
        <f t="shared" ref="O7341:O7344" si="2192">"A453612732"</f>
        <v>A453612732</v>
      </c>
      <c r="P7341" s="2" t="str">
        <f>"3315.12"</f>
        <v>3315.12</v>
      </c>
      <c r="Q7341" s="2">
        <v>20</v>
      </c>
      <c r="R7341" s="2">
        <f>Q7341*C7341</f>
        <v>4000</v>
      </c>
    </row>
    <row r="7342" spans="2:18">
      <c r="B7342" s="2" t="str">
        <f>"盛达矿业"</f>
        <v>盛达矿业</v>
      </c>
      <c r="C7342" s="2">
        <v>100</v>
      </c>
      <c r="D7342" s="2">
        <v>100</v>
      </c>
      <c r="E7342" s="2" t="str">
        <f>"人民币"</f>
        <v>人民币</v>
      </c>
      <c r="F7342" s="2">
        <v>38.308</v>
      </c>
      <c r="G7342" s="2">
        <v>-1175.77</v>
      </c>
      <c r="H7342" s="2">
        <v>-30.69</v>
      </c>
      <c r="I7342" s="2"/>
      <c r="J7342" s="2">
        <v>2655</v>
      </c>
      <c r="K7342" s="2">
        <v>26.55</v>
      </c>
      <c r="L7342" s="2">
        <v>0</v>
      </c>
      <c r="M7342" s="2">
        <v>100</v>
      </c>
      <c r="N7342" s="2" t="str">
        <f>"000603"</f>
        <v>000603</v>
      </c>
      <c r="O7342" s="2" t="str">
        <f>"0157472516"</f>
        <v>0157472516</v>
      </c>
      <c r="P7342" s="2" t="str">
        <f>"3830.77"</f>
        <v>3830.77</v>
      </c>
      <c r="Q7342" s="2">
        <v>40</v>
      </c>
      <c r="R7342" s="2">
        <f>Q7342*C7342</f>
        <v>4000</v>
      </c>
    </row>
    <row r="7343" spans="2:18">
      <c r="B7343" s="2" t="str">
        <f>"大众交通"</f>
        <v>大众交通</v>
      </c>
      <c r="C7343" s="2">
        <v>100</v>
      </c>
      <c r="D7343" s="2">
        <v>100</v>
      </c>
      <c r="E7343" s="2" t="str">
        <f>"人民币"</f>
        <v>人民币</v>
      </c>
      <c r="F7343" s="2">
        <v>30.941</v>
      </c>
      <c r="G7343" s="2">
        <v>-1037.13</v>
      </c>
      <c r="H7343" s="2">
        <v>-33.52</v>
      </c>
      <c r="I7343" s="2"/>
      <c r="J7343" s="2">
        <v>2057</v>
      </c>
      <c r="K7343" s="2">
        <v>20.57</v>
      </c>
      <c r="L7343" s="2">
        <v>0</v>
      </c>
      <c r="M7343" s="2">
        <v>0</v>
      </c>
      <c r="N7343" s="2" t="str">
        <f>"600611"</f>
        <v>600611</v>
      </c>
      <c r="O7343" s="2" t="str">
        <f>"A453612732"</f>
        <v>A453612732</v>
      </c>
      <c r="P7343" s="2" t="str">
        <f>"3094.13"</f>
        <v>3094.13</v>
      </c>
      <c r="Q7343" s="2">
        <v>28</v>
      </c>
      <c r="R7343" s="2">
        <f>Q7343*C7343</f>
        <v>2800</v>
      </c>
    </row>
    <row r="7344" spans="2:18">
      <c r="B7344" s="2" t="str">
        <f>"中国中车"</f>
        <v>中国中车</v>
      </c>
      <c r="C7344" s="2">
        <v>100</v>
      </c>
      <c r="D7344" s="2">
        <v>100</v>
      </c>
      <c r="E7344" s="2" t="str">
        <f>"人民币"</f>
        <v>人民币</v>
      </c>
      <c r="F7344" s="2">
        <v>26.395</v>
      </c>
      <c r="G7344" s="2">
        <v>-631.5</v>
      </c>
      <c r="H7344" s="2">
        <v>-23.92</v>
      </c>
      <c r="I7344" s="2"/>
      <c r="J7344" s="2">
        <v>2008</v>
      </c>
      <c r="K7344" s="2">
        <v>20.08</v>
      </c>
      <c r="L7344" s="2">
        <v>0</v>
      </c>
      <c r="M7344" s="2">
        <v>100</v>
      </c>
      <c r="N7344" s="2" t="str">
        <f>"601766"</f>
        <v>601766</v>
      </c>
      <c r="O7344" s="2" t="str">
        <f>"A453612732"</f>
        <v>A453612732</v>
      </c>
      <c r="P7344" s="2" t="str">
        <f>"2639.50"</f>
        <v>2639.50</v>
      </c>
      <c r="Q7344" s="2">
        <v>30</v>
      </c>
      <c r="R7344" s="2">
        <f>Q7344*C7344</f>
        <v>3000</v>
      </c>
    </row>
    <row r="7345" spans="2:18">
      <c r="B7345" s="2" t="s">
        <v>8</v>
      </c>
      <c r="C7345" s="2" t="s">
        <v>9</v>
      </c>
      <c r="D7345" s="4" t="s">
        <v>10</v>
      </c>
      <c r="E7345" s="4"/>
      <c r="F7345" s="4"/>
      <c r="G7345" s="2"/>
      <c r="H7345" s="2">
        <f>SUM(H7329:H7344)</f>
        <v>-178.38</v>
      </c>
      <c r="I7345" s="2"/>
      <c r="J7345" s="2"/>
      <c r="K7345" s="2"/>
      <c r="L7345" s="2"/>
      <c r="M7345" s="2"/>
      <c r="N7345" s="2"/>
      <c r="O7345" s="2"/>
      <c r="P7345" s="2"/>
      <c r="Q7345" s="2"/>
      <c r="R7345" s="2">
        <f>SUM(R7329:R7344)</f>
        <v>134800</v>
      </c>
    </row>
    <row r="7346" customFormat="1" spans="4:9">
      <c r="D7346" s="5"/>
      <c r="E7346" s="5"/>
      <c r="F7346" s="5"/>
      <c r="I7346" s="6">
        <v>42257</v>
      </c>
    </row>
    <row r="7347" customFormat="1" spans="11:11">
      <c r="K7347" s="6">
        <f>I7346+1</f>
        <v>42258</v>
      </c>
    </row>
    <row r="7348" customFormat="1" spans="3:12">
      <c r="C7348" t="s">
        <v>11</v>
      </c>
      <c r="L7348" s="7">
        <f ca="1">NOW()</f>
        <v>42259.9654398148</v>
      </c>
    </row>
    <row r="7349" customFormat="1" spans="10:10">
      <c r="J7349" t="e">
        <f>E7341+1</f>
        <v>#VALUE!</v>
      </c>
    </row>
    <row r="7350" customFormat="1" spans="7:7">
      <c r="G7350" t="s">
        <v>12</v>
      </c>
    </row>
    <row r="7351" customFormat="1" spans="6:6">
      <c r="F7351" t="s">
        <v>13</v>
      </c>
    </row>
    <row r="7352" spans="1:17">
      <c r="A7352" s="2" t="str">
        <f>"币种"</f>
        <v>币种</v>
      </c>
      <c r="B7352" s="2" t="str">
        <f>"余额"</f>
        <v>余额</v>
      </c>
      <c r="C7352" s="2" t="str">
        <f>"可用"</f>
        <v>可用</v>
      </c>
      <c r="D7352" s="2" t="str">
        <f>"可取"</f>
        <v>可取</v>
      </c>
      <c r="E7352" s="2" t="str">
        <f>"参考市值"</f>
        <v>参考市值</v>
      </c>
      <c r="F7352" s="2" t="str">
        <f>"资产"</f>
        <v>资产</v>
      </c>
      <c r="G7352" s="2" t="str">
        <f>"盈亏"</f>
        <v>盈亏</v>
      </c>
      <c r="H7352" s="2"/>
      <c r="I7352" s="2"/>
      <c r="J7352" s="2"/>
      <c r="K7352" s="2"/>
      <c r="L7352" s="2"/>
      <c r="M7352" s="2"/>
      <c r="N7352" s="2"/>
      <c r="O7352" s="2"/>
      <c r="P7352" s="2"/>
      <c r="Q7352" s="2"/>
    </row>
    <row r="7353" spans="1:17">
      <c r="A7353" s="2" t="str">
        <f>"人民币"</f>
        <v>人民币</v>
      </c>
      <c r="B7353" s="2" t="str">
        <f>"5508.71"</f>
        <v>5508.71</v>
      </c>
      <c r="C7353" s="2" t="str">
        <f>"138.54"</f>
        <v>138.54</v>
      </c>
      <c r="D7353" s="2" t="str">
        <f>"138.54"</f>
        <v>138.54</v>
      </c>
      <c r="E7353" s="2" t="str">
        <f>"91616.00"</f>
        <v>91616.00</v>
      </c>
      <c r="F7353" s="2" t="str">
        <f>"91754.54"</f>
        <v>91754.54</v>
      </c>
      <c r="G7353" s="2" t="str">
        <f>"-9194.42"</f>
        <v>-9194.42</v>
      </c>
      <c r="H7353" s="2"/>
      <c r="I7353" s="2"/>
      <c r="J7353" s="2"/>
      <c r="K7353" s="2"/>
      <c r="L7353" s="2"/>
      <c r="M7353" s="2"/>
      <c r="N7353" s="2"/>
      <c r="O7353" s="2"/>
      <c r="P7353" s="2"/>
      <c r="Q7353" s="2"/>
    </row>
    <row r="7354" spans="1:17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8"/>
    </row>
    <row r="7355" spans="1:18">
      <c r="A7355" s="2" t="s">
        <v>0</v>
      </c>
      <c r="B7355" s="2" t="str">
        <f>"证券数量"</f>
        <v>证券数量</v>
      </c>
      <c r="C7355" s="2" t="s">
        <v>1</v>
      </c>
      <c r="D7355" s="2" t="str">
        <f>"价格币种"</f>
        <v>价格币种</v>
      </c>
      <c r="E7355" s="2" t="str">
        <f>"成本价"</f>
        <v>成本价</v>
      </c>
      <c r="F7355" s="2" t="str">
        <f>"浮动盈亏"</f>
        <v>浮动盈亏</v>
      </c>
      <c r="G7355" s="2" t="str">
        <f>"盈亏比例(%)"</f>
        <v>盈亏比例(%)</v>
      </c>
      <c r="H7355" s="2" t="str">
        <f>"折算汇率"</f>
        <v>折算汇率</v>
      </c>
      <c r="I7355" s="2" t="str">
        <f>"最新市值"</f>
        <v>最新市值</v>
      </c>
      <c r="J7355" s="2" t="str">
        <f>"当前价"</f>
        <v>当前价</v>
      </c>
      <c r="K7355" s="2" t="str">
        <f>"今买数量"</f>
        <v>今买数量</v>
      </c>
      <c r="L7355" s="2" t="str">
        <f>"今卖数量"</f>
        <v>今卖数量</v>
      </c>
      <c r="M7355" s="2" t="str">
        <f>"证券代码"</f>
        <v>证券代码</v>
      </c>
      <c r="N7355" s="2" t="str">
        <f>"股东代码"</f>
        <v>股东代码</v>
      </c>
      <c r="O7355" s="2" t="str">
        <f>"成本金额"</f>
        <v>成本金额</v>
      </c>
      <c r="P7355" s="2" t="s">
        <v>2</v>
      </c>
      <c r="Q7355" s="2"/>
      <c r="R7355" s="2" t="s">
        <v>3</v>
      </c>
    </row>
    <row r="7356" spans="1:18">
      <c r="A7356" s="2" t="s">
        <v>4</v>
      </c>
      <c r="B7356" s="9" t="s">
        <v>5</v>
      </c>
      <c r="C7356" s="9" t="s">
        <v>5</v>
      </c>
      <c r="D7356" s="2" t="str">
        <f t="shared" ref="D7356:D7371" si="2193">"人民币"</f>
        <v>人民币</v>
      </c>
      <c r="E7356" s="2">
        <v>19.758</v>
      </c>
      <c r="F7356" s="2">
        <v>-1294.53</v>
      </c>
      <c r="G7356" s="2">
        <v>-8.19</v>
      </c>
      <c r="H7356" s="9" t="s">
        <v>6</v>
      </c>
      <c r="I7356" s="2">
        <v>14512</v>
      </c>
      <c r="J7356" s="2">
        <v>18.14</v>
      </c>
      <c r="K7356" s="2">
        <v>0</v>
      </c>
      <c r="L7356" s="2">
        <v>0</v>
      </c>
      <c r="M7356" s="2" t="str">
        <f>"000936"</f>
        <v>000936</v>
      </c>
      <c r="N7356" s="2" t="str">
        <f t="shared" ref="N7356:N7359" si="2194">"0157472516"</f>
        <v>0157472516</v>
      </c>
      <c r="O7356" s="2" t="str">
        <f>"15806.53"</f>
        <v>15806.53</v>
      </c>
      <c r="P7356" s="2">
        <v>30</v>
      </c>
      <c r="Q7356" s="2">
        <f t="shared" ref="Q7356:Q7371" si="2195">P7356*B7356</f>
        <v>24000</v>
      </c>
      <c r="R7356" s="2">
        <f t="shared" ref="R7356:R7371" si="2196">(Q7356-O7356)/O7356*100</f>
        <v>51.835981711356</v>
      </c>
    </row>
    <row r="7357" spans="1:18">
      <c r="A7357" s="2" t="str">
        <f>"创业板B"</f>
        <v>创业板B</v>
      </c>
      <c r="B7357" s="2">
        <v>10000</v>
      </c>
      <c r="C7357" s="2">
        <v>10000</v>
      </c>
      <c r="D7357" s="2" t="str">
        <f>"人民币"</f>
        <v>人民币</v>
      </c>
      <c r="E7357" s="2">
        <v>1.116</v>
      </c>
      <c r="F7357" s="2">
        <v>-927.5</v>
      </c>
      <c r="G7357" s="2">
        <v>-8.33</v>
      </c>
      <c r="H7357" s="2"/>
      <c r="I7357" s="2">
        <v>10230</v>
      </c>
      <c r="J7357" s="2">
        <v>1.023</v>
      </c>
      <c r="K7357" s="2">
        <v>0</v>
      </c>
      <c r="L7357" s="2">
        <v>0</v>
      </c>
      <c r="M7357" s="2" t="str">
        <f>"150153"</f>
        <v>150153</v>
      </c>
      <c r="N7357" s="2" t="str">
        <f>"0157472516"</f>
        <v>0157472516</v>
      </c>
      <c r="O7357" s="2" t="str">
        <f>"11157.50"</f>
        <v>11157.50</v>
      </c>
      <c r="P7357" s="2">
        <v>1.3</v>
      </c>
      <c r="Q7357" s="2">
        <f>P7357*B7357</f>
        <v>13000</v>
      </c>
      <c r="R7357" s="2">
        <f>(Q7357-O7357)/O7357*100</f>
        <v>16.5135559041004</v>
      </c>
    </row>
    <row r="7358" spans="1:18">
      <c r="A7358" s="2" t="s">
        <v>7</v>
      </c>
      <c r="B7358" s="2">
        <v>600</v>
      </c>
      <c r="C7358" s="2">
        <v>600</v>
      </c>
      <c r="D7358" s="2" t="str">
        <f>"人民币"</f>
        <v>人民币</v>
      </c>
      <c r="E7358" s="2">
        <v>17.548</v>
      </c>
      <c r="F7358" s="2">
        <v>-310.88</v>
      </c>
      <c r="G7358" s="2">
        <v>-2.95</v>
      </c>
      <c r="H7358" s="2"/>
      <c r="I7358" s="2">
        <v>10218</v>
      </c>
      <c r="J7358" s="2">
        <v>17.03</v>
      </c>
      <c r="K7358" s="2">
        <v>0</v>
      </c>
      <c r="L7358" s="2">
        <v>0</v>
      </c>
      <c r="M7358" s="2" t="str">
        <f>"600008"</f>
        <v>600008</v>
      </c>
      <c r="N7358" s="2" t="str">
        <f t="shared" ref="N7358:N7361" si="2197">"A453612732"</f>
        <v>A453612732</v>
      </c>
      <c r="O7358" s="2" t="str">
        <f>"10528.88"</f>
        <v>10528.88</v>
      </c>
      <c r="P7358" s="2">
        <v>25</v>
      </c>
      <c r="Q7358" s="2">
        <f>P7358*B7358</f>
        <v>15000</v>
      </c>
      <c r="R7358" s="2">
        <f>(Q7358-O7358)/O7358*100</f>
        <v>42.4652954540274</v>
      </c>
    </row>
    <row r="7359" spans="1:18">
      <c r="A7359" s="2" t="str">
        <f>"华英农业"</f>
        <v>华英农业</v>
      </c>
      <c r="B7359" s="2">
        <v>600</v>
      </c>
      <c r="C7359" s="2">
        <v>300</v>
      </c>
      <c r="D7359" s="2" t="str">
        <f>"人民币"</f>
        <v>人民币</v>
      </c>
      <c r="E7359" s="2">
        <v>14.948</v>
      </c>
      <c r="F7359" s="2">
        <v>-418.66</v>
      </c>
      <c r="G7359" s="2">
        <v>-4.67</v>
      </c>
      <c r="H7359" s="2"/>
      <c r="I7359" s="2">
        <v>8550</v>
      </c>
      <c r="J7359" s="2">
        <v>14.25</v>
      </c>
      <c r="K7359" s="2">
        <v>300</v>
      </c>
      <c r="L7359" s="2">
        <v>0</v>
      </c>
      <c r="M7359" s="2" t="str">
        <f>"002321"</f>
        <v>002321</v>
      </c>
      <c r="N7359" s="2" t="str">
        <f>"0157472516"</f>
        <v>0157472516</v>
      </c>
      <c r="O7359" s="2" t="str">
        <f>"8968.66"</f>
        <v>8968.66</v>
      </c>
      <c r="P7359" s="2">
        <v>25</v>
      </c>
      <c r="Q7359" s="2">
        <f>P7359*B7359</f>
        <v>15000</v>
      </c>
      <c r="R7359" s="2">
        <f>(Q7359-O7359)/O7359*100</f>
        <v>67.2490650777262</v>
      </c>
    </row>
    <row r="7360" spans="1:18">
      <c r="A7360" s="2" t="str">
        <f>"*ST阳化"</f>
        <v>*ST阳化</v>
      </c>
      <c r="B7360" s="2">
        <v>900</v>
      </c>
      <c r="C7360" s="2">
        <v>600</v>
      </c>
      <c r="D7360" s="2" t="str">
        <f>"人民币"</f>
        <v>人民币</v>
      </c>
      <c r="E7360" s="2">
        <v>7.599</v>
      </c>
      <c r="F7360" s="2">
        <v>-80.2</v>
      </c>
      <c r="G7360" s="2">
        <v>-1.17</v>
      </c>
      <c r="H7360" s="2"/>
      <c r="I7360" s="2">
        <v>6759</v>
      </c>
      <c r="J7360" s="2">
        <v>7.51</v>
      </c>
      <c r="K7360" s="2">
        <v>300</v>
      </c>
      <c r="L7360" s="2">
        <v>0</v>
      </c>
      <c r="M7360" s="2" t="str">
        <f>"600691"</f>
        <v>600691</v>
      </c>
      <c r="N7360" s="2" t="str">
        <f>"A453612732"</f>
        <v>A453612732</v>
      </c>
      <c r="O7360" s="2" t="str">
        <f>"6839.20"</f>
        <v>6839.20</v>
      </c>
      <c r="P7360" s="2">
        <v>11</v>
      </c>
      <c r="Q7360" s="2">
        <f>P7360*B7360</f>
        <v>9900</v>
      </c>
      <c r="R7360" s="2">
        <f>(Q7360-O7360)/O7360*100</f>
        <v>44.7537723710376</v>
      </c>
    </row>
    <row r="7361" spans="1:18">
      <c r="A7361" s="2" t="str">
        <f>"雪峰科技"</f>
        <v>雪峰科技</v>
      </c>
      <c r="B7361" s="2">
        <v>200</v>
      </c>
      <c r="C7361" s="2">
        <v>100</v>
      </c>
      <c r="D7361" s="2" t="str">
        <f>"人民币"</f>
        <v>人民币</v>
      </c>
      <c r="E7361" s="2">
        <v>37.898</v>
      </c>
      <c r="F7361" s="2">
        <v>-1239.59</v>
      </c>
      <c r="G7361" s="2">
        <v>-16.35</v>
      </c>
      <c r="H7361" s="2"/>
      <c r="I7361" s="2">
        <v>6340</v>
      </c>
      <c r="J7361" s="2">
        <v>31.7</v>
      </c>
      <c r="K7361" s="2">
        <v>100</v>
      </c>
      <c r="L7361" s="2">
        <v>0</v>
      </c>
      <c r="M7361" s="2" t="str">
        <f>"603227"</f>
        <v>603227</v>
      </c>
      <c r="N7361" s="2" t="str">
        <f>"A453612732"</f>
        <v>A453612732</v>
      </c>
      <c r="O7361" s="2" t="str">
        <f>"7579.59"</f>
        <v>7579.59</v>
      </c>
      <c r="P7361" s="2">
        <v>42</v>
      </c>
      <c r="Q7361" s="2">
        <f>P7361*B7361</f>
        <v>8400</v>
      </c>
      <c r="R7361" s="2">
        <f>(Q7361-O7361)/O7361*100</f>
        <v>10.8239363870605</v>
      </c>
    </row>
    <row r="7362" spans="1:18">
      <c r="A7362" s="2" t="str">
        <f>"三花股份"</f>
        <v>三花股份</v>
      </c>
      <c r="B7362" s="2">
        <v>400</v>
      </c>
      <c r="C7362" s="2">
        <v>400</v>
      </c>
      <c r="D7362" s="2" t="str">
        <f>"人民币"</f>
        <v>人民币</v>
      </c>
      <c r="E7362" s="2">
        <v>13.737</v>
      </c>
      <c r="F7362" s="2">
        <v>69.25</v>
      </c>
      <c r="G7362" s="2">
        <v>1.26</v>
      </c>
      <c r="H7362" s="2"/>
      <c r="I7362" s="2">
        <v>5564</v>
      </c>
      <c r="J7362" s="2">
        <v>13.91</v>
      </c>
      <c r="K7362" s="2">
        <v>0</v>
      </c>
      <c r="L7362" s="2">
        <v>0</v>
      </c>
      <c r="M7362" s="2" t="str">
        <f>"002050"</f>
        <v>002050</v>
      </c>
      <c r="N7362" s="2" t="str">
        <f t="shared" ref="N7362:N7367" si="2198">"0157472516"</f>
        <v>0157472516</v>
      </c>
      <c r="O7362" s="2" t="str">
        <f>"5494.75"</f>
        <v>5494.75</v>
      </c>
      <c r="P7362" s="2">
        <v>20</v>
      </c>
      <c r="Q7362" s="2">
        <f>P7362*B7362</f>
        <v>8000</v>
      </c>
      <c r="R7362" s="2">
        <f>(Q7362-O7362)/O7362*100</f>
        <v>45.5935210883116</v>
      </c>
    </row>
    <row r="7363" spans="1:18">
      <c r="A7363" s="2" t="str">
        <f>"农 产 品"</f>
        <v>农 产 品</v>
      </c>
      <c r="B7363" s="2">
        <v>200</v>
      </c>
      <c r="C7363" s="2">
        <v>200</v>
      </c>
      <c r="D7363" s="2" t="str">
        <f>"人民币"</f>
        <v>人民币</v>
      </c>
      <c r="E7363" s="2">
        <v>25.665</v>
      </c>
      <c r="F7363" s="2">
        <v>-601</v>
      </c>
      <c r="G7363" s="2">
        <v>-11.71</v>
      </c>
      <c r="H7363" s="2"/>
      <c r="I7363" s="2">
        <v>4532</v>
      </c>
      <c r="J7363" s="2">
        <v>22.66</v>
      </c>
      <c r="K7363" s="2">
        <v>0</v>
      </c>
      <c r="L7363" s="2">
        <v>0</v>
      </c>
      <c r="M7363" s="2" t="str">
        <f>"000061"</f>
        <v>000061</v>
      </c>
      <c r="N7363" s="2" t="str">
        <f>"0157472516"</f>
        <v>0157472516</v>
      </c>
      <c r="O7363" s="2" t="str">
        <f>"5133.00"</f>
        <v>5133.00</v>
      </c>
      <c r="P7363" s="2">
        <v>35</v>
      </c>
      <c r="Q7363" s="2">
        <f>P7363*B7363</f>
        <v>7000</v>
      </c>
      <c r="R7363" s="2">
        <f>(Q7363-O7363)/O7363*100</f>
        <v>36.3724917202416</v>
      </c>
    </row>
    <row r="7364" spans="1:18">
      <c r="A7364" s="2" t="str">
        <f>"北京城建"</f>
        <v>北京城建</v>
      </c>
      <c r="B7364" s="2">
        <v>200</v>
      </c>
      <c r="C7364" s="2">
        <v>200</v>
      </c>
      <c r="D7364" s="2" t="str">
        <f>"人民币"</f>
        <v>人民币</v>
      </c>
      <c r="E7364" s="2">
        <v>24.605</v>
      </c>
      <c r="F7364" s="2">
        <v>-394.99</v>
      </c>
      <c r="G7364" s="2">
        <v>-8.03</v>
      </c>
      <c r="H7364" s="2"/>
      <c r="I7364" s="2">
        <v>4526</v>
      </c>
      <c r="J7364" s="2">
        <v>22.63</v>
      </c>
      <c r="K7364" s="2">
        <v>0</v>
      </c>
      <c r="L7364" s="2">
        <v>0</v>
      </c>
      <c r="M7364" s="2" t="str">
        <f>"600266"</f>
        <v>600266</v>
      </c>
      <c r="N7364" s="2" t="str">
        <f t="shared" ref="N7364:N7366" si="2199">"A453612732"</f>
        <v>A453612732</v>
      </c>
      <c r="O7364" s="2" t="str">
        <f>"4920.99"</f>
        <v>4920.99</v>
      </c>
      <c r="P7364" s="2">
        <v>28</v>
      </c>
      <c r="Q7364" s="2">
        <f>P7364*B7364</f>
        <v>5600</v>
      </c>
      <c r="R7364" s="2">
        <f>(Q7364-O7364)/O7364*100</f>
        <v>13.7982397850839</v>
      </c>
    </row>
    <row r="7365" spans="1:18">
      <c r="A7365" s="2" t="str">
        <f>"上汽集团"</f>
        <v>上汽集团</v>
      </c>
      <c r="B7365" s="2">
        <v>200</v>
      </c>
      <c r="C7365" s="2">
        <v>200</v>
      </c>
      <c r="D7365" s="2" t="str">
        <f>"人民币"</f>
        <v>人民币</v>
      </c>
      <c r="E7365" s="2">
        <v>24.736</v>
      </c>
      <c r="F7365" s="2">
        <v>-449.12</v>
      </c>
      <c r="G7365" s="2">
        <v>-9.08</v>
      </c>
      <c r="H7365" s="2"/>
      <c r="I7365" s="2">
        <v>4498</v>
      </c>
      <c r="J7365" s="2">
        <v>22.49</v>
      </c>
      <c r="K7365" s="2">
        <v>0</v>
      </c>
      <c r="L7365" s="2">
        <v>0</v>
      </c>
      <c r="M7365" s="2" t="str">
        <f>"600104"</f>
        <v>600104</v>
      </c>
      <c r="N7365" s="2" t="str">
        <f>"A453612732"</f>
        <v>A453612732</v>
      </c>
      <c r="O7365" s="2" t="str">
        <f>"4947.12"</f>
        <v>4947.12</v>
      </c>
      <c r="P7365" s="2">
        <v>35</v>
      </c>
      <c r="Q7365" s="2">
        <f>P7365*B7365</f>
        <v>7000</v>
      </c>
      <c r="R7365" s="2">
        <f>(Q7365-O7365)/O7365*100</f>
        <v>41.4964666310904</v>
      </c>
    </row>
    <row r="7366" spans="1:18">
      <c r="A7366" s="2" t="str">
        <f>"中海集运"</f>
        <v>中海集运</v>
      </c>
      <c r="B7366" s="2">
        <v>400</v>
      </c>
      <c r="C7366" s="2">
        <v>400</v>
      </c>
      <c r="D7366" s="2" t="str">
        <f>"人民币"</f>
        <v>人民币</v>
      </c>
      <c r="E7366" s="2">
        <v>9.099</v>
      </c>
      <c r="F7366" s="2">
        <v>-167.68</v>
      </c>
      <c r="G7366" s="2">
        <v>-4.6</v>
      </c>
      <c r="H7366" s="2"/>
      <c r="I7366" s="2">
        <v>3472</v>
      </c>
      <c r="J7366" s="2">
        <v>8.68</v>
      </c>
      <c r="K7366" s="2">
        <v>0</v>
      </c>
      <c r="L7366" s="2">
        <v>0</v>
      </c>
      <c r="M7366" s="2" t="str">
        <f>"601866"</f>
        <v>601866</v>
      </c>
      <c r="N7366" s="2" t="str">
        <f>"A453612732"</f>
        <v>A453612732</v>
      </c>
      <c r="O7366" s="2" t="str">
        <f>"3639.68"</f>
        <v>3639.68</v>
      </c>
      <c r="P7366" s="2">
        <v>12</v>
      </c>
      <c r="Q7366" s="2">
        <f>P7366*B7366</f>
        <v>4800</v>
      </c>
      <c r="R7366" s="2">
        <f>(Q7366-O7366)/O7366*100</f>
        <v>31.8797256901706</v>
      </c>
    </row>
    <row r="7367" spans="1:18">
      <c r="A7367" s="2" t="str">
        <f>"中航军B"</f>
        <v>中航军B</v>
      </c>
      <c r="B7367" s="2">
        <v>3000</v>
      </c>
      <c r="C7367" s="2">
        <v>3000</v>
      </c>
      <c r="D7367" s="2" t="str">
        <f>"人民币"</f>
        <v>人民币</v>
      </c>
      <c r="E7367" s="2">
        <v>0.972</v>
      </c>
      <c r="F7367" s="2">
        <v>-62</v>
      </c>
      <c r="G7367" s="2">
        <v>-2.16</v>
      </c>
      <c r="H7367" s="2"/>
      <c r="I7367" s="2">
        <v>2853</v>
      </c>
      <c r="J7367" s="2">
        <v>0.951</v>
      </c>
      <c r="K7367" s="2">
        <v>0</v>
      </c>
      <c r="L7367" s="2">
        <v>0</v>
      </c>
      <c r="M7367" s="2" t="str">
        <f>"150222"</f>
        <v>150222</v>
      </c>
      <c r="N7367" s="2" t="str">
        <f>"0157472516"</f>
        <v>0157472516</v>
      </c>
      <c r="O7367" s="2" t="str">
        <f>"2915.00"</f>
        <v>2915.00</v>
      </c>
      <c r="P7367" s="2">
        <v>1.1</v>
      </c>
      <c r="Q7367" s="2">
        <f>P7367*B7367</f>
        <v>3300</v>
      </c>
      <c r="R7367" s="2">
        <f>(Q7367-O7367)/O7367*100</f>
        <v>13.2075471698113</v>
      </c>
    </row>
    <row r="7368" spans="1:18">
      <c r="A7368" s="2" t="str">
        <f>"华贸物流"</f>
        <v>华贸物流</v>
      </c>
      <c r="B7368" s="2">
        <v>200</v>
      </c>
      <c r="C7368" s="2">
        <v>200</v>
      </c>
      <c r="D7368" s="2" t="str">
        <f>"人民币"</f>
        <v>人民币</v>
      </c>
      <c r="E7368" s="2">
        <v>16.576</v>
      </c>
      <c r="F7368" s="2">
        <v>-473.12</v>
      </c>
      <c r="G7368" s="2">
        <v>-14.27</v>
      </c>
      <c r="H7368" s="2"/>
      <c r="I7368" s="2">
        <v>2842</v>
      </c>
      <c r="J7368" s="2">
        <v>14.21</v>
      </c>
      <c r="K7368" s="2">
        <v>0</v>
      </c>
      <c r="L7368" s="2">
        <v>0</v>
      </c>
      <c r="M7368" s="2" t="str">
        <f>"603128"</f>
        <v>603128</v>
      </c>
      <c r="N7368" s="2" t="str">
        <f t="shared" ref="N7368:N7371" si="2200">"A453612732"</f>
        <v>A453612732</v>
      </c>
      <c r="O7368" s="2" t="str">
        <f>"3315.12"</f>
        <v>3315.12</v>
      </c>
      <c r="P7368" s="2">
        <v>20</v>
      </c>
      <c r="Q7368" s="2">
        <f>P7368*B7368</f>
        <v>4000</v>
      </c>
      <c r="R7368" s="2">
        <f>(Q7368-O7368)/O7368*100</f>
        <v>20.6592823185888</v>
      </c>
    </row>
    <row r="7369" spans="1:18">
      <c r="A7369" s="2" t="str">
        <f>"盛达矿业"</f>
        <v>盛达矿业</v>
      </c>
      <c r="B7369" s="2">
        <v>100</v>
      </c>
      <c r="C7369" s="2">
        <v>100</v>
      </c>
      <c r="D7369" s="2" t="str">
        <f>"人民币"</f>
        <v>人民币</v>
      </c>
      <c r="E7369" s="2">
        <v>38.308</v>
      </c>
      <c r="F7369" s="2">
        <v>-1175.77</v>
      </c>
      <c r="G7369" s="2">
        <v>-30.69</v>
      </c>
      <c r="H7369" s="2"/>
      <c r="I7369" s="2">
        <v>2655</v>
      </c>
      <c r="J7369" s="2">
        <v>26.55</v>
      </c>
      <c r="K7369" s="2">
        <v>0</v>
      </c>
      <c r="L7369" s="2">
        <v>100</v>
      </c>
      <c r="M7369" s="2" t="str">
        <f>"000603"</f>
        <v>000603</v>
      </c>
      <c r="N7369" s="2" t="str">
        <f>"0157472516"</f>
        <v>0157472516</v>
      </c>
      <c r="O7369" s="2" t="str">
        <f>"3830.77"</f>
        <v>3830.77</v>
      </c>
      <c r="P7369" s="2">
        <v>40</v>
      </c>
      <c r="Q7369" s="2">
        <f>P7369*B7369</f>
        <v>4000</v>
      </c>
      <c r="R7369" s="2">
        <f>(Q7369-O7369)/O7369*100</f>
        <v>4.41764971533138</v>
      </c>
    </row>
    <row r="7370" spans="1:18">
      <c r="A7370" s="2" t="str">
        <f>"大众交通"</f>
        <v>大众交通</v>
      </c>
      <c r="B7370" s="2">
        <v>100</v>
      </c>
      <c r="C7370" s="2">
        <v>100</v>
      </c>
      <c r="D7370" s="2" t="str">
        <f>"人民币"</f>
        <v>人民币</v>
      </c>
      <c r="E7370" s="2">
        <v>30.941</v>
      </c>
      <c r="F7370" s="2">
        <v>-1037.13</v>
      </c>
      <c r="G7370" s="2">
        <v>-33.52</v>
      </c>
      <c r="H7370" s="2"/>
      <c r="I7370" s="2">
        <v>2057</v>
      </c>
      <c r="J7370" s="2">
        <v>20.57</v>
      </c>
      <c r="K7370" s="2">
        <v>0</v>
      </c>
      <c r="L7370" s="2">
        <v>0</v>
      </c>
      <c r="M7370" s="2" t="str">
        <f>"600611"</f>
        <v>600611</v>
      </c>
      <c r="N7370" s="2" t="str">
        <f>"A453612732"</f>
        <v>A453612732</v>
      </c>
      <c r="O7370" s="2" t="str">
        <f>"3094.13"</f>
        <v>3094.13</v>
      </c>
      <c r="P7370" s="2">
        <v>28</v>
      </c>
      <c r="Q7370" s="2">
        <f>P7370*B7370</f>
        <v>2800</v>
      </c>
      <c r="R7370" s="2">
        <f>(Q7370-O7370)/O7370*100</f>
        <v>-9.50606470962759</v>
      </c>
    </row>
    <row r="7371" spans="1:18">
      <c r="A7371" s="2" t="str">
        <f>"中国中车"</f>
        <v>中国中车</v>
      </c>
      <c r="B7371" s="2">
        <v>100</v>
      </c>
      <c r="C7371" s="2">
        <v>100</v>
      </c>
      <c r="D7371" s="2" t="str">
        <f>"人民币"</f>
        <v>人民币</v>
      </c>
      <c r="E7371" s="2">
        <v>26.395</v>
      </c>
      <c r="F7371" s="2">
        <v>-631.5</v>
      </c>
      <c r="G7371" s="2">
        <v>-23.92</v>
      </c>
      <c r="H7371" s="2"/>
      <c r="I7371" s="2">
        <v>2008</v>
      </c>
      <c r="J7371" s="2">
        <v>20.08</v>
      </c>
      <c r="K7371" s="2">
        <v>0</v>
      </c>
      <c r="L7371" s="2">
        <v>100</v>
      </c>
      <c r="M7371" s="2" t="str">
        <f>"601766"</f>
        <v>601766</v>
      </c>
      <c r="N7371" s="2" t="str">
        <f>"A453612732"</f>
        <v>A453612732</v>
      </c>
      <c r="O7371" s="2" t="str">
        <f>"2639.50"</f>
        <v>2639.50</v>
      </c>
      <c r="P7371" s="2">
        <v>30</v>
      </c>
      <c r="Q7371" s="2">
        <f>P7371*B7371</f>
        <v>3000</v>
      </c>
      <c r="R7371" s="2">
        <f>(Q7371-O7371)/O7371*100</f>
        <v>13.6578897518469</v>
      </c>
    </row>
    <row r="7372" spans="1:18">
      <c r="A7372" s="2" t="s">
        <v>8</v>
      </c>
      <c r="B7372" s="2" t="s">
        <v>9</v>
      </c>
      <c r="C7372" s="4" t="s">
        <v>10</v>
      </c>
      <c r="D7372" s="4"/>
      <c r="E7372" s="4"/>
      <c r="F7372" s="2"/>
      <c r="G7372" s="2">
        <f>SUM(G7356:G7371)</f>
        <v>-178.38</v>
      </c>
      <c r="H7372" s="2"/>
      <c r="I7372" s="2"/>
      <c r="J7372" s="2"/>
      <c r="K7372" s="2"/>
      <c r="L7372" s="2"/>
      <c r="M7372" s="2"/>
      <c r="N7372" s="2"/>
      <c r="O7372" s="2"/>
      <c r="P7372" s="2"/>
      <c r="Q7372" s="2">
        <f>SUM(Q7356:Q7371)</f>
        <v>134800</v>
      </c>
      <c r="R7372" s="2"/>
    </row>
    <row r="7373" customFormat="1" spans="3:8">
      <c r="C7373" s="5"/>
      <c r="D7373" s="5"/>
      <c r="E7373" s="5"/>
      <c r="H7373" s="6">
        <v>42257</v>
      </c>
    </row>
    <row r="7374" customFormat="1" spans="10:10">
      <c r="J7374" s="6">
        <f>H7373+1</f>
        <v>42258</v>
      </c>
    </row>
    <row r="7375" customFormat="1" spans="2:11">
      <c r="B7375" t="s">
        <v>11</v>
      </c>
      <c r="K7375" s="7">
        <f ca="1">NOW()</f>
        <v>42259.9654398148</v>
      </c>
    </row>
    <row r="7376" customFormat="1" spans="9:9">
      <c r="I7376" t="e">
        <f>D7368+1</f>
        <v>#VALUE!</v>
      </c>
    </row>
    <row r="7377" customFormat="1"/>
    <row r="7378" spans="1:18">
      <c r="A7378" s="2" t="s">
        <v>0</v>
      </c>
      <c r="B7378" s="2" t="str">
        <f>"证券数量"</f>
        <v>证券数量</v>
      </c>
      <c r="C7378" s="2" t="s">
        <v>1</v>
      </c>
      <c r="D7378" s="2" t="str">
        <f>"价格币种"</f>
        <v>价格币种</v>
      </c>
      <c r="E7378" s="2" t="str">
        <f>"成本价"</f>
        <v>成本价</v>
      </c>
      <c r="F7378" s="2" t="str">
        <f>"浮动盈亏"</f>
        <v>浮动盈亏</v>
      </c>
      <c r="G7378" s="2" t="str">
        <f>"盈亏比例(%)"</f>
        <v>盈亏比例(%)</v>
      </c>
      <c r="H7378" s="2" t="str">
        <f>"折算汇率"</f>
        <v>折算汇率</v>
      </c>
      <c r="I7378" s="2" t="str">
        <f>"最新市值"</f>
        <v>最新市值</v>
      </c>
      <c r="J7378" s="2" t="str">
        <f>"当前价"</f>
        <v>当前价</v>
      </c>
      <c r="K7378" s="2" t="str">
        <f>"今买数量"</f>
        <v>今买数量</v>
      </c>
      <c r="L7378" s="2" t="str">
        <f>"今卖数量"</f>
        <v>今卖数量</v>
      </c>
      <c r="M7378" s="2" t="str">
        <f>"证券代码"</f>
        <v>证券代码</v>
      </c>
      <c r="N7378" s="2" t="str">
        <f>"股东代码"</f>
        <v>股东代码</v>
      </c>
      <c r="O7378" s="2" t="str">
        <f>"成本金额"</f>
        <v>成本金额</v>
      </c>
      <c r="P7378" s="2" t="s">
        <v>2</v>
      </c>
      <c r="Q7378" s="2"/>
      <c r="R7378" s="2" t="s">
        <v>3</v>
      </c>
    </row>
    <row r="7379" spans="1:18">
      <c r="A7379" s="2" t="s">
        <v>4</v>
      </c>
      <c r="B7379" s="9" t="s">
        <v>5</v>
      </c>
      <c r="C7379" s="9" t="s">
        <v>5</v>
      </c>
      <c r="D7379" s="2" t="str">
        <f t="shared" ref="D7379:D7394" si="2201">"人民币"</f>
        <v>人民币</v>
      </c>
      <c r="E7379" s="2">
        <v>19.758</v>
      </c>
      <c r="F7379" s="2">
        <v>-1294.53</v>
      </c>
      <c r="G7379" s="2">
        <v>-8.19</v>
      </c>
      <c r="H7379" s="9" t="s">
        <v>6</v>
      </c>
      <c r="I7379" s="2">
        <v>14512</v>
      </c>
      <c r="J7379" s="2">
        <v>18.14</v>
      </c>
      <c r="K7379" s="2">
        <v>0</v>
      </c>
      <c r="L7379" s="2">
        <v>0</v>
      </c>
      <c r="M7379" s="2" t="str">
        <f>"000936"</f>
        <v>000936</v>
      </c>
      <c r="N7379" s="2" t="str">
        <f t="shared" ref="N7379:N7382" si="2202">"0157472516"</f>
        <v>0157472516</v>
      </c>
      <c r="O7379" s="2" t="str">
        <f>"15806.53"</f>
        <v>15806.53</v>
      </c>
      <c r="P7379" s="2">
        <v>30</v>
      </c>
      <c r="Q7379" s="2">
        <f t="shared" ref="Q7379:Q7394" si="2203">P7379*B7379</f>
        <v>24000</v>
      </c>
      <c r="R7379" s="2">
        <f t="shared" ref="R7379:R7394" si="2204">(Q7379-O7379)/O7379*100</f>
        <v>51.835981711356</v>
      </c>
    </row>
    <row r="7380" spans="1:18">
      <c r="A7380" s="2" t="str">
        <f>"创业板B"</f>
        <v>创业板B</v>
      </c>
      <c r="B7380" s="2">
        <v>10000</v>
      </c>
      <c r="C7380" s="2">
        <v>10000</v>
      </c>
      <c r="D7380" s="2" t="str">
        <f>"人民币"</f>
        <v>人民币</v>
      </c>
      <c r="E7380" s="2">
        <v>1.116</v>
      </c>
      <c r="F7380" s="2">
        <v>-927.5</v>
      </c>
      <c r="G7380" s="2">
        <v>-8.33</v>
      </c>
      <c r="H7380" s="2"/>
      <c r="I7380" s="2">
        <v>10230</v>
      </c>
      <c r="J7380" s="2">
        <v>1.023</v>
      </c>
      <c r="K7380" s="2">
        <v>0</v>
      </c>
      <c r="L7380" s="2">
        <v>0</v>
      </c>
      <c r="M7380" s="2" t="str">
        <f>"150153"</f>
        <v>150153</v>
      </c>
      <c r="N7380" s="2" t="str">
        <f>"0157472516"</f>
        <v>0157472516</v>
      </c>
      <c r="O7380" s="2" t="str">
        <f>"11157.50"</f>
        <v>11157.50</v>
      </c>
      <c r="P7380" s="2">
        <v>1.3</v>
      </c>
      <c r="Q7380" s="2">
        <f>P7380*B7380</f>
        <v>13000</v>
      </c>
      <c r="R7380" s="2">
        <f>(Q7380-O7380)/O7380*100</f>
        <v>16.5135559041004</v>
      </c>
    </row>
    <row r="7381" spans="1:18">
      <c r="A7381" s="2" t="s">
        <v>7</v>
      </c>
      <c r="B7381" s="2">
        <v>600</v>
      </c>
      <c r="C7381" s="2">
        <v>600</v>
      </c>
      <c r="D7381" s="2" t="str">
        <f>"人民币"</f>
        <v>人民币</v>
      </c>
      <c r="E7381" s="2">
        <v>17.548</v>
      </c>
      <c r="F7381" s="2">
        <v>-310.88</v>
      </c>
      <c r="G7381" s="2">
        <v>-2.95</v>
      </c>
      <c r="H7381" s="2"/>
      <c r="I7381" s="2">
        <v>10218</v>
      </c>
      <c r="J7381" s="2">
        <v>17.03</v>
      </c>
      <c r="K7381" s="2">
        <v>0</v>
      </c>
      <c r="L7381" s="2">
        <v>0</v>
      </c>
      <c r="M7381" s="2" t="str">
        <f>"600008"</f>
        <v>600008</v>
      </c>
      <c r="N7381" s="2" t="str">
        <f t="shared" ref="N7381:N7384" si="2205">"A453612732"</f>
        <v>A453612732</v>
      </c>
      <c r="O7381" s="2" t="str">
        <f>"10528.88"</f>
        <v>10528.88</v>
      </c>
      <c r="P7381" s="2">
        <v>25</v>
      </c>
      <c r="Q7381" s="2">
        <f>P7381*B7381</f>
        <v>15000</v>
      </c>
      <c r="R7381" s="2">
        <f>(Q7381-O7381)/O7381*100</f>
        <v>42.4652954540274</v>
      </c>
    </row>
    <row r="7382" spans="1:18">
      <c r="A7382" s="2" t="str">
        <f>"华英农业"</f>
        <v>华英农业</v>
      </c>
      <c r="B7382" s="2">
        <v>600</v>
      </c>
      <c r="C7382" s="2">
        <v>300</v>
      </c>
      <c r="D7382" s="2" t="str">
        <f>"人民币"</f>
        <v>人民币</v>
      </c>
      <c r="E7382" s="2">
        <v>14.948</v>
      </c>
      <c r="F7382" s="2">
        <v>-418.66</v>
      </c>
      <c r="G7382" s="2">
        <v>-4.67</v>
      </c>
      <c r="H7382" s="2"/>
      <c r="I7382" s="2">
        <v>8550</v>
      </c>
      <c r="J7382" s="2">
        <v>14.25</v>
      </c>
      <c r="K7382" s="2">
        <v>300</v>
      </c>
      <c r="L7382" s="2">
        <v>0</v>
      </c>
      <c r="M7382" s="2" t="str">
        <f>"002321"</f>
        <v>002321</v>
      </c>
      <c r="N7382" s="2" t="str">
        <f>"0157472516"</f>
        <v>0157472516</v>
      </c>
      <c r="O7382" s="2" t="str">
        <f>"8968.66"</f>
        <v>8968.66</v>
      </c>
      <c r="P7382" s="2">
        <v>25</v>
      </c>
      <c r="Q7382" s="2">
        <f>P7382*B7382</f>
        <v>15000</v>
      </c>
      <c r="R7382" s="2">
        <f>(Q7382-O7382)/O7382*100</f>
        <v>67.2490650777262</v>
      </c>
    </row>
    <row r="7383" spans="1:18">
      <c r="A7383" s="2" t="str">
        <f>"*ST阳化"</f>
        <v>*ST阳化</v>
      </c>
      <c r="B7383" s="2">
        <v>900</v>
      </c>
      <c r="C7383" s="2">
        <v>600</v>
      </c>
      <c r="D7383" s="2" t="str">
        <f>"人民币"</f>
        <v>人民币</v>
      </c>
      <c r="E7383" s="2">
        <v>7.599</v>
      </c>
      <c r="F7383" s="2">
        <v>-80.2</v>
      </c>
      <c r="G7383" s="2">
        <v>-1.17</v>
      </c>
      <c r="H7383" s="2"/>
      <c r="I7383" s="2">
        <v>6759</v>
      </c>
      <c r="J7383" s="2">
        <v>7.51</v>
      </c>
      <c r="K7383" s="2">
        <v>300</v>
      </c>
      <c r="L7383" s="2">
        <v>0</v>
      </c>
      <c r="M7383" s="2" t="str">
        <f>"600691"</f>
        <v>600691</v>
      </c>
      <c r="N7383" s="2" t="str">
        <f>"A453612732"</f>
        <v>A453612732</v>
      </c>
      <c r="O7383" s="2" t="str">
        <f>"6839.20"</f>
        <v>6839.20</v>
      </c>
      <c r="P7383" s="2">
        <v>11</v>
      </c>
      <c r="Q7383" s="2">
        <f>P7383*B7383</f>
        <v>9900</v>
      </c>
      <c r="R7383" s="2">
        <f>(Q7383-O7383)/O7383*100</f>
        <v>44.7537723710376</v>
      </c>
    </row>
    <row r="7384" spans="1:18">
      <c r="A7384" s="2" t="str">
        <f>"雪峰科技"</f>
        <v>雪峰科技</v>
      </c>
      <c r="B7384" s="2">
        <v>200</v>
      </c>
      <c r="C7384" s="2">
        <v>100</v>
      </c>
      <c r="D7384" s="2" t="str">
        <f>"人民币"</f>
        <v>人民币</v>
      </c>
      <c r="E7384" s="2">
        <v>37.898</v>
      </c>
      <c r="F7384" s="2">
        <v>-1239.59</v>
      </c>
      <c r="G7384" s="2">
        <v>-16.35</v>
      </c>
      <c r="H7384" s="2"/>
      <c r="I7384" s="2">
        <v>6340</v>
      </c>
      <c r="J7384" s="2">
        <v>31.7</v>
      </c>
      <c r="K7384" s="2">
        <v>100</v>
      </c>
      <c r="L7384" s="2">
        <v>0</v>
      </c>
      <c r="M7384" s="2" t="str">
        <f>"603227"</f>
        <v>603227</v>
      </c>
      <c r="N7384" s="2" t="str">
        <f>"A453612732"</f>
        <v>A453612732</v>
      </c>
      <c r="O7384" s="2" t="str">
        <f>"7579.59"</f>
        <v>7579.59</v>
      </c>
      <c r="P7384" s="2">
        <v>42</v>
      </c>
      <c r="Q7384" s="2">
        <f>P7384*B7384</f>
        <v>8400</v>
      </c>
      <c r="R7384" s="2">
        <f>(Q7384-O7384)/O7384*100</f>
        <v>10.8239363870605</v>
      </c>
    </row>
    <row r="7385" spans="1:18">
      <c r="A7385" s="2" t="str">
        <f>"三花股份"</f>
        <v>三花股份</v>
      </c>
      <c r="B7385" s="2">
        <v>400</v>
      </c>
      <c r="C7385" s="2">
        <v>400</v>
      </c>
      <c r="D7385" s="2" t="str">
        <f>"人民币"</f>
        <v>人民币</v>
      </c>
      <c r="E7385" s="2">
        <v>13.737</v>
      </c>
      <c r="F7385" s="2">
        <v>69.25</v>
      </c>
      <c r="G7385" s="2">
        <v>1.26</v>
      </c>
      <c r="H7385" s="2"/>
      <c r="I7385" s="2">
        <v>5564</v>
      </c>
      <c r="J7385" s="2">
        <v>13.91</v>
      </c>
      <c r="K7385" s="2">
        <v>0</v>
      </c>
      <c r="L7385" s="2">
        <v>0</v>
      </c>
      <c r="M7385" s="2" t="str">
        <f>"002050"</f>
        <v>002050</v>
      </c>
      <c r="N7385" s="2" t="str">
        <f t="shared" ref="N7385:N7390" si="2206">"0157472516"</f>
        <v>0157472516</v>
      </c>
      <c r="O7385" s="2" t="str">
        <f>"5494.75"</f>
        <v>5494.75</v>
      </c>
      <c r="P7385" s="2">
        <v>20</v>
      </c>
      <c r="Q7385" s="2">
        <f>P7385*B7385</f>
        <v>8000</v>
      </c>
      <c r="R7385" s="2">
        <f>(Q7385-O7385)/O7385*100</f>
        <v>45.5935210883116</v>
      </c>
    </row>
    <row r="7386" spans="1:18">
      <c r="A7386" s="2" t="str">
        <f>"农 产 品"</f>
        <v>农 产 品</v>
      </c>
      <c r="B7386" s="2">
        <v>200</v>
      </c>
      <c r="C7386" s="2">
        <v>200</v>
      </c>
      <c r="D7386" s="2" t="str">
        <f>"人民币"</f>
        <v>人民币</v>
      </c>
      <c r="E7386" s="2">
        <v>25.665</v>
      </c>
      <c r="F7386" s="2">
        <v>-601</v>
      </c>
      <c r="G7386" s="2">
        <v>-11.71</v>
      </c>
      <c r="H7386" s="2"/>
      <c r="I7386" s="2">
        <v>4532</v>
      </c>
      <c r="J7386" s="2">
        <v>22.66</v>
      </c>
      <c r="K7386" s="2">
        <v>0</v>
      </c>
      <c r="L7386" s="2">
        <v>0</v>
      </c>
      <c r="M7386" s="2" t="str">
        <f>"000061"</f>
        <v>000061</v>
      </c>
      <c r="N7386" s="2" t="str">
        <f>"0157472516"</f>
        <v>0157472516</v>
      </c>
      <c r="O7386" s="2" t="str">
        <f>"5133.00"</f>
        <v>5133.00</v>
      </c>
      <c r="P7386" s="2">
        <v>35</v>
      </c>
      <c r="Q7386" s="2">
        <f>P7386*B7386</f>
        <v>7000</v>
      </c>
      <c r="R7386" s="2">
        <f>(Q7386-O7386)/O7386*100</f>
        <v>36.3724917202416</v>
      </c>
    </row>
    <row r="7387" spans="1:18">
      <c r="A7387" s="2" t="str">
        <f>"北京城建"</f>
        <v>北京城建</v>
      </c>
      <c r="B7387" s="2">
        <v>200</v>
      </c>
      <c r="C7387" s="2">
        <v>200</v>
      </c>
      <c r="D7387" s="2" t="str">
        <f>"人民币"</f>
        <v>人民币</v>
      </c>
      <c r="E7387" s="2">
        <v>24.605</v>
      </c>
      <c r="F7387" s="2">
        <v>-394.99</v>
      </c>
      <c r="G7387" s="2">
        <v>-8.03</v>
      </c>
      <c r="H7387" s="2"/>
      <c r="I7387" s="2">
        <v>4526</v>
      </c>
      <c r="J7387" s="2">
        <v>22.63</v>
      </c>
      <c r="K7387" s="2">
        <v>0</v>
      </c>
      <c r="L7387" s="2">
        <v>0</v>
      </c>
      <c r="M7387" s="2" t="str">
        <f>"600266"</f>
        <v>600266</v>
      </c>
      <c r="N7387" s="2" t="str">
        <f t="shared" ref="N7387:N7389" si="2207">"A453612732"</f>
        <v>A453612732</v>
      </c>
      <c r="O7387" s="2" t="str">
        <f>"4920.99"</f>
        <v>4920.99</v>
      </c>
      <c r="P7387" s="2">
        <v>28</v>
      </c>
      <c r="Q7387" s="2">
        <f>P7387*B7387</f>
        <v>5600</v>
      </c>
      <c r="R7387" s="2">
        <f>(Q7387-O7387)/O7387*100</f>
        <v>13.7982397850839</v>
      </c>
    </row>
    <row r="7388" spans="1:18">
      <c r="A7388" s="2" t="str">
        <f>"上汽集团"</f>
        <v>上汽集团</v>
      </c>
      <c r="B7388" s="2">
        <v>200</v>
      </c>
      <c r="C7388" s="2">
        <v>200</v>
      </c>
      <c r="D7388" s="2" t="str">
        <f>"人民币"</f>
        <v>人民币</v>
      </c>
      <c r="E7388" s="2">
        <v>24.736</v>
      </c>
      <c r="F7388" s="2">
        <v>-449.12</v>
      </c>
      <c r="G7388" s="2">
        <v>-9.08</v>
      </c>
      <c r="H7388" s="2"/>
      <c r="I7388" s="2">
        <v>4498</v>
      </c>
      <c r="J7388" s="2">
        <v>22.49</v>
      </c>
      <c r="K7388" s="2">
        <v>0</v>
      </c>
      <c r="L7388" s="2">
        <v>0</v>
      </c>
      <c r="M7388" s="2" t="str">
        <f>"600104"</f>
        <v>600104</v>
      </c>
      <c r="N7388" s="2" t="str">
        <f>"A453612732"</f>
        <v>A453612732</v>
      </c>
      <c r="O7388" s="2" t="str">
        <f>"4947.12"</f>
        <v>4947.12</v>
      </c>
      <c r="P7388" s="2">
        <v>35</v>
      </c>
      <c r="Q7388" s="2">
        <f>P7388*B7388</f>
        <v>7000</v>
      </c>
      <c r="R7388" s="2">
        <f>(Q7388-O7388)/O7388*100</f>
        <v>41.4964666310904</v>
      </c>
    </row>
    <row r="7389" spans="1:18">
      <c r="A7389" s="2" t="str">
        <f>"中海集运"</f>
        <v>中海集运</v>
      </c>
      <c r="B7389" s="2">
        <v>400</v>
      </c>
      <c r="C7389" s="2">
        <v>400</v>
      </c>
      <c r="D7389" s="2" t="str">
        <f>"人民币"</f>
        <v>人民币</v>
      </c>
      <c r="E7389" s="2">
        <v>9.099</v>
      </c>
      <c r="F7389" s="2">
        <v>-167.68</v>
      </c>
      <c r="G7389" s="2">
        <v>-4.6</v>
      </c>
      <c r="H7389" s="2"/>
      <c r="I7389" s="2">
        <v>3472</v>
      </c>
      <c r="J7389" s="2">
        <v>8.68</v>
      </c>
      <c r="K7389" s="2">
        <v>0</v>
      </c>
      <c r="L7389" s="2">
        <v>0</v>
      </c>
      <c r="M7389" s="2" t="str">
        <f>"601866"</f>
        <v>601866</v>
      </c>
      <c r="N7389" s="2" t="str">
        <f>"A453612732"</f>
        <v>A453612732</v>
      </c>
      <c r="O7389" s="2" t="str">
        <f>"3639.68"</f>
        <v>3639.68</v>
      </c>
      <c r="P7389" s="2">
        <v>12</v>
      </c>
      <c r="Q7389" s="2">
        <f>P7389*B7389</f>
        <v>4800</v>
      </c>
      <c r="R7389" s="2">
        <f>(Q7389-O7389)/O7389*100</f>
        <v>31.8797256901706</v>
      </c>
    </row>
    <row r="7390" spans="1:18">
      <c r="A7390" s="2" t="str">
        <f>"中航军B"</f>
        <v>中航军B</v>
      </c>
      <c r="B7390" s="2">
        <v>3000</v>
      </c>
      <c r="C7390" s="2">
        <v>3000</v>
      </c>
      <c r="D7390" s="2" t="str">
        <f>"人民币"</f>
        <v>人民币</v>
      </c>
      <c r="E7390" s="2">
        <v>0.972</v>
      </c>
      <c r="F7390" s="2">
        <v>-62</v>
      </c>
      <c r="G7390" s="2">
        <v>-2.16</v>
      </c>
      <c r="H7390" s="2"/>
      <c r="I7390" s="2">
        <v>2853</v>
      </c>
      <c r="J7390" s="2">
        <v>0.951</v>
      </c>
      <c r="K7390" s="2">
        <v>0</v>
      </c>
      <c r="L7390" s="2">
        <v>0</v>
      </c>
      <c r="M7390" s="2" t="str">
        <f>"150222"</f>
        <v>150222</v>
      </c>
      <c r="N7390" s="2" t="str">
        <f>"0157472516"</f>
        <v>0157472516</v>
      </c>
      <c r="O7390" s="2" t="str">
        <f>"2915.00"</f>
        <v>2915.00</v>
      </c>
      <c r="P7390" s="2">
        <v>1.1</v>
      </c>
      <c r="Q7390" s="2">
        <f>P7390*B7390</f>
        <v>3300</v>
      </c>
      <c r="R7390" s="2">
        <f>(Q7390-O7390)/O7390*100</f>
        <v>13.2075471698113</v>
      </c>
    </row>
    <row r="7391" spans="1:18">
      <c r="A7391" s="2" t="str">
        <f>"华贸物流"</f>
        <v>华贸物流</v>
      </c>
      <c r="B7391" s="2">
        <v>200</v>
      </c>
      <c r="C7391" s="2">
        <v>200</v>
      </c>
      <c r="D7391" s="2" t="str">
        <f>"人民币"</f>
        <v>人民币</v>
      </c>
      <c r="E7391" s="2">
        <v>16.576</v>
      </c>
      <c r="F7391" s="2">
        <v>-473.12</v>
      </c>
      <c r="G7391" s="2">
        <v>-14.27</v>
      </c>
      <c r="H7391" s="2"/>
      <c r="I7391" s="2">
        <v>2842</v>
      </c>
      <c r="J7391" s="2">
        <v>14.21</v>
      </c>
      <c r="K7391" s="2">
        <v>0</v>
      </c>
      <c r="L7391" s="2">
        <v>0</v>
      </c>
      <c r="M7391" s="2" t="str">
        <f>"603128"</f>
        <v>603128</v>
      </c>
      <c r="N7391" s="2" t="str">
        <f t="shared" ref="N7391:N7394" si="2208">"A453612732"</f>
        <v>A453612732</v>
      </c>
      <c r="O7391" s="2" t="str">
        <f>"3315.12"</f>
        <v>3315.12</v>
      </c>
      <c r="P7391" s="2">
        <v>20</v>
      </c>
      <c r="Q7391" s="2">
        <f>P7391*B7391</f>
        <v>4000</v>
      </c>
      <c r="R7391" s="2">
        <f>(Q7391-O7391)/O7391*100</f>
        <v>20.6592823185888</v>
      </c>
    </row>
    <row r="7392" spans="1:18">
      <c r="A7392" s="2" t="str">
        <f>"盛达矿业"</f>
        <v>盛达矿业</v>
      </c>
      <c r="B7392" s="2">
        <v>100</v>
      </c>
      <c r="C7392" s="2">
        <v>100</v>
      </c>
      <c r="D7392" s="2" t="str">
        <f>"人民币"</f>
        <v>人民币</v>
      </c>
      <c r="E7392" s="2">
        <v>38.308</v>
      </c>
      <c r="F7392" s="2">
        <v>-1175.77</v>
      </c>
      <c r="G7392" s="2">
        <v>-30.69</v>
      </c>
      <c r="H7392" s="2"/>
      <c r="I7392" s="2">
        <v>2655</v>
      </c>
      <c r="J7392" s="2">
        <v>26.55</v>
      </c>
      <c r="K7392" s="2">
        <v>0</v>
      </c>
      <c r="L7392" s="2">
        <v>100</v>
      </c>
      <c r="M7392" s="2" t="str">
        <f>"000603"</f>
        <v>000603</v>
      </c>
      <c r="N7392" s="2" t="str">
        <f>"0157472516"</f>
        <v>0157472516</v>
      </c>
      <c r="O7392" s="2" t="str">
        <f>"3830.77"</f>
        <v>3830.77</v>
      </c>
      <c r="P7392" s="2">
        <v>40</v>
      </c>
      <c r="Q7392" s="2">
        <f>P7392*B7392</f>
        <v>4000</v>
      </c>
      <c r="R7392" s="2">
        <f>(Q7392-O7392)/O7392*100</f>
        <v>4.41764971533138</v>
      </c>
    </row>
    <row r="7393" spans="1:18">
      <c r="A7393" s="2" t="str">
        <f>"大众交通"</f>
        <v>大众交通</v>
      </c>
      <c r="B7393" s="2">
        <v>100</v>
      </c>
      <c r="C7393" s="2">
        <v>100</v>
      </c>
      <c r="D7393" s="2" t="str">
        <f>"人民币"</f>
        <v>人民币</v>
      </c>
      <c r="E7393" s="2">
        <v>30.941</v>
      </c>
      <c r="F7393" s="2">
        <v>-1037.13</v>
      </c>
      <c r="G7393" s="2">
        <v>-33.52</v>
      </c>
      <c r="H7393" s="2"/>
      <c r="I7393" s="2">
        <v>2057</v>
      </c>
      <c r="J7393" s="2">
        <v>20.57</v>
      </c>
      <c r="K7393" s="2">
        <v>0</v>
      </c>
      <c r="L7393" s="2">
        <v>0</v>
      </c>
      <c r="M7393" s="2" t="str">
        <f>"600611"</f>
        <v>600611</v>
      </c>
      <c r="N7393" s="2" t="str">
        <f>"A453612732"</f>
        <v>A453612732</v>
      </c>
      <c r="O7393" s="2" t="str">
        <f>"3094.13"</f>
        <v>3094.13</v>
      </c>
      <c r="P7393" s="2">
        <v>28</v>
      </c>
      <c r="Q7393" s="2">
        <f>P7393*B7393</f>
        <v>2800</v>
      </c>
      <c r="R7393" s="2">
        <f>(Q7393-O7393)/O7393*100</f>
        <v>-9.50606470962759</v>
      </c>
    </row>
    <row r="7394" spans="1:18">
      <c r="A7394" s="2" t="str">
        <f>"中国中车"</f>
        <v>中国中车</v>
      </c>
      <c r="B7394" s="2">
        <v>100</v>
      </c>
      <c r="C7394" s="2">
        <v>100</v>
      </c>
      <c r="D7394" s="2" t="str">
        <f>"人民币"</f>
        <v>人民币</v>
      </c>
      <c r="E7394" s="2">
        <v>26.395</v>
      </c>
      <c r="F7394" s="2">
        <v>-631.5</v>
      </c>
      <c r="G7394" s="2">
        <v>-23.92</v>
      </c>
      <c r="H7394" s="2"/>
      <c r="I7394" s="2">
        <v>2008</v>
      </c>
      <c r="J7394" s="2">
        <v>20.08</v>
      </c>
      <c r="K7394" s="2">
        <v>0</v>
      </c>
      <c r="L7394" s="2">
        <v>100</v>
      </c>
      <c r="M7394" s="2" t="str">
        <f>"601766"</f>
        <v>601766</v>
      </c>
      <c r="N7394" s="2" t="str">
        <f>"A453612732"</f>
        <v>A453612732</v>
      </c>
      <c r="O7394" s="2" t="str">
        <f>"2639.50"</f>
        <v>2639.50</v>
      </c>
      <c r="P7394" s="2">
        <v>30</v>
      </c>
      <c r="Q7394" s="2">
        <f>P7394*B7394</f>
        <v>3000</v>
      </c>
      <c r="R7394" s="2">
        <f>(Q7394-O7394)/O7394*100</f>
        <v>13.6578897518469</v>
      </c>
    </row>
    <row r="7395" spans="1:18">
      <c r="A7395" s="2" t="s">
        <v>8</v>
      </c>
      <c r="B7395" s="2" t="s">
        <v>9</v>
      </c>
      <c r="C7395" s="4" t="s">
        <v>10</v>
      </c>
      <c r="D7395" s="4"/>
      <c r="E7395" s="4"/>
      <c r="F7395" s="2"/>
      <c r="G7395" s="2">
        <f>SUM(G7379:G7394)</f>
        <v>-178.38</v>
      </c>
      <c r="H7395" s="2"/>
      <c r="I7395" s="2"/>
      <c r="J7395" s="2"/>
      <c r="K7395" s="2"/>
      <c r="L7395" s="2"/>
      <c r="M7395" s="2"/>
      <c r="N7395" s="2"/>
      <c r="O7395" s="2"/>
      <c r="P7395" s="2"/>
      <c r="Q7395" s="2">
        <f>SUM(Q7379:Q7394)</f>
        <v>134800</v>
      </c>
      <c r="R7395" s="2"/>
    </row>
    <row r="7396" customFormat="1" spans="3:8">
      <c r="C7396" s="5"/>
      <c r="D7396" s="5"/>
      <c r="E7396" s="5"/>
      <c r="H7396" s="6">
        <v>42257</v>
      </c>
    </row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spans="2:18">
      <c r="B7408" s="2" t="str">
        <f>"币种"</f>
        <v>币种</v>
      </c>
      <c r="C7408" s="2" t="str">
        <f>"余额"</f>
        <v>余额</v>
      </c>
      <c r="D7408" s="2" t="str">
        <f>"可用"</f>
        <v>可用</v>
      </c>
      <c r="E7408" s="2" t="str">
        <f>"可取"</f>
        <v>可取</v>
      </c>
      <c r="F7408" s="2" t="str">
        <f>"参考市值"</f>
        <v>参考市值</v>
      </c>
      <c r="G7408" s="2" t="str">
        <f>"资产"</f>
        <v>资产</v>
      </c>
      <c r="H7408" s="2" t="str">
        <f>"盈亏"</f>
        <v>盈亏</v>
      </c>
      <c r="I7408" s="2"/>
      <c r="J7408" s="2"/>
      <c r="K7408" s="2"/>
      <c r="L7408" s="2"/>
      <c r="M7408" s="2"/>
      <c r="N7408" s="2"/>
      <c r="O7408" s="2"/>
      <c r="P7408" s="2"/>
      <c r="Q7408" s="2"/>
      <c r="R7408" s="2"/>
    </row>
    <row r="7409" spans="2:18">
      <c r="B7409" s="2" t="str">
        <f>"人民币"</f>
        <v>人民币</v>
      </c>
      <c r="C7409" s="2" t="str">
        <f>"5508.71"</f>
        <v>5508.71</v>
      </c>
      <c r="D7409" s="2" t="str">
        <f>"138.54"</f>
        <v>138.54</v>
      </c>
      <c r="E7409" s="2" t="str">
        <f>"138.54"</f>
        <v>138.54</v>
      </c>
      <c r="F7409" s="2" t="str">
        <f>"91616.00"</f>
        <v>91616.00</v>
      </c>
      <c r="G7409" s="2" t="str">
        <f>"91754.54"</f>
        <v>91754.54</v>
      </c>
      <c r="H7409" s="2" t="str">
        <f>"-9194.42"</f>
        <v>-9194.42</v>
      </c>
      <c r="I7409" s="2"/>
      <c r="J7409" s="2"/>
      <c r="K7409" s="2"/>
      <c r="L7409" s="2"/>
      <c r="M7409" s="2"/>
      <c r="N7409" s="2"/>
      <c r="O7409" s="2"/>
      <c r="P7409" s="2"/>
      <c r="Q7409" s="2"/>
      <c r="R7409" s="2"/>
    </row>
    <row r="7410" spans="2:18"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8"/>
    </row>
    <row r="7411" spans="2:18">
      <c r="B7411" s="2" t="s">
        <v>0</v>
      </c>
      <c r="C7411" s="2" t="str">
        <f>"证券数量"</f>
        <v>证券数量</v>
      </c>
      <c r="D7411" s="2" t="s">
        <v>1</v>
      </c>
      <c r="E7411" s="2" t="str">
        <f>"价格币种"</f>
        <v>价格币种</v>
      </c>
      <c r="F7411" s="2" t="str">
        <f>"成本价"</f>
        <v>成本价</v>
      </c>
      <c r="G7411" s="2" t="str">
        <f>"浮动盈亏"</f>
        <v>浮动盈亏</v>
      </c>
      <c r="H7411" s="2" t="str">
        <f>"盈亏比例(%)"</f>
        <v>盈亏比例(%)</v>
      </c>
      <c r="I7411" s="2" t="str">
        <f>"折算汇率"</f>
        <v>折算汇率</v>
      </c>
      <c r="J7411" s="2" t="str">
        <f>"最新市值"</f>
        <v>最新市值</v>
      </c>
      <c r="K7411" s="2" t="str">
        <f>"当前价"</f>
        <v>当前价</v>
      </c>
      <c r="L7411" s="2" t="str">
        <f>"今买数量"</f>
        <v>今买数量</v>
      </c>
      <c r="M7411" s="2" t="str">
        <f>"今卖数量"</f>
        <v>今卖数量</v>
      </c>
      <c r="N7411" s="2" t="str">
        <f>"证券代码"</f>
        <v>证券代码</v>
      </c>
      <c r="O7411" s="2" t="str">
        <f>"股东代码"</f>
        <v>股东代码</v>
      </c>
      <c r="P7411" s="2" t="str">
        <f>"成本金额"</f>
        <v>成本金额</v>
      </c>
      <c r="Q7411" s="2" t="s">
        <v>2</v>
      </c>
      <c r="R7411" s="2"/>
    </row>
    <row r="7412" spans="2:18">
      <c r="B7412" s="2" t="s">
        <v>4</v>
      </c>
      <c r="C7412" s="9" t="s">
        <v>5</v>
      </c>
      <c r="D7412" s="9" t="s">
        <v>5</v>
      </c>
      <c r="E7412" s="2" t="str">
        <f t="shared" ref="E7412:E7427" si="2209">"人民币"</f>
        <v>人民币</v>
      </c>
      <c r="F7412" s="2">
        <v>19.758</v>
      </c>
      <c r="G7412" s="2">
        <v>-1294.53</v>
      </c>
      <c r="H7412" s="2">
        <v>-8.19</v>
      </c>
      <c r="I7412" s="9" t="s">
        <v>6</v>
      </c>
      <c r="J7412" s="2">
        <v>14512</v>
      </c>
      <c r="K7412" s="2">
        <v>18.14</v>
      </c>
      <c r="L7412" s="2">
        <v>0</v>
      </c>
      <c r="M7412" s="2">
        <v>0</v>
      </c>
      <c r="N7412" s="2" t="str">
        <f>"000936"</f>
        <v>000936</v>
      </c>
      <c r="O7412" s="2" t="str">
        <f t="shared" ref="O7412:O7415" si="2210">"0157472516"</f>
        <v>0157472516</v>
      </c>
      <c r="P7412" s="2" t="str">
        <f>"15806.53"</f>
        <v>15806.53</v>
      </c>
      <c r="Q7412" s="2">
        <v>30</v>
      </c>
      <c r="R7412" s="2">
        <f t="shared" ref="R7412:R7427" si="2211">Q7412*C7412</f>
        <v>24000</v>
      </c>
    </row>
    <row r="7413" spans="2:18">
      <c r="B7413" s="2" t="str">
        <f>"创业板B"</f>
        <v>创业板B</v>
      </c>
      <c r="C7413" s="2">
        <v>10000</v>
      </c>
      <c r="D7413" s="2">
        <v>10000</v>
      </c>
      <c r="E7413" s="2" t="str">
        <f>"人民币"</f>
        <v>人民币</v>
      </c>
      <c r="F7413" s="2">
        <v>1.116</v>
      </c>
      <c r="G7413" s="2">
        <v>-927.5</v>
      </c>
      <c r="H7413" s="2">
        <v>-8.33</v>
      </c>
      <c r="I7413" s="2"/>
      <c r="J7413" s="2">
        <v>10230</v>
      </c>
      <c r="K7413" s="2">
        <v>1.023</v>
      </c>
      <c r="L7413" s="2">
        <v>0</v>
      </c>
      <c r="M7413" s="2">
        <v>0</v>
      </c>
      <c r="N7413" s="2" t="str">
        <f>"150153"</f>
        <v>150153</v>
      </c>
      <c r="O7413" s="2" t="str">
        <f>"0157472516"</f>
        <v>0157472516</v>
      </c>
      <c r="P7413" s="2" t="str">
        <f>"11157.50"</f>
        <v>11157.50</v>
      </c>
      <c r="Q7413" s="2">
        <v>1.3</v>
      </c>
      <c r="R7413" s="2">
        <f>Q7413*C7413</f>
        <v>13000</v>
      </c>
    </row>
    <row r="7414" spans="2:18">
      <c r="B7414" s="2" t="s">
        <v>7</v>
      </c>
      <c r="C7414" s="2">
        <v>600</v>
      </c>
      <c r="D7414" s="2">
        <v>600</v>
      </c>
      <c r="E7414" s="2" t="str">
        <f>"人民币"</f>
        <v>人民币</v>
      </c>
      <c r="F7414" s="2">
        <v>17.548</v>
      </c>
      <c r="G7414" s="2">
        <v>-310.88</v>
      </c>
      <c r="H7414" s="2">
        <v>-2.95</v>
      </c>
      <c r="I7414" s="2"/>
      <c r="J7414" s="2">
        <v>10218</v>
      </c>
      <c r="K7414" s="2">
        <v>17.03</v>
      </c>
      <c r="L7414" s="2">
        <v>0</v>
      </c>
      <c r="M7414" s="2">
        <v>0</v>
      </c>
      <c r="N7414" s="2" t="str">
        <f>"600008"</f>
        <v>600008</v>
      </c>
      <c r="O7414" s="2" t="str">
        <f t="shared" ref="O7414:O7417" si="2212">"A453612732"</f>
        <v>A453612732</v>
      </c>
      <c r="P7414" s="2" t="str">
        <f>"10528.88"</f>
        <v>10528.88</v>
      </c>
      <c r="Q7414" s="2">
        <v>25</v>
      </c>
      <c r="R7414" s="2">
        <f>Q7414*C7414</f>
        <v>15000</v>
      </c>
    </row>
    <row r="7415" spans="2:18">
      <c r="B7415" s="2" t="str">
        <f>"华英农业"</f>
        <v>华英农业</v>
      </c>
      <c r="C7415" s="2">
        <v>600</v>
      </c>
      <c r="D7415" s="2">
        <v>300</v>
      </c>
      <c r="E7415" s="2" t="str">
        <f>"人民币"</f>
        <v>人民币</v>
      </c>
      <c r="F7415" s="2">
        <v>14.948</v>
      </c>
      <c r="G7415" s="2">
        <v>-418.66</v>
      </c>
      <c r="H7415" s="2">
        <v>-4.67</v>
      </c>
      <c r="I7415" s="2"/>
      <c r="J7415" s="2">
        <v>8550</v>
      </c>
      <c r="K7415" s="2">
        <v>14.25</v>
      </c>
      <c r="L7415" s="2">
        <v>300</v>
      </c>
      <c r="M7415" s="2">
        <v>0</v>
      </c>
      <c r="N7415" s="2" t="str">
        <f>"002321"</f>
        <v>002321</v>
      </c>
      <c r="O7415" s="2" t="str">
        <f>"0157472516"</f>
        <v>0157472516</v>
      </c>
      <c r="P7415" s="2" t="str">
        <f>"8968.66"</f>
        <v>8968.66</v>
      </c>
      <c r="Q7415" s="2">
        <v>25</v>
      </c>
      <c r="R7415" s="2">
        <f>Q7415*C7415</f>
        <v>15000</v>
      </c>
    </row>
    <row r="7416" spans="2:18">
      <c r="B7416" s="2" t="str">
        <f>"*ST阳化"</f>
        <v>*ST阳化</v>
      </c>
      <c r="C7416" s="2">
        <v>900</v>
      </c>
      <c r="D7416" s="2">
        <v>600</v>
      </c>
      <c r="E7416" s="2" t="str">
        <f>"人民币"</f>
        <v>人民币</v>
      </c>
      <c r="F7416" s="2">
        <v>7.599</v>
      </c>
      <c r="G7416" s="2">
        <v>-80.2</v>
      </c>
      <c r="H7416" s="2">
        <v>-1.17</v>
      </c>
      <c r="I7416" s="2"/>
      <c r="J7416" s="2">
        <v>6759</v>
      </c>
      <c r="K7416" s="2">
        <v>7.51</v>
      </c>
      <c r="L7416" s="2">
        <v>300</v>
      </c>
      <c r="M7416" s="2">
        <v>0</v>
      </c>
      <c r="N7416" s="2" t="str">
        <f>"600691"</f>
        <v>600691</v>
      </c>
      <c r="O7416" s="2" t="str">
        <f>"A453612732"</f>
        <v>A453612732</v>
      </c>
      <c r="P7416" s="2" t="str">
        <f>"6839.20"</f>
        <v>6839.20</v>
      </c>
      <c r="Q7416" s="2">
        <v>11</v>
      </c>
      <c r="R7416" s="2">
        <f>Q7416*C7416</f>
        <v>9900</v>
      </c>
    </row>
    <row r="7417" spans="2:18">
      <c r="B7417" s="2" t="str">
        <f>"雪峰科技"</f>
        <v>雪峰科技</v>
      </c>
      <c r="C7417" s="2">
        <v>200</v>
      </c>
      <c r="D7417" s="2">
        <v>100</v>
      </c>
      <c r="E7417" s="2" t="str">
        <f>"人民币"</f>
        <v>人民币</v>
      </c>
      <c r="F7417" s="2">
        <v>37.898</v>
      </c>
      <c r="G7417" s="2">
        <v>-1239.59</v>
      </c>
      <c r="H7417" s="2">
        <v>-16.35</v>
      </c>
      <c r="I7417" s="2"/>
      <c r="J7417" s="2">
        <v>6340</v>
      </c>
      <c r="K7417" s="2">
        <v>31.7</v>
      </c>
      <c r="L7417" s="2">
        <v>100</v>
      </c>
      <c r="M7417" s="2">
        <v>0</v>
      </c>
      <c r="N7417" s="2" t="str">
        <f>"603227"</f>
        <v>603227</v>
      </c>
      <c r="O7417" s="2" t="str">
        <f>"A453612732"</f>
        <v>A453612732</v>
      </c>
      <c r="P7417" s="2" t="str">
        <f>"7579.59"</f>
        <v>7579.59</v>
      </c>
      <c r="Q7417" s="2">
        <v>42</v>
      </c>
      <c r="R7417" s="2">
        <f>Q7417*C7417</f>
        <v>8400</v>
      </c>
    </row>
    <row r="7418" spans="2:18">
      <c r="B7418" s="2" t="str">
        <f>"三花股份"</f>
        <v>三花股份</v>
      </c>
      <c r="C7418" s="2">
        <v>400</v>
      </c>
      <c r="D7418" s="2">
        <v>400</v>
      </c>
      <c r="E7418" s="2" t="str">
        <f>"人民币"</f>
        <v>人民币</v>
      </c>
      <c r="F7418" s="2">
        <v>13.737</v>
      </c>
      <c r="G7418" s="2">
        <v>69.25</v>
      </c>
      <c r="H7418" s="2">
        <v>1.26</v>
      </c>
      <c r="I7418" s="2"/>
      <c r="J7418" s="2">
        <v>5564</v>
      </c>
      <c r="K7418" s="2">
        <v>13.91</v>
      </c>
      <c r="L7418" s="2">
        <v>0</v>
      </c>
      <c r="M7418" s="2">
        <v>0</v>
      </c>
      <c r="N7418" s="2" t="str">
        <f>"002050"</f>
        <v>002050</v>
      </c>
      <c r="O7418" s="2" t="str">
        <f t="shared" ref="O7418:O7423" si="2213">"0157472516"</f>
        <v>0157472516</v>
      </c>
      <c r="P7418" s="2" t="str">
        <f>"5494.75"</f>
        <v>5494.75</v>
      </c>
      <c r="Q7418" s="2">
        <v>20</v>
      </c>
      <c r="R7418" s="2">
        <f>Q7418*C7418</f>
        <v>8000</v>
      </c>
    </row>
    <row r="7419" spans="2:18">
      <c r="B7419" s="2" t="str">
        <f>"农 产 品"</f>
        <v>农 产 品</v>
      </c>
      <c r="C7419" s="2">
        <v>200</v>
      </c>
      <c r="D7419" s="2">
        <v>200</v>
      </c>
      <c r="E7419" s="2" t="str">
        <f>"人民币"</f>
        <v>人民币</v>
      </c>
      <c r="F7419" s="2">
        <v>25.665</v>
      </c>
      <c r="G7419" s="2">
        <v>-601</v>
      </c>
      <c r="H7419" s="2">
        <v>-11.71</v>
      </c>
      <c r="I7419" s="2"/>
      <c r="J7419" s="2">
        <v>4532</v>
      </c>
      <c r="K7419" s="2">
        <v>22.66</v>
      </c>
      <c r="L7419" s="2">
        <v>0</v>
      </c>
      <c r="M7419" s="2">
        <v>0</v>
      </c>
      <c r="N7419" s="2" t="str">
        <f>"000061"</f>
        <v>000061</v>
      </c>
      <c r="O7419" s="2" t="str">
        <f>"0157472516"</f>
        <v>0157472516</v>
      </c>
      <c r="P7419" s="2" t="str">
        <f>"5133.00"</f>
        <v>5133.00</v>
      </c>
      <c r="Q7419" s="2">
        <v>35</v>
      </c>
      <c r="R7419" s="2">
        <f>Q7419*C7419</f>
        <v>7000</v>
      </c>
    </row>
    <row r="7420" spans="2:18">
      <c r="B7420" s="2" t="str">
        <f>"北京城建"</f>
        <v>北京城建</v>
      </c>
      <c r="C7420" s="2">
        <v>200</v>
      </c>
      <c r="D7420" s="2">
        <v>200</v>
      </c>
      <c r="E7420" s="2" t="str">
        <f>"人民币"</f>
        <v>人民币</v>
      </c>
      <c r="F7420" s="2">
        <v>24.605</v>
      </c>
      <c r="G7420" s="2">
        <v>-394.99</v>
      </c>
      <c r="H7420" s="2">
        <v>-8.03</v>
      </c>
      <c r="I7420" s="2"/>
      <c r="J7420" s="2">
        <v>4526</v>
      </c>
      <c r="K7420" s="2">
        <v>22.63</v>
      </c>
      <c r="L7420" s="2">
        <v>0</v>
      </c>
      <c r="M7420" s="2">
        <v>0</v>
      </c>
      <c r="N7420" s="2" t="str">
        <f>"600266"</f>
        <v>600266</v>
      </c>
      <c r="O7420" s="2" t="str">
        <f t="shared" ref="O7420:O7422" si="2214">"A453612732"</f>
        <v>A453612732</v>
      </c>
      <c r="P7420" s="2" t="str">
        <f>"4920.99"</f>
        <v>4920.99</v>
      </c>
      <c r="Q7420" s="2">
        <v>28</v>
      </c>
      <c r="R7420" s="2">
        <f>Q7420*C7420</f>
        <v>5600</v>
      </c>
    </row>
    <row r="7421" spans="2:18">
      <c r="B7421" s="2" t="str">
        <f>"上汽集团"</f>
        <v>上汽集团</v>
      </c>
      <c r="C7421" s="2">
        <v>200</v>
      </c>
      <c r="D7421" s="2">
        <v>200</v>
      </c>
      <c r="E7421" s="2" t="str">
        <f>"人民币"</f>
        <v>人民币</v>
      </c>
      <c r="F7421" s="2">
        <v>24.736</v>
      </c>
      <c r="G7421" s="2">
        <v>-449.12</v>
      </c>
      <c r="H7421" s="2">
        <v>-9.08</v>
      </c>
      <c r="I7421" s="2"/>
      <c r="J7421" s="2">
        <v>4498</v>
      </c>
      <c r="K7421" s="2">
        <v>22.49</v>
      </c>
      <c r="L7421" s="2">
        <v>0</v>
      </c>
      <c r="M7421" s="2">
        <v>0</v>
      </c>
      <c r="N7421" s="2" t="str">
        <f>"600104"</f>
        <v>600104</v>
      </c>
      <c r="O7421" s="2" t="str">
        <f>"A453612732"</f>
        <v>A453612732</v>
      </c>
      <c r="P7421" s="2" t="str">
        <f>"4947.12"</f>
        <v>4947.12</v>
      </c>
      <c r="Q7421" s="2">
        <v>35</v>
      </c>
      <c r="R7421" s="2">
        <f>Q7421*C7421</f>
        <v>7000</v>
      </c>
    </row>
    <row r="7422" spans="2:18">
      <c r="B7422" s="2" t="str">
        <f>"中海集运"</f>
        <v>中海集运</v>
      </c>
      <c r="C7422" s="2">
        <v>400</v>
      </c>
      <c r="D7422" s="2">
        <v>400</v>
      </c>
      <c r="E7422" s="2" t="str">
        <f>"人民币"</f>
        <v>人民币</v>
      </c>
      <c r="F7422" s="2">
        <v>9.099</v>
      </c>
      <c r="G7422" s="2">
        <v>-167.68</v>
      </c>
      <c r="H7422" s="2">
        <v>-4.6</v>
      </c>
      <c r="I7422" s="2"/>
      <c r="J7422" s="2">
        <v>3472</v>
      </c>
      <c r="K7422" s="2">
        <v>8.68</v>
      </c>
      <c r="L7422" s="2">
        <v>0</v>
      </c>
      <c r="M7422" s="2">
        <v>0</v>
      </c>
      <c r="N7422" s="2" t="str">
        <f>"601866"</f>
        <v>601866</v>
      </c>
      <c r="O7422" s="2" t="str">
        <f>"A453612732"</f>
        <v>A453612732</v>
      </c>
      <c r="P7422" s="2" t="str">
        <f>"3639.68"</f>
        <v>3639.68</v>
      </c>
      <c r="Q7422" s="2">
        <v>12</v>
      </c>
      <c r="R7422" s="2">
        <f>Q7422*C7422</f>
        <v>4800</v>
      </c>
    </row>
    <row r="7423" spans="2:18">
      <c r="B7423" s="2" t="str">
        <f>"中航军B"</f>
        <v>中航军B</v>
      </c>
      <c r="C7423" s="2">
        <v>3000</v>
      </c>
      <c r="D7423" s="2">
        <v>3000</v>
      </c>
      <c r="E7423" s="2" t="str">
        <f>"人民币"</f>
        <v>人民币</v>
      </c>
      <c r="F7423" s="2">
        <v>0.972</v>
      </c>
      <c r="G7423" s="2">
        <v>-62</v>
      </c>
      <c r="H7423" s="2">
        <v>-2.16</v>
      </c>
      <c r="I7423" s="2"/>
      <c r="J7423" s="2">
        <v>2853</v>
      </c>
      <c r="K7423" s="2">
        <v>0.951</v>
      </c>
      <c r="L7423" s="2">
        <v>0</v>
      </c>
      <c r="M7423" s="2">
        <v>0</v>
      </c>
      <c r="N7423" s="2" t="str">
        <f>"150222"</f>
        <v>150222</v>
      </c>
      <c r="O7423" s="2" t="str">
        <f>"0157472516"</f>
        <v>0157472516</v>
      </c>
      <c r="P7423" s="2" t="str">
        <f>"2915.00"</f>
        <v>2915.00</v>
      </c>
      <c r="Q7423" s="2">
        <v>1.1</v>
      </c>
      <c r="R7423" s="2">
        <f>Q7423*C7423</f>
        <v>3300</v>
      </c>
    </row>
    <row r="7424" spans="2:18">
      <c r="B7424" s="2" t="str">
        <f>"华贸物流"</f>
        <v>华贸物流</v>
      </c>
      <c r="C7424" s="2">
        <v>200</v>
      </c>
      <c r="D7424" s="2">
        <v>200</v>
      </c>
      <c r="E7424" s="2" t="str">
        <f>"人民币"</f>
        <v>人民币</v>
      </c>
      <c r="F7424" s="2">
        <v>16.576</v>
      </c>
      <c r="G7424" s="2">
        <v>-473.12</v>
      </c>
      <c r="H7424" s="2">
        <v>-14.27</v>
      </c>
      <c r="I7424" s="2"/>
      <c r="J7424" s="2">
        <v>2842</v>
      </c>
      <c r="K7424" s="2">
        <v>14.21</v>
      </c>
      <c r="L7424" s="2">
        <v>0</v>
      </c>
      <c r="M7424" s="2">
        <v>0</v>
      </c>
      <c r="N7424" s="2" t="str">
        <f>"603128"</f>
        <v>603128</v>
      </c>
      <c r="O7424" s="2" t="str">
        <f t="shared" ref="O7424:O7427" si="2215">"A453612732"</f>
        <v>A453612732</v>
      </c>
      <c r="P7424" s="2" t="str">
        <f>"3315.12"</f>
        <v>3315.12</v>
      </c>
      <c r="Q7424" s="2">
        <v>20</v>
      </c>
      <c r="R7424" s="2">
        <f>Q7424*C7424</f>
        <v>4000</v>
      </c>
    </row>
    <row r="7425" spans="2:18">
      <c r="B7425" s="2" t="str">
        <f>"盛达矿业"</f>
        <v>盛达矿业</v>
      </c>
      <c r="C7425" s="2">
        <v>100</v>
      </c>
      <c r="D7425" s="2">
        <v>100</v>
      </c>
      <c r="E7425" s="2" t="str">
        <f>"人民币"</f>
        <v>人民币</v>
      </c>
      <c r="F7425" s="2">
        <v>38.308</v>
      </c>
      <c r="G7425" s="2">
        <v>-1175.77</v>
      </c>
      <c r="H7425" s="2">
        <v>-30.69</v>
      </c>
      <c r="I7425" s="2"/>
      <c r="J7425" s="2">
        <v>2655</v>
      </c>
      <c r="K7425" s="2">
        <v>26.55</v>
      </c>
      <c r="L7425" s="2">
        <v>0</v>
      </c>
      <c r="M7425" s="2">
        <v>100</v>
      </c>
      <c r="N7425" s="2" t="str">
        <f>"000603"</f>
        <v>000603</v>
      </c>
      <c r="O7425" s="2" t="str">
        <f>"0157472516"</f>
        <v>0157472516</v>
      </c>
      <c r="P7425" s="2" t="str">
        <f>"3830.77"</f>
        <v>3830.77</v>
      </c>
      <c r="Q7425" s="2">
        <v>40</v>
      </c>
      <c r="R7425" s="2">
        <f>Q7425*C7425</f>
        <v>4000</v>
      </c>
    </row>
    <row r="7426" spans="2:18">
      <c r="B7426" s="2" t="str">
        <f>"大众交通"</f>
        <v>大众交通</v>
      </c>
      <c r="C7426" s="2">
        <v>100</v>
      </c>
      <c r="D7426" s="2">
        <v>100</v>
      </c>
      <c r="E7426" s="2" t="str">
        <f>"人民币"</f>
        <v>人民币</v>
      </c>
      <c r="F7426" s="2">
        <v>30.941</v>
      </c>
      <c r="G7426" s="2">
        <v>-1037.13</v>
      </c>
      <c r="H7426" s="2">
        <v>-33.52</v>
      </c>
      <c r="I7426" s="2"/>
      <c r="J7426" s="2">
        <v>2057</v>
      </c>
      <c r="K7426" s="2">
        <v>20.57</v>
      </c>
      <c r="L7426" s="2">
        <v>0</v>
      </c>
      <c r="M7426" s="2">
        <v>0</v>
      </c>
      <c r="N7426" s="2" t="str">
        <f>"600611"</f>
        <v>600611</v>
      </c>
      <c r="O7426" s="2" t="str">
        <f>"A453612732"</f>
        <v>A453612732</v>
      </c>
      <c r="P7426" s="2" t="str">
        <f>"3094.13"</f>
        <v>3094.13</v>
      </c>
      <c r="Q7426" s="2">
        <v>28</v>
      </c>
      <c r="R7426" s="2">
        <f>Q7426*C7426</f>
        <v>2800</v>
      </c>
    </row>
    <row r="7427" spans="2:18">
      <c r="B7427" s="2" t="str">
        <f>"中国中车"</f>
        <v>中国中车</v>
      </c>
      <c r="C7427" s="2">
        <v>100</v>
      </c>
      <c r="D7427" s="2">
        <v>100</v>
      </c>
      <c r="E7427" s="2" t="str">
        <f>"人民币"</f>
        <v>人民币</v>
      </c>
      <c r="F7427" s="2">
        <v>26.395</v>
      </c>
      <c r="G7427" s="2">
        <v>-631.5</v>
      </c>
      <c r="H7427" s="2">
        <v>-23.92</v>
      </c>
      <c r="I7427" s="2"/>
      <c r="J7427" s="2">
        <v>2008</v>
      </c>
      <c r="K7427" s="2">
        <v>20.08</v>
      </c>
      <c r="L7427" s="2">
        <v>0</v>
      </c>
      <c r="M7427" s="2">
        <v>100</v>
      </c>
      <c r="N7427" s="2" t="str">
        <f>"601766"</f>
        <v>601766</v>
      </c>
      <c r="O7427" s="2" t="str">
        <f>"A453612732"</f>
        <v>A453612732</v>
      </c>
      <c r="P7427" s="2" t="str">
        <f>"2639.50"</f>
        <v>2639.50</v>
      </c>
      <c r="Q7427" s="2">
        <v>30</v>
      </c>
      <c r="R7427" s="2">
        <f>Q7427*C7427</f>
        <v>3000</v>
      </c>
    </row>
    <row r="7428" spans="2:18">
      <c r="B7428" s="2" t="s">
        <v>8</v>
      </c>
      <c r="C7428" s="2" t="s">
        <v>9</v>
      </c>
      <c r="D7428" s="4" t="s">
        <v>10</v>
      </c>
      <c r="E7428" s="4"/>
      <c r="F7428" s="4"/>
      <c r="G7428" s="2"/>
      <c r="H7428" s="2">
        <f>SUM(H7412:H7427)</f>
        <v>-178.38</v>
      </c>
      <c r="I7428" s="2"/>
      <c r="J7428" s="2"/>
      <c r="K7428" s="2"/>
      <c r="L7428" s="2"/>
      <c r="M7428" s="2"/>
      <c r="N7428" s="2"/>
      <c r="O7428" s="2"/>
      <c r="P7428" s="2"/>
      <c r="Q7428" s="2"/>
      <c r="R7428" s="2">
        <f>SUM(R7412:R7427)</f>
        <v>134800</v>
      </c>
    </row>
    <row r="7429" customFormat="1" spans="4:9">
      <c r="D7429" s="5"/>
      <c r="E7429" s="5"/>
      <c r="F7429" s="5"/>
      <c r="I7429" s="6">
        <v>42257</v>
      </c>
    </row>
    <row r="7430" customFormat="1" spans="11:11">
      <c r="K7430" s="6">
        <f>I7429+1</f>
        <v>42258</v>
      </c>
    </row>
    <row r="7431" customFormat="1" spans="3:12">
      <c r="C7431" t="s">
        <v>11</v>
      </c>
      <c r="L7431" s="7">
        <f ca="1">NOW()</f>
        <v>42259.9654398148</v>
      </c>
    </row>
    <row r="7432" customFormat="1" spans="10:10">
      <c r="J7432" t="e">
        <f>E7424+1</f>
        <v>#VALUE!</v>
      </c>
    </row>
    <row r="7433" customFormat="1" spans="7:7">
      <c r="G7433" t="s">
        <v>12</v>
      </c>
    </row>
    <row r="7434" customFormat="1" spans="6:6">
      <c r="F7434" t="s">
        <v>13</v>
      </c>
    </row>
    <row r="7435" spans="1:17">
      <c r="A7435" s="2" t="str">
        <f>"币种"</f>
        <v>币种</v>
      </c>
      <c r="B7435" s="2" t="str">
        <f>"余额"</f>
        <v>余额</v>
      </c>
      <c r="C7435" s="2" t="str">
        <f>"可用"</f>
        <v>可用</v>
      </c>
      <c r="D7435" s="2" t="str">
        <f>"可取"</f>
        <v>可取</v>
      </c>
      <c r="E7435" s="2" t="str">
        <f>"参考市值"</f>
        <v>参考市值</v>
      </c>
      <c r="F7435" s="2" t="str">
        <f>"资产"</f>
        <v>资产</v>
      </c>
      <c r="G7435" s="2" t="str">
        <f>"盈亏"</f>
        <v>盈亏</v>
      </c>
      <c r="H7435" s="2"/>
      <c r="I7435" s="2"/>
      <c r="J7435" s="2"/>
      <c r="K7435" s="2"/>
      <c r="L7435" s="2"/>
      <c r="M7435" s="2"/>
      <c r="N7435" s="2"/>
      <c r="O7435" s="2"/>
      <c r="P7435" s="2"/>
      <c r="Q7435" s="2"/>
    </row>
    <row r="7436" spans="1:17">
      <c r="A7436" s="2" t="str">
        <f>"人民币"</f>
        <v>人民币</v>
      </c>
      <c r="B7436" s="2" t="str">
        <f>"5508.71"</f>
        <v>5508.71</v>
      </c>
      <c r="C7436" s="2" t="str">
        <f>"138.54"</f>
        <v>138.54</v>
      </c>
      <c r="D7436" s="2" t="str">
        <f>"138.54"</f>
        <v>138.54</v>
      </c>
      <c r="E7436" s="2" t="str">
        <f>"91616.00"</f>
        <v>91616.00</v>
      </c>
      <c r="F7436" s="2" t="str">
        <f>"91754.54"</f>
        <v>91754.54</v>
      </c>
      <c r="G7436" s="2" t="str">
        <f>"-9194.42"</f>
        <v>-9194.42</v>
      </c>
      <c r="H7436" s="2"/>
      <c r="I7436" s="2"/>
      <c r="J7436" s="2"/>
      <c r="K7436" s="2"/>
      <c r="L7436" s="2"/>
      <c r="M7436" s="2"/>
      <c r="N7436" s="2"/>
      <c r="O7436" s="2"/>
      <c r="P7436" s="2"/>
      <c r="Q7436" s="2"/>
    </row>
    <row r="7437" spans="1:17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8"/>
    </row>
    <row r="7438" spans="1:18">
      <c r="A7438" s="2" t="s">
        <v>0</v>
      </c>
      <c r="B7438" s="2" t="str">
        <f>"证券数量"</f>
        <v>证券数量</v>
      </c>
      <c r="C7438" s="2" t="s">
        <v>1</v>
      </c>
      <c r="D7438" s="2" t="str">
        <f>"价格币种"</f>
        <v>价格币种</v>
      </c>
      <c r="E7438" s="2" t="str">
        <f>"成本价"</f>
        <v>成本价</v>
      </c>
      <c r="F7438" s="2" t="str">
        <f>"浮动盈亏"</f>
        <v>浮动盈亏</v>
      </c>
      <c r="G7438" s="2" t="str">
        <f>"盈亏比例(%)"</f>
        <v>盈亏比例(%)</v>
      </c>
      <c r="H7438" s="2" t="str">
        <f>"折算汇率"</f>
        <v>折算汇率</v>
      </c>
      <c r="I7438" s="2" t="str">
        <f>"最新市值"</f>
        <v>最新市值</v>
      </c>
      <c r="J7438" s="2" t="str">
        <f>"当前价"</f>
        <v>当前价</v>
      </c>
      <c r="K7438" s="2" t="str">
        <f>"今买数量"</f>
        <v>今买数量</v>
      </c>
      <c r="L7438" s="2" t="str">
        <f>"今卖数量"</f>
        <v>今卖数量</v>
      </c>
      <c r="M7438" s="2" t="str">
        <f>"证券代码"</f>
        <v>证券代码</v>
      </c>
      <c r="N7438" s="2" t="str">
        <f>"股东代码"</f>
        <v>股东代码</v>
      </c>
      <c r="O7438" s="2" t="str">
        <f>"成本金额"</f>
        <v>成本金额</v>
      </c>
      <c r="P7438" s="2" t="s">
        <v>2</v>
      </c>
      <c r="Q7438" s="2"/>
      <c r="R7438" s="2" t="s">
        <v>3</v>
      </c>
    </row>
    <row r="7439" spans="1:18">
      <c r="A7439" s="2" t="s">
        <v>4</v>
      </c>
      <c r="B7439" s="9" t="s">
        <v>5</v>
      </c>
      <c r="C7439" s="9" t="s">
        <v>5</v>
      </c>
      <c r="D7439" s="2" t="str">
        <f t="shared" ref="D7439:D7454" si="2216">"人民币"</f>
        <v>人民币</v>
      </c>
      <c r="E7439" s="2">
        <v>19.758</v>
      </c>
      <c r="F7439" s="2">
        <v>-1294.53</v>
      </c>
      <c r="G7439" s="2">
        <v>-8.19</v>
      </c>
      <c r="H7439" s="9" t="s">
        <v>6</v>
      </c>
      <c r="I7439" s="2">
        <v>14512</v>
      </c>
      <c r="J7439" s="2">
        <v>18.14</v>
      </c>
      <c r="K7439" s="2">
        <v>0</v>
      </c>
      <c r="L7439" s="2">
        <v>0</v>
      </c>
      <c r="M7439" s="2" t="str">
        <f>"000936"</f>
        <v>000936</v>
      </c>
      <c r="N7439" s="2" t="str">
        <f t="shared" ref="N7439:N7442" si="2217">"0157472516"</f>
        <v>0157472516</v>
      </c>
      <c r="O7439" s="2" t="str">
        <f>"15806.53"</f>
        <v>15806.53</v>
      </c>
      <c r="P7439" s="2">
        <v>30</v>
      </c>
      <c r="Q7439" s="2">
        <f t="shared" ref="Q7439:Q7454" si="2218">P7439*B7439</f>
        <v>24000</v>
      </c>
      <c r="R7439" s="2">
        <f t="shared" ref="R7439:R7454" si="2219">(Q7439-O7439)/O7439*100</f>
        <v>51.835981711356</v>
      </c>
    </row>
    <row r="7440" spans="1:18">
      <c r="A7440" s="2" t="str">
        <f>"创业板B"</f>
        <v>创业板B</v>
      </c>
      <c r="B7440" s="2">
        <v>10000</v>
      </c>
      <c r="C7440" s="2">
        <v>10000</v>
      </c>
      <c r="D7440" s="2" t="str">
        <f>"人民币"</f>
        <v>人民币</v>
      </c>
      <c r="E7440" s="2">
        <v>1.116</v>
      </c>
      <c r="F7440" s="2">
        <v>-927.5</v>
      </c>
      <c r="G7440" s="2">
        <v>-8.33</v>
      </c>
      <c r="H7440" s="2"/>
      <c r="I7440" s="2">
        <v>10230</v>
      </c>
      <c r="J7440" s="2">
        <v>1.023</v>
      </c>
      <c r="K7440" s="2">
        <v>0</v>
      </c>
      <c r="L7440" s="2">
        <v>0</v>
      </c>
      <c r="M7440" s="2" t="str">
        <f>"150153"</f>
        <v>150153</v>
      </c>
      <c r="N7440" s="2" t="str">
        <f>"0157472516"</f>
        <v>0157472516</v>
      </c>
      <c r="O7440" s="2" t="str">
        <f>"11157.50"</f>
        <v>11157.50</v>
      </c>
      <c r="P7440" s="2">
        <v>1.3</v>
      </c>
      <c r="Q7440" s="2">
        <f>P7440*B7440</f>
        <v>13000</v>
      </c>
      <c r="R7440" s="2">
        <f>(Q7440-O7440)/O7440*100</f>
        <v>16.5135559041004</v>
      </c>
    </row>
    <row r="7441" spans="1:18">
      <c r="A7441" s="2" t="s">
        <v>7</v>
      </c>
      <c r="B7441" s="2">
        <v>600</v>
      </c>
      <c r="C7441" s="2">
        <v>600</v>
      </c>
      <c r="D7441" s="2" t="str">
        <f>"人民币"</f>
        <v>人民币</v>
      </c>
      <c r="E7441" s="2">
        <v>17.548</v>
      </c>
      <c r="F7441" s="2">
        <v>-310.88</v>
      </c>
      <c r="G7441" s="2">
        <v>-2.95</v>
      </c>
      <c r="H7441" s="2"/>
      <c r="I7441" s="2">
        <v>10218</v>
      </c>
      <c r="J7441" s="2">
        <v>17.03</v>
      </c>
      <c r="K7441" s="2">
        <v>0</v>
      </c>
      <c r="L7441" s="2">
        <v>0</v>
      </c>
      <c r="M7441" s="2" t="str">
        <f>"600008"</f>
        <v>600008</v>
      </c>
      <c r="N7441" s="2" t="str">
        <f t="shared" ref="N7441:N7444" si="2220">"A453612732"</f>
        <v>A453612732</v>
      </c>
      <c r="O7441" s="2" t="str">
        <f>"10528.88"</f>
        <v>10528.88</v>
      </c>
      <c r="P7441" s="2">
        <v>25</v>
      </c>
      <c r="Q7441" s="2">
        <f>P7441*B7441</f>
        <v>15000</v>
      </c>
      <c r="R7441" s="2">
        <f>(Q7441-O7441)/O7441*100</f>
        <v>42.4652954540274</v>
      </c>
    </row>
    <row r="7442" spans="1:18">
      <c r="A7442" s="2" t="str">
        <f>"华英农业"</f>
        <v>华英农业</v>
      </c>
      <c r="B7442" s="2">
        <v>600</v>
      </c>
      <c r="C7442" s="2">
        <v>300</v>
      </c>
      <c r="D7442" s="2" t="str">
        <f>"人民币"</f>
        <v>人民币</v>
      </c>
      <c r="E7442" s="2">
        <v>14.948</v>
      </c>
      <c r="F7442" s="2">
        <v>-418.66</v>
      </c>
      <c r="G7442" s="2">
        <v>-4.67</v>
      </c>
      <c r="H7442" s="2"/>
      <c r="I7442" s="2">
        <v>8550</v>
      </c>
      <c r="J7442" s="2">
        <v>14.25</v>
      </c>
      <c r="K7442" s="2">
        <v>300</v>
      </c>
      <c r="L7442" s="2">
        <v>0</v>
      </c>
      <c r="M7442" s="2" t="str">
        <f>"002321"</f>
        <v>002321</v>
      </c>
      <c r="N7442" s="2" t="str">
        <f>"0157472516"</f>
        <v>0157472516</v>
      </c>
      <c r="O7442" s="2" t="str">
        <f>"8968.66"</f>
        <v>8968.66</v>
      </c>
      <c r="P7442" s="2">
        <v>25</v>
      </c>
      <c r="Q7442" s="2">
        <f>P7442*B7442</f>
        <v>15000</v>
      </c>
      <c r="R7442" s="2">
        <f>(Q7442-O7442)/O7442*100</f>
        <v>67.2490650777262</v>
      </c>
    </row>
    <row r="7443" spans="1:18">
      <c r="A7443" s="2" t="str">
        <f>"*ST阳化"</f>
        <v>*ST阳化</v>
      </c>
      <c r="B7443" s="2">
        <v>900</v>
      </c>
      <c r="C7443" s="2">
        <v>600</v>
      </c>
      <c r="D7443" s="2" t="str">
        <f>"人民币"</f>
        <v>人民币</v>
      </c>
      <c r="E7443" s="2">
        <v>7.599</v>
      </c>
      <c r="F7443" s="2">
        <v>-80.2</v>
      </c>
      <c r="G7443" s="2">
        <v>-1.17</v>
      </c>
      <c r="H7443" s="2"/>
      <c r="I7443" s="2">
        <v>6759</v>
      </c>
      <c r="J7443" s="2">
        <v>7.51</v>
      </c>
      <c r="K7443" s="2">
        <v>300</v>
      </c>
      <c r="L7443" s="2">
        <v>0</v>
      </c>
      <c r="M7443" s="2" t="str">
        <f>"600691"</f>
        <v>600691</v>
      </c>
      <c r="N7443" s="2" t="str">
        <f>"A453612732"</f>
        <v>A453612732</v>
      </c>
      <c r="O7443" s="2" t="str">
        <f>"6839.20"</f>
        <v>6839.20</v>
      </c>
      <c r="P7443" s="2">
        <v>11</v>
      </c>
      <c r="Q7443" s="2">
        <f>P7443*B7443</f>
        <v>9900</v>
      </c>
      <c r="R7443" s="2">
        <f>(Q7443-O7443)/O7443*100</f>
        <v>44.7537723710376</v>
      </c>
    </row>
    <row r="7444" spans="1:18">
      <c r="A7444" s="2" t="str">
        <f>"雪峰科技"</f>
        <v>雪峰科技</v>
      </c>
      <c r="B7444" s="2">
        <v>200</v>
      </c>
      <c r="C7444" s="2">
        <v>100</v>
      </c>
      <c r="D7444" s="2" t="str">
        <f>"人民币"</f>
        <v>人民币</v>
      </c>
      <c r="E7444" s="2">
        <v>37.898</v>
      </c>
      <c r="F7444" s="2">
        <v>-1239.59</v>
      </c>
      <c r="G7444" s="2">
        <v>-16.35</v>
      </c>
      <c r="H7444" s="2"/>
      <c r="I7444" s="2">
        <v>6340</v>
      </c>
      <c r="J7444" s="2">
        <v>31.7</v>
      </c>
      <c r="K7444" s="2">
        <v>100</v>
      </c>
      <c r="L7444" s="2">
        <v>0</v>
      </c>
      <c r="M7444" s="2" t="str">
        <f>"603227"</f>
        <v>603227</v>
      </c>
      <c r="N7444" s="2" t="str">
        <f>"A453612732"</f>
        <v>A453612732</v>
      </c>
      <c r="O7444" s="2" t="str">
        <f>"7579.59"</f>
        <v>7579.59</v>
      </c>
      <c r="P7444" s="2">
        <v>42</v>
      </c>
      <c r="Q7444" s="2">
        <f>P7444*B7444</f>
        <v>8400</v>
      </c>
      <c r="R7444" s="2">
        <f>(Q7444-O7444)/O7444*100</f>
        <v>10.8239363870605</v>
      </c>
    </row>
    <row r="7445" spans="1:18">
      <c r="A7445" s="2" t="str">
        <f>"三花股份"</f>
        <v>三花股份</v>
      </c>
      <c r="B7445" s="2">
        <v>400</v>
      </c>
      <c r="C7445" s="2">
        <v>400</v>
      </c>
      <c r="D7445" s="2" t="str">
        <f>"人民币"</f>
        <v>人民币</v>
      </c>
      <c r="E7445" s="2">
        <v>13.737</v>
      </c>
      <c r="F7445" s="2">
        <v>69.25</v>
      </c>
      <c r="G7445" s="2">
        <v>1.26</v>
      </c>
      <c r="H7445" s="2"/>
      <c r="I7445" s="2">
        <v>5564</v>
      </c>
      <c r="J7445" s="2">
        <v>13.91</v>
      </c>
      <c r="K7445" s="2">
        <v>0</v>
      </c>
      <c r="L7445" s="2">
        <v>0</v>
      </c>
      <c r="M7445" s="2" t="str">
        <f>"002050"</f>
        <v>002050</v>
      </c>
      <c r="N7445" s="2" t="str">
        <f t="shared" ref="N7445:N7450" si="2221">"0157472516"</f>
        <v>0157472516</v>
      </c>
      <c r="O7445" s="2" t="str">
        <f>"5494.75"</f>
        <v>5494.75</v>
      </c>
      <c r="P7445" s="2">
        <v>20</v>
      </c>
      <c r="Q7445" s="2">
        <f>P7445*B7445</f>
        <v>8000</v>
      </c>
      <c r="R7445" s="2">
        <f>(Q7445-O7445)/O7445*100</f>
        <v>45.5935210883116</v>
      </c>
    </row>
    <row r="7446" spans="1:18">
      <c r="A7446" s="2" t="str">
        <f>"农 产 品"</f>
        <v>农 产 品</v>
      </c>
      <c r="B7446" s="2">
        <v>200</v>
      </c>
      <c r="C7446" s="2">
        <v>200</v>
      </c>
      <c r="D7446" s="2" t="str">
        <f>"人民币"</f>
        <v>人民币</v>
      </c>
      <c r="E7446" s="2">
        <v>25.665</v>
      </c>
      <c r="F7446" s="2">
        <v>-601</v>
      </c>
      <c r="G7446" s="2">
        <v>-11.71</v>
      </c>
      <c r="H7446" s="2"/>
      <c r="I7446" s="2">
        <v>4532</v>
      </c>
      <c r="J7446" s="2">
        <v>22.66</v>
      </c>
      <c r="K7446" s="2">
        <v>0</v>
      </c>
      <c r="L7446" s="2">
        <v>0</v>
      </c>
      <c r="M7446" s="2" t="str">
        <f>"000061"</f>
        <v>000061</v>
      </c>
      <c r="N7446" s="2" t="str">
        <f>"0157472516"</f>
        <v>0157472516</v>
      </c>
      <c r="O7446" s="2" t="str">
        <f>"5133.00"</f>
        <v>5133.00</v>
      </c>
      <c r="P7446" s="2">
        <v>35</v>
      </c>
      <c r="Q7446" s="2">
        <f>P7446*B7446</f>
        <v>7000</v>
      </c>
      <c r="R7446" s="2">
        <f>(Q7446-O7446)/O7446*100</f>
        <v>36.3724917202416</v>
      </c>
    </row>
    <row r="7447" spans="1:18">
      <c r="A7447" s="2" t="str">
        <f>"北京城建"</f>
        <v>北京城建</v>
      </c>
      <c r="B7447" s="2">
        <v>200</v>
      </c>
      <c r="C7447" s="2">
        <v>200</v>
      </c>
      <c r="D7447" s="2" t="str">
        <f>"人民币"</f>
        <v>人民币</v>
      </c>
      <c r="E7447" s="2">
        <v>24.605</v>
      </c>
      <c r="F7447" s="2">
        <v>-394.99</v>
      </c>
      <c r="G7447" s="2">
        <v>-8.03</v>
      </c>
      <c r="H7447" s="2"/>
      <c r="I7447" s="2">
        <v>4526</v>
      </c>
      <c r="J7447" s="2">
        <v>22.63</v>
      </c>
      <c r="K7447" s="2">
        <v>0</v>
      </c>
      <c r="L7447" s="2">
        <v>0</v>
      </c>
      <c r="M7447" s="2" t="str">
        <f>"600266"</f>
        <v>600266</v>
      </c>
      <c r="N7447" s="2" t="str">
        <f t="shared" ref="N7447:N7449" si="2222">"A453612732"</f>
        <v>A453612732</v>
      </c>
      <c r="O7447" s="2" t="str">
        <f>"4920.99"</f>
        <v>4920.99</v>
      </c>
      <c r="P7447" s="2">
        <v>28</v>
      </c>
      <c r="Q7447" s="2">
        <f>P7447*B7447</f>
        <v>5600</v>
      </c>
      <c r="R7447" s="2">
        <f>(Q7447-O7447)/O7447*100</f>
        <v>13.7982397850839</v>
      </c>
    </row>
    <row r="7448" spans="1:18">
      <c r="A7448" s="2" t="str">
        <f>"上汽集团"</f>
        <v>上汽集团</v>
      </c>
      <c r="B7448" s="2">
        <v>200</v>
      </c>
      <c r="C7448" s="2">
        <v>200</v>
      </c>
      <c r="D7448" s="2" t="str">
        <f>"人民币"</f>
        <v>人民币</v>
      </c>
      <c r="E7448" s="2">
        <v>24.736</v>
      </c>
      <c r="F7448" s="2">
        <v>-449.12</v>
      </c>
      <c r="G7448" s="2">
        <v>-9.08</v>
      </c>
      <c r="H7448" s="2"/>
      <c r="I7448" s="2">
        <v>4498</v>
      </c>
      <c r="J7448" s="2">
        <v>22.49</v>
      </c>
      <c r="K7448" s="2">
        <v>0</v>
      </c>
      <c r="L7448" s="2">
        <v>0</v>
      </c>
      <c r="M7448" s="2" t="str">
        <f>"600104"</f>
        <v>600104</v>
      </c>
      <c r="N7448" s="2" t="str">
        <f>"A453612732"</f>
        <v>A453612732</v>
      </c>
      <c r="O7448" s="2" t="str">
        <f>"4947.12"</f>
        <v>4947.12</v>
      </c>
      <c r="P7448" s="2">
        <v>35</v>
      </c>
      <c r="Q7448" s="2">
        <f>P7448*B7448</f>
        <v>7000</v>
      </c>
      <c r="R7448" s="2">
        <f>(Q7448-O7448)/O7448*100</f>
        <v>41.4964666310904</v>
      </c>
    </row>
    <row r="7449" spans="1:18">
      <c r="A7449" s="2" t="str">
        <f>"中海集运"</f>
        <v>中海集运</v>
      </c>
      <c r="B7449" s="2">
        <v>400</v>
      </c>
      <c r="C7449" s="2">
        <v>400</v>
      </c>
      <c r="D7449" s="2" t="str">
        <f>"人民币"</f>
        <v>人民币</v>
      </c>
      <c r="E7449" s="2">
        <v>9.099</v>
      </c>
      <c r="F7449" s="2">
        <v>-167.68</v>
      </c>
      <c r="G7449" s="2">
        <v>-4.6</v>
      </c>
      <c r="H7449" s="2"/>
      <c r="I7449" s="2">
        <v>3472</v>
      </c>
      <c r="J7449" s="2">
        <v>8.68</v>
      </c>
      <c r="K7449" s="2">
        <v>0</v>
      </c>
      <c r="L7449" s="2">
        <v>0</v>
      </c>
      <c r="M7449" s="2" t="str">
        <f>"601866"</f>
        <v>601866</v>
      </c>
      <c r="N7449" s="2" t="str">
        <f>"A453612732"</f>
        <v>A453612732</v>
      </c>
      <c r="O7449" s="2" t="str">
        <f>"3639.68"</f>
        <v>3639.68</v>
      </c>
      <c r="P7449" s="2">
        <v>12</v>
      </c>
      <c r="Q7449" s="2">
        <f>P7449*B7449</f>
        <v>4800</v>
      </c>
      <c r="R7449" s="2">
        <f>(Q7449-O7449)/O7449*100</f>
        <v>31.8797256901706</v>
      </c>
    </row>
    <row r="7450" spans="1:18">
      <c r="A7450" s="2" t="str">
        <f>"中航军B"</f>
        <v>中航军B</v>
      </c>
      <c r="B7450" s="2">
        <v>3000</v>
      </c>
      <c r="C7450" s="2">
        <v>3000</v>
      </c>
      <c r="D7450" s="2" t="str">
        <f>"人民币"</f>
        <v>人民币</v>
      </c>
      <c r="E7450" s="2">
        <v>0.972</v>
      </c>
      <c r="F7450" s="2">
        <v>-62</v>
      </c>
      <c r="G7450" s="2">
        <v>-2.16</v>
      </c>
      <c r="H7450" s="2"/>
      <c r="I7450" s="2">
        <v>2853</v>
      </c>
      <c r="J7450" s="2">
        <v>0.951</v>
      </c>
      <c r="K7450" s="2">
        <v>0</v>
      </c>
      <c r="L7450" s="2">
        <v>0</v>
      </c>
      <c r="M7450" s="2" t="str">
        <f>"150222"</f>
        <v>150222</v>
      </c>
      <c r="N7450" s="2" t="str">
        <f>"0157472516"</f>
        <v>0157472516</v>
      </c>
      <c r="O7450" s="2" t="str">
        <f>"2915.00"</f>
        <v>2915.00</v>
      </c>
      <c r="P7450" s="2">
        <v>1.1</v>
      </c>
      <c r="Q7450" s="2">
        <f>P7450*B7450</f>
        <v>3300</v>
      </c>
      <c r="R7450" s="2">
        <f>(Q7450-O7450)/O7450*100</f>
        <v>13.2075471698113</v>
      </c>
    </row>
    <row r="7451" spans="1:18">
      <c r="A7451" s="2" t="str">
        <f>"华贸物流"</f>
        <v>华贸物流</v>
      </c>
      <c r="B7451" s="2">
        <v>200</v>
      </c>
      <c r="C7451" s="2">
        <v>200</v>
      </c>
      <c r="D7451" s="2" t="str">
        <f>"人民币"</f>
        <v>人民币</v>
      </c>
      <c r="E7451" s="2">
        <v>16.576</v>
      </c>
      <c r="F7451" s="2">
        <v>-473.12</v>
      </c>
      <c r="G7451" s="2">
        <v>-14.27</v>
      </c>
      <c r="H7451" s="2"/>
      <c r="I7451" s="2">
        <v>2842</v>
      </c>
      <c r="J7451" s="2">
        <v>14.21</v>
      </c>
      <c r="K7451" s="2">
        <v>0</v>
      </c>
      <c r="L7451" s="2">
        <v>0</v>
      </c>
      <c r="M7451" s="2" t="str">
        <f>"603128"</f>
        <v>603128</v>
      </c>
      <c r="N7451" s="2" t="str">
        <f t="shared" ref="N7451:N7454" si="2223">"A453612732"</f>
        <v>A453612732</v>
      </c>
      <c r="O7451" s="2" t="str">
        <f>"3315.12"</f>
        <v>3315.12</v>
      </c>
      <c r="P7451" s="2">
        <v>20</v>
      </c>
      <c r="Q7451" s="2">
        <f>P7451*B7451</f>
        <v>4000</v>
      </c>
      <c r="R7451" s="2">
        <f>(Q7451-O7451)/O7451*100</f>
        <v>20.6592823185888</v>
      </c>
    </row>
    <row r="7452" spans="1:18">
      <c r="A7452" s="2" t="str">
        <f>"盛达矿业"</f>
        <v>盛达矿业</v>
      </c>
      <c r="B7452" s="2">
        <v>100</v>
      </c>
      <c r="C7452" s="2">
        <v>100</v>
      </c>
      <c r="D7452" s="2" t="str">
        <f>"人民币"</f>
        <v>人民币</v>
      </c>
      <c r="E7452" s="2">
        <v>38.308</v>
      </c>
      <c r="F7452" s="2">
        <v>-1175.77</v>
      </c>
      <c r="G7452" s="2">
        <v>-30.69</v>
      </c>
      <c r="H7452" s="2"/>
      <c r="I7452" s="2">
        <v>2655</v>
      </c>
      <c r="J7452" s="2">
        <v>26.55</v>
      </c>
      <c r="K7452" s="2">
        <v>0</v>
      </c>
      <c r="L7452" s="2">
        <v>100</v>
      </c>
      <c r="M7452" s="2" t="str">
        <f>"000603"</f>
        <v>000603</v>
      </c>
      <c r="N7452" s="2" t="str">
        <f>"0157472516"</f>
        <v>0157472516</v>
      </c>
      <c r="O7452" s="2" t="str">
        <f>"3830.77"</f>
        <v>3830.77</v>
      </c>
      <c r="P7452" s="2">
        <v>40</v>
      </c>
      <c r="Q7452" s="2">
        <f>P7452*B7452</f>
        <v>4000</v>
      </c>
      <c r="R7452" s="2">
        <f>(Q7452-O7452)/O7452*100</f>
        <v>4.41764971533138</v>
      </c>
    </row>
    <row r="7453" spans="1:18">
      <c r="A7453" s="2" t="str">
        <f>"大众交通"</f>
        <v>大众交通</v>
      </c>
      <c r="B7453" s="2">
        <v>100</v>
      </c>
      <c r="C7453" s="2">
        <v>100</v>
      </c>
      <c r="D7453" s="2" t="str">
        <f>"人民币"</f>
        <v>人民币</v>
      </c>
      <c r="E7453" s="2">
        <v>30.941</v>
      </c>
      <c r="F7453" s="2">
        <v>-1037.13</v>
      </c>
      <c r="G7453" s="2">
        <v>-33.52</v>
      </c>
      <c r="H7453" s="2"/>
      <c r="I7453" s="2">
        <v>2057</v>
      </c>
      <c r="J7453" s="2">
        <v>20.57</v>
      </c>
      <c r="K7453" s="2">
        <v>0</v>
      </c>
      <c r="L7453" s="2">
        <v>0</v>
      </c>
      <c r="M7453" s="2" t="str">
        <f>"600611"</f>
        <v>600611</v>
      </c>
      <c r="N7453" s="2" t="str">
        <f>"A453612732"</f>
        <v>A453612732</v>
      </c>
      <c r="O7453" s="2" t="str">
        <f>"3094.13"</f>
        <v>3094.13</v>
      </c>
      <c r="P7453" s="2">
        <v>28</v>
      </c>
      <c r="Q7453" s="2">
        <f>P7453*B7453</f>
        <v>2800</v>
      </c>
      <c r="R7453" s="2">
        <f>(Q7453-O7453)/O7453*100</f>
        <v>-9.50606470962759</v>
      </c>
    </row>
    <row r="7454" spans="1:18">
      <c r="A7454" s="2" t="str">
        <f>"中国中车"</f>
        <v>中国中车</v>
      </c>
      <c r="B7454" s="2">
        <v>100</v>
      </c>
      <c r="C7454" s="2">
        <v>100</v>
      </c>
      <c r="D7454" s="2" t="str">
        <f>"人民币"</f>
        <v>人民币</v>
      </c>
      <c r="E7454" s="2">
        <v>26.395</v>
      </c>
      <c r="F7454" s="2">
        <v>-631.5</v>
      </c>
      <c r="G7454" s="2">
        <v>-23.92</v>
      </c>
      <c r="H7454" s="2"/>
      <c r="I7454" s="2">
        <v>2008</v>
      </c>
      <c r="J7454" s="2">
        <v>20.08</v>
      </c>
      <c r="K7454" s="2">
        <v>0</v>
      </c>
      <c r="L7454" s="2">
        <v>100</v>
      </c>
      <c r="M7454" s="2" t="str">
        <f>"601766"</f>
        <v>601766</v>
      </c>
      <c r="N7454" s="2" t="str">
        <f>"A453612732"</f>
        <v>A453612732</v>
      </c>
      <c r="O7454" s="2" t="str">
        <f>"2639.50"</f>
        <v>2639.50</v>
      </c>
      <c r="P7454" s="2">
        <v>30</v>
      </c>
      <c r="Q7454" s="2">
        <f>P7454*B7454</f>
        <v>3000</v>
      </c>
      <c r="R7454" s="2">
        <f>(Q7454-O7454)/O7454*100</f>
        <v>13.6578897518469</v>
      </c>
    </row>
    <row r="7455" spans="1:18">
      <c r="A7455" s="2" t="s">
        <v>8</v>
      </c>
      <c r="B7455" s="2" t="s">
        <v>9</v>
      </c>
      <c r="C7455" s="4" t="s">
        <v>10</v>
      </c>
      <c r="D7455" s="4"/>
      <c r="E7455" s="4"/>
      <c r="F7455" s="2"/>
      <c r="G7455" s="2">
        <f>SUM(G7439:G7454)</f>
        <v>-178.38</v>
      </c>
      <c r="H7455" s="2"/>
      <c r="I7455" s="2"/>
      <c r="J7455" s="2"/>
      <c r="K7455" s="2"/>
      <c r="L7455" s="2"/>
      <c r="M7455" s="2"/>
      <c r="N7455" s="2"/>
      <c r="O7455" s="2"/>
      <c r="P7455" s="2"/>
      <c r="Q7455" s="2">
        <f>SUM(Q7439:Q7454)</f>
        <v>134800</v>
      </c>
      <c r="R7455" s="2"/>
    </row>
    <row r="7456" customFormat="1" spans="3:8">
      <c r="C7456" s="5"/>
      <c r="D7456" s="5"/>
      <c r="E7456" s="5"/>
      <c r="H7456" s="6">
        <v>42257</v>
      </c>
    </row>
    <row r="7457" customFormat="1" spans="10:10">
      <c r="J7457" s="6">
        <f>H7456+1</f>
        <v>42258</v>
      </c>
    </row>
    <row r="7458" customFormat="1" spans="2:11">
      <c r="B7458" t="s">
        <v>11</v>
      </c>
      <c r="K7458" s="7">
        <f ca="1">NOW()</f>
        <v>42259.9654398148</v>
      </c>
    </row>
    <row r="7459" customFormat="1" spans="9:9">
      <c r="I7459" t="e">
        <f>D7451+1</f>
        <v>#VALUE!</v>
      </c>
    </row>
    <row r="7460" customFormat="1"/>
    <row r="7461" spans="1:18">
      <c r="A7461" s="2" t="s">
        <v>0</v>
      </c>
      <c r="B7461" s="2" t="str">
        <f>"证券数量"</f>
        <v>证券数量</v>
      </c>
      <c r="C7461" s="2" t="s">
        <v>1</v>
      </c>
      <c r="D7461" s="2" t="str">
        <f>"价格币种"</f>
        <v>价格币种</v>
      </c>
      <c r="E7461" s="2" t="str">
        <f>"成本价"</f>
        <v>成本价</v>
      </c>
      <c r="F7461" s="2" t="str">
        <f>"浮动盈亏"</f>
        <v>浮动盈亏</v>
      </c>
      <c r="G7461" s="2" t="str">
        <f>"盈亏比例(%)"</f>
        <v>盈亏比例(%)</v>
      </c>
      <c r="H7461" s="2" t="str">
        <f>"折算汇率"</f>
        <v>折算汇率</v>
      </c>
      <c r="I7461" s="2" t="str">
        <f>"最新市值"</f>
        <v>最新市值</v>
      </c>
      <c r="J7461" s="2" t="str">
        <f>"当前价"</f>
        <v>当前价</v>
      </c>
      <c r="K7461" s="2" t="str">
        <f>"今买数量"</f>
        <v>今买数量</v>
      </c>
      <c r="L7461" s="2" t="str">
        <f>"今卖数量"</f>
        <v>今卖数量</v>
      </c>
      <c r="M7461" s="2" t="str">
        <f>"证券代码"</f>
        <v>证券代码</v>
      </c>
      <c r="N7461" s="2" t="str">
        <f>"股东代码"</f>
        <v>股东代码</v>
      </c>
      <c r="O7461" s="2" t="str">
        <f>"成本金额"</f>
        <v>成本金额</v>
      </c>
      <c r="P7461" s="2" t="s">
        <v>2</v>
      </c>
      <c r="Q7461" s="2"/>
      <c r="R7461" s="2" t="s">
        <v>3</v>
      </c>
    </row>
    <row r="7462" spans="1:18">
      <c r="A7462" s="2" t="s">
        <v>4</v>
      </c>
      <c r="B7462" s="9" t="s">
        <v>5</v>
      </c>
      <c r="C7462" s="9" t="s">
        <v>5</v>
      </c>
      <c r="D7462" s="2" t="str">
        <f t="shared" ref="D7462:D7477" si="2224">"人民币"</f>
        <v>人民币</v>
      </c>
      <c r="E7462" s="2">
        <v>19.758</v>
      </c>
      <c r="F7462" s="2">
        <v>-1294.53</v>
      </c>
      <c r="G7462" s="2">
        <v>-8.19</v>
      </c>
      <c r="H7462" s="9" t="s">
        <v>6</v>
      </c>
      <c r="I7462" s="2">
        <v>14512</v>
      </c>
      <c r="J7462" s="2">
        <v>18.14</v>
      </c>
      <c r="K7462" s="2">
        <v>0</v>
      </c>
      <c r="L7462" s="2">
        <v>0</v>
      </c>
      <c r="M7462" s="2" t="str">
        <f>"000936"</f>
        <v>000936</v>
      </c>
      <c r="N7462" s="2" t="str">
        <f t="shared" ref="N7462:N7465" si="2225">"0157472516"</f>
        <v>0157472516</v>
      </c>
      <c r="O7462" s="2" t="str">
        <f>"15806.53"</f>
        <v>15806.53</v>
      </c>
      <c r="P7462" s="2">
        <v>30</v>
      </c>
      <c r="Q7462" s="2">
        <f t="shared" ref="Q7462:Q7477" si="2226">P7462*B7462</f>
        <v>24000</v>
      </c>
      <c r="R7462" s="2">
        <f t="shared" ref="R7462:R7477" si="2227">(Q7462-O7462)/O7462*100</f>
        <v>51.835981711356</v>
      </c>
    </row>
    <row r="7463" spans="1:18">
      <c r="A7463" s="2" t="str">
        <f>"创业板B"</f>
        <v>创业板B</v>
      </c>
      <c r="B7463" s="2">
        <v>10000</v>
      </c>
      <c r="C7463" s="2">
        <v>10000</v>
      </c>
      <c r="D7463" s="2" t="str">
        <f>"人民币"</f>
        <v>人民币</v>
      </c>
      <c r="E7463" s="2">
        <v>1.116</v>
      </c>
      <c r="F7463" s="2">
        <v>-927.5</v>
      </c>
      <c r="G7463" s="2">
        <v>-8.33</v>
      </c>
      <c r="H7463" s="2"/>
      <c r="I7463" s="2">
        <v>10230</v>
      </c>
      <c r="J7463" s="2">
        <v>1.023</v>
      </c>
      <c r="K7463" s="2">
        <v>0</v>
      </c>
      <c r="L7463" s="2">
        <v>0</v>
      </c>
      <c r="M7463" s="2" t="str">
        <f>"150153"</f>
        <v>150153</v>
      </c>
      <c r="N7463" s="2" t="str">
        <f>"0157472516"</f>
        <v>0157472516</v>
      </c>
      <c r="O7463" s="2" t="str">
        <f>"11157.50"</f>
        <v>11157.50</v>
      </c>
      <c r="P7463" s="2">
        <v>1.3</v>
      </c>
      <c r="Q7463" s="2">
        <f>P7463*B7463</f>
        <v>13000</v>
      </c>
      <c r="R7463" s="2">
        <f>(Q7463-O7463)/O7463*100</f>
        <v>16.5135559041004</v>
      </c>
    </row>
    <row r="7464" spans="1:18">
      <c r="A7464" s="2" t="s">
        <v>7</v>
      </c>
      <c r="B7464" s="2">
        <v>600</v>
      </c>
      <c r="C7464" s="2">
        <v>600</v>
      </c>
      <c r="D7464" s="2" t="str">
        <f>"人民币"</f>
        <v>人民币</v>
      </c>
      <c r="E7464" s="2">
        <v>17.548</v>
      </c>
      <c r="F7464" s="2">
        <v>-310.88</v>
      </c>
      <c r="G7464" s="2">
        <v>-2.95</v>
      </c>
      <c r="H7464" s="2"/>
      <c r="I7464" s="2">
        <v>10218</v>
      </c>
      <c r="J7464" s="2">
        <v>17.03</v>
      </c>
      <c r="K7464" s="2">
        <v>0</v>
      </c>
      <c r="L7464" s="2">
        <v>0</v>
      </c>
      <c r="M7464" s="2" t="str">
        <f>"600008"</f>
        <v>600008</v>
      </c>
      <c r="N7464" s="2" t="str">
        <f t="shared" ref="N7464:N7467" si="2228">"A453612732"</f>
        <v>A453612732</v>
      </c>
      <c r="O7464" s="2" t="str">
        <f>"10528.88"</f>
        <v>10528.88</v>
      </c>
      <c r="P7464" s="2">
        <v>25</v>
      </c>
      <c r="Q7464" s="2">
        <f>P7464*B7464</f>
        <v>15000</v>
      </c>
      <c r="R7464" s="2">
        <f>(Q7464-O7464)/O7464*100</f>
        <v>42.4652954540274</v>
      </c>
    </row>
    <row r="7465" spans="1:18">
      <c r="A7465" s="2" t="str">
        <f>"华英农业"</f>
        <v>华英农业</v>
      </c>
      <c r="B7465" s="2">
        <v>600</v>
      </c>
      <c r="C7465" s="2">
        <v>300</v>
      </c>
      <c r="D7465" s="2" t="str">
        <f>"人民币"</f>
        <v>人民币</v>
      </c>
      <c r="E7465" s="2">
        <v>14.948</v>
      </c>
      <c r="F7465" s="2">
        <v>-418.66</v>
      </c>
      <c r="G7465" s="2">
        <v>-4.67</v>
      </c>
      <c r="H7465" s="2"/>
      <c r="I7465" s="2">
        <v>8550</v>
      </c>
      <c r="J7465" s="2">
        <v>14.25</v>
      </c>
      <c r="K7465" s="2">
        <v>300</v>
      </c>
      <c r="L7465" s="2">
        <v>0</v>
      </c>
      <c r="M7465" s="2" t="str">
        <f>"002321"</f>
        <v>002321</v>
      </c>
      <c r="N7465" s="2" t="str">
        <f>"0157472516"</f>
        <v>0157472516</v>
      </c>
      <c r="O7465" s="2" t="str">
        <f>"8968.66"</f>
        <v>8968.66</v>
      </c>
      <c r="P7465" s="2">
        <v>25</v>
      </c>
      <c r="Q7465" s="2">
        <f>P7465*B7465</f>
        <v>15000</v>
      </c>
      <c r="R7465" s="2">
        <f>(Q7465-O7465)/O7465*100</f>
        <v>67.2490650777262</v>
      </c>
    </row>
    <row r="7466" spans="1:18">
      <c r="A7466" s="2" t="str">
        <f>"*ST阳化"</f>
        <v>*ST阳化</v>
      </c>
      <c r="B7466" s="2">
        <v>900</v>
      </c>
      <c r="C7466" s="2">
        <v>600</v>
      </c>
      <c r="D7466" s="2" t="str">
        <f>"人民币"</f>
        <v>人民币</v>
      </c>
      <c r="E7466" s="2">
        <v>7.599</v>
      </c>
      <c r="F7466" s="2">
        <v>-80.2</v>
      </c>
      <c r="G7466" s="2">
        <v>-1.17</v>
      </c>
      <c r="H7466" s="2"/>
      <c r="I7466" s="2">
        <v>6759</v>
      </c>
      <c r="J7466" s="2">
        <v>7.51</v>
      </c>
      <c r="K7466" s="2">
        <v>300</v>
      </c>
      <c r="L7466" s="2">
        <v>0</v>
      </c>
      <c r="M7466" s="2" t="str">
        <f>"600691"</f>
        <v>600691</v>
      </c>
      <c r="N7466" s="2" t="str">
        <f>"A453612732"</f>
        <v>A453612732</v>
      </c>
      <c r="O7466" s="2" t="str">
        <f>"6839.20"</f>
        <v>6839.20</v>
      </c>
      <c r="P7466" s="2">
        <v>11</v>
      </c>
      <c r="Q7466" s="2">
        <f>P7466*B7466</f>
        <v>9900</v>
      </c>
      <c r="R7466" s="2">
        <f>(Q7466-O7466)/O7466*100</f>
        <v>44.7537723710376</v>
      </c>
    </row>
    <row r="7467" spans="1:18">
      <c r="A7467" s="2" t="str">
        <f>"雪峰科技"</f>
        <v>雪峰科技</v>
      </c>
      <c r="B7467" s="2">
        <v>200</v>
      </c>
      <c r="C7467" s="2">
        <v>100</v>
      </c>
      <c r="D7467" s="2" t="str">
        <f>"人民币"</f>
        <v>人民币</v>
      </c>
      <c r="E7467" s="2">
        <v>37.898</v>
      </c>
      <c r="F7467" s="2">
        <v>-1239.59</v>
      </c>
      <c r="G7467" s="2">
        <v>-16.35</v>
      </c>
      <c r="H7467" s="2"/>
      <c r="I7467" s="2">
        <v>6340</v>
      </c>
      <c r="J7467" s="2">
        <v>31.7</v>
      </c>
      <c r="K7467" s="2">
        <v>100</v>
      </c>
      <c r="L7467" s="2">
        <v>0</v>
      </c>
      <c r="M7467" s="2" t="str">
        <f>"603227"</f>
        <v>603227</v>
      </c>
      <c r="N7467" s="2" t="str">
        <f>"A453612732"</f>
        <v>A453612732</v>
      </c>
      <c r="O7467" s="2" t="str">
        <f>"7579.59"</f>
        <v>7579.59</v>
      </c>
      <c r="P7467" s="2">
        <v>42</v>
      </c>
      <c r="Q7467" s="2">
        <f>P7467*B7467</f>
        <v>8400</v>
      </c>
      <c r="R7467" s="2">
        <f>(Q7467-O7467)/O7467*100</f>
        <v>10.8239363870605</v>
      </c>
    </row>
    <row r="7468" spans="1:18">
      <c r="A7468" s="2" t="str">
        <f>"三花股份"</f>
        <v>三花股份</v>
      </c>
      <c r="B7468" s="2">
        <v>400</v>
      </c>
      <c r="C7468" s="2">
        <v>400</v>
      </c>
      <c r="D7468" s="2" t="str">
        <f>"人民币"</f>
        <v>人民币</v>
      </c>
      <c r="E7468" s="2">
        <v>13.737</v>
      </c>
      <c r="F7468" s="2">
        <v>69.25</v>
      </c>
      <c r="G7468" s="2">
        <v>1.26</v>
      </c>
      <c r="H7468" s="2"/>
      <c r="I7468" s="2">
        <v>5564</v>
      </c>
      <c r="J7468" s="2">
        <v>13.91</v>
      </c>
      <c r="K7468" s="2">
        <v>0</v>
      </c>
      <c r="L7468" s="2">
        <v>0</v>
      </c>
      <c r="M7468" s="2" t="str">
        <f>"002050"</f>
        <v>002050</v>
      </c>
      <c r="N7468" s="2" t="str">
        <f t="shared" ref="N7468:N7473" si="2229">"0157472516"</f>
        <v>0157472516</v>
      </c>
      <c r="O7468" s="2" t="str">
        <f>"5494.75"</f>
        <v>5494.75</v>
      </c>
      <c r="P7468" s="2">
        <v>20</v>
      </c>
      <c r="Q7468" s="2">
        <f>P7468*B7468</f>
        <v>8000</v>
      </c>
      <c r="R7468" s="2">
        <f>(Q7468-O7468)/O7468*100</f>
        <v>45.5935210883116</v>
      </c>
    </row>
    <row r="7469" spans="1:18">
      <c r="A7469" s="2" t="str">
        <f>"农 产 品"</f>
        <v>农 产 品</v>
      </c>
      <c r="B7469" s="2">
        <v>200</v>
      </c>
      <c r="C7469" s="2">
        <v>200</v>
      </c>
      <c r="D7469" s="2" t="str">
        <f>"人民币"</f>
        <v>人民币</v>
      </c>
      <c r="E7469" s="2">
        <v>25.665</v>
      </c>
      <c r="F7469" s="2">
        <v>-601</v>
      </c>
      <c r="G7469" s="2">
        <v>-11.71</v>
      </c>
      <c r="H7469" s="2"/>
      <c r="I7469" s="2">
        <v>4532</v>
      </c>
      <c r="J7469" s="2">
        <v>22.66</v>
      </c>
      <c r="K7469" s="2">
        <v>0</v>
      </c>
      <c r="L7469" s="2">
        <v>0</v>
      </c>
      <c r="M7469" s="2" t="str">
        <f>"000061"</f>
        <v>000061</v>
      </c>
      <c r="N7469" s="2" t="str">
        <f>"0157472516"</f>
        <v>0157472516</v>
      </c>
      <c r="O7469" s="2" t="str">
        <f>"5133.00"</f>
        <v>5133.00</v>
      </c>
      <c r="P7469" s="2">
        <v>35</v>
      </c>
      <c r="Q7469" s="2">
        <f>P7469*B7469</f>
        <v>7000</v>
      </c>
      <c r="R7469" s="2">
        <f>(Q7469-O7469)/O7469*100</f>
        <v>36.3724917202416</v>
      </c>
    </row>
    <row r="7470" spans="1:18">
      <c r="A7470" s="2" t="str">
        <f>"北京城建"</f>
        <v>北京城建</v>
      </c>
      <c r="B7470" s="2">
        <v>200</v>
      </c>
      <c r="C7470" s="2">
        <v>200</v>
      </c>
      <c r="D7470" s="2" t="str">
        <f>"人民币"</f>
        <v>人民币</v>
      </c>
      <c r="E7470" s="2">
        <v>24.605</v>
      </c>
      <c r="F7470" s="2">
        <v>-394.99</v>
      </c>
      <c r="G7470" s="2">
        <v>-8.03</v>
      </c>
      <c r="H7470" s="2"/>
      <c r="I7470" s="2">
        <v>4526</v>
      </c>
      <c r="J7470" s="2">
        <v>22.63</v>
      </c>
      <c r="K7470" s="2">
        <v>0</v>
      </c>
      <c r="L7470" s="2">
        <v>0</v>
      </c>
      <c r="M7470" s="2" t="str">
        <f>"600266"</f>
        <v>600266</v>
      </c>
      <c r="N7470" s="2" t="str">
        <f t="shared" ref="N7470:N7472" si="2230">"A453612732"</f>
        <v>A453612732</v>
      </c>
      <c r="O7470" s="2" t="str">
        <f>"4920.99"</f>
        <v>4920.99</v>
      </c>
      <c r="P7470" s="2">
        <v>28</v>
      </c>
      <c r="Q7470" s="2">
        <f>P7470*B7470</f>
        <v>5600</v>
      </c>
      <c r="R7470" s="2">
        <f>(Q7470-O7470)/O7470*100</f>
        <v>13.7982397850839</v>
      </c>
    </row>
    <row r="7471" spans="1:18">
      <c r="A7471" s="2" t="str">
        <f>"上汽集团"</f>
        <v>上汽集团</v>
      </c>
      <c r="B7471" s="2">
        <v>200</v>
      </c>
      <c r="C7471" s="2">
        <v>200</v>
      </c>
      <c r="D7471" s="2" t="str">
        <f>"人民币"</f>
        <v>人民币</v>
      </c>
      <c r="E7471" s="2">
        <v>24.736</v>
      </c>
      <c r="F7471" s="2">
        <v>-449.12</v>
      </c>
      <c r="G7471" s="2">
        <v>-9.08</v>
      </c>
      <c r="H7471" s="2"/>
      <c r="I7471" s="2">
        <v>4498</v>
      </c>
      <c r="J7471" s="2">
        <v>22.49</v>
      </c>
      <c r="K7471" s="2">
        <v>0</v>
      </c>
      <c r="L7471" s="2">
        <v>0</v>
      </c>
      <c r="M7471" s="2" t="str">
        <f>"600104"</f>
        <v>600104</v>
      </c>
      <c r="N7471" s="2" t="str">
        <f>"A453612732"</f>
        <v>A453612732</v>
      </c>
      <c r="O7471" s="2" t="str">
        <f>"4947.12"</f>
        <v>4947.12</v>
      </c>
      <c r="P7471" s="2">
        <v>35</v>
      </c>
      <c r="Q7471" s="2">
        <f>P7471*B7471</f>
        <v>7000</v>
      </c>
      <c r="R7471" s="2">
        <f>(Q7471-O7471)/O7471*100</f>
        <v>41.4964666310904</v>
      </c>
    </row>
    <row r="7472" spans="1:18">
      <c r="A7472" s="2" t="str">
        <f>"中海集运"</f>
        <v>中海集运</v>
      </c>
      <c r="B7472" s="2">
        <v>400</v>
      </c>
      <c r="C7472" s="2">
        <v>400</v>
      </c>
      <c r="D7472" s="2" t="str">
        <f>"人民币"</f>
        <v>人民币</v>
      </c>
      <c r="E7472" s="2">
        <v>9.099</v>
      </c>
      <c r="F7472" s="2">
        <v>-167.68</v>
      </c>
      <c r="G7472" s="2">
        <v>-4.6</v>
      </c>
      <c r="H7472" s="2"/>
      <c r="I7472" s="2">
        <v>3472</v>
      </c>
      <c r="J7472" s="2">
        <v>8.68</v>
      </c>
      <c r="K7472" s="2">
        <v>0</v>
      </c>
      <c r="L7472" s="2">
        <v>0</v>
      </c>
      <c r="M7472" s="2" t="str">
        <f>"601866"</f>
        <v>601866</v>
      </c>
      <c r="N7472" s="2" t="str">
        <f>"A453612732"</f>
        <v>A453612732</v>
      </c>
      <c r="O7472" s="2" t="str">
        <f>"3639.68"</f>
        <v>3639.68</v>
      </c>
      <c r="P7472" s="2">
        <v>12</v>
      </c>
      <c r="Q7472" s="2">
        <f>P7472*B7472</f>
        <v>4800</v>
      </c>
      <c r="R7472" s="2">
        <f>(Q7472-O7472)/O7472*100</f>
        <v>31.8797256901706</v>
      </c>
    </row>
    <row r="7473" spans="1:18">
      <c r="A7473" s="2" t="str">
        <f>"中航军B"</f>
        <v>中航军B</v>
      </c>
      <c r="B7473" s="2">
        <v>3000</v>
      </c>
      <c r="C7473" s="2">
        <v>3000</v>
      </c>
      <c r="D7473" s="2" t="str">
        <f>"人民币"</f>
        <v>人民币</v>
      </c>
      <c r="E7473" s="2">
        <v>0.972</v>
      </c>
      <c r="F7473" s="2">
        <v>-62</v>
      </c>
      <c r="G7473" s="2">
        <v>-2.16</v>
      </c>
      <c r="H7473" s="2"/>
      <c r="I7473" s="2">
        <v>2853</v>
      </c>
      <c r="J7473" s="2">
        <v>0.951</v>
      </c>
      <c r="K7473" s="2">
        <v>0</v>
      </c>
      <c r="L7473" s="2">
        <v>0</v>
      </c>
      <c r="M7473" s="2" t="str">
        <f>"150222"</f>
        <v>150222</v>
      </c>
      <c r="N7473" s="2" t="str">
        <f>"0157472516"</f>
        <v>0157472516</v>
      </c>
      <c r="O7473" s="2" t="str">
        <f>"2915.00"</f>
        <v>2915.00</v>
      </c>
      <c r="P7473" s="2">
        <v>1.1</v>
      </c>
      <c r="Q7473" s="2">
        <f>P7473*B7473</f>
        <v>3300</v>
      </c>
      <c r="R7473" s="2">
        <f>(Q7473-O7473)/O7473*100</f>
        <v>13.2075471698113</v>
      </c>
    </row>
    <row r="7474" spans="1:18">
      <c r="A7474" s="2" t="str">
        <f>"华贸物流"</f>
        <v>华贸物流</v>
      </c>
      <c r="B7474" s="2">
        <v>200</v>
      </c>
      <c r="C7474" s="2">
        <v>200</v>
      </c>
      <c r="D7474" s="2" t="str">
        <f>"人民币"</f>
        <v>人民币</v>
      </c>
      <c r="E7474" s="2">
        <v>16.576</v>
      </c>
      <c r="F7474" s="2">
        <v>-473.12</v>
      </c>
      <c r="G7474" s="2">
        <v>-14.27</v>
      </c>
      <c r="H7474" s="2"/>
      <c r="I7474" s="2">
        <v>2842</v>
      </c>
      <c r="J7474" s="2">
        <v>14.21</v>
      </c>
      <c r="K7474" s="2">
        <v>0</v>
      </c>
      <c r="L7474" s="2">
        <v>0</v>
      </c>
      <c r="M7474" s="2" t="str">
        <f>"603128"</f>
        <v>603128</v>
      </c>
      <c r="N7474" s="2" t="str">
        <f t="shared" ref="N7474:N7477" si="2231">"A453612732"</f>
        <v>A453612732</v>
      </c>
      <c r="O7474" s="2" t="str">
        <f>"3315.12"</f>
        <v>3315.12</v>
      </c>
      <c r="P7474" s="2">
        <v>20</v>
      </c>
      <c r="Q7474" s="2">
        <f>P7474*B7474</f>
        <v>4000</v>
      </c>
      <c r="R7474" s="2">
        <f>(Q7474-O7474)/O7474*100</f>
        <v>20.6592823185888</v>
      </c>
    </row>
    <row r="7475" spans="1:18">
      <c r="A7475" s="2" t="str">
        <f>"盛达矿业"</f>
        <v>盛达矿业</v>
      </c>
      <c r="B7475" s="2">
        <v>100</v>
      </c>
      <c r="C7475" s="2">
        <v>100</v>
      </c>
      <c r="D7475" s="2" t="str">
        <f>"人民币"</f>
        <v>人民币</v>
      </c>
      <c r="E7475" s="2">
        <v>38.308</v>
      </c>
      <c r="F7475" s="2">
        <v>-1175.77</v>
      </c>
      <c r="G7475" s="2">
        <v>-30.69</v>
      </c>
      <c r="H7475" s="2"/>
      <c r="I7475" s="2">
        <v>2655</v>
      </c>
      <c r="J7475" s="2">
        <v>26.55</v>
      </c>
      <c r="K7475" s="2">
        <v>0</v>
      </c>
      <c r="L7475" s="2">
        <v>100</v>
      </c>
      <c r="M7475" s="2" t="str">
        <f>"000603"</f>
        <v>000603</v>
      </c>
      <c r="N7475" s="2" t="str">
        <f>"0157472516"</f>
        <v>0157472516</v>
      </c>
      <c r="O7475" s="2" t="str">
        <f>"3830.77"</f>
        <v>3830.77</v>
      </c>
      <c r="P7475" s="2">
        <v>40</v>
      </c>
      <c r="Q7475" s="2">
        <f>P7475*B7475</f>
        <v>4000</v>
      </c>
      <c r="R7475" s="2">
        <f>(Q7475-O7475)/O7475*100</f>
        <v>4.41764971533138</v>
      </c>
    </row>
    <row r="7476" spans="1:18">
      <c r="A7476" s="2" t="str">
        <f>"大众交通"</f>
        <v>大众交通</v>
      </c>
      <c r="B7476" s="2">
        <v>100</v>
      </c>
      <c r="C7476" s="2">
        <v>100</v>
      </c>
      <c r="D7476" s="2" t="str">
        <f>"人民币"</f>
        <v>人民币</v>
      </c>
      <c r="E7476" s="2">
        <v>30.941</v>
      </c>
      <c r="F7476" s="2">
        <v>-1037.13</v>
      </c>
      <c r="G7476" s="2">
        <v>-33.52</v>
      </c>
      <c r="H7476" s="2"/>
      <c r="I7476" s="2">
        <v>2057</v>
      </c>
      <c r="J7476" s="2">
        <v>20.57</v>
      </c>
      <c r="K7476" s="2">
        <v>0</v>
      </c>
      <c r="L7476" s="2">
        <v>0</v>
      </c>
      <c r="M7476" s="2" t="str">
        <f>"600611"</f>
        <v>600611</v>
      </c>
      <c r="N7476" s="2" t="str">
        <f>"A453612732"</f>
        <v>A453612732</v>
      </c>
      <c r="O7476" s="2" t="str">
        <f>"3094.13"</f>
        <v>3094.13</v>
      </c>
      <c r="P7476" s="2">
        <v>28</v>
      </c>
      <c r="Q7476" s="2">
        <f>P7476*B7476</f>
        <v>2800</v>
      </c>
      <c r="R7476" s="2">
        <f>(Q7476-O7476)/O7476*100</f>
        <v>-9.50606470962759</v>
      </c>
    </row>
    <row r="7477" spans="1:18">
      <c r="A7477" s="2" t="str">
        <f>"中国中车"</f>
        <v>中国中车</v>
      </c>
      <c r="B7477" s="2">
        <v>100</v>
      </c>
      <c r="C7477" s="2">
        <v>100</v>
      </c>
      <c r="D7477" s="2" t="str">
        <f>"人民币"</f>
        <v>人民币</v>
      </c>
      <c r="E7477" s="2">
        <v>26.395</v>
      </c>
      <c r="F7477" s="2">
        <v>-631.5</v>
      </c>
      <c r="G7477" s="2">
        <v>-23.92</v>
      </c>
      <c r="H7477" s="2"/>
      <c r="I7477" s="2">
        <v>2008</v>
      </c>
      <c r="J7477" s="2">
        <v>20.08</v>
      </c>
      <c r="K7477" s="2">
        <v>0</v>
      </c>
      <c r="L7477" s="2">
        <v>100</v>
      </c>
      <c r="M7477" s="2" t="str">
        <f>"601766"</f>
        <v>601766</v>
      </c>
      <c r="N7477" s="2" t="str">
        <f>"A453612732"</f>
        <v>A453612732</v>
      </c>
      <c r="O7477" s="2" t="str">
        <f>"2639.50"</f>
        <v>2639.50</v>
      </c>
      <c r="P7477" s="2">
        <v>30</v>
      </c>
      <c r="Q7477" s="2">
        <f>P7477*B7477</f>
        <v>3000</v>
      </c>
      <c r="R7477" s="2">
        <f>(Q7477-O7477)/O7477*100</f>
        <v>13.6578897518469</v>
      </c>
    </row>
    <row r="7478" spans="1:18">
      <c r="A7478" s="2" t="s">
        <v>8</v>
      </c>
      <c r="B7478" s="2" t="s">
        <v>9</v>
      </c>
      <c r="C7478" s="4" t="s">
        <v>10</v>
      </c>
      <c r="D7478" s="4"/>
      <c r="E7478" s="4"/>
      <c r="F7478" s="2"/>
      <c r="G7478" s="2">
        <f>SUM(G7462:G7477)</f>
        <v>-178.38</v>
      </c>
      <c r="H7478" s="2"/>
      <c r="I7478" s="2"/>
      <c r="J7478" s="2"/>
      <c r="K7478" s="2"/>
      <c r="L7478" s="2"/>
      <c r="M7478" s="2"/>
      <c r="N7478" s="2"/>
      <c r="O7478" s="2"/>
      <c r="P7478" s="2"/>
      <c r="Q7478" s="2">
        <f>SUM(Q7462:Q7477)</f>
        <v>134800</v>
      </c>
      <c r="R7478" s="2"/>
    </row>
    <row r="7480" spans="2:18">
      <c r="B7480" s="2" t="str">
        <f>"币种"</f>
        <v>币种</v>
      </c>
      <c r="C7480" s="2" t="str">
        <f>"余额"</f>
        <v>余额</v>
      </c>
      <c r="D7480" s="2" t="str">
        <f>"可用"</f>
        <v>可用</v>
      </c>
      <c r="E7480" s="2" t="str">
        <f>"可取"</f>
        <v>可取</v>
      </c>
      <c r="F7480" s="2" t="str">
        <f>"参考市值"</f>
        <v>参考市值</v>
      </c>
      <c r="G7480" s="2" t="str">
        <f>"资产"</f>
        <v>资产</v>
      </c>
      <c r="H7480" s="2" t="str">
        <f>"盈亏"</f>
        <v>盈亏</v>
      </c>
      <c r="I7480" s="2"/>
      <c r="J7480" s="2"/>
      <c r="K7480" s="2"/>
      <c r="L7480" s="2"/>
      <c r="M7480" s="2"/>
      <c r="N7480" s="2"/>
      <c r="O7480" s="2"/>
      <c r="P7480" s="2"/>
      <c r="Q7480" s="2"/>
      <c r="R7480" s="2"/>
    </row>
    <row r="7481" spans="2:18">
      <c r="B7481" s="2" t="str">
        <f>"人民币"</f>
        <v>人民币</v>
      </c>
      <c r="C7481" s="2" t="str">
        <f>"5508.71"</f>
        <v>5508.71</v>
      </c>
      <c r="D7481" s="2" t="str">
        <f>"138.54"</f>
        <v>138.54</v>
      </c>
      <c r="E7481" s="2" t="str">
        <f>"138.54"</f>
        <v>138.54</v>
      </c>
      <c r="F7481" s="2" t="str">
        <f>"91616.00"</f>
        <v>91616.00</v>
      </c>
      <c r="G7481" s="2" t="str">
        <f>"91754.54"</f>
        <v>91754.54</v>
      </c>
      <c r="H7481" s="2" t="str">
        <f>"-9194.42"</f>
        <v>-9194.42</v>
      </c>
      <c r="I7481" s="2"/>
      <c r="J7481" s="2"/>
      <c r="K7481" s="2"/>
      <c r="L7481" s="2"/>
      <c r="M7481" s="2"/>
      <c r="N7481" s="2"/>
      <c r="O7481" s="2"/>
      <c r="P7481" s="2"/>
      <c r="Q7481" s="2"/>
      <c r="R7481" s="2"/>
    </row>
    <row r="7482" spans="2:18"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8"/>
    </row>
    <row r="7483" spans="2:19">
      <c r="B7483" s="2" t="s">
        <v>0</v>
      </c>
      <c r="C7483" s="2" t="str">
        <f>"证券数量"</f>
        <v>证券数量</v>
      </c>
      <c r="D7483" s="2" t="s">
        <v>1</v>
      </c>
      <c r="E7483" s="2" t="str">
        <f>"价格币种"</f>
        <v>价格币种</v>
      </c>
      <c r="F7483" s="2" t="str">
        <f>"成本价"</f>
        <v>成本价</v>
      </c>
      <c r="G7483" s="2" t="str">
        <f>"浮动盈亏"</f>
        <v>浮动盈亏</v>
      </c>
      <c r="H7483" s="2" t="str">
        <f>"盈亏比例(%)"</f>
        <v>盈亏比例(%)</v>
      </c>
      <c r="I7483" s="2" t="str">
        <f>"折算汇率"</f>
        <v>折算汇率</v>
      </c>
      <c r="J7483" s="2" t="str">
        <f>"最新市值"</f>
        <v>最新市值</v>
      </c>
      <c r="K7483" s="2" t="str">
        <f>"当前价"</f>
        <v>当前价</v>
      </c>
      <c r="L7483" s="2" t="str">
        <f>"今买数量"</f>
        <v>今买数量</v>
      </c>
      <c r="M7483" s="2" t="str">
        <f>"今卖数量"</f>
        <v>今卖数量</v>
      </c>
      <c r="N7483" s="2" t="str">
        <f>"证券代码"</f>
        <v>证券代码</v>
      </c>
      <c r="O7483" s="2" t="str">
        <f>"股东代码"</f>
        <v>股东代码</v>
      </c>
      <c r="P7483" s="2" t="str">
        <f>"成本金额"</f>
        <v>成本金额</v>
      </c>
      <c r="Q7483" s="2" t="s">
        <v>2</v>
      </c>
      <c r="R7483" s="2"/>
      <c r="S7483" s="2" t="s">
        <v>3</v>
      </c>
    </row>
    <row r="7484" spans="2:19">
      <c r="B7484" s="2" t="s">
        <v>4</v>
      </c>
      <c r="C7484" s="9" t="s">
        <v>5</v>
      </c>
      <c r="D7484" s="9" t="s">
        <v>5</v>
      </c>
      <c r="E7484" s="2" t="str">
        <f t="shared" ref="E7484:E7499" si="2232">"人民币"</f>
        <v>人民币</v>
      </c>
      <c r="F7484" s="2">
        <v>19.758</v>
      </c>
      <c r="G7484" s="2">
        <v>-1294.53</v>
      </c>
      <c r="H7484" s="2">
        <v>-8.19</v>
      </c>
      <c r="I7484" s="9" t="s">
        <v>6</v>
      </c>
      <c r="J7484" s="2">
        <v>14512</v>
      </c>
      <c r="K7484" s="2">
        <v>18.14</v>
      </c>
      <c r="L7484" s="2">
        <v>0</v>
      </c>
      <c r="M7484" s="2">
        <v>0</v>
      </c>
      <c r="N7484" s="2" t="str">
        <f>"000936"</f>
        <v>000936</v>
      </c>
      <c r="O7484" s="2" t="str">
        <f t="shared" ref="O7484:O7487" si="2233">"0157472516"</f>
        <v>0157472516</v>
      </c>
      <c r="P7484" s="2" t="str">
        <f>"15806.53"</f>
        <v>15806.53</v>
      </c>
      <c r="Q7484" s="2">
        <v>30</v>
      </c>
      <c r="R7484" s="2">
        <f t="shared" ref="R7484:R7499" si="2234">Q7484*C7484</f>
        <v>24000</v>
      </c>
      <c r="S7484" s="2">
        <f t="shared" ref="S7484:S7499" si="2235">(R7484-P7484)/P7484*100</f>
        <v>51.835981711356</v>
      </c>
    </row>
    <row r="7485" spans="2:19">
      <c r="B7485" s="2" t="str">
        <f>"创业板B"</f>
        <v>创业板B</v>
      </c>
      <c r="C7485" s="2">
        <v>10000</v>
      </c>
      <c r="D7485" s="2">
        <v>10000</v>
      </c>
      <c r="E7485" s="2" t="str">
        <f>"人民币"</f>
        <v>人民币</v>
      </c>
      <c r="F7485" s="2">
        <v>1.116</v>
      </c>
      <c r="G7485" s="2">
        <v>-927.5</v>
      </c>
      <c r="H7485" s="2">
        <v>-8.33</v>
      </c>
      <c r="I7485" s="2"/>
      <c r="J7485" s="2">
        <v>10230</v>
      </c>
      <c r="K7485" s="2">
        <v>1.023</v>
      </c>
      <c r="L7485" s="2">
        <v>0</v>
      </c>
      <c r="M7485" s="2">
        <v>0</v>
      </c>
      <c r="N7485" s="2" t="str">
        <f>"150153"</f>
        <v>150153</v>
      </c>
      <c r="O7485" s="2" t="str">
        <f>"0157472516"</f>
        <v>0157472516</v>
      </c>
      <c r="P7485" s="2" t="str">
        <f>"11157.50"</f>
        <v>11157.50</v>
      </c>
      <c r="Q7485" s="2">
        <v>1.3</v>
      </c>
      <c r="R7485" s="2">
        <f>Q7485*C7485</f>
        <v>13000</v>
      </c>
      <c r="S7485" s="2">
        <f>(R7485-P7485)/P7485*100</f>
        <v>16.5135559041004</v>
      </c>
    </row>
    <row r="7486" spans="2:19">
      <c r="B7486" s="2" t="s">
        <v>7</v>
      </c>
      <c r="C7486" s="2">
        <v>600</v>
      </c>
      <c r="D7486" s="2">
        <v>600</v>
      </c>
      <c r="E7486" s="2" t="str">
        <f>"人民币"</f>
        <v>人民币</v>
      </c>
      <c r="F7486" s="2">
        <v>17.548</v>
      </c>
      <c r="G7486" s="2">
        <v>-310.88</v>
      </c>
      <c r="H7486" s="2">
        <v>-2.95</v>
      </c>
      <c r="I7486" s="2"/>
      <c r="J7486" s="2">
        <v>10218</v>
      </c>
      <c r="K7486" s="2">
        <v>17.03</v>
      </c>
      <c r="L7486" s="2">
        <v>0</v>
      </c>
      <c r="M7486" s="2">
        <v>0</v>
      </c>
      <c r="N7486" s="2" t="str">
        <f>"600008"</f>
        <v>600008</v>
      </c>
      <c r="O7486" s="2" t="str">
        <f t="shared" ref="O7486:O7489" si="2236">"A453612732"</f>
        <v>A453612732</v>
      </c>
      <c r="P7486" s="2" t="str">
        <f>"10528.88"</f>
        <v>10528.88</v>
      </c>
      <c r="Q7486" s="2">
        <v>25</v>
      </c>
      <c r="R7486" s="2">
        <f>Q7486*C7486</f>
        <v>15000</v>
      </c>
      <c r="S7486" s="2">
        <f>(R7486-P7486)/P7486*100</f>
        <v>42.4652954540274</v>
      </c>
    </row>
    <row r="7487" spans="2:19">
      <c r="B7487" s="2" t="str">
        <f>"华英农业"</f>
        <v>华英农业</v>
      </c>
      <c r="C7487" s="2">
        <v>600</v>
      </c>
      <c r="D7487" s="2">
        <v>300</v>
      </c>
      <c r="E7487" s="2" t="str">
        <f>"人民币"</f>
        <v>人民币</v>
      </c>
      <c r="F7487" s="2">
        <v>14.948</v>
      </c>
      <c r="G7487" s="2">
        <v>-418.66</v>
      </c>
      <c r="H7487" s="2">
        <v>-4.67</v>
      </c>
      <c r="I7487" s="2"/>
      <c r="J7487" s="2">
        <v>8550</v>
      </c>
      <c r="K7487" s="2">
        <v>14.25</v>
      </c>
      <c r="L7487" s="2">
        <v>300</v>
      </c>
      <c r="M7487" s="2">
        <v>0</v>
      </c>
      <c r="N7487" s="2" t="str">
        <f>"002321"</f>
        <v>002321</v>
      </c>
      <c r="O7487" s="2" t="str">
        <f>"0157472516"</f>
        <v>0157472516</v>
      </c>
      <c r="P7487" s="2" t="str">
        <f>"8968.66"</f>
        <v>8968.66</v>
      </c>
      <c r="Q7487" s="2">
        <v>25</v>
      </c>
      <c r="R7487" s="2">
        <f>Q7487*C7487</f>
        <v>15000</v>
      </c>
      <c r="S7487" s="2">
        <f>(R7487-P7487)/P7487*100</f>
        <v>67.2490650777262</v>
      </c>
    </row>
    <row r="7488" spans="2:19">
      <c r="B7488" s="2" t="str">
        <f>"*ST阳化"</f>
        <v>*ST阳化</v>
      </c>
      <c r="C7488" s="2">
        <v>900</v>
      </c>
      <c r="D7488" s="2">
        <v>600</v>
      </c>
      <c r="E7488" s="2" t="str">
        <f>"人民币"</f>
        <v>人民币</v>
      </c>
      <c r="F7488" s="2">
        <v>7.599</v>
      </c>
      <c r="G7488" s="2">
        <v>-80.2</v>
      </c>
      <c r="H7488" s="2">
        <v>-1.17</v>
      </c>
      <c r="I7488" s="2"/>
      <c r="J7488" s="2">
        <v>6759</v>
      </c>
      <c r="K7488" s="2">
        <v>7.51</v>
      </c>
      <c r="L7488" s="2">
        <v>300</v>
      </c>
      <c r="M7488" s="2">
        <v>0</v>
      </c>
      <c r="N7488" s="2" t="str">
        <f>"600691"</f>
        <v>600691</v>
      </c>
      <c r="O7488" s="2" t="str">
        <f>"A453612732"</f>
        <v>A453612732</v>
      </c>
      <c r="P7488" s="2" t="str">
        <f>"6839.20"</f>
        <v>6839.20</v>
      </c>
      <c r="Q7488" s="2">
        <v>11</v>
      </c>
      <c r="R7488" s="2">
        <f>Q7488*C7488</f>
        <v>9900</v>
      </c>
      <c r="S7488" s="2">
        <f>(R7488-P7488)/P7488*100</f>
        <v>44.7537723710376</v>
      </c>
    </row>
    <row r="7489" spans="2:19">
      <c r="B7489" s="2" t="str">
        <f>"雪峰科技"</f>
        <v>雪峰科技</v>
      </c>
      <c r="C7489" s="2">
        <v>200</v>
      </c>
      <c r="D7489" s="2">
        <v>100</v>
      </c>
      <c r="E7489" s="2" t="str">
        <f>"人民币"</f>
        <v>人民币</v>
      </c>
      <c r="F7489" s="2">
        <v>37.898</v>
      </c>
      <c r="G7489" s="2">
        <v>-1239.59</v>
      </c>
      <c r="H7489" s="2">
        <v>-16.35</v>
      </c>
      <c r="I7489" s="2"/>
      <c r="J7489" s="2">
        <v>6340</v>
      </c>
      <c r="K7489" s="2">
        <v>31.7</v>
      </c>
      <c r="L7489" s="2">
        <v>100</v>
      </c>
      <c r="M7489" s="2">
        <v>0</v>
      </c>
      <c r="N7489" s="2" t="str">
        <f>"603227"</f>
        <v>603227</v>
      </c>
      <c r="O7489" s="2" t="str">
        <f>"A453612732"</f>
        <v>A453612732</v>
      </c>
      <c r="P7489" s="2" t="str">
        <f>"7579.59"</f>
        <v>7579.59</v>
      </c>
      <c r="Q7489" s="2">
        <v>42</v>
      </c>
      <c r="R7489" s="2">
        <f>Q7489*C7489</f>
        <v>8400</v>
      </c>
      <c r="S7489" s="2">
        <f>(R7489-P7489)/P7489*100</f>
        <v>10.8239363870605</v>
      </c>
    </row>
    <row r="7490" spans="2:19">
      <c r="B7490" s="2" t="str">
        <f>"三花股份"</f>
        <v>三花股份</v>
      </c>
      <c r="C7490" s="2">
        <v>400</v>
      </c>
      <c r="D7490" s="2">
        <v>400</v>
      </c>
      <c r="E7490" s="2" t="str">
        <f>"人民币"</f>
        <v>人民币</v>
      </c>
      <c r="F7490" s="2">
        <v>13.737</v>
      </c>
      <c r="G7490" s="2">
        <v>69.25</v>
      </c>
      <c r="H7490" s="2">
        <v>1.26</v>
      </c>
      <c r="I7490" s="2"/>
      <c r="J7490" s="2">
        <v>5564</v>
      </c>
      <c r="K7490" s="2">
        <v>13.91</v>
      </c>
      <c r="L7490" s="2">
        <v>0</v>
      </c>
      <c r="M7490" s="2">
        <v>0</v>
      </c>
      <c r="N7490" s="2" t="str">
        <f>"002050"</f>
        <v>002050</v>
      </c>
      <c r="O7490" s="2" t="str">
        <f t="shared" ref="O7490:O7495" si="2237">"0157472516"</f>
        <v>0157472516</v>
      </c>
      <c r="P7490" s="2" t="str">
        <f>"5494.75"</f>
        <v>5494.75</v>
      </c>
      <c r="Q7490" s="2">
        <v>20</v>
      </c>
      <c r="R7490" s="2">
        <f>Q7490*C7490</f>
        <v>8000</v>
      </c>
      <c r="S7490" s="2">
        <f>(R7490-P7490)/P7490*100</f>
        <v>45.5935210883116</v>
      </c>
    </row>
    <row r="7491" spans="2:19">
      <c r="B7491" s="2" t="str">
        <f>"农 产 品"</f>
        <v>农 产 品</v>
      </c>
      <c r="C7491" s="2">
        <v>200</v>
      </c>
      <c r="D7491" s="2">
        <v>200</v>
      </c>
      <c r="E7491" s="2" t="str">
        <f>"人民币"</f>
        <v>人民币</v>
      </c>
      <c r="F7491" s="2">
        <v>25.665</v>
      </c>
      <c r="G7491" s="2">
        <v>-601</v>
      </c>
      <c r="H7491" s="2">
        <v>-11.71</v>
      </c>
      <c r="I7491" s="2"/>
      <c r="J7491" s="2">
        <v>4532</v>
      </c>
      <c r="K7491" s="2">
        <v>22.66</v>
      </c>
      <c r="L7491" s="2">
        <v>0</v>
      </c>
      <c r="M7491" s="2">
        <v>0</v>
      </c>
      <c r="N7491" s="2" t="str">
        <f>"000061"</f>
        <v>000061</v>
      </c>
      <c r="O7491" s="2" t="str">
        <f>"0157472516"</f>
        <v>0157472516</v>
      </c>
      <c r="P7491" s="2" t="str">
        <f>"5133.00"</f>
        <v>5133.00</v>
      </c>
      <c r="Q7491" s="2">
        <v>35</v>
      </c>
      <c r="R7491" s="2">
        <f>Q7491*C7491</f>
        <v>7000</v>
      </c>
      <c r="S7491" s="2">
        <f>(R7491-P7491)/P7491*100</f>
        <v>36.3724917202416</v>
      </c>
    </row>
    <row r="7492" spans="2:19">
      <c r="B7492" s="2" t="str">
        <f>"北京城建"</f>
        <v>北京城建</v>
      </c>
      <c r="C7492" s="2">
        <v>200</v>
      </c>
      <c r="D7492" s="2">
        <v>200</v>
      </c>
      <c r="E7492" s="2" t="str">
        <f>"人民币"</f>
        <v>人民币</v>
      </c>
      <c r="F7492" s="2">
        <v>24.605</v>
      </c>
      <c r="G7492" s="2">
        <v>-394.99</v>
      </c>
      <c r="H7492" s="2">
        <v>-8.03</v>
      </c>
      <c r="I7492" s="2"/>
      <c r="J7492" s="2">
        <v>4526</v>
      </c>
      <c r="K7492" s="2">
        <v>22.63</v>
      </c>
      <c r="L7492" s="2">
        <v>0</v>
      </c>
      <c r="M7492" s="2">
        <v>0</v>
      </c>
      <c r="N7492" s="2" t="str">
        <f>"600266"</f>
        <v>600266</v>
      </c>
      <c r="O7492" s="2" t="str">
        <f t="shared" ref="O7492:O7494" si="2238">"A453612732"</f>
        <v>A453612732</v>
      </c>
      <c r="P7492" s="2" t="str">
        <f>"4920.99"</f>
        <v>4920.99</v>
      </c>
      <c r="Q7492" s="2">
        <v>28</v>
      </c>
      <c r="R7492" s="2">
        <f>Q7492*C7492</f>
        <v>5600</v>
      </c>
      <c r="S7492" s="2">
        <f>(R7492-P7492)/P7492*100</f>
        <v>13.7982397850839</v>
      </c>
    </row>
    <row r="7493" spans="2:19">
      <c r="B7493" s="2" t="str">
        <f>"上汽集团"</f>
        <v>上汽集团</v>
      </c>
      <c r="C7493" s="2">
        <v>200</v>
      </c>
      <c r="D7493" s="2">
        <v>200</v>
      </c>
      <c r="E7493" s="2" t="str">
        <f>"人民币"</f>
        <v>人民币</v>
      </c>
      <c r="F7493" s="2">
        <v>24.736</v>
      </c>
      <c r="G7493" s="2">
        <v>-449.12</v>
      </c>
      <c r="H7493" s="2">
        <v>-9.08</v>
      </c>
      <c r="I7493" s="2"/>
      <c r="J7493" s="2">
        <v>4498</v>
      </c>
      <c r="K7493" s="2">
        <v>22.49</v>
      </c>
      <c r="L7493" s="2">
        <v>0</v>
      </c>
      <c r="M7493" s="2">
        <v>0</v>
      </c>
      <c r="N7493" s="2" t="str">
        <f>"600104"</f>
        <v>600104</v>
      </c>
      <c r="O7493" s="2" t="str">
        <f>"A453612732"</f>
        <v>A453612732</v>
      </c>
      <c r="P7493" s="2" t="str">
        <f>"4947.12"</f>
        <v>4947.12</v>
      </c>
      <c r="Q7493" s="2">
        <v>35</v>
      </c>
      <c r="R7493" s="2">
        <f>Q7493*C7493</f>
        <v>7000</v>
      </c>
      <c r="S7493" s="2">
        <f>(R7493-P7493)/P7493*100</f>
        <v>41.4964666310904</v>
      </c>
    </row>
    <row r="7494" spans="2:19">
      <c r="B7494" s="2" t="str">
        <f>"中海集运"</f>
        <v>中海集运</v>
      </c>
      <c r="C7494" s="2">
        <v>400</v>
      </c>
      <c r="D7494" s="2">
        <v>400</v>
      </c>
      <c r="E7494" s="2" t="str">
        <f>"人民币"</f>
        <v>人民币</v>
      </c>
      <c r="F7494" s="2">
        <v>9.099</v>
      </c>
      <c r="G7494" s="2">
        <v>-167.68</v>
      </c>
      <c r="H7494" s="2">
        <v>-4.6</v>
      </c>
      <c r="I7494" s="2"/>
      <c r="J7494" s="2">
        <v>3472</v>
      </c>
      <c r="K7494" s="2">
        <v>8.68</v>
      </c>
      <c r="L7494" s="2">
        <v>0</v>
      </c>
      <c r="M7494" s="2">
        <v>0</v>
      </c>
      <c r="N7494" s="2" t="str">
        <f>"601866"</f>
        <v>601866</v>
      </c>
      <c r="O7494" s="2" t="str">
        <f>"A453612732"</f>
        <v>A453612732</v>
      </c>
      <c r="P7494" s="2" t="str">
        <f>"3639.68"</f>
        <v>3639.68</v>
      </c>
      <c r="Q7494" s="2">
        <v>12</v>
      </c>
      <c r="R7494" s="2">
        <f>Q7494*C7494</f>
        <v>4800</v>
      </c>
      <c r="S7494" s="2">
        <f>(R7494-P7494)/P7494*100</f>
        <v>31.8797256901706</v>
      </c>
    </row>
    <row r="7495" spans="2:19">
      <c r="B7495" s="2" t="str">
        <f>"中航军B"</f>
        <v>中航军B</v>
      </c>
      <c r="C7495" s="2">
        <v>3000</v>
      </c>
      <c r="D7495" s="2">
        <v>3000</v>
      </c>
      <c r="E7495" s="2" t="str">
        <f>"人民币"</f>
        <v>人民币</v>
      </c>
      <c r="F7495" s="2">
        <v>0.972</v>
      </c>
      <c r="G7495" s="2">
        <v>-62</v>
      </c>
      <c r="H7495" s="2">
        <v>-2.16</v>
      </c>
      <c r="I7495" s="2"/>
      <c r="J7495" s="2">
        <v>2853</v>
      </c>
      <c r="K7495" s="2">
        <v>0.951</v>
      </c>
      <c r="L7495" s="2">
        <v>0</v>
      </c>
      <c r="M7495" s="2">
        <v>0</v>
      </c>
      <c r="N7495" s="2" t="str">
        <f>"150222"</f>
        <v>150222</v>
      </c>
      <c r="O7495" s="2" t="str">
        <f>"0157472516"</f>
        <v>0157472516</v>
      </c>
      <c r="P7495" s="2" t="str">
        <f>"2915.00"</f>
        <v>2915.00</v>
      </c>
      <c r="Q7495" s="2">
        <v>1.1</v>
      </c>
      <c r="R7495" s="2">
        <f>Q7495*C7495</f>
        <v>3300</v>
      </c>
      <c r="S7495" s="2">
        <f>(R7495-P7495)/P7495*100</f>
        <v>13.2075471698113</v>
      </c>
    </row>
    <row r="7496" spans="2:19">
      <c r="B7496" s="2" t="str">
        <f>"华贸物流"</f>
        <v>华贸物流</v>
      </c>
      <c r="C7496" s="2">
        <v>200</v>
      </c>
      <c r="D7496" s="2">
        <v>200</v>
      </c>
      <c r="E7496" s="2" t="str">
        <f>"人民币"</f>
        <v>人民币</v>
      </c>
      <c r="F7496" s="2">
        <v>16.576</v>
      </c>
      <c r="G7496" s="2">
        <v>-473.12</v>
      </c>
      <c r="H7496" s="2">
        <v>-14.27</v>
      </c>
      <c r="I7496" s="2"/>
      <c r="J7496" s="2">
        <v>2842</v>
      </c>
      <c r="K7496" s="2">
        <v>14.21</v>
      </c>
      <c r="L7496" s="2">
        <v>0</v>
      </c>
      <c r="M7496" s="2">
        <v>0</v>
      </c>
      <c r="N7496" s="2" t="str">
        <f>"603128"</f>
        <v>603128</v>
      </c>
      <c r="O7496" s="2" t="str">
        <f t="shared" ref="O7496:O7499" si="2239">"A453612732"</f>
        <v>A453612732</v>
      </c>
      <c r="P7496" s="2" t="str">
        <f>"3315.12"</f>
        <v>3315.12</v>
      </c>
      <c r="Q7496" s="2">
        <v>20</v>
      </c>
      <c r="R7496" s="2">
        <f>Q7496*C7496</f>
        <v>4000</v>
      </c>
      <c r="S7496" s="2">
        <f>(R7496-P7496)/P7496*100</f>
        <v>20.6592823185888</v>
      </c>
    </row>
    <row r="7497" spans="2:19">
      <c r="B7497" s="2" t="str">
        <f>"盛达矿业"</f>
        <v>盛达矿业</v>
      </c>
      <c r="C7497" s="2">
        <v>100</v>
      </c>
      <c r="D7497" s="2">
        <v>100</v>
      </c>
      <c r="E7497" s="2" t="str">
        <f>"人民币"</f>
        <v>人民币</v>
      </c>
      <c r="F7497" s="2">
        <v>38.308</v>
      </c>
      <c r="G7497" s="2">
        <v>-1175.77</v>
      </c>
      <c r="H7497" s="2">
        <v>-30.69</v>
      </c>
      <c r="I7497" s="2"/>
      <c r="J7497" s="2">
        <v>2655</v>
      </c>
      <c r="K7497" s="2">
        <v>26.55</v>
      </c>
      <c r="L7497" s="2">
        <v>0</v>
      </c>
      <c r="M7497" s="2">
        <v>100</v>
      </c>
      <c r="N7497" s="2" t="str">
        <f>"000603"</f>
        <v>000603</v>
      </c>
      <c r="O7497" s="2" t="str">
        <f>"0157472516"</f>
        <v>0157472516</v>
      </c>
      <c r="P7497" s="2" t="str">
        <f>"3830.77"</f>
        <v>3830.77</v>
      </c>
      <c r="Q7497" s="2">
        <v>40</v>
      </c>
      <c r="R7497" s="2">
        <f>Q7497*C7497</f>
        <v>4000</v>
      </c>
      <c r="S7497" s="2">
        <f>(R7497-P7497)/P7497*100</f>
        <v>4.41764971533138</v>
      </c>
    </row>
    <row r="7498" spans="2:19">
      <c r="B7498" s="2" t="str">
        <f>"大众交通"</f>
        <v>大众交通</v>
      </c>
      <c r="C7498" s="2">
        <v>100</v>
      </c>
      <c r="D7498" s="2">
        <v>100</v>
      </c>
      <c r="E7498" s="2" t="str">
        <f>"人民币"</f>
        <v>人民币</v>
      </c>
      <c r="F7498" s="2">
        <v>30.941</v>
      </c>
      <c r="G7498" s="2">
        <v>-1037.13</v>
      </c>
      <c r="H7498" s="2">
        <v>-33.52</v>
      </c>
      <c r="I7498" s="2"/>
      <c r="J7498" s="2">
        <v>2057</v>
      </c>
      <c r="K7498" s="2">
        <v>20.57</v>
      </c>
      <c r="L7498" s="2">
        <v>0</v>
      </c>
      <c r="M7498" s="2">
        <v>0</v>
      </c>
      <c r="N7498" s="2" t="str">
        <f>"600611"</f>
        <v>600611</v>
      </c>
      <c r="O7498" s="2" t="str">
        <f>"A453612732"</f>
        <v>A453612732</v>
      </c>
      <c r="P7498" s="2" t="str">
        <f>"3094.13"</f>
        <v>3094.13</v>
      </c>
      <c r="Q7498" s="2">
        <v>28</v>
      </c>
      <c r="R7498" s="2">
        <f>Q7498*C7498</f>
        <v>2800</v>
      </c>
      <c r="S7498" s="2">
        <f>(R7498-P7498)/P7498*100</f>
        <v>-9.50606470962759</v>
      </c>
    </row>
    <row r="7499" spans="2:19">
      <c r="B7499" s="2" t="str">
        <f>"中国中车"</f>
        <v>中国中车</v>
      </c>
      <c r="C7499" s="2">
        <v>100</v>
      </c>
      <c r="D7499" s="2">
        <v>100</v>
      </c>
      <c r="E7499" s="2" t="str">
        <f>"人民币"</f>
        <v>人民币</v>
      </c>
      <c r="F7499" s="2">
        <v>26.395</v>
      </c>
      <c r="G7499" s="2">
        <v>-631.5</v>
      </c>
      <c r="H7499" s="2">
        <v>-23.92</v>
      </c>
      <c r="I7499" s="2"/>
      <c r="J7499" s="2">
        <v>2008</v>
      </c>
      <c r="K7499" s="2">
        <v>20.08</v>
      </c>
      <c r="L7499" s="2">
        <v>0</v>
      </c>
      <c r="M7499" s="2">
        <v>100</v>
      </c>
      <c r="N7499" s="2" t="str">
        <f>"601766"</f>
        <v>601766</v>
      </c>
      <c r="O7499" s="2" t="str">
        <f>"A453612732"</f>
        <v>A453612732</v>
      </c>
      <c r="P7499" s="2" t="str">
        <f>"2639.50"</f>
        <v>2639.50</v>
      </c>
      <c r="Q7499" s="2">
        <v>30</v>
      </c>
      <c r="R7499" s="2">
        <f>Q7499*C7499</f>
        <v>3000</v>
      </c>
      <c r="S7499" s="2">
        <f>(R7499-P7499)/P7499*100</f>
        <v>13.6578897518469</v>
      </c>
    </row>
    <row r="7500" spans="2:19">
      <c r="B7500" s="2" t="s">
        <v>8</v>
      </c>
      <c r="C7500" s="2" t="s">
        <v>9</v>
      </c>
      <c r="D7500" s="4" t="s">
        <v>10</v>
      </c>
      <c r="E7500" s="4"/>
      <c r="F7500" s="4"/>
      <c r="G7500" s="2"/>
      <c r="H7500" s="2">
        <f>SUM(H7484:H7499)</f>
        <v>-178.38</v>
      </c>
      <c r="I7500" s="2"/>
      <c r="J7500" s="2"/>
      <c r="K7500" s="2"/>
      <c r="L7500" s="2"/>
      <c r="M7500" s="2"/>
      <c r="N7500" s="2"/>
      <c r="O7500" s="2"/>
      <c r="P7500" s="2"/>
      <c r="Q7500" s="2"/>
      <c r="R7500" s="2">
        <f>SUM(R7484:R7499)</f>
        <v>134800</v>
      </c>
      <c r="S7500" s="2"/>
    </row>
    <row r="7501" customFormat="1" spans="4:9">
      <c r="D7501" s="5"/>
      <c r="E7501" s="5"/>
      <c r="F7501" s="5"/>
      <c r="I7501" s="6">
        <v>42257</v>
      </c>
    </row>
    <row r="7502" customFormat="1" spans="11:11">
      <c r="K7502" s="6">
        <f>I7501+1</f>
        <v>42258</v>
      </c>
    </row>
    <row r="7503" customFormat="1" spans="3:12">
      <c r="C7503" t="s">
        <v>11</v>
      </c>
      <c r="L7503" s="7">
        <f ca="1">NOW()</f>
        <v>42259.9654398148</v>
      </c>
    </row>
    <row r="7504" customFormat="1" spans="10:10">
      <c r="J7504" t="e">
        <f>E7496+1</f>
        <v>#VALUE!</v>
      </c>
    </row>
    <row r="7505" customFormat="1" spans="7:7">
      <c r="G7505" t="s">
        <v>12</v>
      </c>
    </row>
    <row r="7506" customFormat="1" spans="6:6">
      <c r="F7506" t="s">
        <v>13</v>
      </c>
    </row>
    <row r="7507" spans="1:17">
      <c r="A7507" s="2" t="str">
        <f>"币种"</f>
        <v>币种</v>
      </c>
      <c r="B7507" s="2" t="str">
        <f>"余额"</f>
        <v>余额</v>
      </c>
      <c r="C7507" s="2" t="str">
        <f>"可用"</f>
        <v>可用</v>
      </c>
      <c r="D7507" s="2" t="str">
        <f>"可取"</f>
        <v>可取</v>
      </c>
      <c r="E7507" s="2" t="str">
        <f>"参考市值"</f>
        <v>参考市值</v>
      </c>
      <c r="F7507" s="2" t="str">
        <f>"资产"</f>
        <v>资产</v>
      </c>
      <c r="G7507" s="2" t="str">
        <f>"盈亏"</f>
        <v>盈亏</v>
      </c>
      <c r="H7507" s="2"/>
      <c r="I7507" s="2"/>
      <c r="J7507" s="2"/>
      <c r="K7507" s="2"/>
      <c r="L7507" s="2"/>
      <c r="M7507" s="2"/>
      <c r="N7507" s="2"/>
      <c r="O7507" s="2"/>
      <c r="P7507" s="2"/>
      <c r="Q7507" s="2"/>
    </row>
    <row r="7508" spans="1:17">
      <c r="A7508" s="2" t="str">
        <f>"人民币"</f>
        <v>人民币</v>
      </c>
      <c r="B7508" s="2" t="str">
        <f>"5508.71"</f>
        <v>5508.71</v>
      </c>
      <c r="C7508" s="2" t="str">
        <f>"138.54"</f>
        <v>138.54</v>
      </c>
      <c r="D7508" s="2" t="str">
        <f>"138.54"</f>
        <v>138.54</v>
      </c>
      <c r="E7508" s="2" t="str">
        <f>"91616.00"</f>
        <v>91616.00</v>
      </c>
      <c r="F7508" s="2" t="str">
        <f>"91754.54"</f>
        <v>91754.54</v>
      </c>
      <c r="G7508" s="2" t="str">
        <f>"-9194.42"</f>
        <v>-9194.42</v>
      </c>
      <c r="H7508" s="2"/>
      <c r="I7508" s="2"/>
      <c r="J7508" s="2"/>
      <c r="K7508" s="2"/>
      <c r="L7508" s="2"/>
      <c r="M7508" s="2"/>
      <c r="N7508" s="2"/>
      <c r="O7508" s="2"/>
      <c r="P7508" s="2"/>
      <c r="Q7508" s="2"/>
    </row>
    <row r="7509" spans="1:17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8"/>
    </row>
    <row r="7510" spans="1:18">
      <c r="A7510" s="2" t="s">
        <v>0</v>
      </c>
      <c r="B7510" s="2" t="str">
        <f>"证券数量"</f>
        <v>证券数量</v>
      </c>
      <c r="C7510" s="2" t="s">
        <v>1</v>
      </c>
      <c r="D7510" s="2" t="str">
        <f>"价格币种"</f>
        <v>价格币种</v>
      </c>
      <c r="E7510" s="2" t="str">
        <f>"成本价"</f>
        <v>成本价</v>
      </c>
      <c r="F7510" s="2" t="str">
        <f>"浮动盈亏"</f>
        <v>浮动盈亏</v>
      </c>
      <c r="G7510" s="2" t="str">
        <f>"盈亏比例(%)"</f>
        <v>盈亏比例(%)</v>
      </c>
      <c r="H7510" s="2" t="str">
        <f>"折算汇率"</f>
        <v>折算汇率</v>
      </c>
      <c r="I7510" s="2" t="str">
        <f>"最新市值"</f>
        <v>最新市值</v>
      </c>
      <c r="J7510" s="2" t="str">
        <f>"当前价"</f>
        <v>当前价</v>
      </c>
      <c r="K7510" s="2" t="str">
        <f>"今买数量"</f>
        <v>今买数量</v>
      </c>
      <c r="L7510" s="2" t="str">
        <f>"今卖数量"</f>
        <v>今卖数量</v>
      </c>
      <c r="M7510" s="2" t="str">
        <f>"证券代码"</f>
        <v>证券代码</v>
      </c>
      <c r="N7510" s="2" t="str">
        <f>"股东代码"</f>
        <v>股东代码</v>
      </c>
      <c r="O7510" s="2" t="str">
        <f>"成本金额"</f>
        <v>成本金额</v>
      </c>
      <c r="P7510" s="2" t="s">
        <v>2</v>
      </c>
      <c r="Q7510" s="2"/>
      <c r="R7510" s="2" t="s">
        <v>3</v>
      </c>
    </row>
    <row r="7511" spans="1:18">
      <c r="A7511" s="2" t="s">
        <v>4</v>
      </c>
      <c r="B7511" s="9" t="s">
        <v>5</v>
      </c>
      <c r="C7511" s="9" t="s">
        <v>5</v>
      </c>
      <c r="D7511" s="2" t="str">
        <f t="shared" ref="D7511:D7526" si="2240">"人民币"</f>
        <v>人民币</v>
      </c>
      <c r="E7511" s="2">
        <v>19.758</v>
      </c>
      <c r="F7511" s="2">
        <v>-1294.53</v>
      </c>
      <c r="G7511" s="2">
        <v>-8.19</v>
      </c>
      <c r="H7511" s="9" t="s">
        <v>6</v>
      </c>
      <c r="I7511" s="2">
        <v>14512</v>
      </c>
      <c r="J7511" s="2">
        <v>18.14</v>
      </c>
      <c r="K7511" s="2">
        <v>0</v>
      </c>
      <c r="L7511" s="2">
        <v>0</v>
      </c>
      <c r="M7511" s="2" t="str">
        <f>"000936"</f>
        <v>000936</v>
      </c>
      <c r="N7511" s="2" t="str">
        <f t="shared" ref="N7511:N7514" si="2241">"0157472516"</f>
        <v>0157472516</v>
      </c>
      <c r="O7511" s="2" t="str">
        <f>"15806.53"</f>
        <v>15806.53</v>
      </c>
      <c r="P7511" s="2">
        <v>30</v>
      </c>
      <c r="Q7511" s="2">
        <f t="shared" ref="Q7511:Q7526" si="2242">P7511*B7511</f>
        <v>24000</v>
      </c>
      <c r="R7511" s="2">
        <f t="shared" ref="R7511:R7526" si="2243">(Q7511-O7511)/O7511*100</f>
        <v>51.835981711356</v>
      </c>
    </row>
    <row r="7512" spans="1:18">
      <c r="A7512" s="2" t="str">
        <f>"创业板B"</f>
        <v>创业板B</v>
      </c>
      <c r="B7512" s="2">
        <v>10000</v>
      </c>
      <c r="C7512" s="2">
        <v>10000</v>
      </c>
      <c r="D7512" s="2" t="str">
        <f>"人民币"</f>
        <v>人民币</v>
      </c>
      <c r="E7512" s="2">
        <v>1.116</v>
      </c>
      <c r="F7512" s="2">
        <v>-927.5</v>
      </c>
      <c r="G7512" s="2">
        <v>-8.33</v>
      </c>
      <c r="H7512" s="2"/>
      <c r="I7512" s="2">
        <v>10230</v>
      </c>
      <c r="J7512" s="2">
        <v>1.023</v>
      </c>
      <c r="K7512" s="2">
        <v>0</v>
      </c>
      <c r="L7512" s="2">
        <v>0</v>
      </c>
      <c r="M7512" s="2" t="str">
        <f>"150153"</f>
        <v>150153</v>
      </c>
      <c r="N7512" s="2" t="str">
        <f>"0157472516"</f>
        <v>0157472516</v>
      </c>
      <c r="O7512" s="2" t="str">
        <f>"11157.50"</f>
        <v>11157.50</v>
      </c>
      <c r="P7512" s="2">
        <v>1.3</v>
      </c>
      <c r="Q7512" s="2">
        <f>P7512*B7512</f>
        <v>13000</v>
      </c>
      <c r="R7512" s="2">
        <f>(Q7512-O7512)/O7512*100</f>
        <v>16.5135559041004</v>
      </c>
    </row>
    <row r="7513" spans="1:18">
      <c r="A7513" s="2" t="s">
        <v>7</v>
      </c>
      <c r="B7513" s="2">
        <v>600</v>
      </c>
      <c r="C7513" s="2">
        <v>600</v>
      </c>
      <c r="D7513" s="2" t="str">
        <f>"人民币"</f>
        <v>人民币</v>
      </c>
      <c r="E7513" s="2">
        <v>17.548</v>
      </c>
      <c r="F7513" s="2">
        <v>-310.88</v>
      </c>
      <c r="G7513" s="2">
        <v>-2.95</v>
      </c>
      <c r="H7513" s="2"/>
      <c r="I7513" s="2">
        <v>10218</v>
      </c>
      <c r="J7513" s="2">
        <v>17.03</v>
      </c>
      <c r="K7513" s="2">
        <v>0</v>
      </c>
      <c r="L7513" s="2">
        <v>0</v>
      </c>
      <c r="M7513" s="2" t="str">
        <f>"600008"</f>
        <v>600008</v>
      </c>
      <c r="N7513" s="2" t="str">
        <f t="shared" ref="N7513:N7516" si="2244">"A453612732"</f>
        <v>A453612732</v>
      </c>
      <c r="O7513" s="2" t="str">
        <f>"10528.88"</f>
        <v>10528.88</v>
      </c>
      <c r="P7513" s="2">
        <v>25</v>
      </c>
      <c r="Q7513" s="2">
        <f>P7513*B7513</f>
        <v>15000</v>
      </c>
      <c r="R7513" s="2">
        <f>(Q7513-O7513)/O7513*100</f>
        <v>42.4652954540274</v>
      </c>
    </row>
    <row r="7514" spans="1:18">
      <c r="A7514" s="2" t="str">
        <f>"华英农业"</f>
        <v>华英农业</v>
      </c>
      <c r="B7514" s="2">
        <v>600</v>
      </c>
      <c r="C7514" s="2">
        <v>300</v>
      </c>
      <c r="D7514" s="2" t="str">
        <f>"人民币"</f>
        <v>人民币</v>
      </c>
      <c r="E7514" s="2">
        <v>14.948</v>
      </c>
      <c r="F7514" s="2">
        <v>-418.66</v>
      </c>
      <c r="G7514" s="2">
        <v>-4.67</v>
      </c>
      <c r="H7514" s="2"/>
      <c r="I7514" s="2">
        <v>8550</v>
      </c>
      <c r="J7514" s="2">
        <v>14.25</v>
      </c>
      <c r="K7514" s="2">
        <v>300</v>
      </c>
      <c r="L7514" s="2">
        <v>0</v>
      </c>
      <c r="M7514" s="2" t="str">
        <f>"002321"</f>
        <v>002321</v>
      </c>
      <c r="N7514" s="2" t="str">
        <f>"0157472516"</f>
        <v>0157472516</v>
      </c>
      <c r="O7514" s="2" t="str">
        <f>"8968.66"</f>
        <v>8968.66</v>
      </c>
      <c r="P7514" s="2">
        <v>25</v>
      </c>
      <c r="Q7514" s="2">
        <f>P7514*B7514</f>
        <v>15000</v>
      </c>
      <c r="R7514" s="2">
        <f>(Q7514-O7514)/O7514*100</f>
        <v>67.2490650777262</v>
      </c>
    </row>
    <row r="7515" spans="1:18">
      <c r="A7515" s="2" t="str">
        <f>"*ST阳化"</f>
        <v>*ST阳化</v>
      </c>
      <c r="B7515" s="2">
        <v>900</v>
      </c>
      <c r="C7515" s="2">
        <v>600</v>
      </c>
      <c r="D7515" s="2" t="str">
        <f>"人民币"</f>
        <v>人民币</v>
      </c>
      <c r="E7515" s="2">
        <v>7.599</v>
      </c>
      <c r="F7515" s="2">
        <v>-80.2</v>
      </c>
      <c r="G7515" s="2">
        <v>-1.17</v>
      </c>
      <c r="H7515" s="2"/>
      <c r="I7515" s="2">
        <v>6759</v>
      </c>
      <c r="J7515" s="2">
        <v>7.51</v>
      </c>
      <c r="K7515" s="2">
        <v>300</v>
      </c>
      <c r="L7515" s="2">
        <v>0</v>
      </c>
      <c r="M7515" s="2" t="str">
        <f>"600691"</f>
        <v>600691</v>
      </c>
      <c r="N7515" s="2" t="str">
        <f>"A453612732"</f>
        <v>A453612732</v>
      </c>
      <c r="O7515" s="2" t="str">
        <f>"6839.20"</f>
        <v>6839.20</v>
      </c>
      <c r="P7515" s="2">
        <v>11</v>
      </c>
      <c r="Q7515" s="2">
        <f>P7515*B7515</f>
        <v>9900</v>
      </c>
      <c r="R7515" s="2">
        <f>(Q7515-O7515)/O7515*100</f>
        <v>44.7537723710376</v>
      </c>
    </row>
    <row r="7516" spans="1:18">
      <c r="A7516" s="2" t="str">
        <f>"雪峰科技"</f>
        <v>雪峰科技</v>
      </c>
      <c r="B7516" s="2">
        <v>200</v>
      </c>
      <c r="C7516" s="2">
        <v>100</v>
      </c>
      <c r="D7516" s="2" t="str">
        <f>"人民币"</f>
        <v>人民币</v>
      </c>
      <c r="E7516" s="2">
        <v>37.898</v>
      </c>
      <c r="F7516" s="2">
        <v>-1239.59</v>
      </c>
      <c r="G7516" s="2">
        <v>-16.35</v>
      </c>
      <c r="H7516" s="2"/>
      <c r="I7516" s="2">
        <v>6340</v>
      </c>
      <c r="J7516" s="2">
        <v>31.7</v>
      </c>
      <c r="K7516" s="2">
        <v>100</v>
      </c>
      <c r="L7516" s="2">
        <v>0</v>
      </c>
      <c r="M7516" s="2" t="str">
        <f>"603227"</f>
        <v>603227</v>
      </c>
      <c r="N7516" s="2" t="str">
        <f>"A453612732"</f>
        <v>A453612732</v>
      </c>
      <c r="O7516" s="2" t="str">
        <f>"7579.59"</f>
        <v>7579.59</v>
      </c>
      <c r="P7516" s="2">
        <v>42</v>
      </c>
      <c r="Q7516" s="2">
        <f>P7516*B7516</f>
        <v>8400</v>
      </c>
      <c r="R7516" s="2">
        <f>(Q7516-O7516)/O7516*100</f>
        <v>10.8239363870605</v>
      </c>
    </row>
    <row r="7517" spans="1:18">
      <c r="A7517" s="2" t="str">
        <f>"三花股份"</f>
        <v>三花股份</v>
      </c>
      <c r="B7517" s="2">
        <v>400</v>
      </c>
      <c r="C7517" s="2">
        <v>400</v>
      </c>
      <c r="D7517" s="2" t="str">
        <f>"人民币"</f>
        <v>人民币</v>
      </c>
      <c r="E7517" s="2">
        <v>13.737</v>
      </c>
      <c r="F7517" s="2">
        <v>69.25</v>
      </c>
      <c r="G7517" s="2">
        <v>1.26</v>
      </c>
      <c r="H7517" s="2"/>
      <c r="I7517" s="2">
        <v>5564</v>
      </c>
      <c r="J7517" s="2">
        <v>13.91</v>
      </c>
      <c r="K7517" s="2">
        <v>0</v>
      </c>
      <c r="L7517" s="2">
        <v>0</v>
      </c>
      <c r="M7517" s="2" t="str">
        <f>"002050"</f>
        <v>002050</v>
      </c>
      <c r="N7517" s="2" t="str">
        <f t="shared" ref="N7517:N7522" si="2245">"0157472516"</f>
        <v>0157472516</v>
      </c>
      <c r="O7517" s="2" t="str">
        <f>"5494.75"</f>
        <v>5494.75</v>
      </c>
      <c r="P7517" s="2">
        <v>20</v>
      </c>
      <c r="Q7517" s="2">
        <f>P7517*B7517</f>
        <v>8000</v>
      </c>
      <c r="R7517" s="2">
        <f>(Q7517-O7517)/O7517*100</f>
        <v>45.5935210883116</v>
      </c>
    </row>
    <row r="7518" spans="1:18">
      <c r="A7518" s="2" t="str">
        <f>"农 产 品"</f>
        <v>农 产 品</v>
      </c>
      <c r="B7518" s="2">
        <v>200</v>
      </c>
      <c r="C7518" s="2">
        <v>200</v>
      </c>
      <c r="D7518" s="2" t="str">
        <f>"人民币"</f>
        <v>人民币</v>
      </c>
      <c r="E7518" s="2">
        <v>25.665</v>
      </c>
      <c r="F7518" s="2">
        <v>-601</v>
      </c>
      <c r="G7518" s="2">
        <v>-11.71</v>
      </c>
      <c r="H7518" s="2"/>
      <c r="I7518" s="2">
        <v>4532</v>
      </c>
      <c r="J7518" s="2">
        <v>22.66</v>
      </c>
      <c r="K7518" s="2">
        <v>0</v>
      </c>
      <c r="L7518" s="2">
        <v>0</v>
      </c>
      <c r="M7518" s="2" t="str">
        <f>"000061"</f>
        <v>000061</v>
      </c>
      <c r="N7518" s="2" t="str">
        <f>"0157472516"</f>
        <v>0157472516</v>
      </c>
      <c r="O7518" s="2" t="str">
        <f>"5133.00"</f>
        <v>5133.00</v>
      </c>
      <c r="P7518" s="2">
        <v>35</v>
      </c>
      <c r="Q7518" s="2">
        <f>P7518*B7518</f>
        <v>7000</v>
      </c>
      <c r="R7518" s="2">
        <f>(Q7518-O7518)/O7518*100</f>
        <v>36.3724917202416</v>
      </c>
    </row>
    <row r="7519" spans="1:18">
      <c r="A7519" s="2" t="str">
        <f>"北京城建"</f>
        <v>北京城建</v>
      </c>
      <c r="B7519" s="2">
        <v>200</v>
      </c>
      <c r="C7519" s="2">
        <v>200</v>
      </c>
      <c r="D7519" s="2" t="str">
        <f>"人民币"</f>
        <v>人民币</v>
      </c>
      <c r="E7519" s="2">
        <v>24.605</v>
      </c>
      <c r="F7519" s="2">
        <v>-394.99</v>
      </c>
      <c r="G7519" s="2">
        <v>-8.03</v>
      </c>
      <c r="H7519" s="2"/>
      <c r="I7519" s="2">
        <v>4526</v>
      </c>
      <c r="J7519" s="2">
        <v>22.63</v>
      </c>
      <c r="K7519" s="2">
        <v>0</v>
      </c>
      <c r="L7519" s="2">
        <v>0</v>
      </c>
      <c r="M7519" s="2" t="str">
        <f>"600266"</f>
        <v>600266</v>
      </c>
      <c r="N7519" s="2" t="str">
        <f t="shared" ref="N7519:N7521" si="2246">"A453612732"</f>
        <v>A453612732</v>
      </c>
      <c r="O7519" s="2" t="str">
        <f>"4920.99"</f>
        <v>4920.99</v>
      </c>
      <c r="P7519" s="2">
        <v>28</v>
      </c>
      <c r="Q7519" s="2">
        <f>P7519*B7519</f>
        <v>5600</v>
      </c>
      <c r="R7519" s="2">
        <f>(Q7519-O7519)/O7519*100</f>
        <v>13.7982397850839</v>
      </c>
    </row>
    <row r="7520" spans="1:18">
      <c r="A7520" s="2" t="str">
        <f>"上汽集团"</f>
        <v>上汽集团</v>
      </c>
      <c r="B7520" s="2">
        <v>200</v>
      </c>
      <c r="C7520" s="2">
        <v>200</v>
      </c>
      <c r="D7520" s="2" t="str">
        <f>"人民币"</f>
        <v>人民币</v>
      </c>
      <c r="E7520" s="2">
        <v>24.736</v>
      </c>
      <c r="F7520" s="2">
        <v>-449.12</v>
      </c>
      <c r="G7520" s="2">
        <v>-9.08</v>
      </c>
      <c r="H7520" s="2"/>
      <c r="I7520" s="2">
        <v>4498</v>
      </c>
      <c r="J7520" s="2">
        <v>22.49</v>
      </c>
      <c r="K7520" s="2">
        <v>0</v>
      </c>
      <c r="L7520" s="2">
        <v>0</v>
      </c>
      <c r="M7520" s="2" t="str">
        <f>"600104"</f>
        <v>600104</v>
      </c>
      <c r="N7520" s="2" t="str">
        <f>"A453612732"</f>
        <v>A453612732</v>
      </c>
      <c r="O7520" s="2" t="str">
        <f>"4947.12"</f>
        <v>4947.12</v>
      </c>
      <c r="P7520" s="2">
        <v>35</v>
      </c>
      <c r="Q7520" s="2">
        <f>P7520*B7520</f>
        <v>7000</v>
      </c>
      <c r="R7520" s="2">
        <f>(Q7520-O7520)/O7520*100</f>
        <v>41.4964666310904</v>
      </c>
    </row>
    <row r="7521" spans="1:18">
      <c r="A7521" s="2" t="str">
        <f>"中海集运"</f>
        <v>中海集运</v>
      </c>
      <c r="B7521" s="2">
        <v>400</v>
      </c>
      <c r="C7521" s="2">
        <v>400</v>
      </c>
      <c r="D7521" s="2" t="str">
        <f>"人民币"</f>
        <v>人民币</v>
      </c>
      <c r="E7521" s="2">
        <v>9.099</v>
      </c>
      <c r="F7521" s="2">
        <v>-167.68</v>
      </c>
      <c r="G7521" s="2">
        <v>-4.6</v>
      </c>
      <c r="H7521" s="2"/>
      <c r="I7521" s="2">
        <v>3472</v>
      </c>
      <c r="J7521" s="2">
        <v>8.68</v>
      </c>
      <c r="K7521" s="2">
        <v>0</v>
      </c>
      <c r="L7521" s="2">
        <v>0</v>
      </c>
      <c r="M7521" s="2" t="str">
        <f>"601866"</f>
        <v>601866</v>
      </c>
      <c r="N7521" s="2" t="str">
        <f>"A453612732"</f>
        <v>A453612732</v>
      </c>
      <c r="O7521" s="2" t="str">
        <f>"3639.68"</f>
        <v>3639.68</v>
      </c>
      <c r="P7521" s="2">
        <v>12</v>
      </c>
      <c r="Q7521" s="2">
        <f>P7521*B7521</f>
        <v>4800</v>
      </c>
      <c r="R7521" s="2">
        <f>(Q7521-O7521)/O7521*100</f>
        <v>31.8797256901706</v>
      </c>
    </row>
    <row r="7522" spans="1:18">
      <c r="A7522" s="2" t="str">
        <f>"中航军B"</f>
        <v>中航军B</v>
      </c>
      <c r="B7522" s="2">
        <v>3000</v>
      </c>
      <c r="C7522" s="2">
        <v>3000</v>
      </c>
      <c r="D7522" s="2" t="str">
        <f>"人民币"</f>
        <v>人民币</v>
      </c>
      <c r="E7522" s="2">
        <v>0.972</v>
      </c>
      <c r="F7522" s="2">
        <v>-62</v>
      </c>
      <c r="G7522" s="2">
        <v>-2.16</v>
      </c>
      <c r="H7522" s="2"/>
      <c r="I7522" s="2">
        <v>2853</v>
      </c>
      <c r="J7522" s="2">
        <v>0.951</v>
      </c>
      <c r="K7522" s="2">
        <v>0</v>
      </c>
      <c r="L7522" s="2">
        <v>0</v>
      </c>
      <c r="M7522" s="2" t="str">
        <f>"150222"</f>
        <v>150222</v>
      </c>
      <c r="N7522" s="2" t="str">
        <f>"0157472516"</f>
        <v>0157472516</v>
      </c>
      <c r="O7522" s="2" t="str">
        <f>"2915.00"</f>
        <v>2915.00</v>
      </c>
      <c r="P7522" s="2">
        <v>1.1</v>
      </c>
      <c r="Q7522" s="2">
        <f>P7522*B7522</f>
        <v>3300</v>
      </c>
      <c r="R7522" s="2">
        <f>(Q7522-O7522)/O7522*100</f>
        <v>13.2075471698113</v>
      </c>
    </row>
    <row r="7523" spans="1:18">
      <c r="A7523" s="2" t="str">
        <f>"华贸物流"</f>
        <v>华贸物流</v>
      </c>
      <c r="B7523" s="2">
        <v>200</v>
      </c>
      <c r="C7523" s="2">
        <v>200</v>
      </c>
      <c r="D7523" s="2" t="str">
        <f>"人民币"</f>
        <v>人民币</v>
      </c>
      <c r="E7523" s="2">
        <v>16.576</v>
      </c>
      <c r="F7523" s="2">
        <v>-473.12</v>
      </c>
      <c r="G7523" s="2">
        <v>-14.27</v>
      </c>
      <c r="H7523" s="2"/>
      <c r="I7523" s="2">
        <v>2842</v>
      </c>
      <c r="J7523" s="2">
        <v>14.21</v>
      </c>
      <c r="K7523" s="2">
        <v>0</v>
      </c>
      <c r="L7523" s="2">
        <v>0</v>
      </c>
      <c r="M7523" s="2" t="str">
        <f>"603128"</f>
        <v>603128</v>
      </c>
      <c r="N7523" s="2" t="str">
        <f t="shared" ref="N7523:N7526" si="2247">"A453612732"</f>
        <v>A453612732</v>
      </c>
      <c r="O7523" s="2" t="str">
        <f>"3315.12"</f>
        <v>3315.12</v>
      </c>
      <c r="P7523" s="2">
        <v>20</v>
      </c>
      <c r="Q7523" s="2">
        <f>P7523*B7523</f>
        <v>4000</v>
      </c>
      <c r="R7523" s="2">
        <f>(Q7523-O7523)/O7523*100</f>
        <v>20.6592823185888</v>
      </c>
    </row>
    <row r="7524" spans="1:18">
      <c r="A7524" s="2" t="str">
        <f>"盛达矿业"</f>
        <v>盛达矿业</v>
      </c>
      <c r="B7524" s="2">
        <v>100</v>
      </c>
      <c r="C7524" s="2">
        <v>100</v>
      </c>
      <c r="D7524" s="2" t="str">
        <f>"人民币"</f>
        <v>人民币</v>
      </c>
      <c r="E7524" s="2">
        <v>38.308</v>
      </c>
      <c r="F7524" s="2">
        <v>-1175.77</v>
      </c>
      <c r="G7524" s="2">
        <v>-30.69</v>
      </c>
      <c r="H7524" s="2"/>
      <c r="I7524" s="2">
        <v>2655</v>
      </c>
      <c r="J7524" s="2">
        <v>26.55</v>
      </c>
      <c r="K7524" s="2">
        <v>0</v>
      </c>
      <c r="L7524" s="2">
        <v>100</v>
      </c>
      <c r="M7524" s="2" t="str">
        <f>"000603"</f>
        <v>000603</v>
      </c>
      <c r="N7524" s="2" t="str">
        <f>"0157472516"</f>
        <v>0157472516</v>
      </c>
      <c r="O7524" s="2" t="str">
        <f>"3830.77"</f>
        <v>3830.77</v>
      </c>
      <c r="P7524" s="2">
        <v>40</v>
      </c>
      <c r="Q7524" s="2">
        <f>P7524*B7524</f>
        <v>4000</v>
      </c>
      <c r="R7524" s="2">
        <f>(Q7524-O7524)/O7524*100</f>
        <v>4.41764971533138</v>
      </c>
    </row>
    <row r="7525" spans="1:18">
      <c r="A7525" s="2" t="str">
        <f>"大众交通"</f>
        <v>大众交通</v>
      </c>
      <c r="B7525" s="2">
        <v>100</v>
      </c>
      <c r="C7525" s="2">
        <v>100</v>
      </c>
      <c r="D7525" s="2" t="str">
        <f>"人民币"</f>
        <v>人民币</v>
      </c>
      <c r="E7525" s="2">
        <v>30.941</v>
      </c>
      <c r="F7525" s="2">
        <v>-1037.13</v>
      </c>
      <c r="G7525" s="2">
        <v>-33.52</v>
      </c>
      <c r="H7525" s="2"/>
      <c r="I7525" s="2">
        <v>2057</v>
      </c>
      <c r="J7525" s="2">
        <v>20.57</v>
      </c>
      <c r="K7525" s="2">
        <v>0</v>
      </c>
      <c r="L7525" s="2">
        <v>0</v>
      </c>
      <c r="M7525" s="2" t="str">
        <f>"600611"</f>
        <v>600611</v>
      </c>
      <c r="N7525" s="2" t="str">
        <f>"A453612732"</f>
        <v>A453612732</v>
      </c>
      <c r="O7525" s="2" t="str">
        <f>"3094.13"</f>
        <v>3094.13</v>
      </c>
      <c r="P7525" s="2">
        <v>28</v>
      </c>
      <c r="Q7525" s="2">
        <f>P7525*B7525</f>
        <v>2800</v>
      </c>
      <c r="R7525" s="2">
        <f>(Q7525-O7525)/O7525*100</f>
        <v>-9.50606470962759</v>
      </c>
    </row>
    <row r="7526" spans="1:18">
      <c r="A7526" s="2" t="str">
        <f>"中国中车"</f>
        <v>中国中车</v>
      </c>
      <c r="B7526" s="2">
        <v>100</v>
      </c>
      <c r="C7526" s="2">
        <v>100</v>
      </c>
      <c r="D7526" s="2" t="str">
        <f>"人民币"</f>
        <v>人民币</v>
      </c>
      <c r="E7526" s="2">
        <v>26.395</v>
      </c>
      <c r="F7526" s="2">
        <v>-631.5</v>
      </c>
      <c r="G7526" s="2">
        <v>-23.92</v>
      </c>
      <c r="H7526" s="2"/>
      <c r="I7526" s="2">
        <v>2008</v>
      </c>
      <c r="J7526" s="2">
        <v>20.08</v>
      </c>
      <c r="K7526" s="2">
        <v>0</v>
      </c>
      <c r="L7526" s="2">
        <v>100</v>
      </c>
      <c r="M7526" s="2" t="str">
        <f>"601766"</f>
        <v>601766</v>
      </c>
      <c r="N7526" s="2" t="str">
        <f>"A453612732"</f>
        <v>A453612732</v>
      </c>
      <c r="O7526" s="2" t="str">
        <f>"2639.50"</f>
        <v>2639.50</v>
      </c>
      <c r="P7526" s="2">
        <v>30</v>
      </c>
      <c r="Q7526" s="2">
        <f>P7526*B7526</f>
        <v>3000</v>
      </c>
      <c r="R7526" s="2">
        <f>(Q7526-O7526)/O7526*100</f>
        <v>13.6578897518469</v>
      </c>
    </row>
    <row r="7527" spans="1:18">
      <c r="A7527" s="2" t="s">
        <v>8</v>
      </c>
      <c r="B7527" s="2" t="s">
        <v>9</v>
      </c>
      <c r="C7527" s="4" t="s">
        <v>10</v>
      </c>
      <c r="D7527" s="4"/>
      <c r="E7527" s="4"/>
      <c r="F7527" s="2"/>
      <c r="G7527" s="2">
        <f>SUM(G7511:G7526)</f>
        <v>-178.38</v>
      </c>
      <c r="H7527" s="2"/>
      <c r="I7527" s="2"/>
      <c r="J7527" s="2"/>
      <c r="K7527" s="2"/>
      <c r="L7527" s="2"/>
      <c r="M7527" s="2"/>
      <c r="N7527" s="2"/>
      <c r="O7527" s="2"/>
      <c r="P7527" s="2"/>
      <c r="Q7527" s="2">
        <f>SUM(Q7511:Q7526)</f>
        <v>134800</v>
      </c>
      <c r="R7527" s="2"/>
    </row>
    <row r="7528" customFormat="1" spans="3:8">
      <c r="C7528" s="5"/>
      <c r="D7528" s="5"/>
      <c r="E7528" s="5"/>
      <c r="H7528" s="6">
        <v>42257</v>
      </c>
    </row>
    <row r="7529" customFormat="1" spans="10:10">
      <c r="J7529" s="6">
        <f>H7528+1</f>
        <v>42258</v>
      </c>
    </row>
    <row r="7530" customFormat="1" spans="2:11">
      <c r="B7530" t="s">
        <v>11</v>
      </c>
      <c r="K7530" s="7">
        <f ca="1">NOW()</f>
        <v>42259.9654398148</v>
      </c>
    </row>
    <row r="7531" customFormat="1" spans="9:9">
      <c r="I7531" t="e">
        <f>D7523+1</f>
        <v>#VALUE!</v>
      </c>
    </row>
    <row r="7532" customFormat="1"/>
    <row r="7533" spans="1:18">
      <c r="A7533" s="2" t="s">
        <v>0</v>
      </c>
      <c r="B7533" s="2" t="str">
        <f>"证券数量"</f>
        <v>证券数量</v>
      </c>
      <c r="C7533" s="2" t="s">
        <v>1</v>
      </c>
      <c r="D7533" s="2" t="str">
        <f>"价格币种"</f>
        <v>价格币种</v>
      </c>
      <c r="E7533" s="2" t="str">
        <f>"成本价"</f>
        <v>成本价</v>
      </c>
      <c r="F7533" s="2" t="str">
        <f>"浮动盈亏"</f>
        <v>浮动盈亏</v>
      </c>
      <c r="G7533" s="2" t="str">
        <f>"盈亏比例(%)"</f>
        <v>盈亏比例(%)</v>
      </c>
      <c r="H7533" s="2" t="str">
        <f>"折算汇率"</f>
        <v>折算汇率</v>
      </c>
      <c r="I7533" s="2" t="str">
        <f>"最新市值"</f>
        <v>最新市值</v>
      </c>
      <c r="J7533" s="2" t="str">
        <f>"当前价"</f>
        <v>当前价</v>
      </c>
      <c r="K7533" s="2" t="str">
        <f>"今买数量"</f>
        <v>今买数量</v>
      </c>
      <c r="L7533" s="2" t="str">
        <f>"今卖数量"</f>
        <v>今卖数量</v>
      </c>
      <c r="M7533" s="2" t="str">
        <f>"证券代码"</f>
        <v>证券代码</v>
      </c>
      <c r="N7533" s="2" t="str">
        <f>"股东代码"</f>
        <v>股东代码</v>
      </c>
      <c r="O7533" s="2" t="str">
        <f>"成本金额"</f>
        <v>成本金额</v>
      </c>
      <c r="P7533" s="2" t="s">
        <v>2</v>
      </c>
      <c r="Q7533" s="2"/>
      <c r="R7533" s="2" t="s">
        <v>3</v>
      </c>
    </row>
    <row r="7534" spans="1:18">
      <c r="A7534" s="2" t="s">
        <v>4</v>
      </c>
      <c r="B7534" s="9" t="s">
        <v>5</v>
      </c>
      <c r="C7534" s="9" t="s">
        <v>5</v>
      </c>
      <c r="D7534" s="2" t="str">
        <f t="shared" ref="D7534:D7549" si="2248">"人民币"</f>
        <v>人民币</v>
      </c>
      <c r="E7534" s="2">
        <v>19.758</v>
      </c>
      <c r="F7534" s="2">
        <v>-1294.53</v>
      </c>
      <c r="G7534" s="2">
        <v>-8.19</v>
      </c>
      <c r="H7534" s="9" t="s">
        <v>6</v>
      </c>
      <c r="I7534" s="2">
        <v>14512</v>
      </c>
      <c r="J7534" s="2">
        <v>18.14</v>
      </c>
      <c r="K7534" s="2">
        <v>0</v>
      </c>
      <c r="L7534" s="2">
        <v>0</v>
      </c>
      <c r="M7534" s="2" t="str">
        <f>"000936"</f>
        <v>000936</v>
      </c>
      <c r="N7534" s="2" t="str">
        <f t="shared" ref="N7534:N7537" si="2249">"0157472516"</f>
        <v>0157472516</v>
      </c>
      <c r="O7534" s="2" t="str">
        <f>"15806.53"</f>
        <v>15806.53</v>
      </c>
      <c r="P7534" s="2">
        <v>30</v>
      </c>
      <c r="Q7534" s="2">
        <f t="shared" ref="Q7534:Q7549" si="2250">P7534*B7534</f>
        <v>24000</v>
      </c>
      <c r="R7534" s="2">
        <f t="shared" ref="R7534:R7549" si="2251">(Q7534-O7534)/O7534*100</f>
        <v>51.835981711356</v>
      </c>
    </row>
    <row r="7535" spans="1:18">
      <c r="A7535" s="2" t="str">
        <f>"创业板B"</f>
        <v>创业板B</v>
      </c>
      <c r="B7535" s="2">
        <v>10000</v>
      </c>
      <c r="C7535" s="2">
        <v>10000</v>
      </c>
      <c r="D7535" s="2" t="str">
        <f>"人民币"</f>
        <v>人民币</v>
      </c>
      <c r="E7535" s="2">
        <v>1.116</v>
      </c>
      <c r="F7535" s="2">
        <v>-927.5</v>
      </c>
      <c r="G7535" s="2">
        <v>-8.33</v>
      </c>
      <c r="H7535" s="2"/>
      <c r="I7535" s="2">
        <v>10230</v>
      </c>
      <c r="J7535" s="2">
        <v>1.023</v>
      </c>
      <c r="K7535" s="2">
        <v>0</v>
      </c>
      <c r="L7535" s="2">
        <v>0</v>
      </c>
      <c r="M7535" s="2" t="str">
        <f>"150153"</f>
        <v>150153</v>
      </c>
      <c r="N7535" s="2" t="str">
        <f>"0157472516"</f>
        <v>0157472516</v>
      </c>
      <c r="O7535" s="2" t="str">
        <f>"11157.50"</f>
        <v>11157.50</v>
      </c>
      <c r="P7535" s="2">
        <v>1.3</v>
      </c>
      <c r="Q7535" s="2">
        <f>P7535*B7535</f>
        <v>13000</v>
      </c>
      <c r="R7535" s="2">
        <f>(Q7535-O7535)/O7535*100</f>
        <v>16.5135559041004</v>
      </c>
    </row>
    <row r="7536" spans="1:18">
      <c r="A7536" s="2" t="s">
        <v>7</v>
      </c>
      <c r="B7536" s="2">
        <v>600</v>
      </c>
      <c r="C7536" s="2">
        <v>600</v>
      </c>
      <c r="D7536" s="2" t="str">
        <f>"人民币"</f>
        <v>人民币</v>
      </c>
      <c r="E7536" s="2">
        <v>17.548</v>
      </c>
      <c r="F7536" s="2">
        <v>-310.88</v>
      </c>
      <c r="G7536" s="2">
        <v>-2.95</v>
      </c>
      <c r="H7536" s="2"/>
      <c r="I7536" s="2">
        <v>10218</v>
      </c>
      <c r="J7536" s="2">
        <v>17.03</v>
      </c>
      <c r="K7536" s="2">
        <v>0</v>
      </c>
      <c r="L7536" s="2">
        <v>0</v>
      </c>
      <c r="M7536" s="2" t="str">
        <f>"600008"</f>
        <v>600008</v>
      </c>
      <c r="N7536" s="2" t="str">
        <f t="shared" ref="N7536:N7539" si="2252">"A453612732"</f>
        <v>A453612732</v>
      </c>
      <c r="O7536" s="2" t="str">
        <f>"10528.88"</f>
        <v>10528.88</v>
      </c>
      <c r="P7536" s="2">
        <v>25</v>
      </c>
      <c r="Q7536" s="2">
        <f>P7536*B7536</f>
        <v>15000</v>
      </c>
      <c r="R7536" s="2">
        <f>(Q7536-O7536)/O7536*100</f>
        <v>42.4652954540274</v>
      </c>
    </row>
    <row r="7537" spans="1:18">
      <c r="A7537" s="2" t="str">
        <f>"华英农业"</f>
        <v>华英农业</v>
      </c>
      <c r="B7537" s="2">
        <v>600</v>
      </c>
      <c r="C7537" s="2">
        <v>300</v>
      </c>
      <c r="D7537" s="2" t="str">
        <f>"人民币"</f>
        <v>人民币</v>
      </c>
      <c r="E7537" s="2">
        <v>14.948</v>
      </c>
      <c r="F7537" s="2">
        <v>-418.66</v>
      </c>
      <c r="G7537" s="2">
        <v>-4.67</v>
      </c>
      <c r="H7537" s="2"/>
      <c r="I7537" s="2">
        <v>8550</v>
      </c>
      <c r="J7537" s="2">
        <v>14.25</v>
      </c>
      <c r="K7537" s="2">
        <v>300</v>
      </c>
      <c r="L7537" s="2">
        <v>0</v>
      </c>
      <c r="M7537" s="2" t="str">
        <f>"002321"</f>
        <v>002321</v>
      </c>
      <c r="N7537" s="2" t="str">
        <f>"0157472516"</f>
        <v>0157472516</v>
      </c>
      <c r="O7537" s="2" t="str">
        <f>"8968.66"</f>
        <v>8968.66</v>
      </c>
      <c r="P7537" s="2">
        <v>25</v>
      </c>
      <c r="Q7537" s="2">
        <f>P7537*B7537</f>
        <v>15000</v>
      </c>
      <c r="R7537" s="2">
        <f>(Q7537-O7537)/O7537*100</f>
        <v>67.2490650777262</v>
      </c>
    </row>
    <row r="7538" spans="1:18">
      <c r="A7538" s="2" t="str">
        <f>"*ST阳化"</f>
        <v>*ST阳化</v>
      </c>
      <c r="B7538" s="2">
        <v>900</v>
      </c>
      <c r="C7538" s="2">
        <v>600</v>
      </c>
      <c r="D7538" s="2" t="str">
        <f>"人民币"</f>
        <v>人民币</v>
      </c>
      <c r="E7538" s="2">
        <v>7.599</v>
      </c>
      <c r="F7538" s="2">
        <v>-80.2</v>
      </c>
      <c r="G7538" s="2">
        <v>-1.17</v>
      </c>
      <c r="H7538" s="2"/>
      <c r="I7538" s="2">
        <v>6759</v>
      </c>
      <c r="J7538" s="2">
        <v>7.51</v>
      </c>
      <c r="K7538" s="2">
        <v>300</v>
      </c>
      <c r="L7538" s="2">
        <v>0</v>
      </c>
      <c r="M7538" s="2" t="str">
        <f>"600691"</f>
        <v>600691</v>
      </c>
      <c r="N7538" s="2" t="str">
        <f>"A453612732"</f>
        <v>A453612732</v>
      </c>
      <c r="O7538" s="2" t="str">
        <f>"6839.20"</f>
        <v>6839.20</v>
      </c>
      <c r="P7538" s="2">
        <v>11</v>
      </c>
      <c r="Q7538" s="2">
        <f>P7538*B7538</f>
        <v>9900</v>
      </c>
      <c r="R7538" s="2">
        <f>(Q7538-O7538)/O7538*100</f>
        <v>44.7537723710376</v>
      </c>
    </row>
    <row r="7539" spans="1:18">
      <c r="A7539" s="2" t="str">
        <f>"雪峰科技"</f>
        <v>雪峰科技</v>
      </c>
      <c r="B7539" s="2">
        <v>200</v>
      </c>
      <c r="C7539" s="2">
        <v>100</v>
      </c>
      <c r="D7539" s="2" t="str">
        <f>"人民币"</f>
        <v>人民币</v>
      </c>
      <c r="E7539" s="2">
        <v>37.898</v>
      </c>
      <c r="F7539" s="2">
        <v>-1239.59</v>
      </c>
      <c r="G7539" s="2">
        <v>-16.35</v>
      </c>
      <c r="H7539" s="2"/>
      <c r="I7539" s="2">
        <v>6340</v>
      </c>
      <c r="J7539" s="2">
        <v>31.7</v>
      </c>
      <c r="K7539" s="2">
        <v>100</v>
      </c>
      <c r="L7539" s="2">
        <v>0</v>
      </c>
      <c r="M7539" s="2" t="str">
        <f>"603227"</f>
        <v>603227</v>
      </c>
      <c r="N7539" s="2" t="str">
        <f>"A453612732"</f>
        <v>A453612732</v>
      </c>
      <c r="O7539" s="2" t="str">
        <f>"7579.59"</f>
        <v>7579.59</v>
      </c>
      <c r="P7539" s="2">
        <v>42</v>
      </c>
      <c r="Q7539" s="2">
        <f>P7539*B7539</f>
        <v>8400</v>
      </c>
      <c r="R7539" s="2">
        <f>(Q7539-O7539)/O7539*100</f>
        <v>10.8239363870605</v>
      </c>
    </row>
    <row r="7540" spans="1:18">
      <c r="A7540" s="2" t="str">
        <f>"三花股份"</f>
        <v>三花股份</v>
      </c>
      <c r="B7540" s="2">
        <v>400</v>
      </c>
      <c r="C7540" s="2">
        <v>400</v>
      </c>
      <c r="D7540" s="2" t="str">
        <f>"人民币"</f>
        <v>人民币</v>
      </c>
      <c r="E7540" s="2">
        <v>13.737</v>
      </c>
      <c r="F7540" s="2">
        <v>69.25</v>
      </c>
      <c r="G7540" s="2">
        <v>1.26</v>
      </c>
      <c r="H7540" s="2"/>
      <c r="I7540" s="2">
        <v>5564</v>
      </c>
      <c r="J7540" s="2">
        <v>13.91</v>
      </c>
      <c r="K7540" s="2">
        <v>0</v>
      </c>
      <c r="L7540" s="2">
        <v>0</v>
      </c>
      <c r="M7540" s="2" t="str">
        <f>"002050"</f>
        <v>002050</v>
      </c>
      <c r="N7540" s="2" t="str">
        <f t="shared" ref="N7540:N7545" si="2253">"0157472516"</f>
        <v>0157472516</v>
      </c>
      <c r="O7540" s="2" t="str">
        <f>"5494.75"</f>
        <v>5494.75</v>
      </c>
      <c r="P7540" s="2">
        <v>20</v>
      </c>
      <c r="Q7540" s="2">
        <f>P7540*B7540</f>
        <v>8000</v>
      </c>
      <c r="R7540" s="2">
        <f>(Q7540-O7540)/O7540*100</f>
        <v>45.5935210883116</v>
      </c>
    </row>
    <row r="7541" spans="1:18">
      <c r="A7541" s="2" t="str">
        <f>"农 产 品"</f>
        <v>农 产 品</v>
      </c>
      <c r="B7541" s="2">
        <v>200</v>
      </c>
      <c r="C7541" s="2">
        <v>200</v>
      </c>
      <c r="D7541" s="2" t="str">
        <f>"人民币"</f>
        <v>人民币</v>
      </c>
      <c r="E7541" s="2">
        <v>25.665</v>
      </c>
      <c r="F7541" s="2">
        <v>-601</v>
      </c>
      <c r="G7541" s="2">
        <v>-11.71</v>
      </c>
      <c r="H7541" s="2"/>
      <c r="I7541" s="2">
        <v>4532</v>
      </c>
      <c r="J7541" s="2">
        <v>22.66</v>
      </c>
      <c r="K7541" s="2">
        <v>0</v>
      </c>
      <c r="L7541" s="2">
        <v>0</v>
      </c>
      <c r="M7541" s="2" t="str">
        <f>"000061"</f>
        <v>000061</v>
      </c>
      <c r="N7541" s="2" t="str">
        <f>"0157472516"</f>
        <v>0157472516</v>
      </c>
      <c r="O7541" s="2" t="str">
        <f>"5133.00"</f>
        <v>5133.00</v>
      </c>
      <c r="P7541" s="2">
        <v>35</v>
      </c>
      <c r="Q7541" s="2">
        <f>P7541*B7541</f>
        <v>7000</v>
      </c>
      <c r="R7541" s="2">
        <f>(Q7541-O7541)/O7541*100</f>
        <v>36.3724917202416</v>
      </c>
    </row>
    <row r="7542" spans="1:18">
      <c r="A7542" s="2" t="str">
        <f>"北京城建"</f>
        <v>北京城建</v>
      </c>
      <c r="B7542" s="2">
        <v>200</v>
      </c>
      <c r="C7542" s="2">
        <v>200</v>
      </c>
      <c r="D7542" s="2" t="str">
        <f>"人民币"</f>
        <v>人民币</v>
      </c>
      <c r="E7542" s="2">
        <v>24.605</v>
      </c>
      <c r="F7542" s="2">
        <v>-394.99</v>
      </c>
      <c r="G7542" s="2">
        <v>-8.03</v>
      </c>
      <c r="H7542" s="2"/>
      <c r="I7542" s="2">
        <v>4526</v>
      </c>
      <c r="J7542" s="2">
        <v>22.63</v>
      </c>
      <c r="K7542" s="2">
        <v>0</v>
      </c>
      <c r="L7542" s="2">
        <v>0</v>
      </c>
      <c r="M7542" s="2" t="str">
        <f>"600266"</f>
        <v>600266</v>
      </c>
      <c r="N7542" s="2" t="str">
        <f t="shared" ref="N7542:N7544" si="2254">"A453612732"</f>
        <v>A453612732</v>
      </c>
      <c r="O7542" s="2" t="str">
        <f>"4920.99"</f>
        <v>4920.99</v>
      </c>
      <c r="P7542" s="2">
        <v>28</v>
      </c>
      <c r="Q7542" s="2">
        <f>P7542*B7542</f>
        <v>5600</v>
      </c>
      <c r="R7542" s="2">
        <f>(Q7542-O7542)/O7542*100</f>
        <v>13.7982397850839</v>
      </c>
    </row>
    <row r="7543" spans="1:18">
      <c r="A7543" s="2" t="str">
        <f>"上汽集团"</f>
        <v>上汽集团</v>
      </c>
      <c r="B7543" s="2">
        <v>200</v>
      </c>
      <c r="C7543" s="2">
        <v>200</v>
      </c>
      <c r="D7543" s="2" t="str">
        <f>"人民币"</f>
        <v>人民币</v>
      </c>
      <c r="E7543" s="2">
        <v>24.736</v>
      </c>
      <c r="F7543" s="2">
        <v>-449.12</v>
      </c>
      <c r="G7543" s="2">
        <v>-9.08</v>
      </c>
      <c r="H7543" s="2"/>
      <c r="I7543" s="2">
        <v>4498</v>
      </c>
      <c r="J7543" s="2">
        <v>22.49</v>
      </c>
      <c r="K7543" s="2">
        <v>0</v>
      </c>
      <c r="L7543" s="2">
        <v>0</v>
      </c>
      <c r="M7543" s="2" t="str">
        <f>"600104"</f>
        <v>600104</v>
      </c>
      <c r="N7543" s="2" t="str">
        <f>"A453612732"</f>
        <v>A453612732</v>
      </c>
      <c r="O7543" s="2" t="str">
        <f>"4947.12"</f>
        <v>4947.12</v>
      </c>
      <c r="P7543" s="2">
        <v>35</v>
      </c>
      <c r="Q7543" s="2">
        <f>P7543*B7543</f>
        <v>7000</v>
      </c>
      <c r="R7543" s="2">
        <f>(Q7543-O7543)/O7543*100</f>
        <v>41.4964666310904</v>
      </c>
    </row>
    <row r="7544" spans="1:18">
      <c r="A7544" s="2" t="str">
        <f>"中海集运"</f>
        <v>中海集运</v>
      </c>
      <c r="B7544" s="2">
        <v>400</v>
      </c>
      <c r="C7544" s="2">
        <v>400</v>
      </c>
      <c r="D7544" s="2" t="str">
        <f>"人民币"</f>
        <v>人民币</v>
      </c>
      <c r="E7544" s="2">
        <v>9.099</v>
      </c>
      <c r="F7544" s="2">
        <v>-167.68</v>
      </c>
      <c r="G7544" s="2">
        <v>-4.6</v>
      </c>
      <c r="H7544" s="2"/>
      <c r="I7544" s="2">
        <v>3472</v>
      </c>
      <c r="J7544" s="2">
        <v>8.68</v>
      </c>
      <c r="K7544" s="2">
        <v>0</v>
      </c>
      <c r="L7544" s="2">
        <v>0</v>
      </c>
      <c r="M7544" s="2" t="str">
        <f>"601866"</f>
        <v>601866</v>
      </c>
      <c r="N7544" s="2" t="str">
        <f>"A453612732"</f>
        <v>A453612732</v>
      </c>
      <c r="O7544" s="2" t="str">
        <f>"3639.68"</f>
        <v>3639.68</v>
      </c>
      <c r="P7544" s="2">
        <v>12</v>
      </c>
      <c r="Q7544" s="2">
        <f>P7544*B7544</f>
        <v>4800</v>
      </c>
      <c r="R7544" s="2">
        <f>(Q7544-O7544)/O7544*100</f>
        <v>31.8797256901706</v>
      </c>
    </row>
    <row r="7545" spans="1:18">
      <c r="A7545" s="2" t="str">
        <f>"中航军B"</f>
        <v>中航军B</v>
      </c>
      <c r="B7545" s="2">
        <v>3000</v>
      </c>
      <c r="C7545" s="2">
        <v>3000</v>
      </c>
      <c r="D7545" s="2" t="str">
        <f>"人民币"</f>
        <v>人民币</v>
      </c>
      <c r="E7545" s="2">
        <v>0.972</v>
      </c>
      <c r="F7545" s="2">
        <v>-62</v>
      </c>
      <c r="G7545" s="2">
        <v>-2.16</v>
      </c>
      <c r="H7545" s="2"/>
      <c r="I7545" s="2">
        <v>2853</v>
      </c>
      <c r="J7545" s="2">
        <v>0.951</v>
      </c>
      <c r="K7545" s="2">
        <v>0</v>
      </c>
      <c r="L7545" s="2">
        <v>0</v>
      </c>
      <c r="M7545" s="2" t="str">
        <f>"150222"</f>
        <v>150222</v>
      </c>
      <c r="N7545" s="2" t="str">
        <f>"0157472516"</f>
        <v>0157472516</v>
      </c>
      <c r="O7545" s="2" t="str">
        <f>"2915.00"</f>
        <v>2915.00</v>
      </c>
      <c r="P7545" s="2">
        <v>1.1</v>
      </c>
      <c r="Q7545" s="2">
        <f>P7545*B7545</f>
        <v>3300</v>
      </c>
      <c r="R7545" s="2">
        <f>(Q7545-O7545)/O7545*100</f>
        <v>13.2075471698113</v>
      </c>
    </row>
    <row r="7546" spans="1:18">
      <c r="A7546" s="2" t="str">
        <f>"华贸物流"</f>
        <v>华贸物流</v>
      </c>
      <c r="B7546" s="2">
        <v>200</v>
      </c>
      <c r="C7546" s="2">
        <v>200</v>
      </c>
      <c r="D7546" s="2" t="str">
        <f>"人民币"</f>
        <v>人民币</v>
      </c>
      <c r="E7546" s="2">
        <v>16.576</v>
      </c>
      <c r="F7546" s="2">
        <v>-473.12</v>
      </c>
      <c r="G7546" s="2">
        <v>-14.27</v>
      </c>
      <c r="H7546" s="2"/>
      <c r="I7546" s="2">
        <v>2842</v>
      </c>
      <c r="J7546" s="2">
        <v>14.21</v>
      </c>
      <c r="K7546" s="2">
        <v>0</v>
      </c>
      <c r="L7546" s="2">
        <v>0</v>
      </c>
      <c r="M7546" s="2" t="str">
        <f>"603128"</f>
        <v>603128</v>
      </c>
      <c r="N7546" s="2" t="str">
        <f t="shared" ref="N7546:N7549" si="2255">"A453612732"</f>
        <v>A453612732</v>
      </c>
      <c r="O7546" s="2" t="str">
        <f>"3315.12"</f>
        <v>3315.12</v>
      </c>
      <c r="P7546" s="2">
        <v>20</v>
      </c>
      <c r="Q7546" s="2">
        <f>P7546*B7546</f>
        <v>4000</v>
      </c>
      <c r="R7546" s="2">
        <f>(Q7546-O7546)/O7546*100</f>
        <v>20.6592823185888</v>
      </c>
    </row>
    <row r="7547" spans="1:18">
      <c r="A7547" s="2" t="str">
        <f>"盛达矿业"</f>
        <v>盛达矿业</v>
      </c>
      <c r="B7547" s="2">
        <v>100</v>
      </c>
      <c r="C7547" s="2">
        <v>100</v>
      </c>
      <c r="D7547" s="2" t="str">
        <f>"人民币"</f>
        <v>人民币</v>
      </c>
      <c r="E7547" s="2">
        <v>38.308</v>
      </c>
      <c r="F7547" s="2">
        <v>-1175.77</v>
      </c>
      <c r="G7547" s="2">
        <v>-30.69</v>
      </c>
      <c r="H7547" s="2"/>
      <c r="I7547" s="2">
        <v>2655</v>
      </c>
      <c r="J7547" s="2">
        <v>26.55</v>
      </c>
      <c r="K7547" s="2">
        <v>0</v>
      </c>
      <c r="L7547" s="2">
        <v>100</v>
      </c>
      <c r="M7547" s="2" t="str">
        <f>"000603"</f>
        <v>000603</v>
      </c>
      <c r="N7547" s="2" t="str">
        <f>"0157472516"</f>
        <v>0157472516</v>
      </c>
      <c r="O7547" s="2" t="str">
        <f>"3830.77"</f>
        <v>3830.77</v>
      </c>
      <c r="P7547" s="2">
        <v>40</v>
      </c>
      <c r="Q7547" s="2">
        <f>P7547*B7547</f>
        <v>4000</v>
      </c>
      <c r="R7547" s="2">
        <f>(Q7547-O7547)/O7547*100</f>
        <v>4.41764971533138</v>
      </c>
    </row>
    <row r="7548" spans="1:18">
      <c r="A7548" s="2" t="str">
        <f>"大众交通"</f>
        <v>大众交通</v>
      </c>
      <c r="B7548" s="2">
        <v>100</v>
      </c>
      <c r="C7548" s="2">
        <v>100</v>
      </c>
      <c r="D7548" s="2" t="str">
        <f>"人民币"</f>
        <v>人民币</v>
      </c>
      <c r="E7548" s="2">
        <v>30.941</v>
      </c>
      <c r="F7548" s="2">
        <v>-1037.13</v>
      </c>
      <c r="G7548" s="2">
        <v>-33.52</v>
      </c>
      <c r="H7548" s="2"/>
      <c r="I7548" s="2">
        <v>2057</v>
      </c>
      <c r="J7548" s="2">
        <v>20.57</v>
      </c>
      <c r="K7548" s="2">
        <v>0</v>
      </c>
      <c r="L7548" s="2">
        <v>0</v>
      </c>
      <c r="M7548" s="2" t="str">
        <f>"600611"</f>
        <v>600611</v>
      </c>
      <c r="N7548" s="2" t="str">
        <f>"A453612732"</f>
        <v>A453612732</v>
      </c>
      <c r="O7548" s="2" t="str">
        <f>"3094.13"</f>
        <v>3094.13</v>
      </c>
      <c r="P7548" s="2">
        <v>28</v>
      </c>
      <c r="Q7548" s="2">
        <f>P7548*B7548</f>
        <v>2800</v>
      </c>
      <c r="R7548" s="2">
        <f>(Q7548-O7548)/O7548*100</f>
        <v>-9.50606470962759</v>
      </c>
    </row>
    <row r="7549" spans="1:18">
      <c r="A7549" s="2" t="str">
        <f>"中国中车"</f>
        <v>中国中车</v>
      </c>
      <c r="B7549" s="2">
        <v>100</v>
      </c>
      <c r="C7549" s="2">
        <v>100</v>
      </c>
      <c r="D7549" s="2" t="str">
        <f>"人民币"</f>
        <v>人民币</v>
      </c>
      <c r="E7549" s="2">
        <v>26.395</v>
      </c>
      <c r="F7549" s="2">
        <v>-631.5</v>
      </c>
      <c r="G7549" s="2">
        <v>-23.92</v>
      </c>
      <c r="H7549" s="2"/>
      <c r="I7549" s="2">
        <v>2008</v>
      </c>
      <c r="J7549" s="2">
        <v>20.08</v>
      </c>
      <c r="K7549" s="2">
        <v>0</v>
      </c>
      <c r="L7549" s="2">
        <v>100</v>
      </c>
      <c r="M7549" s="2" t="str">
        <f>"601766"</f>
        <v>601766</v>
      </c>
      <c r="N7549" s="2" t="str">
        <f>"A453612732"</f>
        <v>A453612732</v>
      </c>
      <c r="O7549" s="2" t="str">
        <f>"2639.50"</f>
        <v>2639.50</v>
      </c>
      <c r="P7549" s="2">
        <v>30</v>
      </c>
      <c r="Q7549" s="2">
        <f>P7549*B7549</f>
        <v>3000</v>
      </c>
      <c r="R7549" s="2">
        <f>(Q7549-O7549)/O7549*100</f>
        <v>13.6578897518469</v>
      </c>
    </row>
    <row r="7550" spans="1:18">
      <c r="A7550" s="2" t="s">
        <v>8</v>
      </c>
      <c r="B7550" s="2" t="s">
        <v>9</v>
      </c>
      <c r="C7550" s="4" t="s">
        <v>10</v>
      </c>
      <c r="D7550" s="4"/>
      <c r="E7550" s="4"/>
      <c r="F7550" s="2"/>
      <c r="G7550" s="2">
        <f>SUM(G7534:G7549)</f>
        <v>-178.38</v>
      </c>
      <c r="H7550" s="2"/>
      <c r="I7550" s="2"/>
      <c r="J7550" s="2"/>
      <c r="K7550" s="2"/>
      <c r="L7550" s="2"/>
      <c r="M7550" s="2"/>
      <c r="N7550" s="2"/>
      <c r="O7550" s="2"/>
      <c r="P7550" s="2"/>
      <c r="Q7550" s="2">
        <f>SUM(Q7534:Q7549)</f>
        <v>134800</v>
      </c>
      <c r="R7550" s="2"/>
    </row>
    <row r="7551" customFormat="1" spans="3:8">
      <c r="C7551" s="5"/>
      <c r="D7551" s="5"/>
      <c r="E7551" s="5"/>
      <c r="H7551" s="6">
        <v>42257</v>
      </c>
    </row>
    <row r="7552" customFormat="1" spans="10:10">
      <c r="J7552" s="6">
        <f>H7551+1</f>
        <v>42258</v>
      </c>
    </row>
    <row r="7553" customFormat="1" spans="2:11">
      <c r="B7553" t="s">
        <v>11</v>
      </c>
      <c r="K7553" s="7">
        <f ca="1">NOW()</f>
        <v>42259.9654398148</v>
      </c>
    </row>
    <row r="7554" customFormat="1" spans="9:9">
      <c r="I7554" t="e">
        <f>D7546+1</f>
        <v>#VALUE!</v>
      </c>
    </row>
    <row r="7555" spans="2:18">
      <c r="B7555" s="2" t="str">
        <f>"币种"</f>
        <v>币种</v>
      </c>
      <c r="C7555" s="2" t="str">
        <f>"余额"</f>
        <v>余额</v>
      </c>
      <c r="D7555" s="2" t="str">
        <f>"可用"</f>
        <v>可用</v>
      </c>
      <c r="E7555" s="2" t="str">
        <f>"可取"</f>
        <v>可取</v>
      </c>
      <c r="F7555" s="2" t="str">
        <f>"参考市值"</f>
        <v>参考市值</v>
      </c>
      <c r="G7555" s="2" t="str">
        <f>"资产"</f>
        <v>资产</v>
      </c>
      <c r="H7555" s="2" t="str">
        <f>"盈亏"</f>
        <v>盈亏</v>
      </c>
      <c r="I7555" s="2"/>
      <c r="J7555" s="2"/>
      <c r="K7555" s="2"/>
      <c r="L7555" s="2"/>
      <c r="M7555" s="2"/>
      <c r="N7555" s="2"/>
      <c r="O7555" s="2"/>
      <c r="P7555" s="2"/>
      <c r="Q7555" s="2"/>
      <c r="R7555" s="2"/>
    </row>
    <row r="7556" spans="2:18">
      <c r="B7556" s="2" t="str">
        <f>"人民币"</f>
        <v>人民币</v>
      </c>
      <c r="C7556" s="2" t="str">
        <f>"5508.71"</f>
        <v>5508.71</v>
      </c>
      <c r="D7556" s="2" t="str">
        <f>"138.54"</f>
        <v>138.54</v>
      </c>
      <c r="E7556" s="2" t="str">
        <f>"138.54"</f>
        <v>138.54</v>
      </c>
      <c r="F7556" s="2" t="str">
        <f>"91616.00"</f>
        <v>91616.00</v>
      </c>
      <c r="G7556" s="2" t="str">
        <f>"91754.54"</f>
        <v>91754.54</v>
      </c>
      <c r="H7556" s="2" t="str">
        <f>"-9194.42"</f>
        <v>-9194.42</v>
      </c>
      <c r="I7556" s="2"/>
      <c r="J7556" s="2"/>
      <c r="K7556" s="2"/>
      <c r="L7556" s="2"/>
      <c r="M7556" s="2"/>
      <c r="N7556" s="2"/>
      <c r="O7556" s="2"/>
      <c r="P7556" s="2"/>
      <c r="Q7556" s="2"/>
      <c r="R7556" s="2"/>
    </row>
    <row r="7557" spans="2:18"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8"/>
    </row>
    <row r="7558" spans="2:18">
      <c r="B7558" s="2" t="s">
        <v>0</v>
      </c>
      <c r="C7558" s="2" t="str">
        <f>"证券数量"</f>
        <v>证券数量</v>
      </c>
      <c r="D7558" s="2" t="s">
        <v>1</v>
      </c>
      <c r="E7558" s="2" t="str">
        <f>"价格币种"</f>
        <v>价格币种</v>
      </c>
      <c r="F7558" s="2" t="str">
        <f>"成本价"</f>
        <v>成本价</v>
      </c>
      <c r="G7558" s="2" t="str">
        <f>"浮动盈亏"</f>
        <v>浮动盈亏</v>
      </c>
      <c r="H7558" s="2" t="str">
        <f>"盈亏比例(%)"</f>
        <v>盈亏比例(%)</v>
      </c>
      <c r="I7558" s="2" t="str">
        <f>"折算汇率"</f>
        <v>折算汇率</v>
      </c>
      <c r="J7558" s="2" t="str">
        <f>"最新市值"</f>
        <v>最新市值</v>
      </c>
      <c r="K7558" s="2" t="str">
        <f>"当前价"</f>
        <v>当前价</v>
      </c>
      <c r="L7558" s="2" t="str">
        <f>"今买数量"</f>
        <v>今买数量</v>
      </c>
      <c r="M7558" s="2" t="str">
        <f>"今卖数量"</f>
        <v>今卖数量</v>
      </c>
      <c r="N7558" s="2" t="str">
        <f>"证券代码"</f>
        <v>证券代码</v>
      </c>
      <c r="O7558" s="2" t="str">
        <f>"股东代码"</f>
        <v>股东代码</v>
      </c>
      <c r="P7558" s="2" t="str">
        <f>"成本金额"</f>
        <v>成本金额</v>
      </c>
      <c r="Q7558" s="2" t="s">
        <v>2</v>
      </c>
      <c r="R7558" s="2"/>
    </row>
    <row r="7559" spans="2:18">
      <c r="B7559" s="2" t="s">
        <v>4</v>
      </c>
      <c r="C7559" s="9" t="s">
        <v>5</v>
      </c>
      <c r="D7559" s="9" t="s">
        <v>5</v>
      </c>
      <c r="E7559" s="2" t="str">
        <f t="shared" ref="E7559:E7574" si="2256">"人民币"</f>
        <v>人民币</v>
      </c>
      <c r="F7559" s="2">
        <v>19.758</v>
      </c>
      <c r="G7559" s="2">
        <v>-1294.53</v>
      </c>
      <c r="H7559" s="2">
        <v>-8.19</v>
      </c>
      <c r="I7559" s="9" t="s">
        <v>6</v>
      </c>
      <c r="J7559" s="2">
        <v>14512</v>
      </c>
      <c r="K7559" s="2">
        <v>18.14</v>
      </c>
      <c r="L7559" s="2">
        <v>0</v>
      </c>
      <c r="M7559" s="2">
        <v>0</v>
      </c>
      <c r="N7559" s="2" t="str">
        <f>"000936"</f>
        <v>000936</v>
      </c>
      <c r="O7559" s="2" t="str">
        <f t="shared" ref="O7559:O7562" si="2257">"0157472516"</f>
        <v>0157472516</v>
      </c>
      <c r="P7559" s="2" t="str">
        <f>"15806.53"</f>
        <v>15806.53</v>
      </c>
      <c r="Q7559" s="2">
        <v>30</v>
      </c>
      <c r="R7559" s="2">
        <f t="shared" ref="R7559:R7574" si="2258">Q7559*C7559</f>
        <v>24000</v>
      </c>
    </row>
    <row r="7560" spans="2:18">
      <c r="B7560" s="2" t="str">
        <f>"创业板B"</f>
        <v>创业板B</v>
      </c>
      <c r="C7560" s="2">
        <v>10000</v>
      </c>
      <c r="D7560" s="2">
        <v>10000</v>
      </c>
      <c r="E7560" s="2" t="str">
        <f>"人民币"</f>
        <v>人民币</v>
      </c>
      <c r="F7560" s="2">
        <v>1.116</v>
      </c>
      <c r="G7560" s="2">
        <v>-927.5</v>
      </c>
      <c r="H7560" s="2">
        <v>-8.33</v>
      </c>
      <c r="I7560" s="2"/>
      <c r="J7560" s="2">
        <v>10230</v>
      </c>
      <c r="K7560" s="2">
        <v>1.023</v>
      </c>
      <c r="L7560" s="2">
        <v>0</v>
      </c>
      <c r="M7560" s="2">
        <v>0</v>
      </c>
      <c r="N7560" s="2" t="str">
        <f>"150153"</f>
        <v>150153</v>
      </c>
      <c r="O7560" s="2" t="str">
        <f>"0157472516"</f>
        <v>0157472516</v>
      </c>
      <c r="P7560" s="2" t="str">
        <f>"11157.50"</f>
        <v>11157.50</v>
      </c>
      <c r="Q7560" s="2">
        <v>1.3</v>
      </c>
      <c r="R7560" s="2">
        <f>Q7560*C7560</f>
        <v>13000</v>
      </c>
    </row>
    <row r="7561" spans="2:18">
      <c r="B7561" s="2" t="s">
        <v>7</v>
      </c>
      <c r="C7561" s="2">
        <v>600</v>
      </c>
      <c r="D7561" s="2">
        <v>600</v>
      </c>
      <c r="E7561" s="2" t="str">
        <f>"人民币"</f>
        <v>人民币</v>
      </c>
      <c r="F7561" s="2">
        <v>17.548</v>
      </c>
      <c r="G7561" s="2">
        <v>-310.88</v>
      </c>
      <c r="H7561" s="2">
        <v>-2.95</v>
      </c>
      <c r="I7561" s="2"/>
      <c r="J7561" s="2">
        <v>10218</v>
      </c>
      <c r="K7561" s="2">
        <v>17.03</v>
      </c>
      <c r="L7561" s="2">
        <v>0</v>
      </c>
      <c r="M7561" s="2">
        <v>0</v>
      </c>
      <c r="N7561" s="2" t="str">
        <f>"600008"</f>
        <v>600008</v>
      </c>
      <c r="O7561" s="2" t="str">
        <f t="shared" ref="O7561:O7564" si="2259">"A453612732"</f>
        <v>A453612732</v>
      </c>
      <c r="P7561" s="2" t="str">
        <f>"10528.88"</f>
        <v>10528.88</v>
      </c>
      <c r="Q7561" s="2">
        <v>25</v>
      </c>
      <c r="R7561" s="2">
        <f>Q7561*C7561</f>
        <v>15000</v>
      </c>
    </row>
    <row r="7562" spans="2:18">
      <c r="B7562" s="2" t="str">
        <f>"华英农业"</f>
        <v>华英农业</v>
      </c>
      <c r="C7562" s="2">
        <v>600</v>
      </c>
      <c r="D7562" s="2">
        <v>300</v>
      </c>
      <c r="E7562" s="2" t="str">
        <f>"人民币"</f>
        <v>人民币</v>
      </c>
      <c r="F7562" s="2">
        <v>14.948</v>
      </c>
      <c r="G7562" s="2">
        <v>-418.66</v>
      </c>
      <c r="H7562" s="2">
        <v>-4.67</v>
      </c>
      <c r="I7562" s="2"/>
      <c r="J7562" s="2">
        <v>8550</v>
      </c>
      <c r="K7562" s="2">
        <v>14.25</v>
      </c>
      <c r="L7562" s="2">
        <v>300</v>
      </c>
      <c r="M7562" s="2">
        <v>0</v>
      </c>
      <c r="N7562" s="2" t="str">
        <f>"002321"</f>
        <v>002321</v>
      </c>
      <c r="O7562" s="2" t="str">
        <f>"0157472516"</f>
        <v>0157472516</v>
      </c>
      <c r="P7562" s="2" t="str">
        <f>"8968.66"</f>
        <v>8968.66</v>
      </c>
      <c r="Q7562" s="2">
        <v>25</v>
      </c>
      <c r="R7562" s="2">
        <f>Q7562*C7562</f>
        <v>15000</v>
      </c>
    </row>
    <row r="7563" spans="2:18">
      <c r="B7563" s="2" t="str">
        <f>"*ST阳化"</f>
        <v>*ST阳化</v>
      </c>
      <c r="C7563" s="2">
        <v>900</v>
      </c>
      <c r="D7563" s="2">
        <v>600</v>
      </c>
      <c r="E7563" s="2" t="str">
        <f>"人民币"</f>
        <v>人民币</v>
      </c>
      <c r="F7563" s="2">
        <v>7.599</v>
      </c>
      <c r="G7563" s="2">
        <v>-80.2</v>
      </c>
      <c r="H7563" s="2">
        <v>-1.17</v>
      </c>
      <c r="I7563" s="2"/>
      <c r="J7563" s="2">
        <v>6759</v>
      </c>
      <c r="K7563" s="2">
        <v>7.51</v>
      </c>
      <c r="L7563" s="2">
        <v>300</v>
      </c>
      <c r="M7563" s="2">
        <v>0</v>
      </c>
      <c r="N7563" s="2" t="str">
        <f>"600691"</f>
        <v>600691</v>
      </c>
      <c r="O7563" s="2" t="str">
        <f>"A453612732"</f>
        <v>A453612732</v>
      </c>
      <c r="P7563" s="2" t="str">
        <f>"6839.20"</f>
        <v>6839.20</v>
      </c>
      <c r="Q7563" s="2">
        <v>11</v>
      </c>
      <c r="R7563" s="2">
        <f>Q7563*C7563</f>
        <v>9900</v>
      </c>
    </row>
    <row r="7564" spans="2:18">
      <c r="B7564" s="2" t="str">
        <f>"雪峰科技"</f>
        <v>雪峰科技</v>
      </c>
      <c r="C7564" s="2">
        <v>200</v>
      </c>
      <c r="D7564" s="2">
        <v>100</v>
      </c>
      <c r="E7564" s="2" t="str">
        <f>"人民币"</f>
        <v>人民币</v>
      </c>
      <c r="F7564" s="2">
        <v>37.898</v>
      </c>
      <c r="G7564" s="2">
        <v>-1239.59</v>
      </c>
      <c r="H7564" s="2">
        <v>-16.35</v>
      </c>
      <c r="I7564" s="2"/>
      <c r="J7564" s="2">
        <v>6340</v>
      </c>
      <c r="K7564" s="2">
        <v>31.7</v>
      </c>
      <c r="L7564" s="2">
        <v>100</v>
      </c>
      <c r="M7564" s="2">
        <v>0</v>
      </c>
      <c r="N7564" s="2" t="str">
        <f>"603227"</f>
        <v>603227</v>
      </c>
      <c r="O7564" s="2" t="str">
        <f>"A453612732"</f>
        <v>A453612732</v>
      </c>
      <c r="P7564" s="2" t="str">
        <f>"7579.59"</f>
        <v>7579.59</v>
      </c>
      <c r="Q7564" s="2">
        <v>42</v>
      </c>
      <c r="R7564" s="2">
        <f>Q7564*C7564</f>
        <v>8400</v>
      </c>
    </row>
    <row r="7565" spans="2:18">
      <c r="B7565" s="2" t="str">
        <f>"三花股份"</f>
        <v>三花股份</v>
      </c>
      <c r="C7565" s="2">
        <v>400</v>
      </c>
      <c r="D7565" s="2">
        <v>400</v>
      </c>
      <c r="E7565" s="2" t="str">
        <f>"人民币"</f>
        <v>人民币</v>
      </c>
      <c r="F7565" s="2">
        <v>13.737</v>
      </c>
      <c r="G7565" s="2">
        <v>69.25</v>
      </c>
      <c r="H7565" s="2">
        <v>1.26</v>
      </c>
      <c r="I7565" s="2"/>
      <c r="J7565" s="2">
        <v>5564</v>
      </c>
      <c r="K7565" s="2">
        <v>13.91</v>
      </c>
      <c r="L7565" s="2">
        <v>0</v>
      </c>
      <c r="M7565" s="2">
        <v>0</v>
      </c>
      <c r="N7565" s="2" t="str">
        <f>"002050"</f>
        <v>002050</v>
      </c>
      <c r="O7565" s="2" t="str">
        <f t="shared" ref="O7565:O7570" si="2260">"0157472516"</f>
        <v>0157472516</v>
      </c>
      <c r="P7565" s="2" t="str">
        <f>"5494.75"</f>
        <v>5494.75</v>
      </c>
      <c r="Q7565" s="2">
        <v>20</v>
      </c>
      <c r="R7565" s="2">
        <f>Q7565*C7565</f>
        <v>8000</v>
      </c>
    </row>
    <row r="7566" spans="2:18">
      <c r="B7566" s="2" t="str">
        <f>"农 产 品"</f>
        <v>农 产 品</v>
      </c>
      <c r="C7566" s="2">
        <v>200</v>
      </c>
      <c r="D7566" s="2">
        <v>200</v>
      </c>
      <c r="E7566" s="2" t="str">
        <f>"人民币"</f>
        <v>人民币</v>
      </c>
      <c r="F7566" s="2">
        <v>25.665</v>
      </c>
      <c r="G7566" s="2">
        <v>-601</v>
      </c>
      <c r="H7566" s="2">
        <v>-11.71</v>
      </c>
      <c r="I7566" s="2"/>
      <c r="J7566" s="2">
        <v>4532</v>
      </c>
      <c r="K7566" s="2">
        <v>22.66</v>
      </c>
      <c r="L7566" s="2">
        <v>0</v>
      </c>
      <c r="M7566" s="2">
        <v>0</v>
      </c>
      <c r="N7566" s="2" t="str">
        <f>"000061"</f>
        <v>000061</v>
      </c>
      <c r="O7566" s="2" t="str">
        <f>"0157472516"</f>
        <v>0157472516</v>
      </c>
      <c r="P7566" s="2" t="str">
        <f>"5133.00"</f>
        <v>5133.00</v>
      </c>
      <c r="Q7566" s="2">
        <v>35</v>
      </c>
      <c r="R7566" s="2">
        <f>Q7566*C7566</f>
        <v>7000</v>
      </c>
    </row>
    <row r="7567" spans="2:18">
      <c r="B7567" s="2" t="str">
        <f>"北京城建"</f>
        <v>北京城建</v>
      </c>
      <c r="C7567" s="2">
        <v>200</v>
      </c>
      <c r="D7567" s="2">
        <v>200</v>
      </c>
      <c r="E7567" s="2" t="str">
        <f>"人民币"</f>
        <v>人民币</v>
      </c>
      <c r="F7567" s="2">
        <v>24.605</v>
      </c>
      <c r="G7567" s="2">
        <v>-394.99</v>
      </c>
      <c r="H7567" s="2">
        <v>-8.03</v>
      </c>
      <c r="I7567" s="2"/>
      <c r="J7567" s="2">
        <v>4526</v>
      </c>
      <c r="K7567" s="2">
        <v>22.63</v>
      </c>
      <c r="L7567" s="2">
        <v>0</v>
      </c>
      <c r="M7567" s="2">
        <v>0</v>
      </c>
      <c r="N7567" s="2" t="str">
        <f>"600266"</f>
        <v>600266</v>
      </c>
      <c r="O7567" s="2" t="str">
        <f t="shared" ref="O7567:O7569" si="2261">"A453612732"</f>
        <v>A453612732</v>
      </c>
      <c r="P7567" s="2" t="str">
        <f>"4920.99"</f>
        <v>4920.99</v>
      </c>
      <c r="Q7567" s="2">
        <v>28</v>
      </c>
      <c r="R7567" s="2">
        <f>Q7567*C7567</f>
        <v>5600</v>
      </c>
    </row>
    <row r="7568" spans="2:18">
      <c r="B7568" s="2" t="str">
        <f>"上汽集团"</f>
        <v>上汽集团</v>
      </c>
      <c r="C7568" s="2">
        <v>200</v>
      </c>
      <c r="D7568" s="2">
        <v>200</v>
      </c>
      <c r="E7568" s="2" t="str">
        <f>"人民币"</f>
        <v>人民币</v>
      </c>
      <c r="F7568" s="2">
        <v>24.736</v>
      </c>
      <c r="G7568" s="2">
        <v>-449.12</v>
      </c>
      <c r="H7568" s="2">
        <v>-9.08</v>
      </c>
      <c r="I7568" s="2"/>
      <c r="J7568" s="2">
        <v>4498</v>
      </c>
      <c r="K7568" s="2">
        <v>22.49</v>
      </c>
      <c r="L7568" s="2">
        <v>0</v>
      </c>
      <c r="M7568" s="2">
        <v>0</v>
      </c>
      <c r="N7568" s="2" t="str">
        <f>"600104"</f>
        <v>600104</v>
      </c>
      <c r="O7568" s="2" t="str">
        <f>"A453612732"</f>
        <v>A453612732</v>
      </c>
      <c r="P7568" s="2" t="str">
        <f>"4947.12"</f>
        <v>4947.12</v>
      </c>
      <c r="Q7568" s="2">
        <v>35</v>
      </c>
      <c r="R7568" s="2">
        <f>Q7568*C7568</f>
        <v>7000</v>
      </c>
    </row>
    <row r="7569" spans="2:18">
      <c r="B7569" s="2" t="str">
        <f>"中海集运"</f>
        <v>中海集运</v>
      </c>
      <c r="C7569" s="2">
        <v>400</v>
      </c>
      <c r="D7569" s="2">
        <v>400</v>
      </c>
      <c r="E7569" s="2" t="str">
        <f>"人民币"</f>
        <v>人民币</v>
      </c>
      <c r="F7569" s="2">
        <v>9.099</v>
      </c>
      <c r="G7569" s="2">
        <v>-167.68</v>
      </c>
      <c r="H7569" s="2">
        <v>-4.6</v>
      </c>
      <c r="I7569" s="2"/>
      <c r="J7569" s="2">
        <v>3472</v>
      </c>
      <c r="K7569" s="2">
        <v>8.68</v>
      </c>
      <c r="L7569" s="2">
        <v>0</v>
      </c>
      <c r="M7569" s="2">
        <v>0</v>
      </c>
      <c r="N7569" s="2" t="str">
        <f>"601866"</f>
        <v>601866</v>
      </c>
      <c r="O7569" s="2" t="str">
        <f>"A453612732"</f>
        <v>A453612732</v>
      </c>
      <c r="P7569" s="2" t="str">
        <f>"3639.68"</f>
        <v>3639.68</v>
      </c>
      <c r="Q7569" s="2">
        <v>12</v>
      </c>
      <c r="R7569" s="2">
        <f>Q7569*C7569</f>
        <v>4800</v>
      </c>
    </row>
    <row r="7570" spans="2:18">
      <c r="B7570" s="2" t="str">
        <f>"中航军B"</f>
        <v>中航军B</v>
      </c>
      <c r="C7570" s="2">
        <v>3000</v>
      </c>
      <c r="D7570" s="2">
        <v>3000</v>
      </c>
      <c r="E7570" s="2" t="str">
        <f>"人民币"</f>
        <v>人民币</v>
      </c>
      <c r="F7570" s="2">
        <v>0.972</v>
      </c>
      <c r="G7570" s="2">
        <v>-62</v>
      </c>
      <c r="H7570" s="2">
        <v>-2.16</v>
      </c>
      <c r="I7570" s="2"/>
      <c r="J7570" s="2">
        <v>2853</v>
      </c>
      <c r="K7570" s="2">
        <v>0.951</v>
      </c>
      <c r="L7570" s="2">
        <v>0</v>
      </c>
      <c r="M7570" s="2">
        <v>0</v>
      </c>
      <c r="N7570" s="2" t="str">
        <f>"150222"</f>
        <v>150222</v>
      </c>
      <c r="O7570" s="2" t="str">
        <f>"0157472516"</f>
        <v>0157472516</v>
      </c>
      <c r="P7570" s="2" t="str">
        <f>"2915.00"</f>
        <v>2915.00</v>
      </c>
      <c r="Q7570" s="2">
        <v>1.1</v>
      </c>
      <c r="R7570" s="2">
        <f>Q7570*C7570</f>
        <v>3300</v>
      </c>
    </row>
    <row r="7571" spans="2:18">
      <c r="B7571" s="2" t="str">
        <f>"华贸物流"</f>
        <v>华贸物流</v>
      </c>
      <c r="C7571" s="2">
        <v>200</v>
      </c>
      <c r="D7571" s="2">
        <v>200</v>
      </c>
      <c r="E7571" s="2" t="str">
        <f>"人民币"</f>
        <v>人民币</v>
      </c>
      <c r="F7571" s="2">
        <v>16.576</v>
      </c>
      <c r="G7571" s="2">
        <v>-473.12</v>
      </c>
      <c r="H7571" s="2">
        <v>-14.27</v>
      </c>
      <c r="I7571" s="2"/>
      <c r="J7571" s="2">
        <v>2842</v>
      </c>
      <c r="K7571" s="2">
        <v>14.21</v>
      </c>
      <c r="L7571" s="2">
        <v>0</v>
      </c>
      <c r="M7571" s="2">
        <v>0</v>
      </c>
      <c r="N7571" s="2" t="str">
        <f>"603128"</f>
        <v>603128</v>
      </c>
      <c r="O7571" s="2" t="str">
        <f t="shared" ref="O7571:O7574" si="2262">"A453612732"</f>
        <v>A453612732</v>
      </c>
      <c r="P7571" s="2" t="str">
        <f>"3315.12"</f>
        <v>3315.12</v>
      </c>
      <c r="Q7571" s="2">
        <v>20</v>
      </c>
      <c r="R7571" s="2">
        <f>Q7571*C7571</f>
        <v>4000</v>
      </c>
    </row>
    <row r="7572" spans="2:18">
      <c r="B7572" s="2" t="str">
        <f>"盛达矿业"</f>
        <v>盛达矿业</v>
      </c>
      <c r="C7572" s="2">
        <v>100</v>
      </c>
      <c r="D7572" s="2">
        <v>100</v>
      </c>
      <c r="E7572" s="2" t="str">
        <f>"人民币"</f>
        <v>人民币</v>
      </c>
      <c r="F7572" s="2">
        <v>38.308</v>
      </c>
      <c r="G7572" s="2">
        <v>-1175.77</v>
      </c>
      <c r="H7572" s="2">
        <v>-30.69</v>
      </c>
      <c r="I7572" s="2"/>
      <c r="J7572" s="2">
        <v>2655</v>
      </c>
      <c r="K7572" s="2">
        <v>26.55</v>
      </c>
      <c r="L7572" s="2">
        <v>0</v>
      </c>
      <c r="M7572" s="2">
        <v>100</v>
      </c>
      <c r="N7572" s="2" t="str">
        <f>"000603"</f>
        <v>000603</v>
      </c>
      <c r="O7572" s="2" t="str">
        <f>"0157472516"</f>
        <v>0157472516</v>
      </c>
      <c r="P7572" s="2" t="str">
        <f>"3830.77"</f>
        <v>3830.77</v>
      </c>
      <c r="Q7572" s="2">
        <v>40</v>
      </c>
      <c r="R7572" s="2">
        <f>Q7572*C7572</f>
        <v>4000</v>
      </c>
    </row>
    <row r="7573" spans="2:18">
      <c r="B7573" s="2" t="str">
        <f>"大众交通"</f>
        <v>大众交通</v>
      </c>
      <c r="C7573" s="2">
        <v>100</v>
      </c>
      <c r="D7573" s="2">
        <v>100</v>
      </c>
      <c r="E7573" s="2" t="str">
        <f>"人民币"</f>
        <v>人民币</v>
      </c>
      <c r="F7573" s="2">
        <v>30.941</v>
      </c>
      <c r="G7573" s="2">
        <v>-1037.13</v>
      </c>
      <c r="H7573" s="2">
        <v>-33.52</v>
      </c>
      <c r="I7573" s="2"/>
      <c r="J7573" s="2">
        <v>2057</v>
      </c>
      <c r="K7573" s="2">
        <v>20.57</v>
      </c>
      <c r="L7573" s="2">
        <v>0</v>
      </c>
      <c r="M7573" s="2">
        <v>0</v>
      </c>
      <c r="N7573" s="2" t="str">
        <f>"600611"</f>
        <v>600611</v>
      </c>
      <c r="O7573" s="2" t="str">
        <f>"A453612732"</f>
        <v>A453612732</v>
      </c>
      <c r="P7573" s="2" t="str">
        <f>"3094.13"</f>
        <v>3094.13</v>
      </c>
      <c r="Q7573" s="2">
        <v>28</v>
      </c>
      <c r="R7573" s="2">
        <f>Q7573*C7573</f>
        <v>2800</v>
      </c>
    </row>
    <row r="7574" spans="2:18">
      <c r="B7574" s="2" t="str">
        <f>"中国中车"</f>
        <v>中国中车</v>
      </c>
      <c r="C7574" s="2">
        <v>100</v>
      </c>
      <c r="D7574" s="2">
        <v>100</v>
      </c>
      <c r="E7574" s="2" t="str">
        <f>"人民币"</f>
        <v>人民币</v>
      </c>
      <c r="F7574" s="2">
        <v>26.395</v>
      </c>
      <c r="G7574" s="2">
        <v>-631.5</v>
      </c>
      <c r="H7574" s="2">
        <v>-23.92</v>
      </c>
      <c r="I7574" s="2"/>
      <c r="J7574" s="2">
        <v>2008</v>
      </c>
      <c r="K7574" s="2">
        <v>20.08</v>
      </c>
      <c r="L7574" s="2">
        <v>0</v>
      </c>
      <c r="M7574" s="2">
        <v>100</v>
      </c>
      <c r="N7574" s="2" t="str">
        <f>"601766"</f>
        <v>601766</v>
      </c>
      <c r="O7574" s="2" t="str">
        <f>"A453612732"</f>
        <v>A453612732</v>
      </c>
      <c r="P7574" s="2" t="str">
        <f>"2639.50"</f>
        <v>2639.50</v>
      </c>
      <c r="Q7574" s="2">
        <v>30</v>
      </c>
      <c r="R7574" s="2">
        <f>Q7574*C7574</f>
        <v>3000</v>
      </c>
    </row>
    <row r="7575" spans="2:18">
      <c r="B7575" s="2" t="s">
        <v>8</v>
      </c>
      <c r="C7575" s="2" t="s">
        <v>9</v>
      </c>
      <c r="D7575" s="4" t="s">
        <v>10</v>
      </c>
      <c r="E7575" s="4"/>
      <c r="F7575" s="4"/>
      <c r="G7575" s="2"/>
      <c r="H7575" s="2">
        <f>SUM(H7559:H7574)</f>
        <v>-178.38</v>
      </c>
      <c r="I7575" s="2"/>
      <c r="J7575" s="2"/>
      <c r="K7575" s="2"/>
      <c r="L7575" s="2"/>
      <c r="M7575" s="2"/>
      <c r="N7575" s="2"/>
      <c r="O7575" s="2"/>
      <c r="P7575" s="2"/>
      <c r="Q7575" s="2"/>
      <c r="R7575" s="2">
        <f>SUM(R7559:R7574)</f>
        <v>134800</v>
      </c>
    </row>
    <row r="7576" customFormat="1" spans="4:9">
      <c r="D7576" s="5"/>
      <c r="E7576" s="5"/>
      <c r="F7576" s="5"/>
      <c r="I7576" s="6">
        <v>42257</v>
      </c>
    </row>
    <row r="7577" customFormat="1" spans="11:11">
      <c r="K7577" s="6">
        <f>I7576+1</f>
        <v>42258</v>
      </c>
    </row>
    <row r="7578" customFormat="1" spans="3:12">
      <c r="C7578" t="s">
        <v>11</v>
      </c>
      <c r="L7578" s="7">
        <f ca="1">NOW()</f>
        <v>42259.9654398148</v>
      </c>
    </row>
    <row r="7579" customFormat="1" spans="10:10">
      <c r="J7579" t="e">
        <f>E7571+1</f>
        <v>#VALUE!</v>
      </c>
    </row>
    <row r="7580" customFormat="1" spans="7:7">
      <c r="G7580" t="s">
        <v>12</v>
      </c>
    </row>
    <row r="7581" customFormat="1" spans="6:6">
      <c r="F7581" t="s">
        <v>13</v>
      </c>
    </row>
    <row r="7582" spans="1:17">
      <c r="A7582" s="2" t="str">
        <f>"币种"</f>
        <v>币种</v>
      </c>
      <c r="B7582" s="2" t="str">
        <f>"余额"</f>
        <v>余额</v>
      </c>
      <c r="C7582" s="2" t="str">
        <f>"可用"</f>
        <v>可用</v>
      </c>
      <c r="D7582" s="2" t="str">
        <f>"可取"</f>
        <v>可取</v>
      </c>
      <c r="E7582" s="2" t="str">
        <f>"参考市值"</f>
        <v>参考市值</v>
      </c>
      <c r="F7582" s="2" t="str">
        <f>"资产"</f>
        <v>资产</v>
      </c>
      <c r="G7582" s="2" t="str">
        <f>"盈亏"</f>
        <v>盈亏</v>
      </c>
      <c r="H7582" s="2"/>
      <c r="I7582" s="2"/>
      <c r="J7582" s="2"/>
      <c r="K7582" s="2"/>
      <c r="L7582" s="2"/>
      <c r="M7582" s="2"/>
      <c r="N7582" s="2"/>
      <c r="O7582" s="2"/>
      <c r="P7582" s="2"/>
      <c r="Q7582" s="2"/>
    </row>
    <row r="7583" spans="1:17">
      <c r="A7583" s="2" t="str">
        <f>"人民币"</f>
        <v>人民币</v>
      </c>
      <c r="B7583" s="2" t="str">
        <f>"5508.71"</f>
        <v>5508.71</v>
      </c>
      <c r="C7583" s="2" t="str">
        <f>"138.54"</f>
        <v>138.54</v>
      </c>
      <c r="D7583" s="2" t="str">
        <f>"138.54"</f>
        <v>138.54</v>
      </c>
      <c r="E7583" s="2" t="str">
        <f>"91616.00"</f>
        <v>91616.00</v>
      </c>
      <c r="F7583" s="2" t="str">
        <f>"91754.54"</f>
        <v>91754.54</v>
      </c>
      <c r="G7583" s="2" t="str">
        <f>"-9194.42"</f>
        <v>-9194.42</v>
      </c>
      <c r="H7583" s="2"/>
      <c r="I7583" s="2"/>
      <c r="J7583" s="2"/>
      <c r="K7583" s="2"/>
      <c r="L7583" s="2"/>
      <c r="M7583" s="2"/>
      <c r="N7583" s="2"/>
      <c r="O7583" s="2"/>
      <c r="P7583" s="2"/>
      <c r="Q7583" s="2"/>
    </row>
    <row r="7584" spans="1:17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8"/>
    </row>
    <row r="7585" spans="1:18">
      <c r="A7585" s="2" t="s">
        <v>0</v>
      </c>
      <c r="B7585" s="2" t="str">
        <f>"证券数量"</f>
        <v>证券数量</v>
      </c>
      <c r="C7585" s="2" t="s">
        <v>1</v>
      </c>
      <c r="D7585" s="2" t="str">
        <f>"价格币种"</f>
        <v>价格币种</v>
      </c>
      <c r="E7585" s="2" t="str">
        <f>"成本价"</f>
        <v>成本价</v>
      </c>
      <c r="F7585" s="2" t="str">
        <f>"浮动盈亏"</f>
        <v>浮动盈亏</v>
      </c>
      <c r="G7585" s="2" t="str">
        <f>"盈亏比例(%)"</f>
        <v>盈亏比例(%)</v>
      </c>
      <c r="H7585" s="2" t="str">
        <f>"折算汇率"</f>
        <v>折算汇率</v>
      </c>
      <c r="I7585" s="2" t="str">
        <f>"最新市值"</f>
        <v>最新市值</v>
      </c>
      <c r="J7585" s="2" t="str">
        <f>"当前价"</f>
        <v>当前价</v>
      </c>
      <c r="K7585" s="2" t="str">
        <f>"今买数量"</f>
        <v>今买数量</v>
      </c>
      <c r="L7585" s="2" t="str">
        <f>"今卖数量"</f>
        <v>今卖数量</v>
      </c>
      <c r="M7585" s="2" t="str">
        <f>"证券代码"</f>
        <v>证券代码</v>
      </c>
      <c r="N7585" s="2" t="str">
        <f>"股东代码"</f>
        <v>股东代码</v>
      </c>
      <c r="O7585" s="2" t="str">
        <f>"成本金额"</f>
        <v>成本金额</v>
      </c>
      <c r="P7585" s="2" t="s">
        <v>2</v>
      </c>
      <c r="Q7585" s="2"/>
      <c r="R7585" s="2" t="s">
        <v>3</v>
      </c>
    </row>
    <row r="7586" spans="1:18">
      <c r="A7586" s="2" t="s">
        <v>4</v>
      </c>
      <c r="B7586" s="9" t="s">
        <v>5</v>
      </c>
      <c r="C7586" s="9" t="s">
        <v>5</v>
      </c>
      <c r="D7586" s="2" t="str">
        <f t="shared" ref="D7586:D7601" si="2263">"人民币"</f>
        <v>人民币</v>
      </c>
      <c r="E7586" s="2">
        <v>19.758</v>
      </c>
      <c r="F7586" s="2">
        <v>-1294.53</v>
      </c>
      <c r="G7586" s="2">
        <v>-8.19</v>
      </c>
      <c r="H7586" s="9" t="s">
        <v>6</v>
      </c>
      <c r="I7586" s="2">
        <v>14512</v>
      </c>
      <c r="J7586" s="2">
        <v>18.14</v>
      </c>
      <c r="K7586" s="2">
        <v>0</v>
      </c>
      <c r="L7586" s="2">
        <v>0</v>
      </c>
      <c r="M7586" s="2" t="str">
        <f>"000936"</f>
        <v>000936</v>
      </c>
      <c r="N7586" s="2" t="str">
        <f t="shared" ref="N7586:N7589" si="2264">"0157472516"</f>
        <v>0157472516</v>
      </c>
      <c r="O7586" s="2" t="str">
        <f>"15806.53"</f>
        <v>15806.53</v>
      </c>
      <c r="P7586" s="2">
        <v>30</v>
      </c>
      <c r="Q7586" s="2">
        <f t="shared" ref="Q7586:Q7601" si="2265">P7586*B7586</f>
        <v>24000</v>
      </c>
      <c r="R7586" s="2">
        <f t="shared" ref="R7586:R7601" si="2266">(Q7586-O7586)/O7586*100</f>
        <v>51.835981711356</v>
      </c>
    </row>
    <row r="7587" spans="1:18">
      <c r="A7587" s="2" t="str">
        <f>"创业板B"</f>
        <v>创业板B</v>
      </c>
      <c r="B7587" s="2">
        <v>10000</v>
      </c>
      <c r="C7587" s="2">
        <v>10000</v>
      </c>
      <c r="D7587" s="2" t="str">
        <f>"人民币"</f>
        <v>人民币</v>
      </c>
      <c r="E7587" s="2">
        <v>1.116</v>
      </c>
      <c r="F7587" s="2">
        <v>-927.5</v>
      </c>
      <c r="G7587" s="2">
        <v>-8.33</v>
      </c>
      <c r="H7587" s="2"/>
      <c r="I7587" s="2">
        <v>10230</v>
      </c>
      <c r="J7587" s="2">
        <v>1.023</v>
      </c>
      <c r="K7587" s="2">
        <v>0</v>
      </c>
      <c r="L7587" s="2">
        <v>0</v>
      </c>
      <c r="M7587" s="2" t="str">
        <f>"150153"</f>
        <v>150153</v>
      </c>
      <c r="N7587" s="2" t="str">
        <f>"0157472516"</f>
        <v>0157472516</v>
      </c>
      <c r="O7587" s="2" t="str">
        <f>"11157.50"</f>
        <v>11157.50</v>
      </c>
      <c r="P7587" s="2">
        <v>1.3</v>
      </c>
      <c r="Q7587" s="2">
        <f>P7587*B7587</f>
        <v>13000</v>
      </c>
      <c r="R7587" s="2">
        <f>(Q7587-O7587)/O7587*100</f>
        <v>16.5135559041004</v>
      </c>
    </row>
    <row r="7588" spans="1:18">
      <c r="A7588" s="2" t="s">
        <v>7</v>
      </c>
      <c r="B7588" s="2">
        <v>600</v>
      </c>
      <c r="C7588" s="2">
        <v>600</v>
      </c>
      <c r="D7588" s="2" t="str">
        <f>"人民币"</f>
        <v>人民币</v>
      </c>
      <c r="E7588" s="2">
        <v>17.548</v>
      </c>
      <c r="F7588" s="2">
        <v>-310.88</v>
      </c>
      <c r="G7588" s="2">
        <v>-2.95</v>
      </c>
      <c r="H7588" s="2"/>
      <c r="I7588" s="2">
        <v>10218</v>
      </c>
      <c r="J7588" s="2">
        <v>17.03</v>
      </c>
      <c r="K7588" s="2">
        <v>0</v>
      </c>
      <c r="L7588" s="2">
        <v>0</v>
      </c>
      <c r="M7588" s="2" t="str">
        <f>"600008"</f>
        <v>600008</v>
      </c>
      <c r="N7588" s="2" t="str">
        <f t="shared" ref="N7588:N7591" si="2267">"A453612732"</f>
        <v>A453612732</v>
      </c>
      <c r="O7588" s="2" t="str">
        <f>"10528.88"</f>
        <v>10528.88</v>
      </c>
      <c r="P7588" s="2">
        <v>25</v>
      </c>
      <c r="Q7588" s="2">
        <f>P7588*B7588</f>
        <v>15000</v>
      </c>
      <c r="R7588" s="2">
        <f>(Q7588-O7588)/O7588*100</f>
        <v>42.4652954540274</v>
      </c>
    </row>
    <row r="7589" spans="1:18">
      <c r="A7589" s="2" t="str">
        <f>"华英农业"</f>
        <v>华英农业</v>
      </c>
      <c r="B7589" s="2">
        <v>600</v>
      </c>
      <c r="C7589" s="2">
        <v>300</v>
      </c>
      <c r="D7589" s="2" t="str">
        <f>"人民币"</f>
        <v>人民币</v>
      </c>
      <c r="E7589" s="2">
        <v>14.948</v>
      </c>
      <c r="F7589" s="2">
        <v>-418.66</v>
      </c>
      <c r="G7589" s="2">
        <v>-4.67</v>
      </c>
      <c r="H7589" s="2"/>
      <c r="I7589" s="2">
        <v>8550</v>
      </c>
      <c r="J7589" s="2">
        <v>14.25</v>
      </c>
      <c r="K7589" s="2">
        <v>300</v>
      </c>
      <c r="L7589" s="2">
        <v>0</v>
      </c>
      <c r="M7589" s="2" t="str">
        <f>"002321"</f>
        <v>002321</v>
      </c>
      <c r="N7589" s="2" t="str">
        <f>"0157472516"</f>
        <v>0157472516</v>
      </c>
      <c r="O7589" s="2" t="str">
        <f>"8968.66"</f>
        <v>8968.66</v>
      </c>
      <c r="P7589" s="2">
        <v>25</v>
      </c>
      <c r="Q7589" s="2">
        <f>P7589*B7589</f>
        <v>15000</v>
      </c>
      <c r="R7589" s="2">
        <f>(Q7589-O7589)/O7589*100</f>
        <v>67.2490650777262</v>
      </c>
    </row>
    <row r="7590" spans="1:18">
      <c r="A7590" s="2" t="str">
        <f>"*ST阳化"</f>
        <v>*ST阳化</v>
      </c>
      <c r="B7590" s="2">
        <v>900</v>
      </c>
      <c r="C7590" s="2">
        <v>600</v>
      </c>
      <c r="D7590" s="2" t="str">
        <f>"人民币"</f>
        <v>人民币</v>
      </c>
      <c r="E7590" s="2">
        <v>7.599</v>
      </c>
      <c r="F7590" s="2">
        <v>-80.2</v>
      </c>
      <c r="G7590" s="2">
        <v>-1.17</v>
      </c>
      <c r="H7590" s="2"/>
      <c r="I7590" s="2">
        <v>6759</v>
      </c>
      <c r="J7590" s="2">
        <v>7.51</v>
      </c>
      <c r="K7590" s="2">
        <v>300</v>
      </c>
      <c r="L7590" s="2">
        <v>0</v>
      </c>
      <c r="M7590" s="2" t="str">
        <f>"600691"</f>
        <v>600691</v>
      </c>
      <c r="N7590" s="2" t="str">
        <f>"A453612732"</f>
        <v>A453612732</v>
      </c>
      <c r="O7590" s="2" t="str">
        <f>"6839.20"</f>
        <v>6839.20</v>
      </c>
      <c r="P7590" s="2">
        <v>11</v>
      </c>
      <c r="Q7590" s="2">
        <f>P7590*B7590</f>
        <v>9900</v>
      </c>
      <c r="R7590" s="2">
        <f>(Q7590-O7590)/O7590*100</f>
        <v>44.7537723710376</v>
      </c>
    </row>
    <row r="7591" spans="1:18">
      <c r="A7591" s="2" t="str">
        <f>"雪峰科技"</f>
        <v>雪峰科技</v>
      </c>
      <c r="B7591" s="2">
        <v>200</v>
      </c>
      <c r="C7591" s="2">
        <v>100</v>
      </c>
      <c r="D7591" s="2" t="str">
        <f>"人民币"</f>
        <v>人民币</v>
      </c>
      <c r="E7591" s="2">
        <v>37.898</v>
      </c>
      <c r="F7591" s="2">
        <v>-1239.59</v>
      </c>
      <c r="G7591" s="2">
        <v>-16.35</v>
      </c>
      <c r="H7591" s="2"/>
      <c r="I7591" s="2">
        <v>6340</v>
      </c>
      <c r="J7591" s="2">
        <v>31.7</v>
      </c>
      <c r="K7591" s="2">
        <v>100</v>
      </c>
      <c r="L7591" s="2">
        <v>0</v>
      </c>
      <c r="M7591" s="2" t="str">
        <f>"603227"</f>
        <v>603227</v>
      </c>
      <c r="N7591" s="2" t="str">
        <f>"A453612732"</f>
        <v>A453612732</v>
      </c>
      <c r="O7591" s="2" t="str">
        <f>"7579.59"</f>
        <v>7579.59</v>
      </c>
      <c r="P7591" s="2">
        <v>42</v>
      </c>
      <c r="Q7591" s="2">
        <f>P7591*B7591</f>
        <v>8400</v>
      </c>
      <c r="R7591" s="2">
        <f>(Q7591-O7591)/O7591*100</f>
        <v>10.8239363870605</v>
      </c>
    </row>
    <row r="7592" spans="1:18">
      <c r="A7592" s="2" t="str">
        <f>"三花股份"</f>
        <v>三花股份</v>
      </c>
      <c r="B7592" s="2">
        <v>400</v>
      </c>
      <c r="C7592" s="2">
        <v>400</v>
      </c>
      <c r="D7592" s="2" t="str">
        <f>"人民币"</f>
        <v>人民币</v>
      </c>
      <c r="E7592" s="2">
        <v>13.737</v>
      </c>
      <c r="F7592" s="2">
        <v>69.25</v>
      </c>
      <c r="G7592" s="2">
        <v>1.26</v>
      </c>
      <c r="H7592" s="2"/>
      <c r="I7592" s="2">
        <v>5564</v>
      </c>
      <c r="J7592" s="2">
        <v>13.91</v>
      </c>
      <c r="K7592" s="2">
        <v>0</v>
      </c>
      <c r="L7592" s="2">
        <v>0</v>
      </c>
      <c r="M7592" s="2" t="str">
        <f>"002050"</f>
        <v>002050</v>
      </c>
      <c r="N7592" s="2" t="str">
        <f t="shared" ref="N7592:N7597" si="2268">"0157472516"</f>
        <v>0157472516</v>
      </c>
      <c r="O7592" s="2" t="str">
        <f>"5494.75"</f>
        <v>5494.75</v>
      </c>
      <c r="P7592" s="2">
        <v>20</v>
      </c>
      <c r="Q7592" s="2">
        <f>P7592*B7592</f>
        <v>8000</v>
      </c>
      <c r="R7592" s="2">
        <f>(Q7592-O7592)/O7592*100</f>
        <v>45.5935210883116</v>
      </c>
    </row>
    <row r="7593" spans="1:18">
      <c r="A7593" s="2" t="str">
        <f>"农 产 品"</f>
        <v>农 产 品</v>
      </c>
      <c r="B7593" s="2">
        <v>200</v>
      </c>
      <c r="C7593" s="2">
        <v>200</v>
      </c>
      <c r="D7593" s="2" t="str">
        <f>"人民币"</f>
        <v>人民币</v>
      </c>
      <c r="E7593" s="2">
        <v>25.665</v>
      </c>
      <c r="F7593" s="2">
        <v>-601</v>
      </c>
      <c r="G7593" s="2">
        <v>-11.71</v>
      </c>
      <c r="H7593" s="2"/>
      <c r="I7593" s="2">
        <v>4532</v>
      </c>
      <c r="J7593" s="2">
        <v>22.66</v>
      </c>
      <c r="K7593" s="2">
        <v>0</v>
      </c>
      <c r="L7593" s="2">
        <v>0</v>
      </c>
      <c r="M7593" s="2" t="str">
        <f>"000061"</f>
        <v>000061</v>
      </c>
      <c r="N7593" s="2" t="str">
        <f>"0157472516"</f>
        <v>0157472516</v>
      </c>
      <c r="O7593" s="2" t="str">
        <f>"5133.00"</f>
        <v>5133.00</v>
      </c>
      <c r="P7593" s="2">
        <v>35</v>
      </c>
      <c r="Q7593" s="2">
        <f>P7593*B7593</f>
        <v>7000</v>
      </c>
      <c r="R7593" s="2">
        <f>(Q7593-O7593)/O7593*100</f>
        <v>36.3724917202416</v>
      </c>
    </row>
    <row r="7594" spans="1:18">
      <c r="A7594" s="2" t="str">
        <f>"北京城建"</f>
        <v>北京城建</v>
      </c>
      <c r="B7594" s="2">
        <v>200</v>
      </c>
      <c r="C7594" s="2">
        <v>200</v>
      </c>
      <c r="D7594" s="2" t="str">
        <f>"人民币"</f>
        <v>人民币</v>
      </c>
      <c r="E7594" s="2">
        <v>24.605</v>
      </c>
      <c r="F7594" s="2">
        <v>-394.99</v>
      </c>
      <c r="G7594" s="2">
        <v>-8.03</v>
      </c>
      <c r="H7594" s="2"/>
      <c r="I7594" s="2">
        <v>4526</v>
      </c>
      <c r="J7594" s="2">
        <v>22.63</v>
      </c>
      <c r="K7594" s="2">
        <v>0</v>
      </c>
      <c r="L7594" s="2">
        <v>0</v>
      </c>
      <c r="M7594" s="2" t="str">
        <f>"600266"</f>
        <v>600266</v>
      </c>
      <c r="N7594" s="2" t="str">
        <f t="shared" ref="N7594:N7596" si="2269">"A453612732"</f>
        <v>A453612732</v>
      </c>
      <c r="O7594" s="2" t="str">
        <f>"4920.99"</f>
        <v>4920.99</v>
      </c>
      <c r="P7594" s="2">
        <v>28</v>
      </c>
      <c r="Q7594" s="2">
        <f>P7594*B7594</f>
        <v>5600</v>
      </c>
      <c r="R7594" s="2">
        <f>(Q7594-O7594)/O7594*100</f>
        <v>13.7982397850839</v>
      </c>
    </row>
    <row r="7595" spans="1:18">
      <c r="A7595" s="2" t="str">
        <f>"上汽集团"</f>
        <v>上汽集团</v>
      </c>
      <c r="B7595" s="2">
        <v>200</v>
      </c>
      <c r="C7595" s="2">
        <v>200</v>
      </c>
      <c r="D7595" s="2" t="str">
        <f>"人民币"</f>
        <v>人民币</v>
      </c>
      <c r="E7595" s="2">
        <v>24.736</v>
      </c>
      <c r="F7595" s="2">
        <v>-449.12</v>
      </c>
      <c r="G7595" s="2">
        <v>-9.08</v>
      </c>
      <c r="H7595" s="2"/>
      <c r="I7595" s="2">
        <v>4498</v>
      </c>
      <c r="J7595" s="2">
        <v>22.49</v>
      </c>
      <c r="K7595" s="2">
        <v>0</v>
      </c>
      <c r="L7595" s="2">
        <v>0</v>
      </c>
      <c r="M7595" s="2" t="str">
        <f>"600104"</f>
        <v>600104</v>
      </c>
      <c r="N7595" s="2" t="str">
        <f>"A453612732"</f>
        <v>A453612732</v>
      </c>
      <c r="O7595" s="2" t="str">
        <f>"4947.12"</f>
        <v>4947.12</v>
      </c>
      <c r="P7595" s="2">
        <v>35</v>
      </c>
      <c r="Q7595" s="2">
        <f>P7595*B7595</f>
        <v>7000</v>
      </c>
      <c r="R7595" s="2">
        <f>(Q7595-O7595)/O7595*100</f>
        <v>41.4964666310904</v>
      </c>
    </row>
    <row r="7596" spans="1:18">
      <c r="A7596" s="2" t="str">
        <f>"中海集运"</f>
        <v>中海集运</v>
      </c>
      <c r="B7596" s="2">
        <v>400</v>
      </c>
      <c r="C7596" s="2">
        <v>400</v>
      </c>
      <c r="D7596" s="2" t="str">
        <f>"人民币"</f>
        <v>人民币</v>
      </c>
      <c r="E7596" s="2">
        <v>9.099</v>
      </c>
      <c r="F7596" s="2">
        <v>-167.68</v>
      </c>
      <c r="G7596" s="2">
        <v>-4.6</v>
      </c>
      <c r="H7596" s="2"/>
      <c r="I7596" s="2">
        <v>3472</v>
      </c>
      <c r="J7596" s="2">
        <v>8.68</v>
      </c>
      <c r="K7596" s="2">
        <v>0</v>
      </c>
      <c r="L7596" s="2">
        <v>0</v>
      </c>
      <c r="M7596" s="2" t="str">
        <f>"601866"</f>
        <v>601866</v>
      </c>
      <c r="N7596" s="2" t="str">
        <f>"A453612732"</f>
        <v>A453612732</v>
      </c>
      <c r="O7596" s="2" t="str">
        <f>"3639.68"</f>
        <v>3639.68</v>
      </c>
      <c r="P7596" s="2">
        <v>12</v>
      </c>
      <c r="Q7596" s="2">
        <f>P7596*B7596</f>
        <v>4800</v>
      </c>
      <c r="R7596" s="2">
        <f>(Q7596-O7596)/O7596*100</f>
        <v>31.8797256901706</v>
      </c>
    </row>
    <row r="7597" spans="1:18">
      <c r="A7597" s="2" t="str">
        <f>"中航军B"</f>
        <v>中航军B</v>
      </c>
      <c r="B7597" s="2">
        <v>3000</v>
      </c>
      <c r="C7597" s="2">
        <v>3000</v>
      </c>
      <c r="D7597" s="2" t="str">
        <f>"人民币"</f>
        <v>人民币</v>
      </c>
      <c r="E7597" s="2">
        <v>0.972</v>
      </c>
      <c r="F7597" s="2">
        <v>-62</v>
      </c>
      <c r="G7597" s="2">
        <v>-2.16</v>
      </c>
      <c r="H7597" s="2"/>
      <c r="I7597" s="2">
        <v>2853</v>
      </c>
      <c r="J7597" s="2">
        <v>0.951</v>
      </c>
      <c r="K7597" s="2">
        <v>0</v>
      </c>
      <c r="L7597" s="2">
        <v>0</v>
      </c>
      <c r="M7597" s="2" t="str">
        <f>"150222"</f>
        <v>150222</v>
      </c>
      <c r="N7597" s="2" t="str">
        <f>"0157472516"</f>
        <v>0157472516</v>
      </c>
      <c r="O7597" s="2" t="str">
        <f>"2915.00"</f>
        <v>2915.00</v>
      </c>
      <c r="P7597" s="2">
        <v>1.1</v>
      </c>
      <c r="Q7597" s="2">
        <f>P7597*B7597</f>
        <v>3300</v>
      </c>
      <c r="R7597" s="2">
        <f>(Q7597-O7597)/O7597*100</f>
        <v>13.2075471698113</v>
      </c>
    </row>
    <row r="7598" spans="1:18">
      <c r="A7598" s="2" t="str">
        <f>"华贸物流"</f>
        <v>华贸物流</v>
      </c>
      <c r="B7598" s="2">
        <v>200</v>
      </c>
      <c r="C7598" s="2">
        <v>200</v>
      </c>
      <c r="D7598" s="2" t="str">
        <f>"人民币"</f>
        <v>人民币</v>
      </c>
      <c r="E7598" s="2">
        <v>16.576</v>
      </c>
      <c r="F7598" s="2">
        <v>-473.12</v>
      </c>
      <c r="G7598" s="2">
        <v>-14.27</v>
      </c>
      <c r="H7598" s="2"/>
      <c r="I7598" s="2">
        <v>2842</v>
      </c>
      <c r="J7598" s="2">
        <v>14.21</v>
      </c>
      <c r="K7598" s="2">
        <v>0</v>
      </c>
      <c r="L7598" s="2">
        <v>0</v>
      </c>
      <c r="M7598" s="2" t="str">
        <f>"603128"</f>
        <v>603128</v>
      </c>
      <c r="N7598" s="2" t="str">
        <f t="shared" ref="N7598:N7601" si="2270">"A453612732"</f>
        <v>A453612732</v>
      </c>
      <c r="O7598" s="2" t="str">
        <f>"3315.12"</f>
        <v>3315.12</v>
      </c>
      <c r="P7598" s="2">
        <v>20</v>
      </c>
      <c r="Q7598" s="2">
        <f>P7598*B7598</f>
        <v>4000</v>
      </c>
      <c r="R7598" s="2">
        <f>(Q7598-O7598)/O7598*100</f>
        <v>20.6592823185888</v>
      </c>
    </row>
    <row r="7599" spans="1:18">
      <c r="A7599" s="2" t="str">
        <f>"盛达矿业"</f>
        <v>盛达矿业</v>
      </c>
      <c r="B7599" s="2">
        <v>100</v>
      </c>
      <c r="C7599" s="2">
        <v>100</v>
      </c>
      <c r="D7599" s="2" t="str">
        <f>"人民币"</f>
        <v>人民币</v>
      </c>
      <c r="E7599" s="2">
        <v>38.308</v>
      </c>
      <c r="F7599" s="2">
        <v>-1175.77</v>
      </c>
      <c r="G7599" s="2">
        <v>-30.69</v>
      </c>
      <c r="H7599" s="2"/>
      <c r="I7599" s="2">
        <v>2655</v>
      </c>
      <c r="J7599" s="2">
        <v>26.55</v>
      </c>
      <c r="K7599" s="2">
        <v>0</v>
      </c>
      <c r="L7599" s="2">
        <v>100</v>
      </c>
      <c r="M7599" s="2" t="str">
        <f>"000603"</f>
        <v>000603</v>
      </c>
      <c r="N7599" s="2" t="str">
        <f>"0157472516"</f>
        <v>0157472516</v>
      </c>
      <c r="O7599" s="2" t="str">
        <f>"3830.77"</f>
        <v>3830.77</v>
      </c>
      <c r="P7599" s="2">
        <v>40</v>
      </c>
      <c r="Q7599" s="2">
        <f>P7599*B7599</f>
        <v>4000</v>
      </c>
      <c r="R7599" s="2">
        <f>(Q7599-O7599)/O7599*100</f>
        <v>4.41764971533138</v>
      </c>
    </row>
    <row r="7600" spans="1:18">
      <c r="A7600" s="2" t="str">
        <f>"大众交通"</f>
        <v>大众交通</v>
      </c>
      <c r="B7600" s="2">
        <v>100</v>
      </c>
      <c r="C7600" s="2">
        <v>100</v>
      </c>
      <c r="D7600" s="2" t="str">
        <f>"人民币"</f>
        <v>人民币</v>
      </c>
      <c r="E7600" s="2">
        <v>30.941</v>
      </c>
      <c r="F7600" s="2">
        <v>-1037.13</v>
      </c>
      <c r="G7600" s="2">
        <v>-33.52</v>
      </c>
      <c r="H7600" s="2"/>
      <c r="I7600" s="2">
        <v>2057</v>
      </c>
      <c r="J7600" s="2">
        <v>20.57</v>
      </c>
      <c r="K7600" s="2">
        <v>0</v>
      </c>
      <c r="L7600" s="2">
        <v>0</v>
      </c>
      <c r="M7600" s="2" t="str">
        <f>"600611"</f>
        <v>600611</v>
      </c>
      <c r="N7600" s="2" t="str">
        <f>"A453612732"</f>
        <v>A453612732</v>
      </c>
      <c r="O7600" s="2" t="str">
        <f>"3094.13"</f>
        <v>3094.13</v>
      </c>
      <c r="P7600" s="2">
        <v>28</v>
      </c>
      <c r="Q7600" s="2">
        <f>P7600*B7600</f>
        <v>2800</v>
      </c>
      <c r="R7600" s="2">
        <f>(Q7600-O7600)/O7600*100</f>
        <v>-9.50606470962759</v>
      </c>
    </row>
    <row r="7601" spans="1:18">
      <c r="A7601" s="2" t="str">
        <f>"中国中车"</f>
        <v>中国中车</v>
      </c>
      <c r="B7601" s="2">
        <v>100</v>
      </c>
      <c r="C7601" s="2">
        <v>100</v>
      </c>
      <c r="D7601" s="2" t="str">
        <f>"人民币"</f>
        <v>人民币</v>
      </c>
      <c r="E7601" s="2">
        <v>26.395</v>
      </c>
      <c r="F7601" s="2">
        <v>-631.5</v>
      </c>
      <c r="G7601" s="2">
        <v>-23.92</v>
      </c>
      <c r="H7601" s="2"/>
      <c r="I7601" s="2">
        <v>2008</v>
      </c>
      <c r="J7601" s="2">
        <v>20.08</v>
      </c>
      <c r="K7601" s="2">
        <v>0</v>
      </c>
      <c r="L7601" s="2">
        <v>100</v>
      </c>
      <c r="M7601" s="2" t="str">
        <f>"601766"</f>
        <v>601766</v>
      </c>
      <c r="N7601" s="2" t="str">
        <f>"A453612732"</f>
        <v>A453612732</v>
      </c>
      <c r="O7601" s="2" t="str">
        <f>"2639.50"</f>
        <v>2639.50</v>
      </c>
      <c r="P7601" s="2">
        <v>30</v>
      </c>
      <c r="Q7601" s="2">
        <f>P7601*B7601</f>
        <v>3000</v>
      </c>
      <c r="R7601" s="2">
        <f>(Q7601-O7601)/O7601*100</f>
        <v>13.6578897518469</v>
      </c>
    </row>
    <row r="7602" spans="1:18">
      <c r="A7602" s="2" t="s">
        <v>8</v>
      </c>
      <c r="B7602" s="2" t="s">
        <v>9</v>
      </c>
      <c r="C7602" s="4" t="s">
        <v>10</v>
      </c>
      <c r="D7602" s="4"/>
      <c r="E7602" s="4"/>
      <c r="F7602" s="2"/>
      <c r="G7602" s="2">
        <f>SUM(G7586:G7601)</f>
        <v>-178.38</v>
      </c>
      <c r="H7602" s="2"/>
      <c r="I7602" s="2"/>
      <c r="J7602" s="2"/>
      <c r="K7602" s="2"/>
      <c r="L7602" s="2"/>
      <c r="M7602" s="2"/>
      <c r="N7602" s="2"/>
      <c r="O7602" s="2"/>
      <c r="P7602" s="2"/>
      <c r="Q7602" s="2">
        <f>SUM(Q7586:Q7601)</f>
        <v>134800</v>
      </c>
      <c r="R7602" s="2"/>
    </row>
    <row r="7603" customFormat="1" spans="3:8">
      <c r="C7603" s="5"/>
      <c r="D7603" s="5"/>
      <c r="E7603" s="5"/>
      <c r="H7603" s="6">
        <v>42257</v>
      </c>
    </row>
    <row r="7604" customFormat="1" spans="10:10">
      <c r="J7604" s="6">
        <f>H7603+1</f>
        <v>42258</v>
      </c>
    </row>
    <row r="7605" customFormat="1" spans="2:11">
      <c r="B7605" t="s">
        <v>11</v>
      </c>
      <c r="K7605" s="7">
        <f ca="1">NOW()</f>
        <v>42259.9654398148</v>
      </c>
    </row>
    <row r="7606" customFormat="1" spans="9:9">
      <c r="I7606" t="e">
        <f>D7598+1</f>
        <v>#VALUE!</v>
      </c>
    </row>
    <row r="7607" customFormat="1"/>
    <row r="7608" spans="1:18">
      <c r="A7608" s="2" t="s">
        <v>0</v>
      </c>
      <c r="B7608" s="2" t="str">
        <f>"证券数量"</f>
        <v>证券数量</v>
      </c>
      <c r="C7608" s="2" t="s">
        <v>1</v>
      </c>
      <c r="D7608" s="2" t="str">
        <f>"价格币种"</f>
        <v>价格币种</v>
      </c>
      <c r="E7608" s="2" t="str">
        <f>"成本价"</f>
        <v>成本价</v>
      </c>
      <c r="F7608" s="2" t="str">
        <f>"浮动盈亏"</f>
        <v>浮动盈亏</v>
      </c>
      <c r="G7608" s="2" t="str">
        <f>"盈亏比例(%)"</f>
        <v>盈亏比例(%)</v>
      </c>
      <c r="H7608" s="2" t="str">
        <f>"折算汇率"</f>
        <v>折算汇率</v>
      </c>
      <c r="I7608" s="2" t="str">
        <f>"最新市值"</f>
        <v>最新市值</v>
      </c>
      <c r="J7608" s="2" t="str">
        <f>"当前价"</f>
        <v>当前价</v>
      </c>
      <c r="K7608" s="2" t="str">
        <f>"今买数量"</f>
        <v>今买数量</v>
      </c>
      <c r="L7608" s="2" t="str">
        <f>"今卖数量"</f>
        <v>今卖数量</v>
      </c>
      <c r="M7608" s="2" t="str">
        <f>"证券代码"</f>
        <v>证券代码</v>
      </c>
      <c r="N7608" s="2" t="str">
        <f>"股东代码"</f>
        <v>股东代码</v>
      </c>
      <c r="O7608" s="2" t="str">
        <f>"成本金额"</f>
        <v>成本金额</v>
      </c>
      <c r="P7608" s="2" t="s">
        <v>2</v>
      </c>
      <c r="Q7608" s="2"/>
      <c r="R7608" s="2" t="s">
        <v>3</v>
      </c>
    </row>
    <row r="7609" spans="1:18">
      <c r="A7609" s="2" t="s">
        <v>4</v>
      </c>
      <c r="B7609" s="9" t="s">
        <v>5</v>
      </c>
      <c r="C7609" s="9" t="s">
        <v>5</v>
      </c>
      <c r="D7609" s="2" t="str">
        <f t="shared" ref="D7609:D7624" si="2271">"人民币"</f>
        <v>人民币</v>
      </c>
      <c r="E7609" s="2">
        <v>19.758</v>
      </c>
      <c r="F7609" s="2">
        <v>-1294.53</v>
      </c>
      <c r="G7609" s="2">
        <v>-8.19</v>
      </c>
      <c r="H7609" s="9" t="s">
        <v>6</v>
      </c>
      <c r="I7609" s="2">
        <v>14512</v>
      </c>
      <c r="J7609" s="2">
        <v>18.14</v>
      </c>
      <c r="K7609" s="2">
        <v>0</v>
      </c>
      <c r="L7609" s="2">
        <v>0</v>
      </c>
      <c r="M7609" s="2" t="str">
        <f>"000936"</f>
        <v>000936</v>
      </c>
      <c r="N7609" s="2" t="str">
        <f t="shared" ref="N7609:N7612" si="2272">"0157472516"</f>
        <v>0157472516</v>
      </c>
      <c r="O7609" s="2" t="str">
        <f>"15806.53"</f>
        <v>15806.53</v>
      </c>
      <c r="P7609" s="2">
        <v>30</v>
      </c>
      <c r="Q7609" s="2">
        <f t="shared" ref="Q7609:Q7624" si="2273">P7609*B7609</f>
        <v>24000</v>
      </c>
      <c r="R7609" s="2">
        <f t="shared" ref="R7609:R7624" si="2274">(Q7609-O7609)/O7609*100</f>
        <v>51.835981711356</v>
      </c>
    </row>
    <row r="7610" spans="1:18">
      <c r="A7610" s="2" t="str">
        <f>"创业板B"</f>
        <v>创业板B</v>
      </c>
      <c r="B7610" s="2">
        <v>10000</v>
      </c>
      <c r="C7610" s="2">
        <v>10000</v>
      </c>
      <c r="D7610" s="2" t="str">
        <f>"人民币"</f>
        <v>人民币</v>
      </c>
      <c r="E7610" s="2">
        <v>1.116</v>
      </c>
      <c r="F7610" s="2">
        <v>-927.5</v>
      </c>
      <c r="G7610" s="2">
        <v>-8.33</v>
      </c>
      <c r="H7610" s="2"/>
      <c r="I7610" s="2">
        <v>10230</v>
      </c>
      <c r="J7610" s="2">
        <v>1.023</v>
      </c>
      <c r="K7610" s="2">
        <v>0</v>
      </c>
      <c r="L7610" s="2">
        <v>0</v>
      </c>
      <c r="M7610" s="2" t="str">
        <f>"150153"</f>
        <v>150153</v>
      </c>
      <c r="N7610" s="2" t="str">
        <f>"0157472516"</f>
        <v>0157472516</v>
      </c>
      <c r="O7610" s="2" t="str">
        <f>"11157.50"</f>
        <v>11157.50</v>
      </c>
      <c r="P7610" s="2">
        <v>1.3</v>
      </c>
      <c r="Q7610" s="2">
        <f>P7610*B7610</f>
        <v>13000</v>
      </c>
      <c r="R7610" s="2">
        <f>(Q7610-O7610)/O7610*100</f>
        <v>16.5135559041004</v>
      </c>
    </row>
    <row r="7611" spans="1:18">
      <c r="A7611" s="2" t="s">
        <v>7</v>
      </c>
      <c r="B7611" s="2">
        <v>600</v>
      </c>
      <c r="C7611" s="2">
        <v>600</v>
      </c>
      <c r="D7611" s="2" t="str">
        <f>"人民币"</f>
        <v>人民币</v>
      </c>
      <c r="E7611" s="2">
        <v>17.548</v>
      </c>
      <c r="F7611" s="2">
        <v>-310.88</v>
      </c>
      <c r="G7611" s="2">
        <v>-2.95</v>
      </c>
      <c r="H7611" s="2"/>
      <c r="I7611" s="2">
        <v>10218</v>
      </c>
      <c r="J7611" s="2">
        <v>17.03</v>
      </c>
      <c r="K7611" s="2">
        <v>0</v>
      </c>
      <c r="L7611" s="2">
        <v>0</v>
      </c>
      <c r="M7611" s="2" t="str">
        <f>"600008"</f>
        <v>600008</v>
      </c>
      <c r="N7611" s="2" t="str">
        <f t="shared" ref="N7611:N7614" si="2275">"A453612732"</f>
        <v>A453612732</v>
      </c>
      <c r="O7611" s="2" t="str">
        <f>"10528.88"</f>
        <v>10528.88</v>
      </c>
      <c r="P7611" s="2">
        <v>25</v>
      </c>
      <c r="Q7611" s="2">
        <f>P7611*B7611</f>
        <v>15000</v>
      </c>
      <c r="R7611" s="2">
        <f>(Q7611-O7611)/O7611*100</f>
        <v>42.4652954540274</v>
      </c>
    </row>
    <row r="7612" spans="1:18">
      <c r="A7612" s="2" t="str">
        <f>"华英农业"</f>
        <v>华英农业</v>
      </c>
      <c r="B7612" s="2">
        <v>600</v>
      </c>
      <c r="C7612" s="2">
        <v>300</v>
      </c>
      <c r="D7612" s="2" t="str">
        <f>"人民币"</f>
        <v>人民币</v>
      </c>
      <c r="E7612" s="2">
        <v>14.948</v>
      </c>
      <c r="F7612" s="2">
        <v>-418.66</v>
      </c>
      <c r="G7612" s="2">
        <v>-4.67</v>
      </c>
      <c r="H7612" s="2"/>
      <c r="I7612" s="2">
        <v>8550</v>
      </c>
      <c r="J7612" s="2">
        <v>14.25</v>
      </c>
      <c r="K7612" s="2">
        <v>300</v>
      </c>
      <c r="L7612" s="2">
        <v>0</v>
      </c>
      <c r="M7612" s="2" t="str">
        <f>"002321"</f>
        <v>002321</v>
      </c>
      <c r="N7612" s="2" t="str">
        <f>"0157472516"</f>
        <v>0157472516</v>
      </c>
      <c r="O7612" s="2" t="str">
        <f>"8968.66"</f>
        <v>8968.66</v>
      </c>
      <c r="P7612" s="2">
        <v>25</v>
      </c>
      <c r="Q7612" s="2">
        <f>P7612*B7612</f>
        <v>15000</v>
      </c>
      <c r="R7612" s="2">
        <f>(Q7612-O7612)/O7612*100</f>
        <v>67.2490650777262</v>
      </c>
    </row>
    <row r="7613" spans="1:18">
      <c r="A7613" s="2" t="str">
        <f>"*ST阳化"</f>
        <v>*ST阳化</v>
      </c>
      <c r="B7613" s="2">
        <v>900</v>
      </c>
      <c r="C7613" s="2">
        <v>600</v>
      </c>
      <c r="D7613" s="2" t="str">
        <f>"人民币"</f>
        <v>人民币</v>
      </c>
      <c r="E7613" s="2">
        <v>7.599</v>
      </c>
      <c r="F7613" s="2">
        <v>-80.2</v>
      </c>
      <c r="G7613" s="2">
        <v>-1.17</v>
      </c>
      <c r="H7613" s="2"/>
      <c r="I7613" s="2">
        <v>6759</v>
      </c>
      <c r="J7613" s="2">
        <v>7.51</v>
      </c>
      <c r="K7613" s="2">
        <v>300</v>
      </c>
      <c r="L7613" s="2">
        <v>0</v>
      </c>
      <c r="M7613" s="2" t="str">
        <f>"600691"</f>
        <v>600691</v>
      </c>
      <c r="N7613" s="2" t="str">
        <f>"A453612732"</f>
        <v>A453612732</v>
      </c>
      <c r="O7613" s="2" t="str">
        <f>"6839.20"</f>
        <v>6839.20</v>
      </c>
      <c r="P7613" s="2">
        <v>11</v>
      </c>
      <c r="Q7613" s="2">
        <f>P7613*B7613</f>
        <v>9900</v>
      </c>
      <c r="R7613" s="2">
        <f>(Q7613-O7613)/O7613*100</f>
        <v>44.7537723710376</v>
      </c>
    </row>
    <row r="7614" spans="1:18">
      <c r="A7614" s="2" t="str">
        <f>"雪峰科技"</f>
        <v>雪峰科技</v>
      </c>
      <c r="B7614" s="2">
        <v>200</v>
      </c>
      <c r="C7614" s="2">
        <v>100</v>
      </c>
      <c r="D7614" s="2" t="str">
        <f>"人民币"</f>
        <v>人民币</v>
      </c>
      <c r="E7614" s="2">
        <v>37.898</v>
      </c>
      <c r="F7614" s="2">
        <v>-1239.59</v>
      </c>
      <c r="G7614" s="2">
        <v>-16.35</v>
      </c>
      <c r="H7614" s="2"/>
      <c r="I7614" s="2">
        <v>6340</v>
      </c>
      <c r="J7614" s="2">
        <v>31.7</v>
      </c>
      <c r="K7614" s="2">
        <v>100</v>
      </c>
      <c r="L7614" s="2">
        <v>0</v>
      </c>
      <c r="M7614" s="2" t="str">
        <f>"603227"</f>
        <v>603227</v>
      </c>
      <c r="N7614" s="2" t="str">
        <f>"A453612732"</f>
        <v>A453612732</v>
      </c>
      <c r="O7614" s="2" t="str">
        <f>"7579.59"</f>
        <v>7579.59</v>
      </c>
      <c r="P7614" s="2">
        <v>42</v>
      </c>
      <c r="Q7614" s="2">
        <f>P7614*B7614</f>
        <v>8400</v>
      </c>
      <c r="R7614" s="2">
        <f>(Q7614-O7614)/O7614*100</f>
        <v>10.8239363870605</v>
      </c>
    </row>
    <row r="7615" spans="1:18">
      <c r="A7615" s="2" t="str">
        <f>"三花股份"</f>
        <v>三花股份</v>
      </c>
      <c r="B7615" s="2">
        <v>400</v>
      </c>
      <c r="C7615" s="2">
        <v>400</v>
      </c>
      <c r="D7615" s="2" t="str">
        <f>"人民币"</f>
        <v>人民币</v>
      </c>
      <c r="E7615" s="2">
        <v>13.737</v>
      </c>
      <c r="F7615" s="2">
        <v>69.25</v>
      </c>
      <c r="G7615" s="2">
        <v>1.26</v>
      </c>
      <c r="H7615" s="2"/>
      <c r="I7615" s="2">
        <v>5564</v>
      </c>
      <c r="J7615" s="2">
        <v>13.91</v>
      </c>
      <c r="K7615" s="2">
        <v>0</v>
      </c>
      <c r="L7615" s="2">
        <v>0</v>
      </c>
      <c r="M7615" s="2" t="str">
        <f>"002050"</f>
        <v>002050</v>
      </c>
      <c r="N7615" s="2" t="str">
        <f t="shared" ref="N7615:N7620" si="2276">"0157472516"</f>
        <v>0157472516</v>
      </c>
      <c r="O7615" s="2" t="str">
        <f>"5494.75"</f>
        <v>5494.75</v>
      </c>
      <c r="P7615" s="2">
        <v>20</v>
      </c>
      <c r="Q7615" s="2">
        <f>P7615*B7615</f>
        <v>8000</v>
      </c>
      <c r="R7615" s="2">
        <f>(Q7615-O7615)/O7615*100</f>
        <v>45.5935210883116</v>
      </c>
    </row>
    <row r="7616" spans="1:18">
      <c r="A7616" s="2" t="str">
        <f>"农 产 品"</f>
        <v>农 产 品</v>
      </c>
      <c r="B7616" s="2">
        <v>200</v>
      </c>
      <c r="C7616" s="2">
        <v>200</v>
      </c>
      <c r="D7616" s="2" t="str">
        <f>"人民币"</f>
        <v>人民币</v>
      </c>
      <c r="E7616" s="2">
        <v>25.665</v>
      </c>
      <c r="F7616" s="2">
        <v>-601</v>
      </c>
      <c r="G7616" s="2">
        <v>-11.71</v>
      </c>
      <c r="H7616" s="2"/>
      <c r="I7616" s="2">
        <v>4532</v>
      </c>
      <c r="J7616" s="2">
        <v>22.66</v>
      </c>
      <c r="K7616" s="2">
        <v>0</v>
      </c>
      <c r="L7616" s="2">
        <v>0</v>
      </c>
      <c r="M7616" s="2" t="str">
        <f>"000061"</f>
        <v>000061</v>
      </c>
      <c r="N7616" s="2" t="str">
        <f>"0157472516"</f>
        <v>0157472516</v>
      </c>
      <c r="O7616" s="2" t="str">
        <f>"5133.00"</f>
        <v>5133.00</v>
      </c>
      <c r="P7616" s="2">
        <v>35</v>
      </c>
      <c r="Q7616" s="2">
        <f>P7616*B7616</f>
        <v>7000</v>
      </c>
      <c r="R7616" s="2">
        <f>(Q7616-O7616)/O7616*100</f>
        <v>36.3724917202416</v>
      </c>
    </row>
    <row r="7617" spans="1:18">
      <c r="A7617" s="2" t="str">
        <f>"北京城建"</f>
        <v>北京城建</v>
      </c>
      <c r="B7617" s="2">
        <v>200</v>
      </c>
      <c r="C7617" s="2">
        <v>200</v>
      </c>
      <c r="D7617" s="2" t="str">
        <f>"人民币"</f>
        <v>人民币</v>
      </c>
      <c r="E7617" s="2">
        <v>24.605</v>
      </c>
      <c r="F7617" s="2">
        <v>-394.99</v>
      </c>
      <c r="G7617" s="2">
        <v>-8.03</v>
      </c>
      <c r="H7617" s="2"/>
      <c r="I7617" s="2">
        <v>4526</v>
      </c>
      <c r="J7617" s="2">
        <v>22.63</v>
      </c>
      <c r="K7617" s="2">
        <v>0</v>
      </c>
      <c r="L7617" s="2">
        <v>0</v>
      </c>
      <c r="M7617" s="2" t="str">
        <f>"600266"</f>
        <v>600266</v>
      </c>
      <c r="N7617" s="2" t="str">
        <f t="shared" ref="N7617:N7619" si="2277">"A453612732"</f>
        <v>A453612732</v>
      </c>
      <c r="O7617" s="2" t="str">
        <f>"4920.99"</f>
        <v>4920.99</v>
      </c>
      <c r="P7617" s="2">
        <v>28</v>
      </c>
      <c r="Q7617" s="2">
        <f>P7617*B7617</f>
        <v>5600</v>
      </c>
      <c r="R7617" s="2">
        <f>(Q7617-O7617)/O7617*100</f>
        <v>13.7982397850839</v>
      </c>
    </row>
    <row r="7618" spans="1:18">
      <c r="A7618" s="2" t="str">
        <f>"上汽集团"</f>
        <v>上汽集团</v>
      </c>
      <c r="B7618" s="2">
        <v>200</v>
      </c>
      <c r="C7618" s="2">
        <v>200</v>
      </c>
      <c r="D7618" s="2" t="str">
        <f>"人民币"</f>
        <v>人民币</v>
      </c>
      <c r="E7618" s="2">
        <v>24.736</v>
      </c>
      <c r="F7618" s="2">
        <v>-449.12</v>
      </c>
      <c r="G7618" s="2">
        <v>-9.08</v>
      </c>
      <c r="H7618" s="2"/>
      <c r="I7618" s="2">
        <v>4498</v>
      </c>
      <c r="J7618" s="2">
        <v>22.49</v>
      </c>
      <c r="K7618" s="2">
        <v>0</v>
      </c>
      <c r="L7618" s="2">
        <v>0</v>
      </c>
      <c r="M7618" s="2" t="str">
        <f>"600104"</f>
        <v>600104</v>
      </c>
      <c r="N7618" s="2" t="str">
        <f>"A453612732"</f>
        <v>A453612732</v>
      </c>
      <c r="O7618" s="2" t="str">
        <f>"4947.12"</f>
        <v>4947.12</v>
      </c>
      <c r="P7618" s="2">
        <v>35</v>
      </c>
      <c r="Q7618" s="2">
        <f>P7618*B7618</f>
        <v>7000</v>
      </c>
      <c r="R7618" s="2">
        <f>(Q7618-O7618)/O7618*100</f>
        <v>41.4964666310904</v>
      </c>
    </row>
    <row r="7619" spans="1:18">
      <c r="A7619" s="2" t="str">
        <f>"中海集运"</f>
        <v>中海集运</v>
      </c>
      <c r="B7619" s="2">
        <v>400</v>
      </c>
      <c r="C7619" s="2">
        <v>400</v>
      </c>
      <c r="D7619" s="2" t="str">
        <f>"人民币"</f>
        <v>人民币</v>
      </c>
      <c r="E7619" s="2">
        <v>9.099</v>
      </c>
      <c r="F7619" s="2">
        <v>-167.68</v>
      </c>
      <c r="G7619" s="2">
        <v>-4.6</v>
      </c>
      <c r="H7619" s="2"/>
      <c r="I7619" s="2">
        <v>3472</v>
      </c>
      <c r="J7619" s="2">
        <v>8.68</v>
      </c>
      <c r="K7619" s="2">
        <v>0</v>
      </c>
      <c r="L7619" s="2">
        <v>0</v>
      </c>
      <c r="M7619" s="2" t="str">
        <f>"601866"</f>
        <v>601866</v>
      </c>
      <c r="N7619" s="2" t="str">
        <f>"A453612732"</f>
        <v>A453612732</v>
      </c>
      <c r="O7619" s="2" t="str">
        <f>"3639.68"</f>
        <v>3639.68</v>
      </c>
      <c r="P7619" s="2">
        <v>12</v>
      </c>
      <c r="Q7619" s="2">
        <f>P7619*B7619</f>
        <v>4800</v>
      </c>
      <c r="R7619" s="2">
        <f>(Q7619-O7619)/O7619*100</f>
        <v>31.8797256901706</v>
      </c>
    </row>
    <row r="7620" spans="1:18">
      <c r="A7620" s="2" t="str">
        <f>"中航军B"</f>
        <v>中航军B</v>
      </c>
      <c r="B7620" s="2">
        <v>3000</v>
      </c>
      <c r="C7620" s="2">
        <v>3000</v>
      </c>
      <c r="D7620" s="2" t="str">
        <f>"人民币"</f>
        <v>人民币</v>
      </c>
      <c r="E7620" s="2">
        <v>0.972</v>
      </c>
      <c r="F7620" s="2">
        <v>-62</v>
      </c>
      <c r="G7620" s="2">
        <v>-2.16</v>
      </c>
      <c r="H7620" s="2"/>
      <c r="I7620" s="2">
        <v>2853</v>
      </c>
      <c r="J7620" s="2">
        <v>0.951</v>
      </c>
      <c r="K7620" s="2">
        <v>0</v>
      </c>
      <c r="L7620" s="2">
        <v>0</v>
      </c>
      <c r="M7620" s="2" t="str">
        <f>"150222"</f>
        <v>150222</v>
      </c>
      <c r="N7620" s="2" t="str">
        <f>"0157472516"</f>
        <v>0157472516</v>
      </c>
      <c r="O7620" s="2" t="str">
        <f>"2915.00"</f>
        <v>2915.00</v>
      </c>
      <c r="P7620" s="2">
        <v>1.1</v>
      </c>
      <c r="Q7620" s="2">
        <f>P7620*B7620</f>
        <v>3300</v>
      </c>
      <c r="R7620" s="2">
        <f>(Q7620-O7620)/O7620*100</f>
        <v>13.2075471698113</v>
      </c>
    </row>
    <row r="7621" spans="1:18">
      <c r="A7621" s="2" t="str">
        <f>"华贸物流"</f>
        <v>华贸物流</v>
      </c>
      <c r="B7621" s="2">
        <v>200</v>
      </c>
      <c r="C7621" s="2">
        <v>200</v>
      </c>
      <c r="D7621" s="2" t="str">
        <f>"人民币"</f>
        <v>人民币</v>
      </c>
      <c r="E7621" s="2">
        <v>16.576</v>
      </c>
      <c r="F7621" s="2">
        <v>-473.12</v>
      </c>
      <c r="G7621" s="2">
        <v>-14.27</v>
      </c>
      <c r="H7621" s="2"/>
      <c r="I7621" s="2">
        <v>2842</v>
      </c>
      <c r="J7621" s="2">
        <v>14.21</v>
      </c>
      <c r="K7621" s="2">
        <v>0</v>
      </c>
      <c r="L7621" s="2">
        <v>0</v>
      </c>
      <c r="M7621" s="2" t="str">
        <f>"603128"</f>
        <v>603128</v>
      </c>
      <c r="N7621" s="2" t="str">
        <f t="shared" ref="N7621:N7624" si="2278">"A453612732"</f>
        <v>A453612732</v>
      </c>
      <c r="O7621" s="2" t="str">
        <f>"3315.12"</f>
        <v>3315.12</v>
      </c>
      <c r="P7621" s="2">
        <v>20</v>
      </c>
      <c r="Q7621" s="2">
        <f>P7621*B7621</f>
        <v>4000</v>
      </c>
      <c r="R7621" s="2">
        <f>(Q7621-O7621)/O7621*100</f>
        <v>20.6592823185888</v>
      </c>
    </row>
    <row r="7622" spans="1:18">
      <c r="A7622" s="2" t="str">
        <f>"盛达矿业"</f>
        <v>盛达矿业</v>
      </c>
      <c r="B7622" s="2">
        <v>100</v>
      </c>
      <c r="C7622" s="2">
        <v>100</v>
      </c>
      <c r="D7622" s="2" t="str">
        <f>"人民币"</f>
        <v>人民币</v>
      </c>
      <c r="E7622" s="2">
        <v>38.308</v>
      </c>
      <c r="F7622" s="2">
        <v>-1175.77</v>
      </c>
      <c r="G7622" s="2">
        <v>-30.69</v>
      </c>
      <c r="H7622" s="2"/>
      <c r="I7622" s="2">
        <v>2655</v>
      </c>
      <c r="J7622" s="2">
        <v>26.55</v>
      </c>
      <c r="K7622" s="2">
        <v>0</v>
      </c>
      <c r="L7622" s="2">
        <v>100</v>
      </c>
      <c r="M7622" s="2" t="str">
        <f>"000603"</f>
        <v>000603</v>
      </c>
      <c r="N7622" s="2" t="str">
        <f>"0157472516"</f>
        <v>0157472516</v>
      </c>
      <c r="O7622" s="2" t="str">
        <f>"3830.77"</f>
        <v>3830.77</v>
      </c>
      <c r="P7622" s="2">
        <v>40</v>
      </c>
      <c r="Q7622" s="2">
        <f>P7622*B7622</f>
        <v>4000</v>
      </c>
      <c r="R7622" s="2">
        <f>(Q7622-O7622)/O7622*100</f>
        <v>4.41764971533138</v>
      </c>
    </row>
    <row r="7623" spans="1:18">
      <c r="A7623" s="2" t="str">
        <f>"大众交通"</f>
        <v>大众交通</v>
      </c>
      <c r="B7623" s="2">
        <v>100</v>
      </c>
      <c r="C7623" s="2">
        <v>100</v>
      </c>
      <c r="D7623" s="2" t="str">
        <f>"人民币"</f>
        <v>人民币</v>
      </c>
      <c r="E7623" s="2">
        <v>30.941</v>
      </c>
      <c r="F7623" s="2">
        <v>-1037.13</v>
      </c>
      <c r="G7623" s="2">
        <v>-33.52</v>
      </c>
      <c r="H7623" s="2"/>
      <c r="I7623" s="2">
        <v>2057</v>
      </c>
      <c r="J7623" s="2">
        <v>20.57</v>
      </c>
      <c r="K7623" s="2">
        <v>0</v>
      </c>
      <c r="L7623" s="2">
        <v>0</v>
      </c>
      <c r="M7623" s="2" t="str">
        <f>"600611"</f>
        <v>600611</v>
      </c>
      <c r="N7623" s="2" t="str">
        <f>"A453612732"</f>
        <v>A453612732</v>
      </c>
      <c r="O7623" s="2" t="str">
        <f>"3094.13"</f>
        <v>3094.13</v>
      </c>
      <c r="P7623" s="2">
        <v>28</v>
      </c>
      <c r="Q7623" s="2">
        <f>P7623*B7623</f>
        <v>2800</v>
      </c>
      <c r="R7623" s="2">
        <f>(Q7623-O7623)/O7623*100</f>
        <v>-9.50606470962759</v>
      </c>
    </row>
    <row r="7624" spans="1:18">
      <c r="A7624" s="2" t="str">
        <f>"中国中车"</f>
        <v>中国中车</v>
      </c>
      <c r="B7624" s="2">
        <v>100</v>
      </c>
      <c r="C7624" s="2">
        <v>100</v>
      </c>
      <c r="D7624" s="2" t="str">
        <f>"人民币"</f>
        <v>人民币</v>
      </c>
      <c r="E7624" s="2">
        <v>26.395</v>
      </c>
      <c r="F7624" s="2">
        <v>-631.5</v>
      </c>
      <c r="G7624" s="2">
        <v>-23.92</v>
      </c>
      <c r="H7624" s="2"/>
      <c r="I7624" s="2">
        <v>2008</v>
      </c>
      <c r="J7624" s="2">
        <v>20.08</v>
      </c>
      <c r="K7624" s="2">
        <v>0</v>
      </c>
      <c r="L7624" s="2">
        <v>100</v>
      </c>
      <c r="M7624" s="2" t="str">
        <f>"601766"</f>
        <v>601766</v>
      </c>
      <c r="N7624" s="2" t="str">
        <f>"A453612732"</f>
        <v>A453612732</v>
      </c>
      <c r="O7624" s="2" t="str">
        <f>"2639.50"</f>
        <v>2639.50</v>
      </c>
      <c r="P7624" s="2">
        <v>30</v>
      </c>
      <c r="Q7624" s="2">
        <f>P7624*B7624</f>
        <v>3000</v>
      </c>
      <c r="R7624" s="2">
        <f>(Q7624-O7624)/O7624*100</f>
        <v>13.6578897518469</v>
      </c>
    </row>
    <row r="7625" spans="1:18">
      <c r="A7625" s="2" t="s">
        <v>8</v>
      </c>
      <c r="B7625" s="2" t="s">
        <v>9</v>
      </c>
      <c r="C7625" s="4" t="s">
        <v>10</v>
      </c>
      <c r="D7625" s="4"/>
      <c r="E7625" s="4"/>
      <c r="F7625" s="2"/>
      <c r="G7625" s="2">
        <f>SUM(G7609:G7624)</f>
        <v>-178.38</v>
      </c>
      <c r="H7625" s="2"/>
      <c r="I7625" s="2"/>
      <c r="J7625" s="2"/>
      <c r="K7625" s="2"/>
      <c r="L7625" s="2"/>
      <c r="M7625" s="2"/>
      <c r="N7625" s="2"/>
      <c r="O7625" s="2"/>
      <c r="P7625" s="2"/>
      <c r="Q7625" s="2">
        <f>SUM(Q7609:Q7624)</f>
        <v>134800</v>
      </c>
      <c r="R7625" s="2"/>
    </row>
    <row r="7626" customFormat="1" spans="3:8">
      <c r="C7626" s="5"/>
      <c r="D7626" s="5"/>
      <c r="E7626" s="5"/>
      <c r="H7626" s="6">
        <v>42257</v>
      </c>
    </row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spans="2:18">
      <c r="B7636" s="2" t="str">
        <f>"币种"</f>
        <v>币种</v>
      </c>
      <c r="C7636" s="2" t="str">
        <f>"余额"</f>
        <v>余额</v>
      </c>
      <c r="D7636" s="2" t="str">
        <f>"可用"</f>
        <v>可用</v>
      </c>
      <c r="E7636" s="2" t="str">
        <f>"可取"</f>
        <v>可取</v>
      </c>
      <c r="F7636" s="2" t="str">
        <f>"参考市值"</f>
        <v>参考市值</v>
      </c>
      <c r="G7636" s="2" t="str">
        <f>"资产"</f>
        <v>资产</v>
      </c>
      <c r="H7636" s="2" t="str">
        <f>"盈亏"</f>
        <v>盈亏</v>
      </c>
      <c r="I7636" s="2"/>
      <c r="J7636" s="2"/>
      <c r="K7636" s="2"/>
      <c r="L7636" s="2"/>
      <c r="M7636" s="2"/>
      <c r="N7636" s="2"/>
      <c r="O7636" s="2"/>
      <c r="P7636" s="2"/>
      <c r="Q7636" s="2"/>
      <c r="R7636" s="2"/>
    </row>
    <row r="7637" spans="2:18">
      <c r="B7637" s="2" t="str">
        <f>"人民币"</f>
        <v>人民币</v>
      </c>
      <c r="C7637" s="2" t="str">
        <f>"5508.71"</f>
        <v>5508.71</v>
      </c>
      <c r="D7637" s="2" t="str">
        <f>"138.54"</f>
        <v>138.54</v>
      </c>
      <c r="E7637" s="2" t="str">
        <f>"138.54"</f>
        <v>138.54</v>
      </c>
      <c r="F7637" s="2" t="str">
        <f>"91616.00"</f>
        <v>91616.00</v>
      </c>
      <c r="G7637" s="2" t="str">
        <f>"91754.54"</f>
        <v>91754.54</v>
      </c>
      <c r="H7637" s="2" t="str">
        <f>"-9194.42"</f>
        <v>-9194.42</v>
      </c>
      <c r="I7637" s="2"/>
      <c r="J7637" s="2"/>
      <c r="K7637" s="2"/>
      <c r="L7637" s="2"/>
      <c r="M7637" s="2"/>
      <c r="N7637" s="2"/>
      <c r="O7637" s="2"/>
      <c r="P7637" s="2"/>
      <c r="Q7637" s="2"/>
      <c r="R7637" s="2"/>
    </row>
    <row r="7638" spans="2:18"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8"/>
    </row>
    <row r="7639" spans="2:18">
      <c r="B7639" s="2" t="s">
        <v>0</v>
      </c>
      <c r="C7639" s="2" t="str">
        <f>"证券数量"</f>
        <v>证券数量</v>
      </c>
      <c r="D7639" s="2" t="s">
        <v>1</v>
      </c>
      <c r="E7639" s="2" t="str">
        <f>"价格币种"</f>
        <v>价格币种</v>
      </c>
      <c r="F7639" s="2" t="str">
        <f>"成本价"</f>
        <v>成本价</v>
      </c>
      <c r="G7639" s="2" t="str">
        <f>"浮动盈亏"</f>
        <v>浮动盈亏</v>
      </c>
      <c r="H7639" s="2" t="str">
        <f>"盈亏比例(%)"</f>
        <v>盈亏比例(%)</v>
      </c>
      <c r="I7639" s="2" t="str">
        <f>"折算汇率"</f>
        <v>折算汇率</v>
      </c>
      <c r="J7639" s="2" t="str">
        <f>"最新市值"</f>
        <v>最新市值</v>
      </c>
      <c r="K7639" s="2" t="str">
        <f>"当前价"</f>
        <v>当前价</v>
      </c>
      <c r="L7639" s="2" t="str">
        <f>"今买数量"</f>
        <v>今买数量</v>
      </c>
      <c r="M7639" s="2" t="str">
        <f>"今卖数量"</f>
        <v>今卖数量</v>
      </c>
      <c r="N7639" s="2" t="str">
        <f>"证券代码"</f>
        <v>证券代码</v>
      </c>
      <c r="O7639" s="2" t="str">
        <f>"股东代码"</f>
        <v>股东代码</v>
      </c>
      <c r="P7639" s="2" t="str">
        <f>"成本金额"</f>
        <v>成本金额</v>
      </c>
      <c r="Q7639" s="2" t="s">
        <v>2</v>
      </c>
      <c r="R7639" s="2"/>
    </row>
    <row r="7640" spans="2:18">
      <c r="B7640" s="2" t="s">
        <v>4</v>
      </c>
      <c r="C7640" s="9" t="s">
        <v>5</v>
      </c>
      <c r="D7640" s="9" t="s">
        <v>5</v>
      </c>
      <c r="E7640" s="2" t="str">
        <f t="shared" ref="E7640:E7655" si="2279">"人民币"</f>
        <v>人民币</v>
      </c>
      <c r="F7640" s="2">
        <v>19.758</v>
      </c>
      <c r="G7640" s="2">
        <v>-1294.53</v>
      </c>
      <c r="H7640" s="2">
        <v>-8.19</v>
      </c>
      <c r="I7640" s="9" t="s">
        <v>6</v>
      </c>
      <c r="J7640" s="2">
        <v>14512</v>
      </c>
      <c r="K7640" s="2">
        <v>18.14</v>
      </c>
      <c r="L7640" s="2">
        <v>0</v>
      </c>
      <c r="M7640" s="2">
        <v>0</v>
      </c>
      <c r="N7640" s="2" t="str">
        <f>"000936"</f>
        <v>000936</v>
      </c>
      <c r="O7640" s="2" t="str">
        <f t="shared" ref="O7640:O7643" si="2280">"0157472516"</f>
        <v>0157472516</v>
      </c>
      <c r="P7640" s="2" t="str">
        <f>"15806.53"</f>
        <v>15806.53</v>
      </c>
      <c r="Q7640" s="2">
        <v>30</v>
      </c>
      <c r="R7640" s="2">
        <f t="shared" ref="R7640:R7655" si="2281">Q7640*C7640</f>
        <v>24000</v>
      </c>
    </row>
    <row r="7641" spans="2:18">
      <c r="B7641" s="2" t="str">
        <f>"创业板B"</f>
        <v>创业板B</v>
      </c>
      <c r="C7641" s="2">
        <v>10000</v>
      </c>
      <c r="D7641" s="2">
        <v>10000</v>
      </c>
      <c r="E7641" s="2" t="str">
        <f>"人民币"</f>
        <v>人民币</v>
      </c>
      <c r="F7641" s="2">
        <v>1.116</v>
      </c>
      <c r="G7641" s="2">
        <v>-927.5</v>
      </c>
      <c r="H7641" s="2">
        <v>-8.33</v>
      </c>
      <c r="I7641" s="2"/>
      <c r="J7641" s="2">
        <v>10230</v>
      </c>
      <c r="K7641" s="2">
        <v>1.023</v>
      </c>
      <c r="L7641" s="2">
        <v>0</v>
      </c>
      <c r="M7641" s="2">
        <v>0</v>
      </c>
      <c r="N7641" s="2" t="str">
        <f>"150153"</f>
        <v>150153</v>
      </c>
      <c r="O7641" s="2" t="str">
        <f>"0157472516"</f>
        <v>0157472516</v>
      </c>
      <c r="P7641" s="2" t="str">
        <f>"11157.50"</f>
        <v>11157.50</v>
      </c>
      <c r="Q7641" s="2">
        <v>1.3</v>
      </c>
      <c r="R7641" s="2">
        <f>Q7641*C7641</f>
        <v>13000</v>
      </c>
    </row>
    <row r="7642" spans="2:18">
      <c r="B7642" s="2" t="s">
        <v>7</v>
      </c>
      <c r="C7642" s="2">
        <v>600</v>
      </c>
      <c r="D7642" s="2">
        <v>600</v>
      </c>
      <c r="E7642" s="2" t="str">
        <f>"人民币"</f>
        <v>人民币</v>
      </c>
      <c r="F7642" s="2">
        <v>17.548</v>
      </c>
      <c r="G7642" s="2">
        <v>-310.88</v>
      </c>
      <c r="H7642" s="2">
        <v>-2.95</v>
      </c>
      <c r="I7642" s="2"/>
      <c r="J7642" s="2">
        <v>10218</v>
      </c>
      <c r="K7642" s="2">
        <v>17.03</v>
      </c>
      <c r="L7642" s="2">
        <v>0</v>
      </c>
      <c r="M7642" s="2">
        <v>0</v>
      </c>
      <c r="N7642" s="2" t="str">
        <f>"600008"</f>
        <v>600008</v>
      </c>
      <c r="O7642" s="2" t="str">
        <f t="shared" ref="O7642:O7645" si="2282">"A453612732"</f>
        <v>A453612732</v>
      </c>
      <c r="P7642" s="2" t="str">
        <f>"10528.88"</f>
        <v>10528.88</v>
      </c>
      <c r="Q7642" s="2">
        <v>25</v>
      </c>
      <c r="R7642" s="2">
        <f>Q7642*C7642</f>
        <v>15000</v>
      </c>
    </row>
    <row r="7643" spans="2:18">
      <c r="B7643" s="2" t="str">
        <f>"华英农业"</f>
        <v>华英农业</v>
      </c>
      <c r="C7643" s="2">
        <v>600</v>
      </c>
      <c r="D7643" s="2">
        <v>300</v>
      </c>
      <c r="E7643" s="2" t="str">
        <f>"人民币"</f>
        <v>人民币</v>
      </c>
      <c r="F7643" s="2">
        <v>14.948</v>
      </c>
      <c r="G7643" s="2">
        <v>-418.66</v>
      </c>
      <c r="H7643" s="2">
        <v>-4.67</v>
      </c>
      <c r="I7643" s="2"/>
      <c r="J7643" s="2">
        <v>8550</v>
      </c>
      <c r="K7643" s="2">
        <v>14.25</v>
      </c>
      <c r="L7643" s="2">
        <v>300</v>
      </c>
      <c r="M7643" s="2">
        <v>0</v>
      </c>
      <c r="N7643" s="2" t="str">
        <f>"002321"</f>
        <v>002321</v>
      </c>
      <c r="O7643" s="2" t="str">
        <f>"0157472516"</f>
        <v>0157472516</v>
      </c>
      <c r="P7643" s="2" t="str">
        <f>"8968.66"</f>
        <v>8968.66</v>
      </c>
      <c r="Q7643" s="2">
        <v>25</v>
      </c>
      <c r="R7643" s="2">
        <f>Q7643*C7643</f>
        <v>15000</v>
      </c>
    </row>
    <row r="7644" spans="2:18">
      <c r="B7644" s="2" t="str">
        <f>"*ST阳化"</f>
        <v>*ST阳化</v>
      </c>
      <c r="C7644" s="2">
        <v>900</v>
      </c>
      <c r="D7644" s="2">
        <v>600</v>
      </c>
      <c r="E7644" s="2" t="str">
        <f>"人民币"</f>
        <v>人民币</v>
      </c>
      <c r="F7644" s="2">
        <v>7.599</v>
      </c>
      <c r="G7644" s="2">
        <v>-80.2</v>
      </c>
      <c r="H7644" s="2">
        <v>-1.17</v>
      </c>
      <c r="I7644" s="2"/>
      <c r="J7644" s="2">
        <v>6759</v>
      </c>
      <c r="K7644" s="2">
        <v>7.51</v>
      </c>
      <c r="L7644" s="2">
        <v>300</v>
      </c>
      <c r="M7644" s="2">
        <v>0</v>
      </c>
      <c r="N7644" s="2" t="str">
        <f>"600691"</f>
        <v>600691</v>
      </c>
      <c r="O7644" s="2" t="str">
        <f>"A453612732"</f>
        <v>A453612732</v>
      </c>
      <c r="P7644" s="2" t="str">
        <f>"6839.20"</f>
        <v>6839.20</v>
      </c>
      <c r="Q7644" s="2">
        <v>11</v>
      </c>
      <c r="R7644" s="2">
        <f>Q7644*C7644</f>
        <v>9900</v>
      </c>
    </row>
    <row r="7645" spans="2:18">
      <c r="B7645" s="2" t="str">
        <f>"雪峰科技"</f>
        <v>雪峰科技</v>
      </c>
      <c r="C7645" s="2">
        <v>200</v>
      </c>
      <c r="D7645" s="2">
        <v>100</v>
      </c>
      <c r="E7645" s="2" t="str">
        <f>"人民币"</f>
        <v>人民币</v>
      </c>
      <c r="F7645" s="2">
        <v>37.898</v>
      </c>
      <c r="G7645" s="2">
        <v>-1239.59</v>
      </c>
      <c r="H7645" s="2">
        <v>-16.35</v>
      </c>
      <c r="I7645" s="2"/>
      <c r="J7645" s="2">
        <v>6340</v>
      </c>
      <c r="K7645" s="2">
        <v>31.7</v>
      </c>
      <c r="L7645" s="2">
        <v>100</v>
      </c>
      <c r="M7645" s="2">
        <v>0</v>
      </c>
      <c r="N7645" s="2" t="str">
        <f>"603227"</f>
        <v>603227</v>
      </c>
      <c r="O7645" s="2" t="str">
        <f>"A453612732"</f>
        <v>A453612732</v>
      </c>
      <c r="P7645" s="2" t="str">
        <f>"7579.59"</f>
        <v>7579.59</v>
      </c>
      <c r="Q7645" s="2">
        <v>42</v>
      </c>
      <c r="R7645" s="2">
        <f>Q7645*C7645</f>
        <v>8400</v>
      </c>
    </row>
    <row r="7646" spans="2:18">
      <c r="B7646" s="2" t="str">
        <f>"三花股份"</f>
        <v>三花股份</v>
      </c>
      <c r="C7646" s="2">
        <v>400</v>
      </c>
      <c r="D7646" s="2">
        <v>400</v>
      </c>
      <c r="E7646" s="2" t="str">
        <f>"人民币"</f>
        <v>人民币</v>
      </c>
      <c r="F7646" s="2">
        <v>13.737</v>
      </c>
      <c r="G7646" s="2">
        <v>69.25</v>
      </c>
      <c r="H7646" s="2">
        <v>1.26</v>
      </c>
      <c r="I7646" s="2"/>
      <c r="J7646" s="2">
        <v>5564</v>
      </c>
      <c r="K7646" s="2">
        <v>13.91</v>
      </c>
      <c r="L7646" s="2">
        <v>0</v>
      </c>
      <c r="M7646" s="2">
        <v>0</v>
      </c>
      <c r="N7646" s="2" t="str">
        <f>"002050"</f>
        <v>002050</v>
      </c>
      <c r="O7646" s="2" t="str">
        <f t="shared" ref="O7646:O7651" si="2283">"0157472516"</f>
        <v>0157472516</v>
      </c>
      <c r="P7646" s="2" t="str">
        <f>"5494.75"</f>
        <v>5494.75</v>
      </c>
      <c r="Q7646" s="2">
        <v>20</v>
      </c>
      <c r="R7646" s="2">
        <f>Q7646*C7646</f>
        <v>8000</v>
      </c>
    </row>
    <row r="7647" spans="2:18">
      <c r="B7647" s="2" t="str">
        <f>"农 产 品"</f>
        <v>农 产 品</v>
      </c>
      <c r="C7647" s="2">
        <v>200</v>
      </c>
      <c r="D7647" s="2">
        <v>200</v>
      </c>
      <c r="E7647" s="2" t="str">
        <f>"人民币"</f>
        <v>人民币</v>
      </c>
      <c r="F7647" s="2">
        <v>25.665</v>
      </c>
      <c r="G7647" s="2">
        <v>-601</v>
      </c>
      <c r="H7647" s="2">
        <v>-11.71</v>
      </c>
      <c r="I7647" s="2"/>
      <c r="J7647" s="2">
        <v>4532</v>
      </c>
      <c r="K7647" s="2">
        <v>22.66</v>
      </c>
      <c r="L7647" s="2">
        <v>0</v>
      </c>
      <c r="M7647" s="2">
        <v>0</v>
      </c>
      <c r="N7647" s="2" t="str">
        <f>"000061"</f>
        <v>000061</v>
      </c>
      <c r="O7647" s="2" t="str">
        <f>"0157472516"</f>
        <v>0157472516</v>
      </c>
      <c r="P7647" s="2" t="str">
        <f>"5133.00"</f>
        <v>5133.00</v>
      </c>
      <c r="Q7647" s="2">
        <v>35</v>
      </c>
      <c r="R7647" s="2">
        <f>Q7647*C7647</f>
        <v>7000</v>
      </c>
    </row>
    <row r="7648" spans="2:18">
      <c r="B7648" s="2" t="str">
        <f>"北京城建"</f>
        <v>北京城建</v>
      </c>
      <c r="C7648" s="2">
        <v>200</v>
      </c>
      <c r="D7648" s="2">
        <v>200</v>
      </c>
      <c r="E7648" s="2" t="str">
        <f>"人民币"</f>
        <v>人民币</v>
      </c>
      <c r="F7648" s="2">
        <v>24.605</v>
      </c>
      <c r="G7648" s="2">
        <v>-394.99</v>
      </c>
      <c r="H7648" s="2">
        <v>-8.03</v>
      </c>
      <c r="I7648" s="2"/>
      <c r="J7648" s="2">
        <v>4526</v>
      </c>
      <c r="K7648" s="2">
        <v>22.63</v>
      </c>
      <c r="L7648" s="2">
        <v>0</v>
      </c>
      <c r="M7648" s="2">
        <v>0</v>
      </c>
      <c r="N7648" s="2" t="str">
        <f>"600266"</f>
        <v>600266</v>
      </c>
      <c r="O7648" s="2" t="str">
        <f t="shared" ref="O7648:O7650" si="2284">"A453612732"</f>
        <v>A453612732</v>
      </c>
      <c r="P7648" s="2" t="str">
        <f>"4920.99"</f>
        <v>4920.99</v>
      </c>
      <c r="Q7648" s="2">
        <v>28</v>
      </c>
      <c r="R7648" s="2">
        <f>Q7648*C7648</f>
        <v>5600</v>
      </c>
    </row>
    <row r="7649" spans="2:18">
      <c r="B7649" s="2" t="str">
        <f>"上汽集团"</f>
        <v>上汽集团</v>
      </c>
      <c r="C7649" s="2">
        <v>200</v>
      </c>
      <c r="D7649" s="2">
        <v>200</v>
      </c>
      <c r="E7649" s="2" t="str">
        <f>"人民币"</f>
        <v>人民币</v>
      </c>
      <c r="F7649" s="2">
        <v>24.736</v>
      </c>
      <c r="G7649" s="2">
        <v>-449.12</v>
      </c>
      <c r="H7649" s="2">
        <v>-9.08</v>
      </c>
      <c r="I7649" s="2"/>
      <c r="J7649" s="2">
        <v>4498</v>
      </c>
      <c r="K7649" s="2">
        <v>22.49</v>
      </c>
      <c r="L7649" s="2">
        <v>0</v>
      </c>
      <c r="M7649" s="2">
        <v>0</v>
      </c>
      <c r="N7649" s="2" t="str">
        <f>"600104"</f>
        <v>600104</v>
      </c>
      <c r="O7649" s="2" t="str">
        <f>"A453612732"</f>
        <v>A453612732</v>
      </c>
      <c r="P7649" s="2" t="str">
        <f>"4947.12"</f>
        <v>4947.12</v>
      </c>
      <c r="Q7649" s="2">
        <v>35</v>
      </c>
      <c r="R7649" s="2">
        <f>Q7649*C7649</f>
        <v>7000</v>
      </c>
    </row>
    <row r="7650" spans="2:18">
      <c r="B7650" s="2" t="str">
        <f>"中海集运"</f>
        <v>中海集运</v>
      </c>
      <c r="C7650" s="2">
        <v>400</v>
      </c>
      <c r="D7650" s="2">
        <v>400</v>
      </c>
      <c r="E7650" s="2" t="str">
        <f>"人民币"</f>
        <v>人民币</v>
      </c>
      <c r="F7650" s="2">
        <v>9.099</v>
      </c>
      <c r="G7650" s="2">
        <v>-167.68</v>
      </c>
      <c r="H7650" s="2">
        <v>-4.6</v>
      </c>
      <c r="I7650" s="2"/>
      <c r="J7650" s="2">
        <v>3472</v>
      </c>
      <c r="K7650" s="2">
        <v>8.68</v>
      </c>
      <c r="L7650" s="2">
        <v>0</v>
      </c>
      <c r="M7650" s="2">
        <v>0</v>
      </c>
      <c r="N7650" s="2" t="str">
        <f>"601866"</f>
        <v>601866</v>
      </c>
      <c r="O7650" s="2" t="str">
        <f>"A453612732"</f>
        <v>A453612732</v>
      </c>
      <c r="P7650" s="2" t="str">
        <f>"3639.68"</f>
        <v>3639.68</v>
      </c>
      <c r="Q7650" s="2">
        <v>12</v>
      </c>
      <c r="R7650" s="2">
        <f>Q7650*C7650</f>
        <v>4800</v>
      </c>
    </row>
    <row r="7651" spans="2:18">
      <c r="B7651" s="2" t="str">
        <f>"中航军B"</f>
        <v>中航军B</v>
      </c>
      <c r="C7651" s="2">
        <v>3000</v>
      </c>
      <c r="D7651" s="2">
        <v>3000</v>
      </c>
      <c r="E7651" s="2" t="str">
        <f>"人民币"</f>
        <v>人民币</v>
      </c>
      <c r="F7651" s="2">
        <v>0.972</v>
      </c>
      <c r="G7651" s="2">
        <v>-62</v>
      </c>
      <c r="H7651" s="2">
        <v>-2.16</v>
      </c>
      <c r="I7651" s="2"/>
      <c r="J7651" s="2">
        <v>2853</v>
      </c>
      <c r="K7651" s="2">
        <v>0.951</v>
      </c>
      <c r="L7651" s="2">
        <v>0</v>
      </c>
      <c r="M7651" s="2">
        <v>0</v>
      </c>
      <c r="N7651" s="2" t="str">
        <f>"150222"</f>
        <v>150222</v>
      </c>
      <c r="O7651" s="2" t="str">
        <f>"0157472516"</f>
        <v>0157472516</v>
      </c>
      <c r="P7651" s="2" t="str">
        <f>"2915.00"</f>
        <v>2915.00</v>
      </c>
      <c r="Q7651" s="2">
        <v>1.1</v>
      </c>
      <c r="R7651" s="2">
        <f>Q7651*C7651</f>
        <v>3300</v>
      </c>
    </row>
    <row r="7652" spans="2:18">
      <c r="B7652" s="2" t="str">
        <f>"华贸物流"</f>
        <v>华贸物流</v>
      </c>
      <c r="C7652" s="2">
        <v>200</v>
      </c>
      <c r="D7652" s="2">
        <v>200</v>
      </c>
      <c r="E7652" s="2" t="str">
        <f>"人民币"</f>
        <v>人民币</v>
      </c>
      <c r="F7652" s="2">
        <v>16.576</v>
      </c>
      <c r="G7652" s="2">
        <v>-473.12</v>
      </c>
      <c r="H7652" s="2">
        <v>-14.27</v>
      </c>
      <c r="I7652" s="2"/>
      <c r="J7652" s="2">
        <v>2842</v>
      </c>
      <c r="K7652" s="2">
        <v>14.21</v>
      </c>
      <c r="L7652" s="2">
        <v>0</v>
      </c>
      <c r="M7652" s="2">
        <v>0</v>
      </c>
      <c r="N7652" s="2" t="str">
        <f>"603128"</f>
        <v>603128</v>
      </c>
      <c r="O7652" s="2" t="str">
        <f t="shared" ref="O7652:O7655" si="2285">"A453612732"</f>
        <v>A453612732</v>
      </c>
      <c r="P7652" s="2" t="str">
        <f>"3315.12"</f>
        <v>3315.12</v>
      </c>
      <c r="Q7652" s="2">
        <v>20</v>
      </c>
      <c r="R7652" s="2">
        <f>Q7652*C7652</f>
        <v>4000</v>
      </c>
    </row>
    <row r="7653" spans="2:18">
      <c r="B7653" s="2" t="str">
        <f>"盛达矿业"</f>
        <v>盛达矿业</v>
      </c>
      <c r="C7653" s="2">
        <v>100</v>
      </c>
      <c r="D7653" s="2">
        <v>100</v>
      </c>
      <c r="E7653" s="2" t="str">
        <f>"人民币"</f>
        <v>人民币</v>
      </c>
      <c r="F7653" s="2">
        <v>38.308</v>
      </c>
      <c r="G7653" s="2">
        <v>-1175.77</v>
      </c>
      <c r="H7653" s="2">
        <v>-30.69</v>
      </c>
      <c r="I7653" s="2"/>
      <c r="J7653" s="2">
        <v>2655</v>
      </c>
      <c r="K7653" s="2">
        <v>26.55</v>
      </c>
      <c r="L7653" s="2">
        <v>0</v>
      </c>
      <c r="M7653" s="2">
        <v>100</v>
      </c>
      <c r="N7653" s="2" t="str">
        <f>"000603"</f>
        <v>000603</v>
      </c>
      <c r="O7653" s="2" t="str">
        <f>"0157472516"</f>
        <v>0157472516</v>
      </c>
      <c r="P7653" s="2" t="str">
        <f>"3830.77"</f>
        <v>3830.77</v>
      </c>
      <c r="Q7653" s="2">
        <v>40</v>
      </c>
      <c r="R7653" s="2">
        <f>Q7653*C7653</f>
        <v>4000</v>
      </c>
    </row>
    <row r="7654" spans="2:18">
      <c r="B7654" s="2" t="str">
        <f>"大众交通"</f>
        <v>大众交通</v>
      </c>
      <c r="C7654" s="2">
        <v>100</v>
      </c>
      <c r="D7654" s="2">
        <v>100</v>
      </c>
      <c r="E7654" s="2" t="str">
        <f>"人民币"</f>
        <v>人民币</v>
      </c>
      <c r="F7654" s="2">
        <v>30.941</v>
      </c>
      <c r="G7654" s="2">
        <v>-1037.13</v>
      </c>
      <c r="H7654" s="2">
        <v>-33.52</v>
      </c>
      <c r="I7654" s="2"/>
      <c r="J7654" s="2">
        <v>2057</v>
      </c>
      <c r="K7654" s="2">
        <v>20.57</v>
      </c>
      <c r="L7654" s="2">
        <v>0</v>
      </c>
      <c r="M7654" s="2">
        <v>0</v>
      </c>
      <c r="N7654" s="2" t="str">
        <f>"600611"</f>
        <v>600611</v>
      </c>
      <c r="O7654" s="2" t="str">
        <f>"A453612732"</f>
        <v>A453612732</v>
      </c>
      <c r="P7654" s="2" t="str">
        <f>"3094.13"</f>
        <v>3094.13</v>
      </c>
      <c r="Q7654" s="2">
        <v>28</v>
      </c>
      <c r="R7654" s="2">
        <f>Q7654*C7654</f>
        <v>2800</v>
      </c>
    </row>
    <row r="7655" spans="2:18">
      <c r="B7655" s="2" t="str">
        <f>"中国中车"</f>
        <v>中国中车</v>
      </c>
      <c r="C7655" s="2">
        <v>100</v>
      </c>
      <c r="D7655" s="2">
        <v>100</v>
      </c>
      <c r="E7655" s="2" t="str">
        <f>"人民币"</f>
        <v>人民币</v>
      </c>
      <c r="F7655" s="2">
        <v>26.395</v>
      </c>
      <c r="G7655" s="2">
        <v>-631.5</v>
      </c>
      <c r="H7655" s="2">
        <v>-23.92</v>
      </c>
      <c r="I7655" s="2"/>
      <c r="J7655" s="2">
        <v>2008</v>
      </c>
      <c r="K7655" s="2">
        <v>20.08</v>
      </c>
      <c r="L7655" s="2">
        <v>0</v>
      </c>
      <c r="M7655" s="2">
        <v>100</v>
      </c>
      <c r="N7655" s="2" t="str">
        <f>"601766"</f>
        <v>601766</v>
      </c>
      <c r="O7655" s="2" t="str">
        <f>"A453612732"</f>
        <v>A453612732</v>
      </c>
      <c r="P7655" s="2" t="str">
        <f>"2639.50"</f>
        <v>2639.50</v>
      </c>
      <c r="Q7655" s="2">
        <v>30</v>
      </c>
      <c r="R7655" s="2">
        <f>Q7655*C7655</f>
        <v>3000</v>
      </c>
    </row>
    <row r="7656" spans="2:18">
      <c r="B7656" s="2" t="s">
        <v>8</v>
      </c>
      <c r="C7656" s="2" t="s">
        <v>9</v>
      </c>
      <c r="D7656" s="4" t="s">
        <v>10</v>
      </c>
      <c r="E7656" s="4"/>
      <c r="F7656" s="4"/>
      <c r="G7656" s="2"/>
      <c r="H7656" s="2">
        <f>SUM(H7640:H7655)</f>
        <v>-178.38</v>
      </c>
      <c r="I7656" s="2"/>
      <c r="J7656" s="2"/>
      <c r="K7656" s="2"/>
      <c r="L7656" s="2"/>
      <c r="M7656" s="2"/>
      <c r="N7656" s="2"/>
      <c r="O7656" s="2"/>
      <c r="P7656" s="2"/>
      <c r="Q7656" s="2"/>
      <c r="R7656" s="2">
        <f>SUM(R7640:R7655)</f>
        <v>134800</v>
      </c>
    </row>
    <row r="7657" customFormat="1" spans="4:9">
      <c r="D7657" s="5"/>
      <c r="E7657" s="5"/>
      <c r="F7657" s="5"/>
      <c r="I7657" s="6">
        <v>42257</v>
      </c>
    </row>
    <row r="7658" customFormat="1" spans="11:11">
      <c r="K7658" s="6">
        <f>I7657+1</f>
        <v>42258</v>
      </c>
    </row>
    <row r="7659" customFormat="1" spans="3:12">
      <c r="C7659" t="s">
        <v>11</v>
      </c>
      <c r="L7659" s="7">
        <f ca="1">NOW()</f>
        <v>42259.9654398148</v>
      </c>
    </row>
    <row r="7660" customFormat="1" spans="10:10">
      <c r="J7660" t="e">
        <f>E7652+1</f>
        <v>#VALUE!</v>
      </c>
    </row>
    <row r="7661" customFormat="1" spans="7:7">
      <c r="G7661" t="s">
        <v>12</v>
      </c>
    </row>
    <row r="7662" customFormat="1" spans="6:6">
      <c r="F7662" t="s">
        <v>13</v>
      </c>
    </row>
    <row r="7663" spans="1:17">
      <c r="A7663" s="2" t="str">
        <f>"币种"</f>
        <v>币种</v>
      </c>
      <c r="B7663" s="2" t="str">
        <f>"余额"</f>
        <v>余额</v>
      </c>
      <c r="C7663" s="2" t="str">
        <f>"可用"</f>
        <v>可用</v>
      </c>
      <c r="D7663" s="2" t="str">
        <f>"可取"</f>
        <v>可取</v>
      </c>
      <c r="E7663" s="2" t="str">
        <f>"参考市值"</f>
        <v>参考市值</v>
      </c>
      <c r="F7663" s="2" t="str">
        <f>"资产"</f>
        <v>资产</v>
      </c>
      <c r="G7663" s="2" t="str">
        <f>"盈亏"</f>
        <v>盈亏</v>
      </c>
      <c r="H7663" s="2"/>
      <c r="I7663" s="2"/>
      <c r="J7663" s="2"/>
      <c r="K7663" s="2"/>
      <c r="L7663" s="2"/>
      <c r="M7663" s="2"/>
      <c r="N7663" s="2"/>
      <c r="O7663" s="2"/>
      <c r="P7663" s="2"/>
      <c r="Q7663" s="2"/>
    </row>
    <row r="7664" spans="1:17">
      <c r="A7664" s="2" t="str">
        <f>"人民币"</f>
        <v>人民币</v>
      </c>
      <c r="B7664" s="2" t="str">
        <f>"5508.71"</f>
        <v>5508.71</v>
      </c>
      <c r="C7664" s="2" t="str">
        <f>"138.54"</f>
        <v>138.54</v>
      </c>
      <c r="D7664" s="2" t="str">
        <f>"138.54"</f>
        <v>138.54</v>
      </c>
      <c r="E7664" s="2" t="str">
        <f>"91616.00"</f>
        <v>91616.00</v>
      </c>
      <c r="F7664" s="2" t="str">
        <f>"91754.54"</f>
        <v>91754.54</v>
      </c>
      <c r="G7664" s="2" t="str">
        <f>"-9194.42"</f>
        <v>-9194.42</v>
      </c>
      <c r="H7664" s="2"/>
      <c r="I7664" s="2"/>
      <c r="J7664" s="2"/>
      <c r="K7664" s="2"/>
      <c r="L7664" s="2"/>
      <c r="M7664" s="2"/>
      <c r="N7664" s="2"/>
      <c r="O7664" s="2"/>
      <c r="P7664" s="2"/>
      <c r="Q7664" s="2"/>
    </row>
    <row r="7665" spans="1:17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8"/>
    </row>
    <row r="7666" spans="1:18">
      <c r="A7666" s="2" t="s">
        <v>0</v>
      </c>
      <c r="B7666" s="2" t="str">
        <f>"证券数量"</f>
        <v>证券数量</v>
      </c>
      <c r="C7666" s="2" t="s">
        <v>1</v>
      </c>
      <c r="D7666" s="2" t="str">
        <f>"价格币种"</f>
        <v>价格币种</v>
      </c>
      <c r="E7666" s="2" t="str">
        <f>"成本价"</f>
        <v>成本价</v>
      </c>
      <c r="F7666" s="2" t="str">
        <f>"浮动盈亏"</f>
        <v>浮动盈亏</v>
      </c>
      <c r="G7666" s="2" t="str">
        <f>"盈亏比例(%)"</f>
        <v>盈亏比例(%)</v>
      </c>
      <c r="H7666" s="2" t="str">
        <f>"折算汇率"</f>
        <v>折算汇率</v>
      </c>
      <c r="I7666" s="2" t="str">
        <f>"最新市值"</f>
        <v>最新市值</v>
      </c>
      <c r="J7666" s="2" t="str">
        <f>"当前价"</f>
        <v>当前价</v>
      </c>
      <c r="K7666" s="2" t="str">
        <f>"今买数量"</f>
        <v>今买数量</v>
      </c>
      <c r="L7666" s="2" t="str">
        <f>"今卖数量"</f>
        <v>今卖数量</v>
      </c>
      <c r="M7666" s="2" t="str">
        <f>"证券代码"</f>
        <v>证券代码</v>
      </c>
      <c r="N7666" s="2" t="str">
        <f>"股东代码"</f>
        <v>股东代码</v>
      </c>
      <c r="O7666" s="2" t="str">
        <f>"成本金额"</f>
        <v>成本金额</v>
      </c>
      <c r="P7666" s="2" t="s">
        <v>2</v>
      </c>
      <c r="Q7666" s="2"/>
      <c r="R7666" s="2" t="s">
        <v>3</v>
      </c>
    </row>
    <row r="7667" spans="1:18">
      <c r="A7667" s="2" t="s">
        <v>4</v>
      </c>
      <c r="B7667" s="9" t="s">
        <v>5</v>
      </c>
      <c r="C7667" s="9" t="s">
        <v>5</v>
      </c>
      <c r="D7667" s="2" t="str">
        <f t="shared" ref="D7667:D7682" si="2286">"人民币"</f>
        <v>人民币</v>
      </c>
      <c r="E7667" s="2">
        <v>19.758</v>
      </c>
      <c r="F7667" s="2">
        <v>-1294.53</v>
      </c>
      <c r="G7667" s="2">
        <v>-8.19</v>
      </c>
      <c r="H7667" s="9" t="s">
        <v>6</v>
      </c>
      <c r="I7667" s="2">
        <v>14512</v>
      </c>
      <c r="J7667" s="2">
        <v>18.14</v>
      </c>
      <c r="K7667" s="2">
        <v>0</v>
      </c>
      <c r="L7667" s="2">
        <v>0</v>
      </c>
      <c r="M7667" s="2" t="str">
        <f>"000936"</f>
        <v>000936</v>
      </c>
      <c r="N7667" s="2" t="str">
        <f t="shared" ref="N7667:N7670" si="2287">"0157472516"</f>
        <v>0157472516</v>
      </c>
      <c r="O7667" s="2" t="str">
        <f>"15806.53"</f>
        <v>15806.53</v>
      </c>
      <c r="P7667" s="2">
        <v>30</v>
      </c>
      <c r="Q7667" s="2">
        <f t="shared" ref="Q7667:Q7682" si="2288">P7667*B7667</f>
        <v>24000</v>
      </c>
      <c r="R7667" s="2">
        <f t="shared" ref="R7667:R7682" si="2289">(Q7667-O7667)/O7667*100</f>
        <v>51.835981711356</v>
      </c>
    </row>
    <row r="7668" spans="1:18">
      <c r="A7668" s="2" t="str">
        <f>"创业板B"</f>
        <v>创业板B</v>
      </c>
      <c r="B7668" s="2">
        <v>10000</v>
      </c>
      <c r="C7668" s="2">
        <v>10000</v>
      </c>
      <c r="D7668" s="2" t="str">
        <f>"人民币"</f>
        <v>人民币</v>
      </c>
      <c r="E7668" s="2">
        <v>1.116</v>
      </c>
      <c r="F7668" s="2">
        <v>-927.5</v>
      </c>
      <c r="G7668" s="2">
        <v>-8.33</v>
      </c>
      <c r="H7668" s="2"/>
      <c r="I7668" s="2">
        <v>10230</v>
      </c>
      <c r="J7668" s="2">
        <v>1.023</v>
      </c>
      <c r="K7668" s="2">
        <v>0</v>
      </c>
      <c r="L7668" s="2">
        <v>0</v>
      </c>
      <c r="M7668" s="2" t="str">
        <f>"150153"</f>
        <v>150153</v>
      </c>
      <c r="N7668" s="2" t="str">
        <f>"0157472516"</f>
        <v>0157472516</v>
      </c>
      <c r="O7668" s="2" t="str">
        <f>"11157.50"</f>
        <v>11157.50</v>
      </c>
      <c r="P7668" s="2">
        <v>1.3</v>
      </c>
      <c r="Q7668" s="2">
        <f>P7668*B7668</f>
        <v>13000</v>
      </c>
      <c r="R7668" s="2">
        <f>(Q7668-O7668)/O7668*100</f>
        <v>16.5135559041004</v>
      </c>
    </row>
    <row r="7669" spans="1:18">
      <c r="A7669" s="2" t="s">
        <v>7</v>
      </c>
      <c r="B7669" s="2">
        <v>600</v>
      </c>
      <c r="C7669" s="2">
        <v>600</v>
      </c>
      <c r="D7669" s="2" t="str">
        <f>"人民币"</f>
        <v>人民币</v>
      </c>
      <c r="E7669" s="2">
        <v>17.548</v>
      </c>
      <c r="F7669" s="2">
        <v>-310.88</v>
      </c>
      <c r="G7669" s="2">
        <v>-2.95</v>
      </c>
      <c r="H7669" s="2"/>
      <c r="I7669" s="2">
        <v>10218</v>
      </c>
      <c r="J7669" s="2">
        <v>17.03</v>
      </c>
      <c r="K7669" s="2">
        <v>0</v>
      </c>
      <c r="L7669" s="2">
        <v>0</v>
      </c>
      <c r="M7669" s="2" t="str">
        <f>"600008"</f>
        <v>600008</v>
      </c>
      <c r="N7669" s="2" t="str">
        <f t="shared" ref="N7669:N7672" si="2290">"A453612732"</f>
        <v>A453612732</v>
      </c>
      <c r="O7669" s="2" t="str">
        <f>"10528.88"</f>
        <v>10528.88</v>
      </c>
      <c r="P7669" s="2">
        <v>25</v>
      </c>
      <c r="Q7669" s="2">
        <f>P7669*B7669</f>
        <v>15000</v>
      </c>
      <c r="R7669" s="2">
        <f>(Q7669-O7669)/O7669*100</f>
        <v>42.4652954540274</v>
      </c>
    </row>
    <row r="7670" spans="1:18">
      <c r="A7670" s="2" t="str">
        <f>"华英农业"</f>
        <v>华英农业</v>
      </c>
      <c r="B7670" s="2">
        <v>600</v>
      </c>
      <c r="C7670" s="2">
        <v>300</v>
      </c>
      <c r="D7670" s="2" t="str">
        <f>"人民币"</f>
        <v>人民币</v>
      </c>
      <c r="E7670" s="2">
        <v>14.948</v>
      </c>
      <c r="F7670" s="2">
        <v>-418.66</v>
      </c>
      <c r="G7670" s="2">
        <v>-4.67</v>
      </c>
      <c r="H7670" s="2"/>
      <c r="I7670" s="2">
        <v>8550</v>
      </c>
      <c r="J7670" s="2">
        <v>14.25</v>
      </c>
      <c r="K7670" s="2">
        <v>300</v>
      </c>
      <c r="L7670" s="2">
        <v>0</v>
      </c>
      <c r="M7670" s="2" t="str">
        <f>"002321"</f>
        <v>002321</v>
      </c>
      <c r="N7670" s="2" t="str">
        <f>"0157472516"</f>
        <v>0157472516</v>
      </c>
      <c r="O7670" s="2" t="str">
        <f>"8968.66"</f>
        <v>8968.66</v>
      </c>
      <c r="P7670" s="2">
        <v>25</v>
      </c>
      <c r="Q7670" s="2">
        <f>P7670*B7670</f>
        <v>15000</v>
      </c>
      <c r="R7670" s="2">
        <f>(Q7670-O7670)/O7670*100</f>
        <v>67.2490650777262</v>
      </c>
    </row>
    <row r="7671" spans="1:18">
      <c r="A7671" s="2" t="str">
        <f>"*ST阳化"</f>
        <v>*ST阳化</v>
      </c>
      <c r="B7671" s="2">
        <v>900</v>
      </c>
      <c r="C7671" s="2">
        <v>600</v>
      </c>
      <c r="D7671" s="2" t="str">
        <f>"人民币"</f>
        <v>人民币</v>
      </c>
      <c r="E7671" s="2">
        <v>7.599</v>
      </c>
      <c r="F7671" s="2">
        <v>-80.2</v>
      </c>
      <c r="G7671" s="2">
        <v>-1.17</v>
      </c>
      <c r="H7671" s="2"/>
      <c r="I7671" s="2">
        <v>6759</v>
      </c>
      <c r="J7671" s="2">
        <v>7.51</v>
      </c>
      <c r="K7671" s="2">
        <v>300</v>
      </c>
      <c r="L7671" s="2">
        <v>0</v>
      </c>
      <c r="M7671" s="2" t="str">
        <f>"600691"</f>
        <v>600691</v>
      </c>
      <c r="N7671" s="2" t="str">
        <f>"A453612732"</f>
        <v>A453612732</v>
      </c>
      <c r="O7671" s="2" t="str">
        <f>"6839.20"</f>
        <v>6839.20</v>
      </c>
      <c r="P7671" s="2">
        <v>11</v>
      </c>
      <c r="Q7671" s="2">
        <f>P7671*B7671</f>
        <v>9900</v>
      </c>
      <c r="R7671" s="2">
        <f>(Q7671-O7671)/O7671*100</f>
        <v>44.7537723710376</v>
      </c>
    </row>
    <row r="7672" spans="1:18">
      <c r="A7672" s="2" t="str">
        <f>"雪峰科技"</f>
        <v>雪峰科技</v>
      </c>
      <c r="B7672" s="2">
        <v>200</v>
      </c>
      <c r="C7672" s="2">
        <v>100</v>
      </c>
      <c r="D7672" s="2" t="str">
        <f>"人民币"</f>
        <v>人民币</v>
      </c>
      <c r="E7672" s="2">
        <v>37.898</v>
      </c>
      <c r="F7672" s="2">
        <v>-1239.59</v>
      </c>
      <c r="G7672" s="2">
        <v>-16.35</v>
      </c>
      <c r="H7672" s="2"/>
      <c r="I7672" s="2">
        <v>6340</v>
      </c>
      <c r="J7672" s="2">
        <v>31.7</v>
      </c>
      <c r="K7672" s="2">
        <v>100</v>
      </c>
      <c r="L7672" s="2">
        <v>0</v>
      </c>
      <c r="M7672" s="2" t="str">
        <f>"603227"</f>
        <v>603227</v>
      </c>
      <c r="N7672" s="2" t="str">
        <f>"A453612732"</f>
        <v>A453612732</v>
      </c>
      <c r="O7672" s="2" t="str">
        <f>"7579.59"</f>
        <v>7579.59</v>
      </c>
      <c r="P7672" s="2">
        <v>42</v>
      </c>
      <c r="Q7672" s="2">
        <f>P7672*B7672</f>
        <v>8400</v>
      </c>
      <c r="R7672" s="2">
        <f>(Q7672-O7672)/O7672*100</f>
        <v>10.8239363870605</v>
      </c>
    </row>
    <row r="7673" spans="1:18">
      <c r="A7673" s="2" t="str">
        <f>"三花股份"</f>
        <v>三花股份</v>
      </c>
      <c r="B7673" s="2">
        <v>400</v>
      </c>
      <c r="C7673" s="2">
        <v>400</v>
      </c>
      <c r="D7673" s="2" t="str">
        <f>"人民币"</f>
        <v>人民币</v>
      </c>
      <c r="E7673" s="2">
        <v>13.737</v>
      </c>
      <c r="F7673" s="2">
        <v>69.25</v>
      </c>
      <c r="G7673" s="2">
        <v>1.26</v>
      </c>
      <c r="H7673" s="2"/>
      <c r="I7673" s="2">
        <v>5564</v>
      </c>
      <c r="J7673" s="2">
        <v>13.91</v>
      </c>
      <c r="K7673" s="2">
        <v>0</v>
      </c>
      <c r="L7673" s="2">
        <v>0</v>
      </c>
      <c r="M7673" s="2" t="str">
        <f>"002050"</f>
        <v>002050</v>
      </c>
      <c r="N7673" s="2" t="str">
        <f t="shared" ref="N7673:N7678" si="2291">"0157472516"</f>
        <v>0157472516</v>
      </c>
      <c r="O7673" s="2" t="str">
        <f>"5494.75"</f>
        <v>5494.75</v>
      </c>
      <c r="P7673" s="2">
        <v>20</v>
      </c>
      <c r="Q7673" s="2">
        <f>P7673*B7673</f>
        <v>8000</v>
      </c>
      <c r="R7673" s="2">
        <f>(Q7673-O7673)/O7673*100</f>
        <v>45.5935210883116</v>
      </c>
    </row>
    <row r="7674" spans="1:18">
      <c r="A7674" s="2" t="str">
        <f>"农 产 品"</f>
        <v>农 产 品</v>
      </c>
      <c r="B7674" s="2">
        <v>200</v>
      </c>
      <c r="C7674" s="2">
        <v>200</v>
      </c>
      <c r="D7674" s="2" t="str">
        <f>"人民币"</f>
        <v>人民币</v>
      </c>
      <c r="E7674" s="2">
        <v>25.665</v>
      </c>
      <c r="F7674" s="2">
        <v>-601</v>
      </c>
      <c r="G7674" s="2">
        <v>-11.71</v>
      </c>
      <c r="H7674" s="2"/>
      <c r="I7674" s="2">
        <v>4532</v>
      </c>
      <c r="J7674" s="2">
        <v>22.66</v>
      </c>
      <c r="K7674" s="2">
        <v>0</v>
      </c>
      <c r="L7674" s="2">
        <v>0</v>
      </c>
      <c r="M7674" s="2" t="str">
        <f>"000061"</f>
        <v>000061</v>
      </c>
      <c r="N7674" s="2" t="str">
        <f>"0157472516"</f>
        <v>0157472516</v>
      </c>
      <c r="O7674" s="2" t="str">
        <f>"5133.00"</f>
        <v>5133.00</v>
      </c>
      <c r="P7674" s="2">
        <v>35</v>
      </c>
      <c r="Q7674" s="2">
        <f>P7674*B7674</f>
        <v>7000</v>
      </c>
      <c r="R7674" s="2">
        <f>(Q7674-O7674)/O7674*100</f>
        <v>36.3724917202416</v>
      </c>
    </row>
    <row r="7675" spans="1:18">
      <c r="A7675" s="2" t="str">
        <f>"北京城建"</f>
        <v>北京城建</v>
      </c>
      <c r="B7675" s="2">
        <v>200</v>
      </c>
      <c r="C7675" s="2">
        <v>200</v>
      </c>
      <c r="D7675" s="2" t="str">
        <f>"人民币"</f>
        <v>人民币</v>
      </c>
      <c r="E7675" s="2">
        <v>24.605</v>
      </c>
      <c r="F7675" s="2">
        <v>-394.99</v>
      </c>
      <c r="G7675" s="2">
        <v>-8.03</v>
      </c>
      <c r="H7675" s="2"/>
      <c r="I7675" s="2">
        <v>4526</v>
      </c>
      <c r="J7675" s="2">
        <v>22.63</v>
      </c>
      <c r="K7675" s="2">
        <v>0</v>
      </c>
      <c r="L7675" s="2">
        <v>0</v>
      </c>
      <c r="M7675" s="2" t="str">
        <f>"600266"</f>
        <v>600266</v>
      </c>
      <c r="N7675" s="2" t="str">
        <f t="shared" ref="N7675:N7677" si="2292">"A453612732"</f>
        <v>A453612732</v>
      </c>
      <c r="O7675" s="2" t="str">
        <f>"4920.99"</f>
        <v>4920.99</v>
      </c>
      <c r="P7675" s="2">
        <v>28</v>
      </c>
      <c r="Q7675" s="2">
        <f>P7675*B7675</f>
        <v>5600</v>
      </c>
      <c r="R7675" s="2">
        <f>(Q7675-O7675)/O7675*100</f>
        <v>13.7982397850839</v>
      </c>
    </row>
    <row r="7676" spans="1:18">
      <c r="A7676" s="2" t="str">
        <f>"上汽集团"</f>
        <v>上汽集团</v>
      </c>
      <c r="B7676" s="2">
        <v>200</v>
      </c>
      <c r="C7676" s="2">
        <v>200</v>
      </c>
      <c r="D7676" s="2" t="str">
        <f>"人民币"</f>
        <v>人民币</v>
      </c>
      <c r="E7676" s="2">
        <v>24.736</v>
      </c>
      <c r="F7676" s="2">
        <v>-449.12</v>
      </c>
      <c r="G7676" s="2">
        <v>-9.08</v>
      </c>
      <c r="H7676" s="2"/>
      <c r="I7676" s="2">
        <v>4498</v>
      </c>
      <c r="J7676" s="2">
        <v>22.49</v>
      </c>
      <c r="K7676" s="2">
        <v>0</v>
      </c>
      <c r="L7676" s="2">
        <v>0</v>
      </c>
      <c r="M7676" s="2" t="str">
        <f>"600104"</f>
        <v>600104</v>
      </c>
      <c r="N7676" s="2" t="str">
        <f>"A453612732"</f>
        <v>A453612732</v>
      </c>
      <c r="O7676" s="2" t="str">
        <f>"4947.12"</f>
        <v>4947.12</v>
      </c>
      <c r="P7676" s="2">
        <v>35</v>
      </c>
      <c r="Q7676" s="2">
        <f>P7676*B7676</f>
        <v>7000</v>
      </c>
      <c r="R7676" s="2">
        <f>(Q7676-O7676)/O7676*100</f>
        <v>41.4964666310904</v>
      </c>
    </row>
    <row r="7677" spans="1:18">
      <c r="A7677" s="2" t="str">
        <f>"中海集运"</f>
        <v>中海集运</v>
      </c>
      <c r="B7677" s="2">
        <v>400</v>
      </c>
      <c r="C7677" s="2">
        <v>400</v>
      </c>
      <c r="D7677" s="2" t="str">
        <f>"人民币"</f>
        <v>人民币</v>
      </c>
      <c r="E7677" s="2">
        <v>9.099</v>
      </c>
      <c r="F7677" s="2">
        <v>-167.68</v>
      </c>
      <c r="G7677" s="2">
        <v>-4.6</v>
      </c>
      <c r="H7677" s="2"/>
      <c r="I7677" s="2">
        <v>3472</v>
      </c>
      <c r="J7677" s="2">
        <v>8.68</v>
      </c>
      <c r="K7677" s="2">
        <v>0</v>
      </c>
      <c r="L7677" s="2">
        <v>0</v>
      </c>
      <c r="M7677" s="2" t="str">
        <f>"601866"</f>
        <v>601866</v>
      </c>
      <c r="N7677" s="2" t="str">
        <f>"A453612732"</f>
        <v>A453612732</v>
      </c>
      <c r="O7677" s="2" t="str">
        <f>"3639.68"</f>
        <v>3639.68</v>
      </c>
      <c r="P7677" s="2">
        <v>12</v>
      </c>
      <c r="Q7677" s="2">
        <f>P7677*B7677</f>
        <v>4800</v>
      </c>
      <c r="R7677" s="2">
        <f>(Q7677-O7677)/O7677*100</f>
        <v>31.8797256901706</v>
      </c>
    </row>
    <row r="7678" spans="1:18">
      <c r="A7678" s="2" t="str">
        <f>"中航军B"</f>
        <v>中航军B</v>
      </c>
      <c r="B7678" s="2">
        <v>3000</v>
      </c>
      <c r="C7678" s="2">
        <v>3000</v>
      </c>
      <c r="D7678" s="2" t="str">
        <f>"人民币"</f>
        <v>人民币</v>
      </c>
      <c r="E7678" s="2">
        <v>0.972</v>
      </c>
      <c r="F7678" s="2">
        <v>-62</v>
      </c>
      <c r="G7678" s="2">
        <v>-2.16</v>
      </c>
      <c r="H7678" s="2"/>
      <c r="I7678" s="2">
        <v>2853</v>
      </c>
      <c r="J7678" s="2">
        <v>0.951</v>
      </c>
      <c r="K7678" s="2">
        <v>0</v>
      </c>
      <c r="L7678" s="2">
        <v>0</v>
      </c>
      <c r="M7678" s="2" t="str">
        <f>"150222"</f>
        <v>150222</v>
      </c>
      <c r="N7678" s="2" t="str">
        <f>"0157472516"</f>
        <v>0157472516</v>
      </c>
      <c r="O7678" s="2" t="str">
        <f>"2915.00"</f>
        <v>2915.00</v>
      </c>
      <c r="P7678" s="2">
        <v>1.1</v>
      </c>
      <c r="Q7678" s="2">
        <f>P7678*B7678</f>
        <v>3300</v>
      </c>
      <c r="R7678" s="2">
        <f>(Q7678-O7678)/O7678*100</f>
        <v>13.2075471698113</v>
      </c>
    </row>
    <row r="7679" spans="1:18">
      <c r="A7679" s="2" t="str">
        <f>"华贸物流"</f>
        <v>华贸物流</v>
      </c>
      <c r="B7679" s="2">
        <v>200</v>
      </c>
      <c r="C7679" s="2">
        <v>200</v>
      </c>
      <c r="D7679" s="2" t="str">
        <f>"人民币"</f>
        <v>人民币</v>
      </c>
      <c r="E7679" s="2">
        <v>16.576</v>
      </c>
      <c r="F7679" s="2">
        <v>-473.12</v>
      </c>
      <c r="G7679" s="2">
        <v>-14.27</v>
      </c>
      <c r="H7679" s="2"/>
      <c r="I7679" s="2">
        <v>2842</v>
      </c>
      <c r="J7679" s="2">
        <v>14.21</v>
      </c>
      <c r="K7679" s="2">
        <v>0</v>
      </c>
      <c r="L7679" s="2">
        <v>0</v>
      </c>
      <c r="M7679" s="2" t="str">
        <f>"603128"</f>
        <v>603128</v>
      </c>
      <c r="N7679" s="2" t="str">
        <f t="shared" ref="N7679:N7682" si="2293">"A453612732"</f>
        <v>A453612732</v>
      </c>
      <c r="O7679" s="2" t="str">
        <f>"3315.12"</f>
        <v>3315.12</v>
      </c>
      <c r="P7679" s="2">
        <v>20</v>
      </c>
      <c r="Q7679" s="2">
        <f>P7679*B7679</f>
        <v>4000</v>
      </c>
      <c r="R7679" s="2">
        <f>(Q7679-O7679)/O7679*100</f>
        <v>20.6592823185888</v>
      </c>
    </row>
    <row r="7680" spans="1:18">
      <c r="A7680" s="2" t="str">
        <f>"盛达矿业"</f>
        <v>盛达矿业</v>
      </c>
      <c r="B7680" s="2">
        <v>100</v>
      </c>
      <c r="C7680" s="2">
        <v>100</v>
      </c>
      <c r="D7680" s="2" t="str">
        <f>"人民币"</f>
        <v>人民币</v>
      </c>
      <c r="E7680" s="2">
        <v>38.308</v>
      </c>
      <c r="F7680" s="2">
        <v>-1175.77</v>
      </c>
      <c r="G7680" s="2">
        <v>-30.69</v>
      </c>
      <c r="H7680" s="2"/>
      <c r="I7680" s="2">
        <v>2655</v>
      </c>
      <c r="J7680" s="2">
        <v>26.55</v>
      </c>
      <c r="K7680" s="2">
        <v>0</v>
      </c>
      <c r="L7680" s="2">
        <v>100</v>
      </c>
      <c r="M7680" s="2" t="str">
        <f>"000603"</f>
        <v>000603</v>
      </c>
      <c r="N7680" s="2" t="str">
        <f>"0157472516"</f>
        <v>0157472516</v>
      </c>
      <c r="O7680" s="2" t="str">
        <f>"3830.77"</f>
        <v>3830.77</v>
      </c>
      <c r="P7680" s="2">
        <v>40</v>
      </c>
      <c r="Q7680" s="2">
        <f>P7680*B7680</f>
        <v>4000</v>
      </c>
      <c r="R7680" s="2">
        <f>(Q7680-O7680)/O7680*100</f>
        <v>4.41764971533138</v>
      </c>
    </row>
    <row r="7681" spans="1:18">
      <c r="A7681" s="2" t="str">
        <f>"大众交通"</f>
        <v>大众交通</v>
      </c>
      <c r="B7681" s="2">
        <v>100</v>
      </c>
      <c r="C7681" s="2">
        <v>100</v>
      </c>
      <c r="D7681" s="2" t="str">
        <f>"人民币"</f>
        <v>人民币</v>
      </c>
      <c r="E7681" s="2">
        <v>30.941</v>
      </c>
      <c r="F7681" s="2">
        <v>-1037.13</v>
      </c>
      <c r="G7681" s="2">
        <v>-33.52</v>
      </c>
      <c r="H7681" s="2"/>
      <c r="I7681" s="2">
        <v>2057</v>
      </c>
      <c r="J7681" s="2">
        <v>20.57</v>
      </c>
      <c r="K7681" s="2">
        <v>0</v>
      </c>
      <c r="L7681" s="2">
        <v>0</v>
      </c>
      <c r="M7681" s="2" t="str">
        <f>"600611"</f>
        <v>600611</v>
      </c>
      <c r="N7681" s="2" t="str">
        <f>"A453612732"</f>
        <v>A453612732</v>
      </c>
      <c r="O7681" s="2" t="str">
        <f>"3094.13"</f>
        <v>3094.13</v>
      </c>
      <c r="P7681" s="2">
        <v>28</v>
      </c>
      <c r="Q7681" s="2">
        <f>P7681*B7681</f>
        <v>2800</v>
      </c>
      <c r="R7681" s="2">
        <f>(Q7681-O7681)/O7681*100</f>
        <v>-9.50606470962759</v>
      </c>
    </row>
    <row r="7682" spans="1:18">
      <c r="A7682" s="2" t="str">
        <f>"中国中车"</f>
        <v>中国中车</v>
      </c>
      <c r="B7682" s="2">
        <v>100</v>
      </c>
      <c r="C7682" s="2">
        <v>100</v>
      </c>
      <c r="D7682" s="2" t="str">
        <f>"人民币"</f>
        <v>人民币</v>
      </c>
      <c r="E7682" s="2">
        <v>26.395</v>
      </c>
      <c r="F7682" s="2">
        <v>-631.5</v>
      </c>
      <c r="G7682" s="2">
        <v>-23.92</v>
      </c>
      <c r="H7682" s="2"/>
      <c r="I7682" s="2">
        <v>2008</v>
      </c>
      <c r="J7682" s="2">
        <v>20.08</v>
      </c>
      <c r="K7682" s="2">
        <v>0</v>
      </c>
      <c r="L7682" s="2">
        <v>100</v>
      </c>
      <c r="M7682" s="2" t="str">
        <f>"601766"</f>
        <v>601766</v>
      </c>
      <c r="N7682" s="2" t="str">
        <f>"A453612732"</f>
        <v>A453612732</v>
      </c>
      <c r="O7682" s="2" t="str">
        <f>"2639.50"</f>
        <v>2639.50</v>
      </c>
      <c r="P7682" s="2">
        <v>30</v>
      </c>
      <c r="Q7682" s="2">
        <f>P7682*B7682</f>
        <v>3000</v>
      </c>
      <c r="R7682" s="2">
        <f>(Q7682-O7682)/O7682*100</f>
        <v>13.6578897518469</v>
      </c>
    </row>
    <row r="7683" spans="1:18">
      <c r="A7683" s="2" t="s">
        <v>8</v>
      </c>
      <c r="B7683" s="2" t="s">
        <v>9</v>
      </c>
      <c r="C7683" s="4" t="s">
        <v>10</v>
      </c>
      <c r="D7683" s="4"/>
      <c r="E7683" s="4"/>
      <c r="F7683" s="2"/>
      <c r="G7683" s="2">
        <f>SUM(G7667:G7682)</f>
        <v>-178.38</v>
      </c>
      <c r="H7683" s="2"/>
      <c r="I7683" s="2"/>
      <c r="J7683" s="2"/>
      <c r="K7683" s="2"/>
      <c r="L7683" s="2"/>
      <c r="M7683" s="2"/>
      <c r="N7683" s="2"/>
      <c r="O7683" s="2"/>
      <c r="P7683" s="2"/>
      <c r="Q7683" s="2">
        <f>SUM(Q7667:Q7682)</f>
        <v>134800</v>
      </c>
      <c r="R7683" s="2"/>
    </row>
    <row r="7684" customFormat="1" spans="3:8">
      <c r="C7684" s="5"/>
      <c r="D7684" s="5"/>
      <c r="E7684" s="5"/>
      <c r="H7684" s="6">
        <v>42257</v>
      </c>
    </row>
    <row r="7685" customFormat="1" spans="10:10">
      <c r="J7685" s="6">
        <f>H7684+1</f>
        <v>42258</v>
      </c>
    </row>
    <row r="7686" customFormat="1" spans="2:11">
      <c r="B7686" t="s">
        <v>11</v>
      </c>
      <c r="K7686" s="7">
        <f ca="1">NOW()</f>
        <v>42259.9654398148</v>
      </c>
    </row>
    <row r="7687" customFormat="1" spans="9:9">
      <c r="I7687" t="e">
        <f>D7679+1</f>
        <v>#VALUE!</v>
      </c>
    </row>
    <row r="7688" customFormat="1"/>
    <row r="7689" spans="1:18">
      <c r="A7689" s="2" t="s">
        <v>0</v>
      </c>
      <c r="B7689" s="2" t="str">
        <f>"证券数量"</f>
        <v>证券数量</v>
      </c>
      <c r="C7689" s="2" t="s">
        <v>1</v>
      </c>
      <c r="D7689" s="2" t="str">
        <f>"价格币种"</f>
        <v>价格币种</v>
      </c>
      <c r="E7689" s="2" t="str">
        <f>"成本价"</f>
        <v>成本价</v>
      </c>
      <c r="F7689" s="2" t="str">
        <f>"浮动盈亏"</f>
        <v>浮动盈亏</v>
      </c>
      <c r="G7689" s="2" t="str">
        <f>"盈亏比例(%)"</f>
        <v>盈亏比例(%)</v>
      </c>
      <c r="H7689" s="2" t="str">
        <f>"折算汇率"</f>
        <v>折算汇率</v>
      </c>
      <c r="I7689" s="2" t="str">
        <f>"最新市值"</f>
        <v>最新市值</v>
      </c>
      <c r="J7689" s="2" t="str">
        <f>"当前价"</f>
        <v>当前价</v>
      </c>
      <c r="K7689" s="2" t="str">
        <f>"今买数量"</f>
        <v>今买数量</v>
      </c>
      <c r="L7689" s="2" t="str">
        <f>"今卖数量"</f>
        <v>今卖数量</v>
      </c>
      <c r="M7689" s="2" t="str">
        <f>"证券代码"</f>
        <v>证券代码</v>
      </c>
      <c r="N7689" s="2" t="str">
        <f>"股东代码"</f>
        <v>股东代码</v>
      </c>
      <c r="O7689" s="2" t="str">
        <f>"成本金额"</f>
        <v>成本金额</v>
      </c>
      <c r="P7689" s="2" t="s">
        <v>2</v>
      </c>
      <c r="Q7689" s="2"/>
      <c r="R7689" s="2" t="s">
        <v>3</v>
      </c>
    </row>
    <row r="7690" spans="1:18">
      <c r="A7690" s="2" t="s">
        <v>4</v>
      </c>
      <c r="B7690" s="9" t="s">
        <v>5</v>
      </c>
      <c r="C7690" s="9" t="s">
        <v>5</v>
      </c>
      <c r="D7690" s="2" t="str">
        <f t="shared" ref="D7690:D7705" si="2294">"人民币"</f>
        <v>人民币</v>
      </c>
      <c r="E7690" s="2">
        <v>19.758</v>
      </c>
      <c r="F7690" s="2">
        <v>-1294.53</v>
      </c>
      <c r="G7690" s="2">
        <v>-8.19</v>
      </c>
      <c r="H7690" s="9" t="s">
        <v>6</v>
      </c>
      <c r="I7690" s="2">
        <v>14512</v>
      </c>
      <c r="J7690" s="2">
        <v>18.14</v>
      </c>
      <c r="K7690" s="2">
        <v>0</v>
      </c>
      <c r="L7690" s="2">
        <v>0</v>
      </c>
      <c r="M7690" s="2" t="str">
        <f>"000936"</f>
        <v>000936</v>
      </c>
      <c r="N7690" s="2" t="str">
        <f t="shared" ref="N7690:N7693" si="2295">"0157472516"</f>
        <v>0157472516</v>
      </c>
      <c r="O7690" s="2" t="str">
        <f>"15806.53"</f>
        <v>15806.53</v>
      </c>
      <c r="P7690" s="2">
        <v>30</v>
      </c>
      <c r="Q7690" s="2">
        <f t="shared" ref="Q7690:Q7705" si="2296">P7690*B7690</f>
        <v>24000</v>
      </c>
      <c r="R7690" s="2">
        <f t="shared" ref="R7690:R7705" si="2297">(Q7690-O7690)/O7690*100</f>
        <v>51.835981711356</v>
      </c>
    </row>
    <row r="7691" spans="1:18">
      <c r="A7691" s="2" t="str">
        <f>"创业板B"</f>
        <v>创业板B</v>
      </c>
      <c r="B7691" s="2">
        <v>10000</v>
      </c>
      <c r="C7691" s="2">
        <v>10000</v>
      </c>
      <c r="D7691" s="2" t="str">
        <f>"人民币"</f>
        <v>人民币</v>
      </c>
      <c r="E7691" s="2">
        <v>1.116</v>
      </c>
      <c r="F7691" s="2">
        <v>-927.5</v>
      </c>
      <c r="G7691" s="2">
        <v>-8.33</v>
      </c>
      <c r="H7691" s="2"/>
      <c r="I7691" s="2">
        <v>10230</v>
      </c>
      <c r="J7691" s="2">
        <v>1.023</v>
      </c>
      <c r="K7691" s="2">
        <v>0</v>
      </c>
      <c r="L7691" s="2">
        <v>0</v>
      </c>
      <c r="M7691" s="2" t="str">
        <f>"150153"</f>
        <v>150153</v>
      </c>
      <c r="N7691" s="2" t="str">
        <f>"0157472516"</f>
        <v>0157472516</v>
      </c>
      <c r="O7691" s="2" t="str">
        <f>"11157.50"</f>
        <v>11157.50</v>
      </c>
      <c r="P7691" s="2">
        <v>1.3</v>
      </c>
      <c r="Q7691" s="2">
        <f>P7691*B7691</f>
        <v>13000</v>
      </c>
      <c r="R7691" s="2">
        <f>(Q7691-O7691)/O7691*100</f>
        <v>16.5135559041004</v>
      </c>
    </row>
    <row r="7692" spans="1:18">
      <c r="A7692" s="2" t="s">
        <v>7</v>
      </c>
      <c r="B7692" s="2">
        <v>600</v>
      </c>
      <c r="C7692" s="2">
        <v>600</v>
      </c>
      <c r="D7692" s="2" t="str">
        <f>"人民币"</f>
        <v>人民币</v>
      </c>
      <c r="E7692" s="2">
        <v>17.548</v>
      </c>
      <c r="F7692" s="2">
        <v>-310.88</v>
      </c>
      <c r="G7692" s="2">
        <v>-2.95</v>
      </c>
      <c r="H7692" s="2"/>
      <c r="I7692" s="2">
        <v>10218</v>
      </c>
      <c r="J7692" s="2">
        <v>17.03</v>
      </c>
      <c r="K7692" s="2">
        <v>0</v>
      </c>
      <c r="L7692" s="2">
        <v>0</v>
      </c>
      <c r="M7692" s="2" t="str">
        <f>"600008"</f>
        <v>600008</v>
      </c>
      <c r="N7692" s="2" t="str">
        <f t="shared" ref="N7692:N7695" si="2298">"A453612732"</f>
        <v>A453612732</v>
      </c>
      <c r="O7692" s="2" t="str">
        <f>"10528.88"</f>
        <v>10528.88</v>
      </c>
      <c r="P7692" s="2">
        <v>25</v>
      </c>
      <c r="Q7692" s="2">
        <f>P7692*B7692</f>
        <v>15000</v>
      </c>
      <c r="R7692" s="2">
        <f>(Q7692-O7692)/O7692*100</f>
        <v>42.4652954540274</v>
      </c>
    </row>
    <row r="7693" spans="1:18">
      <c r="A7693" s="2" t="str">
        <f>"华英农业"</f>
        <v>华英农业</v>
      </c>
      <c r="B7693" s="2">
        <v>600</v>
      </c>
      <c r="C7693" s="2">
        <v>300</v>
      </c>
      <c r="D7693" s="2" t="str">
        <f>"人民币"</f>
        <v>人民币</v>
      </c>
      <c r="E7693" s="2">
        <v>14.948</v>
      </c>
      <c r="F7693" s="2">
        <v>-418.66</v>
      </c>
      <c r="G7693" s="2">
        <v>-4.67</v>
      </c>
      <c r="H7693" s="2"/>
      <c r="I7693" s="2">
        <v>8550</v>
      </c>
      <c r="J7693" s="2">
        <v>14.25</v>
      </c>
      <c r="K7693" s="2">
        <v>300</v>
      </c>
      <c r="L7693" s="2">
        <v>0</v>
      </c>
      <c r="M7693" s="2" t="str">
        <f>"002321"</f>
        <v>002321</v>
      </c>
      <c r="N7693" s="2" t="str">
        <f>"0157472516"</f>
        <v>0157472516</v>
      </c>
      <c r="O7693" s="2" t="str">
        <f>"8968.66"</f>
        <v>8968.66</v>
      </c>
      <c r="P7693" s="2">
        <v>25</v>
      </c>
      <c r="Q7693" s="2">
        <f>P7693*B7693</f>
        <v>15000</v>
      </c>
      <c r="R7693" s="2">
        <f>(Q7693-O7693)/O7693*100</f>
        <v>67.2490650777262</v>
      </c>
    </row>
    <row r="7694" spans="1:18">
      <c r="A7694" s="2" t="str">
        <f>"*ST阳化"</f>
        <v>*ST阳化</v>
      </c>
      <c r="B7694" s="2">
        <v>900</v>
      </c>
      <c r="C7694" s="2">
        <v>600</v>
      </c>
      <c r="D7694" s="2" t="str">
        <f>"人民币"</f>
        <v>人民币</v>
      </c>
      <c r="E7694" s="2">
        <v>7.599</v>
      </c>
      <c r="F7694" s="2">
        <v>-80.2</v>
      </c>
      <c r="G7694" s="2">
        <v>-1.17</v>
      </c>
      <c r="H7694" s="2"/>
      <c r="I7694" s="2">
        <v>6759</v>
      </c>
      <c r="J7694" s="2">
        <v>7.51</v>
      </c>
      <c r="K7694" s="2">
        <v>300</v>
      </c>
      <c r="L7694" s="2">
        <v>0</v>
      </c>
      <c r="M7694" s="2" t="str">
        <f>"600691"</f>
        <v>600691</v>
      </c>
      <c r="N7694" s="2" t="str">
        <f>"A453612732"</f>
        <v>A453612732</v>
      </c>
      <c r="O7694" s="2" t="str">
        <f>"6839.20"</f>
        <v>6839.20</v>
      </c>
      <c r="P7694" s="2">
        <v>11</v>
      </c>
      <c r="Q7694" s="2">
        <f>P7694*B7694</f>
        <v>9900</v>
      </c>
      <c r="R7694" s="2">
        <f>(Q7694-O7694)/O7694*100</f>
        <v>44.7537723710376</v>
      </c>
    </row>
    <row r="7695" spans="1:18">
      <c r="A7695" s="2" t="str">
        <f>"雪峰科技"</f>
        <v>雪峰科技</v>
      </c>
      <c r="B7695" s="2">
        <v>200</v>
      </c>
      <c r="C7695" s="2">
        <v>100</v>
      </c>
      <c r="D7695" s="2" t="str">
        <f>"人民币"</f>
        <v>人民币</v>
      </c>
      <c r="E7695" s="2">
        <v>37.898</v>
      </c>
      <c r="F7695" s="2">
        <v>-1239.59</v>
      </c>
      <c r="G7695" s="2">
        <v>-16.35</v>
      </c>
      <c r="H7695" s="2"/>
      <c r="I7695" s="2">
        <v>6340</v>
      </c>
      <c r="J7695" s="2">
        <v>31.7</v>
      </c>
      <c r="K7695" s="2">
        <v>100</v>
      </c>
      <c r="L7695" s="2">
        <v>0</v>
      </c>
      <c r="M7695" s="2" t="str">
        <f>"603227"</f>
        <v>603227</v>
      </c>
      <c r="N7695" s="2" t="str">
        <f>"A453612732"</f>
        <v>A453612732</v>
      </c>
      <c r="O7695" s="2" t="str">
        <f>"7579.59"</f>
        <v>7579.59</v>
      </c>
      <c r="P7695" s="2">
        <v>42</v>
      </c>
      <c r="Q7695" s="2">
        <f>P7695*B7695</f>
        <v>8400</v>
      </c>
      <c r="R7695" s="2">
        <f>(Q7695-O7695)/O7695*100</f>
        <v>10.8239363870605</v>
      </c>
    </row>
    <row r="7696" spans="1:18">
      <c r="A7696" s="2" t="str">
        <f>"三花股份"</f>
        <v>三花股份</v>
      </c>
      <c r="B7696" s="2">
        <v>400</v>
      </c>
      <c r="C7696" s="2">
        <v>400</v>
      </c>
      <c r="D7696" s="2" t="str">
        <f>"人民币"</f>
        <v>人民币</v>
      </c>
      <c r="E7696" s="2">
        <v>13.737</v>
      </c>
      <c r="F7696" s="2">
        <v>69.25</v>
      </c>
      <c r="G7696" s="2">
        <v>1.26</v>
      </c>
      <c r="H7696" s="2"/>
      <c r="I7696" s="2">
        <v>5564</v>
      </c>
      <c r="J7696" s="2">
        <v>13.91</v>
      </c>
      <c r="K7696" s="2">
        <v>0</v>
      </c>
      <c r="L7696" s="2">
        <v>0</v>
      </c>
      <c r="M7696" s="2" t="str">
        <f>"002050"</f>
        <v>002050</v>
      </c>
      <c r="N7696" s="2" t="str">
        <f t="shared" ref="N7696:N7701" si="2299">"0157472516"</f>
        <v>0157472516</v>
      </c>
      <c r="O7696" s="2" t="str">
        <f>"5494.75"</f>
        <v>5494.75</v>
      </c>
      <c r="P7696" s="2">
        <v>20</v>
      </c>
      <c r="Q7696" s="2">
        <f>P7696*B7696</f>
        <v>8000</v>
      </c>
      <c r="R7696" s="2">
        <f>(Q7696-O7696)/O7696*100</f>
        <v>45.5935210883116</v>
      </c>
    </row>
    <row r="7697" spans="1:18">
      <c r="A7697" s="2" t="str">
        <f>"农 产 品"</f>
        <v>农 产 品</v>
      </c>
      <c r="B7697" s="2">
        <v>200</v>
      </c>
      <c r="C7697" s="2">
        <v>200</v>
      </c>
      <c r="D7697" s="2" t="str">
        <f>"人民币"</f>
        <v>人民币</v>
      </c>
      <c r="E7697" s="2">
        <v>25.665</v>
      </c>
      <c r="F7697" s="2">
        <v>-601</v>
      </c>
      <c r="G7697" s="2">
        <v>-11.71</v>
      </c>
      <c r="H7697" s="2"/>
      <c r="I7697" s="2">
        <v>4532</v>
      </c>
      <c r="J7697" s="2">
        <v>22.66</v>
      </c>
      <c r="K7697" s="2">
        <v>0</v>
      </c>
      <c r="L7697" s="2">
        <v>0</v>
      </c>
      <c r="M7697" s="2" t="str">
        <f>"000061"</f>
        <v>000061</v>
      </c>
      <c r="N7697" s="2" t="str">
        <f>"0157472516"</f>
        <v>0157472516</v>
      </c>
      <c r="O7697" s="2" t="str">
        <f>"5133.00"</f>
        <v>5133.00</v>
      </c>
      <c r="P7697" s="2">
        <v>35</v>
      </c>
      <c r="Q7697" s="2">
        <f>P7697*B7697</f>
        <v>7000</v>
      </c>
      <c r="R7697" s="2">
        <f>(Q7697-O7697)/O7697*100</f>
        <v>36.3724917202416</v>
      </c>
    </row>
    <row r="7698" spans="1:18">
      <c r="A7698" s="2" t="str">
        <f>"北京城建"</f>
        <v>北京城建</v>
      </c>
      <c r="B7698" s="2">
        <v>200</v>
      </c>
      <c r="C7698" s="2">
        <v>200</v>
      </c>
      <c r="D7698" s="2" t="str">
        <f>"人民币"</f>
        <v>人民币</v>
      </c>
      <c r="E7698" s="2">
        <v>24.605</v>
      </c>
      <c r="F7698" s="2">
        <v>-394.99</v>
      </c>
      <c r="G7698" s="2">
        <v>-8.03</v>
      </c>
      <c r="H7698" s="2"/>
      <c r="I7698" s="2">
        <v>4526</v>
      </c>
      <c r="J7698" s="2">
        <v>22.63</v>
      </c>
      <c r="K7698" s="2">
        <v>0</v>
      </c>
      <c r="L7698" s="2">
        <v>0</v>
      </c>
      <c r="M7698" s="2" t="str">
        <f>"600266"</f>
        <v>600266</v>
      </c>
      <c r="N7698" s="2" t="str">
        <f t="shared" ref="N7698:N7700" si="2300">"A453612732"</f>
        <v>A453612732</v>
      </c>
      <c r="O7698" s="2" t="str">
        <f>"4920.99"</f>
        <v>4920.99</v>
      </c>
      <c r="P7698" s="2">
        <v>28</v>
      </c>
      <c r="Q7698" s="2">
        <f>P7698*B7698</f>
        <v>5600</v>
      </c>
      <c r="R7698" s="2">
        <f>(Q7698-O7698)/O7698*100</f>
        <v>13.7982397850839</v>
      </c>
    </row>
    <row r="7699" spans="1:18">
      <c r="A7699" s="2" t="str">
        <f>"上汽集团"</f>
        <v>上汽集团</v>
      </c>
      <c r="B7699" s="2">
        <v>200</v>
      </c>
      <c r="C7699" s="2">
        <v>200</v>
      </c>
      <c r="D7699" s="2" t="str">
        <f>"人民币"</f>
        <v>人民币</v>
      </c>
      <c r="E7699" s="2">
        <v>24.736</v>
      </c>
      <c r="F7699" s="2">
        <v>-449.12</v>
      </c>
      <c r="G7699" s="2">
        <v>-9.08</v>
      </c>
      <c r="H7699" s="2"/>
      <c r="I7699" s="2">
        <v>4498</v>
      </c>
      <c r="J7699" s="2">
        <v>22.49</v>
      </c>
      <c r="K7699" s="2">
        <v>0</v>
      </c>
      <c r="L7699" s="2">
        <v>0</v>
      </c>
      <c r="M7699" s="2" t="str">
        <f>"600104"</f>
        <v>600104</v>
      </c>
      <c r="N7699" s="2" t="str">
        <f>"A453612732"</f>
        <v>A453612732</v>
      </c>
      <c r="O7699" s="2" t="str">
        <f>"4947.12"</f>
        <v>4947.12</v>
      </c>
      <c r="P7699" s="2">
        <v>35</v>
      </c>
      <c r="Q7699" s="2">
        <f>P7699*B7699</f>
        <v>7000</v>
      </c>
      <c r="R7699" s="2">
        <f>(Q7699-O7699)/O7699*100</f>
        <v>41.4964666310904</v>
      </c>
    </row>
    <row r="7700" spans="1:18">
      <c r="A7700" s="2" t="str">
        <f>"中海集运"</f>
        <v>中海集运</v>
      </c>
      <c r="B7700" s="2">
        <v>400</v>
      </c>
      <c r="C7700" s="2">
        <v>400</v>
      </c>
      <c r="D7700" s="2" t="str">
        <f>"人民币"</f>
        <v>人民币</v>
      </c>
      <c r="E7700" s="2">
        <v>9.099</v>
      </c>
      <c r="F7700" s="2">
        <v>-167.68</v>
      </c>
      <c r="G7700" s="2">
        <v>-4.6</v>
      </c>
      <c r="H7700" s="2"/>
      <c r="I7700" s="2">
        <v>3472</v>
      </c>
      <c r="J7700" s="2">
        <v>8.68</v>
      </c>
      <c r="K7700" s="2">
        <v>0</v>
      </c>
      <c r="L7700" s="2">
        <v>0</v>
      </c>
      <c r="M7700" s="2" t="str">
        <f>"601866"</f>
        <v>601866</v>
      </c>
      <c r="N7700" s="2" t="str">
        <f>"A453612732"</f>
        <v>A453612732</v>
      </c>
      <c r="O7700" s="2" t="str">
        <f>"3639.68"</f>
        <v>3639.68</v>
      </c>
      <c r="P7700" s="2">
        <v>12</v>
      </c>
      <c r="Q7700" s="2">
        <f>P7700*B7700</f>
        <v>4800</v>
      </c>
      <c r="R7700" s="2">
        <f>(Q7700-O7700)/O7700*100</f>
        <v>31.8797256901706</v>
      </c>
    </row>
    <row r="7701" spans="1:18">
      <c r="A7701" s="2" t="str">
        <f>"中航军B"</f>
        <v>中航军B</v>
      </c>
      <c r="B7701" s="2">
        <v>3000</v>
      </c>
      <c r="C7701" s="2">
        <v>3000</v>
      </c>
      <c r="D7701" s="2" t="str">
        <f>"人民币"</f>
        <v>人民币</v>
      </c>
      <c r="E7701" s="2">
        <v>0.972</v>
      </c>
      <c r="F7701" s="2">
        <v>-62</v>
      </c>
      <c r="G7701" s="2">
        <v>-2.16</v>
      </c>
      <c r="H7701" s="2"/>
      <c r="I7701" s="2">
        <v>2853</v>
      </c>
      <c r="J7701" s="2">
        <v>0.951</v>
      </c>
      <c r="K7701" s="2">
        <v>0</v>
      </c>
      <c r="L7701" s="2">
        <v>0</v>
      </c>
      <c r="M7701" s="2" t="str">
        <f>"150222"</f>
        <v>150222</v>
      </c>
      <c r="N7701" s="2" t="str">
        <f>"0157472516"</f>
        <v>0157472516</v>
      </c>
      <c r="O7701" s="2" t="str">
        <f>"2915.00"</f>
        <v>2915.00</v>
      </c>
      <c r="P7701" s="2">
        <v>1.1</v>
      </c>
      <c r="Q7701" s="2">
        <f>P7701*B7701</f>
        <v>3300</v>
      </c>
      <c r="R7701" s="2">
        <f>(Q7701-O7701)/O7701*100</f>
        <v>13.2075471698113</v>
      </c>
    </row>
    <row r="7702" spans="1:18">
      <c r="A7702" s="2" t="str">
        <f>"华贸物流"</f>
        <v>华贸物流</v>
      </c>
      <c r="B7702" s="2">
        <v>200</v>
      </c>
      <c r="C7702" s="2">
        <v>200</v>
      </c>
      <c r="D7702" s="2" t="str">
        <f>"人民币"</f>
        <v>人民币</v>
      </c>
      <c r="E7702" s="2">
        <v>16.576</v>
      </c>
      <c r="F7702" s="2">
        <v>-473.12</v>
      </c>
      <c r="G7702" s="2">
        <v>-14.27</v>
      </c>
      <c r="H7702" s="2"/>
      <c r="I7702" s="2">
        <v>2842</v>
      </c>
      <c r="J7702" s="2">
        <v>14.21</v>
      </c>
      <c r="K7702" s="2">
        <v>0</v>
      </c>
      <c r="L7702" s="2">
        <v>0</v>
      </c>
      <c r="M7702" s="2" t="str">
        <f>"603128"</f>
        <v>603128</v>
      </c>
      <c r="N7702" s="2" t="str">
        <f t="shared" ref="N7702:N7705" si="2301">"A453612732"</f>
        <v>A453612732</v>
      </c>
      <c r="O7702" s="2" t="str">
        <f>"3315.12"</f>
        <v>3315.12</v>
      </c>
      <c r="P7702" s="2">
        <v>20</v>
      </c>
      <c r="Q7702" s="2">
        <f>P7702*B7702</f>
        <v>4000</v>
      </c>
      <c r="R7702" s="2">
        <f>(Q7702-O7702)/O7702*100</f>
        <v>20.6592823185888</v>
      </c>
    </row>
    <row r="7703" spans="1:18">
      <c r="A7703" s="2" t="str">
        <f>"盛达矿业"</f>
        <v>盛达矿业</v>
      </c>
      <c r="B7703" s="2">
        <v>100</v>
      </c>
      <c r="C7703" s="2">
        <v>100</v>
      </c>
      <c r="D7703" s="2" t="str">
        <f>"人民币"</f>
        <v>人民币</v>
      </c>
      <c r="E7703" s="2">
        <v>38.308</v>
      </c>
      <c r="F7703" s="2">
        <v>-1175.77</v>
      </c>
      <c r="G7703" s="2">
        <v>-30.69</v>
      </c>
      <c r="H7703" s="2"/>
      <c r="I7703" s="2">
        <v>2655</v>
      </c>
      <c r="J7703" s="2">
        <v>26.55</v>
      </c>
      <c r="K7703" s="2">
        <v>0</v>
      </c>
      <c r="L7703" s="2">
        <v>100</v>
      </c>
      <c r="M7703" s="2" t="str">
        <f>"000603"</f>
        <v>000603</v>
      </c>
      <c r="N7703" s="2" t="str">
        <f>"0157472516"</f>
        <v>0157472516</v>
      </c>
      <c r="O7703" s="2" t="str">
        <f>"3830.77"</f>
        <v>3830.77</v>
      </c>
      <c r="P7703" s="2">
        <v>40</v>
      </c>
      <c r="Q7703" s="2">
        <f>P7703*B7703</f>
        <v>4000</v>
      </c>
      <c r="R7703" s="2">
        <f>(Q7703-O7703)/O7703*100</f>
        <v>4.41764971533138</v>
      </c>
    </row>
    <row r="7704" spans="1:18">
      <c r="A7704" s="2" t="str">
        <f>"大众交通"</f>
        <v>大众交通</v>
      </c>
      <c r="B7704" s="2">
        <v>100</v>
      </c>
      <c r="C7704" s="2">
        <v>100</v>
      </c>
      <c r="D7704" s="2" t="str">
        <f>"人民币"</f>
        <v>人民币</v>
      </c>
      <c r="E7704" s="2">
        <v>30.941</v>
      </c>
      <c r="F7704" s="2">
        <v>-1037.13</v>
      </c>
      <c r="G7704" s="2">
        <v>-33.52</v>
      </c>
      <c r="H7704" s="2"/>
      <c r="I7704" s="2">
        <v>2057</v>
      </c>
      <c r="J7704" s="2">
        <v>20.57</v>
      </c>
      <c r="K7704" s="2">
        <v>0</v>
      </c>
      <c r="L7704" s="2">
        <v>0</v>
      </c>
      <c r="M7704" s="2" t="str">
        <f>"600611"</f>
        <v>600611</v>
      </c>
      <c r="N7704" s="2" t="str">
        <f>"A453612732"</f>
        <v>A453612732</v>
      </c>
      <c r="O7704" s="2" t="str">
        <f>"3094.13"</f>
        <v>3094.13</v>
      </c>
      <c r="P7704" s="2">
        <v>28</v>
      </c>
      <c r="Q7704" s="2">
        <f>P7704*B7704</f>
        <v>2800</v>
      </c>
      <c r="R7704" s="2">
        <f>(Q7704-O7704)/O7704*100</f>
        <v>-9.50606470962759</v>
      </c>
    </row>
    <row r="7705" spans="1:18">
      <c r="A7705" s="2" t="str">
        <f>"中国中车"</f>
        <v>中国中车</v>
      </c>
      <c r="B7705" s="2">
        <v>100</v>
      </c>
      <c r="C7705" s="2">
        <v>100</v>
      </c>
      <c r="D7705" s="2" t="str">
        <f>"人民币"</f>
        <v>人民币</v>
      </c>
      <c r="E7705" s="2">
        <v>26.395</v>
      </c>
      <c r="F7705" s="2">
        <v>-631.5</v>
      </c>
      <c r="G7705" s="2">
        <v>-23.92</v>
      </c>
      <c r="H7705" s="2"/>
      <c r="I7705" s="2">
        <v>2008</v>
      </c>
      <c r="J7705" s="2">
        <v>20.08</v>
      </c>
      <c r="K7705" s="2">
        <v>0</v>
      </c>
      <c r="L7705" s="2">
        <v>100</v>
      </c>
      <c r="M7705" s="2" t="str">
        <f>"601766"</f>
        <v>601766</v>
      </c>
      <c r="N7705" s="2" t="str">
        <f>"A453612732"</f>
        <v>A453612732</v>
      </c>
      <c r="O7705" s="2" t="str">
        <f>"2639.50"</f>
        <v>2639.50</v>
      </c>
      <c r="P7705" s="2">
        <v>30</v>
      </c>
      <c r="Q7705" s="2">
        <f>P7705*B7705</f>
        <v>3000</v>
      </c>
      <c r="R7705" s="2">
        <f>(Q7705-O7705)/O7705*100</f>
        <v>13.6578897518469</v>
      </c>
    </row>
    <row r="7706" spans="1:18">
      <c r="A7706" s="2" t="s">
        <v>8</v>
      </c>
      <c r="B7706" s="2" t="s">
        <v>9</v>
      </c>
      <c r="C7706" s="4" t="s">
        <v>10</v>
      </c>
      <c r="D7706" s="4"/>
      <c r="E7706" s="4"/>
      <c r="F7706" s="2"/>
      <c r="G7706" s="2">
        <f>SUM(G7690:G7705)</f>
        <v>-178.38</v>
      </c>
      <c r="H7706" s="2"/>
      <c r="I7706" s="2"/>
      <c r="J7706" s="2"/>
      <c r="K7706" s="2"/>
      <c r="L7706" s="2"/>
      <c r="M7706" s="2"/>
      <c r="N7706" s="2"/>
      <c r="O7706" s="2"/>
      <c r="P7706" s="2"/>
      <c r="Q7706" s="2">
        <f>SUM(Q7690:Q7705)</f>
        <v>134800</v>
      </c>
      <c r="R7706" s="2"/>
    </row>
    <row r="7707" customFormat="1" spans="3:8">
      <c r="C7707" s="5"/>
      <c r="D7707" s="5"/>
      <c r="E7707" s="5"/>
      <c r="H7707" s="6">
        <v>42257</v>
      </c>
    </row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spans="2:18">
      <c r="B7719" s="2" t="str">
        <f>"币种"</f>
        <v>币种</v>
      </c>
      <c r="C7719" s="2" t="str">
        <f>"余额"</f>
        <v>余额</v>
      </c>
      <c r="D7719" s="2" t="str">
        <f>"可用"</f>
        <v>可用</v>
      </c>
      <c r="E7719" s="2" t="str">
        <f>"可取"</f>
        <v>可取</v>
      </c>
      <c r="F7719" s="2" t="str">
        <f>"参考市值"</f>
        <v>参考市值</v>
      </c>
      <c r="G7719" s="2" t="str">
        <f>"资产"</f>
        <v>资产</v>
      </c>
      <c r="H7719" s="2" t="str">
        <f>"盈亏"</f>
        <v>盈亏</v>
      </c>
      <c r="I7719" s="2"/>
      <c r="J7719" s="2"/>
      <c r="K7719" s="2"/>
      <c r="L7719" s="2"/>
      <c r="M7719" s="2"/>
      <c r="N7719" s="2"/>
      <c r="O7719" s="2"/>
      <c r="P7719" s="2"/>
      <c r="Q7719" s="2"/>
      <c r="R7719" s="2"/>
    </row>
    <row r="7720" spans="2:18">
      <c r="B7720" s="2" t="str">
        <f>"人民币"</f>
        <v>人民币</v>
      </c>
      <c r="C7720" s="2" t="str">
        <f>"5508.71"</f>
        <v>5508.71</v>
      </c>
      <c r="D7720" s="2" t="str">
        <f>"138.54"</f>
        <v>138.54</v>
      </c>
      <c r="E7720" s="2" t="str">
        <f>"138.54"</f>
        <v>138.54</v>
      </c>
      <c r="F7720" s="2" t="str">
        <f>"91616.00"</f>
        <v>91616.00</v>
      </c>
      <c r="G7720" s="2" t="str">
        <f>"91754.54"</f>
        <v>91754.54</v>
      </c>
      <c r="H7720" s="2" t="str">
        <f>"-9194.42"</f>
        <v>-9194.42</v>
      </c>
      <c r="I7720" s="2"/>
      <c r="J7720" s="2"/>
      <c r="K7720" s="2"/>
      <c r="L7720" s="2"/>
      <c r="M7720" s="2"/>
      <c r="N7720" s="2"/>
      <c r="O7720" s="2"/>
      <c r="P7720" s="2"/>
      <c r="Q7720" s="2"/>
      <c r="R7720" s="2"/>
    </row>
    <row r="7721" spans="2:18"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8"/>
    </row>
    <row r="7722" spans="2:18">
      <c r="B7722" s="2" t="s">
        <v>0</v>
      </c>
      <c r="C7722" s="2" t="str">
        <f>"证券数量"</f>
        <v>证券数量</v>
      </c>
      <c r="D7722" s="2" t="s">
        <v>1</v>
      </c>
      <c r="E7722" s="2" t="str">
        <f>"价格币种"</f>
        <v>价格币种</v>
      </c>
      <c r="F7722" s="2" t="str">
        <f>"成本价"</f>
        <v>成本价</v>
      </c>
      <c r="G7722" s="2" t="str">
        <f>"浮动盈亏"</f>
        <v>浮动盈亏</v>
      </c>
      <c r="H7722" s="2" t="str">
        <f>"盈亏比例(%)"</f>
        <v>盈亏比例(%)</v>
      </c>
      <c r="I7722" s="2" t="str">
        <f>"折算汇率"</f>
        <v>折算汇率</v>
      </c>
      <c r="J7722" s="2" t="str">
        <f>"最新市值"</f>
        <v>最新市值</v>
      </c>
      <c r="K7722" s="2" t="str">
        <f>"当前价"</f>
        <v>当前价</v>
      </c>
      <c r="L7722" s="2" t="str">
        <f>"今买数量"</f>
        <v>今买数量</v>
      </c>
      <c r="M7722" s="2" t="str">
        <f>"今卖数量"</f>
        <v>今卖数量</v>
      </c>
      <c r="N7722" s="2" t="str">
        <f>"证券代码"</f>
        <v>证券代码</v>
      </c>
      <c r="O7722" s="2" t="str">
        <f>"股东代码"</f>
        <v>股东代码</v>
      </c>
      <c r="P7722" s="2" t="str">
        <f>"成本金额"</f>
        <v>成本金额</v>
      </c>
      <c r="Q7722" s="2" t="s">
        <v>2</v>
      </c>
      <c r="R7722" s="2"/>
    </row>
    <row r="7723" spans="2:18">
      <c r="B7723" s="2" t="s">
        <v>4</v>
      </c>
      <c r="C7723" s="9" t="s">
        <v>5</v>
      </c>
      <c r="D7723" s="9" t="s">
        <v>5</v>
      </c>
      <c r="E7723" s="2" t="str">
        <f t="shared" ref="E7723:E7738" si="2302">"人民币"</f>
        <v>人民币</v>
      </c>
      <c r="F7723" s="2">
        <v>19.758</v>
      </c>
      <c r="G7723" s="2">
        <v>-1294.53</v>
      </c>
      <c r="H7723" s="2">
        <v>-8.19</v>
      </c>
      <c r="I7723" s="9" t="s">
        <v>6</v>
      </c>
      <c r="J7723" s="2">
        <v>14512</v>
      </c>
      <c r="K7723" s="2">
        <v>18.14</v>
      </c>
      <c r="L7723" s="2">
        <v>0</v>
      </c>
      <c r="M7723" s="2">
        <v>0</v>
      </c>
      <c r="N7723" s="2" t="str">
        <f>"000936"</f>
        <v>000936</v>
      </c>
      <c r="O7723" s="2" t="str">
        <f t="shared" ref="O7723:O7726" si="2303">"0157472516"</f>
        <v>0157472516</v>
      </c>
      <c r="P7723" s="2" t="str">
        <f>"15806.53"</f>
        <v>15806.53</v>
      </c>
      <c r="Q7723" s="2">
        <v>30</v>
      </c>
      <c r="R7723" s="2">
        <f t="shared" ref="R7723:R7738" si="2304">Q7723*C7723</f>
        <v>24000</v>
      </c>
    </row>
    <row r="7724" spans="2:18">
      <c r="B7724" s="2" t="str">
        <f>"创业板B"</f>
        <v>创业板B</v>
      </c>
      <c r="C7724" s="2">
        <v>10000</v>
      </c>
      <c r="D7724" s="2">
        <v>10000</v>
      </c>
      <c r="E7724" s="2" t="str">
        <f>"人民币"</f>
        <v>人民币</v>
      </c>
      <c r="F7724" s="2">
        <v>1.116</v>
      </c>
      <c r="G7724" s="2">
        <v>-927.5</v>
      </c>
      <c r="H7724" s="2">
        <v>-8.33</v>
      </c>
      <c r="I7724" s="2"/>
      <c r="J7724" s="2">
        <v>10230</v>
      </c>
      <c r="K7724" s="2">
        <v>1.023</v>
      </c>
      <c r="L7724" s="2">
        <v>0</v>
      </c>
      <c r="M7724" s="2">
        <v>0</v>
      </c>
      <c r="N7724" s="2" t="str">
        <f>"150153"</f>
        <v>150153</v>
      </c>
      <c r="O7724" s="2" t="str">
        <f>"0157472516"</f>
        <v>0157472516</v>
      </c>
      <c r="P7724" s="2" t="str">
        <f>"11157.50"</f>
        <v>11157.50</v>
      </c>
      <c r="Q7724" s="2">
        <v>1.3</v>
      </c>
      <c r="R7724" s="2">
        <f>Q7724*C7724</f>
        <v>13000</v>
      </c>
    </row>
    <row r="7725" spans="2:18">
      <c r="B7725" s="2" t="s">
        <v>7</v>
      </c>
      <c r="C7725" s="2">
        <v>600</v>
      </c>
      <c r="D7725" s="2">
        <v>600</v>
      </c>
      <c r="E7725" s="2" t="str">
        <f>"人民币"</f>
        <v>人民币</v>
      </c>
      <c r="F7725" s="2">
        <v>17.548</v>
      </c>
      <c r="G7725" s="2">
        <v>-310.88</v>
      </c>
      <c r="H7725" s="2">
        <v>-2.95</v>
      </c>
      <c r="I7725" s="2"/>
      <c r="J7725" s="2">
        <v>10218</v>
      </c>
      <c r="K7725" s="2">
        <v>17.03</v>
      </c>
      <c r="L7725" s="2">
        <v>0</v>
      </c>
      <c r="M7725" s="2">
        <v>0</v>
      </c>
      <c r="N7725" s="2" t="str">
        <f>"600008"</f>
        <v>600008</v>
      </c>
      <c r="O7725" s="2" t="str">
        <f t="shared" ref="O7725:O7728" si="2305">"A453612732"</f>
        <v>A453612732</v>
      </c>
      <c r="P7725" s="2" t="str">
        <f>"10528.88"</f>
        <v>10528.88</v>
      </c>
      <c r="Q7725" s="2">
        <v>25</v>
      </c>
      <c r="R7725" s="2">
        <f>Q7725*C7725</f>
        <v>15000</v>
      </c>
    </row>
    <row r="7726" spans="2:18">
      <c r="B7726" s="2" t="str">
        <f>"华英农业"</f>
        <v>华英农业</v>
      </c>
      <c r="C7726" s="2">
        <v>600</v>
      </c>
      <c r="D7726" s="2">
        <v>300</v>
      </c>
      <c r="E7726" s="2" t="str">
        <f>"人民币"</f>
        <v>人民币</v>
      </c>
      <c r="F7726" s="2">
        <v>14.948</v>
      </c>
      <c r="G7726" s="2">
        <v>-418.66</v>
      </c>
      <c r="H7726" s="2">
        <v>-4.67</v>
      </c>
      <c r="I7726" s="2"/>
      <c r="J7726" s="2">
        <v>8550</v>
      </c>
      <c r="K7726" s="2">
        <v>14.25</v>
      </c>
      <c r="L7726" s="2">
        <v>300</v>
      </c>
      <c r="M7726" s="2">
        <v>0</v>
      </c>
      <c r="N7726" s="2" t="str">
        <f>"002321"</f>
        <v>002321</v>
      </c>
      <c r="O7726" s="2" t="str">
        <f>"0157472516"</f>
        <v>0157472516</v>
      </c>
      <c r="P7726" s="2" t="str">
        <f>"8968.66"</f>
        <v>8968.66</v>
      </c>
      <c r="Q7726" s="2">
        <v>25</v>
      </c>
      <c r="R7726" s="2">
        <f>Q7726*C7726</f>
        <v>15000</v>
      </c>
    </row>
    <row r="7727" spans="2:18">
      <c r="B7727" s="2" t="str">
        <f>"*ST阳化"</f>
        <v>*ST阳化</v>
      </c>
      <c r="C7727" s="2">
        <v>900</v>
      </c>
      <c r="D7727" s="2">
        <v>600</v>
      </c>
      <c r="E7727" s="2" t="str">
        <f>"人民币"</f>
        <v>人民币</v>
      </c>
      <c r="F7727" s="2">
        <v>7.599</v>
      </c>
      <c r="G7727" s="2">
        <v>-80.2</v>
      </c>
      <c r="H7727" s="2">
        <v>-1.17</v>
      </c>
      <c r="I7727" s="2"/>
      <c r="J7727" s="2">
        <v>6759</v>
      </c>
      <c r="K7727" s="2">
        <v>7.51</v>
      </c>
      <c r="L7727" s="2">
        <v>300</v>
      </c>
      <c r="M7727" s="2">
        <v>0</v>
      </c>
      <c r="N7727" s="2" t="str">
        <f>"600691"</f>
        <v>600691</v>
      </c>
      <c r="O7727" s="2" t="str">
        <f>"A453612732"</f>
        <v>A453612732</v>
      </c>
      <c r="P7727" s="2" t="str">
        <f>"6839.20"</f>
        <v>6839.20</v>
      </c>
      <c r="Q7727" s="2">
        <v>11</v>
      </c>
      <c r="R7727" s="2">
        <f>Q7727*C7727</f>
        <v>9900</v>
      </c>
    </row>
    <row r="7728" spans="2:18">
      <c r="B7728" s="2" t="str">
        <f>"雪峰科技"</f>
        <v>雪峰科技</v>
      </c>
      <c r="C7728" s="2">
        <v>200</v>
      </c>
      <c r="D7728" s="2">
        <v>100</v>
      </c>
      <c r="E7728" s="2" t="str">
        <f>"人民币"</f>
        <v>人民币</v>
      </c>
      <c r="F7728" s="2">
        <v>37.898</v>
      </c>
      <c r="G7728" s="2">
        <v>-1239.59</v>
      </c>
      <c r="H7728" s="2">
        <v>-16.35</v>
      </c>
      <c r="I7728" s="2"/>
      <c r="J7728" s="2">
        <v>6340</v>
      </c>
      <c r="K7728" s="2">
        <v>31.7</v>
      </c>
      <c r="L7728" s="2">
        <v>100</v>
      </c>
      <c r="M7728" s="2">
        <v>0</v>
      </c>
      <c r="N7728" s="2" t="str">
        <f>"603227"</f>
        <v>603227</v>
      </c>
      <c r="O7728" s="2" t="str">
        <f>"A453612732"</f>
        <v>A453612732</v>
      </c>
      <c r="P7728" s="2" t="str">
        <f>"7579.59"</f>
        <v>7579.59</v>
      </c>
      <c r="Q7728" s="2">
        <v>42</v>
      </c>
      <c r="R7728" s="2">
        <f>Q7728*C7728</f>
        <v>8400</v>
      </c>
    </row>
    <row r="7729" spans="2:18">
      <c r="B7729" s="2" t="str">
        <f>"三花股份"</f>
        <v>三花股份</v>
      </c>
      <c r="C7729" s="2">
        <v>400</v>
      </c>
      <c r="D7729" s="2">
        <v>400</v>
      </c>
      <c r="E7729" s="2" t="str">
        <f>"人民币"</f>
        <v>人民币</v>
      </c>
      <c r="F7729" s="2">
        <v>13.737</v>
      </c>
      <c r="G7729" s="2">
        <v>69.25</v>
      </c>
      <c r="H7729" s="2">
        <v>1.26</v>
      </c>
      <c r="I7729" s="2"/>
      <c r="J7729" s="2">
        <v>5564</v>
      </c>
      <c r="K7729" s="2">
        <v>13.91</v>
      </c>
      <c r="L7729" s="2">
        <v>0</v>
      </c>
      <c r="M7729" s="2">
        <v>0</v>
      </c>
      <c r="N7729" s="2" t="str">
        <f>"002050"</f>
        <v>002050</v>
      </c>
      <c r="O7729" s="2" t="str">
        <f t="shared" ref="O7729:O7734" si="2306">"0157472516"</f>
        <v>0157472516</v>
      </c>
      <c r="P7729" s="2" t="str">
        <f>"5494.75"</f>
        <v>5494.75</v>
      </c>
      <c r="Q7729" s="2">
        <v>20</v>
      </c>
      <c r="R7729" s="2">
        <f>Q7729*C7729</f>
        <v>8000</v>
      </c>
    </row>
    <row r="7730" spans="2:18">
      <c r="B7730" s="2" t="str">
        <f>"农 产 品"</f>
        <v>农 产 品</v>
      </c>
      <c r="C7730" s="2">
        <v>200</v>
      </c>
      <c r="D7730" s="2">
        <v>200</v>
      </c>
      <c r="E7730" s="2" t="str">
        <f>"人民币"</f>
        <v>人民币</v>
      </c>
      <c r="F7730" s="2">
        <v>25.665</v>
      </c>
      <c r="G7730" s="2">
        <v>-601</v>
      </c>
      <c r="H7730" s="2">
        <v>-11.71</v>
      </c>
      <c r="I7730" s="2"/>
      <c r="J7730" s="2">
        <v>4532</v>
      </c>
      <c r="K7730" s="2">
        <v>22.66</v>
      </c>
      <c r="L7730" s="2">
        <v>0</v>
      </c>
      <c r="M7730" s="2">
        <v>0</v>
      </c>
      <c r="N7730" s="2" t="str">
        <f>"000061"</f>
        <v>000061</v>
      </c>
      <c r="O7730" s="2" t="str">
        <f>"0157472516"</f>
        <v>0157472516</v>
      </c>
      <c r="P7730" s="2" t="str">
        <f>"5133.00"</f>
        <v>5133.00</v>
      </c>
      <c r="Q7730" s="2">
        <v>35</v>
      </c>
      <c r="R7730" s="2">
        <f>Q7730*C7730</f>
        <v>7000</v>
      </c>
    </row>
    <row r="7731" spans="2:18">
      <c r="B7731" s="2" t="str">
        <f>"北京城建"</f>
        <v>北京城建</v>
      </c>
      <c r="C7731" s="2">
        <v>200</v>
      </c>
      <c r="D7731" s="2">
        <v>200</v>
      </c>
      <c r="E7731" s="2" t="str">
        <f>"人民币"</f>
        <v>人民币</v>
      </c>
      <c r="F7731" s="2">
        <v>24.605</v>
      </c>
      <c r="G7731" s="2">
        <v>-394.99</v>
      </c>
      <c r="H7731" s="2">
        <v>-8.03</v>
      </c>
      <c r="I7731" s="2"/>
      <c r="J7731" s="2">
        <v>4526</v>
      </c>
      <c r="K7731" s="2">
        <v>22.63</v>
      </c>
      <c r="L7731" s="2">
        <v>0</v>
      </c>
      <c r="M7731" s="2">
        <v>0</v>
      </c>
      <c r="N7731" s="2" t="str">
        <f>"600266"</f>
        <v>600266</v>
      </c>
      <c r="O7731" s="2" t="str">
        <f t="shared" ref="O7731:O7733" si="2307">"A453612732"</f>
        <v>A453612732</v>
      </c>
      <c r="P7731" s="2" t="str">
        <f>"4920.99"</f>
        <v>4920.99</v>
      </c>
      <c r="Q7731" s="2">
        <v>28</v>
      </c>
      <c r="R7731" s="2">
        <f>Q7731*C7731</f>
        <v>5600</v>
      </c>
    </row>
    <row r="7732" spans="2:18">
      <c r="B7732" s="2" t="str">
        <f>"上汽集团"</f>
        <v>上汽集团</v>
      </c>
      <c r="C7732" s="2">
        <v>200</v>
      </c>
      <c r="D7732" s="2">
        <v>200</v>
      </c>
      <c r="E7732" s="2" t="str">
        <f>"人民币"</f>
        <v>人民币</v>
      </c>
      <c r="F7732" s="2">
        <v>24.736</v>
      </c>
      <c r="G7732" s="2">
        <v>-449.12</v>
      </c>
      <c r="H7732" s="2">
        <v>-9.08</v>
      </c>
      <c r="I7732" s="2"/>
      <c r="J7732" s="2">
        <v>4498</v>
      </c>
      <c r="K7732" s="2">
        <v>22.49</v>
      </c>
      <c r="L7732" s="2">
        <v>0</v>
      </c>
      <c r="M7732" s="2">
        <v>0</v>
      </c>
      <c r="N7732" s="2" t="str">
        <f>"600104"</f>
        <v>600104</v>
      </c>
      <c r="O7732" s="2" t="str">
        <f>"A453612732"</f>
        <v>A453612732</v>
      </c>
      <c r="P7732" s="2" t="str">
        <f>"4947.12"</f>
        <v>4947.12</v>
      </c>
      <c r="Q7732" s="2">
        <v>35</v>
      </c>
      <c r="R7732" s="2">
        <f>Q7732*C7732</f>
        <v>7000</v>
      </c>
    </row>
    <row r="7733" spans="2:18">
      <c r="B7733" s="2" t="str">
        <f>"中海集运"</f>
        <v>中海集运</v>
      </c>
      <c r="C7733" s="2">
        <v>400</v>
      </c>
      <c r="D7733" s="2">
        <v>400</v>
      </c>
      <c r="E7733" s="2" t="str">
        <f>"人民币"</f>
        <v>人民币</v>
      </c>
      <c r="F7733" s="2">
        <v>9.099</v>
      </c>
      <c r="G7733" s="2">
        <v>-167.68</v>
      </c>
      <c r="H7733" s="2">
        <v>-4.6</v>
      </c>
      <c r="I7733" s="2"/>
      <c r="J7733" s="2">
        <v>3472</v>
      </c>
      <c r="K7733" s="2">
        <v>8.68</v>
      </c>
      <c r="L7733" s="2">
        <v>0</v>
      </c>
      <c r="M7733" s="2">
        <v>0</v>
      </c>
      <c r="N7733" s="2" t="str">
        <f>"601866"</f>
        <v>601866</v>
      </c>
      <c r="O7733" s="2" t="str">
        <f>"A453612732"</f>
        <v>A453612732</v>
      </c>
      <c r="P7733" s="2" t="str">
        <f>"3639.68"</f>
        <v>3639.68</v>
      </c>
      <c r="Q7733" s="2">
        <v>12</v>
      </c>
      <c r="R7733" s="2">
        <f>Q7733*C7733</f>
        <v>4800</v>
      </c>
    </row>
    <row r="7734" spans="2:18">
      <c r="B7734" s="2" t="str">
        <f>"中航军B"</f>
        <v>中航军B</v>
      </c>
      <c r="C7734" s="2">
        <v>3000</v>
      </c>
      <c r="D7734" s="2">
        <v>3000</v>
      </c>
      <c r="E7734" s="2" t="str">
        <f>"人民币"</f>
        <v>人民币</v>
      </c>
      <c r="F7734" s="2">
        <v>0.972</v>
      </c>
      <c r="G7734" s="2">
        <v>-62</v>
      </c>
      <c r="H7734" s="2">
        <v>-2.16</v>
      </c>
      <c r="I7734" s="2"/>
      <c r="J7734" s="2">
        <v>2853</v>
      </c>
      <c r="K7734" s="2">
        <v>0.951</v>
      </c>
      <c r="L7734" s="2">
        <v>0</v>
      </c>
      <c r="M7734" s="2">
        <v>0</v>
      </c>
      <c r="N7734" s="2" t="str">
        <f>"150222"</f>
        <v>150222</v>
      </c>
      <c r="O7734" s="2" t="str">
        <f>"0157472516"</f>
        <v>0157472516</v>
      </c>
      <c r="P7734" s="2" t="str">
        <f>"2915.00"</f>
        <v>2915.00</v>
      </c>
      <c r="Q7734" s="2">
        <v>1.1</v>
      </c>
      <c r="R7734" s="2">
        <f>Q7734*C7734</f>
        <v>3300</v>
      </c>
    </row>
    <row r="7735" spans="2:18">
      <c r="B7735" s="2" t="str">
        <f>"华贸物流"</f>
        <v>华贸物流</v>
      </c>
      <c r="C7735" s="2">
        <v>200</v>
      </c>
      <c r="D7735" s="2">
        <v>200</v>
      </c>
      <c r="E7735" s="2" t="str">
        <f>"人民币"</f>
        <v>人民币</v>
      </c>
      <c r="F7735" s="2">
        <v>16.576</v>
      </c>
      <c r="G7735" s="2">
        <v>-473.12</v>
      </c>
      <c r="H7735" s="2">
        <v>-14.27</v>
      </c>
      <c r="I7735" s="2"/>
      <c r="J7735" s="2">
        <v>2842</v>
      </c>
      <c r="K7735" s="2">
        <v>14.21</v>
      </c>
      <c r="L7735" s="2">
        <v>0</v>
      </c>
      <c r="M7735" s="2">
        <v>0</v>
      </c>
      <c r="N7735" s="2" t="str">
        <f>"603128"</f>
        <v>603128</v>
      </c>
      <c r="O7735" s="2" t="str">
        <f t="shared" ref="O7735:O7738" si="2308">"A453612732"</f>
        <v>A453612732</v>
      </c>
      <c r="P7735" s="2" t="str">
        <f>"3315.12"</f>
        <v>3315.12</v>
      </c>
      <c r="Q7735" s="2">
        <v>20</v>
      </c>
      <c r="R7735" s="2">
        <f>Q7735*C7735</f>
        <v>4000</v>
      </c>
    </row>
    <row r="7736" spans="2:18">
      <c r="B7736" s="2" t="str">
        <f>"盛达矿业"</f>
        <v>盛达矿业</v>
      </c>
      <c r="C7736" s="2">
        <v>100</v>
      </c>
      <c r="D7736" s="2">
        <v>100</v>
      </c>
      <c r="E7736" s="2" t="str">
        <f>"人民币"</f>
        <v>人民币</v>
      </c>
      <c r="F7736" s="2">
        <v>38.308</v>
      </c>
      <c r="G7736" s="2">
        <v>-1175.77</v>
      </c>
      <c r="H7736" s="2">
        <v>-30.69</v>
      </c>
      <c r="I7736" s="2"/>
      <c r="J7736" s="2">
        <v>2655</v>
      </c>
      <c r="K7736" s="2">
        <v>26.55</v>
      </c>
      <c r="L7736" s="2">
        <v>0</v>
      </c>
      <c r="M7736" s="2">
        <v>100</v>
      </c>
      <c r="N7736" s="2" t="str">
        <f>"000603"</f>
        <v>000603</v>
      </c>
      <c r="O7736" s="2" t="str">
        <f>"0157472516"</f>
        <v>0157472516</v>
      </c>
      <c r="P7736" s="2" t="str">
        <f>"3830.77"</f>
        <v>3830.77</v>
      </c>
      <c r="Q7736" s="2">
        <v>40</v>
      </c>
      <c r="R7736" s="2">
        <f>Q7736*C7736</f>
        <v>4000</v>
      </c>
    </row>
    <row r="7737" spans="2:18">
      <c r="B7737" s="2" t="str">
        <f>"大众交通"</f>
        <v>大众交通</v>
      </c>
      <c r="C7737" s="2">
        <v>100</v>
      </c>
      <c r="D7737" s="2">
        <v>100</v>
      </c>
      <c r="E7737" s="2" t="str">
        <f>"人民币"</f>
        <v>人民币</v>
      </c>
      <c r="F7737" s="2">
        <v>30.941</v>
      </c>
      <c r="G7737" s="2">
        <v>-1037.13</v>
      </c>
      <c r="H7737" s="2">
        <v>-33.52</v>
      </c>
      <c r="I7737" s="2"/>
      <c r="J7737" s="2">
        <v>2057</v>
      </c>
      <c r="K7737" s="2">
        <v>20.57</v>
      </c>
      <c r="L7737" s="2">
        <v>0</v>
      </c>
      <c r="M7737" s="2">
        <v>0</v>
      </c>
      <c r="N7737" s="2" t="str">
        <f>"600611"</f>
        <v>600611</v>
      </c>
      <c r="O7737" s="2" t="str">
        <f>"A453612732"</f>
        <v>A453612732</v>
      </c>
      <c r="P7737" s="2" t="str">
        <f>"3094.13"</f>
        <v>3094.13</v>
      </c>
      <c r="Q7737" s="2">
        <v>28</v>
      </c>
      <c r="R7737" s="2">
        <f>Q7737*C7737</f>
        <v>2800</v>
      </c>
    </row>
    <row r="7738" spans="2:18">
      <c r="B7738" s="2" t="str">
        <f>"中国中车"</f>
        <v>中国中车</v>
      </c>
      <c r="C7738" s="2">
        <v>100</v>
      </c>
      <c r="D7738" s="2">
        <v>100</v>
      </c>
      <c r="E7738" s="2" t="str">
        <f>"人民币"</f>
        <v>人民币</v>
      </c>
      <c r="F7738" s="2">
        <v>26.395</v>
      </c>
      <c r="G7738" s="2">
        <v>-631.5</v>
      </c>
      <c r="H7738" s="2">
        <v>-23.92</v>
      </c>
      <c r="I7738" s="2"/>
      <c r="J7738" s="2">
        <v>2008</v>
      </c>
      <c r="K7738" s="2">
        <v>20.08</v>
      </c>
      <c r="L7738" s="2">
        <v>0</v>
      </c>
      <c r="M7738" s="2">
        <v>100</v>
      </c>
      <c r="N7738" s="2" t="str">
        <f>"601766"</f>
        <v>601766</v>
      </c>
      <c r="O7738" s="2" t="str">
        <f>"A453612732"</f>
        <v>A453612732</v>
      </c>
      <c r="P7738" s="2" t="str">
        <f>"2639.50"</f>
        <v>2639.50</v>
      </c>
      <c r="Q7738" s="2">
        <v>30</v>
      </c>
      <c r="R7738" s="2">
        <f>Q7738*C7738</f>
        <v>3000</v>
      </c>
    </row>
    <row r="7739" spans="2:18">
      <c r="B7739" s="2" t="s">
        <v>8</v>
      </c>
      <c r="C7739" s="2" t="s">
        <v>9</v>
      </c>
      <c r="D7739" s="4" t="s">
        <v>10</v>
      </c>
      <c r="E7739" s="4"/>
      <c r="F7739" s="4"/>
      <c r="G7739" s="2"/>
      <c r="H7739" s="2">
        <f>SUM(H7723:H7738)</f>
        <v>-178.38</v>
      </c>
      <c r="I7739" s="2"/>
      <c r="J7739" s="2"/>
      <c r="K7739" s="2"/>
      <c r="L7739" s="2"/>
      <c r="M7739" s="2"/>
      <c r="N7739" s="2"/>
      <c r="O7739" s="2"/>
      <c r="P7739" s="2"/>
      <c r="Q7739" s="2"/>
      <c r="R7739" s="2">
        <f>SUM(R7723:R7738)</f>
        <v>134800</v>
      </c>
    </row>
    <row r="7740" customFormat="1" spans="4:9">
      <c r="D7740" s="5"/>
      <c r="E7740" s="5"/>
      <c r="F7740" s="5"/>
      <c r="I7740" s="6">
        <v>42257</v>
      </c>
    </row>
    <row r="7741" customFormat="1" spans="11:11">
      <c r="K7741" s="6">
        <f>I7740+1</f>
        <v>42258</v>
      </c>
    </row>
    <row r="7742" customFormat="1" spans="3:12">
      <c r="C7742" t="s">
        <v>11</v>
      </c>
      <c r="L7742" s="7">
        <f ca="1">NOW()</f>
        <v>42259.9654398148</v>
      </c>
    </row>
    <row r="7743" customFormat="1" spans="10:10">
      <c r="J7743" t="e">
        <f>E7735+1</f>
        <v>#VALUE!</v>
      </c>
    </row>
    <row r="7744" customFormat="1" spans="7:7">
      <c r="G7744" t="s">
        <v>12</v>
      </c>
    </row>
    <row r="7745" customFormat="1" spans="6:6">
      <c r="F7745" t="s">
        <v>13</v>
      </c>
    </row>
    <row r="7746" spans="1:17">
      <c r="A7746" s="2" t="str">
        <f>"币种"</f>
        <v>币种</v>
      </c>
      <c r="B7746" s="2" t="str">
        <f>"余额"</f>
        <v>余额</v>
      </c>
      <c r="C7746" s="2" t="str">
        <f>"可用"</f>
        <v>可用</v>
      </c>
      <c r="D7746" s="2" t="str">
        <f>"可取"</f>
        <v>可取</v>
      </c>
      <c r="E7746" s="2" t="str">
        <f>"参考市值"</f>
        <v>参考市值</v>
      </c>
      <c r="F7746" s="2" t="str">
        <f>"资产"</f>
        <v>资产</v>
      </c>
      <c r="G7746" s="2" t="str">
        <f>"盈亏"</f>
        <v>盈亏</v>
      </c>
      <c r="H7746" s="2"/>
      <c r="I7746" s="2"/>
      <c r="J7746" s="2"/>
      <c r="K7746" s="2"/>
      <c r="L7746" s="2"/>
      <c r="M7746" s="2"/>
      <c r="N7746" s="2"/>
      <c r="O7746" s="2"/>
      <c r="P7746" s="2"/>
      <c r="Q7746" s="2"/>
    </row>
    <row r="7747" spans="1:17">
      <c r="A7747" s="2" t="str">
        <f>"人民币"</f>
        <v>人民币</v>
      </c>
      <c r="B7747" s="2" t="str">
        <f>"5508.71"</f>
        <v>5508.71</v>
      </c>
      <c r="C7747" s="2" t="str">
        <f>"138.54"</f>
        <v>138.54</v>
      </c>
      <c r="D7747" s="2" t="str">
        <f>"138.54"</f>
        <v>138.54</v>
      </c>
      <c r="E7747" s="2" t="str">
        <f>"91616.00"</f>
        <v>91616.00</v>
      </c>
      <c r="F7747" s="2" t="str">
        <f>"91754.54"</f>
        <v>91754.54</v>
      </c>
      <c r="G7747" s="2" t="str">
        <f>"-9194.42"</f>
        <v>-9194.42</v>
      </c>
      <c r="H7747" s="2"/>
      <c r="I7747" s="2"/>
      <c r="J7747" s="2"/>
      <c r="K7747" s="2"/>
      <c r="L7747" s="2"/>
      <c r="M7747" s="2"/>
      <c r="N7747" s="2"/>
      <c r="O7747" s="2"/>
      <c r="P7747" s="2"/>
      <c r="Q7747" s="2"/>
    </row>
    <row r="7748" spans="1:17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8"/>
    </row>
    <row r="7749" spans="1:18">
      <c r="A7749" s="2" t="s">
        <v>0</v>
      </c>
      <c r="B7749" s="2" t="str">
        <f>"证券数量"</f>
        <v>证券数量</v>
      </c>
      <c r="C7749" s="2" t="s">
        <v>1</v>
      </c>
      <c r="D7749" s="2" t="str">
        <f>"价格币种"</f>
        <v>价格币种</v>
      </c>
      <c r="E7749" s="2" t="str">
        <f>"成本价"</f>
        <v>成本价</v>
      </c>
      <c r="F7749" s="2" t="str">
        <f>"浮动盈亏"</f>
        <v>浮动盈亏</v>
      </c>
      <c r="G7749" s="2" t="str">
        <f>"盈亏比例(%)"</f>
        <v>盈亏比例(%)</v>
      </c>
      <c r="H7749" s="2" t="str">
        <f>"折算汇率"</f>
        <v>折算汇率</v>
      </c>
      <c r="I7749" s="2" t="str">
        <f>"最新市值"</f>
        <v>最新市值</v>
      </c>
      <c r="J7749" s="2" t="str">
        <f>"当前价"</f>
        <v>当前价</v>
      </c>
      <c r="K7749" s="2" t="str">
        <f>"今买数量"</f>
        <v>今买数量</v>
      </c>
      <c r="L7749" s="2" t="str">
        <f>"今卖数量"</f>
        <v>今卖数量</v>
      </c>
      <c r="M7749" s="2" t="str">
        <f>"证券代码"</f>
        <v>证券代码</v>
      </c>
      <c r="N7749" s="2" t="str">
        <f>"股东代码"</f>
        <v>股东代码</v>
      </c>
      <c r="O7749" s="2" t="str">
        <f>"成本金额"</f>
        <v>成本金额</v>
      </c>
      <c r="P7749" s="2" t="s">
        <v>2</v>
      </c>
      <c r="Q7749" s="2"/>
      <c r="R7749" s="2" t="s">
        <v>3</v>
      </c>
    </row>
    <row r="7750" spans="1:18">
      <c r="A7750" s="2" t="s">
        <v>4</v>
      </c>
      <c r="B7750" s="9" t="s">
        <v>5</v>
      </c>
      <c r="C7750" s="9" t="s">
        <v>5</v>
      </c>
      <c r="D7750" s="2" t="str">
        <f t="shared" ref="D7750:D7765" si="2309">"人民币"</f>
        <v>人民币</v>
      </c>
      <c r="E7750" s="2">
        <v>19.758</v>
      </c>
      <c r="F7750" s="2">
        <v>-1294.53</v>
      </c>
      <c r="G7750" s="2">
        <v>-8.19</v>
      </c>
      <c r="H7750" s="9" t="s">
        <v>6</v>
      </c>
      <c r="I7750" s="2">
        <v>14512</v>
      </c>
      <c r="J7750" s="2">
        <v>18.14</v>
      </c>
      <c r="K7750" s="2">
        <v>0</v>
      </c>
      <c r="L7750" s="2">
        <v>0</v>
      </c>
      <c r="M7750" s="2" t="str">
        <f>"000936"</f>
        <v>000936</v>
      </c>
      <c r="N7750" s="2" t="str">
        <f t="shared" ref="N7750:N7753" si="2310">"0157472516"</f>
        <v>0157472516</v>
      </c>
      <c r="O7750" s="2" t="str">
        <f>"15806.53"</f>
        <v>15806.53</v>
      </c>
      <c r="P7750" s="2">
        <v>30</v>
      </c>
      <c r="Q7750" s="2">
        <f t="shared" ref="Q7750:Q7765" si="2311">P7750*B7750</f>
        <v>24000</v>
      </c>
      <c r="R7750" s="2">
        <f t="shared" ref="R7750:R7765" si="2312">(Q7750-O7750)/O7750*100</f>
        <v>51.835981711356</v>
      </c>
    </row>
    <row r="7751" spans="1:18">
      <c r="A7751" s="2" t="str">
        <f>"创业板B"</f>
        <v>创业板B</v>
      </c>
      <c r="B7751" s="2">
        <v>10000</v>
      </c>
      <c r="C7751" s="2">
        <v>10000</v>
      </c>
      <c r="D7751" s="2" t="str">
        <f>"人民币"</f>
        <v>人民币</v>
      </c>
      <c r="E7751" s="2">
        <v>1.116</v>
      </c>
      <c r="F7751" s="2">
        <v>-927.5</v>
      </c>
      <c r="G7751" s="2">
        <v>-8.33</v>
      </c>
      <c r="H7751" s="2"/>
      <c r="I7751" s="2">
        <v>10230</v>
      </c>
      <c r="J7751" s="2">
        <v>1.023</v>
      </c>
      <c r="K7751" s="2">
        <v>0</v>
      </c>
      <c r="L7751" s="2">
        <v>0</v>
      </c>
      <c r="M7751" s="2" t="str">
        <f>"150153"</f>
        <v>150153</v>
      </c>
      <c r="N7751" s="2" t="str">
        <f>"0157472516"</f>
        <v>0157472516</v>
      </c>
      <c r="O7751" s="2" t="str">
        <f>"11157.50"</f>
        <v>11157.50</v>
      </c>
      <c r="P7751" s="2">
        <v>1.3</v>
      </c>
      <c r="Q7751" s="2">
        <f>P7751*B7751</f>
        <v>13000</v>
      </c>
      <c r="R7751" s="2">
        <f>(Q7751-O7751)/O7751*100</f>
        <v>16.5135559041004</v>
      </c>
    </row>
    <row r="7752" spans="1:18">
      <c r="A7752" s="2" t="s">
        <v>7</v>
      </c>
      <c r="B7752" s="2">
        <v>600</v>
      </c>
      <c r="C7752" s="2">
        <v>600</v>
      </c>
      <c r="D7752" s="2" t="str">
        <f>"人民币"</f>
        <v>人民币</v>
      </c>
      <c r="E7752" s="2">
        <v>17.548</v>
      </c>
      <c r="F7752" s="2">
        <v>-310.88</v>
      </c>
      <c r="G7752" s="2">
        <v>-2.95</v>
      </c>
      <c r="H7752" s="2"/>
      <c r="I7752" s="2">
        <v>10218</v>
      </c>
      <c r="J7752" s="2">
        <v>17.03</v>
      </c>
      <c r="K7752" s="2">
        <v>0</v>
      </c>
      <c r="L7752" s="2">
        <v>0</v>
      </c>
      <c r="M7752" s="2" t="str">
        <f>"600008"</f>
        <v>600008</v>
      </c>
      <c r="N7752" s="2" t="str">
        <f t="shared" ref="N7752:N7755" si="2313">"A453612732"</f>
        <v>A453612732</v>
      </c>
      <c r="O7752" s="2" t="str">
        <f>"10528.88"</f>
        <v>10528.88</v>
      </c>
      <c r="P7752" s="2">
        <v>25</v>
      </c>
      <c r="Q7752" s="2">
        <f>P7752*B7752</f>
        <v>15000</v>
      </c>
      <c r="R7752" s="2">
        <f>(Q7752-O7752)/O7752*100</f>
        <v>42.4652954540274</v>
      </c>
    </row>
    <row r="7753" spans="1:18">
      <c r="A7753" s="2" t="str">
        <f>"华英农业"</f>
        <v>华英农业</v>
      </c>
      <c r="B7753" s="2">
        <v>600</v>
      </c>
      <c r="C7753" s="2">
        <v>300</v>
      </c>
      <c r="D7753" s="2" t="str">
        <f>"人民币"</f>
        <v>人民币</v>
      </c>
      <c r="E7753" s="2">
        <v>14.948</v>
      </c>
      <c r="F7753" s="2">
        <v>-418.66</v>
      </c>
      <c r="G7753" s="2">
        <v>-4.67</v>
      </c>
      <c r="H7753" s="2"/>
      <c r="I7753" s="2">
        <v>8550</v>
      </c>
      <c r="J7753" s="2">
        <v>14.25</v>
      </c>
      <c r="K7753" s="2">
        <v>300</v>
      </c>
      <c r="L7753" s="2">
        <v>0</v>
      </c>
      <c r="M7753" s="2" t="str">
        <f>"002321"</f>
        <v>002321</v>
      </c>
      <c r="N7753" s="2" t="str">
        <f>"0157472516"</f>
        <v>0157472516</v>
      </c>
      <c r="O7753" s="2" t="str">
        <f>"8968.66"</f>
        <v>8968.66</v>
      </c>
      <c r="P7753" s="2">
        <v>25</v>
      </c>
      <c r="Q7753" s="2">
        <f>P7753*B7753</f>
        <v>15000</v>
      </c>
      <c r="R7753" s="2">
        <f>(Q7753-O7753)/O7753*100</f>
        <v>67.2490650777262</v>
      </c>
    </row>
    <row r="7754" spans="1:18">
      <c r="A7754" s="2" t="str">
        <f>"*ST阳化"</f>
        <v>*ST阳化</v>
      </c>
      <c r="B7754" s="2">
        <v>900</v>
      </c>
      <c r="C7754" s="2">
        <v>600</v>
      </c>
      <c r="D7754" s="2" t="str">
        <f>"人民币"</f>
        <v>人民币</v>
      </c>
      <c r="E7754" s="2">
        <v>7.599</v>
      </c>
      <c r="F7754" s="2">
        <v>-80.2</v>
      </c>
      <c r="G7754" s="2">
        <v>-1.17</v>
      </c>
      <c r="H7754" s="2"/>
      <c r="I7754" s="2">
        <v>6759</v>
      </c>
      <c r="J7754" s="2">
        <v>7.51</v>
      </c>
      <c r="K7754" s="2">
        <v>300</v>
      </c>
      <c r="L7754" s="2">
        <v>0</v>
      </c>
      <c r="M7754" s="2" t="str">
        <f>"600691"</f>
        <v>600691</v>
      </c>
      <c r="N7754" s="2" t="str">
        <f>"A453612732"</f>
        <v>A453612732</v>
      </c>
      <c r="O7754" s="2" t="str">
        <f>"6839.20"</f>
        <v>6839.20</v>
      </c>
      <c r="P7754" s="2">
        <v>11</v>
      </c>
      <c r="Q7754" s="2">
        <f>P7754*B7754</f>
        <v>9900</v>
      </c>
      <c r="R7754" s="2">
        <f>(Q7754-O7754)/O7754*100</f>
        <v>44.7537723710376</v>
      </c>
    </row>
    <row r="7755" spans="1:18">
      <c r="A7755" s="2" t="str">
        <f>"雪峰科技"</f>
        <v>雪峰科技</v>
      </c>
      <c r="B7755" s="2">
        <v>200</v>
      </c>
      <c r="C7755" s="2">
        <v>100</v>
      </c>
      <c r="D7755" s="2" t="str">
        <f>"人民币"</f>
        <v>人民币</v>
      </c>
      <c r="E7755" s="2">
        <v>37.898</v>
      </c>
      <c r="F7755" s="2">
        <v>-1239.59</v>
      </c>
      <c r="G7755" s="2">
        <v>-16.35</v>
      </c>
      <c r="H7755" s="2"/>
      <c r="I7755" s="2">
        <v>6340</v>
      </c>
      <c r="J7755" s="2">
        <v>31.7</v>
      </c>
      <c r="K7755" s="2">
        <v>100</v>
      </c>
      <c r="L7755" s="2">
        <v>0</v>
      </c>
      <c r="M7755" s="2" t="str">
        <f>"603227"</f>
        <v>603227</v>
      </c>
      <c r="N7755" s="2" t="str">
        <f>"A453612732"</f>
        <v>A453612732</v>
      </c>
      <c r="O7755" s="2" t="str">
        <f>"7579.59"</f>
        <v>7579.59</v>
      </c>
      <c r="P7755" s="2">
        <v>42</v>
      </c>
      <c r="Q7755" s="2">
        <f>P7755*B7755</f>
        <v>8400</v>
      </c>
      <c r="R7755" s="2">
        <f>(Q7755-O7755)/O7755*100</f>
        <v>10.8239363870605</v>
      </c>
    </row>
    <row r="7756" spans="1:18">
      <c r="A7756" s="2" t="str">
        <f>"三花股份"</f>
        <v>三花股份</v>
      </c>
      <c r="B7756" s="2">
        <v>400</v>
      </c>
      <c r="C7756" s="2">
        <v>400</v>
      </c>
      <c r="D7756" s="2" t="str">
        <f>"人民币"</f>
        <v>人民币</v>
      </c>
      <c r="E7756" s="2">
        <v>13.737</v>
      </c>
      <c r="F7756" s="2">
        <v>69.25</v>
      </c>
      <c r="G7756" s="2">
        <v>1.26</v>
      </c>
      <c r="H7756" s="2"/>
      <c r="I7756" s="2">
        <v>5564</v>
      </c>
      <c r="J7756" s="2">
        <v>13.91</v>
      </c>
      <c r="K7756" s="2">
        <v>0</v>
      </c>
      <c r="L7756" s="2">
        <v>0</v>
      </c>
      <c r="M7756" s="2" t="str">
        <f>"002050"</f>
        <v>002050</v>
      </c>
      <c r="N7756" s="2" t="str">
        <f t="shared" ref="N7756:N7761" si="2314">"0157472516"</f>
        <v>0157472516</v>
      </c>
      <c r="O7756" s="2" t="str">
        <f>"5494.75"</f>
        <v>5494.75</v>
      </c>
      <c r="P7756" s="2">
        <v>20</v>
      </c>
      <c r="Q7756" s="2">
        <f>P7756*B7756</f>
        <v>8000</v>
      </c>
      <c r="R7756" s="2">
        <f>(Q7756-O7756)/O7756*100</f>
        <v>45.5935210883116</v>
      </c>
    </row>
    <row r="7757" spans="1:18">
      <c r="A7757" s="2" t="str">
        <f>"农 产 品"</f>
        <v>农 产 品</v>
      </c>
      <c r="B7757" s="2">
        <v>200</v>
      </c>
      <c r="C7757" s="2">
        <v>200</v>
      </c>
      <c r="D7757" s="2" t="str">
        <f>"人民币"</f>
        <v>人民币</v>
      </c>
      <c r="E7757" s="2">
        <v>25.665</v>
      </c>
      <c r="F7757" s="2">
        <v>-601</v>
      </c>
      <c r="G7757" s="2">
        <v>-11.71</v>
      </c>
      <c r="H7757" s="2"/>
      <c r="I7757" s="2">
        <v>4532</v>
      </c>
      <c r="J7757" s="2">
        <v>22.66</v>
      </c>
      <c r="K7757" s="2">
        <v>0</v>
      </c>
      <c r="L7757" s="2">
        <v>0</v>
      </c>
      <c r="M7757" s="2" t="str">
        <f>"000061"</f>
        <v>000061</v>
      </c>
      <c r="N7757" s="2" t="str">
        <f>"0157472516"</f>
        <v>0157472516</v>
      </c>
      <c r="O7757" s="2" t="str">
        <f>"5133.00"</f>
        <v>5133.00</v>
      </c>
      <c r="P7757" s="2">
        <v>35</v>
      </c>
      <c r="Q7757" s="2">
        <f>P7757*B7757</f>
        <v>7000</v>
      </c>
      <c r="R7757" s="2">
        <f>(Q7757-O7757)/O7757*100</f>
        <v>36.3724917202416</v>
      </c>
    </row>
    <row r="7758" spans="1:18">
      <c r="A7758" s="2" t="str">
        <f>"北京城建"</f>
        <v>北京城建</v>
      </c>
      <c r="B7758" s="2">
        <v>200</v>
      </c>
      <c r="C7758" s="2">
        <v>200</v>
      </c>
      <c r="D7758" s="2" t="str">
        <f>"人民币"</f>
        <v>人民币</v>
      </c>
      <c r="E7758" s="2">
        <v>24.605</v>
      </c>
      <c r="F7758" s="2">
        <v>-394.99</v>
      </c>
      <c r="G7758" s="2">
        <v>-8.03</v>
      </c>
      <c r="H7758" s="2"/>
      <c r="I7758" s="2">
        <v>4526</v>
      </c>
      <c r="J7758" s="2">
        <v>22.63</v>
      </c>
      <c r="K7758" s="2">
        <v>0</v>
      </c>
      <c r="L7758" s="2">
        <v>0</v>
      </c>
      <c r="M7758" s="2" t="str">
        <f>"600266"</f>
        <v>600266</v>
      </c>
      <c r="N7758" s="2" t="str">
        <f t="shared" ref="N7758:N7760" si="2315">"A453612732"</f>
        <v>A453612732</v>
      </c>
      <c r="O7758" s="2" t="str">
        <f>"4920.99"</f>
        <v>4920.99</v>
      </c>
      <c r="P7758" s="2">
        <v>28</v>
      </c>
      <c r="Q7758" s="2">
        <f>P7758*B7758</f>
        <v>5600</v>
      </c>
      <c r="R7758" s="2">
        <f>(Q7758-O7758)/O7758*100</f>
        <v>13.7982397850839</v>
      </c>
    </row>
    <row r="7759" spans="1:18">
      <c r="A7759" s="2" t="str">
        <f>"上汽集团"</f>
        <v>上汽集团</v>
      </c>
      <c r="B7759" s="2">
        <v>200</v>
      </c>
      <c r="C7759" s="2">
        <v>200</v>
      </c>
      <c r="D7759" s="2" t="str">
        <f>"人民币"</f>
        <v>人民币</v>
      </c>
      <c r="E7759" s="2">
        <v>24.736</v>
      </c>
      <c r="F7759" s="2">
        <v>-449.12</v>
      </c>
      <c r="G7759" s="2">
        <v>-9.08</v>
      </c>
      <c r="H7759" s="2"/>
      <c r="I7759" s="2">
        <v>4498</v>
      </c>
      <c r="J7759" s="2">
        <v>22.49</v>
      </c>
      <c r="K7759" s="2">
        <v>0</v>
      </c>
      <c r="L7759" s="2">
        <v>0</v>
      </c>
      <c r="M7759" s="2" t="str">
        <f>"600104"</f>
        <v>600104</v>
      </c>
      <c r="N7759" s="2" t="str">
        <f>"A453612732"</f>
        <v>A453612732</v>
      </c>
      <c r="O7759" s="2" t="str">
        <f>"4947.12"</f>
        <v>4947.12</v>
      </c>
      <c r="P7759" s="2">
        <v>35</v>
      </c>
      <c r="Q7759" s="2">
        <f>P7759*B7759</f>
        <v>7000</v>
      </c>
      <c r="R7759" s="2">
        <f>(Q7759-O7759)/O7759*100</f>
        <v>41.4964666310904</v>
      </c>
    </row>
    <row r="7760" spans="1:18">
      <c r="A7760" s="2" t="str">
        <f>"中海集运"</f>
        <v>中海集运</v>
      </c>
      <c r="B7760" s="2">
        <v>400</v>
      </c>
      <c r="C7760" s="2">
        <v>400</v>
      </c>
      <c r="D7760" s="2" t="str">
        <f>"人民币"</f>
        <v>人民币</v>
      </c>
      <c r="E7760" s="2">
        <v>9.099</v>
      </c>
      <c r="F7760" s="2">
        <v>-167.68</v>
      </c>
      <c r="G7760" s="2">
        <v>-4.6</v>
      </c>
      <c r="H7760" s="2"/>
      <c r="I7760" s="2">
        <v>3472</v>
      </c>
      <c r="J7760" s="2">
        <v>8.68</v>
      </c>
      <c r="K7760" s="2">
        <v>0</v>
      </c>
      <c r="L7760" s="2">
        <v>0</v>
      </c>
      <c r="M7760" s="2" t="str">
        <f>"601866"</f>
        <v>601866</v>
      </c>
      <c r="N7760" s="2" t="str">
        <f>"A453612732"</f>
        <v>A453612732</v>
      </c>
      <c r="O7760" s="2" t="str">
        <f>"3639.68"</f>
        <v>3639.68</v>
      </c>
      <c r="P7760" s="2">
        <v>12</v>
      </c>
      <c r="Q7760" s="2">
        <f>P7760*B7760</f>
        <v>4800</v>
      </c>
      <c r="R7760" s="2">
        <f>(Q7760-O7760)/O7760*100</f>
        <v>31.8797256901706</v>
      </c>
    </row>
    <row r="7761" spans="1:18">
      <c r="A7761" s="2" t="str">
        <f>"中航军B"</f>
        <v>中航军B</v>
      </c>
      <c r="B7761" s="2">
        <v>3000</v>
      </c>
      <c r="C7761" s="2">
        <v>3000</v>
      </c>
      <c r="D7761" s="2" t="str">
        <f>"人民币"</f>
        <v>人民币</v>
      </c>
      <c r="E7761" s="2">
        <v>0.972</v>
      </c>
      <c r="F7761" s="2">
        <v>-62</v>
      </c>
      <c r="G7761" s="2">
        <v>-2.16</v>
      </c>
      <c r="H7761" s="2"/>
      <c r="I7761" s="2">
        <v>2853</v>
      </c>
      <c r="J7761" s="2">
        <v>0.951</v>
      </c>
      <c r="K7761" s="2">
        <v>0</v>
      </c>
      <c r="L7761" s="2">
        <v>0</v>
      </c>
      <c r="M7761" s="2" t="str">
        <f>"150222"</f>
        <v>150222</v>
      </c>
      <c r="N7761" s="2" t="str">
        <f>"0157472516"</f>
        <v>0157472516</v>
      </c>
      <c r="O7761" s="2" t="str">
        <f>"2915.00"</f>
        <v>2915.00</v>
      </c>
      <c r="P7761" s="2">
        <v>1.1</v>
      </c>
      <c r="Q7761" s="2">
        <f>P7761*B7761</f>
        <v>3300</v>
      </c>
      <c r="R7761" s="2">
        <f>(Q7761-O7761)/O7761*100</f>
        <v>13.2075471698113</v>
      </c>
    </row>
    <row r="7762" spans="1:18">
      <c r="A7762" s="2" t="str">
        <f>"华贸物流"</f>
        <v>华贸物流</v>
      </c>
      <c r="B7762" s="2">
        <v>200</v>
      </c>
      <c r="C7762" s="2">
        <v>200</v>
      </c>
      <c r="D7762" s="2" t="str">
        <f>"人民币"</f>
        <v>人民币</v>
      </c>
      <c r="E7762" s="2">
        <v>16.576</v>
      </c>
      <c r="F7762" s="2">
        <v>-473.12</v>
      </c>
      <c r="G7762" s="2">
        <v>-14.27</v>
      </c>
      <c r="H7762" s="2"/>
      <c r="I7762" s="2">
        <v>2842</v>
      </c>
      <c r="J7762" s="2">
        <v>14.21</v>
      </c>
      <c r="K7762" s="2">
        <v>0</v>
      </c>
      <c r="L7762" s="2">
        <v>0</v>
      </c>
      <c r="M7762" s="2" t="str">
        <f>"603128"</f>
        <v>603128</v>
      </c>
      <c r="N7762" s="2" t="str">
        <f t="shared" ref="N7762:N7765" si="2316">"A453612732"</f>
        <v>A453612732</v>
      </c>
      <c r="O7762" s="2" t="str">
        <f>"3315.12"</f>
        <v>3315.12</v>
      </c>
      <c r="P7762" s="2">
        <v>20</v>
      </c>
      <c r="Q7762" s="2">
        <f>P7762*B7762</f>
        <v>4000</v>
      </c>
      <c r="R7762" s="2">
        <f>(Q7762-O7762)/O7762*100</f>
        <v>20.6592823185888</v>
      </c>
    </row>
    <row r="7763" spans="1:18">
      <c r="A7763" s="2" t="str">
        <f>"盛达矿业"</f>
        <v>盛达矿业</v>
      </c>
      <c r="B7763" s="2">
        <v>100</v>
      </c>
      <c r="C7763" s="2">
        <v>100</v>
      </c>
      <c r="D7763" s="2" t="str">
        <f>"人民币"</f>
        <v>人民币</v>
      </c>
      <c r="E7763" s="2">
        <v>38.308</v>
      </c>
      <c r="F7763" s="2">
        <v>-1175.77</v>
      </c>
      <c r="G7763" s="2">
        <v>-30.69</v>
      </c>
      <c r="H7763" s="2"/>
      <c r="I7763" s="2">
        <v>2655</v>
      </c>
      <c r="J7763" s="2">
        <v>26.55</v>
      </c>
      <c r="K7763" s="2">
        <v>0</v>
      </c>
      <c r="L7763" s="2">
        <v>100</v>
      </c>
      <c r="M7763" s="2" t="str">
        <f>"000603"</f>
        <v>000603</v>
      </c>
      <c r="N7763" s="2" t="str">
        <f>"0157472516"</f>
        <v>0157472516</v>
      </c>
      <c r="O7763" s="2" t="str">
        <f>"3830.77"</f>
        <v>3830.77</v>
      </c>
      <c r="P7763" s="2">
        <v>40</v>
      </c>
      <c r="Q7763" s="2">
        <f>P7763*B7763</f>
        <v>4000</v>
      </c>
      <c r="R7763" s="2">
        <f>(Q7763-O7763)/O7763*100</f>
        <v>4.41764971533138</v>
      </c>
    </row>
    <row r="7764" spans="1:18">
      <c r="A7764" s="2" t="str">
        <f>"大众交通"</f>
        <v>大众交通</v>
      </c>
      <c r="B7764" s="2">
        <v>100</v>
      </c>
      <c r="C7764" s="2">
        <v>100</v>
      </c>
      <c r="D7764" s="2" t="str">
        <f>"人民币"</f>
        <v>人民币</v>
      </c>
      <c r="E7764" s="2">
        <v>30.941</v>
      </c>
      <c r="F7764" s="2">
        <v>-1037.13</v>
      </c>
      <c r="G7764" s="2">
        <v>-33.52</v>
      </c>
      <c r="H7764" s="2"/>
      <c r="I7764" s="2">
        <v>2057</v>
      </c>
      <c r="J7764" s="2">
        <v>20.57</v>
      </c>
      <c r="K7764" s="2">
        <v>0</v>
      </c>
      <c r="L7764" s="2">
        <v>0</v>
      </c>
      <c r="M7764" s="2" t="str">
        <f>"600611"</f>
        <v>600611</v>
      </c>
      <c r="N7764" s="2" t="str">
        <f>"A453612732"</f>
        <v>A453612732</v>
      </c>
      <c r="O7764" s="2" t="str">
        <f>"3094.13"</f>
        <v>3094.13</v>
      </c>
      <c r="P7764" s="2">
        <v>28</v>
      </c>
      <c r="Q7764" s="2">
        <f>P7764*B7764</f>
        <v>2800</v>
      </c>
      <c r="R7764" s="2">
        <f>(Q7764-O7764)/O7764*100</f>
        <v>-9.50606470962759</v>
      </c>
    </row>
    <row r="7765" spans="1:18">
      <c r="A7765" s="2" t="str">
        <f>"中国中车"</f>
        <v>中国中车</v>
      </c>
      <c r="B7765" s="2">
        <v>100</v>
      </c>
      <c r="C7765" s="2">
        <v>100</v>
      </c>
      <c r="D7765" s="2" t="str">
        <f>"人民币"</f>
        <v>人民币</v>
      </c>
      <c r="E7765" s="2">
        <v>26.395</v>
      </c>
      <c r="F7765" s="2">
        <v>-631.5</v>
      </c>
      <c r="G7765" s="2">
        <v>-23.92</v>
      </c>
      <c r="H7765" s="2"/>
      <c r="I7765" s="2">
        <v>2008</v>
      </c>
      <c r="J7765" s="2">
        <v>20.08</v>
      </c>
      <c r="K7765" s="2">
        <v>0</v>
      </c>
      <c r="L7765" s="2">
        <v>100</v>
      </c>
      <c r="M7765" s="2" t="str">
        <f>"601766"</f>
        <v>601766</v>
      </c>
      <c r="N7765" s="2" t="str">
        <f>"A453612732"</f>
        <v>A453612732</v>
      </c>
      <c r="O7765" s="2" t="str">
        <f>"2639.50"</f>
        <v>2639.50</v>
      </c>
      <c r="P7765" s="2">
        <v>30</v>
      </c>
      <c r="Q7765" s="2">
        <f>P7765*B7765</f>
        <v>3000</v>
      </c>
      <c r="R7765" s="2">
        <f>(Q7765-O7765)/O7765*100</f>
        <v>13.6578897518469</v>
      </c>
    </row>
    <row r="7766" spans="1:18">
      <c r="A7766" s="2" t="s">
        <v>8</v>
      </c>
      <c r="B7766" s="2" t="s">
        <v>9</v>
      </c>
      <c r="C7766" s="4" t="s">
        <v>10</v>
      </c>
      <c r="D7766" s="4"/>
      <c r="E7766" s="4"/>
      <c r="F7766" s="2"/>
      <c r="G7766" s="2">
        <f>SUM(G7750:G7765)</f>
        <v>-178.38</v>
      </c>
      <c r="H7766" s="2"/>
      <c r="I7766" s="2"/>
      <c r="J7766" s="2"/>
      <c r="K7766" s="2"/>
      <c r="L7766" s="2"/>
      <c r="M7766" s="2"/>
      <c r="N7766" s="2"/>
      <c r="O7766" s="2"/>
      <c r="P7766" s="2"/>
      <c r="Q7766" s="2">
        <f>SUM(Q7750:Q7765)</f>
        <v>134800</v>
      </c>
      <c r="R7766" s="2"/>
    </row>
    <row r="7767" customFormat="1" spans="3:8">
      <c r="C7767" s="5"/>
      <c r="D7767" s="5"/>
      <c r="E7767" s="5"/>
      <c r="H7767" s="6">
        <v>42257</v>
      </c>
    </row>
    <row r="7768" customFormat="1" spans="10:10">
      <c r="J7768" s="6">
        <f>H7767+1</f>
        <v>42258</v>
      </c>
    </row>
    <row r="7769" customFormat="1" spans="2:11">
      <c r="B7769" t="s">
        <v>11</v>
      </c>
      <c r="K7769" s="7">
        <f ca="1">NOW()</f>
        <v>42259.9654398148</v>
      </c>
    </row>
    <row r="7770" customFormat="1" spans="9:9">
      <c r="I7770" t="e">
        <f>D7762+1</f>
        <v>#VALUE!</v>
      </c>
    </row>
    <row r="7771" customFormat="1"/>
    <row r="7772" spans="1:18">
      <c r="A7772" s="2" t="s">
        <v>0</v>
      </c>
      <c r="B7772" s="2" t="str">
        <f>"证券数量"</f>
        <v>证券数量</v>
      </c>
      <c r="C7772" s="2" t="s">
        <v>1</v>
      </c>
      <c r="D7772" s="2" t="str">
        <f>"价格币种"</f>
        <v>价格币种</v>
      </c>
      <c r="E7772" s="2" t="str">
        <f>"成本价"</f>
        <v>成本价</v>
      </c>
      <c r="F7772" s="2" t="str">
        <f>"浮动盈亏"</f>
        <v>浮动盈亏</v>
      </c>
      <c r="G7772" s="2" t="str">
        <f>"盈亏比例(%)"</f>
        <v>盈亏比例(%)</v>
      </c>
      <c r="H7772" s="2" t="str">
        <f>"折算汇率"</f>
        <v>折算汇率</v>
      </c>
      <c r="I7772" s="2" t="str">
        <f>"最新市值"</f>
        <v>最新市值</v>
      </c>
      <c r="J7772" s="2" t="str">
        <f>"当前价"</f>
        <v>当前价</v>
      </c>
      <c r="K7772" s="2" t="str">
        <f>"今买数量"</f>
        <v>今买数量</v>
      </c>
      <c r="L7772" s="2" t="str">
        <f>"今卖数量"</f>
        <v>今卖数量</v>
      </c>
      <c r="M7772" s="2" t="str">
        <f>"证券代码"</f>
        <v>证券代码</v>
      </c>
      <c r="N7772" s="2" t="str">
        <f>"股东代码"</f>
        <v>股东代码</v>
      </c>
      <c r="O7772" s="2" t="str">
        <f>"成本金额"</f>
        <v>成本金额</v>
      </c>
      <c r="P7772" s="2" t="s">
        <v>2</v>
      </c>
      <c r="Q7772" s="2"/>
      <c r="R7772" s="2" t="s">
        <v>3</v>
      </c>
    </row>
    <row r="7773" spans="1:18">
      <c r="A7773" s="2" t="s">
        <v>4</v>
      </c>
      <c r="B7773" s="9" t="s">
        <v>5</v>
      </c>
      <c r="C7773" s="9" t="s">
        <v>5</v>
      </c>
      <c r="D7773" s="2" t="str">
        <f t="shared" ref="D7773:D7788" si="2317">"人民币"</f>
        <v>人民币</v>
      </c>
      <c r="E7773" s="2">
        <v>19.758</v>
      </c>
      <c r="F7773" s="2">
        <v>-1294.53</v>
      </c>
      <c r="G7773" s="2">
        <v>-8.19</v>
      </c>
      <c r="H7773" s="9" t="s">
        <v>6</v>
      </c>
      <c r="I7773" s="2">
        <v>14512</v>
      </c>
      <c r="J7773" s="2">
        <v>18.14</v>
      </c>
      <c r="K7773" s="2">
        <v>0</v>
      </c>
      <c r="L7773" s="2">
        <v>0</v>
      </c>
      <c r="M7773" s="2" t="str">
        <f>"000936"</f>
        <v>000936</v>
      </c>
      <c r="N7773" s="2" t="str">
        <f t="shared" ref="N7773:N7776" si="2318">"0157472516"</f>
        <v>0157472516</v>
      </c>
      <c r="O7773" s="2" t="str">
        <f>"15806.53"</f>
        <v>15806.53</v>
      </c>
      <c r="P7773" s="2">
        <v>30</v>
      </c>
      <c r="Q7773" s="2">
        <f t="shared" ref="Q7773:Q7788" si="2319">P7773*B7773</f>
        <v>24000</v>
      </c>
      <c r="R7773" s="2">
        <f t="shared" ref="R7773:R7788" si="2320">(Q7773-O7773)/O7773*100</f>
        <v>51.835981711356</v>
      </c>
    </row>
    <row r="7774" spans="1:18">
      <c r="A7774" s="2" t="str">
        <f>"创业板B"</f>
        <v>创业板B</v>
      </c>
      <c r="B7774" s="2">
        <v>10000</v>
      </c>
      <c r="C7774" s="2">
        <v>10000</v>
      </c>
      <c r="D7774" s="2" t="str">
        <f>"人民币"</f>
        <v>人民币</v>
      </c>
      <c r="E7774" s="2">
        <v>1.116</v>
      </c>
      <c r="F7774" s="2">
        <v>-927.5</v>
      </c>
      <c r="G7774" s="2">
        <v>-8.33</v>
      </c>
      <c r="H7774" s="2"/>
      <c r="I7774" s="2">
        <v>10230</v>
      </c>
      <c r="J7774" s="2">
        <v>1.023</v>
      </c>
      <c r="K7774" s="2">
        <v>0</v>
      </c>
      <c r="L7774" s="2">
        <v>0</v>
      </c>
      <c r="M7774" s="2" t="str">
        <f>"150153"</f>
        <v>150153</v>
      </c>
      <c r="N7774" s="2" t="str">
        <f>"0157472516"</f>
        <v>0157472516</v>
      </c>
      <c r="O7774" s="2" t="str">
        <f>"11157.50"</f>
        <v>11157.50</v>
      </c>
      <c r="P7774" s="2">
        <v>1.3</v>
      </c>
      <c r="Q7774" s="2">
        <f>P7774*B7774</f>
        <v>13000</v>
      </c>
      <c r="R7774" s="2">
        <f>(Q7774-O7774)/O7774*100</f>
        <v>16.5135559041004</v>
      </c>
    </row>
    <row r="7775" spans="1:18">
      <c r="A7775" s="2" t="s">
        <v>7</v>
      </c>
      <c r="B7775" s="2">
        <v>600</v>
      </c>
      <c r="C7775" s="2">
        <v>600</v>
      </c>
      <c r="D7775" s="2" t="str">
        <f>"人民币"</f>
        <v>人民币</v>
      </c>
      <c r="E7775" s="2">
        <v>17.548</v>
      </c>
      <c r="F7775" s="2">
        <v>-310.88</v>
      </c>
      <c r="G7775" s="2">
        <v>-2.95</v>
      </c>
      <c r="H7775" s="2"/>
      <c r="I7775" s="2">
        <v>10218</v>
      </c>
      <c r="J7775" s="2">
        <v>17.03</v>
      </c>
      <c r="K7775" s="2">
        <v>0</v>
      </c>
      <c r="L7775" s="2">
        <v>0</v>
      </c>
      <c r="M7775" s="2" t="str">
        <f>"600008"</f>
        <v>600008</v>
      </c>
      <c r="N7775" s="2" t="str">
        <f t="shared" ref="N7775:N7778" si="2321">"A453612732"</f>
        <v>A453612732</v>
      </c>
      <c r="O7775" s="2" t="str">
        <f>"10528.88"</f>
        <v>10528.88</v>
      </c>
      <c r="P7775" s="2">
        <v>25</v>
      </c>
      <c r="Q7775" s="2">
        <f>P7775*B7775</f>
        <v>15000</v>
      </c>
      <c r="R7775" s="2">
        <f>(Q7775-O7775)/O7775*100</f>
        <v>42.4652954540274</v>
      </c>
    </row>
    <row r="7776" spans="1:18">
      <c r="A7776" s="2" t="str">
        <f>"华英农业"</f>
        <v>华英农业</v>
      </c>
      <c r="B7776" s="2">
        <v>600</v>
      </c>
      <c r="C7776" s="2">
        <v>300</v>
      </c>
      <c r="D7776" s="2" t="str">
        <f>"人民币"</f>
        <v>人民币</v>
      </c>
      <c r="E7776" s="2">
        <v>14.948</v>
      </c>
      <c r="F7776" s="2">
        <v>-418.66</v>
      </c>
      <c r="G7776" s="2">
        <v>-4.67</v>
      </c>
      <c r="H7776" s="2"/>
      <c r="I7776" s="2">
        <v>8550</v>
      </c>
      <c r="J7776" s="2">
        <v>14.25</v>
      </c>
      <c r="K7776" s="2">
        <v>300</v>
      </c>
      <c r="L7776" s="2">
        <v>0</v>
      </c>
      <c r="M7776" s="2" t="str">
        <f>"002321"</f>
        <v>002321</v>
      </c>
      <c r="N7776" s="2" t="str">
        <f>"0157472516"</f>
        <v>0157472516</v>
      </c>
      <c r="O7776" s="2" t="str">
        <f>"8968.66"</f>
        <v>8968.66</v>
      </c>
      <c r="P7776" s="2">
        <v>25</v>
      </c>
      <c r="Q7776" s="2">
        <f>P7776*B7776</f>
        <v>15000</v>
      </c>
      <c r="R7776" s="2">
        <f>(Q7776-O7776)/O7776*100</f>
        <v>67.2490650777262</v>
      </c>
    </row>
    <row r="7777" spans="1:18">
      <c r="A7777" s="2" t="str">
        <f>"*ST阳化"</f>
        <v>*ST阳化</v>
      </c>
      <c r="B7777" s="2">
        <v>900</v>
      </c>
      <c r="C7777" s="2">
        <v>600</v>
      </c>
      <c r="D7777" s="2" t="str">
        <f>"人民币"</f>
        <v>人民币</v>
      </c>
      <c r="E7777" s="2">
        <v>7.599</v>
      </c>
      <c r="F7777" s="2">
        <v>-80.2</v>
      </c>
      <c r="G7777" s="2">
        <v>-1.17</v>
      </c>
      <c r="H7777" s="2"/>
      <c r="I7777" s="2">
        <v>6759</v>
      </c>
      <c r="J7777" s="2">
        <v>7.51</v>
      </c>
      <c r="K7777" s="2">
        <v>300</v>
      </c>
      <c r="L7777" s="2">
        <v>0</v>
      </c>
      <c r="M7777" s="2" t="str">
        <f>"600691"</f>
        <v>600691</v>
      </c>
      <c r="N7777" s="2" t="str">
        <f>"A453612732"</f>
        <v>A453612732</v>
      </c>
      <c r="O7777" s="2" t="str">
        <f>"6839.20"</f>
        <v>6839.20</v>
      </c>
      <c r="P7777" s="2">
        <v>11</v>
      </c>
      <c r="Q7777" s="2">
        <f>P7777*B7777</f>
        <v>9900</v>
      </c>
      <c r="R7777" s="2">
        <f>(Q7777-O7777)/O7777*100</f>
        <v>44.7537723710376</v>
      </c>
    </row>
    <row r="7778" spans="1:18">
      <c r="A7778" s="2" t="str">
        <f>"雪峰科技"</f>
        <v>雪峰科技</v>
      </c>
      <c r="B7778" s="2">
        <v>200</v>
      </c>
      <c r="C7778" s="2">
        <v>100</v>
      </c>
      <c r="D7778" s="2" t="str">
        <f>"人民币"</f>
        <v>人民币</v>
      </c>
      <c r="E7778" s="2">
        <v>37.898</v>
      </c>
      <c r="F7778" s="2">
        <v>-1239.59</v>
      </c>
      <c r="G7778" s="2">
        <v>-16.35</v>
      </c>
      <c r="H7778" s="2"/>
      <c r="I7778" s="2">
        <v>6340</v>
      </c>
      <c r="J7778" s="2">
        <v>31.7</v>
      </c>
      <c r="K7778" s="2">
        <v>100</v>
      </c>
      <c r="L7778" s="2">
        <v>0</v>
      </c>
      <c r="M7778" s="2" t="str">
        <f>"603227"</f>
        <v>603227</v>
      </c>
      <c r="N7778" s="2" t="str">
        <f>"A453612732"</f>
        <v>A453612732</v>
      </c>
      <c r="O7778" s="2" t="str">
        <f>"7579.59"</f>
        <v>7579.59</v>
      </c>
      <c r="P7778" s="2">
        <v>42</v>
      </c>
      <c r="Q7778" s="2">
        <f>P7778*B7778</f>
        <v>8400</v>
      </c>
      <c r="R7778" s="2">
        <f>(Q7778-O7778)/O7778*100</f>
        <v>10.8239363870605</v>
      </c>
    </row>
    <row r="7779" spans="1:18">
      <c r="A7779" s="2" t="str">
        <f>"三花股份"</f>
        <v>三花股份</v>
      </c>
      <c r="B7779" s="2">
        <v>400</v>
      </c>
      <c r="C7779" s="2">
        <v>400</v>
      </c>
      <c r="D7779" s="2" t="str">
        <f>"人民币"</f>
        <v>人民币</v>
      </c>
      <c r="E7779" s="2">
        <v>13.737</v>
      </c>
      <c r="F7779" s="2">
        <v>69.25</v>
      </c>
      <c r="G7779" s="2">
        <v>1.26</v>
      </c>
      <c r="H7779" s="2"/>
      <c r="I7779" s="2">
        <v>5564</v>
      </c>
      <c r="J7779" s="2">
        <v>13.91</v>
      </c>
      <c r="K7779" s="2">
        <v>0</v>
      </c>
      <c r="L7779" s="2">
        <v>0</v>
      </c>
      <c r="M7779" s="2" t="str">
        <f>"002050"</f>
        <v>002050</v>
      </c>
      <c r="N7779" s="2" t="str">
        <f t="shared" ref="N7779:N7784" si="2322">"0157472516"</f>
        <v>0157472516</v>
      </c>
      <c r="O7779" s="2" t="str">
        <f>"5494.75"</f>
        <v>5494.75</v>
      </c>
      <c r="P7779" s="2">
        <v>20</v>
      </c>
      <c r="Q7779" s="2">
        <f>P7779*B7779</f>
        <v>8000</v>
      </c>
      <c r="R7779" s="2">
        <f>(Q7779-O7779)/O7779*100</f>
        <v>45.5935210883116</v>
      </c>
    </row>
    <row r="7780" spans="1:18">
      <c r="A7780" s="2" t="str">
        <f>"农 产 品"</f>
        <v>农 产 品</v>
      </c>
      <c r="B7780" s="2">
        <v>200</v>
      </c>
      <c r="C7780" s="2">
        <v>200</v>
      </c>
      <c r="D7780" s="2" t="str">
        <f>"人民币"</f>
        <v>人民币</v>
      </c>
      <c r="E7780" s="2">
        <v>25.665</v>
      </c>
      <c r="F7780" s="2">
        <v>-601</v>
      </c>
      <c r="G7780" s="2">
        <v>-11.71</v>
      </c>
      <c r="H7780" s="2"/>
      <c r="I7780" s="2">
        <v>4532</v>
      </c>
      <c r="J7780" s="2">
        <v>22.66</v>
      </c>
      <c r="K7780" s="2">
        <v>0</v>
      </c>
      <c r="L7780" s="2">
        <v>0</v>
      </c>
      <c r="M7780" s="2" t="str">
        <f>"000061"</f>
        <v>000061</v>
      </c>
      <c r="N7780" s="2" t="str">
        <f>"0157472516"</f>
        <v>0157472516</v>
      </c>
      <c r="O7780" s="2" t="str">
        <f>"5133.00"</f>
        <v>5133.00</v>
      </c>
      <c r="P7780" s="2">
        <v>35</v>
      </c>
      <c r="Q7780" s="2">
        <f>P7780*B7780</f>
        <v>7000</v>
      </c>
      <c r="R7780" s="2">
        <f>(Q7780-O7780)/O7780*100</f>
        <v>36.3724917202416</v>
      </c>
    </row>
    <row r="7781" spans="1:18">
      <c r="A7781" s="2" t="str">
        <f>"北京城建"</f>
        <v>北京城建</v>
      </c>
      <c r="B7781" s="2">
        <v>200</v>
      </c>
      <c r="C7781" s="2">
        <v>200</v>
      </c>
      <c r="D7781" s="2" t="str">
        <f>"人民币"</f>
        <v>人民币</v>
      </c>
      <c r="E7781" s="2">
        <v>24.605</v>
      </c>
      <c r="F7781" s="2">
        <v>-394.99</v>
      </c>
      <c r="G7781" s="2">
        <v>-8.03</v>
      </c>
      <c r="H7781" s="2"/>
      <c r="I7781" s="2">
        <v>4526</v>
      </c>
      <c r="J7781" s="2">
        <v>22.63</v>
      </c>
      <c r="K7781" s="2">
        <v>0</v>
      </c>
      <c r="L7781" s="2">
        <v>0</v>
      </c>
      <c r="M7781" s="2" t="str">
        <f>"600266"</f>
        <v>600266</v>
      </c>
      <c r="N7781" s="2" t="str">
        <f t="shared" ref="N7781:N7783" si="2323">"A453612732"</f>
        <v>A453612732</v>
      </c>
      <c r="O7781" s="2" t="str">
        <f>"4920.99"</f>
        <v>4920.99</v>
      </c>
      <c r="P7781" s="2">
        <v>28</v>
      </c>
      <c r="Q7781" s="2">
        <f>P7781*B7781</f>
        <v>5600</v>
      </c>
      <c r="R7781" s="2">
        <f>(Q7781-O7781)/O7781*100</f>
        <v>13.7982397850839</v>
      </c>
    </row>
    <row r="7782" spans="1:18">
      <c r="A7782" s="2" t="str">
        <f>"上汽集团"</f>
        <v>上汽集团</v>
      </c>
      <c r="B7782" s="2">
        <v>200</v>
      </c>
      <c r="C7782" s="2">
        <v>200</v>
      </c>
      <c r="D7782" s="2" t="str">
        <f>"人民币"</f>
        <v>人民币</v>
      </c>
      <c r="E7782" s="2">
        <v>24.736</v>
      </c>
      <c r="F7782" s="2">
        <v>-449.12</v>
      </c>
      <c r="G7782" s="2">
        <v>-9.08</v>
      </c>
      <c r="H7782" s="2"/>
      <c r="I7782" s="2">
        <v>4498</v>
      </c>
      <c r="J7782" s="2">
        <v>22.49</v>
      </c>
      <c r="K7782" s="2">
        <v>0</v>
      </c>
      <c r="L7782" s="2">
        <v>0</v>
      </c>
      <c r="M7782" s="2" t="str">
        <f>"600104"</f>
        <v>600104</v>
      </c>
      <c r="N7782" s="2" t="str">
        <f>"A453612732"</f>
        <v>A453612732</v>
      </c>
      <c r="O7782" s="2" t="str">
        <f>"4947.12"</f>
        <v>4947.12</v>
      </c>
      <c r="P7782" s="2">
        <v>35</v>
      </c>
      <c r="Q7782" s="2">
        <f>P7782*B7782</f>
        <v>7000</v>
      </c>
      <c r="R7782" s="2">
        <f>(Q7782-O7782)/O7782*100</f>
        <v>41.4964666310904</v>
      </c>
    </row>
    <row r="7783" spans="1:18">
      <c r="A7783" s="2" t="str">
        <f>"中海集运"</f>
        <v>中海集运</v>
      </c>
      <c r="B7783" s="2">
        <v>400</v>
      </c>
      <c r="C7783" s="2">
        <v>400</v>
      </c>
      <c r="D7783" s="2" t="str">
        <f>"人民币"</f>
        <v>人民币</v>
      </c>
      <c r="E7783" s="2">
        <v>9.099</v>
      </c>
      <c r="F7783" s="2">
        <v>-167.68</v>
      </c>
      <c r="G7783" s="2">
        <v>-4.6</v>
      </c>
      <c r="H7783" s="2"/>
      <c r="I7783" s="2">
        <v>3472</v>
      </c>
      <c r="J7783" s="2">
        <v>8.68</v>
      </c>
      <c r="K7783" s="2">
        <v>0</v>
      </c>
      <c r="L7783" s="2">
        <v>0</v>
      </c>
      <c r="M7783" s="2" t="str">
        <f>"601866"</f>
        <v>601866</v>
      </c>
      <c r="N7783" s="2" t="str">
        <f>"A453612732"</f>
        <v>A453612732</v>
      </c>
      <c r="O7783" s="2" t="str">
        <f>"3639.68"</f>
        <v>3639.68</v>
      </c>
      <c r="P7783" s="2">
        <v>12</v>
      </c>
      <c r="Q7783" s="2">
        <f>P7783*B7783</f>
        <v>4800</v>
      </c>
      <c r="R7783" s="2">
        <f>(Q7783-O7783)/O7783*100</f>
        <v>31.8797256901706</v>
      </c>
    </row>
    <row r="7784" spans="1:18">
      <c r="A7784" s="2" t="str">
        <f>"中航军B"</f>
        <v>中航军B</v>
      </c>
      <c r="B7784" s="2">
        <v>3000</v>
      </c>
      <c r="C7784" s="2">
        <v>3000</v>
      </c>
      <c r="D7784" s="2" t="str">
        <f>"人民币"</f>
        <v>人民币</v>
      </c>
      <c r="E7784" s="2">
        <v>0.972</v>
      </c>
      <c r="F7784" s="2">
        <v>-62</v>
      </c>
      <c r="G7784" s="2">
        <v>-2.16</v>
      </c>
      <c r="H7784" s="2"/>
      <c r="I7784" s="2">
        <v>2853</v>
      </c>
      <c r="J7784" s="2">
        <v>0.951</v>
      </c>
      <c r="K7784" s="2">
        <v>0</v>
      </c>
      <c r="L7784" s="2">
        <v>0</v>
      </c>
      <c r="M7784" s="2" t="str">
        <f>"150222"</f>
        <v>150222</v>
      </c>
      <c r="N7784" s="2" t="str">
        <f>"0157472516"</f>
        <v>0157472516</v>
      </c>
      <c r="O7784" s="2" t="str">
        <f>"2915.00"</f>
        <v>2915.00</v>
      </c>
      <c r="P7784" s="2">
        <v>1.1</v>
      </c>
      <c r="Q7784" s="2">
        <f>P7784*B7784</f>
        <v>3300</v>
      </c>
      <c r="R7784" s="2">
        <f>(Q7784-O7784)/O7784*100</f>
        <v>13.2075471698113</v>
      </c>
    </row>
    <row r="7785" spans="1:18">
      <c r="A7785" s="2" t="str">
        <f>"华贸物流"</f>
        <v>华贸物流</v>
      </c>
      <c r="B7785" s="2">
        <v>200</v>
      </c>
      <c r="C7785" s="2">
        <v>200</v>
      </c>
      <c r="D7785" s="2" t="str">
        <f>"人民币"</f>
        <v>人民币</v>
      </c>
      <c r="E7785" s="2">
        <v>16.576</v>
      </c>
      <c r="F7785" s="2">
        <v>-473.12</v>
      </c>
      <c r="G7785" s="2">
        <v>-14.27</v>
      </c>
      <c r="H7785" s="2"/>
      <c r="I7785" s="2">
        <v>2842</v>
      </c>
      <c r="J7785" s="2">
        <v>14.21</v>
      </c>
      <c r="K7785" s="2">
        <v>0</v>
      </c>
      <c r="L7785" s="2">
        <v>0</v>
      </c>
      <c r="M7785" s="2" t="str">
        <f>"603128"</f>
        <v>603128</v>
      </c>
      <c r="N7785" s="2" t="str">
        <f t="shared" ref="N7785:N7788" si="2324">"A453612732"</f>
        <v>A453612732</v>
      </c>
      <c r="O7785" s="2" t="str">
        <f>"3315.12"</f>
        <v>3315.12</v>
      </c>
      <c r="P7785" s="2">
        <v>20</v>
      </c>
      <c r="Q7785" s="2">
        <f>P7785*B7785</f>
        <v>4000</v>
      </c>
      <c r="R7785" s="2">
        <f>(Q7785-O7785)/O7785*100</f>
        <v>20.6592823185888</v>
      </c>
    </row>
    <row r="7786" spans="1:18">
      <c r="A7786" s="2" t="str">
        <f>"盛达矿业"</f>
        <v>盛达矿业</v>
      </c>
      <c r="B7786" s="2">
        <v>100</v>
      </c>
      <c r="C7786" s="2">
        <v>100</v>
      </c>
      <c r="D7786" s="2" t="str">
        <f>"人民币"</f>
        <v>人民币</v>
      </c>
      <c r="E7786" s="2">
        <v>38.308</v>
      </c>
      <c r="F7786" s="2">
        <v>-1175.77</v>
      </c>
      <c r="G7786" s="2">
        <v>-30.69</v>
      </c>
      <c r="H7786" s="2"/>
      <c r="I7786" s="2">
        <v>2655</v>
      </c>
      <c r="J7786" s="2">
        <v>26.55</v>
      </c>
      <c r="K7786" s="2">
        <v>0</v>
      </c>
      <c r="L7786" s="2">
        <v>100</v>
      </c>
      <c r="M7786" s="2" t="str">
        <f>"000603"</f>
        <v>000603</v>
      </c>
      <c r="N7786" s="2" t="str">
        <f>"0157472516"</f>
        <v>0157472516</v>
      </c>
      <c r="O7786" s="2" t="str">
        <f>"3830.77"</f>
        <v>3830.77</v>
      </c>
      <c r="P7786" s="2">
        <v>40</v>
      </c>
      <c r="Q7786" s="2">
        <f>P7786*B7786</f>
        <v>4000</v>
      </c>
      <c r="R7786" s="2">
        <f>(Q7786-O7786)/O7786*100</f>
        <v>4.41764971533138</v>
      </c>
    </row>
    <row r="7787" spans="1:18">
      <c r="A7787" s="2" t="str">
        <f>"大众交通"</f>
        <v>大众交通</v>
      </c>
      <c r="B7787" s="2">
        <v>100</v>
      </c>
      <c r="C7787" s="2">
        <v>100</v>
      </c>
      <c r="D7787" s="2" t="str">
        <f>"人民币"</f>
        <v>人民币</v>
      </c>
      <c r="E7787" s="2">
        <v>30.941</v>
      </c>
      <c r="F7787" s="2">
        <v>-1037.13</v>
      </c>
      <c r="G7787" s="2">
        <v>-33.52</v>
      </c>
      <c r="H7787" s="2"/>
      <c r="I7787" s="2">
        <v>2057</v>
      </c>
      <c r="J7787" s="2">
        <v>20.57</v>
      </c>
      <c r="K7787" s="2">
        <v>0</v>
      </c>
      <c r="L7787" s="2">
        <v>0</v>
      </c>
      <c r="M7787" s="2" t="str">
        <f>"600611"</f>
        <v>600611</v>
      </c>
      <c r="N7787" s="2" t="str">
        <f>"A453612732"</f>
        <v>A453612732</v>
      </c>
      <c r="O7787" s="2" t="str">
        <f>"3094.13"</f>
        <v>3094.13</v>
      </c>
      <c r="P7787" s="2">
        <v>28</v>
      </c>
      <c r="Q7787" s="2">
        <f>P7787*B7787</f>
        <v>2800</v>
      </c>
      <c r="R7787" s="2">
        <f>(Q7787-O7787)/O7787*100</f>
        <v>-9.50606470962759</v>
      </c>
    </row>
    <row r="7788" spans="1:18">
      <c r="A7788" s="2" t="str">
        <f>"中国中车"</f>
        <v>中国中车</v>
      </c>
      <c r="B7788" s="2">
        <v>100</v>
      </c>
      <c r="C7788" s="2">
        <v>100</v>
      </c>
      <c r="D7788" s="2" t="str">
        <f>"人民币"</f>
        <v>人民币</v>
      </c>
      <c r="E7788" s="2">
        <v>26.395</v>
      </c>
      <c r="F7788" s="2">
        <v>-631.5</v>
      </c>
      <c r="G7788" s="2">
        <v>-23.92</v>
      </c>
      <c r="H7788" s="2"/>
      <c r="I7788" s="2">
        <v>2008</v>
      </c>
      <c r="J7788" s="2">
        <v>20.08</v>
      </c>
      <c r="K7788" s="2">
        <v>0</v>
      </c>
      <c r="L7788" s="2">
        <v>100</v>
      </c>
      <c r="M7788" s="2" t="str">
        <f>"601766"</f>
        <v>601766</v>
      </c>
      <c r="N7788" s="2" t="str">
        <f>"A453612732"</f>
        <v>A453612732</v>
      </c>
      <c r="O7788" s="2" t="str">
        <f>"2639.50"</f>
        <v>2639.50</v>
      </c>
      <c r="P7788" s="2">
        <v>30</v>
      </c>
      <c r="Q7788" s="2">
        <f>P7788*B7788</f>
        <v>3000</v>
      </c>
      <c r="R7788" s="2">
        <f>(Q7788-O7788)/O7788*100</f>
        <v>13.6578897518469</v>
      </c>
    </row>
    <row r="7789" spans="1:18">
      <c r="A7789" s="2" t="s">
        <v>8</v>
      </c>
      <c r="B7789" s="2" t="s">
        <v>9</v>
      </c>
      <c r="C7789" s="4" t="s">
        <v>10</v>
      </c>
      <c r="D7789" s="4"/>
      <c r="E7789" s="4"/>
      <c r="F7789" s="2"/>
      <c r="G7789" s="2">
        <f>SUM(G7773:G7788)</f>
        <v>-178.38</v>
      </c>
      <c r="H7789" s="2"/>
      <c r="I7789" s="2"/>
      <c r="J7789" s="2"/>
      <c r="K7789" s="2"/>
      <c r="L7789" s="2"/>
      <c r="M7789" s="2"/>
      <c r="N7789" s="2"/>
      <c r="O7789" s="2"/>
      <c r="P7789" s="2"/>
      <c r="Q7789" s="2">
        <f>SUM(Q7773:Q7788)</f>
        <v>134800</v>
      </c>
      <c r="R7789" s="2"/>
    </row>
    <row r="7790" customFormat="1" spans="3:8">
      <c r="C7790" s="5"/>
      <c r="D7790" s="5"/>
      <c r="E7790" s="5"/>
      <c r="H7790" s="6">
        <v>42257</v>
      </c>
    </row>
    <row r="7791" spans="2:18">
      <c r="B7791" s="2" t="str">
        <f>"币种"</f>
        <v>币种</v>
      </c>
      <c r="C7791" s="2" t="str">
        <f>"余额"</f>
        <v>余额</v>
      </c>
      <c r="D7791" s="2" t="str">
        <f>"可用"</f>
        <v>可用</v>
      </c>
      <c r="E7791" s="2" t="str">
        <f>"可取"</f>
        <v>可取</v>
      </c>
      <c r="F7791" s="2" t="str">
        <f>"参考市值"</f>
        <v>参考市值</v>
      </c>
      <c r="G7791" s="2" t="str">
        <f>"资产"</f>
        <v>资产</v>
      </c>
      <c r="H7791" s="2" t="str">
        <f>"盈亏"</f>
        <v>盈亏</v>
      </c>
      <c r="I7791" s="2"/>
      <c r="J7791" s="2"/>
      <c r="K7791" s="2"/>
      <c r="L7791" s="2"/>
      <c r="M7791" s="2"/>
      <c r="N7791" s="2"/>
      <c r="O7791" s="2"/>
      <c r="P7791" s="2"/>
      <c r="Q7791" s="2"/>
      <c r="R7791" s="2"/>
    </row>
    <row r="7792" spans="2:18">
      <c r="B7792" s="2" t="str">
        <f>"人民币"</f>
        <v>人民币</v>
      </c>
      <c r="C7792" s="2" t="str">
        <f>"5508.71"</f>
        <v>5508.71</v>
      </c>
      <c r="D7792" s="2" t="str">
        <f>"138.54"</f>
        <v>138.54</v>
      </c>
      <c r="E7792" s="2" t="str">
        <f>"138.54"</f>
        <v>138.54</v>
      </c>
      <c r="F7792" s="2" t="str">
        <f>"91616.00"</f>
        <v>91616.00</v>
      </c>
      <c r="G7792" s="2" t="str">
        <f>"91754.54"</f>
        <v>91754.54</v>
      </c>
      <c r="H7792" s="2" t="str">
        <f>"-9194.42"</f>
        <v>-9194.42</v>
      </c>
      <c r="I7792" s="2"/>
      <c r="J7792" s="2"/>
      <c r="K7792" s="2"/>
      <c r="L7792" s="2"/>
      <c r="M7792" s="2"/>
      <c r="N7792" s="2"/>
      <c r="O7792" s="2"/>
      <c r="P7792" s="2"/>
      <c r="Q7792" s="2"/>
      <c r="R7792" s="2"/>
    </row>
    <row r="7793" spans="2:18"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8"/>
    </row>
    <row r="7794" spans="2:19">
      <c r="B7794" s="2" t="s">
        <v>0</v>
      </c>
      <c r="C7794" s="2" t="str">
        <f>"证券数量"</f>
        <v>证券数量</v>
      </c>
      <c r="D7794" s="2" t="s">
        <v>1</v>
      </c>
      <c r="E7794" s="2" t="str">
        <f>"价格币种"</f>
        <v>价格币种</v>
      </c>
      <c r="F7794" s="2" t="str">
        <f>"成本价"</f>
        <v>成本价</v>
      </c>
      <c r="G7794" s="2" t="str">
        <f>"浮动盈亏"</f>
        <v>浮动盈亏</v>
      </c>
      <c r="H7794" s="2" t="str">
        <f>"盈亏比例(%)"</f>
        <v>盈亏比例(%)</v>
      </c>
      <c r="I7794" s="2" t="str">
        <f>"折算汇率"</f>
        <v>折算汇率</v>
      </c>
      <c r="J7794" s="2" t="str">
        <f>"最新市值"</f>
        <v>最新市值</v>
      </c>
      <c r="K7794" s="2" t="str">
        <f>"当前价"</f>
        <v>当前价</v>
      </c>
      <c r="L7794" s="2" t="str">
        <f>"今买数量"</f>
        <v>今买数量</v>
      </c>
      <c r="M7794" s="2" t="str">
        <f>"今卖数量"</f>
        <v>今卖数量</v>
      </c>
      <c r="N7794" s="2" t="str">
        <f>"证券代码"</f>
        <v>证券代码</v>
      </c>
      <c r="O7794" s="2" t="str">
        <f>"股东代码"</f>
        <v>股东代码</v>
      </c>
      <c r="P7794" s="2" t="str">
        <f>"成本金额"</f>
        <v>成本金额</v>
      </c>
      <c r="Q7794" s="2" t="s">
        <v>2</v>
      </c>
      <c r="R7794" s="2"/>
      <c r="S7794" s="2" t="s">
        <v>3</v>
      </c>
    </row>
    <row r="7795" spans="2:19">
      <c r="B7795" s="2" t="s">
        <v>4</v>
      </c>
      <c r="C7795" s="9" t="s">
        <v>5</v>
      </c>
      <c r="D7795" s="9" t="s">
        <v>5</v>
      </c>
      <c r="E7795" s="2" t="str">
        <f t="shared" ref="E7795:E7810" si="2325">"人民币"</f>
        <v>人民币</v>
      </c>
      <c r="F7795" s="2">
        <v>19.758</v>
      </c>
      <c r="G7795" s="2">
        <v>-1294.53</v>
      </c>
      <c r="H7795" s="2">
        <v>-8.19</v>
      </c>
      <c r="I7795" s="9" t="s">
        <v>6</v>
      </c>
      <c r="J7795" s="2">
        <v>14512</v>
      </c>
      <c r="K7795" s="2">
        <v>18.14</v>
      </c>
      <c r="L7795" s="2">
        <v>0</v>
      </c>
      <c r="M7795" s="2">
        <v>0</v>
      </c>
      <c r="N7795" s="2" t="str">
        <f>"000936"</f>
        <v>000936</v>
      </c>
      <c r="O7795" s="2" t="str">
        <f t="shared" ref="O7795:O7798" si="2326">"0157472516"</f>
        <v>0157472516</v>
      </c>
      <c r="P7795" s="2" t="str">
        <f>"15806.53"</f>
        <v>15806.53</v>
      </c>
      <c r="Q7795" s="2">
        <v>30</v>
      </c>
      <c r="R7795" s="2">
        <f t="shared" ref="R7795:R7810" si="2327">Q7795*C7795</f>
        <v>24000</v>
      </c>
      <c r="S7795" s="2">
        <f t="shared" ref="S7795:S7810" si="2328">(R7795-P7795)/P7795*100</f>
        <v>51.835981711356</v>
      </c>
    </row>
    <row r="7796" spans="2:19">
      <c r="B7796" s="2" t="str">
        <f>"创业板B"</f>
        <v>创业板B</v>
      </c>
      <c r="C7796" s="2">
        <v>10000</v>
      </c>
      <c r="D7796" s="2">
        <v>10000</v>
      </c>
      <c r="E7796" s="2" t="str">
        <f>"人民币"</f>
        <v>人民币</v>
      </c>
      <c r="F7796" s="2">
        <v>1.116</v>
      </c>
      <c r="G7796" s="2">
        <v>-927.5</v>
      </c>
      <c r="H7796" s="2">
        <v>-8.33</v>
      </c>
      <c r="I7796" s="2"/>
      <c r="J7796" s="2">
        <v>10230</v>
      </c>
      <c r="K7796" s="2">
        <v>1.023</v>
      </c>
      <c r="L7796" s="2">
        <v>0</v>
      </c>
      <c r="M7796" s="2">
        <v>0</v>
      </c>
      <c r="N7796" s="2" t="str">
        <f>"150153"</f>
        <v>150153</v>
      </c>
      <c r="O7796" s="2" t="str">
        <f>"0157472516"</f>
        <v>0157472516</v>
      </c>
      <c r="P7796" s="2" t="str">
        <f>"11157.50"</f>
        <v>11157.50</v>
      </c>
      <c r="Q7796" s="2">
        <v>1.3</v>
      </c>
      <c r="R7796" s="2">
        <f>Q7796*C7796</f>
        <v>13000</v>
      </c>
      <c r="S7796" s="2">
        <f>(R7796-P7796)/P7796*100</f>
        <v>16.5135559041004</v>
      </c>
    </row>
    <row r="7797" spans="2:19">
      <c r="B7797" s="2" t="s">
        <v>7</v>
      </c>
      <c r="C7797" s="2">
        <v>600</v>
      </c>
      <c r="D7797" s="2">
        <v>600</v>
      </c>
      <c r="E7797" s="2" t="str">
        <f>"人民币"</f>
        <v>人民币</v>
      </c>
      <c r="F7797" s="2">
        <v>17.548</v>
      </c>
      <c r="G7797" s="2">
        <v>-310.88</v>
      </c>
      <c r="H7797" s="2">
        <v>-2.95</v>
      </c>
      <c r="I7797" s="2"/>
      <c r="J7797" s="2">
        <v>10218</v>
      </c>
      <c r="K7797" s="2">
        <v>17.03</v>
      </c>
      <c r="L7797" s="2">
        <v>0</v>
      </c>
      <c r="M7797" s="2">
        <v>0</v>
      </c>
      <c r="N7797" s="2" t="str">
        <f>"600008"</f>
        <v>600008</v>
      </c>
      <c r="O7797" s="2" t="str">
        <f t="shared" ref="O7797:O7800" si="2329">"A453612732"</f>
        <v>A453612732</v>
      </c>
      <c r="P7797" s="2" t="str">
        <f>"10528.88"</f>
        <v>10528.88</v>
      </c>
      <c r="Q7797" s="2">
        <v>25</v>
      </c>
      <c r="R7797" s="2">
        <f>Q7797*C7797</f>
        <v>15000</v>
      </c>
      <c r="S7797" s="2">
        <f>(R7797-P7797)/P7797*100</f>
        <v>42.4652954540274</v>
      </c>
    </row>
    <row r="7798" spans="2:19">
      <c r="B7798" s="2" t="str">
        <f>"华英农业"</f>
        <v>华英农业</v>
      </c>
      <c r="C7798" s="2">
        <v>600</v>
      </c>
      <c r="D7798" s="2">
        <v>300</v>
      </c>
      <c r="E7798" s="2" t="str">
        <f>"人民币"</f>
        <v>人民币</v>
      </c>
      <c r="F7798" s="2">
        <v>14.948</v>
      </c>
      <c r="G7798" s="2">
        <v>-418.66</v>
      </c>
      <c r="H7798" s="2">
        <v>-4.67</v>
      </c>
      <c r="I7798" s="2"/>
      <c r="J7798" s="2">
        <v>8550</v>
      </c>
      <c r="K7798" s="2">
        <v>14.25</v>
      </c>
      <c r="L7798" s="2">
        <v>300</v>
      </c>
      <c r="M7798" s="2">
        <v>0</v>
      </c>
      <c r="N7798" s="2" t="str">
        <f>"002321"</f>
        <v>002321</v>
      </c>
      <c r="O7798" s="2" t="str">
        <f>"0157472516"</f>
        <v>0157472516</v>
      </c>
      <c r="P7798" s="2" t="str">
        <f>"8968.66"</f>
        <v>8968.66</v>
      </c>
      <c r="Q7798" s="2">
        <v>25</v>
      </c>
      <c r="R7798" s="2">
        <f>Q7798*C7798</f>
        <v>15000</v>
      </c>
      <c r="S7798" s="2">
        <f>(R7798-P7798)/P7798*100</f>
        <v>67.2490650777262</v>
      </c>
    </row>
    <row r="7799" spans="2:19">
      <c r="B7799" s="2" t="str">
        <f>"*ST阳化"</f>
        <v>*ST阳化</v>
      </c>
      <c r="C7799" s="2">
        <v>900</v>
      </c>
      <c r="D7799" s="2">
        <v>600</v>
      </c>
      <c r="E7799" s="2" t="str">
        <f>"人民币"</f>
        <v>人民币</v>
      </c>
      <c r="F7799" s="2">
        <v>7.599</v>
      </c>
      <c r="G7799" s="2">
        <v>-80.2</v>
      </c>
      <c r="H7799" s="2">
        <v>-1.17</v>
      </c>
      <c r="I7799" s="2"/>
      <c r="J7799" s="2">
        <v>6759</v>
      </c>
      <c r="K7799" s="2">
        <v>7.51</v>
      </c>
      <c r="L7799" s="2">
        <v>300</v>
      </c>
      <c r="M7799" s="2">
        <v>0</v>
      </c>
      <c r="N7799" s="2" t="str">
        <f>"600691"</f>
        <v>600691</v>
      </c>
      <c r="O7799" s="2" t="str">
        <f>"A453612732"</f>
        <v>A453612732</v>
      </c>
      <c r="P7799" s="2" t="str">
        <f>"6839.20"</f>
        <v>6839.20</v>
      </c>
      <c r="Q7799" s="2">
        <v>11</v>
      </c>
      <c r="R7799" s="2">
        <f>Q7799*C7799</f>
        <v>9900</v>
      </c>
      <c r="S7799" s="2">
        <f>(R7799-P7799)/P7799*100</f>
        <v>44.7537723710376</v>
      </c>
    </row>
    <row r="7800" spans="2:19">
      <c r="B7800" s="2" t="str">
        <f>"雪峰科技"</f>
        <v>雪峰科技</v>
      </c>
      <c r="C7800" s="2">
        <v>200</v>
      </c>
      <c r="D7800" s="2">
        <v>100</v>
      </c>
      <c r="E7800" s="2" t="str">
        <f>"人民币"</f>
        <v>人民币</v>
      </c>
      <c r="F7800" s="2">
        <v>37.898</v>
      </c>
      <c r="G7800" s="2">
        <v>-1239.59</v>
      </c>
      <c r="H7800" s="2">
        <v>-16.35</v>
      </c>
      <c r="I7800" s="2"/>
      <c r="J7800" s="2">
        <v>6340</v>
      </c>
      <c r="K7800" s="2">
        <v>31.7</v>
      </c>
      <c r="L7800" s="2">
        <v>100</v>
      </c>
      <c r="M7800" s="2">
        <v>0</v>
      </c>
      <c r="N7800" s="2" t="str">
        <f>"603227"</f>
        <v>603227</v>
      </c>
      <c r="O7800" s="2" t="str">
        <f>"A453612732"</f>
        <v>A453612732</v>
      </c>
      <c r="P7800" s="2" t="str">
        <f>"7579.59"</f>
        <v>7579.59</v>
      </c>
      <c r="Q7800" s="2">
        <v>42</v>
      </c>
      <c r="R7800" s="2">
        <f>Q7800*C7800</f>
        <v>8400</v>
      </c>
      <c r="S7800" s="2">
        <f>(R7800-P7800)/P7800*100</f>
        <v>10.8239363870605</v>
      </c>
    </row>
    <row r="7801" spans="2:19">
      <c r="B7801" s="2" t="str">
        <f>"三花股份"</f>
        <v>三花股份</v>
      </c>
      <c r="C7801" s="2">
        <v>400</v>
      </c>
      <c r="D7801" s="2">
        <v>400</v>
      </c>
      <c r="E7801" s="2" t="str">
        <f>"人民币"</f>
        <v>人民币</v>
      </c>
      <c r="F7801" s="2">
        <v>13.737</v>
      </c>
      <c r="G7801" s="2">
        <v>69.25</v>
      </c>
      <c r="H7801" s="2">
        <v>1.26</v>
      </c>
      <c r="I7801" s="2"/>
      <c r="J7801" s="2">
        <v>5564</v>
      </c>
      <c r="K7801" s="2">
        <v>13.91</v>
      </c>
      <c r="L7801" s="2">
        <v>0</v>
      </c>
      <c r="M7801" s="2">
        <v>0</v>
      </c>
      <c r="N7801" s="2" t="str">
        <f>"002050"</f>
        <v>002050</v>
      </c>
      <c r="O7801" s="2" t="str">
        <f t="shared" ref="O7801:O7806" si="2330">"0157472516"</f>
        <v>0157472516</v>
      </c>
      <c r="P7801" s="2" t="str">
        <f>"5494.75"</f>
        <v>5494.75</v>
      </c>
      <c r="Q7801" s="2">
        <v>20</v>
      </c>
      <c r="R7801" s="2">
        <f>Q7801*C7801</f>
        <v>8000</v>
      </c>
      <c r="S7801" s="2">
        <f>(R7801-P7801)/P7801*100</f>
        <v>45.5935210883116</v>
      </c>
    </row>
    <row r="7802" spans="2:19">
      <c r="B7802" s="2" t="str">
        <f>"农 产 品"</f>
        <v>农 产 品</v>
      </c>
      <c r="C7802" s="2">
        <v>200</v>
      </c>
      <c r="D7802" s="2">
        <v>200</v>
      </c>
      <c r="E7802" s="2" t="str">
        <f>"人民币"</f>
        <v>人民币</v>
      </c>
      <c r="F7802" s="2">
        <v>25.665</v>
      </c>
      <c r="G7802" s="2">
        <v>-601</v>
      </c>
      <c r="H7802" s="2">
        <v>-11.71</v>
      </c>
      <c r="I7802" s="2"/>
      <c r="J7802" s="2">
        <v>4532</v>
      </c>
      <c r="K7802" s="2">
        <v>22.66</v>
      </c>
      <c r="L7802" s="2">
        <v>0</v>
      </c>
      <c r="M7802" s="2">
        <v>0</v>
      </c>
      <c r="N7802" s="2" t="str">
        <f>"000061"</f>
        <v>000061</v>
      </c>
      <c r="O7802" s="2" t="str">
        <f>"0157472516"</f>
        <v>0157472516</v>
      </c>
      <c r="P7802" s="2" t="str">
        <f>"5133.00"</f>
        <v>5133.00</v>
      </c>
      <c r="Q7802" s="2">
        <v>35</v>
      </c>
      <c r="R7802" s="2">
        <f>Q7802*C7802</f>
        <v>7000</v>
      </c>
      <c r="S7802" s="2">
        <f>(R7802-P7802)/P7802*100</f>
        <v>36.3724917202416</v>
      </c>
    </row>
    <row r="7803" spans="2:19">
      <c r="B7803" s="2" t="str">
        <f>"北京城建"</f>
        <v>北京城建</v>
      </c>
      <c r="C7803" s="2">
        <v>200</v>
      </c>
      <c r="D7803" s="2">
        <v>200</v>
      </c>
      <c r="E7803" s="2" t="str">
        <f>"人民币"</f>
        <v>人民币</v>
      </c>
      <c r="F7803" s="2">
        <v>24.605</v>
      </c>
      <c r="G7803" s="2">
        <v>-394.99</v>
      </c>
      <c r="H7803" s="2">
        <v>-8.03</v>
      </c>
      <c r="I7803" s="2"/>
      <c r="J7803" s="2">
        <v>4526</v>
      </c>
      <c r="K7803" s="2">
        <v>22.63</v>
      </c>
      <c r="L7803" s="2">
        <v>0</v>
      </c>
      <c r="M7803" s="2">
        <v>0</v>
      </c>
      <c r="N7803" s="2" t="str">
        <f>"600266"</f>
        <v>600266</v>
      </c>
      <c r="O7803" s="2" t="str">
        <f t="shared" ref="O7803:O7805" si="2331">"A453612732"</f>
        <v>A453612732</v>
      </c>
      <c r="P7803" s="2" t="str">
        <f>"4920.99"</f>
        <v>4920.99</v>
      </c>
      <c r="Q7803" s="2">
        <v>28</v>
      </c>
      <c r="R7803" s="2">
        <f>Q7803*C7803</f>
        <v>5600</v>
      </c>
      <c r="S7803" s="2">
        <f>(R7803-P7803)/P7803*100</f>
        <v>13.7982397850839</v>
      </c>
    </row>
    <row r="7804" spans="2:19">
      <c r="B7804" s="2" t="str">
        <f>"上汽集团"</f>
        <v>上汽集团</v>
      </c>
      <c r="C7804" s="2">
        <v>200</v>
      </c>
      <c r="D7804" s="2">
        <v>200</v>
      </c>
      <c r="E7804" s="2" t="str">
        <f>"人民币"</f>
        <v>人民币</v>
      </c>
      <c r="F7804" s="2">
        <v>24.736</v>
      </c>
      <c r="G7804" s="2">
        <v>-449.12</v>
      </c>
      <c r="H7804" s="2">
        <v>-9.08</v>
      </c>
      <c r="I7804" s="2"/>
      <c r="J7804" s="2">
        <v>4498</v>
      </c>
      <c r="K7804" s="2">
        <v>22.49</v>
      </c>
      <c r="L7804" s="2">
        <v>0</v>
      </c>
      <c r="M7804" s="2">
        <v>0</v>
      </c>
      <c r="N7804" s="2" t="str">
        <f>"600104"</f>
        <v>600104</v>
      </c>
      <c r="O7804" s="2" t="str">
        <f>"A453612732"</f>
        <v>A453612732</v>
      </c>
      <c r="P7804" s="2" t="str">
        <f>"4947.12"</f>
        <v>4947.12</v>
      </c>
      <c r="Q7804" s="2">
        <v>35</v>
      </c>
      <c r="R7804" s="2">
        <f>Q7804*C7804</f>
        <v>7000</v>
      </c>
      <c r="S7804" s="2">
        <f>(R7804-P7804)/P7804*100</f>
        <v>41.4964666310904</v>
      </c>
    </row>
    <row r="7805" spans="2:19">
      <c r="B7805" s="2" t="str">
        <f>"中海集运"</f>
        <v>中海集运</v>
      </c>
      <c r="C7805" s="2">
        <v>400</v>
      </c>
      <c r="D7805" s="2">
        <v>400</v>
      </c>
      <c r="E7805" s="2" t="str">
        <f>"人民币"</f>
        <v>人民币</v>
      </c>
      <c r="F7805" s="2">
        <v>9.099</v>
      </c>
      <c r="G7805" s="2">
        <v>-167.68</v>
      </c>
      <c r="H7805" s="2">
        <v>-4.6</v>
      </c>
      <c r="I7805" s="2"/>
      <c r="J7805" s="2">
        <v>3472</v>
      </c>
      <c r="K7805" s="2">
        <v>8.68</v>
      </c>
      <c r="L7805" s="2">
        <v>0</v>
      </c>
      <c r="M7805" s="2">
        <v>0</v>
      </c>
      <c r="N7805" s="2" t="str">
        <f>"601866"</f>
        <v>601866</v>
      </c>
      <c r="O7805" s="2" t="str">
        <f>"A453612732"</f>
        <v>A453612732</v>
      </c>
      <c r="P7805" s="2" t="str">
        <f>"3639.68"</f>
        <v>3639.68</v>
      </c>
      <c r="Q7805" s="2">
        <v>12</v>
      </c>
      <c r="R7805" s="2">
        <f>Q7805*C7805</f>
        <v>4800</v>
      </c>
      <c r="S7805" s="2">
        <f>(R7805-P7805)/P7805*100</f>
        <v>31.8797256901706</v>
      </c>
    </row>
    <row r="7806" spans="2:19">
      <c r="B7806" s="2" t="str">
        <f>"中航军B"</f>
        <v>中航军B</v>
      </c>
      <c r="C7806" s="2">
        <v>3000</v>
      </c>
      <c r="D7806" s="2">
        <v>3000</v>
      </c>
      <c r="E7806" s="2" t="str">
        <f>"人民币"</f>
        <v>人民币</v>
      </c>
      <c r="F7806" s="2">
        <v>0.972</v>
      </c>
      <c r="G7806" s="2">
        <v>-62</v>
      </c>
      <c r="H7806" s="2">
        <v>-2.16</v>
      </c>
      <c r="I7806" s="2"/>
      <c r="J7806" s="2">
        <v>2853</v>
      </c>
      <c r="K7806" s="2">
        <v>0.951</v>
      </c>
      <c r="L7806" s="2">
        <v>0</v>
      </c>
      <c r="M7806" s="2">
        <v>0</v>
      </c>
      <c r="N7806" s="2" t="str">
        <f>"150222"</f>
        <v>150222</v>
      </c>
      <c r="O7806" s="2" t="str">
        <f>"0157472516"</f>
        <v>0157472516</v>
      </c>
      <c r="P7806" s="2" t="str">
        <f>"2915.00"</f>
        <v>2915.00</v>
      </c>
      <c r="Q7806" s="2">
        <v>1.1</v>
      </c>
      <c r="R7806" s="2">
        <f>Q7806*C7806</f>
        <v>3300</v>
      </c>
      <c r="S7806" s="2">
        <f>(R7806-P7806)/P7806*100</f>
        <v>13.2075471698113</v>
      </c>
    </row>
    <row r="7807" spans="2:19">
      <c r="B7807" s="2" t="str">
        <f>"华贸物流"</f>
        <v>华贸物流</v>
      </c>
      <c r="C7807" s="2">
        <v>200</v>
      </c>
      <c r="D7807" s="2">
        <v>200</v>
      </c>
      <c r="E7807" s="2" t="str">
        <f>"人民币"</f>
        <v>人民币</v>
      </c>
      <c r="F7807" s="2">
        <v>16.576</v>
      </c>
      <c r="G7807" s="2">
        <v>-473.12</v>
      </c>
      <c r="H7807" s="2">
        <v>-14.27</v>
      </c>
      <c r="I7807" s="2"/>
      <c r="J7807" s="2">
        <v>2842</v>
      </c>
      <c r="K7807" s="2">
        <v>14.21</v>
      </c>
      <c r="L7807" s="2">
        <v>0</v>
      </c>
      <c r="M7807" s="2">
        <v>0</v>
      </c>
      <c r="N7807" s="2" t="str">
        <f>"603128"</f>
        <v>603128</v>
      </c>
      <c r="O7807" s="2" t="str">
        <f t="shared" ref="O7807:O7810" si="2332">"A453612732"</f>
        <v>A453612732</v>
      </c>
      <c r="P7807" s="2" t="str">
        <f>"3315.12"</f>
        <v>3315.12</v>
      </c>
      <c r="Q7807" s="2">
        <v>20</v>
      </c>
      <c r="R7807" s="2">
        <f>Q7807*C7807</f>
        <v>4000</v>
      </c>
      <c r="S7807" s="2">
        <f>(R7807-P7807)/P7807*100</f>
        <v>20.6592823185888</v>
      </c>
    </row>
    <row r="7808" spans="2:19">
      <c r="B7808" s="2" t="str">
        <f>"盛达矿业"</f>
        <v>盛达矿业</v>
      </c>
      <c r="C7808" s="2">
        <v>100</v>
      </c>
      <c r="D7808" s="2">
        <v>100</v>
      </c>
      <c r="E7808" s="2" t="str">
        <f>"人民币"</f>
        <v>人民币</v>
      </c>
      <c r="F7808" s="2">
        <v>38.308</v>
      </c>
      <c r="G7808" s="2">
        <v>-1175.77</v>
      </c>
      <c r="H7808" s="2">
        <v>-30.69</v>
      </c>
      <c r="I7808" s="2"/>
      <c r="J7808" s="2">
        <v>2655</v>
      </c>
      <c r="K7808" s="2">
        <v>26.55</v>
      </c>
      <c r="L7808" s="2">
        <v>0</v>
      </c>
      <c r="M7808" s="2">
        <v>100</v>
      </c>
      <c r="N7808" s="2" t="str">
        <f>"000603"</f>
        <v>000603</v>
      </c>
      <c r="O7808" s="2" t="str">
        <f>"0157472516"</f>
        <v>0157472516</v>
      </c>
      <c r="P7808" s="2" t="str">
        <f>"3830.77"</f>
        <v>3830.77</v>
      </c>
      <c r="Q7808" s="2">
        <v>40</v>
      </c>
      <c r="R7808" s="2">
        <f>Q7808*C7808</f>
        <v>4000</v>
      </c>
      <c r="S7808" s="2">
        <f>(R7808-P7808)/P7808*100</f>
        <v>4.41764971533138</v>
      </c>
    </row>
    <row r="7809" spans="2:19">
      <c r="B7809" s="2" t="str">
        <f>"大众交通"</f>
        <v>大众交通</v>
      </c>
      <c r="C7809" s="2">
        <v>100</v>
      </c>
      <c r="D7809" s="2">
        <v>100</v>
      </c>
      <c r="E7809" s="2" t="str">
        <f>"人民币"</f>
        <v>人民币</v>
      </c>
      <c r="F7809" s="2">
        <v>30.941</v>
      </c>
      <c r="G7809" s="2">
        <v>-1037.13</v>
      </c>
      <c r="H7809" s="2">
        <v>-33.52</v>
      </c>
      <c r="I7809" s="2"/>
      <c r="J7809" s="2">
        <v>2057</v>
      </c>
      <c r="K7809" s="2">
        <v>20.57</v>
      </c>
      <c r="L7809" s="2">
        <v>0</v>
      </c>
      <c r="M7809" s="2">
        <v>0</v>
      </c>
      <c r="N7809" s="2" t="str">
        <f>"600611"</f>
        <v>600611</v>
      </c>
      <c r="O7809" s="2" t="str">
        <f>"A453612732"</f>
        <v>A453612732</v>
      </c>
      <c r="P7809" s="2" t="str">
        <f>"3094.13"</f>
        <v>3094.13</v>
      </c>
      <c r="Q7809" s="2">
        <v>28</v>
      </c>
      <c r="R7809" s="2">
        <f>Q7809*C7809</f>
        <v>2800</v>
      </c>
      <c r="S7809" s="2">
        <f>(R7809-P7809)/P7809*100</f>
        <v>-9.50606470962759</v>
      </c>
    </row>
    <row r="7810" spans="2:19">
      <c r="B7810" s="2" t="str">
        <f>"中国中车"</f>
        <v>中国中车</v>
      </c>
      <c r="C7810" s="2">
        <v>100</v>
      </c>
      <c r="D7810" s="2">
        <v>100</v>
      </c>
      <c r="E7810" s="2" t="str">
        <f>"人民币"</f>
        <v>人民币</v>
      </c>
      <c r="F7810" s="2">
        <v>26.395</v>
      </c>
      <c r="G7810" s="2">
        <v>-631.5</v>
      </c>
      <c r="H7810" s="2">
        <v>-23.92</v>
      </c>
      <c r="I7810" s="2"/>
      <c r="J7810" s="2">
        <v>2008</v>
      </c>
      <c r="K7810" s="2">
        <v>20.08</v>
      </c>
      <c r="L7810" s="2">
        <v>0</v>
      </c>
      <c r="M7810" s="2">
        <v>100</v>
      </c>
      <c r="N7810" s="2" t="str">
        <f>"601766"</f>
        <v>601766</v>
      </c>
      <c r="O7810" s="2" t="str">
        <f>"A453612732"</f>
        <v>A453612732</v>
      </c>
      <c r="P7810" s="2" t="str">
        <f>"2639.50"</f>
        <v>2639.50</v>
      </c>
      <c r="Q7810" s="2">
        <v>30</v>
      </c>
      <c r="R7810" s="2">
        <f>Q7810*C7810</f>
        <v>3000</v>
      </c>
      <c r="S7810" s="2">
        <f>(R7810-P7810)/P7810*100</f>
        <v>13.6578897518469</v>
      </c>
    </row>
    <row r="7811" spans="2:19">
      <c r="B7811" s="2" t="s">
        <v>8</v>
      </c>
      <c r="C7811" s="2" t="s">
        <v>9</v>
      </c>
      <c r="D7811" s="4" t="s">
        <v>10</v>
      </c>
      <c r="E7811" s="4"/>
      <c r="F7811" s="4"/>
      <c r="G7811" s="2"/>
      <c r="H7811" s="2">
        <f>SUM(H7795:H7810)</f>
        <v>-178.38</v>
      </c>
      <c r="I7811" s="2"/>
      <c r="J7811" s="2"/>
      <c r="K7811" s="2"/>
      <c r="L7811" s="2"/>
      <c r="M7811" s="2"/>
      <c r="N7811" s="2"/>
      <c r="O7811" s="2"/>
      <c r="P7811" s="2"/>
      <c r="Q7811" s="2"/>
      <c r="R7811" s="2">
        <f>SUM(R7795:R7810)</f>
        <v>134800</v>
      </c>
      <c r="S7811" s="2"/>
    </row>
    <row r="7812" customFormat="1" spans="4:9">
      <c r="D7812" s="5"/>
      <c r="E7812" s="5"/>
      <c r="F7812" s="5"/>
      <c r="I7812" s="6">
        <v>42257</v>
      </c>
    </row>
    <row r="7813" customFormat="1" spans="11:11">
      <c r="K7813" s="6">
        <f>I7812+1</f>
        <v>42258</v>
      </c>
    </row>
    <row r="7814" customFormat="1" spans="3:12">
      <c r="C7814" t="s">
        <v>11</v>
      </c>
      <c r="L7814" s="7">
        <f ca="1">NOW()</f>
        <v>42259.9654398148</v>
      </c>
    </row>
    <row r="7815" customFormat="1" spans="10:10">
      <c r="J7815" t="e">
        <f>E7807+1</f>
        <v>#VALUE!</v>
      </c>
    </row>
    <row r="7816" customFormat="1" spans="7:7">
      <c r="G7816" t="s">
        <v>12</v>
      </c>
    </row>
    <row r="7817" customFormat="1" spans="6:6">
      <c r="F7817" t="s">
        <v>13</v>
      </c>
    </row>
    <row r="7818" spans="1:17">
      <c r="A7818" s="2" t="str">
        <f>"币种"</f>
        <v>币种</v>
      </c>
      <c r="B7818" s="2" t="str">
        <f>"余额"</f>
        <v>余额</v>
      </c>
      <c r="C7818" s="2" t="str">
        <f>"可用"</f>
        <v>可用</v>
      </c>
      <c r="D7818" s="2" t="str">
        <f>"可取"</f>
        <v>可取</v>
      </c>
      <c r="E7818" s="2" t="str">
        <f>"参考市值"</f>
        <v>参考市值</v>
      </c>
      <c r="F7818" s="2" t="str">
        <f>"资产"</f>
        <v>资产</v>
      </c>
      <c r="G7818" s="2" t="str">
        <f>"盈亏"</f>
        <v>盈亏</v>
      </c>
      <c r="H7818" s="2"/>
      <c r="I7818" s="2"/>
      <c r="J7818" s="2"/>
      <c r="K7818" s="2"/>
      <c r="L7818" s="2"/>
      <c r="M7818" s="2"/>
      <c r="N7818" s="2"/>
      <c r="O7818" s="2"/>
      <c r="P7818" s="2"/>
      <c r="Q7818" s="2"/>
    </row>
    <row r="7819" spans="1:17">
      <c r="A7819" s="2" t="str">
        <f>"人民币"</f>
        <v>人民币</v>
      </c>
      <c r="B7819" s="2" t="str">
        <f>"5508.71"</f>
        <v>5508.71</v>
      </c>
      <c r="C7819" s="2" t="str">
        <f>"138.54"</f>
        <v>138.54</v>
      </c>
      <c r="D7819" s="2" t="str">
        <f>"138.54"</f>
        <v>138.54</v>
      </c>
      <c r="E7819" s="2" t="str">
        <f>"91616.00"</f>
        <v>91616.00</v>
      </c>
      <c r="F7819" s="2" t="str">
        <f>"91754.54"</f>
        <v>91754.54</v>
      </c>
      <c r="G7819" s="2" t="str">
        <f>"-9194.42"</f>
        <v>-9194.42</v>
      </c>
      <c r="H7819" s="2"/>
      <c r="I7819" s="2"/>
      <c r="J7819" s="2"/>
      <c r="K7819" s="2"/>
      <c r="L7819" s="2"/>
      <c r="M7819" s="2"/>
      <c r="N7819" s="2"/>
      <c r="O7819" s="2"/>
      <c r="P7819" s="2"/>
      <c r="Q7819" s="2"/>
    </row>
    <row r="7820" spans="1:17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8"/>
    </row>
    <row r="7821" spans="1:18">
      <c r="A7821" s="2" t="s">
        <v>0</v>
      </c>
      <c r="B7821" s="2" t="str">
        <f>"证券数量"</f>
        <v>证券数量</v>
      </c>
      <c r="C7821" s="2" t="s">
        <v>1</v>
      </c>
      <c r="D7821" s="2" t="str">
        <f>"价格币种"</f>
        <v>价格币种</v>
      </c>
      <c r="E7821" s="2" t="str">
        <f>"成本价"</f>
        <v>成本价</v>
      </c>
      <c r="F7821" s="2" t="str">
        <f>"浮动盈亏"</f>
        <v>浮动盈亏</v>
      </c>
      <c r="G7821" s="2" t="str">
        <f>"盈亏比例(%)"</f>
        <v>盈亏比例(%)</v>
      </c>
      <c r="H7821" s="2" t="str">
        <f>"折算汇率"</f>
        <v>折算汇率</v>
      </c>
      <c r="I7821" s="2" t="str">
        <f>"最新市值"</f>
        <v>最新市值</v>
      </c>
      <c r="J7821" s="2" t="str">
        <f>"当前价"</f>
        <v>当前价</v>
      </c>
      <c r="K7821" s="2" t="str">
        <f>"今买数量"</f>
        <v>今买数量</v>
      </c>
      <c r="L7821" s="2" t="str">
        <f>"今卖数量"</f>
        <v>今卖数量</v>
      </c>
      <c r="M7821" s="2" t="str">
        <f>"证券代码"</f>
        <v>证券代码</v>
      </c>
      <c r="N7821" s="2" t="str">
        <f>"股东代码"</f>
        <v>股东代码</v>
      </c>
      <c r="O7821" s="2" t="str">
        <f>"成本金额"</f>
        <v>成本金额</v>
      </c>
      <c r="P7821" s="2" t="s">
        <v>2</v>
      </c>
      <c r="Q7821" s="2"/>
      <c r="R7821" s="2" t="s">
        <v>3</v>
      </c>
    </row>
    <row r="7822" spans="1:18">
      <c r="A7822" s="2" t="s">
        <v>4</v>
      </c>
      <c r="B7822" s="9" t="s">
        <v>5</v>
      </c>
      <c r="C7822" s="9" t="s">
        <v>5</v>
      </c>
      <c r="D7822" s="2" t="str">
        <f t="shared" ref="D7822:D7837" si="2333">"人民币"</f>
        <v>人民币</v>
      </c>
      <c r="E7822" s="2">
        <v>19.758</v>
      </c>
      <c r="F7822" s="2">
        <v>-1294.53</v>
      </c>
      <c r="G7822" s="2">
        <v>-8.19</v>
      </c>
      <c r="H7822" s="9" t="s">
        <v>6</v>
      </c>
      <c r="I7822" s="2">
        <v>14512</v>
      </c>
      <c r="J7822" s="2">
        <v>18.14</v>
      </c>
      <c r="K7822" s="2">
        <v>0</v>
      </c>
      <c r="L7822" s="2">
        <v>0</v>
      </c>
      <c r="M7822" s="2" t="str">
        <f>"000936"</f>
        <v>000936</v>
      </c>
      <c r="N7822" s="2" t="str">
        <f t="shared" ref="N7822:N7825" si="2334">"0157472516"</f>
        <v>0157472516</v>
      </c>
      <c r="O7822" s="2" t="str">
        <f>"15806.53"</f>
        <v>15806.53</v>
      </c>
      <c r="P7822" s="2">
        <v>30</v>
      </c>
      <c r="Q7822" s="2">
        <f t="shared" ref="Q7822:Q7837" si="2335">P7822*B7822</f>
        <v>24000</v>
      </c>
      <c r="R7822" s="2">
        <f t="shared" ref="R7822:R7837" si="2336">(Q7822-O7822)/O7822*100</f>
        <v>51.835981711356</v>
      </c>
    </row>
    <row r="7823" spans="1:18">
      <c r="A7823" s="2" t="str">
        <f>"创业板B"</f>
        <v>创业板B</v>
      </c>
      <c r="B7823" s="2">
        <v>10000</v>
      </c>
      <c r="C7823" s="2">
        <v>10000</v>
      </c>
      <c r="D7823" s="2" t="str">
        <f>"人民币"</f>
        <v>人民币</v>
      </c>
      <c r="E7823" s="2">
        <v>1.116</v>
      </c>
      <c r="F7823" s="2">
        <v>-927.5</v>
      </c>
      <c r="G7823" s="2">
        <v>-8.33</v>
      </c>
      <c r="H7823" s="2"/>
      <c r="I7823" s="2">
        <v>10230</v>
      </c>
      <c r="J7823" s="2">
        <v>1.023</v>
      </c>
      <c r="K7823" s="2">
        <v>0</v>
      </c>
      <c r="L7823" s="2">
        <v>0</v>
      </c>
      <c r="M7823" s="2" t="str">
        <f>"150153"</f>
        <v>150153</v>
      </c>
      <c r="N7823" s="2" t="str">
        <f>"0157472516"</f>
        <v>0157472516</v>
      </c>
      <c r="O7823" s="2" t="str">
        <f>"11157.50"</f>
        <v>11157.50</v>
      </c>
      <c r="P7823" s="2">
        <v>1.3</v>
      </c>
      <c r="Q7823" s="2">
        <f>P7823*B7823</f>
        <v>13000</v>
      </c>
      <c r="R7823" s="2">
        <f>(Q7823-O7823)/O7823*100</f>
        <v>16.5135559041004</v>
      </c>
    </row>
    <row r="7824" spans="1:18">
      <c r="A7824" s="2" t="s">
        <v>7</v>
      </c>
      <c r="B7824" s="2">
        <v>600</v>
      </c>
      <c r="C7824" s="2">
        <v>600</v>
      </c>
      <c r="D7824" s="2" t="str">
        <f>"人民币"</f>
        <v>人民币</v>
      </c>
      <c r="E7824" s="2">
        <v>17.548</v>
      </c>
      <c r="F7824" s="2">
        <v>-310.88</v>
      </c>
      <c r="G7824" s="2">
        <v>-2.95</v>
      </c>
      <c r="H7824" s="2"/>
      <c r="I7824" s="2">
        <v>10218</v>
      </c>
      <c r="J7824" s="2">
        <v>17.03</v>
      </c>
      <c r="K7824" s="2">
        <v>0</v>
      </c>
      <c r="L7824" s="2">
        <v>0</v>
      </c>
      <c r="M7824" s="2" t="str">
        <f>"600008"</f>
        <v>600008</v>
      </c>
      <c r="N7824" s="2" t="str">
        <f t="shared" ref="N7824:N7827" si="2337">"A453612732"</f>
        <v>A453612732</v>
      </c>
      <c r="O7824" s="2" t="str">
        <f>"10528.88"</f>
        <v>10528.88</v>
      </c>
      <c r="P7824" s="2">
        <v>25</v>
      </c>
      <c r="Q7824" s="2">
        <f>P7824*B7824</f>
        <v>15000</v>
      </c>
      <c r="R7824" s="2">
        <f>(Q7824-O7824)/O7824*100</f>
        <v>42.4652954540274</v>
      </c>
    </row>
    <row r="7825" spans="1:18">
      <c r="A7825" s="2" t="str">
        <f>"华英农业"</f>
        <v>华英农业</v>
      </c>
      <c r="B7825" s="2">
        <v>600</v>
      </c>
      <c r="C7825" s="2">
        <v>300</v>
      </c>
      <c r="D7825" s="2" t="str">
        <f>"人民币"</f>
        <v>人民币</v>
      </c>
      <c r="E7825" s="2">
        <v>14.948</v>
      </c>
      <c r="F7825" s="2">
        <v>-418.66</v>
      </c>
      <c r="G7825" s="2">
        <v>-4.67</v>
      </c>
      <c r="H7825" s="2"/>
      <c r="I7825" s="2">
        <v>8550</v>
      </c>
      <c r="J7825" s="2">
        <v>14.25</v>
      </c>
      <c r="K7825" s="2">
        <v>300</v>
      </c>
      <c r="L7825" s="2">
        <v>0</v>
      </c>
      <c r="M7825" s="2" t="str">
        <f>"002321"</f>
        <v>002321</v>
      </c>
      <c r="N7825" s="2" t="str">
        <f>"0157472516"</f>
        <v>0157472516</v>
      </c>
      <c r="O7825" s="2" t="str">
        <f>"8968.66"</f>
        <v>8968.66</v>
      </c>
      <c r="P7825" s="2">
        <v>25</v>
      </c>
      <c r="Q7825" s="2">
        <f>P7825*B7825</f>
        <v>15000</v>
      </c>
      <c r="R7825" s="2">
        <f>(Q7825-O7825)/O7825*100</f>
        <v>67.2490650777262</v>
      </c>
    </row>
    <row r="7826" spans="1:18">
      <c r="A7826" s="2" t="str">
        <f>"*ST阳化"</f>
        <v>*ST阳化</v>
      </c>
      <c r="B7826" s="2">
        <v>900</v>
      </c>
      <c r="C7826" s="2">
        <v>600</v>
      </c>
      <c r="D7826" s="2" t="str">
        <f>"人民币"</f>
        <v>人民币</v>
      </c>
      <c r="E7826" s="2">
        <v>7.599</v>
      </c>
      <c r="F7826" s="2">
        <v>-80.2</v>
      </c>
      <c r="G7826" s="2">
        <v>-1.17</v>
      </c>
      <c r="H7826" s="2"/>
      <c r="I7826" s="2">
        <v>6759</v>
      </c>
      <c r="J7826" s="2">
        <v>7.51</v>
      </c>
      <c r="K7826" s="2">
        <v>300</v>
      </c>
      <c r="L7826" s="2">
        <v>0</v>
      </c>
      <c r="M7826" s="2" t="str">
        <f>"600691"</f>
        <v>600691</v>
      </c>
      <c r="N7826" s="2" t="str">
        <f>"A453612732"</f>
        <v>A453612732</v>
      </c>
      <c r="O7826" s="2" t="str">
        <f>"6839.20"</f>
        <v>6839.20</v>
      </c>
      <c r="P7826" s="2">
        <v>11</v>
      </c>
      <c r="Q7826" s="2">
        <f>P7826*B7826</f>
        <v>9900</v>
      </c>
      <c r="R7826" s="2">
        <f>(Q7826-O7826)/O7826*100</f>
        <v>44.7537723710376</v>
      </c>
    </row>
    <row r="7827" spans="1:18">
      <c r="A7827" s="2" t="str">
        <f>"雪峰科技"</f>
        <v>雪峰科技</v>
      </c>
      <c r="B7827" s="2">
        <v>200</v>
      </c>
      <c r="C7827" s="2">
        <v>100</v>
      </c>
      <c r="D7827" s="2" t="str">
        <f>"人民币"</f>
        <v>人民币</v>
      </c>
      <c r="E7827" s="2">
        <v>37.898</v>
      </c>
      <c r="F7827" s="2">
        <v>-1239.59</v>
      </c>
      <c r="G7827" s="2">
        <v>-16.35</v>
      </c>
      <c r="H7827" s="2"/>
      <c r="I7827" s="2">
        <v>6340</v>
      </c>
      <c r="J7827" s="2">
        <v>31.7</v>
      </c>
      <c r="K7827" s="2">
        <v>100</v>
      </c>
      <c r="L7827" s="2">
        <v>0</v>
      </c>
      <c r="M7827" s="2" t="str">
        <f>"603227"</f>
        <v>603227</v>
      </c>
      <c r="N7827" s="2" t="str">
        <f>"A453612732"</f>
        <v>A453612732</v>
      </c>
      <c r="O7827" s="2" t="str">
        <f>"7579.59"</f>
        <v>7579.59</v>
      </c>
      <c r="P7827" s="2">
        <v>42</v>
      </c>
      <c r="Q7827" s="2">
        <f>P7827*B7827</f>
        <v>8400</v>
      </c>
      <c r="R7827" s="2">
        <f>(Q7827-O7827)/O7827*100</f>
        <v>10.8239363870605</v>
      </c>
    </row>
    <row r="7828" spans="1:18">
      <c r="A7828" s="2" t="str">
        <f>"三花股份"</f>
        <v>三花股份</v>
      </c>
      <c r="B7828" s="2">
        <v>400</v>
      </c>
      <c r="C7828" s="2">
        <v>400</v>
      </c>
      <c r="D7828" s="2" t="str">
        <f>"人民币"</f>
        <v>人民币</v>
      </c>
      <c r="E7828" s="2">
        <v>13.737</v>
      </c>
      <c r="F7828" s="2">
        <v>69.25</v>
      </c>
      <c r="G7828" s="2">
        <v>1.26</v>
      </c>
      <c r="H7828" s="2"/>
      <c r="I7828" s="2">
        <v>5564</v>
      </c>
      <c r="J7828" s="2">
        <v>13.91</v>
      </c>
      <c r="K7828" s="2">
        <v>0</v>
      </c>
      <c r="L7828" s="2">
        <v>0</v>
      </c>
      <c r="M7828" s="2" t="str">
        <f>"002050"</f>
        <v>002050</v>
      </c>
      <c r="N7828" s="2" t="str">
        <f t="shared" ref="N7828:N7833" si="2338">"0157472516"</f>
        <v>0157472516</v>
      </c>
      <c r="O7828" s="2" t="str">
        <f>"5494.75"</f>
        <v>5494.75</v>
      </c>
      <c r="P7828" s="2">
        <v>20</v>
      </c>
      <c r="Q7828" s="2">
        <f>P7828*B7828</f>
        <v>8000</v>
      </c>
      <c r="R7828" s="2">
        <f>(Q7828-O7828)/O7828*100</f>
        <v>45.5935210883116</v>
      </c>
    </row>
    <row r="7829" spans="1:18">
      <c r="A7829" s="2" t="str">
        <f>"农 产 品"</f>
        <v>农 产 品</v>
      </c>
      <c r="B7829" s="2">
        <v>200</v>
      </c>
      <c r="C7829" s="2">
        <v>200</v>
      </c>
      <c r="D7829" s="2" t="str">
        <f>"人民币"</f>
        <v>人民币</v>
      </c>
      <c r="E7829" s="2">
        <v>25.665</v>
      </c>
      <c r="F7829" s="2">
        <v>-601</v>
      </c>
      <c r="G7829" s="2">
        <v>-11.71</v>
      </c>
      <c r="H7829" s="2"/>
      <c r="I7829" s="2">
        <v>4532</v>
      </c>
      <c r="J7829" s="2">
        <v>22.66</v>
      </c>
      <c r="K7829" s="2">
        <v>0</v>
      </c>
      <c r="L7829" s="2">
        <v>0</v>
      </c>
      <c r="M7829" s="2" t="str">
        <f>"000061"</f>
        <v>000061</v>
      </c>
      <c r="N7829" s="2" t="str">
        <f>"0157472516"</f>
        <v>0157472516</v>
      </c>
      <c r="O7829" s="2" t="str">
        <f>"5133.00"</f>
        <v>5133.00</v>
      </c>
      <c r="P7829" s="2">
        <v>35</v>
      </c>
      <c r="Q7829" s="2">
        <f>P7829*B7829</f>
        <v>7000</v>
      </c>
      <c r="R7829" s="2">
        <f>(Q7829-O7829)/O7829*100</f>
        <v>36.3724917202416</v>
      </c>
    </row>
    <row r="7830" spans="1:18">
      <c r="A7830" s="2" t="str">
        <f>"北京城建"</f>
        <v>北京城建</v>
      </c>
      <c r="B7830" s="2">
        <v>200</v>
      </c>
      <c r="C7830" s="2">
        <v>200</v>
      </c>
      <c r="D7830" s="2" t="str">
        <f>"人民币"</f>
        <v>人民币</v>
      </c>
      <c r="E7830" s="2">
        <v>24.605</v>
      </c>
      <c r="F7830" s="2">
        <v>-394.99</v>
      </c>
      <c r="G7830" s="2">
        <v>-8.03</v>
      </c>
      <c r="H7830" s="2"/>
      <c r="I7830" s="2">
        <v>4526</v>
      </c>
      <c r="J7830" s="2">
        <v>22.63</v>
      </c>
      <c r="K7830" s="2">
        <v>0</v>
      </c>
      <c r="L7830" s="2">
        <v>0</v>
      </c>
      <c r="M7830" s="2" t="str">
        <f>"600266"</f>
        <v>600266</v>
      </c>
      <c r="N7830" s="2" t="str">
        <f t="shared" ref="N7830:N7832" si="2339">"A453612732"</f>
        <v>A453612732</v>
      </c>
      <c r="O7830" s="2" t="str">
        <f>"4920.99"</f>
        <v>4920.99</v>
      </c>
      <c r="P7830" s="2">
        <v>28</v>
      </c>
      <c r="Q7830" s="2">
        <f>P7830*B7830</f>
        <v>5600</v>
      </c>
      <c r="R7830" s="2">
        <f>(Q7830-O7830)/O7830*100</f>
        <v>13.7982397850839</v>
      </c>
    </row>
    <row r="7831" spans="1:18">
      <c r="A7831" s="2" t="str">
        <f>"上汽集团"</f>
        <v>上汽集团</v>
      </c>
      <c r="B7831" s="2">
        <v>200</v>
      </c>
      <c r="C7831" s="2">
        <v>200</v>
      </c>
      <c r="D7831" s="2" t="str">
        <f>"人民币"</f>
        <v>人民币</v>
      </c>
      <c r="E7831" s="2">
        <v>24.736</v>
      </c>
      <c r="F7831" s="2">
        <v>-449.12</v>
      </c>
      <c r="G7831" s="2">
        <v>-9.08</v>
      </c>
      <c r="H7831" s="2"/>
      <c r="I7831" s="2">
        <v>4498</v>
      </c>
      <c r="J7831" s="2">
        <v>22.49</v>
      </c>
      <c r="K7831" s="2">
        <v>0</v>
      </c>
      <c r="L7831" s="2">
        <v>0</v>
      </c>
      <c r="M7831" s="2" t="str">
        <f>"600104"</f>
        <v>600104</v>
      </c>
      <c r="N7831" s="2" t="str">
        <f>"A453612732"</f>
        <v>A453612732</v>
      </c>
      <c r="O7831" s="2" t="str">
        <f>"4947.12"</f>
        <v>4947.12</v>
      </c>
      <c r="P7831" s="2">
        <v>35</v>
      </c>
      <c r="Q7831" s="2">
        <f>P7831*B7831</f>
        <v>7000</v>
      </c>
      <c r="R7831" s="2">
        <f>(Q7831-O7831)/O7831*100</f>
        <v>41.4964666310904</v>
      </c>
    </row>
    <row r="7832" spans="1:18">
      <c r="A7832" s="2" t="str">
        <f>"中海集运"</f>
        <v>中海集运</v>
      </c>
      <c r="B7832" s="2">
        <v>400</v>
      </c>
      <c r="C7832" s="2">
        <v>400</v>
      </c>
      <c r="D7832" s="2" t="str">
        <f>"人民币"</f>
        <v>人民币</v>
      </c>
      <c r="E7832" s="2">
        <v>9.099</v>
      </c>
      <c r="F7832" s="2">
        <v>-167.68</v>
      </c>
      <c r="G7832" s="2">
        <v>-4.6</v>
      </c>
      <c r="H7832" s="2"/>
      <c r="I7832" s="2">
        <v>3472</v>
      </c>
      <c r="J7832" s="2">
        <v>8.68</v>
      </c>
      <c r="K7832" s="2">
        <v>0</v>
      </c>
      <c r="L7832" s="2">
        <v>0</v>
      </c>
      <c r="M7832" s="2" t="str">
        <f>"601866"</f>
        <v>601866</v>
      </c>
      <c r="N7832" s="2" t="str">
        <f>"A453612732"</f>
        <v>A453612732</v>
      </c>
      <c r="O7832" s="2" t="str">
        <f>"3639.68"</f>
        <v>3639.68</v>
      </c>
      <c r="P7832" s="2">
        <v>12</v>
      </c>
      <c r="Q7832" s="2">
        <f>P7832*B7832</f>
        <v>4800</v>
      </c>
      <c r="R7832" s="2">
        <f>(Q7832-O7832)/O7832*100</f>
        <v>31.8797256901706</v>
      </c>
    </row>
    <row r="7833" spans="1:18">
      <c r="A7833" s="2" t="str">
        <f>"中航军B"</f>
        <v>中航军B</v>
      </c>
      <c r="B7833" s="2">
        <v>3000</v>
      </c>
      <c r="C7833" s="2">
        <v>3000</v>
      </c>
      <c r="D7833" s="2" t="str">
        <f>"人民币"</f>
        <v>人民币</v>
      </c>
      <c r="E7833" s="2">
        <v>0.972</v>
      </c>
      <c r="F7833" s="2">
        <v>-62</v>
      </c>
      <c r="G7833" s="2">
        <v>-2.16</v>
      </c>
      <c r="H7833" s="2"/>
      <c r="I7833" s="2">
        <v>2853</v>
      </c>
      <c r="J7833" s="2">
        <v>0.951</v>
      </c>
      <c r="K7833" s="2">
        <v>0</v>
      </c>
      <c r="L7833" s="2">
        <v>0</v>
      </c>
      <c r="M7833" s="2" t="str">
        <f>"150222"</f>
        <v>150222</v>
      </c>
      <c r="N7833" s="2" t="str">
        <f>"0157472516"</f>
        <v>0157472516</v>
      </c>
      <c r="O7833" s="2" t="str">
        <f>"2915.00"</f>
        <v>2915.00</v>
      </c>
      <c r="P7833" s="2">
        <v>1.1</v>
      </c>
      <c r="Q7833" s="2">
        <f>P7833*B7833</f>
        <v>3300</v>
      </c>
      <c r="R7833" s="2">
        <f>(Q7833-O7833)/O7833*100</f>
        <v>13.2075471698113</v>
      </c>
    </row>
    <row r="7834" spans="1:18">
      <c r="A7834" s="2" t="str">
        <f>"华贸物流"</f>
        <v>华贸物流</v>
      </c>
      <c r="B7834" s="2">
        <v>200</v>
      </c>
      <c r="C7834" s="2">
        <v>200</v>
      </c>
      <c r="D7834" s="2" t="str">
        <f>"人民币"</f>
        <v>人民币</v>
      </c>
      <c r="E7834" s="2">
        <v>16.576</v>
      </c>
      <c r="F7834" s="2">
        <v>-473.12</v>
      </c>
      <c r="G7834" s="2">
        <v>-14.27</v>
      </c>
      <c r="H7834" s="2"/>
      <c r="I7834" s="2">
        <v>2842</v>
      </c>
      <c r="J7834" s="2">
        <v>14.21</v>
      </c>
      <c r="K7834" s="2">
        <v>0</v>
      </c>
      <c r="L7834" s="2">
        <v>0</v>
      </c>
      <c r="M7834" s="2" t="str">
        <f>"603128"</f>
        <v>603128</v>
      </c>
      <c r="N7834" s="2" t="str">
        <f t="shared" ref="N7834:N7837" si="2340">"A453612732"</f>
        <v>A453612732</v>
      </c>
      <c r="O7834" s="2" t="str">
        <f>"3315.12"</f>
        <v>3315.12</v>
      </c>
      <c r="P7834" s="2">
        <v>20</v>
      </c>
      <c r="Q7834" s="2">
        <f>P7834*B7834</f>
        <v>4000</v>
      </c>
      <c r="R7834" s="2">
        <f>(Q7834-O7834)/O7834*100</f>
        <v>20.6592823185888</v>
      </c>
    </row>
    <row r="7835" spans="1:18">
      <c r="A7835" s="2" t="str">
        <f>"盛达矿业"</f>
        <v>盛达矿业</v>
      </c>
      <c r="B7835" s="2">
        <v>100</v>
      </c>
      <c r="C7835" s="2">
        <v>100</v>
      </c>
      <c r="D7835" s="2" t="str">
        <f>"人民币"</f>
        <v>人民币</v>
      </c>
      <c r="E7835" s="2">
        <v>38.308</v>
      </c>
      <c r="F7835" s="2">
        <v>-1175.77</v>
      </c>
      <c r="G7835" s="2">
        <v>-30.69</v>
      </c>
      <c r="H7835" s="2"/>
      <c r="I7835" s="2">
        <v>2655</v>
      </c>
      <c r="J7835" s="2">
        <v>26.55</v>
      </c>
      <c r="K7835" s="2">
        <v>0</v>
      </c>
      <c r="L7835" s="2">
        <v>100</v>
      </c>
      <c r="M7835" s="2" t="str">
        <f>"000603"</f>
        <v>000603</v>
      </c>
      <c r="N7835" s="2" t="str">
        <f>"0157472516"</f>
        <v>0157472516</v>
      </c>
      <c r="O7835" s="2" t="str">
        <f>"3830.77"</f>
        <v>3830.77</v>
      </c>
      <c r="P7835" s="2">
        <v>40</v>
      </c>
      <c r="Q7835" s="2">
        <f>P7835*B7835</f>
        <v>4000</v>
      </c>
      <c r="R7835" s="2">
        <f>(Q7835-O7835)/O7835*100</f>
        <v>4.41764971533138</v>
      </c>
    </row>
    <row r="7836" spans="1:18">
      <c r="A7836" s="2" t="str">
        <f>"大众交通"</f>
        <v>大众交通</v>
      </c>
      <c r="B7836" s="2">
        <v>100</v>
      </c>
      <c r="C7836" s="2">
        <v>100</v>
      </c>
      <c r="D7836" s="2" t="str">
        <f>"人民币"</f>
        <v>人民币</v>
      </c>
      <c r="E7836" s="2">
        <v>30.941</v>
      </c>
      <c r="F7836" s="2">
        <v>-1037.13</v>
      </c>
      <c r="G7836" s="2">
        <v>-33.52</v>
      </c>
      <c r="H7836" s="2"/>
      <c r="I7836" s="2">
        <v>2057</v>
      </c>
      <c r="J7836" s="2">
        <v>20.57</v>
      </c>
      <c r="K7836" s="2">
        <v>0</v>
      </c>
      <c r="L7836" s="2">
        <v>0</v>
      </c>
      <c r="M7836" s="2" t="str">
        <f>"600611"</f>
        <v>600611</v>
      </c>
      <c r="N7836" s="2" t="str">
        <f>"A453612732"</f>
        <v>A453612732</v>
      </c>
      <c r="O7836" s="2" t="str">
        <f>"3094.13"</f>
        <v>3094.13</v>
      </c>
      <c r="P7836" s="2">
        <v>28</v>
      </c>
      <c r="Q7836" s="2">
        <f>P7836*B7836</f>
        <v>2800</v>
      </c>
      <c r="R7836" s="2">
        <f>(Q7836-O7836)/O7836*100</f>
        <v>-9.50606470962759</v>
      </c>
    </row>
    <row r="7837" spans="1:18">
      <c r="A7837" s="2" t="str">
        <f>"中国中车"</f>
        <v>中国中车</v>
      </c>
      <c r="B7837" s="2">
        <v>100</v>
      </c>
      <c r="C7837" s="2">
        <v>100</v>
      </c>
      <c r="D7837" s="2" t="str">
        <f>"人民币"</f>
        <v>人民币</v>
      </c>
      <c r="E7837" s="2">
        <v>26.395</v>
      </c>
      <c r="F7837" s="2">
        <v>-631.5</v>
      </c>
      <c r="G7837" s="2">
        <v>-23.92</v>
      </c>
      <c r="H7837" s="2"/>
      <c r="I7837" s="2">
        <v>2008</v>
      </c>
      <c r="J7837" s="2">
        <v>20.08</v>
      </c>
      <c r="K7837" s="2">
        <v>0</v>
      </c>
      <c r="L7837" s="2">
        <v>100</v>
      </c>
      <c r="M7837" s="2" t="str">
        <f>"601766"</f>
        <v>601766</v>
      </c>
      <c r="N7837" s="2" t="str">
        <f>"A453612732"</f>
        <v>A453612732</v>
      </c>
      <c r="O7837" s="2" t="str">
        <f>"2639.50"</f>
        <v>2639.50</v>
      </c>
      <c r="P7837" s="2">
        <v>30</v>
      </c>
      <c r="Q7837" s="2">
        <f>P7837*B7837</f>
        <v>3000</v>
      </c>
      <c r="R7837" s="2">
        <f>(Q7837-O7837)/O7837*100</f>
        <v>13.6578897518469</v>
      </c>
    </row>
    <row r="7838" spans="1:18">
      <c r="A7838" s="2" t="s">
        <v>8</v>
      </c>
      <c r="B7838" s="2" t="s">
        <v>9</v>
      </c>
      <c r="C7838" s="4" t="s">
        <v>10</v>
      </c>
      <c r="D7838" s="4"/>
      <c r="E7838" s="4"/>
      <c r="F7838" s="2"/>
      <c r="G7838" s="2">
        <f>SUM(G7822:G7837)</f>
        <v>-178.38</v>
      </c>
      <c r="H7838" s="2"/>
      <c r="I7838" s="2"/>
      <c r="J7838" s="2"/>
      <c r="K7838" s="2"/>
      <c r="L7838" s="2"/>
      <c r="M7838" s="2"/>
      <c r="N7838" s="2"/>
      <c r="O7838" s="2"/>
      <c r="P7838" s="2"/>
      <c r="Q7838" s="2">
        <f>SUM(Q7822:Q7837)</f>
        <v>134800</v>
      </c>
      <c r="R7838" s="2"/>
    </row>
    <row r="7839" customFormat="1" spans="3:8">
      <c r="C7839" s="5"/>
      <c r="D7839" s="5"/>
      <c r="E7839" s="5"/>
      <c r="H7839" s="6">
        <v>42257</v>
      </c>
    </row>
    <row r="7840" customFormat="1" spans="10:10">
      <c r="J7840" s="6">
        <f>H7839+1</f>
        <v>42258</v>
      </c>
    </row>
    <row r="7841" customFormat="1" spans="2:11">
      <c r="B7841" t="s">
        <v>11</v>
      </c>
      <c r="K7841" s="7">
        <f ca="1">NOW()</f>
        <v>42259.9654398148</v>
      </c>
    </row>
    <row r="7842" customFormat="1" spans="9:9">
      <c r="I7842" t="e">
        <f>D7834+1</f>
        <v>#VALUE!</v>
      </c>
    </row>
    <row r="7843" customFormat="1"/>
    <row r="7844" spans="1:18">
      <c r="A7844" s="2" t="s">
        <v>0</v>
      </c>
      <c r="B7844" s="2" t="str">
        <f>"证券数量"</f>
        <v>证券数量</v>
      </c>
      <c r="C7844" s="2" t="s">
        <v>1</v>
      </c>
      <c r="D7844" s="2" t="str">
        <f>"价格币种"</f>
        <v>价格币种</v>
      </c>
      <c r="E7844" s="2" t="str">
        <f>"成本价"</f>
        <v>成本价</v>
      </c>
      <c r="F7844" s="2" t="str">
        <f>"浮动盈亏"</f>
        <v>浮动盈亏</v>
      </c>
      <c r="G7844" s="2" t="str">
        <f>"盈亏比例(%)"</f>
        <v>盈亏比例(%)</v>
      </c>
      <c r="H7844" s="2" t="str">
        <f>"折算汇率"</f>
        <v>折算汇率</v>
      </c>
      <c r="I7844" s="2" t="str">
        <f>"最新市值"</f>
        <v>最新市值</v>
      </c>
      <c r="J7844" s="2" t="str">
        <f>"当前价"</f>
        <v>当前价</v>
      </c>
      <c r="K7844" s="2" t="str">
        <f>"今买数量"</f>
        <v>今买数量</v>
      </c>
      <c r="L7844" s="2" t="str">
        <f>"今卖数量"</f>
        <v>今卖数量</v>
      </c>
      <c r="M7844" s="2" t="str">
        <f>"证券代码"</f>
        <v>证券代码</v>
      </c>
      <c r="N7844" s="2" t="str">
        <f>"股东代码"</f>
        <v>股东代码</v>
      </c>
      <c r="O7844" s="2" t="str">
        <f>"成本金额"</f>
        <v>成本金额</v>
      </c>
      <c r="P7844" s="2" t="s">
        <v>2</v>
      </c>
      <c r="Q7844" s="2"/>
      <c r="R7844" s="2" t="s">
        <v>3</v>
      </c>
    </row>
    <row r="7845" spans="1:18">
      <c r="A7845" s="2" t="s">
        <v>4</v>
      </c>
      <c r="B7845" s="9" t="s">
        <v>5</v>
      </c>
      <c r="C7845" s="9" t="s">
        <v>5</v>
      </c>
      <c r="D7845" s="2" t="str">
        <f t="shared" ref="D7845:D7860" si="2341">"人民币"</f>
        <v>人民币</v>
      </c>
      <c r="E7845" s="2">
        <v>19.758</v>
      </c>
      <c r="F7845" s="2">
        <v>-1294.53</v>
      </c>
      <c r="G7845" s="2">
        <v>-8.19</v>
      </c>
      <c r="H7845" s="9" t="s">
        <v>6</v>
      </c>
      <c r="I7845" s="2">
        <v>14512</v>
      </c>
      <c r="J7845" s="2">
        <v>18.14</v>
      </c>
      <c r="K7845" s="2">
        <v>0</v>
      </c>
      <c r="L7845" s="2">
        <v>0</v>
      </c>
      <c r="M7845" s="2" t="str">
        <f>"000936"</f>
        <v>000936</v>
      </c>
      <c r="N7845" s="2" t="str">
        <f t="shared" ref="N7845:N7848" si="2342">"0157472516"</f>
        <v>0157472516</v>
      </c>
      <c r="O7845" s="2" t="str">
        <f>"15806.53"</f>
        <v>15806.53</v>
      </c>
      <c r="P7845" s="2">
        <v>30</v>
      </c>
      <c r="Q7845" s="2">
        <f t="shared" ref="Q7845:Q7860" si="2343">P7845*B7845</f>
        <v>24000</v>
      </c>
      <c r="R7845" s="2">
        <f t="shared" ref="R7845:R7860" si="2344">(Q7845-O7845)/O7845*100</f>
        <v>51.835981711356</v>
      </c>
    </row>
    <row r="7846" spans="1:18">
      <c r="A7846" s="2" t="str">
        <f>"创业板B"</f>
        <v>创业板B</v>
      </c>
      <c r="B7846" s="2">
        <v>10000</v>
      </c>
      <c r="C7846" s="2">
        <v>10000</v>
      </c>
      <c r="D7846" s="2" t="str">
        <f>"人民币"</f>
        <v>人民币</v>
      </c>
      <c r="E7846" s="2">
        <v>1.116</v>
      </c>
      <c r="F7846" s="2">
        <v>-927.5</v>
      </c>
      <c r="G7846" s="2">
        <v>-8.33</v>
      </c>
      <c r="H7846" s="2"/>
      <c r="I7846" s="2">
        <v>10230</v>
      </c>
      <c r="J7846" s="2">
        <v>1.023</v>
      </c>
      <c r="K7846" s="2">
        <v>0</v>
      </c>
      <c r="L7846" s="2">
        <v>0</v>
      </c>
      <c r="M7846" s="2" t="str">
        <f>"150153"</f>
        <v>150153</v>
      </c>
      <c r="N7846" s="2" t="str">
        <f>"0157472516"</f>
        <v>0157472516</v>
      </c>
      <c r="O7846" s="2" t="str">
        <f>"11157.50"</f>
        <v>11157.50</v>
      </c>
      <c r="P7846" s="2">
        <v>1.3</v>
      </c>
      <c r="Q7846" s="2">
        <f>P7846*B7846</f>
        <v>13000</v>
      </c>
      <c r="R7846" s="2">
        <f>(Q7846-O7846)/O7846*100</f>
        <v>16.5135559041004</v>
      </c>
    </row>
    <row r="7847" spans="1:18">
      <c r="A7847" s="2" t="s">
        <v>7</v>
      </c>
      <c r="B7847" s="2">
        <v>600</v>
      </c>
      <c r="C7847" s="2">
        <v>600</v>
      </c>
      <c r="D7847" s="2" t="str">
        <f>"人民币"</f>
        <v>人民币</v>
      </c>
      <c r="E7847" s="2">
        <v>17.548</v>
      </c>
      <c r="F7847" s="2">
        <v>-310.88</v>
      </c>
      <c r="G7847" s="2">
        <v>-2.95</v>
      </c>
      <c r="H7847" s="2"/>
      <c r="I7847" s="2">
        <v>10218</v>
      </c>
      <c r="J7847" s="2">
        <v>17.03</v>
      </c>
      <c r="K7847" s="2">
        <v>0</v>
      </c>
      <c r="L7847" s="2">
        <v>0</v>
      </c>
      <c r="M7847" s="2" t="str">
        <f>"600008"</f>
        <v>600008</v>
      </c>
      <c r="N7847" s="2" t="str">
        <f t="shared" ref="N7847:N7850" si="2345">"A453612732"</f>
        <v>A453612732</v>
      </c>
      <c r="O7847" s="2" t="str">
        <f>"10528.88"</f>
        <v>10528.88</v>
      </c>
      <c r="P7847" s="2">
        <v>25</v>
      </c>
      <c r="Q7847" s="2">
        <f>P7847*B7847</f>
        <v>15000</v>
      </c>
      <c r="R7847" s="2">
        <f>(Q7847-O7847)/O7847*100</f>
        <v>42.4652954540274</v>
      </c>
    </row>
    <row r="7848" spans="1:18">
      <c r="A7848" s="2" t="str">
        <f>"华英农业"</f>
        <v>华英农业</v>
      </c>
      <c r="B7848" s="2">
        <v>600</v>
      </c>
      <c r="C7848" s="2">
        <v>300</v>
      </c>
      <c r="D7848" s="2" t="str">
        <f>"人民币"</f>
        <v>人民币</v>
      </c>
      <c r="E7848" s="2">
        <v>14.948</v>
      </c>
      <c r="F7848" s="2">
        <v>-418.66</v>
      </c>
      <c r="G7848" s="2">
        <v>-4.67</v>
      </c>
      <c r="H7848" s="2"/>
      <c r="I7848" s="2">
        <v>8550</v>
      </c>
      <c r="J7848" s="2">
        <v>14.25</v>
      </c>
      <c r="K7848" s="2">
        <v>300</v>
      </c>
      <c r="L7848" s="2">
        <v>0</v>
      </c>
      <c r="M7848" s="2" t="str">
        <f>"002321"</f>
        <v>002321</v>
      </c>
      <c r="N7848" s="2" t="str">
        <f>"0157472516"</f>
        <v>0157472516</v>
      </c>
      <c r="O7848" s="2" t="str">
        <f>"8968.66"</f>
        <v>8968.66</v>
      </c>
      <c r="P7848" s="2">
        <v>25</v>
      </c>
      <c r="Q7848" s="2">
        <f>P7848*B7848</f>
        <v>15000</v>
      </c>
      <c r="R7848" s="2">
        <f>(Q7848-O7848)/O7848*100</f>
        <v>67.2490650777262</v>
      </c>
    </row>
    <row r="7849" spans="1:18">
      <c r="A7849" s="2" t="str">
        <f>"*ST阳化"</f>
        <v>*ST阳化</v>
      </c>
      <c r="B7849" s="2">
        <v>900</v>
      </c>
      <c r="C7849" s="2">
        <v>600</v>
      </c>
      <c r="D7849" s="2" t="str">
        <f>"人民币"</f>
        <v>人民币</v>
      </c>
      <c r="E7849" s="2">
        <v>7.599</v>
      </c>
      <c r="F7849" s="2">
        <v>-80.2</v>
      </c>
      <c r="G7849" s="2">
        <v>-1.17</v>
      </c>
      <c r="H7849" s="2"/>
      <c r="I7849" s="2">
        <v>6759</v>
      </c>
      <c r="J7849" s="2">
        <v>7.51</v>
      </c>
      <c r="K7849" s="2">
        <v>300</v>
      </c>
      <c r="L7849" s="2">
        <v>0</v>
      </c>
      <c r="M7849" s="2" t="str">
        <f>"600691"</f>
        <v>600691</v>
      </c>
      <c r="N7849" s="2" t="str">
        <f>"A453612732"</f>
        <v>A453612732</v>
      </c>
      <c r="O7849" s="2" t="str">
        <f>"6839.20"</f>
        <v>6839.20</v>
      </c>
      <c r="P7849" s="2">
        <v>11</v>
      </c>
      <c r="Q7849" s="2">
        <f>P7849*B7849</f>
        <v>9900</v>
      </c>
      <c r="R7849" s="2">
        <f>(Q7849-O7849)/O7849*100</f>
        <v>44.7537723710376</v>
      </c>
    </row>
    <row r="7850" spans="1:18">
      <c r="A7850" s="2" t="str">
        <f>"雪峰科技"</f>
        <v>雪峰科技</v>
      </c>
      <c r="B7850" s="2">
        <v>200</v>
      </c>
      <c r="C7850" s="2">
        <v>100</v>
      </c>
      <c r="D7850" s="2" t="str">
        <f>"人民币"</f>
        <v>人民币</v>
      </c>
      <c r="E7850" s="2">
        <v>37.898</v>
      </c>
      <c r="F7850" s="2">
        <v>-1239.59</v>
      </c>
      <c r="G7850" s="2">
        <v>-16.35</v>
      </c>
      <c r="H7850" s="2"/>
      <c r="I7850" s="2">
        <v>6340</v>
      </c>
      <c r="J7850" s="2">
        <v>31.7</v>
      </c>
      <c r="K7850" s="2">
        <v>100</v>
      </c>
      <c r="L7850" s="2">
        <v>0</v>
      </c>
      <c r="M7850" s="2" t="str">
        <f>"603227"</f>
        <v>603227</v>
      </c>
      <c r="N7850" s="2" t="str">
        <f>"A453612732"</f>
        <v>A453612732</v>
      </c>
      <c r="O7850" s="2" t="str">
        <f>"7579.59"</f>
        <v>7579.59</v>
      </c>
      <c r="P7850" s="2">
        <v>42</v>
      </c>
      <c r="Q7850" s="2">
        <f>P7850*B7850</f>
        <v>8400</v>
      </c>
      <c r="R7850" s="2">
        <f>(Q7850-O7850)/O7850*100</f>
        <v>10.8239363870605</v>
      </c>
    </row>
    <row r="7851" spans="1:18">
      <c r="A7851" s="2" t="str">
        <f>"三花股份"</f>
        <v>三花股份</v>
      </c>
      <c r="B7851" s="2">
        <v>400</v>
      </c>
      <c r="C7851" s="2">
        <v>400</v>
      </c>
      <c r="D7851" s="2" t="str">
        <f>"人民币"</f>
        <v>人民币</v>
      </c>
      <c r="E7851" s="2">
        <v>13.737</v>
      </c>
      <c r="F7851" s="2">
        <v>69.25</v>
      </c>
      <c r="G7851" s="2">
        <v>1.26</v>
      </c>
      <c r="H7851" s="2"/>
      <c r="I7851" s="2">
        <v>5564</v>
      </c>
      <c r="J7851" s="2">
        <v>13.91</v>
      </c>
      <c r="K7851" s="2">
        <v>0</v>
      </c>
      <c r="L7851" s="2">
        <v>0</v>
      </c>
      <c r="M7851" s="2" t="str">
        <f>"002050"</f>
        <v>002050</v>
      </c>
      <c r="N7851" s="2" t="str">
        <f t="shared" ref="N7851:N7856" si="2346">"0157472516"</f>
        <v>0157472516</v>
      </c>
      <c r="O7851" s="2" t="str">
        <f>"5494.75"</f>
        <v>5494.75</v>
      </c>
      <c r="P7851" s="2">
        <v>20</v>
      </c>
      <c r="Q7851" s="2">
        <f>P7851*B7851</f>
        <v>8000</v>
      </c>
      <c r="R7851" s="2">
        <f>(Q7851-O7851)/O7851*100</f>
        <v>45.5935210883116</v>
      </c>
    </row>
    <row r="7852" spans="1:18">
      <c r="A7852" s="2" t="str">
        <f>"农 产 品"</f>
        <v>农 产 品</v>
      </c>
      <c r="B7852" s="2">
        <v>200</v>
      </c>
      <c r="C7852" s="2">
        <v>200</v>
      </c>
      <c r="D7852" s="2" t="str">
        <f>"人民币"</f>
        <v>人民币</v>
      </c>
      <c r="E7852" s="2">
        <v>25.665</v>
      </c>
      <c r="F7852" s="2">
        <v>-601</v>
      </c>
      <c r="G7852" s="2">
        <v>-11.71</v>
      </c>
      <c r="H7852" s="2"/>
      <c r="I7852" s="2">
        <v>4532</v>
      </c>
      <c r="J7852" s="2">
        <v>22.66</v>
      </c>
      <c r="K7852" s="2">
        <v>0</v>
      </c>
      <c r="L7852" s="2">
        <v>0</v>
      </c>
      <c r="M7852" s="2" t="str">
        <f>"000061"</f>
        <v>000061</v>
      </c>
      <c r="N7852" s="2" t="str">
        <f>"0157472516"</f>
        <v>0157472516</v>
      </c>
      <c r="O7852" s="2" t="str">
        <f>"5133.00"</f>
        <v>5133.00</v>
      </c>
      <c r="P7852" s="2">
        <v>35</v>
      </c>
      <c r="Q7852" s="2">
        <f>P7852*B7852</f>
        <v>7000</v>
      </c>
      <c r="R7852" s="2">
        <f>(Q7852-O7852)/O7852*100</f>
        <v>36.3724917202416</v>
      </c>
    </row>
    <row r="7853" spans="1:18">
      <c r="A7853" s="2" t="str">
        <f>"北京城建"</f>
        <v>北京城建</v>
      </c>
      <c r="B7853" s="2">
        <v>200</v>
      </c>
      <c r="C7853" s="2">
        <v>200</v>
      </c>
      <c r="D7853" s="2" t="str">
        <f>"人民币"</f>
        <v>人民币</v>
      </c>
      <c r="E7853" s="2">
        <v>24.605</v>
      </c>
      <c r="F7853" s="2">
        <v>-394.99</v>
      </c>
      <c r="G7853" s="2">
        <v>-8.03</v>
      </c>
      <c r="H7853" s="2"/>
      <c r="I7853" s="2">
        <v>4526</v>
      </c>
      <c r="J7853" s="2">
        <v>22.63</v>
      </c>
      <c r="K7853" s="2">
        <v>0</v>
      </c>
      <c r="L7853" s="2">
        <v>0</v>
      </c>
      <c r="M7853" s="2" t="str">
        <f>"600266"</f>
        <v>600266</v>
      </c>
      <c r="N7853" s="2" t="str">
        <f t="shared" ref="N7853:N7855" si="2347">"A453612732"</f>
        <v>A453612732</v>
      </c>
      <c r="O7853" s="2" t="str">
        <f>"4920.99"</f>
        <v>4920.99</v>
      </c>
      <c r="P7853" s="2">
        <v>28</v>
      </c>
      <c r="Q7853" s="2">
        <f>P7853*B7853</f>
        <v>5600</v>
      </c>
      <c r="R7853" s="2">
        <f>(Q7853-O7853)/O7853*100</f>
        <v>13.7982397850839</v>
      </c>
    </row>
    <row r="7854" spans="1:18">
      <c r="A7854" s="2" t="str">
        <f>"上汽集团"</f>
        <v>上汽集团</v>
      </c>
      <c r="B7854" s="2">
        <v>200</v>
      </c>
      <c r="C7854" s="2">
        <v>200</v>
      </c>
      <c r="D7854" s="2" t="str">
        <f>"人民币"</f>
        <v>人民币</v>
      </c>
      <c r="E7854" s="2">
        <v>24.736</v>
      </c>
      <c r="F7854" s="2">
        <v>-449.12</v>
      </c>
      <c r="G7854" s="2">
        <v>-9.08</v>
      </c>
      <c r="H7854" s="2"/>
      <c r="I7854" s="2">
        <v>4498</v>
      </c>
      <c r="J7854" s="2">
        <v>22.49</v>
      </c>
      <c r="K7854" s="2">
        <v>0</v>
      </c>
      <c r="L7854" s="2">
        <v>0</v>
      </c>
      <c r="M7854" s="2" t="str">
        <f>"600104"</f>
        <v>600104</v>
      </c>
      <c r="N7854" s="2" t="str">
        <f>"A453612732"</f>
        <v>A453612732</v>
      </c>
      <c r="O7854" s="2" t="str">
        <f>"4947.12"</f>
        <v>4947.12</v>
      </c>
      <c r="P7854" s="2">
        <v>35</v>
      </c>
      <c r="Q7854" s="2">
        <f>P7854*B7854</f>
        <v>7000</v>
      </c>
      <c r="R7854" s="2">
        <f>(Q7854-O7854)/O7854*100</f>
        <v>41.4964666310904</v>
      </c>
    </row>
    <row r="7855" spans="1:18">
      <c r="A7855" s="2" t="str">
        <f>"中海集运"</f>
        <v>中海集运</v>
      </c>
      <c r="B7855" s="2">
        <v>400</v>
      </c>
      <c r="C7855" s="2">
        <v>400</v>
      </c>
      <c r="D7855" s="2" t="str">
        <f>"人民币"</f>
        <v>人民币</v>
      </c>
      <c r="E7855" s="2">
        <v>9.099</v>
      </c>
      <c r="F7855" s="2">
        <v>-167.68</v>
      </c>
      <c r="G7855" s="2">
        <v>-4.6</v>
      </c>
      <c r="H7855" s="2"/>
      <c r="I7855" s="2">
        <v>3472</v>
      </c>
      <c r="J7855" s="2">
        <v>8.68</v>
      </c>
      <c r="K7855" s="2">
        <v>0</v>
      </c>
      <c r="L7855" s="2">
        <v>0</v>
      </c>
      <c r="M7855" s="2" t="str">
        <f>"601866"</f>
        <v>601866</v>
      </c>
      <c r="N7855" s="2" t="str">
        <f>"A453612732"</f>
        <v>A453612732</v>
      </c>
      <c r="O7855" s="2" t="str">
        <f>"3639.68"</f>
        <v>3639.68</v>
      </c>
      <c r="P7855" s="2">
        <v>12</v>
      </c>
      <c r="Q7855" s="2">
        <f>P7855*B7855</f>
        <v>4800</v>
      </c>
      <c r="R7855" s="2">
        <f>(Q7855-O7855)/O7855*100</f>
        <v>31.8797256901706</v>
      </c>
    </row>
    <row r="7856" spans="1:18">
      <c r="A7856" s="2" t="str">
        <f>"中航军B"</f>
        <v>中航军B</v>
      </c>
      <c r="B7856" s="2">
        <v>3000</v>
      </c>
      <c r="C7856" s="2">
        <v>3000</v>
      </c>
      <c r="D7856" s="2" t="str">
        <f>"人民币"</f>
        <v>人民币</v>
      </c>
      <c r="E7856" s="2">
        <v>0.972</v>
      </c>
      <c r="F7856" s="2">
        <v>-62</v>
      </c>
      <c r="G7856" s="2">
        <v>-2.16</v>
      </c>
      <c r="H7856" s="2"/>
      <c r="I7856" s="2">
        <v>2853</v>
      </c>
      <c r="J7856" s="2">
        <v>0.951</v>
      </c>
      <c r="K7856" s="2">
        <v>0</v>
      </c>
      <c r="L7856" s="2">
        <v>0</v>
      </c>
      <c r="M7856" s="2" t="str">
        <f>"150222"</f>
        <v>150222</v>
      </c>
      <c r="N7856" s="2" t="str">
        <f>"0157472516"</f>
        <v>0157472516</v>
      </c>
      <c r="O7856" s="2" t="str">
        <f>"2915.00"</f>
        <v>2915.00</v>
      </c>
      <c r="P7856" s="2">
        <v>1.1</v>
      </c>
      <c r="Q7856" s="2">
        <f>P7856*B7856</f>
        <v>3300</v>
      </c>
      <c r="R7856" s="2">
        <f>(Q7856-O7856)/O7856*100</f>
        <v>13.2075471698113</v>
      </c>
    </row>
    <row r="7857" spans="1:18">
      <c r="A7857" s="2" t="str">
        <f>"华贸物流"</f>
        <v>华贸物流</v>
      </c>
      <c r="B7857" s="2">
        <v>200</v>
      </c>
      <c r="C7857" s="2">
        <v>200</v>
      </c>
      <c r="D7857" s="2" t="str">
        <f>"人民币"</f>
        <v>人民币</v>
      </c>
      <c r="E7857" s="2">
        <v>16.576</v>
      </c>
      <c r="F7857" s="2">
        <v>-473.12</v>
      </c>
      <c r="G7857" s="2">
        <v>-14.27</v>
      </c>
      <c r="H7857" s="2"/>
      <c r="I7857" s="2">
        <v>2842</v>
      </c>
      <c r="J7857" s="2">
        <v>14.21</v>
      </c>
      <c r="K7857" s="2">
        <v>0</v>
      </c>
      <c r="L7857" s="2">
        <v>0</v>
      </c>
      <c r="M7857" s="2" t="str">
        <f>"603128"</f>
        <v>603128</v>
      </c>
      <c r="N7857" s="2" t="str">
        <f t="shared" ref="N7857:N7860" si="2348">"A453612732"</f>
        <v>A453612732</v>
      </c>
      <c r="O7857" s="2" t="str">
        <f>"3315.12"</f>
        <v>3315.12</v>
      </c>
      <c r="P7857" s="2">
        <v>20</v>
      </c>
      <c r="Q7857" s="2">
        <f>P7857*B7857</f>
        <v>4000</v>
      </c>
      <c r="R7857" s="2">
        <f>(Q7857-O7857)/O7857*100</f>
        <v>20.6592823185888</v>
      </c>
    </row>
    <row r="7858" spans="1:18">
      <c r="A7858" s="2" t="str">
        <f>"盛达矿业"</f>
        <v>盛达矿业</v>
      </c>
      <c r="B7858" s="2">
        <v>100</v>
      </c>
      <c r="C7858" s="2">
        <v>100</v>
      </c>
      <c r="D7858" s="2" t="str">
        <f>"人民币"</f>
        <v>人民币</v>
      </c>
      <c r="E7858" s="2">
        <v>38.308</v>
      </c>
      <c r="F7858" s="2">
        <v>-1175.77</v>
      </c>
      <c r="G7858" s="2">
        <v>-30.69</v>
      </c>
      <c r="H7858" s="2"/>
      <c r="I7858" s="2">
        <v>2655</v>
      </c>
      <c r="J7858" s="2">
        <v>26.55</v>
      </c>
      <c r="K7858" s="2">
        <v>0</v>
      </c>
      <c r="L7858" s="2">
        <v>100</v>
      </c>
      <c r="M7858" s="2" t="str">
        <f>"000603"</f>
        <v>000603</v>
      </c>
      <c r="N7858" s="2" t="str">
        <f>"0157472516"</f>
        <v>0157472516</v>
      </c>
      <c r="O7858" s="2" t="str">
        <f>"3830.77"</f>
        <v>3830.77</v>
      </c>
      <c r="P7858" s="2">
        <v>40</v>
      </c>
      <c r="Q7858" s="2">
        <f>P7858*B7858</f>
        <v>4000</v>
      </c>
      <c r="R7858" s="2">
        <f>(Q7858-O7858)/O7858*100</f>
        <v>4.41764971533138</v>
      </c>
    </row>
    <row r="7859" spans="1:18">
      <c r="A7859" s="2" t="str">
        <f>"大众交通"</f>
        <v>大众交通</v>
      </c>
      <c r="B7859" s="2">
        <v>100</v>
      </c>
      <c r="C7859" s="2">
        <v>100</v>
      </c>
      <c r="D7859" s="2" t="str">
        <f>"人民币"</f>
        <v>人民币</v>
      </c>
      <c r="E7859" s="2">
        <v>30.941</v>
      </c>
      <c r="F7859" s="2">
        <v>-1037.13</v>
      </c>
      <c r="G7859" s="2">
        <v>-33.52</v>
      </c>
      <c r="H7859" s="2"/>
      <c r="I7859" s="2">
        <v>2057</v>
      </c>
      <c r="J7859" s="2">
        <v>20.57</v>
      </c>
      <c r="K7859" s="2">
        <v>0</v>
      </c>
      <c r="L7859" s="2">
        <v>0</v>
      </c>
      <c r="M7859" s="2" t="str">
        <f>"600611"</f>
        <v>600611</v>
      </c>
      <c r="N7859" s="2" t="str">
        <f>"A453612732"</f>
        <v>A453612732</v>
      </c>
      <c r="O7859" s="2" t="str">
        <f>"3094.13"</f>
        <v>3094.13</v>
      </c>
      <c r="P7859" s="2">
        <v>28</v>
      </c>
      <c r="Q7859" s="2">
        <f>P7859*B7859</f>
        <v>2800</v>
      </c>
      <c r="R7859" s="2">
        <f>(Q7859-O7859)/O7859*100</f>
        <v>-9.50606470962759</v>
      </c>
    </row>
    <row r="7860" spans="1:18">
      <c r="A7860" s="2" t="str">
        <f>"中国中车"</f>
        <v>中国中车</v>
      </c>
      <c r="B7860" s="2">
        <v>100</v>
      </c>
      <c r="C7860" s="2">
        <v>100</v>
      </c>
      <c r="D7860" s="2" t="str">
        <f>"人民币"</f>
        <v>人民币</v>
      </c>
      <c r="E7860" s="2">
        <v>26.395</v>
      </c>
      <c r="F7860" s="2">
        <v>-631.5</v>
      </c>
      <c r="G7860" s="2">
        <v>-23.92</v>
      </c>
      <c r="H7860" s="2"/>
      <c r="I7860" s="2">
        <v>2008</v>
      </c>
      <c r="J7860" s="2">
        <v>20.08</v>
      </c>
      <c r="K7860" s="2">
        <v>0</v>
      </c>
      <c r="L7860" s="2">
        <v>100</v>
      </c>
      <c r="M7860" s="2" t="str">
        <f>"601766"</f>
        <v>601766</v>
      </c>
      <c r="N7860" s="2" t="str">
        <f>"A453612732"</f>
        <v>A453612732</v>
      </c>
      <c r="O7860" s="2" t="str">
        <f>"2639.50"</f>
        <v>2639.50</v>
      </c>
      <c r="P7860" s="2">
        <v>30</v>
      </c>
      <c r="Q7860" s="2">
        <f>P7860*B7860</f>
        <v>3000</v>
      </c>
      <c r="R7860" s="2">
        <f>(Q7860-O7860)/O7860*100</f>
        <v>13.6578897518469</v>
      </c>
    </row>
    <row r="7861" spans="1:18">
      <c r="A7861" s="2" t="s">
        <v>8</v>
      </c>
      <c r="B7861" s="2" t="s">
        <v>9</v>
      </c>
      <c r="C7861" s="4" t="s">
        <v>10</v>
      </c>
      <c r="D7861" s="4"/>
      <c r="E7861" s="4"/>
      <c r="F7861" s="2"/>
      <c r="G7861" s="2">
        <f>SUM(G7845:G7860)</f>
        <v>-178.38</v>
      </c>
      <c r="H7861" s="2"/>
      <c r="I7861" s="2"/>
      <c r="J7861" s="2"/>
      <c r="K7861" s="2"/>
      <c r="L7861" s="2"/>
      <c r="M7861" s="2"/>
      <c r="N7861" s="2"/>
      <c r="O7861" s="2"/>
      <c r="P7861" s="2"/>
      <c r="Q7861" s="2">
        <f>SUM(Q7845:Q7860)</f>
        <v>134800</v>
      </c>
      <c r="R7861" s="2"/>
    </row>
    <row r="7862" customFormat="1" spans="3:8">
      <c r="C7862" s="5"/>
      <c r="D7862" s="5"/>
      <c r="E7862" s="5"/>
      <c r="H7862" s="6">
        <v>42257</v>
      </c>
    </row>
    <row r="7863" customFormat="1" spans="10:10">
      <c r="J7863" s="6">
        <f>H7862+1</f>
        <v>42258</v>
      </c>
    </row>
    <row r="7864" customFormat="1" spans="2:11">
      <c r="B7864" t="s">
        <v>11</v>
      </c>
      <c r="K7864" s="7">
        <f ca="1">NOW()</f>
        <v>42259.9654398148</v>
      </c>
    </row>
    <row r="7865" customFormat="1" spans="9:9">
      <c r="I7865" t="e">
        <f>D7857+1</f>
        <v>#VALUE!</v>
      </c>
    </row>
    <row r="7866" spans="2:18">
      <c r="B7866" s="2" t="str">
        <f>"币种"</f>
        <v>币种</v>
      </c>
      <c r="C7866" s="2" t="str">
        <f>"余额"</f>
        <v>余额</v>
      </c>
      <c r="D7866" s="2" t="str">
        <f>"可用"</f>
        <v>可用</v>
      </c>
      <c r="E7866" s="2" t="str">
        <f>"可取"</f>
        <v>可取</v>
      </c>
      <c r="F7866" s="2" t="str">
        <f>"参考市值"</f>
        <v>参考市值</v>
      </c>
      <c r="G7866" s="2" t="str">
        <f>"资产"</f>
        <v>资产</v>
      </c>
      <c r="H7866" s="2" t="str">
        <f>"盈亏"</f>
        <v>盈亏</v>
      </c>
      <c r="I7866" s="2"/>
      <c r="J7866" s="2"/>
      <c r="K7866" s="2"/>
      <c r="L7866" s="2"/>
      <c r="M7866" s="2"/>
      <c r="N7866" s="2"/>
      <c r="O7866" s="2"/>
      <c r="P7866" s="2"/>
      <c r="Q7866" s="2"/>
      <c r="R7866" s="2"/>
    </row>
    <row r="7867" spans="2:18">
      <c r="B7867" s="2" t="str">
        <f>"人民币"</f>
        <v>人民币</v>
      </c>
      <c r="C7867" s="2" t="str">
        <f>"5508.71"</f>
        <v>5508.71</v>
      </c>
      <c r="D7867" s="2" t="str">
        <f>"138.54"</f>
        <v>138.54</v>
      </c>
      <c r="E7867" s="2" t="str">
        <f>"138.54"</f>
        <v>138.54</v>
      </c>
      <c r="F7867" s="2" t="str">
        <f>"91616.00"</f>
        <v>91616.00</v>
      </c>
      <c r="G7867" s="2" t="str">
        <f>"91754.54"</f>
        <v>91754.54</v>
      </c>
      <c r="H7867" s="2" t="str">
        <f>"-9194.42"</f>
        <v>-9194.42</v>
      </c>
      <c r="I7867" s="2"/>
      <c r="J7867" s="2"/>
      <c r="K7867" s="2"/>
      <c r="L7867" s="2"/>
      <c r="M7867" s="2"/>
      <c r="N7867" s="2"/>
      <c r="O7867" s="2"/>
      <c r="P7867" s="2"/>
      <c r="Q7867" s="2"/>
      <c r="R7867" s="2"/>
    </row>
    <row r="7868" spans="2:18"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8"/>
    </row>
    <row r="7869" spans="2:18">
      <c r="B7869" s="2" t="s">
        <v>0</v>
      </c>
      <c r="C7869" s="2" t="str">
        <f>"证券数量"</f>
        <v>证券数量</v>
      </c>
      <c r="D7869" s="2" t="s">
        <v>1</v>
      </c>
      <c r="E7869" s="2" t="str">
        <f>"价格币种"</f>
        <v>价格币种</v>
      </c>
      <c r="F7869" s="2" t="str">
        <f>"成本价"</f>
        <v>成本价</v>
      </c>
      <c r="G7869" s="2" t="str">
        <f>"浮动盈亏"</f>
        <v>浮动盈亏</v>
      </c>
      <c r="H7869" s="2" t="str">
        <f>"盈亏比例(%)"</f>
        <v>盈亏比例(%)</v>
      </c>
      <c r="I7869" s="2" t="str">
        <f>"折算汇率"</f>
        <v>折算汇率</v>
      </c>
      <c r="J7869" s="2" t="str">
        <f>"最新市值"</f>
        <v>最新市值</v>
      </c>
      <c r="K7869" s="2" t="str">
        <f>"当前价"</f>
        <v>当前价</v>
      </c>
      <c r="L7869" s="2" t="str">
        <f>"今买数量"</f>
        <v>今买数量</v>
      </c>
      <c r="M7869" s="2" t="str">
        <f>"今卖数量"</f>
        <v>今卖数量</v>
      </c>
      <c r="N7869" s="2" t="str">
        <f>"证券代码"</f>
        <v>证券代码</v>
      </c>
      <c r="O7869" s="2" t="str">
        <f>"股东代码"</f>
        <v>股东代码</v>
      </c>
      <c r="P7869" s="2" t="str">
        <f>"成本金额"</f>
        <v>成本金额</v>
      </c>
      <c r="Q7869" s="2" t="s">
        <v>2</v>
      </c>
      <c r="R7869" s="2"/>
    </row>
    <row r="7870" spans="2:18">
      <c r="B7870" s="2" t="s">
        <v>4</v>
      </c>
      <c r="C7870" s="9" t="s">
        <v>5</v>
      </c>
      <c r="D7870" s="9" t="s">
        <v>5</v>
      </c>
      <c r="E7870" s="2" t="str">
        <f t="shared" ref="E7870:E7885" si="2349">"人民币"</f>
        <v>人民币</v>
      </c>
      <c r="F7870" s="2">
        <v>19.758</v>
      </c>
      <c r="G7870" s="2">
        <v>-1294.53</v>
      </c>
      <c r="H7870" s="2">
        <v>-8.19</v>
      </c>
      <c r="I7870" s="9" t="s">
        <v>6</v>
      </c>
      <c r="J7870" s="2">
        <v>14512</v>
      </c>
      <c r="K7870" s="2">
        <v>18.14</v>
      </c>
      <c r="L7870" s="2">
        <v>0</v>
      </c>
      <c r="M7870" s="2">
        <v>0</v>
      </c>
      <c r="N7870" s="2" t="str">
        <f>"000936"</f>
        <v>000936</v>
      </c>
      <c r="O7870" s="2" t="str">
        <f t="shared" ref="O7870:O7873" si="2350">"0157472516"</f>
        <v>0157472516</v>
      </c>
      <c r="P7870" s="2" t="str">
        <f>"15806.53"</f>
        <v>15806.53</v>
      </c>
      <c r="Q7870" s="2">
        <v>30</v>
      </c>
      <c r="R7870" s="2">
        <f t="shared" ref="R7870:R7885" si="2351">Q7870*C7870</f>
        <v>24000</v>
      </c>
    </row>
    <row r="7871" spans="2:18">
      <c r="B7871" s="2" t="str">
        <f>"创业板B"</f>
        <v>创业板B</v>
      </c>
      <c r="C7871" s="2">
        <v>10000</v>
      </c>
      <c r="D7871" s="2">
        <v>10000</v>
      </c>
      <c r="E7871" s="2" t="str">
        <f>"人民币"</f>
        <v>人民币</v>
      </c>
      <c r="F7871" s="2">
        <v>1.116</v>
      </c>
      <c r="G7871" s="2">
        <v>-927.5</v>
      </c>
      <c r="H7871" s="2">
        <v>-8.33</v>
      </c>
      <c r="I7871" s="2"/>
      <c r="J7871" s="2">
        <v>10230</v>
      </c>
      <c r="K7871" s="2">
        <v>1.023</v>
      </c>
      <c r="L7871" s="2">
        <v>0</v>
      </c>
      <c r="M7871" s="2">
        <v>0</v>
      </c>
      <c r="N7871" s="2" t="str">
        <f>"150153"</f>
        <v>150153</v>
      </c>
      <c r="O7871" s="2" t="str">
        <f>"0157472516"</f>
        <v>0157472516</v>
      </c>
      <c r="P7871" s="2" t="str">
        <f>"11157.50"</f>
        <v>11157.50</v>
      </c>
      <c r="Q7871" s="2">
        <v>1.3</v>
      </c>
      <c r="R7871" s="2">
        <f>Q7871*C7871</f>
        <v>13000</v>
      </c>
    </row>
    <row r="7872" spans="2:18">
      <c r="B7872" s="2" t="s">
        <v>7</v>
      </c>
      <c r="C7872" s="2">
        <v>600</v>
      </c>
      <c r="D7872" s="2">
        <v>600</v>
      </c>
      <c r="E7872" s="2" t="str">
        <f>"人民币"</f>
        <v>人民币</v>
      </c>
      <c r="F7872" s="2">
        <v>17.548</v>
      </c>
      <c r="G7872" s="2">
        <v>-310.88</v>
      </c>
      <c r="H7872" s="2">
        <v>-2.95</v>
      </c>
      <c r="I7872" s="2"/>
      <c r="J7872" s="2">
        <v>10218</v>
      </c>
      <c r="K7872" s="2">
        <v>17.03</v>
      </c>
      <c r="L7872" s="2">
        <v>0</v>
      </c>
      <c r="M7872" s="2">
        <v>0</v>
      </c>
      <c r="N7872" s="2" t="str">
        <f>"600008"</f>
        <v>600008</v>
      </c>
      <c r="O7872" s="2" t="str">
        <f t="shared" ref="O7872:O7875" si="2352">"A453612732"</f>
        <v>A453612732</v>
      </c>
      <c r="P7872" s="2" t="str">
        <f>"10528.88"</f>
        <v>10528.88</v>
      </c>
      <c r="Q7872" s="2">
        <v>25</v>
      </c>
      <c r="R7872" s="2">
        <f>Q7872*C7872</f>
        <v>15000</v>
      </c>
    </row>
    <row r="7873" spans="2:18">
      <c r="B7873" s="2" t="str">
        <f>"华英农业"</f>
        <v>华英农业</v>
      </c>
      <c r="C7873" s="2">
        <v>600</v>
      </c>
      <c r="D7873" s="2">
        <v>300</v>
      </c>
      <c r="E7873" s="2" t="str">
        <f>"人民币"</f>
        <v>人民币</v>
      </c>
      <c r="F7873" s="2">
        <v>14.948</v>
      </c>
      <c r="G7873" s="2">
        <v>-418.66</v>
      </c>
      <c r="H7873" s="2">
        <v>-4.67</v>
      </c>
      <c r="I7873" s="2"/>
      <c r="J7873" s="2">
        <v>8550</v>
      </c>
      <c r="K7873" s="2">
        <v>14.25</v>
      </c>
      <c r="L7873" s="2">
        <v>300</v>
      </c>
      <c r="M7873" s="2">
        <v>0</v>
      </c>
      <c r="N7873" s="2" t="str">
        <f>"002321"</f>
        <v>002321</v>
      </c>
      <c r="O7873" s="2" t="str">
        <f>"0157472516"</f>
        <v>0157472516</v>
      </c>
      <c r="P7873" s="2" t="str">
        <f>"8968.66"</f>
        <v>8968.66</v>
      </c>
      <c r="Q7873" s="2">
        <v>25</v>
      </c>
      <c r="R7873" s="2">
        <f>Q7873*C7873</f>
        <v>15000</v>
      </c>
    </row>
    <row r="7874" spans="2:18">
      <c r="B7874" s="2" t="str">
        <f>"*ST阳化"</f>
        <v>*ST阳化</v>
      </c>
      <c r="C7874" s="2">
        <v>900</v>
      </c>
      <c r="D7874" s="2">
        <v>600</v>
      </c>
      <c r="E7874" s="2" t="str">
        <f>"人民币"</f>
        <v>人民币</v>
      </c>
      <c r="F7874" s="2">
        <v>7.599</v>
      </c>
      <c r="G7874" s="2">
        <v>-80.2</v>
      </c>
      <c r="H7874" s="2">
        <v>-1.17</v>
      </c>
      <c r="I7874" s="2"/>
      <c r="J7874" s="2">
        <v>6759</v>
      </c>
      <c r="K7874" s="2">
        <v>7.51</v>
      </c>
      <c r="L7874" s="2">
        <v>300</v>
      </c>
      <c r="M7874" s="2">
        <v>0</v>
      </c>
      <c r="N7874" s="2" t="str">
        <f>"600691"</f>
        <v>600691</v>
      </c>
      <c r="O7874" s="2" t="str">
        <f>"A453612732"</f>
        <v>A453612732</v>
      </c>
      <c r="P7874" s="2" t="str">
        <f>"6839.20"</f>
        <v>6839.20</v>
      </c>
      <c r="Q7874" s="2">
        <v>11</v>
      </c>
      <c r="R7874" s="2">
        <f>Q7874*C7874</f>
        <v>9900</v>
      </c>
    </row>
    <row r="7875" spans="2:18">
      <c r="B7875" s="2" t="str">
        <f>"雪峰科技"</f>
        <v>雪峰科技</v>
      </c>
      <c r="C7875" s="2">
        <v>200</v>
      </c>
      <c r="D7875" s="2">
        <v>100</v>
      </c>
      <c r="E7875" s="2" t="str">
        <f>"人民币"</f>
        <v>人民币</v>
      </c>
      <c r="F7875" s="2">
        <v>37.898</v>
      </c>
      <c r="G7875" s="2">
        <v>-1239.59</v>
      </c>
      <c r="H7875" s="2">
        <v>-16.35</v>
      </c>
      <c r="I7875" s="2"/>
      <c r="J7875" s="2">
        <v>6340</v>
      </c>
      <c r="K7875" s="2">
        <v>31.7</v>
      </c>
      <c r="L7875" s="2">
        <v>100</v>
      </c>
      <c r="M7875" s="2">
        <v>0</v>
      </c>
      <c r="N7875" s="2" t="str">
        <f>"603227"</f>
        <v>603227</v>
      </c>
      <c r="O7875" s="2" t="str">
        <f>"A453612732"</f>
        <v>A453612732</v>
      </c>
      <c r="P7875" s="2" t="str">
        <f>"7579.59"</f>
        <v>7579.59</v>
      </c>
      <c r="Q7875" s="2">
        <v>42</v>
      </c>
      <c r="R7875" s="2">
        <f>Q7875*C7875</f>
        <v>8400</v>
      </c>
    </row>
    <row r="7876" spans="2:18">
      <c r="B7876" s="2" t="str">
        <f>"三花股份"</f>
        <v>三花股份</v>
      </c>
      <c r="C7876" s="2">
        <v>400</v>
      </c>
      <c r="D7876" s="2">
        <v>400</v>
      </c>
      <c r="E7876" s="2" t="str">
        <f>"人民币"</f>
        <v>人民币</v>
      </c>
      <c r="F7876" s="2">
        <v>13.737</v>
      </c>
      <c r="G7876" s="2">
        <v>69.25</v>
      </c>
      <c r="H7876" s="2">
        <v>1.26</v>
      </c>
      <c r="I7876" s="2"/>
      <c r="J7876" s="2">
        <v>5564</v>
      </c>
      <c r="K7876" s="2">
        <v>13.91</v>
      </c>
      <c r="L7876" s="2">
        <v>0</v>
      </c>
      <c r="M7876" s="2">
        <v>0</v>
      </c>
      <c r="N7876" s="2" t="str">
        <f>"002050"</f>
        <v>002050</v>
      </c>
      <c r="O7876" s="2" t="str">
        <f t="shared" ref="O7876:O7881" si="2353">"0157472516"</f>
        <v>0157472516</v>
      </c>
      <c r="P7876" s="2" t="str">
        <f>"5494.75"</f>
        <v>5494.75</v>
      </c>
      <c r="Q7876" s="2">
        <v>20</v>
      </c>
      <c r="R7876" s="2">
        <f>Q7876*C7876</f>
        <v>8000</v>
      </c>
    </row>
    <row r="7877" spans="2:18">
      <c r="B7877" s="2" t="str">
        <f>"农 产 品"</f>
        <v>农 产 品</v>
      </c>
      <c r="C7877" s="2">
        <v>200</v>
      </c>
      <c r="D7877" s="2">
        <v>200</v>
      </c>
      <c r="E7877" s="2" t="str">
        <f>"人民币"</f>
        <v>人民币</v>
      </c>
      <c r="F7877" s="2">
        <v>25.665</v>
      </c>
      <c r="G7877" s="2">
        <v>-601</v>
      </c>
      <c r="H7877" s="2">
        <v>-11.71</v>
      </c>
      <c r="I7877" s="2"/>
      <c r="J7877" s="2">
        <v>4532</v>
      </c>
      <c r="K7877" s="2">
        <v>22.66</v>
      </c>
      <c r="L7877" s="2">
        <v>0</v>
      </c>
      <c r="M7877" s="2">
        <v>0</v>
      </c>
      <c r="N7877" s="2" t="str">
        <f>"000061"</f>
        <v>000061</v>
      </c>
      <c r="O7877" s="2" t="str">
        <f>"0157472516"</f>
        <v>0157472516</v>
      </c>
      <c r="P7877" s="2" t="str">
        <f>"5133.00"</f>
        <v>5133.00</v>
      </c>
      <c r="Q7877" s="2">
        <v>35</v>
      </c>
      <c r="R7877" s="2">
        <f>Q7877*C7877</f>
        <v>7000</v>
      </c>
    </row>
    <row r="7878" spans="2:18">
      <c r="B7878" s="2" t="str">
        <f>"北京城建"</f>
        <v>北京城建</v>
      </c>
      <c r="C7878" s="2">
        <v>200</v>
      </c>
      <c r="D7878" s="2">
        <v>200</v>
      </c>
      <c r="E7878" s="2" t="str">
        <f>"人民币"</f>
        <v>人民币</v>
      </c>
      <c r="F7878" s="2">
        <v>24.605</v>
      </c>
      <c r="G7878" s="2">
        <v>-394.99</v>
      </c>
      <c r="H7878" s="2">
        <v>-8.03</v>
      </c>
      <c r="I7878" s="2"/>
      <c r="J7878" s="2">
        <v>4526</v>
      </c>
      <c r="K7878" s="2">
        <v>22.63</v>
      </c>
      <c r="L7878" s="2">
        <v>0</v>
      </c>
      <c r="M7878" s="2">
        <v>0</v>
      </c>
      <c r="N7878" s="2" t="str">
        <f>"600266"</f>
        <v>600266</v>
      </c>
      <c r="O7878" s="2" t="str">
        <f t="shared" ref="O7878:O7880" si="2354">"A453612732"</f>
        <v>A453612732</v>
      </c>
      <c r="P7878" s="2" t="str">
        <f>"4920.99"</f>
        <v>4920.99</v>
      </c>
      <c r="Q7878" s="2">
        <v>28</v>
      </c>
      <c r="R7878" s="2">
        <f>Q7878*C7878</f>
        <v>5600</v>
      </c>
    </row>
    <row r="7879" spans="2:18">
      <c r="B7879" s="2" t="str">
        <f>"上汽集团"</f>
        <v>上汽集团</v>
      </c>
      <c r="C7879" s="2">
        <v>200</v>
      </c>
      <c r="D7879" s="2">
        <v>200</v>
      </c>
      <c r="E7879" s="2" t="str">
        <f>"人民币"</f>
        <v>人民币</v>
      </c>
      <c r="F7879" s="2">
        <v>24.736</v>
      </c>
      <c r="G7879" s="2">
        <v>-449.12</v>
      </c>
      <c r="H7879" s="2">
        <v>-9.08</v>
      </c>
      <c r="I7879" s="2"/>
      <c r="J7879" s="2">
        <v>4498</v>
      </c>
      <c r="K7879" s="2">
        <v>22.49</v>
      </c>
      <c r="L7879" s="2">
        <v>0</v>
      </c>
      <c r="M7879" s="2">
        <v>0</v>
      </c>
      <c r="N7879" s="2" t="str">
        <f>"600104"</f>
        <v>600104</v>
      </c>
      <c r="O7879" s="2" t="str">
        <f>"A453612732"</f>
        <v>A453612732</v>
      </c>
      <c r="P7879" s="2" t="str">
        <f>"4947.12"</f>
        <v>4947.12</v>
      </c>
      <c r="Q7879" s="2">
        <v>35</v>
      </c>
      <c r="R7879" s="2">
        <f>Q7879*C7879</f>
        <v>7000</v>
      </c>
    </row>
    <row r="7880" spans="2:18">
      <c r="B7880" s="2" t="str">
        <f>"中海集运"</f>
        <v>中海集运</v>
      </c>
      <c r="C7880" s="2">
        <v>400</v>
      </c>
      <c r="D7880" s="2">
        <v>400</v>
      </c>
      <c r="E7880" s="2" t="str">
        <f>"人民币"</f>
        <v>人民币</v>
      </c>
      <c r="F7880" s="2">
        <v>9.099</v>
      </c>
      <c r="G7880" s="2">
        <v>-167.68</v>
      </c>
      <c r="H7880" s="2">
        <v>-4.6</v>
      </c>
      <c r="I7880" s="2"/>
      <c r="J7880" s="2">
        <v>3472</v>
      </c>
      <c r="K7880" s="2">
        <v>8.68</v>
      </c>
      <c r="L7880" s="2">
        <v>0</v>
      </c>
      <c r="M7880" s="2">
        <v>0</v>
      </c>
      <c r="N7880" s="2" t="str">
        <f>"601866"</f>
        <v>601866</v>
      </c>
      <c r="O7880" s="2" t="str">
        <f>"A453612732"</f>
        <v>A453612732</v>
      </c>
      <c r="P7880" s="2" t="str">
        <f>"3639.68"</f>
        <v>3639.68</v>
      </c>
      <c r="Q7880" s="2">
        <v>12</v>
      </c>
      <c r="R7880" s="2">
        <f>Q7880*C7880</f>
        <v>4800</v>
      </c>
    </row>
    <row r="7881" spans="2:18">
      <c r="B7881" s="2" t="str">
        <f>"中航军B"</f>
        <v>中航军B</v>
      </c>
      <c r="C7881" s="2">
        <v>3000</v>
      </c>
      <c r="D7881" s="2">
        <v>3000</v>
      </c>
      <c r="E7881" s="2" t="str">
        <f>"人民币"</f>
        <v>人民币</v>
      </c>
      <c r="F7881" s="2">
        <v>0.972</v>
      </c>
      <c r="G7881" s="2">
        <v>-62</v>
      </c>
      <c r="H7881" s="2">
        <v>-2.16</v>
      </c>
      <c r="I7881" s="2"/>
      <c r="J7881" s="2">
        <v>2853</v>
      </c>
      <c r="K7881" s="2">
        <v>0.951</v>
      </c>
      <c r="L7881" s="2">
        <v>0</v>
      </c>
      <c r="M7881" s="2">
        <v>0</v>
      </c>
      <c r="N7881" s="2" t="str">
        <f>"150222"</f>
        <v>150222</v>
      </c>
      <c r="O7881" s="2" t="str">
        <f>"0157472516"</f>
        <v>0157472516</v>
      </c>
      <c r="P7881" s="2" t="str">
        <f>"2915.00"</f>
        <v>2915.00</v>
      </c>
      <c r="Q7881" s="2">
        <v>1.1</v>
      </c>
      <c r="R7881" s="2">
        <f>Q7881*C7881</f>
        <v>3300</v>
      </c>
    </row>
    <row r="7882" spans="2:18">
      <c r="B7882" s="2" t="str">
        <f>"华贸物流"</f>
        <v>华贸物流</v>
      </c>
      <c r="C7882" s="2">
        <v>200</v>
      </c>
      <c r="D7882" s="2">
        <v>200</v>
      </c>
      <c r="E7882" s="2" t="str">
        <f>"人民币"</f>
        <v>人民币</v>
      </c>
      <c r="F7882" s="2">
        <v>16.576</v>
      </c>
      <c r="G7882" s="2">
        <v>-473.12</v>
      </c>
      <c r="H7882" s="2">
        <v>-14.27</v>
      </c>
      <c r="I7882" s="2"/>
      <c r="J7882" s="2">
        <v>2842</v>
      </c>
      <c r="K7882" s="2">
        <v>14.21</v>
      </c>
      <c r="L7882" s="2">
        <v>0</v>
      </c>
      <c r="M7882" s="2">
        <v>0</v>
      </c>
      <c r="N7882" s="2" t="str">
        <f>"603128"</f>
        <v>603128</v>
      </c>
      <c r="O7882" s="2" t="str">
        <f t="shared" ref="O7882:O7885" si="2355">"A453612732"</f>
        <v>A453612732</v>
      </c>
      <c r="P7882" s="2" t="str">
        <f>"3315.12"</f>
        <v>3315.12</v>
      </c>
      <c r="Q7882" s="2">
        <v>20</v>
      </c>
      <c r="R7882" s="2">
        <f>Q7882*C7882</f>
        <v>4000</v>
      </c>
    </row>
    <row r="7883" spans="2:18">
      <c r="B7883" s="2" t="str">
        <f>"盛达矿业"</f>
        <v>盛达矿业</v>
      </c>
      <c r="C7883" s="2">
        <v>100</v>
      </c>
      <c r="D7883" s="2">
        <v>100</v>
      </c>
      <c r="E7883" s="2" t="str">
        <f>"人民币"</f>
        <v>人民币</v>
      </c>
      <c r="F7883" s="2">
        <v>38.308</v>
      </c>
      <c r="G7883" s="2">
        <v>-1175.77</v>
      </c>
      <c r="H7883" s="2">
        <v>-30.69</v>
      </c>
      <c r="I7883" s="2"/>
      <c r="J7883" s="2">
        <v>2655</v>
      </c>
      <c r="K7883" s="2">
        <v>26.55</v>
      </c>
      <c r="L7883" s="2">
        <v>0</v>
      </c>
      <c r="M7883" s="2">
        <v>100</v>
      </c>
      <c r="N7883" s="2" t="str">
        <f>"000603"</f>
        <v>000603</v>
      </c>
      <c r="O7883" s="2" t="str">
        <f>"0157472516"</f>
        <v>0157472516</v>
      </c>
      <c r="P7883" s="2" t="str">
        <f>"3830.77"</f>
        <v>3830.77</v>
      </c>
      <c r="Q7883" s="2">
        <v>40</v>
      </c>
      <c r="R7883" s="2">
        <f>Q7883*C7883</f>
        <v>4000</v>
      </c>
    </row>
    <row r="7884" spans="2:18">
      <c r="B7884" s="2" t="str">
        <f>"大众交通"</f>
        <v>大众交通</v>
      </c>
      <c r="C7884" s="2">
        <v>100</v>
      </c>
      <c r="D7884" s="2">
        <v>100</v>
      </c>
      <c r="E7884" s="2" t="str">
        <f>"人民币"</f>
        <v>人民币</v>
      </c>
      <c r="F7884" s="2">
        <v>30.941</v>
      </c>
      <c r="G7884" s="2">
        <v>-1037.13</v>
      </c>
      <c r="H7884" s="2">
        <v>-33.52</v>
      </c>
      <c r="I7884" s="2"/>
      <c r="J7884" s="2">
        <v>2057</v>
      </c>
      <c r="K7884" s="2">
        <v>20.57</v>
      </c>
      <c r="L7884" s="2">
        <v>0</v>
      </c>
      <c r="M7884" s="2">
        <v>0</v>
      </c>
      <c r="N7884" s="2" t="str">
        <f>"600611"</f>
        <v>600611</v>
      </c>
      <c r="O7884" s="2" t="str">
        <f>"A453612732"</f>
        <v>A453612732</v>
      </c>
      <c r="P7884" s="2" t="str">
        <f>"3094.13"</f>
        <v>3094.13</v>
      </c>
      <c r="Q7884" s="2">
        <v>28</v>
      </c>
      <c r="R7884" s="2">
        <f>Q7884*C7884</f>
        <v>2800</v>
      </c>
    </row>
    <row r="7885" spans="2:18">
      <c r="B7885" s="2" t="str">
        <f>"中国中车"</f>
        <v>中国中车</v>
      </c>
      <c r="C7885" s="2">
        <v>100</v>
      </c>
      <c r="D7885" s="2">
        <v>100</v>
      </c>
      <c r="E7885" s="2" t="str">
        <f>"人民币"</f>
        <v>人民币</v>
      </c>
      <c r="F7885" s="2">
        <v>26.395</v>
      </c>
      <c r="G7885" s="2">
        <v>-631.5</v>
      </c>
      <c r="H7885" s="2">
        <v>-23.92</v>
      </c>
      <c r="I7885" s="2"/>
      <c r="J7885" s="2">
        <v>2008</v>
      </c>
      <c r="K7885" s="2">
        <v>20.08</v>
      </c>
      <c r="L7885" s="2">
        <v>0</v>
      </c>
      <c r="M7885" s="2">
        <v>100</v>
      </c>
      <c r="N7885" s="2" t="str">
        <f>"601766"</f>
        <v>601766</v>
      </c>
      <c r="O7885" s="2" t="str">
        <f>"A453612732"</f>
        <v>A453612732</v>
      </c>
      <c r="P7885" s="2" t="str">
        <f>"2639.50"</f>
        <v>2639.50</v>
      </c>
      <c r="Q7885" s="2">
        <v>30</v>
      </c>
      <c r="R7885" s="2">
        <f>Q7885*C7885</f>
        <v>3000</v>
      </c>
    </row>
    <row r="7886" spans="2:18">
      <c r="B7886" s="2" t="s">
        <v>8</v>
      </c>
      <c r="C7886" s="2" t="s">
        <v>9</v>
      </c>
      <c r="D7886" s="4" t="s">
        <v>10</v>
      </c>
      <c r="E7886" s="4"/>
      <c r="F7886" s="4"/>
      <c r="G7886" s="2"/>
      <c r="H7886" s="2">
        <f>SUM(H7870:H7885)</f>
        <v>-178.38</v>
      </c>
      <c r="I7886" s="2"/>
      <c r="J7886" s="2"/>
      <c r="K7886" s="2"/>
      <c r="L7886" s="2"/>
      <c r="M7886" s="2"/>
      <c r="N7886" s="2"/>
      <c r="O7886" s="2"/>
      <c r="P7886" s="2"/>
      <c r="Q7886" s="2"/>
      <c r="R7886" s="2">
        <f>SUM(R7870:R7885)</f>
        <v>134800</v>
      </c>
    </row>
    <row r="7887" customFormat="1" spans="4:9">
      <c r="D7887" s="5"/>
      <c r="E7887" s="5"/>
      <c r="F7887" s="5"/>
      <c r="I7887" s="6">
        <v>42257</v>
      </c>
    </row>
    <row r="7888" customFormat="1" spans="11:11">
      <c r="K7888" s="6">
        <f>I7887+1</f>
        <v>42258</v>
      </c>
    </row>
    <row r="7889" customFormat="1" spans="3:12">
      <c r="C7889" t="s">
        <v>11</v>
      </c>
      <c r="L7889" s="7">
        <f ca="1">NOW()</f>
        <v>42259.9654398148</v>
      </c>
    </row>
    <row r="7890" customFormat="1" spans="10:10">
      <c r="J7890" t="e">
        <f>E7882+1</f>
        <v>#VALUE!</v>
      </c>
    </row>
    <row r="7891" customFormat="1" spans="7:7">
      <c r="G7891" t="s">
        <v>12</v>
      </c>
    </row>
    <row r="7892" customFormat="1" spans="6:6">
      <c r="F7892" t="s">
        <v>13</v>
      </c>
    </row>
    <row r="7893" spans="1:17">
      <c r="A7893" s="2" t="str">
        <f>"币种"</f>
        <v>币种</v>
      </c>
      <c r="B7893" s="2" t="str">
        <f>"余额"</f>
        <v>余额</v>
      </c>
      <c r="C7893" s="2" t="str">
        <f>"可用"</f>
        <v>可用</v>
      </c>
      <c r="D7893" s="2" t="str">
        <f>"可取"</f>
        <v>可取</v>
      </c>
      <c r="E7893" s="2" t="str">
        <f>"参考市值"</f>
        <v>参考市值</v>
      </c>
      <c r="F7893" s="2" t="str">
        <f>"资产"</f>
        <v>资产</v>
      </c>
      <c r="G7893" s="2" t="str">
        <f>"盈亏"</f>
        <v>盈亏</v>
      </c>
      <c r="H7893" s="2"/>
      <c r="I7893" s="2"/>
      <c r="J7893" s="2"/>
      <c r="K7893" s="2"/>
      <c r="L7893" s="2"/>
      <c r="M7893" s="2"/>
      <c r="N7893" s="2"/>
      <c r="O7893" s="2"/>
      <c r="P7893" s="2"/>
      <c r="Q7893" s="2"/>
    </row>
    <row r="7894" spans="1:17">
      <c r="A7894" s="2" t="str">
        <f>"人民币"</f>
        <v>人民币</v>
      </c>
      <c r="B7894" s="2" t="str">
        <f>"5508.71"</f>
        <v>5508.71</v>
      </c>
      <c r="C7894" s="2" t="str">
        <f>"138.54"</f>
        <v>138.54</v>
      </c>
      <c r="D7894" s="2" t="str">
        <f>"138.54"</f>
        <v>138.54</v>
      </c>
      <c r="E7894" s="2" t="str">
        <f>"91616.00"</f>
        <v>91616.00</v>
      </c>
      <c r="F7894" s="2" t="str">
        <f>"91754.54"</f>
        <v>91754.54</v>
      </c>
      <c r="G7894" s="2" t="str">
        <f>"-9194.42"</f>
        <v>-9194.42</v>
      </c>
      <c r="H7894" s="2"/>
      <c r="I7894" s="2"/>
      <c r="J7894" s="2"/>
      <c r="K7894" s="2"/>
      <c r="L7894" s="2"/>
      <c r="M7894" s="2"/>
      <c r="N7894" s="2"/>
      <c r="O7894" s="2"/>
      <c r="P7894" s="2"/>
      <c r="Q7894" s="2"/>
    </row>
    <row r="7895" spans="1:17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8"/>
    </row>
    <row r="7896" spans="1:18">
      <c r="A7896" s="2" t="s">
        <v>0</v>
      </c>
      <c r="B7896" s="2" t="str">
        <f>"证券数量"</f>
        <v>证券数量</v>
      </c>
      <c r="C7896" s="2" t="s">
        <v>1</v>
      </c>
      <c r="D7896" s="2" t="str">
        <f>"价格币种"</f>
        <v>价格币种</v>
      </c>
      <c r="E7896" s="2" t="str">
        <f>"成本价"</f>
        <v>成本价</v>
      </c>
      <c r="F7896" s="2" t="str">
        <f>"浮动盈亏"</f>
        <v>浮动盈亏</v>
      </c>
      <c r="G7896" s="2" t="str">
        <f>"盈亏比例(%)"</f>
        <v>盈亏比例(%)</v>
      </c>
      <c r="H7896" s="2" t="str">
        <f>"折算汇率"</f>
        <v>折算汇率</v>
      </c>
      <c r="I7896" s="2" t="str">
        <f>"最新市值"</f>
        <v>最新市值</v>
      </c>
      <c r="J7896" s="2" t="str">
        <f>"当前价"</f>
        <v>当前价</v>
      </c>
      <c r="K7896" s="2" t="str">
        <f>"今买数量"</f>
        <v>今买数量</v>
      </c>
      <c r="L7896" s="2" t="str">
        <f>"今卖数量"</f>
        <v>今卖数量</v>
      </c>
      <c r="M7896" s="2" t="str">
        <f>"证券代码"</f>
        <v>证券代码</v>
      </c>
      <c r="N7896" s="2" t="str">
        <f>"股东代码"</f>
        <v>股东代码</v>
      </c>
      <c r="O7896" s="2" t="str">
        <f>"成本金额"</f>
        <v>成本金额</v>
      </c>
      <c r="P7896" s="2" t="s">
        <v>2</v>
      </c>
      <c r="Q7896" s="2"/>
      <c r="R7896" s="2" t="s">
        <v>3</v>
      </c>
    </row>
    <row r="7897" spans="1:18">
      <c r="A7897" s="2" t="s">
        <v>4</v>
      </c>
      <c r="B7897" s="9" t="s">
        <v>5</v>
      </c>
      <c r="C7897" s="9" t="s">
        <v>5</v>
      </c>
      <c r="D7897" s="2" t="str">
        <f t="shared" ref="D7897:D7912" si="2356">"人民币"</f>
        <v>人民币</v>
      </c>
      <c r="E7897" s="2">
        <v>19.758</v>
      </c>
      <c r="F7897" s="2">
        <v>-1294.53</v>
      </c>
      <c r="G7897" s="2">
        <v>-8.19</v>
      </c>
      <c r="H7897" s="9" t="s">
        <v>6</v>
      </c>
      <c r="I7897" s="2">
        <v>14512</v>
      </c>
      <c r="J7897" s="2">
        <v>18.14</v>
      </c>
      <c r="K7897" s="2">
        <v>0</v>
      </c>
      <c r="L7897" s="2">
        <v>0</v>
      </c>
      <c r="M7897" s="2" t="str">
        <f>"000936"</f>
        <v>000936</v>
      </c>
      <c r="N7897" s="2" t="str">
        <f t="shared" ref="N7897:N7900" si="2357">"0157472516"</f>
        <v>0157472516</v>
      </c>
      <c r="O7897" s="2" t="str">
        <f>"15806.53"</f>
        <v>15806.53</v>
      </c>
      <c r="P7897" s="2">
        <v>30</v>
      </c>
      <c r="Q7897" s="2">
        <f t="shared" ref="Q7897:Q7912" si="2358">P7897*B7897</f>
        <v>24000</v>
      </c>
      <c r="R7897" s="2">
        <f t="shared" ref="R7897:R7912" si="2359">(Q7897-O7897)/O7897*100</f>
        <v>51.835981711356</v>
      </c>
    </row>
    <row r="7898" spans="1:18">
      <c r="A7898" s="2" t="str">
        <f>"创业板B"</f>
        <v>创业板B</v>
      </c>
      <c r="B7898" s="2">
        <v>10000</v>
      </c>
      <c r="C7898" s="2">
        <v>10000</v>
      </c>
      <c r="D7898" s="2" t="str">
        <f>"人民币"</f>
        <v>人民币</v>
      </c>
      <c r="E7898" s="2">
        <v>1.116</v>
      </c>
      <c r="F7898" s="2">
        <v>-927.5</v>
      </c>
      <c r="G7898" s="2">
        <v>-8.33</v>
      </c>
      <c r="H7898" s="2"/>
      <c r="I7898" s="2">
        <v>10230</v>
      </c>
      <c r="J7898" s="2">
        <v>1.023</v>
      </c>
      <c r="K7898" s="2">
        <v>0</v>
      </c>
      <c r="L7898" s="2">
        <v>0</v>
      </c>
      <c r="M7898" s="2" t="str">
        <f>"150153"</f>
        <v>150153</v>
      </c>
      <c r="N7898" s="2" t="str">
        <f>"0157472516"</f>
        <v>0157472516</v>
      </c>
      <c r="O7898" s="2" t="str">
        <f>"11157.50"</f>
        <v>11157.50</v>
      </c>
      <c r="P7898" s="2">
        <v>1.3</v>
      </c>
      <c r="Q7898" s="2">
        <f>P7898*B7898</f>
        <v>13000</v>
      </c>
      <c r="R7898" s="2">
        <f>(Q7898-O7898)/O7898*100</f>
        <v>16.5135559041004</v>
      </c>
    </row>
    <row r="7899" spans="1:18">
      <c r="A7899" s="2" t="s">
        <v>7</v>
      </c>
      <c r="B7899" s="2">
        <v>600</v>
      </c>
      <c r="C7899" s="2">
        <v>600</v>
      </c>
      <c r="D7899" s="2" t="str">
        <f>"人民币"</f>
        <v>人民币</v>
      </c>
      <c r="E7899" s="2">
        <v>17.548</v>
      </c>
      <c r="F7899" s="2">
        <v>-310.88</v>
      </c>
      <c r="G7899" s="2">
        <v>-2.95</v>
      </c>
      <c r="H7899" s="2"/>
      <c r="I7899" s="2">
        <v>10218</v>
      </c>
      <c r="J7899" s="2">
        <v>17.03</v>
      </c>
      <c r="K7899" s="2">
        <v>0</v>
      </c>
      <c r="L7899" s="2">
        <v>0</v>
      </c>
      <c r="M7899" s="2" t="str">
        <f>"600008"</f>
        <v>600008</v>
      </c>
      <c r="N7899" s="2" t="str">
        <f t="shared" ref="N7899:N7902" si="2360">"A453612732"</f>
        <v>A453612732</v>
      </c>
      <c r="O7899" s="2" t="str">
        <f>"10528.88"</f>
        <v>10528.88</v>
      </c>
      <c r="P7899" s="2">
        <v>25</v>
      </c>
      <c r="Q7899" s="2">
        <f>P7899*B7899</f>
        <v>15000</v>
      </c>
      <c r="R7899" s="2">
        <f>(Q7899-O7899)/O7899*100</f>
        <v>42.4652954540274</v>
      </c>
    </row>
    <row r="7900" spans="1:18">
      <c r="A7900" s="2" t="str">
        <f>"华英农业"</f>
        <v>华英农业</v>
      </c>
      <c r="B7900" s="2">
        <v>600</v>
      </c>
      <c r="C7900" s="2">
        <v>300</v>
      </c>
      <c r="D7900" s="2" t="str">
        <f>"人民币"</f>
        <v>人民币</v>
      </c>
      <c r="E7900" s="2">
        <v>14.948</v>
      </c>
      <c r="F7900" s="2">
        <v>-418.66</v>
      </c>
      <c r="G7900" s="2">
        <v>-4.67</v>
      </c>
      <c r="H7900" s="2"/>
      <c r="I7900" s="2">
        <v>8550</v>
      </c>
      <c r="J7900" s="2">
        <v>14.25</v>
      </c>
      <c r="K7900" s="2">
        <v>300</v>
      </c>
      <c r="L7900" s="2">
        <v>0</v>
      </c>
      <c r="M7900" s="2" t="str">
        <f>"002321"</f>
        <v>002321</v>
      </c>
      <c r="N7900" s="2" t="str">
        <f>"0157472516"</f>
        <v>0157472516</v>
      </c>
      <c r="O7900" s="2" t="str">
        <f>"8968.66"</f>
        <v>8968.66</v>
      </c>
      <c r="P7900" s="2">
        <v>25</v>
      </c>
      <c r="Q7900" s="2">
        <f>P7900*B7900</f>
        <v>15000</v>
      </c>
      <c r="R7900" s="2">
        <f>(Q7900-O7900)/O7900*100</f>
        <v>67.2490650777262</v>
      </c>
    </row>
    <row r="7901" spans="1:18">
      <c r="A7901" s="2" t="str">
        <f>"*ST阳化"</f>
        <v>*ST阳化</v>
      </c>
      <c r="B7901" s="2">
        <v>900</v>
      </c>
      <c r="C7901" s="2">
        <v>600</v>
      </c>
      <c r="D7901" s="2" t="str">
        <f>"人民币"</f>
        <v>人民币</v>
      </c>
      <c r="E7901" s="2">
        <v>7.599</v>
      </c>
      <c r="F7901" s="2">
        <v>-80.2</v>
      </c>
      <c r="G7901" s="2">
        <v>-1.17</v>
      </c>
      <c r="H7901" s="2"/>
      <c r="I7901" s="2">
        <v>6759</v>
      </c>
      <c r="J7901" s="2">
        <v>7.51</v>
      </c>
      <c r="K7901" s="2">
        <v>300</v>
      </c>
      <c r="L7901" s="2">
        <v>0</v>
      </c>
      <c r="M7901" s="2" t="str">
        <f>"600691"</f>
        <v>600691</v>
      </c>
      <c r="N7901" s="2" t="str">
        <f>"A453612732"</f>
        <v>A453612732</v>
      </c>
      <c r="O7901" s="2" t="str">
        <f>"6839.20"</f>
        <v>6839.20</v>
      </c>
      <c r="P7901" s="2">
        <v>11</v>
      </c>
      <c r="Q7901" s="2">
        <f>P7901*B7901</f>
        <v>9900</v>
      </c>
      <c r="R7901" s="2">
        <f>(Q7901-O7901)/O7901*100</f>
        <v>44.7537723710376</v>
      </c>
    </row>
    <row r="7902" spans="1:18">
      <c r="A7902" s="2" t="str">
        <f>"雪峰科技"</f>
        <v>雪峰科技</v>
      </c>
      <c r="B7902" s="2">
        <v>200</v>
      </c>
      <c r="C7902" s="2">
        <v>100</v>
      </c>
      <c r="D7902" s="2" t="str">
        <f>"人民币"</f>
        <v>人民币</v>
      </c>
      <c r="E7902" s="2">
        <v>37.898</v>
      </c>
      <c r="F7902" s="2">
        <v>-1239.59</v>
      </c>
      <c r="G7902" s="2">
        <v>-16.35</v>
      </c>
      <c r="H7902" s="2"/>
      <c r="I7902" s="2">
        <v>6340</v>
      </c>
      <c r="J7902" s="2">
        <v>31.7</v>
      </c>
      <c r="K7902" s="2">
        <v>100</v>
      </c>
      <c r="L7902" s="2">
        <v>0</v>
      </c>
      <c r="M7902" s="2" t="str">
        <f>"603227"</f>
        <v>603227</v>
      </c>
      <c r="N7902" s="2" t="str">
        <f>"A453612732"</f>
        <v>A453612732</v>
      </c>
      <c r="O7902" s="2" t="str">
        <f>"7579.59"</f>
        <v>7579.59</v>
      </c>
      <c r="P7902" s="2">
        <v>42</v>
      </c>
      <c r="Q7902" s="2">
        <f>P7902*B7902</f>
        <v>8400</v>
      </c>
      <c r="R7902" s="2">
        <f>(Q7902-O7902)/O7902*100</f>
        <v>10.8239363870605</v>
      </c>
    </row>
    <row r="7903" spans="1:18">
      <c r="A7903" s="2" t="str">
        <f>"三花股份"</f>
        <v>三花股份</v>
      </c>
      <c r="B7903" s="2">
        <v>400</v>
      </c>
      <c r="C7903" s="2">
        <v>400</v>
      </c>
      <c r="D7903" s="2" t="str">
        <f>"人民币"</f>
        <v>人民币</v>
      </c>
      <c r="E7903" s="2">
        <v>13.737</v>
      </c>
      <c r="F7903" s="2">
        <v>69.25</v>
      </c>
      <c r="G7903" s="2">
        <v>1.26</v>
      </c>
      <c r="H7903" s="2"/>
      <c r="I7903" s="2">
        <v>5564</v>
      </c>
      <c r="J7903" s="2">
        <v>13.91</v>
      </c>
      <c r="K7903" s="2">
        <v>0</v>
      </c>
      <c r="L7903" s="2">
        <v>0</v>
      </c>
      <c r="M7903" s="2" t="str">
        <f>"002050"</f>
        <v>002050</v>
      </c>
      <c r="N7903" s="2" t="str">
        <f t="shared" ref="N7903:N7908" si="2361">"0157472516"</f>
        <v>0157472516</v>
      </c>
      <c r="O7903" s="2" t="str">
        <f>"5494.75"</f>
        <v>5494.75</v>
      </c>
      <c r="P7903" s="2">
        <v>20</v>
      </c>
      <c r="Q7903" s="2">
        <f>P7903*B7903</f>
        <v>8000</v>
      </c>
      <c r="R7903" s="2">
        <f>(Q7903-O7903)/O7903*100</f>
        <v>45.5935210883116</v>
      </c>
    </row>
    <row r="7904" spans="1:18">
      <c r="A7904" s="2" t="str">
        <f>"农 产 品"</f>
        <v>农 产 品</v>
      </c>
      <c r="B7904" s="2">
        <v>200</v>
      </c>
      <c r="C7904" s="2">
        <v>200</v>
      </c>
      <c r="D7904" s="2" t="str">
        <f>"人民币"</f>
        <v>人民币</v>
      </c>
      <c r="E7904" s="2">
        <v>25.665</v>
      </c>
      <c r="F7904" s="2">
        <v>-601</v>
      </c>
      <c r="G7904" s="2">
        <v>-11.71</v>
      </c>
      <c r="H7904" s="2"/>
      <c r="I7904" s="2">
        <v>4532</v>
      </c>
      <c r="J7904" s="2">
        <v>22.66</v>
      </c>
      <c r="K7904" s="2">
        <v>0</v>
      </c>
      <c r="L7904" s="2">
        <v>0</v>
      </c>
      <c r="M7904" s="2" t="str">
        <f>"000061"</f>
        <v>000061</v>
      </c>
      <c r="N7904" s="2" t="str">
        <f>"0157472516"</f>
        <v>0157472516</v>
      </c>
      <c r="O7904" s="2" t="str">
        <f>"5133.00"</f>
        <v>5133.00</v>
      </c>
      <c r="P7904" s="2">
        <v>35</v>
      </c>
      <c r="Q7904" s="2">
        <f>P7904*B7904</f>
        <v>7000</v>
      </c>
      <c r="R7904" s="2">
        <f>(Q7904-O7904)/O7904*100</f>
        <v>36.3724917202416</v>
      </c>
    </row>
    <row r="7905" spans="1:18">
      <c r="A7905" s="2" t="str">
        <f>"北京城建"</f>
        <v>北京城建</v>
      </c>
      <c r="B7905" s="2">
        <v>200</v>
      </c>
      <c r="C7905" s="2">
        <v>200</v>
      </c>
      <c r="D7905" s="2" t="str">
        <f>"人民币"</f>
        <v>人民币</v>
      </c>
      <c r="E7905" s="2">
        <v>24.605</v>
      </c>
      <c r="F7905" s="2">
        <v>-394.99</v>
      </c>
      <c r="G7905" s="2">
        <v>-8.03</v>
      </c>
      <c r="H7905" s="2"/>
      <c r="I7905" s="2">
        <v>4526</v>
      </c>
      <c r="J7905" s="2">
        <v>22.63</v>
      </c>
      <c r="K7905" s="2">
        <v>0</v>
      </c>
      <c r="L7905" s="2">
        <v>0</v>
      </c>
      <c r="M7905" s="2" t="str">
        <f>"600266"</f>
        <v>600266</v>
      </c>
      <c r="N7905" s="2" t="str">
        <f t="shared" ref="N7905:N7907" si="2362">"A453612732"</f>
        <v>A453612732</v>
      </c>
      <c r="O7905" s="2" t="str">
        <f>"4920.99"</f>
        <v>4920.99</v>
      </c>
      <c r="P7905" s="2">
        <v>28</v>
      </c>
      <c r="Q7905" s="2">
        <f>P7905*B7905</f>
        <v>5600</v>
      </c>
      <c r="R7905" s="2">
        <f>(Q7905-O7905)/O7905*100</f>
        <v>13.7982397850839</v>
      </c>
    </row>
    <row r="7906" spans="1:18">
      <c r="A7906" s="2" t="str">
        <f>"上汽集团"</f>
        <v>上汽集团</v>
      </c>
      <c r="B7906" s="2">
        <v>200</v>
      </c>
      <c r="C7906" s="2">
        <v>200</v>
      </c>
      <c r="D7906" s="2" t="str">
        <f>"人民币"</f>
        <v>人民币</v>
      </c>
      <c r="E7906" s="2">
        <v>24.736</v>
      </c>
      <c r="F7906" s="2">
        <v>-449.12</v>
      </c>
      <c r="G7906" s="2">
        <v>-9.08</v>
      </c>
      <c r="H7906" s="2"/>
      <c r="I7906" s="2">
        <v>4498</v>
      </c>
      <c r="J7906" s="2">
        <v>22.49</v>
      </c>
      <c r="K7906" s="2">
        <v>0</v>
      </c>
      <c r="L7906" s="2">
        <v>0</v>
      </c>
      <c r="M7906" s="2" t="str">
        <f>"600104"</f>
        <v>600104</v>
      </c>
      <c r="N7906" s="2" t="str">
        <f>"A453612732"</f>
        <v>A453612732</v>
      </c>
      <c r="O7906" s="2" t="str">
        <f>"4947.12"</f>
        <v>4947.12</v>
      </c>
      <c r="P7906" s="2">
        <v>35</v>
      </c>
      <c r="Q7906" s="2">
        <f>P7906*B7906</f>
        <v>7000</v>
      </c>
      <c r="R7906" s="2">
        <f>(Q7906-O7906)/O7906*100</f>
        <v>41.4964666310904</v>
      </c>
    </row>
    <row r="7907" spans="1:18">
      <c r="A7907" s="2" t="str">
        <f>"中海集运"</f>
        <v>中海集运</v>
      </c>
      <c r="B7907" s="2">
        <v>400</v>
      </c>
      <c r="C7907" s="2">
        <v>400</v>
      </c>
      <c r="D7907" s="2" t="str">
        <f>"人民币"</f>
        <v>人民币</v>
      </c>
      <c r="E7907" s="2">
        <v>9.099</v>
      </c>
      <c r="F7907" s="2">
        <v>-167.68</v>
      </c>
      <c r="G7907" s="2">
        <v>-4.6</v>
      </c>
      <c r="H7907" s="2"/>
      <c r="I7907" s="2">
        <v>3472</v>
      </c>
      <c r="J7907" s="2">
        <v>8.68</v>
      </c>
      <c r="K7907" s="2">
        <v>0</v>
      </c>
      <c r="L7907" s="2">
        <v>0</v>
      </c>
      <c r="M7907" s="2" t="str">
        <f>"601866"</f>
        <v>601866</v>
      </c>
      <c r="N7907" s="2" t="str">
        <f>"A453612732"</f>
        <v>A453612732</v>
      </c>
      <c r="O7907" s="2" t="str">
        <f>"3639.68"</f>
        <v>3639.68</v>
      </c>
      <c r="P7907" s="2">
        <v>12</v>
      </c>
      <c r="Q7907" s="2">
        <f>P7907*B7907</f>
        <v>4800</v>
      </c>
      <c r="R7907" s="2">
        <f>(Q7907-O7907)/O7907*100</f>
        <v>31.8797256901706</v>
      </c>
    </row>
    <row r="7908" spans="1:18">
      <c r="A7908" s="2" t="str">
        <f>"中航军B"</f>
        <v>中航军B</v>
      </c>
      <c r="B7908" s="2">
        <v>3000</v>
      </c>
      <c r="C7908" s="2">
        <v>3000</v>
      </c>
      <c r="D7908" s="2" t="str">
        <f>"人民币"</f>
        <v>人民币</v>
      </c>
      <c r="E7908" s="2">
        <v>0.972</v>
      </c>
      <c r="F7908" s="2">
        <v>-62</v>
      </c>
      <c r="G7908" s="2">
        <v>-2.16</v>
      </c>
      <c r="H7908" s="2"/>
      <c r="I7908" s="2">
        <v>2853</v>
      </c>
      <c r="J7908" s="2">
        <v>0.951</v>
      </c>
      <c r="K7908" s="2">
        <v>0</v>
      </c>
      <c r="L7908" s="2">
        <v>0</v>
      </c>
      <c r="M7908" s="2" t="str">
        <f>"150222"</f>
        <v>150222</v>
      </c>
      <c r="N7908" s="2" t="str">
        <f>"0157472516"</f>
        <v>0157472516</v>
      </c>
      <c r="O7908" s="2" t="str">
        <f>"2915.00"</f>
        <v>2915.00</v>
      </c>
      <c r="P7908" s="2">
        <v>1.1</v>
      </c>
      <c r="Q7908" s="2">
        <f>P7908*B7908</f>
        <v>3300</v>
      </c>
      <c r="R7908" s="2">
        <f>(Q7908-O7908)/O7908*100</f>
        <v>13.2075471698113</v>
      </c>
    </row>
    <row r="7909" spans="1:18">
      <c r="A7909" s="2" t="str">
        <f>"华贸物流"</f>
        <v>华贸物流</v>
      </c>
      <c r="B7909" s="2">
        <v>200</v>
      </c>
      <c r="C7909" s="2">
        <v>200</v>
      </c>
      <c r="D7909" s="2" t="str">
        <f>"人民币"</f>
        <v>人民币</v>
      </c>
      <c r="E7909" s="2">
        <v>16.576</v>
      </c>
      <c r="F7909" s="2">
        <v>-473.12</v>
      </c>
      <c r="G7909" s="2">
        <v>-14.27</v>
      </c>
      <c r="H7909" s="2"/>
      <c r="I7909" s="2">
        <v>2842</v>
      </c>
      <c r="J7909" s="2">
        <v>14.21</v>
      </c>
      <c r="K7909" s="2">
        <v>0</v>
      </c>
      <c r="L7909" s="2">
        <v>0</v>
      </c>
      <c r="M7909" s="2" t="str">
        <f>"603128"</f>
        <v>603128</v>
      </c>
      <c r="N7909" s="2" t="str">
        <f t="shared" ref="N7909:N7912" si="2363">"A453612732"</f>
        <v>A453612732</v>
      </c>
      <c r="O7909" s="2" t="str">
        <f>"3315.12"</f>
        <v>3315.12</v>
      </c>
      <c r="P7909" s="2">
        <v>20</v>
      </c>
      <c r="Q7909" s="2">
        <f>P7909*B7909</f>
        <v>4000</v>
      </c>
      <c r="R7909" s="2">
        <f>(Q7909-O7909)/O7909*100</f>
        <v>20.6592823185888</v>
      </c>
    </row>
    <row r="7910" spans="1:18">
      <c r="A7910" s="2" t="str">
        <f>"盛达矿业"</f>
        <v>盛达矿业</v>
      </c>
      <c r="B7910" s="2">
        <v>100</v>
      </c>
      <c r="C7910" s="2">
        <v>100</v>
      </c>
      <c r="D7910" s="2" t="str">
        <f>"人民币"</f>
        <v>人民币</v>
      </c>
      <c r="E7910" s="2">
        <v>38.308</v>
      </c>
      <c r="F7910" s="2">
        <v>-1175.77</v>
      </c>
      <c r="G7910" s="2">
        <v>-30.69</v>
      </c>
      <c r="H7910" s="2"/>
      <c r="I7910" s="2">
        <v>2655</v>
      </c>
      <c r="J7910" s="2">
        <v>26.55</v>
      </c>
      <c r="K7910" s="2">
        <v>0</v>
      </c>
      <c r="L7910" s="2">
        <v>100</v>
      </c>
      <c r="M7910" s="2" t="str">
        <f>"000603"</f>
        <v>000603</v>
      </c>
      <c r="N7910" s="2" t="str">
        <f>"0157472516"</f>
        <v>0157472516</v>
      </c>
      <c r="O7910" s="2" t="str">
        <f>"3830.77"</f>
        <v>3830.77</v>
      </c>
      <c r="P7910" s="2">
        <v>40</v>
      </c>
      <c r="Q7910" s="2">
        <f>P7910*B7910</f>
        <v>4000</v>
      </c>
      <c r="R7910" s="2">
        <f>(Q7910-O7910)/O7910*100</f>
        <v>4.41764971533138</v>
      </c>
    </row>
    <row r="7911" spans="1:18">
      <c r="A7911" s="2" t="str">
        <f>"大众交通"</f>
        <v>大众交通</v>
      </c>
      <c r="B7911" s="2">
        <v>100</v>
      </c>
      <c r="C7911" s="2">
        <v>100</v>
      </c>
      <c r="D7911" s="2" t="str">
        <f>"人民币"</f>
        <v>人民币</v>
      </c>
      <c r="E7911" s="2">
        <v>30.941</v>
      </c>
      <c r="F7911" s="2">
        <v>-1037.13</v>
      </c>
      <c r="G7911" s="2">
        <v>-33.52</v>
      </c>
      <c r="H7911" s="2"/>
      <c r="I7911" s="2">
        <v>2057</v>
      </c>
      <c r="J7911" s="2">
        <v>20.57</v>
      </c>
      <c r="K7911" s="2">
        <v>0</v>
      </c>
      <c r="L7911" s="2">
        <v>0</v>
      </c>
      <c r="M7911" s="2" t="str">
        <f>"600611"</f>
        <v>600611</v>
      </c>
      <c r="N7911" s="2" t="str">
        <f>"A453612732"</f>
        <v>A453612732</v>
      </c>
      <c r="O7911" s="2" t="str">
        <f>"3094.13"</f>
        <v>3094.13</v>
      </c>
      <c r="P7911" s="2">
        <v>28</v>
      </c>
      <c r="Q7911" s="2">
        <f>P7911*B7911</f>
        <v>2800</v>
      </c>
      <c r="R7911" s="2">
        <f>(Q7911-O7911)/O7911*100</f>
        <v>-9.50606470962759</v>
      </c>
    </row>
    <row r="7912" spans="1:18">
      <c r="A7912" s="2" t="str">
        <f>"中国中车"</f>
        <v>中国中车</v>
      </c>
      <c r="B7912" s="2">
        <v>100</v>
      </c>
      <c r="C7912" s="2">
        <v>100</v>
      </c>
      <c r="D7912" s="2" t="str">
        <f>"人民币"</f>
        <v>人民币</v>
      </c>
      <c r="E7912" s="2">
        <v>26.395</v>
      </c>
      <c r="F7912" s="2">
        <v>-631.5</v>
      </c>
      <c r="G7912" s="2">
        <v>-23.92</v>
      </c>
      <c r="H7912" s="2"/>
      <c r="I7912" s="2">
        <v>2008</v>
      </c>
      <c r="J7912" s="2">
        <v>20.08</v>
      </c>
      <c r="K7912" s="2">
        <v>0</v>
      </c>
      <c r="L7912" s="2">
        <v>100</v>
      </c>
      <c r="M7912" s="2" t="str">
        <f>"601766"</f>
        <v>601766</v>
      </c>
      <c r="N7912" s="2" t="str">
        <f>"A453612732"</f>
        <v>A453612732</v>
      </c>
      <c r="O7912" s="2" t="str">
        <f>"2639.50"</f>
        <v>2639.50</v>
      </c>
      <c r="P7912" s="2">
        <v>30</v>
      </c>
      <c r="Q7912" s="2">
        <f>P7912*B7912</f>
        <v>3000</v>
      </c>
      <c r="R7912" s="2">
        <f>(Q7912-O7912)/O7912*100</f>
        <v>13.6578897518469</v>
      </c>
    </row>
    <row r="7913" spans="1:18">
      <c r="A7913" s="2" t="s">
        <v>8</v>
      </c>
      <c r="B7913" s="2" t="s">
        <v>9</v>
      </c>
      <c r="C7913" s="4" t="s">
        <v>10</v>
      </c>
      <c r="D7913" s="4"/>
      <c r="E7913" s="4"/>
      <c r="F7913" s="2"/>
      <c r="G7913" s="2">
        <f>SUM(G7897:G7912)</f>
        <v>-178.38</v>
      </c>
      <c r="H7913" s="2"/>
      <c r="I7913" s="2"/>
      <c r="J7913" s="2"/>
      <c r="K7913" s="2"/>
      <c r="L7913" s="2"/>
      <c r="M7913" s="2"/>
      <c r="N7913" s="2"/>
      <c r="O7913" s="2"/>
      <c r="P7913" s="2"/>
      <c r="Q7913" s="2">
        <f>SUM(Q7897:Q7912)</f>
        <v>134800</v>
      </c>
      <c r="R7913" s="2"/>
    </row>
    <row r="7914" customFormat="1" spans="3:8">
      <c r="C7914" s="5"/>
      <c r="D7914" s="5"/>
      <c r="E7914" s="5"/>
      <c r="H7914" s="6">
        <v>42257</v>
      </c>
    </row>
    <row r="7915" customFormat="1" spans="10:10">
      <c r="J7915" s="6">
        <f>H7914+1</f>
        <v>42258</v>
      </c>
    </row>
    <row r="7916" customFormat="1" spans="2:11">
      <c r="B7916" t="s">
        <v>11</v>
      </c>
      <c r="K7916" s="7">
        <f ca="1">NOW()</f>
        <v>42259.9654398148</v>
      </c>
    </row>
    <row r="7917" customFormat="1" spans="9:9">
      <c r="I7917" t="e">
        <f>D7909+1</f>
        <v>#VALUE!</v>
      </c>
    </row>
    <row r="7918" customFormat="1"/>
    <row r="7919" spans="1:18">
      <c r="A7919" s="2" t="s">
        <v>0</v>
      </c>
      <c r="B7919" s="2" t="str">
        <f>"证券数量"</f>
        <v>证券数量</v>
      </c>
      <c r="C7919" s="2" t="s">
        <v>1</v>
      </c>
      <c r="D7919" s="2" t="str">
        <f>"价格币种"</f>
        <v>价格币种</v>
      </c>
      <c r="E7919" s="2" t="str">
        <f>"成本价"</f>
        <v>成本价</v>
      </c>
      <c r="F7919" s="2" t="str">
        <f>"浮动盈亏"</f>
        <v>浮动盈亏</v>
      </c>
      <c r="G7919" s="2" t="str">
        <f>"盈亏比例(%)"</f>
        <v>盈亏比例(%)</v>
      </c>
      <c r="H7919" s="2" t="str">
        <f>"折算汇率"</f>
        <v>折算汇率</v>
      </c>
      <c r="I7919" s="2" t="str">
        <f>"最新市值"</f>
        <v>最新市值</v>
      </c>
      <c r="J7919" s="2" t="str">
        <f>"当前价"</f>
        <v>当前价</v>
      </c>
      <c r="K7919" s="2" t="str">
        <f>"今买数量"</f>
        <v>今买数量</v>
      </c>
      <c r="L7919" s="2" t="str">
        <f>"今卖数量"</f>
        <v>今卖数量</v>
      </c>
      <c r="M7919" s="2" t="str">
        <f>"证券代码"</f>
        <v>证券代码</v>
      </c>
      <c r="N7919" s="2" t="str">
        <f>"股东代码"</f>
        <v>股东代码</v>
      </c>
      <c r="O7919" s="2" t="str">
        <f>"成本金额"</f>
        <v>成本金额</v>
      </c>
      <c r="P7919" s="2" t="s">
        <v>2</v>
      </c>
      <c r="Q7919" s="2"/>
      <c r="R7919" s="2" t="s">
        <v>3</v>
      </c>
    </row>
    <row r="7920" spans="1:18">
      <c r="A7920" s="2" t="s">
        <v>4</v>
      </c>
      <c r="B7920" s="9" t="s">
        <v>5</v>
      </c>
      <c r="C7920" s="9" t="s">
        <v>5</v>
      </c>
      <c r="D7920" s="2" t="str">
        <f t="shared" ref="D7920:D7935" si="2364">"人民币"</f>
        <v>人民币</v>
      </c>
      <c r="E7920" s="2">
        <v>19.758</v>
      </c>
      <c r="F7920" s="2">
        <v>-1294.53</v>
      </c>
      <c r="G7920" s="2">
        <v>-8.19</v>
      </c>
      <c r="H7920" s="9" t="s">
        <v>6</v>
      </c>
      <c r="I7920" s="2">
        <v>14512</v>
      </c>
      <c r="J7920" s="2">
        <v>18.14</v>
      </c>
      <c r="K7920" s="2">
        <v>0</v>
      </c>
      <c r="L7920" s="2">
        <v>0</v>
      </c>
      <c r="M7920" s="2" t="str">
        <f>"000936"</f>
        <v>000936</v>
      </c>
      <c r="N7920" s="2" t="str">
        <f t="shared" ref="N7920:N7923" si="2365">"0157472516"</f>
        <v>0157472516</v>
      </c>
      <c r="O7920" s="2" t="str">
        <f>"15806.53"</f>
        <v>15806.53</v>
      </c>
      <c r="P7920" s="2">
        <v>30</v>
      </c>
      <c r="Q7920" s="2">
        <f t="shared" ref="Q7920:Q7935" si="2366">P7920*B7920</f>
        <v>24000</v>
      </c>
      <c r="R7920" s="2">
        <f t="shared" ref="R7920:R7935" si="2367">(Q7920-O7920)/O7920*100</f>
        <v>51.835981711356</v>
      </c>
    </row>
    <row r="7921" spans="1:18">
      <c r="A7921" s="2" t="str">
        <f>"创业板B"</f>
        <v>创业板B</v>
      </c>
      <c r="B7921" s="2">
        <v>10000</v>
      </c>
      <c r="C7921" s="2">
        <v>10000</v>
      </c>
      <c r="D7921" s="2" t="str">
        <f>"人民币"</f>
        <v>人民币</v>
      </c>
      <c r="E7921" s="2">
        <v>1.116</v>
      </c>
      <c r="F7921" s="2">
        <v>-927.5</v>
      </c>
      <c r="G7921" s="2">
        <v>-8.33</v>
      </c>
      <c r="H7921" s="2"/>
      <c r="I7921" s="2">
        <v>10230</v>
      </c>
      <c r="J7921" s="2">
        <v>1.023</v>
      </c>
      <c r="K7921" s="2">
        <v>0</v>
      </c>
      <c r="L7921" s="2">
        <v>0</v>
      </c>
      <c r="M7921" s="2" t="str">
        <f>"150153"</f>
        <v>150153</v>
      </c>
      <c r="N7921" s="2" t="str">
        <f>"0157472516"</f>
        <v>0157472516</v>
      </c>
      <c r="O7921" s="2" t="str">
        <f>"11157.50"</f>
        <v>11157.50</v>
      </c>
      <c r="P7921" s="2">
        <v>1.3</v>
      </c>
      <c r="Q7921" s="2">
        <f>P7921*B7921</f>
        <v>13000</v>
      </c>
      <c r="R7921" s="2">
        <f>(Q7921-O7921)/O7921*100</f>
        <v>16.5135559041004</v>
      </c>
    </row>
    <row r="7922" spans="1:18">
      <c r="A7922" s="2" t="s">
        <v>7</v>
      </c>
      <c r="B7922" s="2">
        <v>600</v>
      </c>
      <c r="C7922" s="2">
        <v>600</v>
      </c>
      <c r="D7922" s="2" t="str">
        <f>"人民币"</f>
        <v>人民币</v>
      </c>
      <c r="E7922" s="2">
        <v>17.548</v>
      </c>
      <c r="F7922" s="2">
        <v>-310.88</v>
      </c>
      <c r="G7922" s="2">
        <v>-2.95</v>
      </c>
      <c r="H7922" s="2"/>
      <c r="I7922" s="2">
        <v>10218</v>
      </c>
      <c r="J7922" s="2">
        <v>17.03</v>
      </c>
      <c r="K7922" s="2">
        <v>0</v>
      </c>
      <c r="L7922" s="2">
        <v>0</v>
      </c>
      <c r="M7922" s="2" t="str">
        <f>"600008"</f>
        <v>600008</v>
      </c>
      <c r="N7922" s="2" t="str">
        <f t="shared" ref="N7922:N7925" si="2368">"A453612732"</f>
        <v>A453612732</v>
      </c>
      <c r="O7922" s="2" t="str">
        <f>"10528.88"</f>
        <v>10528.88</v>
      </c>
      <c r="P7922" s="2">
        <v>25</v>
      </c>
      <c r="Q7922" s="2">
        <f>P7922*B7922</f>
        <v>15000</v>
      </c>
      <c r="R7922" s="2">
        <f>(Q7922-O7922)/O7922*100</f>
        <v>42.4652954540274</v>
      </c>
    </row>
    <row r="7923" spans="1:18">
      <c r="A7923" s="2" t="str">
        <f>"华英农业"</f>
        <v>华英农业</v>
      </c>
      <c r="B7923" s="2">
        <v>600</v>
      </c>
      <c r="C7923" s="2">
        <v>300</v>
      </c>
      <c r="D7923" s="2" t="str">
        <f>"人民币"</f>
        <v>人民币</v>
      </c>
      <c r="E7923" s="2">
        <v>14.948</v>
      </c>
      <c r="F7923" s="2">
        <v>-418.66</v>
      </c>
      <c r="G7923" s="2">
        <v>-4.67</v>
      </c>
      <c r="H7923" s="2"/>
      <c r="I7923" s="2">
        <v>8550</v>
      </c>
      <c r="J7923" s="2">
        <v>14.25</v>
      </c>
      <c r="K7923" s="2">
        <v>300</v>
      </c>
      <c r="L7923" s="2">
        <v>0</v>
      </c>
      <c r="M7923" s="2" t="str">
        <f>"002321"</f>
        <v>002321</v>
      </c>
      <c r="N7923" s="2" t="str">
        <f>"0157472516"</f>
        <v>0157472516</v>
      </c>
      <c r="O7923" s="2" t="str">
        <f>"8968.66"</f>
        <v>8968.66</v>
      </c>
      <c r="P7923" s="2">
        <v>25</v>
      </c>
      <c r="Q7923" s="2">
        <f>P7923*B7923</f>
        <v>15000</v>
      </c>
      <c r="R7923" s="2">
        <f>(Q7923-O7923)/O7923*100</f>
        <v>67.2490650777262</v>
      </c>
    </row>
    <row r="7924" spans="1:18">
      <c r="A7924" s="2" t="str">
        <f>"*ST阳化"</f>
        <v>*ST阳化</v>
      </c>
      <c r="B7924" s="2">
        <v>900</v>
      </c>
      <c r="C7924" s="2">
        <v>600</v>
      </c>
      <c r="D7924" s="2" t="str">
        <f>"人民币"</f>
        <v>人民币</v>
      </c>
      <c r="E7924" s="2">
        <v>7.599</v>
      </c>
      <c r="F7924" s="2">
        <v>-80.2</v>
      </c>
      <c r="G7924" s="2">
        <v>-1.17</v>
      </c>
      <c r="H7924" s="2"/>
      <c r="I7924" s="2">
        <v>6759</v>
      </c>
      <c r="J7924" s="2">
        <v>7.51</v>
      </c>
      <c r="K7924" s="2">
        <v>300</v>
      </c>
      <c r="L7924" s="2">
        <v>0</v>
      </c>
      <c r="M7924" s="2" t="str">
        <f>"600691"</f>
        <v>600691</v>
      </c>
      <c r="N7924" s="2" t="str">
        <f>"A453612732"</f>
        <v>A453612732</v>
      </c>
      <c r="O7924" s="2" t="str">
        <f>"6839.20"</f>
        <v>6839.20</v>
      </c>
      <c r="P7924" s="2">
        <v>11</v>
      </c>
      <c r="Q7924" s="2">
        <f>P7924*B7924</f>
        <v>9900</v>
      </c>
      <c r="R7924" s="2">
        <f>(Q7924-O7924)/O7924*100</f>
        <v>44.7537723710376</v>
      </c>
    </row>
    <row r="7925" spans="1:18">
      <c r="A7925" s="2" t="str">
        <f>"雪峰科技"</f>
        <v>雪峰科技</v>
      </c>
      <c r="B7925" s="2">
        <v>200</v>
      </c>
      <c r="C7925" s="2">
        <v>100</v>
      </c>
      <c r="D7925" s="2" t="str">
        <f>"人民币"</f>
        <v>人民币</v>
      </c>
      <c r="E7925" s="2">
        <v>37.898</v>
      </c>
      <c r="F7925" s="2">
        <v>-1239.59</v>
      </c>
      <c r="G7925" s="2">
        <v>-16.35</v>
      </c>
      <c r="H7925" s="2"/>
      <c r="I7925" s="2">
        <v>6340</v>
      </c>
      <c r="J7925" s="2">
        <v>31.7</v>
      </c>
      <c r="K7925" s="2">
        <v>100</v>
      </c>
      <c r="L7925" s="2">
        <v>0</v>
      </c>
      <c r="M7925" s="2" t="str">
        <f>"603227"</f>
        <v>603227</v>
      </c>
      <c r="N7925" s="2" t="str">
        <f>"A453612732"</f>
        <v>A453612732</v>
      </c>
      <c r="O7925" s="2" t="str">
        <f>"7579.59"</f>
        <v>7579.59</v>
      </c>
      <c r="P7925" s="2">
        <v>42</v>
      </c>
      <c r="Q7925" s="2">
        <f>P7925*B7925</f>
        <v>8400</v>
      </c>
      <c r="R7925" s="2">
        <f>(Q7925-O7925)/O7925*100</f>
        <v>10.8239363870605</v>
      </c>
    </row>
    <row r="7926" spans="1:18">
      <c r="A7926" s="2" t="str">
        <f>"三花股份"</f>
        <v>三花股份</v>
      </c>
      <c r="B7926" s="2">
        <v>400</v>
      </c>
      <c r="C7926" s="2">
        <v>400</v>
      </c>
      <c r="D7926" s="2" t="str">
        <f>"人民币"</f>
        <v>人民币</v>
      </c>
      <c r="E7926" s="2">
        <v>13.737</v>
      </c>
      <c r="F7926" s="2">
        <v>69.25</v>
      </c>
      <c r="G7926" s="2">
        <v>1.26</v>
      </c>
      <c r="H7926" s="2"/>
      <c r="I7926" s="2">
        <v>5564</v>
      </c>
      <c r="J7926" s="2">
        <v>13.91</v>
      </c>
      <c r="K7926" s="2">
        <v>0</v>
      </c>
      <c r="L7926" s="2">
        <v>0</v>
      </c>
      <c r="M7926" s="2" t="str">
        <f>"002050"</f>
        <v>002050</v>
      </c>
      <c r="N7926" s="2" t="str">
        <f t="shared" ref="N7926:N7931" si="2369">"0157472516"</f>
        <v>0157472516</v>
      </c>
      <c r="O7926" s="2" t="str">
        <f>"5494.75"</f>
        <v>5494.75</v>
      </c>
      <c r="P7926" s="2">
        <v>20</v>
      </c>
      <c r="Q7926" s="2">
        <f>P7926*B7926</f>
        <v>8000</v>
      </c>
      <c r="R7926" s="2">
        <f>(Q7926-O7926)/O7926*100</f>
        <v>45.5935210883116</v>
      </c>
    </row>
    <row r="7927" spans="1:18">
      <c r="A7927" s="2" t="str">
        <f>"农 产 品"</f>
        <v>农 产 品</v>
      </c>
      <c r="B7927" s="2">
        <v>200</v>
      </c>
      <c r="C7927" s="2">
        <v>200</v>
      </c>
      <c r="D7927" s="2" t="str">
        <f>"人民币"</f>
        <v>人民币</v>
      </c>
      <c r="E7927" s="2">
        <v>25.665</v>
      </c>
      <c r="F7927" s="2">
        <v>-601</v>
      </c>
      <c r="G7927" s="2">
        <v>-11.71</v>
      </c>
      <c r="H7927" s="2"/>
      <c r="I7927" s="2">
        <v>4532</v>
      </c>
      <c r="J7927" s="2">
        <v>22.66</v>
      </c>
      <c r="K7927" s="2">
        <v>0</v>
      </c>
      <c r="L7927" s="2">
        <v>0</v>
      </c>
      <c r="M7927" s="2" t="str">
        <f>"000061"</f>
        <v>000061</v>
      </c>
      <c r="N7927" s="2" t="str">
        <f>"0157472516"</f>
        <v>0157472516</v>
      </c>
      <c r="O7927" s="2" t="str">
        <f>"5133.00"</f>
        <v>5133.00</v>
      </c>
      <c r="P7927" s="2">
        <v>35</v>
      </c>
      <c r="Q7927" s="2">
        <f>P7927*B7927</f>
        <v>7000</v>
      </c>
      <c r="R7927" s="2">
        <f>(Q7927-O7927)/O7927*100</f>
        <v>36.3724917202416</v>
      </c>
    </row>
    <row r="7928" spans="1:18">
      <c r="A7928" s="2" t="str">
        <f>"北京城建"</f>
        <v>北京城建</v>
      </c>
      <c r="B7928" s="2">
        <v>200</v>
      </c>
      <c r="C7928" s="2">
        <v>200</v>
      </c>
      <c r="D7928" s="2" t="str">
        <f>"人民币"</f>
        <v>人民币</v>
      </c>
      <c r="E7928" s="2">
        <v>24.605</v>
      </c>
      <c r="F7928" s="2">
        <v>-394.99</v>
      </c>
      <c r="G7928" s="2">
        <v>-8.03</v>
      </c>
      <c r="H7928" s="2"/>
      <c r="I7928" s="2">
        <v>4526</v>
      </c>
      <c r="J7928" s="2">
        <v>22.63</v>
      </c>
      <c r="K7928" s="2">
        <v>0</v>
      </c>
      <c r="L7928" s="2">
        <v>0</v>
      </c>
      <c r="M7928" s="2" t="str">
        <f>"600266"</f>
        <v>600266</v>
      </c>
      <c r="N7928" s="2" t="str">
        <f t="shared" ref="N7928:N7930" si="2370">"A453612732"</f>
        <v>A453612732</v>
      </c>
      <c r="O7928" s="2" t="str">
        <f>"4920.99"</f>
        <v>4920.99</v>
      </c>
      <c r="P7928" s="2">
        <v>28</v>
      </c>
      <c r="Q7928" s="2">
        <f>P7928*B7928</f>
        <v>5600</v>
      </c>
      <c r="R7928" s="2">
        <f>(Q7928-O7928)/O7928*100</f>
        <v>13.7982397850839</v>
      </c>
    </row>
    <row r="7929" spans="1:18">
      <c r="A7929" s="2" t="str">
        <f>"上汽集团"</f>
        <v>上汽集团</v>
      </c>
      <c r="B7929" s="2">
        <v>200</v>
      </c>
      <c r="C7929" s="2">
        <v>200</v>
      </c>
      <c r="D7929" s="2" t="str">
        <f>"人民币"</f>
        <v>人民币</v>
      </c>
      <c r="E7929" s="2">
        <v>24.736</v>
      </c>
      <c r="F7929" s="2">
        <v>-449.12</v>
      </c>
      <c r="G7929" s="2">
        <v>-9.08</v>
      </c>
      <c r="H7929" s="2"/>
      <c r="I7929" s="2">
        <v>4498</v>
      </c>
      <c r="J7929" s="2">
        <v>22.49</v>
      </c>
      <c r="K7929" s="2">
        <v>0</v>
      </c>
      <c r="L7929" s="2">
        <v>0</v>
      </c>
      <c r="M7929" s="2" t="str">
        <f>"600104"</f>
        <v>600104</v>
      </c>
      <c r="N7929" s="2" t="str">
        <f>"A453612732"</f>
        <v>A453612732</v>
      </c>
      <c r="O7929" s="2" t="str">
        <f>"4947.12"</f>
        <v>4947.12</v>
      </c>
      <c r="P7929" s="2">
        <v>35</v>
      </c>
      <c r="Q7929" s="2">
        <f>P7929*B7929</f>
        <v>7000</v>
      </c>
      <c r="R7929" s="2">
        <f>(Q7929-O7929)/O7929*100</f>
        <v>41.4964666310904</v>
      </c>
    </row>
    <row r="7930" spans="1:18">
      <c r="A7930" s="2" t="str">
        <f>"中海集运"</f>
        <v>中海集运</v>
      </c>
      <c r="B7930" s="2">
        <v>400</v>
      </c>
      <c r="C7930" s="2">
        <v>400</v>
      </c>
      <c r="D7930" s="2" t="str">
        <f>"人民币"</f>
        <v>人民币</v>
      </c>
      <c r="E7930" s="2">
        <v>9.099</v>
      </c>
      <c r="F7930" s="2">
        <v>-167.68</v>
      </c>
      <c r="G7930" s="2">
        <v>-4.6</v>
      </c>
      <c r="H7930" s="2"/>
      <c r="I7930" s="2">
        <v>3472</v>
      </c>
      <c r="J7930" s="2">
        <v>8.68</v>
      </c>
      <c r="K7930" s="2">
        <v>0</v>
      </c>
      <c r="L7930" s="2">
        <v>0</v>
      </c>
      <c r="M7930" s="2" t="str">
        <f>"601866"</f>
        <v>601866</v>
      </c>
      <c r="N7930" s="2" t="str">
        <f>"A453612732"</f>
        <v>A453612732</v>
      </c>
      <c r="O7930" s="2" t="str">
        <f>"3639.68"</f>
        <v>3639.68</v>
      </c>
      <c r="P7930" s="2">
        <v>12</v>
      </c>
      <c r="Q7930" s="2">
        <f>P7930*B7930</f>
        <v>4800</v>
      </c>
      <c r="R7930" s="2">
        <f>(Q7930-O7930)/O7930*100</f>
        <v>31.8797256901706</v>
      </c>
    </row>
    <row r="7931" spans="1:18">
      <c r="A7931" s="2" t="str">
        <f>"中航军B"</f>
        <v>中航军B</v>
      </c>
      <c r="B7931" s="2">
        <v>3000</v>
      </c>
      <c r="C7931" s="2">
        <v>3000</v>
      </c>
      <c r="D7931" s="2" t="str">
        <f>"人民币"</f>
        <v>人民币</v>
      </c>
      <c r="E7931" s="2">
        <v>0.972</v>
      </c>
      <c r="F7931" s="2">
        <v>-62</v>
      </c>
      <c r="G7931" s="2">
        <v>-2.16</v>
      </c>
      <c r="H7931" s="2"/>
      <c r="I7931" s="2">
        <v>2853</v>
      </c>
      <c r="J7931" s="2">
        <v>0.951</v>
      </c>
      <c r="K7931" s="2">
        <v>0</v>
      </c>
      <c r="L7931" s="2">
        <v>0</v>
      </c>
      <c r="M7931" s="2" t="str">
        <f>"150222"</f>
        <v>150222</v>
      </c>
      <c r="N7931" s="2" t="str">
        <f>"0157472516"</f>
        <v>0157472516</v>
      </c>
      <c r="O7931" s="2" t="str">
        <f>"2915.00"</f>
        <v>2915.00</v>
      </c>
      <c r="P7931" s="2">
        <v>1.1</v>
      </c>
      <c r="Q7931" s="2">
        <f>P7931*B7931</f>
        <v>3300</v>
      </c>
      <c r="R7931" s="2">
        <f>(Q7931-O7931)/O7931*100</f>
        <v>13.2075471698113</v>
      </c>
    </row>
    <row r="7932" spans="1:18">
      <c r="A7932" s="2" t="str">
        <f>"华贸物流"</f>
        <v>华贸物流</v>
      </c>
      <c r="B7932" s="2">
        <v>200</v>
      </c>
      <c r="C7932" s="2">
        <v>200</v>
      </c>
      <c r="D7932" s="2" t="str">
        <f>"人民币"</f>
        <v>人民币</v>
      </c>
      <c r="E7932" s="2">
        <v>16.576</v>
      </c>
      <c r="F7932" s="2">
        <v>-473.12</v>
      </c>
      <c r="G7932" s="2">
        <v>-14.27</v>
      </c>
      <c r="H7932" s="2"/>
      <c r="I7932" s="2">
        <v>2842</v>
      </c>
      <c r="J7932" s="2">
        <v>14.21</v>
      </c>
      <c r="K7932" s="2">
        <v>0</v>
      </c>
      <c r="L7932" s="2">
        <v>0</v>
      </c>
      <c r="M7932" s="2" t="str">
        <f>"603128"</f>
        <v>603128</v>
      </c>
      <c r="N7932" s="2" t="str">
        <f t="shared" ref="N7932:N7935" si="2371">"A453612732"</f>
        <v>A453612732</v>
      </c>
      <c r="O7932" s="2" t="str">
        <f>"3315.12"</f>
        <v>3315.12</v>
      </c>
      <c r="P7932" s="2">
        <v>20</v>
      </c>
      <c r="Q7932" s="2">
        <f>P7932*B7932</f>
        <v>4000</v>
      </c>
      <c r="R7932" s="2">
        <f>(Q7932-O7932)/O7932*100</f>
        <v>20.6592823185888</v>
      </c>
    </row>
    <row r="7933" spans="1:18">
      <c r="A7933" s="2" t="str">
        <f>"盛达矿业"</f>
        <v>盛达矿业</v>
      </c>
      <c r="B7933" s="2">
        <v>100</v>
      </c>
      <c r="C7933" s="2">
        <v>100</v>
      </c>
      <c r="D7933" s="2" t="str">
        <f>"人民币"</f>
        <v>人民币</v>
      </c>
      <c r="E7933" s="2">
        <v>38.308</v>
      </c>
      <c r="F7933" s="2">
        <v>-1175.77</v>
      </c>
      <c r="G7933" s="2">
        <v>-30.69</v>
      </c>
      <c r="H7933" s="2"/>
      <c r="I7933" s="2">
        <v>2655</v>
      </c>
      <c r="J7933" s="2">
        <v>26.55</v>
      </c>
      <c r="K7933" s="2">
        <v>0</v>
      </c>
      <c r="L7933" s="2">
        <v>100</v>
      </c>
      <c r="M7933" s="2" t="str">
        <f>"000603"</f>
        <v>000603</v>
      </c>
      <c r="N7933" s="2" t="str">
        <f>"0157472516"</f>
        <v>0157472516</v>
      </c>
      <c r="O7933" s="2" t="str">
        <f>"3830.77"</f>
        <v>3830.77</v>
      </c>
      <c r="P7933" s="2">
        <v>40</v>
      </c>
      <c r="Q7933" s="2">
        <f>P7933*B7933</f>
        <v>4000</v>
      </c>
      <c r="R7933" s="2">
        <f>(Q7933-O7933)/O7933*100</f>
        <v>4.41764971533138</v>
      </c>
    </row>
    <row r="7934" spans="1:18">
      <c r="A7934" s="2" t="str">
        <f>"大众交通"</f>
        <v>大众交通</v>
      </c>
      <c r="B7934" s="2">
        <v>100</v>
      </c>
      <c r="C7934" s="2">
        <v>100</v>
      </c>
      <c r="D7934" s="2" t="str">
        <f>"人民币"</f>
        <v>人民币</v>
      </c>
      <c r="E7934" s="2">
        <v>30.941</v>
      </c>
      <c r="F7934" s="2">
        <v>-1037.13</v>
      </c>
      <c r="G7934" s="2">
        <v>-33.52</v>
      </c>
      <c r="H7934" s="2"/>
      <c r="I7934" s="2">
        <v>2057</v>
      </c>
      <c r="J7934" s="2">
        <v>20.57</v>
      </c>
      <c r="K7934" s="2">
        <v>0</v>
      </c>
      <c r="L7934" s="2">
        <v>0</v>
      </c>
      <c r="M7934" s="2" t="str">
        <f>"600611"</f>
        <v>600611</v>
      </c>
      <c r="N7934" s="2" t="str">
        <f>"A453612732"</f>
        <v>A453612732</v>
      </c>
      <c r="O7934" s="2" t="str">
        <f>"3094.13"</f>
        <v>3094.13</v>
      </c>
      <c r="P7934" s="2">
        <v>28</v>
      </c>
      <c r="Q7934" s="2">
        <f>P7934*B7934</f>
        <v>2800</v>
      </c>
      <c r="R7934" s="2">
        <f>(Q7934-O7934)/O7934*100</f>
        <v>-9.50606470962759</v>
      </c>
    </row>
    <row r="7935" spans="1:18">
      <c r="A7935" s="2" t="str">
        <f>"中国中车"</f>
        <v>中国中车</v>
      </c>
      <c r="B7935" s="2">
        <v>100</v>
      </c>
      <c r="C7935" s="2">
        <v>100</v>
      </c>
      <c r="D7935" s="2" t="str">
        <f>"人民币"</f>
        <v>人民币</v>
      </c>
      <c r="E7935" s="2">
        <v>26.395</v>
      </c>
      <c r="F7935" s="2">
        <v>-631.5</v>
      </c>
      <c r="G7935" s="2">
        <v>-23.92</v>
      </c>
      <c r="H7935" s="2"/>
      <c r="I7935" s="2">
        <v>2008</v>
      </c>
      <c r="J7935" s="2">
        <v>20.08</v>
      </c>
      <c r="K7935" s="2">
        <v>0</v>
      </c>
      <c r="L7935" s="2">
        <v>100</v>
      </c>
      <c r="M7935" s="2" t="str">
        <f>"601766"</f>
        <v>601766</v>
      </c>
      <c r="N7935" s="2" t="str">
        <f>"A453612732"</f>
        <v>A453612732</v>
      </c>
      <c r="O7935" s="2" t="str">
        <f>"2639.50"</f>
        <v>2639.50</v>
      </c>
      <c r="P7935" s="2">
        <v>30</v>
      </c>
      <c r="Q7935" s="2">
        <f>P7935*B7935</f>
        <v>3000</v>
      </c>
      <c r="R7935" s="2">
        <f>(Q7935-O7935)/O7935*100</f>
        <v>13.6578897518469</v>
      </c>
    </row>
    <row r="7936" spans="1:18">
      <c r="A7936" s="2" t="s">
        <v>8</v>
      </c>
      <c r="B7936" s="2" t="s">
        <v>9</v>
      </c>
      <c r="C7936" s="4" t="s">
        <v>10</v>
      </c>
      <c r="D7936" s="4"/>
      <c r="E7936" s="4"/>
      <c r="F7936" s="2"/>
      <c r="G7936" s="2">
        <f>SUM(G7920:G7935)</f>
        <v>-178.38</v>
      </c>
      <c r="H7936" s="2"/>
      <c r="I7936" s="2"/>
      <c r="J7936" s="2"/>
      <c r="K7936" s="2"/>
      <c r="L7936" s="2"/>
      <c r="M7936" s="2"/>
      <c r="N7936" s="2"/>
      <c r="O7936" s="2"/>
      <c r="P7936" s="2"/>
      <c r="Q7936" s="2">
        <f>SUM(Q7920:Q7935)</f>
        <v>134800</v>
      </c>
      <c r="R7936" s="2"/>
    </row>
    <row r="7937" customFormat="1" spans="3:8">
      <c r="C7937" s="5"/>
      <c r="D7937" s="5"/>
      <c r="E7937" s="5"/>
      <c r="H7937" s="6">
        <v>42257</v>
      </c>
    </row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spans="2:18">
      <c r="B7947" s="2" t="str">
        <f>"币种"</f>
        <v>币种</v>
      </c>
      <c r="C7947" s="2" t="str">
        <f>"余额"</f>
        <v>余额</v>
      </c>
      <c r="D7947" s="2" t="str">
        <f>"可用"</f>
        <v>可用</v>
      </c>
      <c r="E7947" s="2" t="str">
        <f>"可取"</f>
        <v>可取</v>
      </c>
      <c r="F7947" s="2" t="str">
        <f>"参考市值"</f>
        <v>参考市值</v>
      </c>
      <c r="G7947" s="2" t="str">
        <f>"资产"</f>
        <v>资产</v>
      </c>
      <c r="H7947" s="2" t="str">
        <f>"盈亏"</f>
        <v>盈亏</v>
      </c>
      <c r="I7947" s="2"/>
      <c r="J7947" s="2"/>
      <c r="K7947" s="2"/>
      <c r="L7947" s="2"/>
      <c r="M7947" s="2"/>
      <c r="N7947" s="2"/>
      <c r="O7947" s="2"/>
      <c r="P7947" s="2"/>
      <c r="Q7947" s="2"/>
      <c r="R7947" s="2"/>
    </row>
    <row r="7948" spans="2:18">
      <c r="B7948" s="2" t="str">
        <f>"人民币"</f>
        <v>人民币</v>
      </c>
      <c r="C7948" s="2" t="str">
        <f>"5508.71"</f>
        <v>5508.71</v>
      </c>
      <c r="D7948" s="2" t="str">
        <f>"138.54"</f>
        <v>138.54</v>
      </c>
      <c r="E7948" s="2" t="str">
        <f>"138.54"</f>
        <v>138.54</v>
      </c>
      <c r="F7948" s="2" t="str">
        <f>"91616.00"</f>
        <v>91616.00</v>
      </c>
      <c r="G7948" s="2" t="str">
        <f>"91754.54"</f>
        <v>91754.54</v>
      </c>
      <c r="H7948" s="2" t="str">
        <f>"-9194.42"</f>
        <v>-9194.42</v>
      </c>
      <c r="I7948" s="2"/>
      <c r="J7948" s="2"/>
      <c r="K7948" s="2"/>
      <c r="L7948" s="2"/>
      <c r="M7948" s="2"/>
      <c r="N7948" s="2"/>
      <c r="O7948" s="2"/>
      <c r="P7948" s="2"/>
      <c r="Q7948" s="2"/>
      <c r="R7948" s="2"/>
    </row>
    <row r="7949" spans="2:18"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8"/>
    </row>
    <row r="7950" spans="2:18">
      <c r="B7950" s="2" t="s">
        <v>0</v>
      </c>
      <c r="C7950" s="2" t="str">
        <f>"证券数量"</f>
        <v>证券数量</v>
      </c>
      <c r="D7950" s="2" t="s">
        <v>1</v>
      </c>
      <c r="E7950" s="2" t="str">
        <f>"价格币种"</f>
        <v>价格币种</v>
      </c>
      <c r="F7950" s="2" t="str">
        <f>"成本价"</f>
        <v>成本价</v>
      </c>
      <c r="G7950" s="2" t="str">
        <f>"浮动盈亏"</f>
        <v>浮动盈亏</v>
      </c>
      <c r="H7950" s="2" t="str">
        <f>"盈亏比例(%)"</f>
        <v>盈亏比例(%)</v>
      </c>
      <c r="I7950" s="2" t="str">
        <f>"折算汇率"</f>
        <v>折算汇率</v>
      </c>
      <c r="J7950" s="2" t="str">
        <f>"最新市值"</f>
        <v>最新市值</v>
      </c>
      <c r="K7950" s="2" t="str">
        <f>"当前价"</f>
        <v>当前价</v>
      </c>
      <c r="L7950" s="2" t="str">
        <f>"今买数量"</f>
        <v>今买数量</v>
      </c>
      <c r="M7950" s="2" t="str">
        <f>"今卖数量"</f>
        <v>今卖数量</v>
      </c>
      <c r="N7950" s="2" t="str">
        <f>"证券代码"</f>
        <v>证券代码</v>
      </c>
      <c r="O7950" s="2" t="str">
        <f>"股东代码"</f>
        <v>股东代码</v>
      </c>
      <c r="P7950" s="2" t="str">
        <f>"成本金额"</f>
        <v>成本金额</v>
      </c>
      <c r="Q7950" s="2" t="s">
        <v>2</v>
      </c>
      <c r="R7950" s="2"/>
    </row>
    <row r="7951" spans="2:18">
      <c r="B7951" s="2" t="s">
        <v>4</v>
      </c>
      <c r="C7951" s="9" t="s">
        <v>5</v>
      </c>
      <c r="D7951" s="9" t="s">
        <v>5</v>
      </c>
      <c r="E7951" s="2" t="str">
        <f t="shared" ref="E7951:E7966" si="2372">"人民币"</f>
        <v>人民币</v>
      </c>
      <c r="F7951" s="2">
        <v>19.758</v>
      </c>
      <c r="G7951" s="2">
        <v>-1294.53</v>
      </c>
      <c r="H7951" s="2">
        <v>-8.19</v>
      </c>
      <c r="I7951" s="9" t="s">
        <v>6</v>
      </c>
      <c r="J7951" s="2">
        <v>14512</v>
      </c>
      <c r="K7951" s="2">
        <v>18.14</v>
      </c>
      <c r="L7951" s="2">
        <v>0</v>
      </c>
      <c r="M7951" s="2">
        <v>0</v>
      </c>
      <c r="N7951" s="2" t="str">
        <f>"000936"</f>
        <v>000936</v>
      </c>
      <c r="O7951" s="2" t="str">
        <f t="shared" ref="O7951:O7954" si="2373">"0157472516"</f>
        <v>0157472516</v>
      </c>
      <c r="P7951" s="2" t="str">
        <f>"15806.53"</f>
        <v>15806.53</v>
      </c>
      <c r="Q7951" s="2">
        <v>30</v>
      </c>
      <c r="R7951" s="2">
        <f t="shared" ref="R7951:R7966" si="2374">Q7951*C7951</f>
        <v>24000</v>
      </c>
    </row>
    <row r="7952" spans="2:18">
      <c r="B7952" s="2" t="str">
        <f>"创业板B"</f>
        <v>创业板B</v>
      </c>
      <c r="C7952" s="2">
        <v>10000</v>
      </c>
      <c r="D7952" s="2">
        <v>10000</v>
      </c>
      <c r="E7952" s="2" t="str">
        <f>"人民币"</f>
        <v>人民币</v>
      </c>
      <c r="F7952" s="2">
        <v>1.116</v>
      </c>
      <c r="G7952" s="2">
        <v>-927.5</v>
      </c>
      <c r="H7952" s="2">
        <v>-8.33</v>
      </c>
      <c r="I7952" s="2"/>
      <c r="J7952" s="2">
        <v>10230</v>
      </c>
      <c r="K7952" s="2">
        <v>1.023</v>
      </c>
      <c r="L7952" s="2">
        <v>0</v>
      </c>
      <c r="M7952" s="2">
        <v>0</v>
      </c>
      <c r="N7952" s="2" t="str">
        <f>"150153"</f>
        <v>150153</v>
      </c>
      <c r="O7952" s="2" t="str">
        <f>"0157472516"</f>
        <v>0157472516</v>
      </c>
      <c r="P7952" s="2" t="str">
        <f>"11157.50"</f>
        <v>11157.50</v>
      </c>
      <c r="Q7952" s="2">
        <v>1.3</v>
      </c>
      <c r="R7952" s="2">
        <f>Q7952*C7952</f>
        <v>13000</v>
      </c>
    </row>
    <row r="7953" spans="2:18">
      <c r="B7953" s="2" t="s">
        <v>7</v>
      </c>
      <c r="C7953" s="2">
        <v>600</v>
      </c>
      <c r="D7953" s="2">
        <v>600</v>
      </c>
      <c r="E7953" s="2" t="str">
        <f>"人民币"</f>
        <v>人民币</v>
      </c>
      <c r="F7953" s="2">
        <v>17.548</v>
      </c>
      <c r="G7953" s="2">
        <v>-310.88</v>
      </c>
      <c r="H7953" s="2">
        <v>-2.95</v>
      </c>
      <c r="I7953" s="2"/>
      <c r="J7953" s="2">
        <v>10218</v>
      </c>
      <c r="K7953" s="2">
        <v>17.03</v>
      </c>
      <c r="L7953" s="2">
        <v>0</v>
      </c>
      <c r="M7953" s="2">
        <v>0</v>
      </c>
      <c r="N7953" s="2" t="str">
        <f>"600008"</f>
        <v>600008</v>
      </c>
      <c r="O7953" s="2" t="str">
        <f t="shared" ref="O7953:O7956" si="2375">"A453612732"</f>
        <v>A453612732</v>
      </c>
      <c r="P7953" s="2" t="str">
        <f>"10528.88"</f>
        <v>10528.88</v>
      </c>
      <c r="Q7953" s="2">
        <v>25</v>
      </c>
      <c r="R7953" s="2">
        <f>Q7953*C7953</f>
        <v>15000</v>
      </c>
    </row>
    <row r="7954" spans="2:18">
      <c r="B7954" s="2" t="str">
        <f>"华英农业"</f>
        <v>华英农业</v>
      </c>
      <c r="C7954" s="2">
        <v>600</v>
      </c>
      <c r="D7954" s="2">
        <v>300</v>
      </c>
      <c r="E7954" s="2" t="str">
        <f>"人民币"</f>
        <v>人民币</v>
      </c>
      <c r="F7954" s="2">
        <v>14.948</v>
      </c>
      <c r="G7954" s="2">
        <v>-418.66</v>
      </c>
      <c r="H7954" s="2">
        <v>-4.67</v>
      </c>
      <c r="I7954" s="2"/>
      <c r="J7954" s="2">
        <v>8550</v>
      </c>
      <c r="K7954" s="2">
        <v>14.25</v>
      </c>
      <c r="L7954" s="2">
        <v>300</v>
      </c>
      <c r="M7954" s="2">
        <v>0</v>
      </c>
      <c r="N7954" s="2" t="str">
        <f>"002321"</f>
        <v>002321</v>
      </c>
      <c r="O7954" s="2" t="str">
        <f>"0157472516"</f>
        <v>0157472516</v>
      </c>
      <c r="P7954" s="2" t="str">
        <f>"8968.66"</f>
        <v>8968.66</v>
      </c>
      <c r="Q7954" s="2">
        <v>25</v>
      </c>
      <c r="R7954" s="2">
        <f>Q7954*C7954</f>
        <v>15000</v>
      </c>
    </row>
    <row r="7955" spans="2:18">
      <c r="B7955" s="2" t="str">
        <f>"*ST阳化"</f>
        <v>*ST阳化</v>
      </c>
      <c r="C7955" s="2">
        <v>900</v>
      </c>
      <c r="D7955" s="2">
        <v>600</v>
      </c>
      <c r="E7955" s="2" t="str">
        <f>"人民币"</f>
        <v>人民币</v>
      </c>
      <c r="F7955" s="2">
        <v>7.599</v>
      </c>
      <c r="G7955" s="2">
        <v>-80.2</v>
      </c>
      <c r="H7955" s="2">
        <v>-1.17</v>
      </c>
      <c r="I7955" s="2"/>
      <c r="J7955" s="2">
        <v>6759</v>
      </c>
      <c r="K7955" s="2">
        <v>7.51</v>
      </c>
      <c r="L7955" s="2">
        <v>300</v>
      </c>
      <c r="M7955" s="2">
        <v>0</v>
      </c>
      <c r="N7955" s="2" t="str">
        <f>"600691"</f>
        <v>600691</v>
      </c>
      <c r="O7955" s="2" t="str">
        <f>"A453612732"</f>
        <v>A453612732</v>
      </c>
      <c r="P7955" s="2" t="str">
        <f>"6839.20"</f>
        <v>6839.20</v>
      </c>
      <c r="Q7955" s="2">
        <v>11</v>
      </c>
      <c r="R7955" s="2">
        <f>Q7955*C7955</f>
        <v>9900</v>
      </c>
    </row>
    <row r="7956" spans="2:18">
      <c r="B7956" s="2" t="str">
        <f>"雪峰科技"</f>
        <v>雪峰科技</v>
      </c>
      <c r="C7956" s="2">
        <v>200</v>
      </c>
      <c r="D7956" s="2">
        <v>100</v>
      </c>
      <c r="E7956" s="2" t="str">
        <f>"人民币"</f>
        <v>人民币</v>
      </c>
      <c r="F7956" s="2">
        <v>37.898</v>
      </c>
      <c r="G7956" s="2">
        <v>-1239.59</v>
      </c>
      <c r="H7956" s="2">
        <v>-16.35</v>
      </c>
      <c r="I7956" s="2"/>
      <c r="J7956" s="2">
        <v>6340</v>
      </c>
      <c r="K7956" s="2">
        <v>31.7</v>
      </c>
      <c r="L7956" s="2">
        <v>100</v>
      </c>
      <c r="M7956" s="2">
        <v>0</v>
      </c>
      <c r="N7956" s="2" t="str">
        <f>"603227"</f>
        <v>603227</v>
      </c>
      <c r="O7956" s="2" t="str">
        <f>"A453612732"</f>
        <v>A453612732</v>
      </c>
      <c r="P7956" s="2" t="str">
        <f>"7579.59"</f>
        <v>7579.59</v>
      </c>
      <c r="Q7956" s="2">
        <v>42</v>
      </c>
      <c r="R7956" s="2">
        <f>Q7956*C7956</f>
        <v>8400</v>
      </c>
    </row>
    <row r="7957" spans="2:18">
      <c r="B7957" s="2" t="str">
        <f>"三花股份"</f>
        <v>三花股份</v>
      </c>
      <c r="C7957" s="2">
        <v>400</v>
      </c>
      <c r="D7957" s="2">
        <v>400</v>
      </c>
      <c r="E7957" s="2" t="str">
        <f>"人民币"</f>
        <v>人民币</v>
      </c>
      <c r="F7957" s="2">
        <v>13.737</v>
      </c>
      <c r="G7957" s="2">
        <v>69.25</v>
      </c>
      <c r="H7957" s="2">
        <v>1.26</v>
      </c>
      <c r="I7957" s="2"/>
      <c r="J7957" s="2">
        <v>5564</v>
      </c>
      <c r="K7957" s="2">
        <v>13.91</v>
      </c>
      <c r="L7957" s="2">
        <v>0</v>
      </c>
      <c r="M7957" s="2">
        <v>0</v>
      </c>
      <c r="N7957" s="2" t="str">
        <f>"002050"</f>
        <v>002050</v>
      </c>
      <c r="O7957" s="2" t="str">
        <f t="shared" ref="O7957:O7962" si="2376">"0157472516"</f>
        <v>0157472516</v>
      </c>
      <c r="P7957" s="2" t="str">
        <f>"5494.75"</f>
        <v>5494.75</v>
      </c>
      <c r="Q7957" s="2">
        <v>20</v>
      </c>
      <c r="R7957" s="2">
        <f>Q7957*C7957</f>
        <v>8000</v>
      </c>
    </row>
    <row r="7958" spans="2:18">
      <c r="B7958" s="2" t="str">
        <f>"农 产 品"</f>
        <v>农 产 品</v>
      </c>
      <c r="C7958" s="2">
        <v>200</v>
      </c>
      <c r="D7958" s="2">
        <v>200</v>
      </c>
      <c r="E7958" s="2" t="str">
        <f>"人民币"</f>
        <v>人民币</v>
      </c>
      <c r="F7958" s="2">
        <v>25.665</v>
      </c>
      <c r="G7958" s="2">
        <v>-601</v>
      </c>
      <c r="H7958" s="2">
        <v>-11.71</v>
      </c>
      <c r="I7958" s="2"/>
      <c r="J7958" s="2">
        <v>4532</v>
      </c>
      <c r="K7958" s="2">
        <v>22.66</v>
      </c>
      <c r="L7958" s="2">
        <v>0</v>
      </c>
      <c r="M7958" s="2">
        <v>0</v>
      </c>
      <c r="N7958" s="2" t="str">
        <f>"000061"</f>
        <v>000061</v>
      </c>
      <c r="O7958" s="2" t="str">
        <f>"0157472516"</f>
        <v>0157472516</v>
      </c>
      <c r="P7958" s="2" t="str">
        <f>"5133.00"</f>
        <v>5133.00</v>
      </c>
      <c r="Q7958" s="2">
        <v>35</v>
      </c>
      <c r="R7958" s="2">
        <f>Q7958*C7958</f>
        <v>7000</v>
      </c>
    </row>
    <row r="7959" spans="2:18">
      <c r="B7959" s="2" t="str">
        <f>"北京城建"</f>
        <v>北京城建</v>
      </c>
      <c r="C7959" s="2">
        <v>200</v>
      </c>
      <c r="D7959" s="2">
        <v>200</v>
      </c>
      <c r="E7959" s="2" t="str">
        <f>"人民币"</f>
        <v>人民币</v>
      </c>
      <c r="F7959" s="2">
        <v>24.605</v>
      </c>
      <c r="G7959" s="2">
        <v>-394.99</v>
      </c>
      <c r="H7959" s="2">
        <v>-8.03</v>
      </c>
      <c r="I7959" s="2"/>
      <c r="J7959" s="2">
        <v>4526</v>
      </c>
      <c r="K7959" s="2">
        <v>22.63</v>
      </c>
      <c r="L7959" s="2">
        <v>0</v>
      </c>
      <c r="M7959" s="2">
        <v>0</v>
      </c>
      <c r="N7959" s="2" t="str">
        <f>"600266"</f>
        <v>600266</v>
      </c>
      <c r="O7959" s="2" t="str">
        <f t="shared" ref="O7959:O7961" si="2377">"A453612732"</f>
        <v>A453612732</v>
      </c>
      <c r="P7959" s="2" t="str">
        <f>"4920.99"</f>
        <v>4920.99</v>
      </c>
      <c r="Q7959" s="2">
        <v>28</v>
      </c>
      <c r="R7959" s="2">
        <f>Q7959*C7959</f>
        <v>5600</v>
      </c>
    </row>
    <row r="7960" spans="2:18">
      <c r="B7960" s="2" t="str">
        <f>"上汽集团"</f>
        <v>上汽集团</v>
      </c>
      <c r="C7960" s="2">
        <v>200</v>
      </c>
      <c r="D7960" s="2">
        <v>200</v>
      </c>
      <c r="E7960" s="2" t="str">
        <f>"人民币"</f>
        <v>人民币</v>
      </c>
      <c r="F7960" s="2">
        <v>24.736</v>
      </c>
      <c r="G7960" s="2">
        <v>-449.12</v>
      </c>
      <c r="H7960" s="2">
        <v>-9.08</v>
      </c>
      <c r="I7960" s="2"/>
      <c r="J7960" s="2">
        <v>4498</v>
      </c>
      <c r="K7960" s="2">
        <v>22.49</v>
      </c>
      <c r="L7960" s="2">
        <v>0</v>
      </c>
      <c r="M7960" s="2">
        <v>0</v>
      </c>
      <c r="N7960" s="2" t="str">
        <f>"600104"</f>
        <v>600104</v>
      </c>
      <c r="O7960" s="2" t="str">
        <f>"A453612732"</f>
        <v>A453612732</v>
      </c>
      <c r="P7960" s="2" t="str">
        <f>"4947.12"</f>
        <v>4947.12</v>
      </c>
      <c r="Q7960" s="2">
        <v>35</v>
      </c>
      <c r="R7960" s="2">
        <f>Q7960*C7960</f>
        <v>7000</v>
      </c>
    </row>
    <row r="7961" spans="2:18">
      <c r="B7961" s="2" t="str">
        <f>"中海集运"</f>
        <v>中海集运</v>
      </c>
      <c r="C7961" s="2">
        <v>400</v>
      </c>
      <c r="D7961" s="2">
        <v>400</v>
      </c>
      <c r="E7961" s="2" t="str">
        <f>"人民币"</f>
        <v>人民币</v>
      </c>
      <c r="F7961" s="2">
        <v>9.099</v>
      </c>
      <c r="G7961" s="2">
        <v>-167.68</v>
      </c>
      <c r="H7961" s="2">
        <v>-4.6</v>
      </c>
      <c r="I7961" s="2"/>
      <c r="J7961" s="2">
        <v>3472</v>
      </c>
      <c r="K7961" s="2">
        <v>8.68</v>
      </c>
      <c r="L7961" s="2">
        <v>0</v>
      </c>
      <c r="M7961" s="2">
        <v>0</v>
      </c>
      <c r="N7961" s="2" t="str">
        <f>"601866"</f>
        <v>601866</v>
      </c>
      <c r="O7961" s="2" t="str">
        <f>"A453612732"</f>
        <v>A453612732</v>
      </c>
      <c r="P7961" s="2" t="str">
        <f>"3639.68"</f>
        <v>3639.68</v>
      </c>
      <c r="Q7961" s="2">
        <v>12</v>
      </c>
      <c r="R7961" s="2">
        <f>Q7961*C7961</f>
        <v>4800</v>
      </c>
    </row>
    <row r="7962" spans="2:18">
      <c r="B7962" s="2" t="str">
        <f>"中航军B"</f>
        <v>中航军B</v>
      </c>
      <c r="C7962" s="2">
        <v>3000</v>
      </c>
      <c r="D7962" s="2">
        <v>3000</v>
      </c>
      <c r="E7962" s="2" t="str">
        <f>"人民币"</f>
        <v>人民币</v>
      </c>
      <c r="F7962" s="2">
        <v>0.972</v>
      </c>
      <c r="G7962" s="2">
        <v>-62</v>
      </c>
      <c r="H7962" s="2">
        <v>-2.16</v>
      </c>
      <c r="I7962" s="2"/>
      <c r="J7962" s="2">
        <v>2853</v>
      </c>
      <c r="K7962" s="2">
        <v>0.951</v>
      </c>
      <c r="L7962" s="2">
        <v>0</v>
      </c>
      <c r="M7962" s="2">
        <v>0</v>
      </c>
      <c r="N7962" s="2" t="str">
        <f>"150222"</f>
        <v>150222</v>
      </c>
      <c r="O7962" s="2" t="str">
        <f>"0157472516"</f>
        <v>0157472516</v>
      </c>
      <c r="P7962" s="2" t="str">
        <f>"2915.00"</f>
        <v>2915.00</v>
      </c>
      <c r="Q7962" s="2">
        <v>1.1</v>
      </c>
      <c r="R7962" s="2">
        <f>Q7962*C7962</f>
        <v>3300</v>
      </c>
    </row>
    <row r="7963" spans="2:18">
      <c r="B7963" s="2" t="str">
        <f>"华贸物流"</f>
        <v>华贸物流</v>
      </c>
      <c r="C7963" s="2">
        <v>200</v>
      </c>
      <c r="D7963" s="2">
        <v>200</v>
      </c>
      <c r="E7963" s="2" t="str">
        <f>"人民币"</f>
        <v>人民币</v>
      </c>
      <c r="F7963" s="2">
        <v>16.576</v>
      </c>
      <c r="G7963" s="2">
        <v>-473.12</v>
      </c>
      <c r="H7963" s="2">
        <v>-14.27</v>
      </c>
      <c r="I7963" s="2"/>
      <c r="J7963" s="2">
        <v>2842</v>
      </c>
      <c r="K7963" s="2">
        <v>14.21</v>
      </c>
      <c r="L7963" s="2">
        <v>0</v>
      </c>
      <c r="M7963" s="2">
        <v>0</v>
      </c>
      <c r="N7963" s="2" t="str">
        <f>"603128"</f>
        <v>603128</v>
      </c>
      <c r="O7963" s="2" t="str">
        <f t="shared" ref="O7963:O7966" si="2378">"A453612732"</f>
        <v>A453612732</v>
      </c>
      <c r="P7963" s="2" t="str">
        <f>"3315.12"</f>
        <v>3315.12</v>
      </c>
      <c r="Q7963" s="2">
        <v>20</v>
      </c>
      <c r="R7963" s="2">
        <f>Q7963*C7963</f>
        <v>4000</v>
      </c>
    </row>
    <row r="7964" spans="2:18">
      <c r="B7964" s="2" t="str">
        <f>"盛达矿业"</f>
        <v>盛达矿业</v>
      </c>
      <c r="C7964" s="2">
        <v>100</v>
      </c>
      <c r="D7964" s="2">
        <v>100</v>
      </c>
      <c r="E7964" s="2" t="str">
        <f>"人民币"</f>
        <v>人民币</v>
      </c>
      <c r="F7964" s="2">
        <v>38.308</v>
      </c>
      <c r="G7964" s="2">
        <v>-1175.77</v>
      </c>
      <c r="H7964" s="2">
        <v>-30.69</v>
      </c>
      <c r="I7964" s="2"/>
      <c r="J7964" s="2">
        <v>2655</v>
      </c>
      <c r="K7964" s="2">
        <v>26.55</v>
      </c>
      <c r="L7964" s="2">
        <v>0</v>
      </c>
      <c r="M7964" s="2">
        <v>100</v>
      </c>
      <c r="N7964" s="2" t="str">
        <f>"000603"</f>
        <v>000603</v>
      </c>
      <c r="O7964" s="2" t="str">
        <f>"0157472516"</f>
        <v>0157472516</v>
      </c>
      <c r="P7964" s="2" t="str">
        <f>"3830.77"</f>
        <v>3830.77</v>
      </c>
      <c r="Q7964" s="2">
        <v>40</v>
      </c>
      <c r="R7964" s="2">
        <f>Q7964*C7964</f>
        <v>4000</v>
      </c>
    </row>
    <row r="7965" spans="2:18">
      <c r="B7965" s="2" t="str">
        <f>"大众交通"</f>
        <v>大众交通</v>
      </c>
      <c r="C7965" s="2">
        <v>100</v>
      </c>
      <c r="D7965" s="2">
        <v>100</v>
      </c>
      <c r="E7965" s="2" t="str">
        <f>"人民币"</f>
        <v>人民币</v>
      </c>
      <c r="F7965" s="2">
        <v>30.941</v>
      </c>
      <c r="G7965" s="2">
        <v>-1037.13</v>
      </c>
      <c r="H7965" s="2">
        <v>-33.52</v>
      </c>
      <c r="I7965" s="2"/>
      <c r="J7965" s="2">
        <v>2057</v>
      </c>
      <c r="K7965" s="2">
        <v>20.57</v>
      </c>
      <c r="L7965" s="2">
        <v>0</v>
      </c>
      <c r="M7965" s="2">
        <v>0</v>
      </c>
      <c r="N7965" s="2" t="str">
        <f>"600611"</f>
        <v>600611</v>
      </c>
      <c r="O7965" s="2" t="str">
        <f>"A453612732"</f>
        <v>A453612732</v>
      </c>
      <c r="P7965" s="2" t="str">
        <f>"3094.13"</f>
        <v>3094.13</v>
      </c>
      <c r="Q7965" s="2">
        <v>28</v>
      </c>
      <c r="R7965" s="2">
        <f>Q7965*C7965</f>
        <v>2800</v>
      </c>
    </row>
    <row r="7966" spans="2:18">
      <c r="B7966" s="2" t="str">
        <f>"中国中车"</f>
        <v>中国中车</v>
      </c>
      <c r="C7966" s="2">
        <v>100</v>
      </c>
      <c r="D7966" s="2">
        <v>100</v>
      </c>
      <c r="E7966" s="2" t="str">
        <f>"人民币"</f>
        <v>人民币</v>
      </c>
      <c r="F7966" s="2">
        <v>26.395</v>
      </c>
      <c r="G7966" s="2">
        <v>-631.5</v>
      </c>
      <c r="H7966" s="2">
        <v>-23.92</v>
      </c>
      <c r="I7966" s="2"/>
      <c r="J7966" s="2">
        <v>2008</v>
      </c>
      <c r="K7966" s="2">
        <v>20.08</v>
      </c>
      <c r="L7966" s="2">
        <v>0</v>
      </c>
      <c r="M7966" s="2">
        <v>100</v>
      </c>
      <c r="N7966" s="2" t="str">
        <f>"601766"</f>
        <v>601766</v>
      </c>
      <c r="O7966" s="2" t="str">
        <f>"A453612732"</f>
        <v>A453612732</v>
      </c>
      <c r="P7966" s="2" t="str">
        <f>"2639.50"</f>
        <v>2639.50</v>
      </c>
      <c r="Q7966" s="2">
        <v>30</v>
      </c>
      <c r="R7966" s="2">
        <f>Q7966*C7966</f>
        <v>3000</v>
      </c>
    </row>
    <row r="7967" spans="2:18">
      <c r="B7967" s="2" t="s">
        <v>8</v>
      </c>
      <c r="C7967" s="2" t="s">
        <v>9</v>
      </c>
      <c r="D7967" s="4" t="s">
        <v>10</v>
      </c>
      <c r="E7967" s="4"/>
      <c r="F7967" s="4"/>
      <c r="G7967" s="2"/>
      <c r="H7967" s="2">
        <f>SUM(H7951:H7966)</f>
        <v>-178.38</v>
      </c>
      <c r="I7967" s="2"/>
      <c r="J7967" s="2"/>
      <c r="K7967" s="2"/>
      <c r="L7967" s="2"/>
      <c r="M7967" s="2"/>
      <c r="N7967" s="2"/>
      <c r="O7967" s="2"/>
      <c r="P7967" s="2"/>
      <c r="Q7967" s="2"/>
      <c r="R7967" s="2">
        <f>SUM(R7951:R7966)</f>
        <v>134800</v>
      </c>
    </row>
    <row r="7968" customFormat="1" spans="4:9">
      <c r="D7968" s="5"/>
      <c r="E7968" s="5"/>
      <c r="F7968" s="5"/>
      <c r="I7968" s="6">
        <v>42257</v>
      </c>
    </row>
    <row r="7969" customFormat="1" spans="11:11">
      <c r="K7969" s="6">
        <f>I7968+1</f>
        <v>42258</v>
      </c>
    </row>
    <row r="7970" customFormat="1" spans="3:12">
      <c r="C7970" t="s">
        <v>11</v>
      </c>
      <c r="L7970" s="7">
        <f ca="1">NOW()</f>
        <v>42259.9654398148</v>
      </c>
    </row>
    <row r="7971" customFormat="1" spans="10:10">
      <c r="J7971" t="e">
        <f>E7963+1</f>
        <v>#VALUE!</v>
      </c>
    </row>
    <row r="7972" customFormat="1" spans="7:7">
      <c r="G7972" t="s">
        <v>12</v>
      </c>
    </row>
    <row r="7973" customFormat="1" spans="6:6">
      <c r="F7973" t="s">
        <v>13</v>
      </c>
    </row>
    <row r="7974" spans="1:17">
      <c r="A7974" s="2" t="str">
        <f>"币种"</f>
        <v>币种</v>
      </c>
      <c r="B7974" s="2" t="str">
        <f>"余额"</f>
        <v>余额</v>
      </c>
      <c r="C7974" s="2" t="str">
        <f>"可用"</f>
        <v>可用</v>
      </c>
      <c r="D7974" s="2" t="str">
        <f>"可取"</f>
        <v>可取</v>
      </c>
      <c r="E7974" s="2" t="str">
        <f>"参考市值"</f>
        <v>参考市值</v>
      </c>
      <c r="F7974" s="2" t="str">
        <f>"资产"</f>
        <v>资产</v>
      </c>
      <c r="G7974" s="2" t="str">
        <f>"盈亏"</f>
        <v>盈亏</v>
      </c>
      <c r="H7974" s="2"/>
      <c r="I7974" s="2"/>
      <c r="J7974" s="2"/>
      <c r="K7974" s="2"/>
      <c r="L7974" s="2"/>
      <c r="M7974" s="2"/>
      <c r="N7974" s="2"/>
      <c r="O7974" s="2"/>
      <c r="P7974" s="2"/>
      <c r="Q7974" s="2"/>
    </row>
    <row r="7975" spans="1:17">
      <c r="A7975" s="2" t="str">
        <f>"人民币"</f>
        <v>人民币</v>
      </c>
      <c r="B7975" s="2" t="str">
        <f>"5508.71"</f>
        <v>5508.71</v>
      </c>
      <c r="C7975" s="2" t="str">
        <f>"138.54"</f>
        <v>138.54</v>
      </c>
      <c r="D7975" s="2" t="str">
        <f>"138.54"</f>
        <v>138.54</v>
      </c>
      <c r="E7975" s="2" t="str">
        <f>"91616.00"</f>
        <v>91616.00</v>
      </c>
      <c r="F7975" s="2" t="str">
        <f>"91754.54"</f>
        <v>91754.54</v>
      </c>
      <c r="G7975" s="2" t="str">
        <f>"-9194.42"</f>
        <v>-9194.42</v>
      </c>
      <c r="H7975" s="2"/>
      <c r="I7975" s="2"/>
      <c r="J7975" s="2"/>
      <c r="K7975" s="2"/>
      <c r="L7975" s="2"/>
      <c r="M7975" s="2"/>
      <c r="N7975" s="2"/>
      <c r="O7975" s="2"/>
      <c r="P7975" s="2"/>
      <c r="Q7975" s="2"/>
    </row>
    <row r="7976" spans="1:17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8"/>
    </row>
    <row r="7977" spans="1:18">
      <c r="A7977" s="2" t="s">
        <v>0</v>
      </c>
      <c r="B7977" s="2" t="str">
        <f>"证券数量"</f>
        <v>证券数量</v>
      </c>
      <c r="C7977" s="2" t="s">
        <v>1</v>
      </c>
      <c r="D7977" s="2" t="str">
        <f>"价格币种"</f>
        <v>价格币种</v>
      </c>
      <c r="E7977" s="2" t="str">
        <f>"成本价"</f>
        <v>成本价</v>
      </c>
      <c r="F7977" s="2" t="str">
        <f>"浮动盈亏"</f>
        <v>浮动盈亏</v>
      </c>
      <c r="G7977" s="2" t="str">
        <f>"盈亏比例(%)"</f>
        <v>盈亏比例(%)</v>
      </c>
      <c r="H7977" s="2" t="str">
        <f>"折算汇率"</f>
        <v>折算汇率</v>
      </c>
      <c r="I7977" s="2" t="str">
        <f>"最新市值"</f>
        <v>最新市值</v>
      </c>
      <c r="J7977" s="2" t="str">
        <f>"当前价"</f>
        <v>当前价</v>
      </c>
      <c r="K7977" s="2" t="str">
        <f>"今买数量"</f>
        <v>今买数量</v>
      </c>
      <c r="L7977" s="2" t="str">
        <f>"今卖数量"</f>
        <v>今卖数量</v>
      </c>
      <c r="M7977" s="2" t="str">
        <f>"证券代码"</f>
        <v>证券代码</v>
      </c>
      <c r="N7977" s="2" t="str">
        <f>"股东代码"</f>
        <v>股东代码</v>
      </c>
      <c r="O7977" s="2" t="str">
        <f>"成本金额"</f>
        <v>成本金额</v>
      </c>
      <c r="P7977" s="2" t="s">
        <v>2</v>
      </c>
      <c r="Q7977" s="2"/>
      <c r="R7977" s="2" t="s">
        <v>3</v>
      </c>
    </row>
    <row r="7978" spans="1:18">
      <c r="A7978" s="2" t="s">
        <v>4</v>
      </c>
      <c r="B7978" s="9" t="s">
        <v>5</v>
      </c>
      <c r="C7978" s="9" t="s">
        <v>5</v>
      </c>
      <c r="D7978" s="2" t="str">
        <f t="shared" ref="D7978:D7993" si="2379">"人民币"</f>
        <v>人民币</v>
      </c>
      <c r="E7978" s="2">
        <v>19.758</v>
      </c>
      <c r="F7978" s="2">
        <v>-1294.53</v>
      </c>
      <c r="G7978" s="2">
        <v>-8.19</v>
      </c>
      <c r="H7978" s="9" t="s">
        <v>6</v>
      </c>
      <c r="I7978" s="2">
        <v>14512</v>
      </c>
      <c r="J7978" s="2">
        <v>18.14</v>
      </c>
      <c r="K7978" s="2">
        <v>0</v>
      </c>
      <c r="L7978" s="2">
        <v>0</v>
      </c>
      <c r="M7978" s="2" t="str">
        <f>"000936"</f>
        <v>000936</v>
      </c>
      <c r="N7978" s="2" t="str">
        <f t="shared" ref="N7978:N7981" si="2380">"0157472516"</f>
        <v>0157472516</v>
      </c>
      <c r="O7978" s="2" t="str">
        <f>"15806.53"</f>
        <v>15806.53</v>
      </c>
      <c r="P7978" s="2">
        <v>30</v>
      </c>
      <c r="Q7978" s="2">
        <f t="shared" ref="Q7978:Q7993" si="2381">P7978*B7978</f>
        <v>24000</v>
      </c>
      <c r="R7978" s="2">
        <f t="shared" ref="R7978:R7993" si="2382">(Q7978-O7978)/O7978*100</f>
        <v>51.835981711356</v>
      </c>
    </row>
    <row r="7979" spans="1:18">
      <c r="A7979" s="2" t="str">
        <f>"创业板B"</f>
        <v>创业板B</v>
      </c>
      <c r="B7979" s="2">
        <v>10000</v>
      </c>
      <c r="C7979" s="2">
        <v>10000</v>
      </c>
      <c r="D7979" s="2" t="str">
        <f>"人民币"</f>
        <v>人民币</v>
      </c>
      <c r="E7979" s="2">
        <v>1.116</v>
      </c>
      <c r="F7979" s="2">
        <v>-927.5</v>
      </c>
      <c r="G7979" s="2">
        <v>-8.33</v>
      </c>
      <c r="H7979" s="2"/>
      <c r="I7979" s="2">
        <v>10230</v>
      </c>
      <c r="J7979" s="2">
        <v>1.023</v>
      </c>
      <c r="K7979" s="2">
        <v>0</v>
      </c>
      <c r="L7979" s="2">
        <v>0</v>
      </c>
      <c r="M7979" s="2" t="str">
        <f>"150153"</f>
        <v>150153</v>
      </c>
      <c r="N7979" s="2" t="str">
        <f>"0157472516"</f>
        <v>0157472516</v>
      </c>
      <c r="O7979" s="2" t="str">
        <f>"11157.50"</f>
        <v>11157.50</v>
      </c>
      <c r="P7979" s="2">
        <v>1.3</v>
      </c>
      <c r="Q7979" s="2">
        <f>P7979*B7979</f>
        <v>13000</v>
      </c>
      <c r="R7979" s="2">
        <f>(Q7979-O7979)/O7979*100</f>
        <v>16.5135559041004</v>
      </c>
    </row>
    <row r="7980" spans="1:18">
      <c r="A7980" s="2" t="s">
        <v>7</v>
      </c>
      <c r="B7980" s="2">
        <v>600</v>
      </c>
      <c r="C7980" s="2">
        <v>600</v>
      </c>
      <c r="D7980" s="2" t="str">
        <f>"人民币"</f>
        <v>人民币</v>
      </c>
      <c r="E7980" s="2">
        <v>17.548</v>
      </c>
      <c r="F7980" s="2">
        <v>-310.88</v>
      </c>
      <c r="G7980" s="2">
        <v>-2.95</v>
      </c>
      <c r="H7980" s="2"/>
      <c r="I7980" s="2">
        <v>10218</v>
      </c>
      <c r="J7980" s="2">
        <v>17.03</v>
      </c>
      <c r="K7980" s="2">
        <v>0</v>
      </c>
      <c r="L7980" s="2">
        <v>0</v>
      </c>
      <c r="M7980" s="2" t="str">
        <f>"600008"</f>
        <v>600008</v>
      </c>
      <c r="N7980" s="2" t="str">
        <f t="shared" ref="N7980:N7983" si="2383">"A453612732"</f>
        <v>A453612732</v>
      </c>
      <c r="O7980" s="2" t="str">
        <f>"10528.88"</f>
        <v>10528.88</v>
      </c>
      <c r="P7980" s="2">
        <v>25</v>
      </c>
      <c r="Q7980" s="2">
        <f>P7980*B7980</f>
        <v>15000</v>
      </c>
      <c r="R7980" s="2">
        <f>(Q7980-O7980)/O7980*100</f>
        <v>42.4652954540274</v>
      </c>
    </row>
    <row r="7981" spans="1:18">
      <c r="A7981" s="2" t="str">
        <f>"华英农业"</f>
        <v>华英农业</v>
      </c>
      <c r="B7981" s="2">
        <v>600</v>
      </c>
      <c r="C7981" s="2">
        <v>300</v>
      </c>
      <c r="D7981" s="2" t="str">
        <f>"人民币"</f>
        <v>人民币</v>
      </c>
      <c r="E7981" s="2">
        <v>14.948</v>
      </c>
      <c r="F7981" s="2">
        <v>-418.66</v>
      </c>
      <c r="G7981" s="2">
        <v>-4.67</v>
      </c>
      <c r="H7981" s="2"/>
      <c r="I7981" s="2">
        <v>8550</v>
      </c>
      <c r="J7981" s="2">
        <v>14.25</v>
      </c>
      <c r="K7981" s="2">
        <v>300</v>
      </c>
      <c r="L7981" s="2">
        <v>0</v>
      </c>
      <c r="M7981" s="2" t="str">
        <f>"002321"</f>
        <v>002321</v>
      </c>
      <c r="N7981" s="2" t="str">
        <f>"0157472516"</f>
        <v>0157472516</v>
      </c>
      <c r="O7981" s="2" t="str">
        <f>"8968.66"</f>
        <v>8968.66</v>
      </c>
      <c r="P7981" s="2">
        <v>25</v>
      </c>
      <c r="Q7981" s="2">
        <f>P7981*B7981</f>
        <v>15000</v>
      </c>
      <c r="R7981" s="2">
        <f>(Q7981-O7981)/O7981*100</f>
        <v>67.2490650777262</v>
      </c>
    </row>
    <row r="7982" spans="1:18">
      <c r="A7982" s="2" t="str">
        <f>"*ST阳化"</f>
        <v>*ST阳化</v>
      </c>
      <c r="B7982" s="2">
        <v>900</v>
      </c>
      <c r="C7982" s="2">
        <v>600</v>
      </c>
      <c r="D7982" s="2" t="str">
        <f>"人民币"</f>
        <v>人民币</v>
      </c>
      <c r="E7982" s="2">
        <v>7.599</v>
      </c>
      <c r="F7982" s="2">
        <v>-80.2</v>
      </c>
      <c r="G7982" s="2">
        <v>-1.17</v>
      </c>
      <c r="H7982" s="2"/>
      <c r="I7982" s="2">
        <v>6759</v>
      </c>
      <c r="J7982" s="2">
        <v>7.51</v>
      </c>
      <c r="K7982" s="2">
        <v>300</v>
      </c>
      <c r="L7982" s="2">
        <v>0</v>
      </c>
      <c r="M7982" s="2" t="str">
        <f>"600691"</f>
        <v>600691</v>
      </c>
      <c r="N7982" s="2" t="str">
        <f>"A453612732"</f>
        <v>A453612732</v>
      </c>
      <c r="O7982" s="2" t="str">
        <f>"6839.20"</f>
        <v>6839.20</v>
      </c>
      <c r="P7982" s="2">
        <v>11</v>
      </c>
      <c r="Q7982" s="2">
        <f>P7982*B7982</f>
        <v>9900</v>
      </c>
      <c r="R7982" s="2">
        <f>(Q7982-O7982)/O7982*100</f>
        <v>44.7537723710376</v>
      </c>
    </row>
    <row r="7983" spans="1:18">
      <c r="A7983" s="2" t="str">
        <f>"雪峰科技"</f>
        <v>雪峰科技</v>
      </c>
      <c r="B7983" s="2">
        <v>200</v>
      </c>
      <c r="C7983" s="2">
        <v>100</v>
      </c>
      <c r="D7983" s="2" t="str">
        <f>"人民币"</f>
        <v>人民币</v>
      </c>
      <c r="E7983" s="2">
        <v>37.898</v>
      </c>
      <c r="F7983" s="2">
        <v>-1239.59</v>
      </c>
      <c r="G7983" s="2">
        <v>-16.35</v>
      </c>
      <c r="H7983" s="2"/>
      <c r="I7983" s="2">
        <v>6340</v>
      </c>
      <c r="J7983" s="2">
        <v>31.7</v>
      </c>
      <c r="K7983" s="2">
        <v>100</v>
      </c>
      <c r="L7983" s="2">
        <v>0</v>
      </c>
      <c r="M7983" s="2" t="str">
        <f>"603227"</f>
        <v>603227</v>
      </c>
      <c r="N7983" s="2" t="str">
        <f>"A453612732"</f>
        <v>A453612732</v>
      </c>
      <c r="O7983" s="2" t="str">
        <f>"7579.59"</f>
        <v>7579.59</v>
      </c>
      <c r="P7983" s="2">
        <v>42</v>
      </c>
      <c r="Q7983" s="2">
        <f>P7983*B7983</f>
        <v>8400</v>
      </c>
      <c r="R7983" s="2">
        <f>(Q7983-O7983)/O7983*100</f>
        <v>10.8239363870605</v>
      </c>
    </row>
    <row r="7984" spans="1:18">
      <c r="A7984" s="2" t="str">
        <f>"三花股份"</f>
        <v>三花股份</v>
      </c>
      <c r="B7984" s="2">
        <v>400</v>
      </c>
      <c r="C7984" s="2">
        <v>400</v>
      </c>
      <c r="D7984" s="2" t="str">
        <f>"人民币"</f>
        <v>人民币</v>
      </c>
      <c r="E7984" s="2">
        <v>13.737</v>
      </c>
      <c r="F7984" s="2">
        <v>69.25</v>
      </c>
      <c r="G7984" s="2">
        <v>1.26</v>
      </c>
      <c r="H7984" s="2"/>
      <c r="I7984" s="2">
        <v>5564</v>
      </c>
      <c r="J7984" s="2">
        <v>13.91</v>
      </c>
      <c r="K7984" s="2">
        <v>0</v>
      </c>
      <c r="L7984" s="2">
        <v>0</v>
      </c>
      <c r="M7984" s="2" t="str">
        <f>"002050"</f>
        <v>002050</v>
      </c>
      <c r="N7984" s="2" t="str">
        <f t="shared" ref="N7984:N7989" si="2384">"0157472516"</f>
        <v>0157472516</v>
      </c>
      <c r="O7984" s="2" t="str">
        <f>"5494.75"</f>
        <v>5494.75</v>
      </c>
      <c r="P7984" s="2">
        <v>20</v>
      </c>
      <c r="Q7984" s="2">
        <f>P7984*B7984</f>
        <v>8000</v>
      </c>
      <c r="R7984" s="2">
        <f>(Q7984-O7984)/O7984*100</f>
        <v>45.5935210883116</v>
      </c>
    </row>
    <row r="7985" spans="1:18">
      <c r="A7985" s="2" t="str">
        <f>"农 产 品"</f>
        <v>农 产 品</v>
      </c>
      <c r="B7985" s="2">
        <v>200</v>
      </c>
      <c r="C7985" s="2">
        <v>200</v>
      </c>
      <c r="D7985" s="2" t="str">
        <f>"人民币"</f>
        <v>人民币</v>
      </c>
      <c r="E7985" s="2">
        <v>25.665</v>
      </c>
      <c r="F7985" s="2">
        <v>-601</v>
      </c>
      <c r="G7985" s="2">
        <v>-11.71</v>
      </c>
      <c r="H7985" s="2"/>
      <c r="I7985" s="2">
        <v>4532</v>
      </c>
      <c r="J7985" s="2">
        <v>22.66</v>
      </c>
      <c r="K7985" s="2">
        <v>0</v>
      </c>
      <c r="L7985" s="2">
        <v>0</v>
      </c>
      <c r="M7985" s="2" t="str">
        <f>"000061"</f>
        <v>000061</v>
      </c>
      <c r="N7985" s="2" t="str">
        <f>"0157472516"</f>
        <v>0157472516</v>
      </c>
      <c r="O7985" s="2" t="str">
        <f>"5133.00"</f>
        <v>5133.00</v>
      </c>
      <c r="P7985" s="2">
        <v>35</v>
      </c>
      <c r="Q7985" s="2">
        <f>P7985*B7985</f>
        <v>7000</v>
      </c>
      <c r="R7985" s="2">
        <f>(Q7985-O7985)/O7985*100</f>
        <v>36.3724917202416</v>
      </c>
    </row>
    <row r="7986" spans="1:18">
      <c r="A7986" s="2" t="str">
        <f>"北京城建"</f>
        <v>北京城建</v>
      </c>
      <c r="B7986" s="2">
        <v>200</v>
      </c>
      <c r="C7986" s="2">
        <v>200</v>
      </c>
      <c r="D7986" s="2" t="str">
        <f>"人民币"</f>
        <v>人民币</v>
      </c>
      <c r="E7986" s="2">
        <v>24.605</v>
      </c>
      <c r="F7986" s="2">
        <v>-394.99</v>
      </c>
      <c r="G7986" s="2">
        <v>-8.03</v>
      </c>
      <c r="H7986" s="2"/>
      <c r="I7986" s="2">
        <v>4526</v>
      </c>
      <c r="J7986" s="2">
        <v>22.63</v>
      </c>
      <c r="K7986" s="2">
        <v>0</v>
      </c>
      <c r="L7986" s="2">
        <v>0</v>
      </c>
      <c r="M7986" s="2" t="str">
        <f>"600266"</f>
        <v>600266</v>
      </c>
      <c r="N7986" s="2" t="str">
        <f t="shared" ref="N7986:N7988" si="2385">"A453612732"</f>
        <v>A453612732</v>
      </c>
      <c r="O7986" s="2" t="str">
        <f>"4920.99"</f>
        <v>4920.99</v>
      </c>
      <c r="P7986" s="2">
        <v>28</v>
      </c>
      <c r="Q7986" s="2">
        <f>P7986*B7986</f>
        <v>5600</v>
      </c>
      <c r="R7986" s="2">
        <f>(Q7986-O7986)/O7986*100</f>
        <v>13.7982397850839</v>
      </c>
    </row>
    <row r="7987" spans="1:18">
      <c r="A7987" s="2" t="str">
        <f>"上汽集团"</f>
        <v>上汽集团</v>
      </c>
      <c r="B7987" s="2">
        <v>200</v>
      </c>
      <c r="C7987" s="2">
        <v>200</v>
      </c>
      <c r="D7987" s="2" t="str">
        <f>"人民币"</f>
        <v>人民币</v>
      </c>
      <c r="E7987" s="2">
        <v>24.736</v>
      </c>
      <c r="F7987" s="2">
        <v>-449.12</v>
      </c>
      <c r="G7987" s="2">
        <v>-9.08</v>
      </c>
      <c r="H7987" s="2"/>
      <c r="I7987" s="2">
        <v>4498</v>
      </c>
      <c r="J7987" s="2">
        <v>22.49</v>
      </c>
      <c r="K7987" s="2">
        <v>0</v>
      </c>
      <c r="L7987" s="2">
        <v>0</v>
      </c>
      <c r="M7987" s="2" t="str">
        <f>"600104"</f>
        <v>600104</v>
      </c>
      <c r="N7987" s="2" t="str">
        <f>"A453612732"</f>
        <v>A453612732</v>
      </c>
      <c r="O7987" s="2" t="str">
        <f>"4947.12"</f>
        <v>4947.12</v>
      </c>
      <c r="P7987" s="2">
        <v>35</v>
      </c>
      <c r="Q7987" s="2">
        <f>P7987*B7987</f>
        <v>7000</v>
      </c>
      <c r="R7987" s="2">
        <f>(Q7987-O7987)/O7987*100</f>
        <v>41.4964666310904</v>
      </c>
    </row>
    <row r="7988" spans="1:18">
      <c r="A7988" s="2" t="str">
        <f>"中海集运"</f>
        <v>中海集运</v>
      </c>
      <c r="B7988" s="2">
        <v>400</v>
      </c>
      <c r="C7988" s="2">
        <v>400</v>
      </c>
      <c r="D7988" s="2" t="str">
        <f>"人民币"</f>
        <v>人民币</v>
      </c>
      <c r="E7988" s="2">
        <v>9.099</v>
      </c>
      <c r="F7988" s="2">
        <v>-167.68</v>
      </c>
      <c r="G7988" s="2">
        <v>-4.6</v>
      </c>
      <c r="H7988" s="2"/>
      <c r="I7988" s="2">
        <v>3472</v>
      </c>
      <c r="J7988" s="2">
        <v>8.68</v>
      </c>
      <c r="K7988" s="2">
        <v>0</v>
      </c>
      <c r="L7988" s="2">
        <v>0</v>
      </c>
      <c r="M7988" s="2" t="str">
        <f>"601866"</f>
        <v>601866</v>
      </c>
      <c r="N7988" s="2" t="str">
        <f>"A453612732"</f>
        <v>A453612732</v>
      </c>
      <c r="O7988" s="2" t="str">
        <f>"3639.68"</f>
        <v>3639.68</v>
      </c>
      <c r="P7988" s="2">
        <v>12</v>
      </c>
      <c r="Q7988" s="2">
        <f>P7988*B7988</f>
        <v>4800</v>
      </c>
      <c r="R7988" s="2">
        <f>(Q7988-O7988)/O7988*100</f>
        <v>31.8797256901706</v>
      </c>
    </row>
    <row r="7989" spans="1:18">
      <c r="A7989" s="2" t="str">
        <f>"中航军B"</f>
        <v>中航军B</v>
      </c>
      <c r="B7989" s="2">
        <v>3000</v>
      </c>
      <c r="C7989" s="2">
        <v>3000</v>
      </c>
      <c r="D7989" s="2" t="str">
        <f>"人民币"</f>
        <v>人民币</v>
      </c>
      <c r="E7989" s="2">
        <v>0.972</v>
      </c>
      <c r="F7989" s="2">
        <v>-62</v>
      </c>
      <c r="G7989" s="2">
        <v>-2.16</v>
      </c>
      <c r="H7989" s="2"/>
      <c r="I7989" s="2">
        <v>2853</v>
      </c>
      <c r="J7989" s="2">
        <v>0.951</v>
      </c>
      <c r="K7989" s="2">
        <v>0</v>
      </c>
      <c r="L7989" s="2">
        <v>0</v>
      </c>
      <c r="M7989" s="2" t="str">
        <f>"150222"</f>
        <v>150222</v>
      </c>
      <c r="N7989" s="2" t="str">
        <f>"0157472516"</f>
        <v>0157472516</v>
      </c>
      <c r="O7989" s="2" t="str">
        <f>"2915.00"</f>
        <v>2915.00</v>
      </c>
      <c r="P7989" s="2">
        <v>1.1</v>
      </c>
      <c r="Q7989" s="2">
        <f>P7989*B7989</f>
        <v>3300</v>
      </c>
      <c r="R7989" s="2">
        <f>(Q7989-O7989)/O7989*100</f>
        <v>13.2075471698113</v>
      </c>
    </row>
    <row r="7990" spans="1:18">
      <c r="A7990" s="2" t="str">
        <f>"华贸物流"</f>
        <v>华贸物流</v>
      </c>
      <c r="B7990" s="2">
        <v>200</v>
      </c>
      <c r="C7990" s="2">
        <v>200</v>
      </c>
      <c r="D7990" s="2" t="str">
        <f>"人民币"</f>
        <v>人民币</v>
      </c>
      <c r="E7990" s="2">
        <v>16.576</v>
      </c>
      <c r="F7990" s="2">
        <v>-473.12</v>
      </c>
      <c r="G7990" s="2">
        <v>-14.27</v>
      </c>
      <c r="H7990" s="2"/>
      <c r="I7990" s="2">
        <v>2842</v>
      </c>
      <c r="J7990" s="2">
        <v>14.21</v>
      </c>
      <c r="K7990" s="2">
        <v>0</v>
      </c>
      <c r="L7990" s="2">
        <v>0</v>
      </c>
      <c r="M7990" s="2" t="str">
        <f>"603128"</f>
        <v>603128</v>
      </c>
      <c r="N7990" s="2" t="str">
        <f t="shared" ref="N7990:N7993" si="2386">"A453612732"</f>
        <v>A453612732</v>
      </c>
      <c r="O7990" s="2" t="str">
        <f>"3315.12"</f>
        <v>3315.12</v>
      </c>
      <c r="P7990" s="2">
        <v>20</v>
      </c>
      <c r="Q7990" s="2">
        <f>P7990*B7990</f>
        <v>4000</v>
      </c>
      <c r="R7990" s="2">
        <f>(Q7990-O7990)/O7990*100</f>
        <v>20.6592823185888</v>
      </c>
    </row>
    <row r="7991" spans="1:18">
      <c r="A7991" s="2" t="str">
        <f>"盛达矿业"</f>
        <v>盛达矿业</v>
      </c>
      <c r="B7991" s="2">
        <v>100</v>
      </c>
      <c r="C7991" s="2">
        <v>100</v>
      </c>
      <c r="D7991" s="2" t="str">
        <f>"人民币"</f>
        <v>人民币</v>
      </c>
      <c r="E7991" s="2">
        <v>38.308</v>
      </c>
      <c r="F7991" s="2">
        <v>-1175.77</v>
      </c>
      <c r="G7991" s="2">
        <v>-30.69</v>
      </c>
      <c r="H7991" s="2"/>
      <c r="I7991" s="2">
        <v>2655</v>
      </c>
      <c r="J7991" s="2">
        <v>26.55</v>
      </c>
      <c r="K7991" s="2">
        <v>0</v>
      </c>
      <c r="L7991" s="2">
        <v>100</v>
      </c>
      <c r="M7991" s="2" t="str">
        <f>"000603"</f>
        <v>000603</v>
      </c>
      <c r="N7991" s="2" t="str">
        <f>"0157472516"</f>
        <v>0157472516</v>
      </c>
      <c r="O7991" s="2" t="str">
        <f>"3830.77"</f>
        <v>3830.77</v>
      </c>
      <c r="P7991" s="2">
        <v>40</v>
      </c>
      <c r="Q7991" s="2">
        <f>P7991*B7991</f>
        <v>4000</v>
      </c>
      <c r="R7991" s="2">
        <f>(Q7991-O7991)/O7991*100</f>
        <v>4.41764971533138</v>
      </c>
    </row>
    <row r="7992" spans="1:18">
      <c r="A7992" s="2" t="str">
        <f>"大众交通"</f>
        <v>大众交通</v>
      </c>
      <c r="B7992" s="2">
        <v>100</v>
      </c>
      <c r="C7992" s="2">
        <v>100</v>
      </c>
      <c r="D7992" s="2" t="str">
        <f>"人民币"</f>
        <v>人民币</v>
      </c>
      <c r="E7992" s="2">
        <v>30.941</v>
      </c>
      <c r="F7992" s="2">
        <v>-1037.13</v>
      </c>
      <c r="G7992" s="2">
        <v>-33.52</v>
      </c>
      <c r="H7992" s="2"/>
      <c r="I7992" s="2">
        <v>2057</v>
      </c>
      <c r="J7992" s="2">
        <v>20.57</v>
      </c>
      <c r="K7992" s="2">
        <v>0</v>
      </c>
      <c r="L7992" s="2">
        <v>0</v>
      </c>
      <c r="M7992" s="2" t="str">
        <f>"600611"</f>
        <v>600611</v>
      </c>
      <c r="N7992" s="2" t="str">
        <f>"A453612732"</f>
        <v>A453612732</v>
      </c>
      <c r="O7992" s="2" t="str">
        <f>"3094.13"</f>
        <v>3094.13</v>
      </c>
      <c r="P7992" s="2">
        <v>28</v>
      </c>
      <c r="Q7992" s="2">
        <f>P7992*B7992</f>
        <v>2800</v>
      </c>
      <c r="R7992" s="2">
        <f>(Q7992-O7992)/O7992*100</f>
        <v>-9.50606470962759</v>
      </c>
    </row>
    <row r="7993" spans="1:18">
      <c r="A7993" s="2" t="str">
        <f>"中国中车"</f>
        <v>中国中车</v>
      </c>
      <c r="B7993" s="2">
        <v>100</v>
      </c>
      <c r="C7993" s="2">
        <v>100</v>
      </c>
      <c r="D7993" s="2" t="str">
        <f>"人民币"</f>
        <v>人民币</v>
      </c>
      <c r="E7993" s="2">
        <v>26.395</v>
      </c>
      <c r="F7993" s="2">
        <v>-631.5</v>
      </c>
      <c r="G7993" s="2">
        <v>-23.92</v>
      </c>
      <c r="H7993" s="2"/>
      <c r="I7993" s="2">
        <v>2008</v>
      </c>
      <c r="J7993" s="2">
        <v>20.08</v>
      </c>
      <c r="K7993" s="2">
        <v>0</v>
      </c>
      <c r="L7993" s="2">
        <v>100</v>
      </c>
      <c r="M7993" s="2" t="str">
        <f>"601766"</f>
        <v>601766</v>
      </c>
      <c r="N7993" s="2" t="str">
        <f>"A453612732"</f>
        <v>A453612732</v>
      </c>
      <c r="O7993" s="2" t="str">
        <f>"2639.50"</f>
        <v>2639.50</v>
      </c>
      <c r="P7993" s="2">
        <v>30</v>
      </c>
      <c r="Q7993" s="2">
        <f>P7993*B7993</f>
        <v>3000</v>
      </c>
      <c r="R7993" s="2">
        <f>(Q7993-O7993)/O7993*100</f>
        <v>13.6578897518469</v>
      </c>
    </row>
    <row r="7994" spans="1:18">
      <c r="A7994" s="2" t="s">
        <v>8</v>
      </c>
      <c r="B7994" s="2" t="s">
        <v>9</v>
      </c>
      <c r="C7994" s="4" t="s">
        <v>10</v>
      </c>
      <c r="D7994" s="4"/>
      <c r="E7994" s="4"/>
      <c r="F7994" s="2"/>
      <c r="G7994" s="2">
        <f>SUM(G7978:G7993)</f>
        <v>-178.38</v>
      </c>
      <c r="H7994" s="2"/>
      <c r="I7994" s="2"/>
      <c r="J7994" s="2"/>
      <c r="K7994" s="2"/>
      <c r="L7994" s="2"/>
      <c r="M7994" s="2"/>
      <c r="N7994" s="2"/>
      <c r="O7994" s="2"/>
      <c r="P7994" s="2"/>
      <c r="Q7994" s="2">
        <f>SUM(Q7978:Q7993)</f>
        <v>134800</v>
      </c>
      <c r="R7994" s="2"/>
    </row>
    <row r="7995" customFormat="1" spans="3:8">
      <c r="C7995" s="5"/>
      <c r="D7995" s="5"/>
      <c r="E7995" s="5"/>
      <c r="H7995" s="6">
        <v>42257</v>
      </c>
    </row>
    <row r="7996" customFormat="1" spans="10:10">
      <c r="J7996" s="6">
        <f>H7995+1</f>
        <v>42258</v>
      </c>
    </row>
    <row r="7997" customFormat="1" spans="2:11">
      <c r="B7997" t="s">
        <v>11</v>
      </c>
      <c r="K7997" s="7">
        <f ca="1">NOW()</f>
        <v>42259.9654398148</v>
      </c>
    </row>
    <row r="7998" customFormat="1" spans="9:9">
      <c r="I7998" t="e">
        <f>D7990+1</f>
        <v>#VALUE!</v>
      </c>
    </row>
    <row r="7999" customFormat="1"/>
    <row r="8000" spans="1:18">
      <c r="A8000" s="2" t="s">
        <v>0</v>
      </c>
      <c r="B8000" s="2" t="str">
        <f>"证券数量"</f>
        <v>证券数量</v>
      </c>
      <c r="C8000" s="2" t="s">
        <v>1</v>
      </c>
      <c r="D8000" s="2" t="str">
        <f>"价格币种"</f>
        <v>价格币种</v>
      </c>
      <c r="E8000" s="2" t="str">
        <f>"成本价"</f>
        <v>成本价</v>
      </c>
      <c r="F8000" s="2" t="str">
        <f>"浮动盈亏"</f>
        <v>浮动盈亏</v>
      </c>
      <c r="G8000" s="2" t="str">
        <f>"盈亏比例(%)"</f>
        <v>盈亏比例(%)</v>
      </c>
      <c r="H8000" s="2" t="str">
        <f>"折算汇率"</f>
        <v>折算汇率</v>
      </c>
      <c r="I8000" s="2" t="str">
        <f>"最新市值"</f>
        <v>最新市值</v>
      </c>
      <c r="J8000" s="2" t="str">
        <f>"当前价"</f>
        <v>当前价</v>
      </c>
      <c r="K8000" s="2" t="str">
        <f>"今买数量"</f>
        <v>今买数量</v>
      </c>
      <c r="L8000" s="2" t="str">
        <f>"今卖数量"</f>
        <v>今卖数量</v>
      </c>
      <c r="M8000" s="2" t="str">
        <f>"证券代码"</f>
        <v>证券代码</v>
      </c>
      <c r="N8000" s="2" t="str">
        <f>"股东代码"</f>
        <v>股东代码</v>
      </c>
      <c r="O8000" s="2" t="str">
        <f>"成本金额"</f>
        <v>成本金额</v>
      </c>
      <c r="P8000" s="2" t="s">
        <v>2</v>
      </c>
      <c r="Q8000" s="2"/>
      <c r="R8000" s="2" t="s">
        <v>3</v>
      </c>
    </row>
    <row r="8001" spans="1:18">
      <c r="A8001" s="2" t="s">
        <v>4</v>
      </c>
      <c r="B8001" s="9" t="s">
        <v>5</v>
      </c>
      <c r="C8001" s="9" t="s">
        <v>5</v>
      </c>
      <c r="D8001" s="2" t="str">
        <f t="shared" ref="D8001:D8016" si="2387">"人民币"</f>
        <v>人民币</v>
      </c>
      <c r="E8001" s="2">
        <v>19.758</v>
      </c>
      <c r="F8001" s="2">
        <v>-1294.53</v>
      </c>
      <c r="G8001" s="2">
        <v>-8.19</v>
      </c>
      <c r="H8001" s="9" t="s">
        <v>6</v>
      </c>
      <c r="I8001" s="2">
        <v>14512</v>
      </c>
      <c r="J8001" s="2">
        <v>18.14</v>
      </c>
      <c r="K8001" s="2">
        <v>0</v>
      </c>
      <c r="L8001" s="2">
        <v>0</v>
      </c>
      <c r="M8001" s="2" t="str">
        <f>"000936"</f>
        <v>000936</v>
      </c>
      <c r="N8001" s="2" t="str">
        <f t="shared" ref="N8001:N8004" si="2388">"0157472516"</f>
        <v>0157472516</v>
      </c>
      <c r="O8001" s="2" t="str">
        <f>"15806.53"</f>
        <v>15806.53</v>
      </c>
      <c r="P8001" s="2">
        <v>30</v>
      </c>
      <c r="Q8001" s="2">
        <f t="shared" ref="Q8001:Q8016" si="2389">P8001*B8001</f>
        <v>24000</v>
      </c>
      <c r="R8001" s="2">
        <f t="shared" ref="R8001:R8016" si="2390">(Q8001-O8001)/O8001*100</f>
        <v>51.835981711356</v>
      </c>
    </row>
    <row r="8002" spans="1:18">
      <c r="A8002" s="2" t="str">
        <f>"创业板B"</f>
        <v>创业板B</v>
      </c>
      <c r="B8002" s="2">
        <v>10000</v>
      </c>
      <c r="C8002" s="2">
        <v>10000</v>
      </c>
      <c r="D8002" s="2" t="str">
        <f>"人民币"</f>
        <v>人民币</v>
      </c>
      <c r="E8002" s="2">
        <v>1.116</v>
      </c>
      <c r="F8002" s="2">
        <v>-927.5</v>
      </c>
      <c r="G8002" s="2">
        <v>-8.33</v>
      </c>
      <c r="H8002" s="2"/>
      <c r="I8002" s="2">
        <v>10230</v>
      </c>
      <c r="J8002" s="2">
        <v>1.023</v>
      </c>
      <c r="K8002" s="2">
        <v>0</v>
      </c>
      <c r="L8002" s="2">
        <v>0</v>
      </c>
      <c r="M8002" s="2" t="str">
        <f>"150153"</f>
        <v>150153</v>
      </c>
      <c r="N8002" s="2" t="str">
        <f>"0157472516"</f>
        <v>0157472516</v>
      </c>
      <c r="O8002" s="2" t="str">
        <f>"11157.50"</f>
        <v>11157.50</v>
      </c>
      <c r="P8002" s="2">
        <v>1.3</v>
      </c>
      <c r="Q8002" s="2">
        <f>P8002*B8002</f>
        <v>13000</v>
      </c>
      <c r="R8002" s="2">
        <f>(Q8002-O8002)/O8002*100</f>
        <v>16.5135559041004</v>
      </c>
    </row>
    <row r="8003" spans="1:18">
      <c r="A8003" s="2" t="s">
        <v>7</v>
      </c>
      <c r="B8003" s="2">
        <v>600</v>
      </c>
      <c r="C8003" s="2">
        <v>600</v>
      </c>
      <c r="D8003" s="2" t="str">
        <f>"人民币"</f>
        <v>人民币</v>
      </c>
      <c r="E8003" s="2">
        <v>17.548</v>
      </c>
      <c r="F8003" s="2">
        <v>-310.88</v>
      </c>
      <c r="G8003" s="2">
        <v>-2.95</v>
      </c>
      <c r="H8003" s="2"/>
      <c r="I8003" s="2">
        <v>10218</v>
      </c>
      <c r="J8003" s="2">
        <v>17.03</v>
      </c>
      <c r="K8003" s="2">
        <v>0</v>
      </c>
      <c r="L8003" s="2">
        <v>0</v>
      </c>
      <c r="M8003" s="2" t="str">
        <f>"600008"</f>
        <v>600008</v>
      </c>
      <c r="N8003" s="2" t="str">
        <f t="shared" ref="N8003:N8006" si="2391">"A453612732"</f>
        <v>A453612732</v>
      </c>
      <c r="O8003" s="2" t="str">
        <f>"10528.88"</f>
        <v>10528.88</v>
      </c>
      <c r="P8003" s="2">
        <v>25</v>
      </c>
      <c r="Q8003" s="2">
        <f>P8003*B8003</f>
        <v>15000</v>
      </c>
      <c r="R8003" s="2">
        <f>(Q8003-O8003)/O8003*100</f>
        <v>42.4652954540274</v>
      </c>
    </row>
    <row r="8004" spans="1:18">
      <c r="A8004" s="2" t="str">
        <f>"华英农业"</f>
        <v>华英农业</v>
      </c>
      <c r="B8004" s="2">
        <v>600</v>
      </c>
      <c r="C8004" s="2">
        <v>300</v>
      </c>
      <c r="D8004" s="2" t="str">
        <f>"人民币"</f>
        <v>人民币</v>
      </c>
      <c r="E8004" s="2">
        <v>14.948</v>
      </c>
      <c r="F8004" s="2">
        <v>-418.66</v>
      </c>
      <c r="G8004" s="2">
        <v>-4.67</v>
      </c>
      <c r="H8004" s="2"/>
      <c r="I8004" s="2">
        <v>8550</v>
      </c>
      <c r="J8004" s="2">
        <v>14.25</v>
      </c>
      <c r="K8004" s="2">
        <v>300</v>
      </c>
      <c r="L8004" s="2">
        <v>0</v>
      </c>
      <c r="M8004" s="2" t="str">
        <f>"002321"</f>
        <v>002321</v>
      </c>
      <c r="N8004" s="2" t="str">
        <f>"0157472516"</f>
        <v>0157472516</v>
      </c>
      <c r="O8004" s="2" t="str">
        <f>"8968.66"</f>
        <v>8968.66</v>
      </c>
      <c r="P8004" s="2">
        <v>25</v>
      </c>
      <c r="Q8004" s="2">
        <f>P8004*B8004</f>
        <v>15000</v>
      </c>
      <c r="R8004" s="2">
        <f>(Q8004-O8004)/O8004*100</f>
        <v>67.2490650777262</v>
      </c>
    </row>
    <row r="8005" spans="1:18">
      <c r="A8005" s="2" t="str">
        <f>"*ST阳化"</f>
        <v>*ST阳化</v>
      </c>
      <c r="B8005" s="2">
        <v>900</v>
      </c>
      <c r="C8005" s="2">
        <v>600</v>
      </c>
      <c r="D8005" s="2" t="str">
        <f>"人民币"</f>
        <v>人民币</v>
      </c>
      <c r="E8005" s="2">
        <v>7.599</v>
      </c>
      <c r="F8005" s="2">
        <v>-80.2</v>
      </c>
      <c r="G8005" s="2">
        <v>-1.17</v>
      </c>
      <c r="H8005" s="2"/>
      <c r="I8005" s="2">
        <v>6759</v>
      </c>
      <c r="J8005" s="2">
        <v>7.51</v>
      </c>
      <c r="K8005" s="2">
        <v>300</v>
      </c>
      <c r="L8005" s="2">
        <v>0</v>
      </c>
      <c r="M8005" s="2" t="str">
        <f>"600691"</f>
        <v>600691</v>
      </c>
      <c r="N8005" s="2" t="str">
        <f>"A453612732"</f>
        <v>A453612732</v>
      </c>
      <c r="O8005" s="2" t="str">
        <f>"6839.20"</f>
        <v>6839.20</v>
      </c>
      <c r="P8005" s="2">
        <v>11</v>
      </c>
      <c r="Q8005" s="2">
        <f>P8005*B8005</f>
        <v>9900</v>
      </c>
      <c r="R8005" s="2">
        <f>(Q8005-O8005)/O8005*100</f>
        <v>44.7537723710376</v>
      </c>
    </row>
    <row r="8006" spans="1:18">
      <c r="A8006" s="2" t="str">
        <f>"雪峰科技"</f>
        <v>雪峰科技</v>
      </c>
      <c r="B8006" s="2">
        <v>200</v>
      </c>
      <c r="C8006" s="2">
        <v>100</v>
      </c>
      <c r="D8006" s="2" t="str">
        <f>"人民币"</f>
        <v>人民币</v>
      </c>
      <c r="E8006" s="2">
        <v>37.898</v>
      </c>
      <c r="F8006" s="2">
        <v>-1239.59</v>
      </c>
      <c r="G8006" s="2">
        <v>-16.35</v>
      </c>
      <c r="H8006" s="2"/>
      <c r="I8006" s="2">
        <v>6340</v>
      </c>
      <c r="J8006" s="2">
        <v>31.7</v>
      </c>
      <c r="K8006" s="2">
        <v>100</v>
      </c>
      <c r="L8006" s="2">
        <v>0</v>
      </c>
      <c r="M8006" s="2" t="str">
        <f>"603227"</f>
        <v>603227</v>
      </c>
      <c r="N8006" s="2" t="str">
        <f>"A453612732"</f>
        <v>A453612732</v>
      </c>
      <c r="O8006" s="2" t="str">
        <f>"7579.59"</f>
        <v>7579.59</v>
      </c>
      <c r="P8006" s="2">
        <v>42</v>
      </c>
      <c r="Q8006" s="2">
        <f>P8006*B8006</f>
        <v>8400</v>
      </c>
      <c r="R8006" s="2">
        <f>(Q8006-O8006)/O8006*100</f>
        <v>10.8239363870605</v>
      </c>
    </row>
    <row r="8007" spans="1:18">
      <c r="A8007" s="2" t="str">
        <f>"三花股份"</f>
        <v>三花股份</v>
      </c>
      <c r="B8007" s="2">
        <v>400</v>
      </c>
      <c r="C8007" s="2">
        <v>400</v>
      </c>
      <c r="D8007" s="2" t="str">
        <f>"人民币"</f>
        <v>人民币</v>
      </c>
      <c r="E8007" s="2">
        <v>13.737</v>
      </c>
      <c r="F8007" s="2">
        <v>69.25</v>
      </c>
      <c r="G8007" s="2">
        <v>1.26</v>
      </c>
      <c r="H8007" s="2"/>
      <c r="I8007" s="2">
        <v>5564</v>
      </c>
      <c r="J8007" s="2">
        <v>13.91</v>
      </c>
      <c r="K8007" s="2">
        <v>0</v>
      </c>
      <c r="L8007" s="2">
        <v>0</v>
      </c>
      <c r="M8007" s="2" t="str">
        <f>"002050"</f>
        <v>002050</v>
      </c>
      <c r="N8007" s="2" t="str">
        <f t="shared" ref="N8007:N8012" si="2392">"0157472516"</f>
        <v>0157472516</v>
      </c>
      <c r="O8007" s="2" t="str">
        <f>"5494.75"</f>
        <v>5494.75</v>
      </c>
      <c r="P8007" s="2">
        <v>20</v>
      </c>
      <c r="Q8007" s="2">
        <f>P8007*B8007</f>
        <v>8000</v>
      </c>
      <c r="R8007" s="2">
        <f>(Q8007-O8007)/O8007*100</f>
        <v>45.5935210883116</v>
      </c>
    </row>
    <row r="8008" spans="1:18">
      <c r="A8008" s="2" t="str">
        <f>"农 产 品"</f>
        <v>农 产 品</v>
      </c>
      <c r="B8008" s="2">
        <v>200</v>
      </c>
      <c r="C8008" s="2">
        <v>200</v>
      </c>
      <c r="D8008" s="2" t="str">
        <f>"人民币"</f>
        <v>人民币</v>
      </c>
      <c r="E8008" s="2">
        <v>25.665</v>
      </c>
      <c r="F8008" s="2">
        <v>-601</v>
      </c>
      <c r="G8008" s="2">
        <v>-11.71</v>
      </c>
      <c r="H8008" s="2"/>
      <c r="I8008" s="2">
        <v>4532</v>
      </c>
      <c r="J8008" s="2">
        <v>22.66</v>
      </c>
      <c r="K8008" s="2">
        <v>0</v>
      </c>
      <c r="L8008" s="2">
        <v>0</v>
      </c>
      <c r="M8008" s="2" t="str">
        <f>"000061"</f>
        <v>000061</v>
      </c>
      <c r="N8008" s="2" t="str">
        <f>"0157472516"</f>
        <v>0157472516</v>
      </c>
      <c r="O8008" s="2" t="str">
        <f>"5133.00"</f>
        <v>5133.00</v>
      </c>
      <c r="P8008" s="2">
        <v>35</v>
      </c>
      <c r="Q8008" s="2">
        <f>P8008*B8008</f>
        <v>7000</v>
      </c>
      <c r="R8008" s="2">
        <f>(Q8008-O8008)/O8008*100</f>
        <v>36.3724917202416</v>
      </c>
    </row>
    <row r="8009" spans="1:18">
      <c r="A8009" s="2" t="str">
        <f>"北京城建"</f>
        <v>北京城建</v>
      </c>
      <c r="B8009" s="2">
        <v>200</v>
      </c>
      <c r="C8009" s="2">
        <v>200</v>
      </c>
      <c r="D8009" s="2" t="str">
        <f>"人民币"</f>
        <v>人民币</v>
      </c>
      <c r="E8009" s="2">
        <v>24.605</v>
      </c>
      <c r="F8009" s="2">
        <v>-394.99</v>
      </c>
      <c r="G8009" s="2">
        <v>-8.03</v>
      </c>
      <c r="H8009" s="2"/>
      <c r="I8009" s="2">
        <v>4526</v>
      </c>
      <c r="J8009" s="2">
        <v>22.63</v>
      </c>
      <c r="K8009" s="2">
        <v>0</v>
      </c>
      <c r="L8009" s="2">
        <v>0</v>
      </c>
      <c r="M8009" s="2" t="str">
        <f>"600266"</f>
        <v>600266</v>
      </c>
      <c r="N8009" s="2" t="str">
        <f t="shared" ref="N8009:N8011" si="2393">"A453612732"</f>
        <v>A453612732</v>
      </c>
      <c r="O8009" s="2" t="str">
        <f>"4920.99"</f>
        <v>4920.99</v>
      </c>
      <c r="P8009" s="2">
        <v>28</v>
      </c>
      <c r="Q8009" s="2">
        <f>P8009*B8009</f>
        <v>5600</v>
      </c>
      <c r="R8009" s="2">
        <f>(Q8009-O8009)/O8009*100</f>
        <v>13.7982397850839</v>
      </c>
    </row>
    <row r="8010" spans="1:18">
      <c r="A8010" s="2" t="str">
        <f>"上汽集团"</f>
        <v>上汽集团</v>
      </c>
      <c r="B8010" s="2">
        <v>200</v>
      </c>
      <c r="C8010" s="2">
        <v>200</v>
      </c>
      <c r="D8010" s="2" t="str">
        <f>"人民币"</f>
        <v>人民币</v>
      </c>
      <c r="E8010" s="2">
        <v>24.736</v>
      </c>
      <c r="F8010" s="2">
        <v>-449.12</v>
      </c>
      <c r="G8010" s="2">
        <v>-9.08</v>
      </c>
      <c r="H8010" s="2"/>
      <c r="I8010" s="2">
        <v>4498</v>
      </c>
      <c r="J8010" s="2">
        <v>22.49</v>
      </c>
      <c r="K8010" s="2">
        <v>0</v>
      </c>
      <c r="L8010" s="2">
        <v>0</v>
      </c>
      <c r="M8010" s="2" t="str">
        <f>"600104"</f>
        <v>600104</v>
      </c>
      <c r="N8010" s="2" t="str">
        <f>"A453612732"</f>
        <v>A453612732</v>
      </c>
      <c r="O8010" s="2" t="str">
        <f>"4947.12"</f>
        <v>4947.12</v>
      </c>
      <c r="P8010" s="2">
        <v>35</v>
      </c>
      <c r="Q8010" s="2">
        <f>P8010*B8010</f>
        <v>7000</v>
      </c>
      <c r="R8010" s="2">
        <f>(Q8010-O8010)/O8010*100</f>
        <v>41.4964666310904</v>
      </c>
    </row>
    <row r="8011" spans="1:18">
      <c r="A8011" s="2" t="str">
        <f>"中海集运"</f>
        <v>中海集运</v>
      </c>
      <c r="B8011" s="2">
        <v>400</v>
      </c>
      <c r="C8011" s="2">
        <v>400</v>
      </c>
      <c r="D8011" s="2" t="str">
        <f>"人民币"</f>
        <v>人民币</v>
      </c>
      <c r="E8011" s="2">
        <v>9.099</v>
      </c>
      <c r="F8011" s="2">
        <v>-167.68</v>
      </c>
      <c r="G8011" s="2">
        <v>-4.6</v>
      </c>
      <c r="H8011" s="2"/>
      <c r="I8011" s="2">
        <v>3472</v>
      </c>
      <c r="J8011" s="2">
        <v>8.68</v>
      </c>
      <c r="K8011" s="2">
        <v>0</v>
      </c>
      <c r="L8011" s="2">
        <v>0</v>
      </c>
      <c r="M8011" s="2" t="str">
        <f>"601866"</f>
        <v>601866</v>
      </c>
      <c r="N8011" s="2" t="str">
        <f>"A453612732"</f>
        <v>A453612732</v>
      </c>
      <c r="O8011" s="2" t="str">
        <f>"3639.68"</f>
        <v>3639.68</v>
      </c>
      <c r="P8011" s="2">
        <v>12</v>
      </c>
      <c r="Q8011" s="2">
        <f>P8011*B8011</f>
        <v>4800</v>
      </c>
      <c r="R8011" s="2">
        <f>(Q8011-O8011)/O8011*100</f>
        <v>31.8797256901706</v>
      </c>
    </row>
    <row r="8012" spans="1:18">
      <c r="A8012" s="2" t="str">
        <f>"中航军B"</f>
        <v>中航军B</v>
      </c>
      <c r="B8012" s="2">
        <v>3000</v>
      </c>
      <c r="C8012" s="2">
        <v>3000</v>
      </c>
      <c r="D8012" s="2" t="str">
        <f>"人民币"</f>
        <v>人民币</v>
      </c>
      <c r="E8012" s="2">
        <v>0.972</v>
      </c>
      <c r="F8012" s="2">
        <v>-62</v>
      </c>
      <c r="G8012" s="2">
        <v>-2.16</v>
      </c>
      <c r="H8012" s="2"/>
      <c r="I8012" s="2">
        <v>2853</v>
      </c>
      <c r="J8012" s="2">
        <v>0.951</v>
      </c>
      <c r="K8012" s="2">
        <v>0</v>
      </c>
      <c r="L8012" s="2">
        <v>0</v>
      </c>
      <c r="M8012" s="2" t="str">
        <f>"150222"</f>
        <v>150222</v>
      </c>
      <c r="N8012" s="2" t="str">
        <f>"0157472516"</f>
        <v>0157472516</v>
      </c>
      <c r="O8012" s="2" t="str">
        <f>"2915.00"</f>
        <v>2915.00</v>
      </c>
      <c r="P8012" s="2">
        <v>1.1</v>
      </c>
      <c r="Q8012" s="2">
        <f>P8012*B8012</f>
        <v>3300</v>
      </c>
      <c r="R8012" s="2">
        <f>(Q8012-O8012)/O8012*100</f>
        <v>13.2075471698113</v>
      </c>
    </row>
    <row r="8013" spans="1:18">
      <c r="A8013" s="2" t="str">
        <f>"华贸物流"</f>
        <v>华贸物流</v>
      </c>
      <c r="B8013" s="2">
        <v>200</v>
      </c>
      <c r="C8013" s="2">
        <v>200</v>
      </c>
      <c r="D8013" s="2" t="str">
        <f>"人民币"</f>
        <v>人民币</v>
      </c>
      <c r="E8013" s="2">
        <v>16.576</v>
      </c>
      <c r="F8013" s="2">
        <v>-473.12</v>
      </c>
      <c r="G8013" s="2">
        <v>-14.27</v>
      </c>
      <c r="H8013" s="2"/>
      <c r="I8013" s="2">
        <v>2842</v>
      </c>
      <c r="J8013" s="2">
        <v>14.21</v>
      </c>
      <c r="K8013" s="2">
        <v>0</v>
      </c>
      <c r="L8013" s="2">
        <v>0</v>
      </c>
      <c r="M8013" s="2" t="str">
        <f>"603128"</f>
        <v>603128</v>
      </c>
      <c r="N8013" s="2" t="str">
        <f t="shared" ref="N8013:N8016" si="2394">"A453612732"</f>
        <v>A453612732</v>
      </c>
      <c r="O8013" s="2" t="str">
        <f>"3315.12"</f>
        <v>3315.12</v>
      </c>
      <c r="P8013" s="2">
        <v>20</v>
      </c>
      <c r="Q8013" s="2">
        <f>P8013*B8013</f>
        <v>4000</v>
      </c>
      <c r="R8013" s="2">
        <f>(Q8013-O8013)/O8013*100</f>
        <v>20.6592823185888</v>
      </c>
    </row>
    <row r="8014" spans="1:18">
      <c r="A8014" s="2" t="str">
        <f>"盛达矿业"</f>
        <v>盛达矿业</v>
      </c>
      <c r="B8014" s="2">
        <v>100</v>
      </c>
      <c r="C8014" s="2">
        <v>100</v>
      </c>
      <c r="D8014" s="2" t="str">
        <f>"人民币"</f>
        <v>人民币</v>
      </c>
      <c r="E8014" s="2">
        <v>38.308</v>
      </c>
      <c r="F8014" s="2">
        <v>-1175.77</v>
      </c>
      <c r="G8014" s="2">
        <v>-30.69</v>
      </c>
      <c r="H8014" s="2"/>
      <c r="I8014" s="2">
        <v>2655</v>
      </c>
      <c r="J8014" s="2">
        <v>26.55</v>
      </c>
      <c r="K8014" s="2">
        <v>0</v>
      </c>
      <c r="L8014" s="2">
        <v>100</v>
      </c>
      <c r="M8014" s="2" t="str">
        <f>"000603"</f>
        <v>000603</v>
      </c>
      <c r="N8014" s="2" t="str">
        <f>"0157472516"</f>
        <v>0157472516</v>
      </c>
      <c r="O8014" s="2" t="str">
        <f>"3830.77"</f>
        <v>3830.77</v>
      </c>
      <c r="P8014" s="2">
        <v>40</v>
      </c>
      <c r="Q8014" s="2">
        <f>P8014*B8014</f>
        <v>4000</v>
      </c>
      <c r="R8014" s="2">
        <f>(Q8014-O8014)/O8014*100</f>
        <v>4.41764971533138</v>
      </c>
    </row>
    <row r="8015" spans="1:18">
      <c r="A8015" s="2" t="str">
        <f>"大众交通"</f>
        <v>大众交通</v>
      </c>
      <c r="B8015" s="2">
        <v>100</v>
      </c>
      <c r="C8015" s="2">
        <v>100</v>
      </c>
      <c r="D8015" s="2" t="str">
        <f>"人民币"</f>
        <v>人民币</v>
      </c>
      <c r="E8015" s="2">
        <v>30.941</v>
      </c>
      <c r="F8015" s="2">
        <v>-1037.13</v>
      </c>
      <c r="G8015" s="2">
        <v>-33.52</v>
      </c>
      <c r="H8015" s="2"/>
      <c r="I8015" s="2">
        <v>2057</v>
      </c>
      <c r="J8015" s="2">
        <v>20.57</v>
      </c>
      <c r="K8015" s="2">
        <v>0</v>
      </c>
      <c r="L8015" s="2">
        <v>0</v>
      </c>
      <c r="M8015" s="2" t="str">
        <f>"600611"</f>
        <v>600611</v>
      </c>
      <c r="N8015" s="2" t="str">
        <f>"A453612732"</f>
        <v>A453612732</v>
      </c>
      <c r="O8015" s="2" t="str">
        <f>"3094.13"</f>
        <v>3094.13</v>
      </c>
      <c r="P8015" s="2">
        <v>28</v>
      </c>
      <c r="Q8015" s="2">
        <f>P8015*B8015</f>
        <v>2800</v>
      </c>
      <c r="R8015" s="2">
        <f>(Q8015-O8015)/O8015*100</f>
        <v>-9.50606470962759</v>
      </c>
    </row>
    <row r="8016" spans="1:18">
      <c r="A8016" s="2" t="str">
        <f>"中国中车"</f>
        <v>中国中车</v>
      </c>
      <c r="B8016" s="2">
        <v>100</v>
      </c>
      <c r="C8016" s="2">
        <v>100</v>
      </c>
      <c r="D8016" s="2" t="str">
        <f>"人民币"</f>
        <v>人民币</v>
      </c>
      <c r="E8016" s="2">
        <v>26.395</v>
      </c>
      <c r="F8016" s="2">
        <v>-631.5</v>
      </c>
      <c r="G8016" s="2">
        <v>-23.92</v>
      </c>
      <c r="H8016" s="2"/>
      <c r="I8016" s="2">
        <v>2008</v>
      </c>
      <c r="J8016" s="2">
        <v>20.08</v>
      </c>
      <c r="K8016" s="2">
        <v>0</v>
      </c>
      <c r="L8016" s="2">
        <v>100</v>
      </c>
      <c r="M8016" s="2" t="str">
        <f>"601766"</f>
        <v>601766</v>
      </c>
      <c r="N8016" s="2" t="str">
        <f>"A453612732"</f>
        <v>A453612732</v>
      </c>
      <c r="O8016" s="2" t="str">
        <f>"2639.50"</f>
        <v>2639.50</v>
      </c>
      <c r="P8016" s="2">
        <v>30</v>
      </c>
      <c r="Q8016" s="2">
        <f>P8016*B8016</f>
        <v>3000</v>
      </c>
      <c r="R8016" s="2">
        <f>(Q8016-O8016)/O8016*100</f>
        <v>13.6578897518469</v>
      </c>
    </row>
    <row r="8017" spans="1:18">
      <c r="A8017" s="2" t="s">
        <v>8</v>
      </c>
      <c r="B8017" s="2" t="s">
        <v>9</v>
      </c>
      <c r="C8017" s="4" t="s">
        <v>10</v>
      </c>
      <c r="D8017" s="4"/>
      <c r="E8017" s="4"/>
      <c r="F8017" s="2"/>
      <c r="G8017" s="2">
        <f>SUM(G8001:G8016)</f>
        <v>-178.38</v>
      </c>
      <c r="H8017" s="2"/>
      <c r="I8017" s="2"/>
      <c r="J8017" s="2"/>
      <c r="K8017" s="2"/>
      <c r="L8017" s="2"/>
      <c r="M8017" s="2"/>
      <c r="N8017" s="2"/>
      <c r="O8017" s="2"/>
      <c r="P8017" s="2"/>
      <c r="Q8017" s="2">
        <f>SUM(Q8001:Q8016)</f>
        <v>134800</v>
      </c>
      <c r="R8017" s="2"/>
    </row>
    <row r="8018" customFormat="1" spans="3:8">
      <c r="C8018" s="5"/>
      <c r="D8018" s="5"/>
      <c r="E8018" s="5"/>
      <c r="H8018" s="6">
        <v>42257</v>
      </c>
    </row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spans="2:18">
      <c r="B8030" s="2" t="str">
        <f>"币种"</f>
        <v>币种</v>
      </c>
      <c r="C8030" s="2" t="str">
        <f>"余额"</f>
        <v>余额</v>
      </c>
      <c r="D8030" s="2" t="str">
        <f>"可用"</f>
        <v>可用</v>
      </c>
      <c r="E8030" s="2" t="str">
        <f>"可取"</f>
        <v>可取</v>
      </c>
      <c r="F8030" s="2" t="str">
        <f>"参考市值"</f>
        <v>参考市值</v>
      </c>
      <c r="G8030" s="2" t="str">
        <f>"资产"</f>
        <v>资产</v>
      </c>
      <c r="H8030" s="2" t="str">
        <f>"盈亏"</f>
        <v>盈亏</v>
      </c>
      <c r="I8030" s="2"/>
      <c r="J8030" s="2"/>
      <c r="K8030" s="2"/>
      <c r="L8030" s="2"/>
      <c r="M8030" s="2"/>
      <c r="N8030" s="2"/>
      <c r="O8030" s="2"/>
      <c r="P8030" s="2"/>
      <c r="Q8030" s="2"/>
      <c r="R8030" s="2"/>
    </row>
    <row r="8031" spans="2:18">
      <c r="B8031" s="2" t="str">
        <f>"人民币"</f>
        <v>人民币</v>
      </c>
      <c r="C8031" s="2" t="str">
        <f>"5508.71"</f>
        <v>5508.71</v>
      </c>
      <c r="D8031" s="2" t="str">
        <f>"138.54"</f>
        <v>138.54</v>
      </c>
      <c r="E8031" s="2" t="str">
        <f>"138.54"</f>
        <v>138.54</v>
      </c>
      <c r="F8031" s="2" t="str">
        <f>"91616.00"</f>
        <v>91616.00</v>
      </c>
      <c r="G8031" s="2" t="str">
        <f>"91754.54"</f>
        <v>91754.54</v>
      </c>
      <c r="H8031" s="2" t="str">
        <f>"-9194.42"</f>
        <v>-9194.42</v>
      </c>
      <c r="I8031" s="2"/>
      <c r="J8031" s="2"/>
      <c r="K8031" s="2"/>
      <c r="L8031" s="2"/>
      <c r="M8031" s="2"/>
      <c r="N8031" s="2"/>
      <c r="O8031" s="2"/>
      <c r="P8031" s="2"/>
      <c r="Q8031" s="2"/>
      <c r="R8031" s="2"/>
    </row>
    <row r="8032" spans="2:18"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8"/>
    </row>
    <row r="8033" spans="2:18">
      <c r="B8033" s="2" t="s">
        <v>0</v>
      </c>
      <c r="C8033" s="2" t="str">
        <f>"证券数量"</f>
        <v>证券数量</v>
      </c>
      <c r="D8033" s="2" t="s">
        <v>1</v>
      </c>
      <c r="E8033" s="2" t="str">
        <f>"价格币种"</f>
        <v>价格币种</v>
      </c>
      <c r="F8033" s="2" t="str">
        <f>"成本价"</f>
        <v>成本价</v>
      </c>
      <c r="G8033" s="2" t="str">
        <f>"浮动盈亏"</f>
        <v>浮动盈亏</v>
      </c>
      <c r="H8033" s="2" t="str">
        <f>"盈亏比例(%)"</f>
        <v>盈亏比例(%)</v>
      </c>
      <c r="I8033" s="2" t="str">
        <f>"折算汇率"</f>
        <v>折算汇率</v>
      </c>
      <c r="J8033" s="2" t="str">
        <f>"最新市值"</f>
        <v>最新市值</v>
      </c>
      <c r="K8033" s="2" t="str">
        <f>"当前价"</f>
        <v>当前价</v>
      </c>
      <c r="L8033" s="2" t="str">
        <f>"今买数量"</f>
        <v>今买数量</v>
      </c>
      <c r="M8033" s="2" t="str">
        <f>"今卖数量"</f>
        <v>今卖数量</v>
      </c>
      <c r="N8033" s="2" t="str">
        <f>"证券代码"</f>
        <v>证券代码</v>
      </c>
      <c r="O8033" s="2" t="str">
        <f>"股东代码"</f>
        <v>股东代码</v>
      </c>
      <c r="P8033" s="2" t="str">
        <f>"成本金额"</f>
        <v>成本金额</v>
      </c>
      <c r="Q8033" s="2" t="s">
        <v>2</v>
      </c>
      <c r="R8033" s="2"/>
    </row>
    <row r="8034" spans="2:18">
      <c r="B8034" s="2" t="s">
        <v>4</v>
      </c>
      <c r="C8034" s="9" t="s">
        <v>5</v>
      </c>
      <c r="D8034" s="9" t="s">
        <v>5</v>
      </c>
      <c r="E8034" s="2" t="str">
        <f t="shared" ref="E8034:E8049" si="2395">"人民币"</f>
        <v>人民币</v>
      </c>
      <c r="F8034" s="2">
        <v>19.758</v>
      </c>
      <c r="G8034" s="2">
        <v>-1294.53</v>
      </c>
      <c r="H8034" s="2">
        <v>-8.19</v>
      </c>
      <c r="I8034" s="9" t="s">
        <v>6</v>
      </c>
      <c r="J8034" s="2">
        <v>14512</v>
      </c>
      <c r="K8034" s="2">
        <v>18.14</v>
      </c>
      <c r="L8034" s="2">
        <v>0</v>
      </c>
      <c r="M8034" s="2">
        <v>0</v>
      </c>
      <c r="N8034" s="2" t="str">
        <f>"000936"</f>
        <v>000936</v>
      </c>
      <c r="O8034" s="2" t="str">
        <f t="shared" ref="O8034:O8037" si="2396">"0157472516"</f>
        <v>0157472516</v>
      </c>
      <c r="P8034" s="2" t="str">
        <f>"15806.53"</f>
        <v>15806.53</v>
      </c>
      <c r="Q8034" s="2">
        <v>30</v>
      </c>
      <c r="R8034" s="2">
        <f t="shared" ref="R8034:R8049" si="2397">Q8034*C8034</f>
        <v>24000</v>
      </c>
    </row>
    <row r="8035" spans="2:18">
      <c r="B8035" s="2" t="str">
        <f>"创业板B"</f>
        <v>创业板B</v>
      </c>
      <c r="C8035" s="2">
        <v>10000</v>
      </c>
      <c r="D8035" s="2">
        <v>10000</v>
      </c>
      <c r="E8035" s="2" t="str">
        <f>"人民币"</f>
        <v>人民币</v>
      </c>
      <c r="F8035" s="2">
        <v>1.116</v>
      </c>
      <c r="G8035" s="2">
        <v>-927.5</v>
      </c>
      <c r="H8035" s="2">
        <v>-8.33</v>
      </c>
      <c r="I8035" s="2"/>
      <c r="J8035" s="2">
        <v>10230</v>
      </c>
      <c r="K8035" s="2">
        <v>1.023</v>
      </c>
      <c r="L8035" s="2">
        <v>0</v>
      </c>
      <c r="M8035" s="2">
        <v>0</v>
      </c>
      <c r="N8035" s="2" t="str">
        <f>"150153"</f>
        <v>150153</v>
      </c>
      <c r="O8035" s="2" t="str">
        <f>"0157472516"</f>
        <v>0157472516</v>
      </c>
      <c r="P8035" s="2" t="str">
        <f>"11157.50"</f>
        <v>11157.50</v>
      </c>
      <c r="Q8035" s="2">
        <v>1.3</v>
      </c>
      <c r="R8035" s="2">
        <f>Q8035*C8035</f>
        <v>13000</v>
      </c>
    </row>
    <row r="8036" spans="2:18">
      <c r="B8036" s="2" t="s">
        <v>7</v>
      </c>
      <c r="C8036" s="2">
        <v>600</v>
      </c>
      <c r="D8036" s="2">
        <v>600</v>
      </c>
      <c r="E8036" s="2" t="str">
        <f>"人民币"</f>
        <v>人民币</v>
      </c>
      <c r="F8036" s="2">
        <v>17.548</v>
      </c>
      <c r="G8036" s="2">
        <v>-310.88</v>
      </c>
      <c r="H8036" s="2">
        <v>-2.95</v>
      </c>
      <c r="I8036" s="2"/>
      <c r="J8036" s="2">
        <v>10218</v>
      </c>
      <c r="K8036" s="2">
        <v>17.03</v>
      </c>
      <c r="L8036" s="2">
        <v>0</v>
      </c>
      <c r="M8036" s="2">
        <v>0</v>
      </c>
      <c r="N8036" s="2" t="str">
        <f>"600008"</f>
        <v>600008</v>
      </c>
      <c r="O8036" s="2" t="str">
        <f t="shared" ref="O8036:O8039" si="2398">"A453612732"</f>
        <v>A453612732</v>
      </c>
      <c r="P8036" s="2" t="str">
        <f>"10528.88"</f>
        <v>10528.88</v>
      </c>
      <c r="Q8036" s="2">
        <v>25</v>
      </c>
      <c r="R8036" s="2">
        <f>Q8036*C8036</f>
        <v>15000</v>
      </c>
    </row>
    <row r="8037" spans="2:18">
      <c r="B8037" s="2" t="str">
        <f>"华英农业"</f>
        <v>华英农业</v>
      </c>
      <c r="C8037" s="2">
        <v>600</v>
      </c>
      <c r="D8037" s="2">
        <v>300</v>
      </c>
      <c r="E8037" s="2" t="str">
        <f>"人民币"</f>
        <v>人民币</v>
      </c>
      <c r="F8037" s="2">
        <v>14.948</v>
      </c>
      <c r="G8037" s="2">
        <v>-418.66</v>
      </c>
      <c r="H8037" s="2">
        <v>-4.67</v>
      </c>
      <c r="I8037" s="2"/>
      <c r="J8037" s="2">
        <v>8550</v>
      </c>
      <c r="K8037" s="2">
        <v>14.25</v>
      </c>
      <c r="L8037" s="2">
        <v>300</v>
      </c>
      <c r="M8037" s="2">
        <v>0</v>
      </c>
      <c r="N8037" s="2" t="str">
        <f>"002321"</f>
        <v>002321</v>
      </c>
      <c r="O8037" s="2" t="str">
        <f>"0157472516"</f>
        <v>0157472516</v>
      </c>
      <c r="P8037" s="2" t="str">
        <f>"8968.66"</f>
        <v>8968.66</v>
      </c>
      <c r="Q8037" s="2">
        <v>25</v>
      </c>
      <c r="R8037" s="2">
        <f>Q8037*C8037</f>
        <v>15000</v>
      </c>
    </row>
    <row r="8038" spans="2:18">
      <c r="B8038" s="2" t="str">
        <f>"*ST阳化"</f>
        <v>*ST阳化</v>
      </c>
      <c r="C8038" s="2">
        <v>900</v>
      </c>
      <c r="D8038" s="2">
        <v>600</v>
      </c>
      <c r="E8038" s="2" t="str">
        <f>"人民币"</f>
        <v>人民币</v>
      </c>
      <c r="F8038" s="2">
        <v>7.599</v>
      </c>
      <c r="G8038" s="2">
        <v>-80.2</v>
      </c>
      <c r="H8038" s="2">
        <v>-1.17</v>
      </c>
      <c r="I8038" s="2"/>
      <c r="J8038" s="2">
        <v>6759</v>
      </c>
      <c r="K8038" s="2">
        <v>7.51</v>
      </c>
      <c r="L8038" s="2">
        <v>300</v>
      </c>
      <c r="M8038" s="2">
        <v>0</v>
      </c>
      <c r="N8038" s="2" t="str">
        <f>"600691"</f>
        <v>600691</v>
      </c>
      <c r="O8038" s="2" t="str">
        <f>"A453612732"</f>
        <v>A453612732</v>
      </c>
      <c r="P8038" s="2" t="str">
        <f>"6839.20"</f>
        <v>6839.20</v>
      </c>
      <c r="Q8038" s="2">
        <v>11</v>
      </c>
      <c r="R8038" s="2">
        <f>Q8038*C8038</f>
        <v>9900</v>
      </c>
    </row>
    <row r="8039" spans="2:18">
      <c r="B8039" s="2" t="str">
        <f>"雪峰科技"</f>
        <v>雪峰科技</v>
      </c>
      <c r="C8039" s="2">
        <v>200</v>
      </c>
      <c r="D8039" s="2">
        <v>100</v>
      </c>
      <c r="E8039" s="2" t="str">
        <f>"人民币"</f>
        <v>人民币</v>
      </c>
      <c r="F8039" s="2">
        <v>37.898</v>
      </c>
      <c r="G8039" s="2">
        <v>-1239.59</v>
      </c>
      <c r="H8039" s="2">
        <v>-16.35</v>
      </c>
      <c r="I8039" s="2"/>
      <c r="J8039" s="2">
        <v>6340</v>
      </c>
      <c r="K8039" s="2">
        <v>31.7</v>
      </c>
      <c r="L8039" s="2">
        <v>100</v>
      </c>
      <c r="M8039" s="2">
        <v>0</v>
      </c>
      <c r="N8039" s="2" t="str">
        <f>"603227"</f>
        <v>603227</v>
      </c>
      <c r="O8039" s="2" t="str">
        <f>"A453612732"</f>
        <v>A453612732</v>
      </c>
      <c r="P8039" s="2" t="str">
        <f>"7579.59"</f>
        <v>7579.59</v>
      </c>
      <c r="Q8039" s="2">
        <v>42</v>
      </c>
      <c r="R8039" s="2">
        <f>Q8039*C8039</f>
        <v>8400</v>
      </c>
    </row>
    <row r="8040" spans="2:18">
      <c r="B8040" s="2" t="str">
        <f>"三花股份"</f>
        <v>三花股份</v>
      </c>
      <c r="C8040" s="2">
        <v>400</v>
      </c>
      <c r="D8040" s="2">
        <v>400</v>
      </c>
      <c r="E8040" s="2" t="str">
        <f>"人民币"</f>
        <v>人民币</v>
      </c>
      <c r="F8040" s="2">
        <v>13.737</v>
      </c>
      <c r="G8040" s="2">
        <v>69.25</v>
      </c>
      <c r="H8040" s="2">
        <v>1.26</v>
      </c>
      <c r="I8040" s="2"/>
      <c r="J8040" s="2">
        <v>5564</v>
      </c>
      <c r="K8040" s="2">
        <v>13.91</v>
      </c>
      <c r="L8040" s="2">
        <v>0</v>
      </c>
      <c r="M8040" s="2">
        <v>0</v>
      </c>
      <c r="N8040" s="2" t="str">
        <f>"002050"</f>
        <v>002050</v>
      </c>
      <c r="O8040" s="2" t="str">
        <f t="shared" ref="O8040:O8045" si="2399">"0157472516"</f>
        <v>0157472516</v>
      </c>
      <c r="P8040" s="2" t="str">
        <f>"5494.75"</f>
        <v>5494.75</v>
      </c>
      <c r="Q8040" s="2">
        <v>20</v>
      </c>
      <c r="R8040" s="2">
        <f>Q8040*C8040</f>
        <v>8000</v>
      </c>
    </row>
    <row r="8041" spans="2:18">
      <c r="B8041" s="2" t="str">
        <f>"农 产 品"</f>
        <v>农 产 品</v>
      </c>
      <c r="C8041" s="2">
        <v>200</v>
      </c>
      <c r="D8041" s="2">
        <v>200</v>
      </c>
      <c r="E8041" s="2" t="str">
        <f>"人民币"</f>
        <v>人民币</v>
      </c>
      <c r="F8041" s="2">
        <v>25.665</v>
      </c>
      <c r="G8041" s="2">
        <v>-601</v>
      </c>
      <c r="H8041" s="2">
        <v>-11.71</v>
      </c>
      <c r="I8041" s="2"/>
      <c r="J8041" s="2">
        <v>4532</v>
      </c>
      <c r="K8041" s="2">
        <v>22.66</v>
      </c>
      <c r="L8041" s="2">
        <v>0</v>
      </c>
      <c r="M8041" s="2">
        <v>0</v>
      </c>
      <c r="N8041" s="2" t="str">
        <f>"000061"</f>
        <v>000061</v>
      </c>
      <c r="O8041" s="2" t="str">
        <f>"0157472516"</f>
        <v>0157472516</v>
      </c>
      <c r="P8041" s="2" t="str">
        <f>"5133.00"</f>
        <v>5133.00</v>
      </c>
      <c r="Q8041" s="2">
        <v>35</v>
      </c>
      <c r="R8041" s="2">
        <f>Q8041*C8041</f>
        <v>7000</v>
      </c>
    </row>
    <row r="8042" spans="2:18">
      <c r="B8042" s="2" t="str">
        <f>"北京城建"</f>
        <v>北京城建</v>
      </c>
      <c r="C8042" s="2">
        <v>200</v>
      </c>
      <c r="D8042" s="2">
        <v>200</v>
      </c>
      <c r="E8042" s="2" t="str">
        <f>"人民币"</f>
        <v>人民币</v>
      </c>
      <c r="F8042" s="2">
        <v>24.605</v>
      </c>
      <c r="G8042" s="2">
        <v>-394.99</v>
      </c>
      <c r="H8042" s="2">
        <v>-8.03</v>
      </c>
      <c r="I8042" s="2"/>
      <c r="J8042" s="2">
        <v>4526</v>
      </c>
      <c r="K8042" s="2">
        <v>22.63</v>
      </c>
      <c r="L8042" s="2">
        <v>0</v>
      </c>
      <c r="M8042" s="2">
        <v>0</v>
      </c>
      <c r="N8042" s="2" t="str">
        <f>"600266"</f>
        <v>600266</v>
      </c>
      <c r="O8042" s="2" t="str">
        <f t="shared" ref="O8042:O8044" si="2400">"A453612732"</f>
        <v>A453612732</v>
      </c>
      <c r="P8042" s="2" t="str">
        <f>"4920.99"</f>
        <v>4920.99</v>
      </c>
      <c r="Q8042" s="2">
        <v>28</v>
      </c>
      <c r="R8042" s="2">
        <f>Q8042*C8042</f>
        <v>5600</v>
      </c>
    </row>
    <row r="8043" spans="2:18">
      <c r="B8043" s="2" t="str">
        <f>"上汽集团"</f>
        <v>上汽集团</v>
      </c>
      <c r="C8043" s="2">
        <v>200</v>
      </c>
      <c r="D8043" s="2">
        <v>200</v>
      </c>
      <c r="E8043" s="2" t="str">
        <f>"人民币"</f>
        <v>人民币</v>
      </c>
      <c r="F8043" s="2">
        <v>24.736</v>
      </c>
      <c r="G8043" s="2">
        <v>-449.12</v>
      </c>
      <c r="H8043" s="2">
        <v>-9.08</v>
      </c>
      <c r="I8043" s="2"/>
      <c r="J8043" s="2">
        <v>4498</v>
      </c>
      <c r="K8043" s="2">
        <v>22.49</v>
      </c>
      <c r="L8043" s="2">
        <v>0</v>
      </c>
      <c r="M8043" s="2">
        <v>0</v>
      </c>
      <c r="N8043" s="2" t="str">
        <f>"600104"</f>
        <v>600104</v>
      </c>
      <c r="O8043" s="2" t="str">
        <f>"A453612732"</f>
        <v>A453612732</v>
      </c>
      <c r="P8043" s="2" t="str">
        <f>"4947.12"</f>
        <v>4947.12</v>
      </c>
      <c r="Q8043" s="2">
        <v>35</v>
      </c>
      <c r="R8043" s="2">
        <f>Q8043*C8043</f>
        <v>7000</v>
      </c>
    </row>
    <row r="8044" spans="2:18">
      <c r="B8044" s="2" t="str">
        <f>"中海集运"</f>
        <v>中海集运</v>
      </c>
      <c r="C8044" s="2">
        <v>400</v>
      </c>
      <c r="D8044" s="2">
        <v>400</v>
      </c>
      <c r="E8044" s="2" t="str">
        <f>"人民币"</f>
        <v>人民币</v>
      </c>
      <c r="F8044" s="2">
        <v>9.099</v>
      </c>
      <c r="G8044" s="2">
        <v>-167.68</v>
      </c>
      <c r="H8044" s="2">
        <v>-4.6</v>
      </c>
      <c r="I8044" s="2"/>
      <c r="J8044" s="2">
        <v>3472</v>
      </c>
      <c r="K8044" s="2">
        <v>8.68</v>
      </c>
      <c r="L8044" s="2">
        <v>0</v>
      </c>
      <c r="M8044" s="2">
        <v>0</v>
      </c>
      <c r="N8044" s="2" t="str">
        <f>"601866"</f>
        <v>601866</v>
      </c>
      <c r="O8044" s="2" t="str">
        <f>"A453612732"</f>
        <v>A453612732</v>
      </c>
      <c r="P8044" s="2" t="str">
        <f>"3639.68"</f>
        <v>3639.68</v>
      </c>
      <c r="Q8044" s="2">
        <v>12</v>
      </c>
      <c r="R8044" s="2">
        <f>Q8044*C8044</f>
        <v>4800</v>
      </c>
    </row>
    <row r="8045" spans="2:18">
      <c r="B8045" s="2" t="str">
        <f>"中航军B"</f>
        <v>中航军B</v>
      </c>
      <c r="C8045" s="2">
        <v>3000</v>
      </c>
      <c r="D8045" s="2">
        <v>3000</v>
      </c>
      <c r="E8045" s="2" t="str">
        <f>"人民币"</f>
        <v>人民币</v>
      </c>
      <c r="F8045" s="2">
        <v>0.972</v>
      </c>
      <c r="G8045" s="2">
        <v>-62</v>
      </c>
      <c r="H8045" s="2">
        <v>-2.16</v>
      </c>
      <c r="I8045" s="2"/>
      <c r="J8045" s="2">
        <v>2853</v>
      </c>
      <c r="K8045" s="2">
        <v>0.951</v>
      </c>
      <c r="L8045" s="2">
        <v>0</v>
      </c>
      <c r="M8045" s="2">
        <v>0</v>
      </c>
      <c r="N8045" s="2" t="str">
        <f>"150222"</f>
        <v>150222</v>
      </c>
      <c r="O8045" s="2" t="str">
        <f>"0157472516"</f>
        <v>0157472516</v>
      </c>
      <c r="P8045" s="2" t="str">
        <f>"2915.00"</f>
        <v>2915.00</v>
      </c>
      <c r="Q8045" s="2">
        <v>1.1</v>
      </c>
      <c r="R8045" s="2">
        <f>Q8045*C8045</f>
        <v>3300</v>
      </c>
    </row>
    <row r="8046" spans="2:18">
      <c r="B8046" s="2" t="str">
        <f>"华贸物流"</f>
        <v>华贸物流</v>
      </c>
      <c r="C8046" s="2">
        <v>200</v>
      </c>
      <c r="D8046" s="2">
        <v>200</v>
      </c>
      <c r="E8046" s="2" t="str">
        <f>"人民币"</f>
        <v>人民币</v>
      </c>
      <c r="F8046" s="2">
        <v>16.576</v>
      </c>
      <c r="G8046" s="2">
        <v>-473.12</v>
      </c>
      <c r="H8046" s="2">
        <v>-14.27</v>
      </c>
      <c r="I8046" s="2"/>
      <c r="J8046" s="2">
        <v>2842</v>
      </c>
      <c r="K8046" s="2">
        <v>14.21</v>
      </c>
      <c r="L8046" s="2">
        <v>0</v>
      </c>
      <c r="M8046" s="2">
        <v>0</v>
      </c>
      <c r="N8046" s="2" t="str">
        <f>"603128"</f>
        <v>603128</v>
      </c>
      <c r="O8046" s="2" t="str">
        <f t="shared" ref="O8046:O8049" si="2401">"A453612732"</f>
        <v>A453612732</v>
      </c>
      <c r="P8046" s="2" t="str">
        <f>"3315.12"</f>
        <v>3315.12</v>
      </c>
      <c r="Q8046" s="2">
        <v>20</v>
      </c>
      <c r="R8046" s="2">
        <f>Q8046*C8046</f>
        <v>4000</v>
      </c>
    </row>
    <row r="8047" spans="2:18">
      <c r="B8047" s="2" t="str">
        <f>"盛达矿业"</f>
        <v>盛达矿业</v>
      </c>
      <c r="C8047" s="2">
        <v>100</v>
      </c>
      <c r="D8047" s="2">
        <v>100</v>
      </c>
      <c r="E8047" s="2" t="str">
        <f>"人民币"</f>
        <v>人民币</v>
      </c>
      <c r="F8047" s="2">
        <v>38.308</v>
      </c>
      <c r="G8047" s="2">
        <v>-1175.77</v>
      </c>
      <c r="H8047" s="2">
        <v>-30.69</v>
      </c>
      <c r="I8047" s="2"/>
      <c r="J8047" s="2">
        <v>2655</v>
      </c>
      <c r="K8047" s="2">
        <v>26.55</v>
      </c>
      <c r="L8047" s="2">
        <v>0</v>
      </c>
      <c r="M8047" s="2">
        <v>100</v>
      </c>
      <c r="N8047" s="2" t="str">
        <f>"000603"</f>
        <v>000603</v>
      </c>
      <c r="O8047" s="2" t="str">
        <f>"0157472516"</f>
        <v>0157472516</v>
      </c>
      <c r="P8047" s="2" t="str">
        <f>"3830.77"</f>
        <v>3830.77</v>
      </c>
      <c r="Q8047" s="2">
        <v>40</v>
      </c>
      <c r="R8047" s="2">
        <f>Q8047*C8047</f>
        <v>4000</v>
      </c>
    </row>
    <row r="8048" spans="2:18">
      <c r="B8048" s="2" t="str">
        <f>"大众交通"</f>
        <v>大众交通</v>
      </c>
      <c r="C8048" s="2">
        <v>100</v>
      </c>
      <c r="D8048" s="2">
        <v>100</v>
      </c>
      <c r="E8048" s="2" t="str">
        <f>"人民币"</f>
        <v>人民币</v>
      </c>
      <c r="F8048" s="2">
        <v>30.941</v>
      </c>
      <c r="G8048" s="2">
        <v>-1037.13</v>
      </c>
      <c r="H8048" s="2">
        <v>-33.52</v>
      </c>
      <c r="I8048" s="2"/>
      <c r="J8048" s="2">
        <v>2057</v>
      </c>
      <c r="K8048" s="2">
        <v>20.57</v>
      </c>
      <c r="L8048" s="2">
        <v>0</v>
      </c>
      <c r="M8048" s="2">
        <v>0</v>
      </c>
      <c r="N8048" s="2" t="str">
        <f>"600611"</f>
        <v>600611</v>
      </c>
      <c r="O8048" s="2" t="str">
        <f>"A453612732"</f>
        <v>A453612732</v>
      </c>
      <c r="P8048" s="2" t="str">
        <f>"3094.13"</f>
        <v>3094.13</v>
      </c>
      <c r="Q8048" s="2">
        <v>28</v>
      </c>
      <c r="R8048" s="2">
        <f>Q8048*C8048</f>
        <v>2800</v>
      </c>
    </row>
    <row r="8049" spans="2:18">
      <c r="B8049" s="2" t="str">
        <f>"中国中车"</f>
        <v>中国中车</v>
      </c>
      <c r="C8049" s="2">
        <v>100</v>
      </c>
      <c r="D8049" s="2">
        <v>100</v>
      </c>
      <c r="E8049" s="2" t="str">
        <f>"人民币"</f>
        <v>人民币</v>
      </c>
      <c r="F8049" s="2">
        <v>26.395</v>
      </c>
      <c r="G8049" s="2">
        <v>-631.5</v>
      </c>
      <c r="H8049" s="2">
        <v>-23.92</v>
      </c>
      <c r="I8049" s="2"/>
      <c r="J8049" s="2">
        <v>2008</v>
      </c>
      <c r="K8049" s="2">
        <v>20.08</v>
      </c>
      <c r="L8049" s="2">
        <v>0</v>
      </c>
      <c r="M8049" s="2">
        <v>100</v>
      </c>
      <c r="N8049" s="2" t="str">
        <f>"601766"</f>
        <v>601766</v>
      </c>
      <c r="O8049" s="2" t="str">
        <f>"A453612732"</f>
        <v>A453612732</v>
      </c>
      <c r="P8049" s="2" t="str">
        <f>"2639.50"</f>
        <v>2639.50</v>
      </c>
      <c r="Q8049" s="2">
        <v>30</v>
      </c>
      <c r="R8049" s="2">
        <f>Q8049*C8049</f>
        <v>3000</v>
      </c>
    </row>
    <row r="8050" spans="2:18">
      <c r="B8050" s="2" t="s">
        <v>8</v>
      </c>
      <c r="C8050" s="2" t="s">
        <v>9</v>
      </c>
      <c r="D8050" s="4" t="s">
        <v>10</v>
      </c>
      <c r="E8050" s="4"/>
      <c r="F8050" s="4"/>
      <c r="G8050" s="2"/>
      <c r="H8050" s="2">
        <f>SUM(H8034:H8049)</f>
        <v>-178.38</v>
      </c>
      <c r="I8050" s="2"/>
      <c r="J8050" s="2"/>
      <c r="K8050" s="2"/>
      <c r="L8050" s="2"/>
      <c r="M8050" s="2"/>
      <c r="N8050" s="2"/>
      <c r="O8050" s="2"/>
      <c r="P8050" s="2"/>
      <c r="Q8050" s="2"/>
      <c r="R8050" s="2">
        <f>SUM(R8034:R8049)</f>
        <v>134800</v>
      </c>
    </row>
    <row r="8051" customFormat="1" spans="4:9">
      <c r="D8051" s="5"/>
      <c r="E8051" s="5"/>
      <c r="F8051" s="5"/>
      <c r="I8051" s="6">
        <v>42257</v>
      </c>
    </row>
    <row r="8052" customFormat="1" spans="11:11">
      <c r="K8052" s="6">
        <f>I8051+1</f>
        <v>42258</v>
      </c>
    </row>
    <row r="8053" customFormat="1" spans="3:12">
      <c r="C8053" t="s">
        <v>11</v>
      </c>
      <c r="L8053" s="7">
        <f ca="1">NOW()</f>
        <v>42259.9654398148</v>
      </c>
    </row>
    <row r="8054" customFormat="1" spans="10:10">
      <c r="J8054" t="e">
        <f>E8046+1</f>
        <v>#VALUE!</v>
      </c>
    </row>
    <row r="8055" customFormat="1" spans="7:7">
      <c r="G8055" t="s">
        <v>12</v>
      </c>
    </row>
    <row r="8056" customFormat="1" spans="6:6">
      <c r="F8056" t="s">
        <v>13</v>
      </c>
    </row>
    <row r="8057" spans="1:17">
      <c r="A8057" s="2" t="str">
        <f>"币种"</f>
        <v>币种</v>
      </c>
      <c r="B8057" s="2" t="str">
        <f>"余额"</f>
        <v>余额</v>
      </c>
      <c r="C8057" s="2" t="str">
        <f>"可用"</f>
        <v>可用</v>
      </c>
      <c r="D8057" s="2" t="str">
        <f>"可取"</f>
        <v>可取</v>
      </c>
      <c r="E8057" s="2" t="str">
        <f>"参考市值"</f>
        <v>参考市值</v>
      </c>
      <c r="F8057" s="2" t="str">
        <f>"资产"</f>
        <v>资产</v>
      </c>
      <c r="G8057" s="2" t="str">
        <f>"盈亏"</f>
        <v>盈亏</v>
      </c>
      <c r="H8057" s="2"/>
      <c r="I8057" s="2"/>
      <c r="J8057" s="2"/>
      <c r="K8057" s="2"/>
      <c r="L8057" s="2"/>
      <c r="M8057" s="2"/>
      <c r="N8057" s="2"/>
      <c r="O8057" s="2"/>
      <c r="P8057" s="2"/>
      <c r="Q8057" s="2"/>
    </row>
    <row r="8058" spans="1:17">
      <c r="A8058" s="2" t="str">
        <f>"人民币"</f>
        <v>人民币</v>
      </c>
      <c r="B8058" s="2" t="str">
        <f>"5508.71"</f>
        <v>5508.71</v>
      </c>
      <c r="C8058" s="2" t="str">
        <f>"138.54"</f>
        <v>138.54</v>
      </c>
      <c r="D8058" s="2" t="str">
        <f>"138.54"</f>
        <v>138.54</v>
      </c>
      <c r="E8058" s="2" t="str">
        <f>"91616.00"</f>
        <v>91616.00</v>
      </c>
      <c r="F8058" s="2" t="str">
        <f>"91754.54"</f>
        <v>91754.54</v>
      </c>
      <c r="G8058" s="2" t="str">
        <f>"-9194.42"</f>
        <v>-9194.42</v>
      </c>
      <c r="H8058" s="2"/>
      <c r="I8058" s="2"/>
      <c r="J8058" s="2"/>
      <c r="K8058" s="2"/>
      <c r="L8058" s="2"/>
      <c r="M8058" s="2"/>
      <c r="N8058" s="2"/>
      <c r="O8058" s="2"/>
      <c r="P8058" s="2"/>
      <c r="Q8058" s="2"/>
    </row>
    <row r="8059" spans="1:17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8"/>
    </row>
    <row r="8060" spans="1:18">
      <c r="A8060" s="2" t="s">
        <v>0</v>
      </c>
      <c r="B8060" s="2" t="str">
        <f>"证券数量"</f>
        <v>证券数量</v>
      </c>
      <c r="C8060" s="2" t="s">
        <v>1</v>
      </c>
      <c r="D8060" s="2" t="str">
        <f>"价格币种"</f>
        <v>价格币种</v>
      </c>
      <c r="E8060" s="2" t="str">
        <f>"成本价"</f>
        <v>成本价</v>
      </c>
      <c r="F8060" s="2" t="str">
        <f>"浮动盈亏"</f>
        <v>浮动盈亏</v>
      </c>
      <c r="G8060" s="2" t="str">
        <f>"盈亏比例(%)"</f>
        <v>盈亏比例(%)</v>
      </c>
      <c r="H8060" s="2" t="str">
        <f>"折算汇率"</f>
        <v>折算汇率</v>
      </c>
      <c r="I8060" s="2" t="str">
        <f>"最新市值"</f>
        <v>最新市值</v>
      </c>
      <c r="J8060" s="2" t="str">
        <f>"当前价"</f>
        <v>当前价</v>
      </c>
      <c r="K8060" s="2" t="str">
        <f>"今买数量"</f>
        <v>今买数量</v>
      </c>
      <c r="L8060" s="2" t="str">
        <f>"今卖数量"</f>
        <v>今卖数量</v>
      </c>
      <c r="M8060" s="2" t="str">
        <f>"证券代码"</f>
        <v>证券代码</v>
      </c>
      <c r="N8060" s="2" t="str">
        <f>"股东代码"</f>
        <v>股东代码</v>
      </c>
      <c r="O8060" s="2" t="str">
        <f>"成本金额"</f>
        <v>成本金额</v>
      </c>
      <c r="P8060" s="2" t="s">
        <v>2</v>
      </c>
      <c r="Q8060" s="2"/>
      <c r="R8060" s="2" t="s">
        <v>3</v>
      </c>
    </row>
    <row r="8061" spans="1:18">
      <c r="A8061" s="2" t="s">
        <v>4</v>
      </c>
      <c r="B8061" s="9" t="s">
        <v>5</v>
      </c>
      <c r="C8061" s="9" t="s">
        <v>5</v>
      </c>
      <c r="D8061" s="2" t="str">
        <f t="shared" ref="D8061:D8076" si="2402">"人民币"</f>
        <v>人民币</v>
      </c>
      <c r="E8061" s="2">
        <v>19.758</v>
      </c>
      <c r="F8061" s="2">
        <v>-1294.53</v>
      </c>
      <c r="G8061" s="2">
        <v>-8.19</v>
      </c>
      <c r="H8061" s="9" t="s">
        <v>6</v>
      </c>
      <c r="I8061" s="2">
        <v>14512</v>
      </c>
      <c r="J8061" s="2">
        <v>18.14</v>
      </c>
      <c r="K8061" s="2">
        <v>0</v>
      </c>
      <c r="L8061" s="2">
        <v>0</v>
      </c>
      <c r="M8061" s="2" t="str">
        <f>"000936"</f>
        <v>000936</v>
      </c>
      <c r="N8061" s="2" t="str">
        <f t="shared" ref="N8061:N8064" si="2403">"0157472516"</f>
        <v>0157472516</v>
      </c>
      <c r="O8061" s="2" t="str">
        <f>"15806.53"</f>
        <v>15806.53</v>
      </c>
      <c r="P8061" s="2">
        <v>30</v>
      </c>
      <c r="Q8061" s="2">
        <f t="shared" ref="Q8061:Q8076" si="2404">P8061*B8061</f>
        <v>24000</v>
      </c>
      <c r="R8061" s="2">
        <f t="shared" ref="R8061:R8076" si="2405">(Q8061-O8061)/O8061*100</f>
        <v>51.835981711356</v>
      </c>
    </row>
    <row r="8062" spans="1:18">
      <c r="A8062" s="2" t="str">
        <f>"创业板B"</f>
        <v>创业板B</v>
      </c>
      <c r="B8062" s="2">
        <v>10000</v>
      </c>
      <c r="C8062" s="2">
        <v>10000</v>
      </c>
      <c r="D8062" s="2" t="str">
        <f>"人民币"</f>
        <v>人民币</v>
      </c>
      <c r="E8062" s="2">
        <v>1.116</v>
      </c>
      <c r="F8062" s="2">
        <v>-927.5</v>
      </c>
      <c r="G8062" s="2">
        <v>-8.33</v>
      </c>
      <c r="H8062" s="2"/>
      <c r="I8062" s="2">
        <v>10230</v>
      </c>
      <c r="J8062" s="2">
        <v>1.023</v>
      </c>
      <c r="K8062" s="2">
        <v>0</v>
      </c>
      <c r="L8062" s="2">
        <v>0</v>
      </c>
      <c r="M8062" s="2" t="str">
        <f>"150153"</f>
        <v>150153</v>
      </c>
      <c r="N8062" s="2" t="str">
        <f>"0157472516"</f>
        <v>0157472516</v>
      </c>
      <c r="O8062" s="2" t="str">
        <f>"11157.50"</f>
        <v>11157.50</v>
      </c>
      <c r="P8062" s="2">
        <v>1.3</v>
      </c>
      <c r="Q8062" s="2">
        <f>P8062*B8062</f>
        <v>13000</v>
      </c>
      <c r="R8062" s="2">
        <f>(Q8062-O8062)/O8062*100</f>
        <v>16.5135559041004</v>
      </c>
    </row>
    <row r="8063" spans="1:18">
      <c r="A8063" s="2" t="s">
        <v>7</v>
      </c>
      <c r="B8063" s="2">
        <v>600</v>
      </c>
      <c r="C8063" s="2">
        <v>600</v>
      </c>
      <c r="D8063" s="2" t="str">
        <f>"人民币"</f>
        <v>人民币</v>
      </c>
      <c r="E8063" s="2">
        <v>17.548</v>
      </c>
      <c r="F8063" s="2">
        <v>-310.88</v>
      </c>
      <c r="G8063" s="2">
        <v>-2.95</v>
      </c>
      <c r="H8063" s="2"/>
      <c r="I8063" s="2">
        <v>10218</v>
      </c>
      <c r="J8063" s="2">
        <v>17.03</v>
      </c>
      <c r="K8063" s="2">
        <v>0</v>
      </c>
      <c r="L8063" s="2">
        <v>0</v>
      </c>
      <c r="M8063" s="2" t="str">
        <f>"600008"</f>
        <v>600008</v>
      </c>
      <c r="N8063" s="2" t="str">
        <f t="shared" ref="N8063:N8066" si="2406">"A453612732"</f>
        <v>A453612732</v>
      </c>
      <c r="O8063" s="2" t="str">
        <f>"10528.88"</f>
        <v>10528.88</v>
      </c>
      <c r="P8063" s="2">
        <v>25</v>
      </c>
      <c r="Q8063" s="2">
        <f>P8063*B8063</f>
        <v>15000</v>
      </c>
      <c r="R8063" s="2">
        <f>(Q8063-O8063)/O8063*100</f>
        <v>42.4652954540274</v>
      </c>
    </row>
    <row r="8064" spans="1:18">
      <c r="A8064" s="2" t="str">
        <f>"华英农业"</f>
        <v>华英农业</v>
      </c>
      <c r="B8064" s="2">
        <v>600</v>
      </c>
      <c r="C8064" s="2">
        <v>300</v>
      </c>
      <c r="D8064" s="2" t="str">
        <f>"人民币"</f>
        <v>人民币</v>
      </c>
      <c r="E8064" s="2">
        <v>14.948</v>
      </c>
      <c r="F8064" s="2">
        <v>-418.66</v>
      </c>
      <c r="G8064" s="2">
        <v>-4.67</v>
      </c>
      <c r="H8064" s="2"/>
      <c r="I8064" s="2">
        <v>8550</v>
      </c>
      <c r="J8064" s="2">
        <v>14.25</v>
      </c>
      <c r="K8064" s="2">
        <v>300</v>
      </c>
      <c r="L8064" s="2">
        <v>0</v>
      </c>
      <c r="M8064" s="2" t="str">
        <f>"002321"</f>
        <v>002321</v>
      </c>
      <c r="N8064" s="2" t="str">
        <f>"0157472516"</f>
        <v>0157472516</v>
      </c>
      <c r="O8064" s="2" t="str">
        <f>"8968.66"</f>
        <v>8968.66</v>
      </c>
      <c r="P8064" s="2">
        <v>25</v>
      </c>
      <c r="Q8064" s="2">
        <f>P8064*B8064</f>
        <v>15000</v>
      </c>
      <c r="R8064" s="2">
        <f>(Q8064-O8064)/O8064*100</f>
        <v>67.2490650777262</v>
      </c>
    </row>
    <row r="8065" spans="1:18">
      <c r="A8065" s="2" t="str">
        <f>"*ST阳化"</f>
        <v>*ST阳化</v>
      </c>
      <c r="B8065" s="2">
        <v>900</v>
      </c>
      <c r="C8065" s="2">
        <v>600</v>
      </c>
      <c r="D8065" s="2" t="str">
        <f>"人民币"</f>
        <v>人民币</v>
      </c>
      <c r="E8065" s="2">
        <v>7.599</v>
      </c>
      <c r="F8065" s="2">
        <v>-80.2</v>
      </c>
      <c r="G8065" s="2">
        <v>-1.17</v>
      </c>
      <c r="H8065" s="2"/>
      <c r="I8065" s="2">
        <v>6759</v>
      </c>
      <c r="J8065" s="2">
        <v>7.51</v>
      </c>
      <c r="K8065" s="2">
        <v>300</v>
      </c>
      <c r="L8065" s="2">
        <v>0</v>
      </c>
      <c r="M8065" s="2" t="str">
        <f>"600691"</f>
        <v>600691</v>
      </c>
      <c r="N8065" s="2" t="str">
        <f>"A453612732"</f>
        <v>A453612732</v>
      </c>
      <c r="O8065" s="2" t="str">
        <f>"6839.20"</f>
        <v>6839.20</v>
      </c>
      <c r="P8065" s="2">
        <v>11</v>
      </c>
      <c r="Q8065" s="2">
        <f>P8065*B8065</f>
        <v>9900</v>
      </c>
      <c r="R8065" s="2">
        <f>(Q8065-O8065)/O8065*100</f>
        <v>44.7537723710376</v>
      </c>
    </row>
    <row r="8066" spans="1:18">
      <c r="A8066" s="2" t="str">
        <f>"雪峰科技"</f>
        <v>雪峰科技</v>
      </c>
      <c r="B8066" s="2">
        <v>200</v>
      </c>
      <c r="C8066" s="2">
        <v>100</v>
      </c>
      <c r="D8066" s="2" t="str">
        <f>"人民币"</f>
        <v>人民币</v>
      </c>
      <c r="E8066" s="2">
        <v>37.898</v>
      </c>
      <c r="F8066" s="2">
        <v>-1239.59</v>
      </c>
      <c r="G8066" s="2">
        <v>-16.35</v>
      </c>
      <c r="H8066" s="2"/>
      <c r="I8066" s="2">
        <v>6340</v>
      </c>
      <c r="J8066" s="2">
        <v>31.7</v>
      </c>
      <c r="K8066" s="2">
        <v>100</v>
      </c>
      <c r="L8066" s="2">
        <v>0</v>
      </c>
      <c r="M8066" s="2" t="str">
        <f>"603227"</f>
        <v>603227</v>
      </c>
      <c r="N8066" s="2" t="str">
        <f>"A453612732"</f>
        <v>A453612732</v>
      </c>
      <c r="O8066" s="2" t="str">
        <f>"7579.59"</f>
        <v>7579.59</v>
      </c>
      <c r="P8066" s="2">
        <v>42</v>
      </c>
      <c r="Q8066" s="2">
        <f>P8066*B8066</f>
        <v>8400</v>
      </c>
      <c r="R8066" s="2">
        <f>(Q8066-O8066)/O8066*100</f>
        <v>10.8239363870605</v>
      </c>
    </row>
    <row r="8067" spans="1:18">
      <c r="A8067" s="2" t="str">
        <f>"三花股份"</f>
        <v>三花股份</v>
      </c>
      <c r="B8067" s="2">
        <v>400</v>
      </c>
      <c r="C8067" s="2">
        <v>400</v>
      </c>
      <c r="D8067" s="2" t="str">
        <f>"人民币"</f>
        <v>人民币</v>
      </c>
      <c r="E8067" s="2">
        <v>13.737</v>
      </c>
      <c r="F8067" s="2">
        <v>69.25</v>
      </c>
      <c r="G8067" s="2">
        <v>1.26</v>
      </c>
      <c r="H8067" s="2"/>
      <c r="I8067" s="2">
        <v>5564</v>
      </c>
      <c r="J8067" s="2">
        <v>13.91</v>
      </c>
      <c r="K8067" s="2">
        <v>0</v>
      </c>
      <c r="L8067" s="2">
        <v>0</v>
      </c>
      <c r="M8067" s="2" t="str">
        <f>"002050"</f>
        <v>002050</v>
      </c>
      <c r="N8067" s="2" t="str">
        <f t="shared" ref="N8067:N8072" si="2407">"0157472516"</f>
        <v>0157472516</v>
      </c>
      <c r="O8067" s="2" t="str">
        <f>"5494.75"</f>
        <v>5494.75</v>
      </c>
      <c r="P8067" s="2">
        <v>20</v>
      </c>
      <c r="Q8067" s="2">
        <f>P8067*B8067</f>
        <v>8000</v>
      </c>
      <c r="R8067" s="2">
        <f>(Q8067-O8067)/O8067*100</f>
        <v>45.5935210883116</v>
      </c>
    </row>
    <row r="8068" spans="1:18">
      <c r="A8068" s="2" t="str">
        <f>"农 产 品"</f>
        <v>农 产 品</v>
      </c>
      <c r="B8068" s="2">
        <v>200</v>
      </c>
      <c r="C8068" s="2">
        <v>200</v>
      </c>
      <c r="D8068" s="2" t="str">
        <f>"人民币"</f>
        <v>人民币</v>
      </c>
      <c r="E8068" s="2">
        <v>25.665</v>
      </c>
      <c r="F8068" s="2">
        <v>-601</v>
      </c>
      <c r="G8068" s="2">
        <v>-11.71</v>
      </c>
      <c r="H8068" s="2"/>
      <c r="I8068" s="2">
        <v>4532</v>
      </c>
      <c r="J8068" s="2">
        <v>22.66</v>
      </c>
      <c r="K8068" s="2">
        <v>0</v>
      </c>
      <c r="L8068" s="2">
        <v>0</v>
      </c>
      <c r="M8068" s="2" t="str">
        <f>"000061"</f>
        <v>000061</v>
      </c>
      <c r="N8068" s="2" t="str">
        <f>"0157472516"</f>
        <v>0157472516</v>
      </c>
      <c r="O8068" s="2" t="str">
        <f>"5133.00"</f>
        <v>5133.00</v>
      </c>
      <c r="P8068" s="2">
        <v>35</v>
      </c>
      <c r="Q8068" s="2">
        <f>P8068*B8068</f>
        <v>7000</v>
      </c>
      <c r="R8068" s="2">
        <f>(Q8068-O8068)/O8068*100</f>
        <v>36.3724917202416</v>
      </c>
    </row>
    <row r="8069" spans="1:18">
      <c r="A8069" s="2" t="str">
        <f>"北京城建"</f>
        <v>北京城建</v>
      </c>
      <c r="B8069" s="2">
        <v>200</v>
      </c>
      <c r="C8069" s="2">
        <v>200</v>
      </c>
      <c r="D8069" s="2" t="str">
        <f>"人民币"</f>
        <v>人民币</v>
      </c>
      <c r="E8069" s="2">
        <v>24.605</v>
      </c>
      <c r="F8069" s="2">
        <v>-394.99</v>
      </c>
      <c r="G8069" s="2">
        <v>-8.03</v>
      </c>
      <c r="H8069" s="2"/>
      <c r="I8069" s="2">
        <v>4526</v>
      </c>
      <c r="J8069" s="2">
        <v>22.63</v>
      </c>
      <c r="K8069" s="2">
        <v>0</v>
      </c>
      <c r="L8069" s="2">
        <v>0</v>
      </c>
      <c r="M8069" s="2" t="str">
        <f>"600266"</f>
        <v>600266</v>
      </c>
      <c r="N8069" s="2" t="str">
        <f t="shared" ref="N8069:N8071" si="2408">"A453612732"</f>
        <v>A453612732</v>
      </c>
      <c r="O8069" s="2" t="str">
        <f>"4920.99"</f>
        <v>4920.99</v>
      </c>
      <c r="P8069" s="2">
        <v>28</v>
      </c>
      <c r="Q8069" s="2">
        <f>P8069*B8069</f>
        <v>5600</v>
      </c>
      <c r="R8069" s="2">
        <f>(Q8069-O8069)/O8069*100</f>
        <v>13.7982397850839</v>
      </c>
    </row>
    <row r="8070" spans="1:18">
      <c r="A8070" s="2" t="str">
        <f>"上汽集团"</f>
        <v>上汽集团</v>
      </c>
      <c r="B8070" s="2">
        <v>200</v>
      </c>
      <c r="C8070" s="2">
        <v>200</v>
      </c>
      <c r="D8070" s="2" t="str">
        <f>"人民币"</f>
        <v>人民币</v>
      </c>
      <c r="E8070" s="2">
        <v>24.736</v>
      </c>
      <c r="F8070" s="2">
        <v>-449.12</v>
      </c>
      <c r="G8070" s="2">
        <v>-9.08</v>
      </c>
      <c r="H8070" s="2"/>
      <c r="I8070" s="2">
        <v>4498</v>
      </c>
      <c r="J8070" s="2">
        <v>22.49</v>
      </c>
      <c r="K8070" s="2">
        <v>0</v>
      </c>
      <c r="L8070" s="2">
        <v>0</v>
      </c>
      <c r="M8070" s="2" t="str">
        <f>"600104"</f>
        <v>600104</v>
      </c>
      <c r="N8070" s="2" t="str">
        <f>"A453612732"</f>
        <v>A453612732</v>
      </c>
      <c r="O8070" s="2" t="str">
        <f>"4947.12"</f>
        <v>4947.12</v>
      </c>
      <c r="P8070" s="2">
        <v>35</v>
      </c>
      <c r="Q8070" s="2">
        <f>P8070*B8070</f>
        <v>7000</v>
      </c>
      <c r="R8070" s="2">
        <f>(Q8070-O8070)/O8070*100</f>
        <v>41.4964666310904</v>
      </c>
    </row>
    <row r="8071" spans="1:18">
      <c r="A8071" s="2" t="str">
        <f>"中海集运"</f>
        <v>中海集运</v>
      </c>
      <c r="B8071" s="2">
        <v>400</v>
      </c>
      <c r="C8071" s="2">
        <v>400</v>
      </c>
      <c r="D8071" s="2" t="str">
        <f>"人民币"</f>
        <v>人民币</v>
      </c>
      <c r="E8071" s="2">
        <v>9.099</v>
      </c>
      <c r="F8071" s="2">
        <v>-167.68</v>
      </c>
      <c r="G8071" s="2">
        <v>-4.6</v>
      </c>
      <c r="H8071" s="2"/>
      <c r="I8071" s="2">
        <v>3472</v>
      </c>
      <c r="J8071" s="2">
        <v>8.68</v>
      </c>
      <c r="K8071" s="2">
        <v>0</v>
      </c>
      <c r="L8071" s="2">
        <v>0</v>
      </c>
      <c r="M8071" s="2" t="str">
        <f>"601866"</f>
        <v>601866</v>
      </c>
      <c r="N8071" s="2" t="str">
        <f>"A453612732"</f>
        <v>A453612732</v>
      </c>
      <c r="O8071" s="2" t="str">
        <f>"3639.68"</f>
        <v>3639.68</v>
      </c>
      <c r="P8071" s="2">
        <v>12</v>
      </c>
      <c r="Q8071" s="2">
        <f>P8071*B8071</f>
        <v>4800</v>
      </c>
      <c r="R8071" s="2">
        <f>(Q8071-O8071)/O8071*100</f>
        <v>31.8797256901706</v>
      </c>
    </row>
    <row r="8072" spans="1:18">
      <c r="A8072" s="2" t="str">
        <f>"中航军B"</f>
        <v>中航军B</v>
      </c>
      <c r="B8072" s="2">
        <v>3000</v>
      </c>
      <c r="C8072" s="2">
        <v>3000</v>
      </c>
      <c r="D8072" s="2" t="str">
        <f>"人民币"</f>
        <v>人民币</v>
      </c>
      <c r="E8072" s="2">
        <v>0.972</v>
      </c>
      <c r="F8072" s="2">
        <v>-62</v>
      </c>
      <c r="G8072" s="2">
        <v>-2.16</v>
      </c>
      <c r="H8072" s="2"/>
      <c r="I8072" s="2">
        <v>2853</v>
      </c>
      <c r="J8072" s="2">
        <v>0.951</v>
      </c>
      <c r="K8072" s="2">
        <v>0</v>
      </c>
      <c r="L8072" s="2">
        <v>0</v>
      </c>
      <c r="M8072" s="2" t="str">
        <f>"150222"</f>
        <v>150222</v>
      </c>
      <c r="N8072" s="2" t="str">
        <f>"0157472516"</f>
        <v>0157472516</v>
      </c>
      <c r="O8072" s="2" t="str">
        <f>"2915.00"</f>
        <v>2915.00</v>
      </c>
      <c r="P8072" s="2">
        <v>1.1</v>
      </c>
      <c r="Q8072" s="2">
        <f>P8072*B8072</f>
        <v>3300</v>
      </c>
      <c r="R8072" s="2">
        <f>(Q8072-O8072)/O8072*100</f>
        <v>13.2075471698113</v>
      </c>
    </row>
    <row r="8073" spans="1:18">
      <c r="A8073" s="2" t="str">
        <f>"华贸物流"</f>
        <v>华贸物流</v>
      </c>
      <c r="B8073" s="2">
        <v>200</v>
      </c>
      <c r="C8073" s="2">
        <v>200</v>
      </c>
      <c r="D8073" s="2" t="str">
        <f>"人民币"</f>
        <v>人民币</v>
      </c>
      <c r="E8073" s="2">
        <v>16.576</v>
      </c>
      <c r="F8073" s="2">
        <v>-473.12</v>
      </c>
      <c r="G8073" s="2">
        <v>-14.27</v>
      </c>
      <c r="H8073" s="2"/>
      <c r="I8073" s="2">
        <v>2842</v>
      </c>
      <c r="J8073" s="2">
        <v>14.21</v>
      </c>
      <c r="K8073" s="2">
        <v>0</v>
      </c>
      <c r="L8073" s="2">
        <v>0</v>
      </c>
      <c r="M8073" s="2" t="str">
        <f>"603128"</f>
        <v>603128</v>
      </c>
      <c r="N8073" s="2" t="str">
        <f t="shared" ref="N8073:N8076" si="2409">"A453612732"</f>
        <v>A453612732</v>
      </c>
      <c r="O8073" s="2" t="str">
        <f>"3315.12"</f>
        <v>3315.12</v>
      </c>
      <c r="P8073" s="2">
        <v>20</v>
      </c>
      <c r="Q8073" s="2">
        <f>P8073*B8073</f>
        <v>4000</v>
      </c>
      <c r="R8073" s="2">
        <f>(Q8073-O8073)/O8073*100</f>
        <v>20.6592823185888</v>
      </c>
    </row>
    <row r="8074" spans="1:18">
      <c r="A8074" s="2" t="str">
        <f>"盛达矿业"</f>
        <v>盛达矿业</v>
      </c>
      <c r="B8074" s="2">
        <v>100</v>
      </c>
      <c r="C8074" s="2">
        <v>100</v>
      </c>
      <c r="D8074" s="2" t="str">
        <f>"人民币"</f>
        <v>人民币</v>
      </c>
      <c r="E8074" s="2">
        <v>38.308</v>
      </c>
      <c r="F8074" s="2">
        <v>-1175.77</v>
      </c>
      <c r="G8074" s="2">
        <v>-30.69</v>
      </c>
      <c r="H8074" s="2"/>
      <c r="I8074" s="2">
        <v>2655</v>
      </c>
      <c r="J8074" s="2">
        <v>26.55</v>
      </c>
      <c r="K8074" s="2">
        <v>0</v>
      </c>
      <c r="L8074" s="2">
        <v>100</v>
      </c>
      <c r="M8074" s="2" t="str">
        <f>"000603"</f>
        <v>000603</v>
      </c>
      <c r="N8074" s="2" t="str">
        <f>"0157472516"</f>
        <v>0157472516</v>
      </c>
      <c r="O8074" s="2" t="str">
        <f>"3830.77"</f>
        <v>3830.77</v>
      </c>
      <c r="P8074" s="2">
        <v>40</v>
      </c>
      <c r="Q8074" s="2">
        <f>P8074*B8074</f>
        <v>4000</v>
      </c>
      <c r="R8074" s="2">
        <f>(Q8074-O8074)/O8074*100</f>
        <v>4.41764971533138</v>
      </c>
    </row>
    <row r="8075" spans="1:18">
      <c r="A8075" s="2" t="str">
        <f>"大众交通"</f>
        <v>大众交通</v>
      </c>
      <c r="B8075" s="2">
        <v>100</v>
      </c>
      <c r="C8075" s="2">
        <v>100</v>
      </c>
      <c r="D8075" s="2" t="str">
        <f>"人民币"</f>
        <v>人民币</v>
      </c>
      <c r="E8075" s="2">
        <v>30.941</v>
      </c>
      <c r="F8075" s="2">
        <v>-1037.13</v>
      </c>
      <c r="G8075" s="2">
        <v>-33.52</v>
      </c>
      <c r="H8075" s="2"/>
      <c r="I8075" s="2">
        <v>2057</v>
      </c>
      <c r="J8075" s="2">
        <v>20.57</v>
      </c>
      <c r="K8075" s="2">
        <v>0</v>
      </c>
      <c r="L8075" s="2">
        <v>0</v>
      </c>
      <c r="M8075" s="2" t="str">
        <f>"600611"</f>
        <v>600611</v>
      </c>
      <c r="N8075" s="2" t="str">
        <f>"A453612732"</f>
        <v>A453612732</v>
      </c>
      <c r="O8075" s="2" t="str">
        <f>"3094.13"</f>
        <v>3094.13</v>
      </c>
      <c r="P8075" s="2">
        <v>28</v>
      </c>
      <c r="Q8075" s="2">
        <f>P8075*B8075</f>
        <v>2800</v>
      </c>
      <c r="R8075" s="2">
        <f>(Q8075-O8075)/O8075*100</f>
        <v>-9.50606470962759</v>
      </c>
    </row>
    <row r="8076" spans="1:18">
      <c r="A8076" s="2" t="str">
        <f>"中国中车"</f>
        <v>中国中车</v>
      </c>
      <c r="B8076" s="2">
        <v>100</v>
      </c>
      <c r="C8076" s="2">
        <v>100</v>
      </c>
      <c r="D8076" s="2" t="str">
        <f>"人民币"</f>
        <v>人民币</v>
      </c>
      <c r="E8076" s="2">
        <v>26.395</v>
      </c>
      <c r="F8076" s="2">
        <v>-631.5</v>
      </c>
      <c r="G8076" s="2">
        <v>-23.92</v>
      </c>
      <c r="H8076" s="2"/>
      <c r="I8076" s="2">
        <v>2008</v>
      </c>
      <c r="J8076" s="2">
        <v>20.08</v>
      </c>
      <c r="K8076" s="2">
        <v>0</v>
      </c>
      <c r="L8076" s="2">
        <v>100</v>
      </c>
      <c r="M8076" s="2" t="str">
        <f>"601766"</f>
        <v>601766</v>
      </c>
      <c r="N8076" s="2" t="str">
        <f>"A453612732"</f>
        <v>A453612732</v>
      </c>
      <c r="O8076" s="2" t="str">
        <f>"2639.50"</f>
        <v>2639.50</v>
      </c>
      <c r="P8076" s="2">
        <v>30</v>
      </c>
      <c r="Q8076" s="2">
        <f>P8076*B8076</f>
        <v>3000</v>
      </c>
      <c r="R8076" s="2">
        <f>(Q8076-O8076)/O8076*100</f>
        <v>13.6578897518469</v>
      </c>
    </row>
    <row r="8077" spans="1:18">
      <c r="A8077" s="2" t="s">
        <v>8</v>
      </c>
      <c r="B8077" s="2" t="s">
        <v>9</v>
      </c>
      <c r="C8077" s="4" t="s">
        <v>10</v>
      </c>
      <c r="D8077" s="4"/>
      <c r="E8077" s="4"/>
      <c r="F8077" s="2"/>
      <c r="G8077" s="2">
        <f>SUM(G8061:G8076)</f>
        <v>-178.38</v>
      </c>
      <c r="H8077" s="2"/>
      <c r="I8077" s="2"/>
      <c r="J8077" s="2"/>
      <c r="K8077" s="2"/>
      <c r="L8077" s="2"/>
      <c r="M8077" s="2"/>
      <c r="N8077" s="2"/>
      <c r="O8077" s="2"/>
      <c r="P8077" s="2"/>
      <c r="Q8077" s="2">
        <f>SUM(Q8061:Q8076)</f>
        <v>134800</v>
      </c>
      <c r="R8077" s="2"/>
    </row>
    <row r="8078" customFormat="1" spans="3:8">
      <c r="C8078" s="5"/>
      <c r="D8078" s="5"/>
      <c r="E8078" s="5"/>
      <c r="H8078" s="6">
        <v>42257</v>
      </c>
    </row>
    <row r="8079" customFormat="1" spans="10:10">
      <c r="J8079" s="6">
        <f>H8078+1</f>
        <v>42258</v>
      </c>
    </row>
    <row r="8080" customFormat="1" spans="2:11">
      <c r="B8080" t="s">
        <v>11</v>
      </c>
      <c r="K8080" s="7">
        <f ca="1">NOW()</f>
        <v>42259.9654398148</v>
      </c>
    </row>
    <row r="8081" customFormat="1" spans="9:9">
      <c r="I8081" t="e">
        <f>D8073+1</f>
        <v>#VALUE!</v>
      </c>
    </row>
    <row r="8082" customFormat="1"/>
    <row r="8083" spans="1:18">
      <c r="A8083" s="2" t="s">
        <v>0</v>
      </c>
      <c r="B8083" s="2" t="str">
        <f>"证券数量"</f>
        <v>证券数量</v>
      </c>
      <c r="C8083" s="2" t="s">
        <v>1</v>
      </c>
      <c r="D8083" s="2" t="str">
        <f>"价格币种"</f>
        <v>价格币种</v>
      </c>
      <c r="E8083" s="2" t="str">
        <f>"成本价"</f>
        <v>成本价</v>
      </c>
      <c r="F8083" s="2" t="str">
        <f>"浮动盈亏"</f>
        <v>浮动盈亏</v>
      </c>
      <c r="G8083" s="2" t="str">
        <f>"盈亏比例(%)"</f>
        <v>盈亏比例(%)</v>
      </c>
      <c r="H8083" s="2" t="str">
        <f>"折算汇率"</f>
        <v>折算汇率</v>
      </c>
      <c r="I8083" s="2" t="str">
        <f>"最新市值"</f>
        <v>最新市值</v>
      </c>
      <c r="J8083" s="2" t="str">
        <f>"当前价"</f>
        <v>当前价</v>
      </c>
      <c r="K8083" s="2" t="str">
        <f>"今买数量"</f>
        <v>今买数量</v>
      </c>
      <c r="L8083" s="2" t="str">
        <f>"今卖数量"</f>
        <v>今卖数量</v>
      </c>
      <c r="M8083" s="2" t="str">
        <f>"证券代码"</f>
        <v>证券代码</v>
      </c>
      <c r="N8083" s="2" t="str">
        <f>"股东代码"</f>
        <v>股东代码</v>
      </c>
      <c r="O8083" s="2" t="str">
        <f>"成本金额"</f>
        <v>成本金额</v>
      </c>
      <c r="P8083" s="2" t="s">
        <v>2</v>
      </c>
      <c r="Q8083" s="2"/>
      <c r="R8083" s="2" t="s">
        <v>3</v>
      </c>
    </row>
    <row r="8084" spans="1:18">
      <c r="A8084" s="2" t="s">
        <v>4</v>
      </c>
      <c r="B8084" s="9" t="s">
        <v>5</v>
      </c>
      <c r="C8084" s="9" t="s">
        <v>5</v>
      </c>
      <c r="D8084" s="2" t="str">
        <f t="shared" ref="D8084:D8099" si="2410">"人民币"</f>
        <v>人民币</v>
      </c>
      <c r="E8084" s="2">
        <v>19.758</v>
      </c>
      <c r="F8084" s="2">
        <v>-1294.53</v>
      </c>
      <c r="G8084" s="2">
        <v>-8.19</v>
      </c>
      <c r="H8084" s="9" t="s">
        <v>6</v>
      </c>
      <c r="I8084" s="2">
        <v>14512</v>
      </c>
      <c r="J8084" s="2">
        <v>18.14</v>
      </c>
      <c r="K8084" s="2">
        <v>0</v>
      </c>
      <c r="L8084" s="2">
        <v>0</v>
      </c>
      <c r="M8084" s="2" t="str">
        <f>"000936"</f>
        <v>000936</v>
      </c>
      <c r="N8084" s="2" t="str">
        <f t="shared" ref="N8084:N8087" si="2411">"0157472516"</f>
        <v>0157472516</v>
      </c>
      <c r="O8084" s="2" t="str">
        <f>"15806.53"</f>
        <v>15806.53</v>
      </c>
      <c r="P8084" s="2">
        <v>30</v>
      </c>
      <c r="Q8084" s="2">
        <f t="shared" ref="Q8084:Q8099" si="2412">P8084*B8084</f>
        <v>24000</v>
      </c>
      <c r="R8084" s="2">
        <f t="shared" ref="R8084:R8099" si="2413">(Q8084-O8084)/O8084*100</f>
        <v>51.835981711356</v>
      </c>
    </row>
    <row r="8085" spans="1:18">
      <c r="A8085" s="2" t="str">
        <f>"创业板B"</f>
        <v>创业板B</v>
      </c>
      <c r="B8085" s="2">
        <v>10000</v>
      </c>
      <c r="C8085" s="2">
        <v>10000</v>
      </c>
      <c r="D8085" s="2" t="str">
        <f>"人民币"</f>
        <v>人民币</v>
      </c>
      <c r="E8085" s="2">
        <v>1.116</v>
      </c>
      <c r="F8085" s="2">
        <v>-927.5</v>
      </c>
      <c r="G8085" s="2">
        <v>-8.33</v>
      </c>
      <c r="H8085" s="2"/>
      <c r="I8085" s="2">
        <v>10230</v>
      </c>
      <c r="J8085" s="2">
        <v>1.023</v>
      </c>
      <c r="K8085" s="2">
        <v>0</v>
      </c>
      <c r="L8085" s="2">
        <v>0</v>
      </c>
      <c r="M8085" s="2" t="str">
        <f>"150153"</f>
        <v>150153</v>
      </c>
      <c r="N8085" s="2" t="str">
        <f>"0157472516"</f>
        <v>0157472516</v>
      </c>
      <c r="O8085" s="2" t="str">
        <f>"11157.50"</f>
        <v>11157.50</v>
      </c>
      <c r="P8085" s="2">
        <v>1.3</v>
      </c>
      <c r="Q8085" s="2">
        <f>P8085*B8085</f>
        <v>13000</v>
      </c>
      <c r="R8085" s="2">
        <f>(Q8085-O8085)/O8085*100</f>
        <v>16.5135559041004</v>
      </c>
    </row>
    <row r="8086" spans="1:18">
      <c r="A8086" s="2" t="s">
        <v>7</v>
      </c>
      <c r="B8086" s="2">
        <v>600</v>
      </c>
      <c r="C8086" s="2">
        <v>600</v>
      </c>
      <c r="D8086" s="2" t="str">
        <f>"人民币"</f>
        <v>人民币</v>
      </c>
      <c r="E8086" s="2">
        <v>17.548</v>
      </c>
      <c r="F8086" s="2">
        <v>-310.88</v>
      </c>
      <c r="G8086" s="2">
        <v>-2.95</v>
      </c>
      <c r="H8086" s="2"/>
      <c r="I8086" s="2">
        <v>10218</v>
      </c>
      <c r="J8086" s="2">
        <v>17.03</v>
      </c>
      <c r="K8086" s="2">
        <v>0</v>
      </c>
      <c r="L8086" s="2">
        <v>0</v>
      </c>
      <c r="M8086" s="2" t="str">
        <f>"600008"</f>
        <v>600008</v>
      </c>
      <c r="N8086" s="2" t="str">
        <f t="shared" ref="N8086:N8089" si="2414">"A453612732"</f>
        <v>A453612732</v>
      </c>
      <c r="O8086" s="2" t="str">
        <f>"10528.88"</f>
        <v>10528.88</v>
      </c>
      <c r="P8086" s="2">
        <v>25</v>
      </c>
      <c r="Q8086" s="2">
        <f>P8086*B8086</f>
        <v>15000</v>
      </c>
      <c r="R8086" s="2">
        <f>(Q8086-O8086)/O8086*100</f>
        <v>42.4652954540274</v>
      </c>
    </row>
    <row r="8087" spans="1:18">
      <c r="A8087" s="2" t="str">
        <f>"华英农业"</f>
        <v>华英农业</v>
      </c>
      <c r="B8087" s="2">
        <v>600</v>
      </c>
      <c r="C8087" s="2">
        <v>300</v>
      </c>
      <c r="D8087" s="2" t="str">
        <f>"人民币"</f>
        <v>人民币</v>
      </c>
      <c r="E8087" s="2">
        <v>14.948</v>
      </c>
      <c r="F8087" s="2">
        <v>-418.66</v>
      </c>
      <c r="G8087" s="2">
        <v>-4.67</v>
      </c>
      <c r="H8087" s="2"/>
      <c r="I8087" s="2">
        <v>8550</v>
      </c>
      <c r="J8087" s="2">
        <v>14.25</v>
      </c>
      <c r="K8087" s="2">
        <v>300</v>
      </c>
      <c r="L8087" s="2">
        <v>0</v>
      </c>
      <c r="M8087" s="2" t="str">
        <f>"002321"</f>
        <v>002321</v>
      </c>
      <c r="N8087" s="2" t="str">
        <f>"0157472516"</f>
        <v>0157472516</v>
      </c>
      <c r="O8087" s="2" t="str">
        <f>"8968.66"</f>
        <v>8968.66</v>
      </c>
      <c r="P8087" s="2">
        <v>25</v>
      </c>
      <c r="Q8087" s="2">
        <f>P8087*B8087</f>
        <v>15000</v>
      </c>
      <c r="R8087" s="2">
        <f>(Q8087-O8087)/O8087*100</f>
        <v>67.2490650777262</v>
      </c>
    </row>
    <row r="8088" spans="1:18">
      <c r="A8088" s="2" t="str">
        <f>"*ST阳化"</f>
        <v>*ST阳化</v>
      </c>
      <c r="B8088" s="2">
        <v>900</v>
      </c>
      <c r="C8088" s="2">
        <v>600</v>
      </c>
      <c r="D8088" s="2" t="str">
        <f>"人民币"</f>
        <v>人民币</v>
      </c>
      <c r="E8088" s="2">
        <v>7.599</v>
      </c>
      <c r="F8088" s="2">
        <v>-80.2</v>
      </c>
      <c r="G8088" s="2">
        <v>-1.17</v>
      </c>
      <c r="H8088" s="2"/>
      <c r="I8088" s="2">
        <v>6759</v>
      </c>
      <c r="J8088" s="2">
        <v>7.51</v>
      </c>
      <c r="K8088" s="2">
        <v>300</v>
      </c>
      <c r="L8088" s="2">
        <v>0</v>
      </c>
      <c r="M8088" s="2" t="str">
        <f>"600691"</f>
        <v>600691</v>
      </c>
      <c r="N8088" s="2" t="str">
        <f>"A453612732"</f>
        <v>A453612732</v>
      </c>
      <c r="O8088" s="2" t="str">
        <f>"6839.20"</f>
        <v>6839.20</v>
      </c>
      <c r="P8088" s="2">
        <v>11</v>
      </c>
      <c r="Q8088" s="2">
        <f>P8088*B8088</f>
        <v>9900</v>
      </c>
      <c r="R8088" s="2">
        <f>(Q8088-O8088)/O8088*100</f>
        <v>44.7537723710376</v>
      </c>
    </row>
    <row r="8089" spans="1:18">
      <c r="A8089" s="2" t="str">
        <f>"雪峰科技"</f>
        <v>雪峰科技</v>
      </c>
      <c r="B8089" s="2">
        <v>200</v>
      </c>
      <c r="C8089" s="2">
        <v>100</v>
      </c>
      <c r="D8089" s="2" t="str">
        <f>"人民币"</f>
        <v>人民币</v>
      </c>
      <c r="E8089" s="2">
        <v>37.898</v>
      </c>
      <c r="F8089" s="2">
        <v>-1239.59</v>
      </c>
      <c r="G8089" s="2">
        <v>-16.35</v>
      </c>
      <c r="H8089" s="2"/>
      <c r="I8089" s="2">
        <v>6340</v>
      </c>
      <c r="J8089" s="2">
        <v>31.7</v>
      </c>
      <c r="K8089" s="2">
        <v>100</v>
      </c>
      <c r="L8089" s="2">
        <v>0</v>
      </c>
      <c r="M8089" s="2" t="str">
        <f>"603227"</f>
        <v>603227</v>
      </c>
      <c r="N8089" s="2" t="str">
        <f>"A453612732"</f>
        <v>A453612732</v>
      </c>
      <c r="O8089" s="2" t="str">
        <f>"7579.59"</f>
        <v>7579.59</v>
      </c>
      <c r="P8089" s="2">
        <v>42</v>
      </c>
      <c r="Q8089" s="2">
        <f>P8089*B8089</f>
        <v>8400</v>
      </c>
      <c r="R8089" s="2">
        <f>(Q8089-O8089)/O8089*100</f>
        <v>10.8239363870605</v>
      </c>
    </row>
    <row r="8090" spans="1:18">
      <c r="A8090" s="2" t="str">
        <f>"三花股份"</f>
        <v>三花股份</v>
      </c>
      <c r="B8090" s="2">
        <v>400</v>
      </c>
      <c r="C8090" s="2">
        <v>400</v>
      </c>
      <c r="D8090" s="2" t="str">
        <f>"人民币"</f>
        <v>人民币</v>
      </c>
      <c r="E8090" s="2">
        <v>13.737</v>
      </c>
      <c r="F8090" s="2">
        <v>69.25</v>
      </c>
      <c r="G8090" s="2">
        <v>1.26</v>
      </c>
      <c r="H8090" s="2"/>
      <c r="I8090" s="2">
        <v>5564</v>
      </c>
      <c r="J8090" s="2">
        <v>13.91</v>
      </c>
      <c r="K8090" s="2">
        <v>0</v>
      </c>
      <c r="L8090" s="2">
        <v>0</v>
      </c>
      <c r="M8090" s="2" t="str">
        <f>"002050"</f>
        <v>002050</v>
      </c>
      <c r="N8090" s="2" t="str">
        <f t="shared" ref="N8090:N8095" si="2415">"0157472516"</f>
        <v>0157472516</v>
      </c>
      <c r="O8090" s="2" t="str">
        <f>"5494.75"</f>
        <v>5494.75</v>
      </c>
      <c r="P8090" s="2">
        <v>20</v>
      </c>
      <c r="Q8090" s="2">
        <f>P8090*B8090</f>
        <v>8000</v>
      </c>
      <c r="R8090" s="2">
        <f>(Q8090-O8090)/O8090*100</f>
        <v>45.5935210883116</v>
      </c>
    </row>
    <row r="8091" spans="1:18">
      <c r="A8091" s="2" t="str">
        <f>"农 产 品"</f>
        <v>农 产 品</v>
      </c>
      <c r="B8091" s="2">
        <v>200</v>
      </c>
      <c r="C8091" s="2">
        <v>200</v>
      </c>
      <c r="D8091" s="2" t="str">
        <f>"人民币"</f>
        <v>人民币</v>
      </c>
      <c r="E8091" s="2">
        <v>25.665</v>
      </c>
      <c r="F8091" s="2">
        <v>-601</v>
      </c>
      <c r="G8091" s="2">
        <v>-11.71</v>
      </c>
      <c r="H8091" s="2"/>
      <c r="I8091" s="2">
        <v>4532</v>
      </c>
      <c r="J8091" s="2">
        <v>22.66</v>
      </c>
      <c r="K8091" s="2">
        <v>0</v>
      </c>
      <c r="L8091" s="2">
        <v>0</v>
      </c>
      <c r="M8091" s="2" t="str">
        <f>"000061"</f>
        <v>000061</v>
      </c>
      <c r="N8091" s="2" t="str">
        <f>"0157472516"</f>
        <v>0157472516</v>
      </c>
      <c r="O8091" s="2" t="str">
        <f>"5133.00"</f>
        <v>5133.00</v>
      </c>
      <c r="P8091" s="2">
        <v>35</v>
      </c>
      <c r="Q8091" s="2">
        <f>P8091*B8091</f>
        <v>7000</v>
      </c>
      <c r="R8091" s="2">
        <f>(Q8091-O8091)/O8091*100</f>
        <v>36.3724917202416</v>
      </c>
    </row>
    <row r="8092" spans="1:18">
      <c r="A8092" s="2" t="str">
        <f>"北京城建"</f>
        <v>北京城建</v>
      </c>
      <c r="B8092" s="2">
        <v>200</v>
      </c>
      <c r="C8092" s="2">
        <v>200</v>
      </c>
      <c r="D8092" s="2" t="str">
        <f>"人民币"</f>
        <v>人民币</v>
      </c>
      <c r="E8092" s="2">
        <v>24.605</v>
      </c>
      <c r="F8092" s="2">
        <v>-394.99</v>
      </c>
      <c r="G8092" s="2">
        <v>-8.03</v>
      </c>
      <c r="H8092" s="2"/>
      <c r="I8092" s="2">
        <v>4526</v>
      </c>
      <c r="J8092" s="2">
        <v>22.63</v>
      </c>
      <c r="K8092" s="2">
        <v>0</v>
      </c>
      <c r="L8092" s="2">
        <v>0</v>
      </c>
      <c r="M8092" s="2" t="str">
        <f>"600266"</f>
        <v>600266</v>
      </c>
      <c r="N8092" s="2" t="str">
        <f t="shared" ref="N8092:N8094" si="2416">"A453612732"</f>
        <v>A453612732</v>
      </c>
      <c r="O8092" s="2" t="str">
        <f>"4920.99"</f>
        <v>4920.99</v>
      </c>
      <c r="P8092" s="2">
        <v>28</v>
      </c>
      <c r="Q8092" s="2">
        <f>P8092*B8092</f>
        <v>5600</v>
      </c>
      <c r="R8092" s="2">
        <f>(Q8092-O8092)/O8092*100</f>
        <v>13.7982397850839</v>
      </c>
    </row>
    <row r="8093" spans="1:18">
      <c r="A8093" s="2" t="str">
        <f>"上汽集团"</f>
        <v>上汽集团</v>
      </c>
      <c r="B8093" s="2">
        <v>200</v>
      </c>
      <c r="C8093" s="2">
        <v>200</v>
      </c>
      <c r="D8093" s="2" t="str">
        <f>"人民币"</f>
        <v>人民币</v>
      </c>
      <c r="E8093" s="2">
        <v>24.736</v>
      </c>
      <c r="F8093" s="2">
        <v>-449.12</v>
      </c>
      <c r="G8093" s="2">
        <v>-9.08</v>
      </c>
      <c r="H8093" s="2"/>
      <c r="I8093" s="2">
        <v>4498</v>
      </c>
      <c r="J8093" s="2">
        <v>22.49</v>
      </c>
      <c r="K8093" s="2">
        <v>0</v>
      </c>
      <c r="L8093" s="2">
        <v>0</v>
      </c>
      <c r="M8093" s="2" t="str">
        <f>"600104"</f>
        <v>600104</v>
      </c>
      <c r="N8093" s="2" t="str">
        <f>"A453612732"</f>
        <v>A453612732</v>
      </c>
      <c r="O8093" s="2" t="str">
        <f>"4947.12"</f>
        <v>4947.12</v>
      </c>
      <c r="P8093" s="2">
        <v>35</v>
      </c>
      <c r="Q8093" s="2">
        <f>P8093*B8093</f>
        <v>7000</v>
      </c>
      <c r="R8093" s="2">
        <f>(Q8093-O8093)/O8093*100</f>
        <v>41.4964666310904</v>
      </c>
    </row>
    <row r="8094" spans="1:18">
      <c r="A8094" s="2" t="str">
        <f>"中海集运"</f>
        <v>中海集运</v>
      </c>
      <c r="B8094" s="2">
        <v>400</v>
      </c>
      <c r="C8094" s="2">
        <v>400</v>
      </c>
      <c r="D8094" s="2" t="str">
        <f>"人民币"</f>
        <v>人民币</v>
      </c>
      <c r="E8094" s="2">
        <v>9.099</v>
      </c>
      <c r="F8094" s="2">
        <v>-167.68</v>
      </c>
      <c r="G8094" s="2">
        <v>-4.6</v>
      </c>
      <c r="H8094" s="2"/>
      <c r="I8094" s="2">
        <v>3472</v>
      </c>
      <c r="J8094" s="2">
        <v>8.68</v>
      </c>
      <c r="K8094" s="2">
        <v>0</v>
      </c>
      <c r="L8094" s="2">
        <v>0</v>
      </c>
      <c r="M8094" s="2" t="str">
        <f>"601866"</f>
        <v>601866</v>
      </c>
      <c r="N8094" s="2" t="str">
        <f>"A453612732"</f>
        <v>A453612732</v>
      </c>
      <c r="O8094" s="2" t="str">
        <f>"3639.68"</f>
        <v>3639.68</v>
      </c>
      <c r="P8094" s="2">
        <v>12</v>
      </c>
      <c r="Q8094" s="2">
        <f>P8094*B8094</f>
        <v>4800</v>
      </c>
      <c r="R8094" s="2">
        <f>(Q8094-O8094)/O8094*100</f>
        <v>31.8797256901706</v>
      </c>
    </row>
    <row r="8095" spans="1:18">
      <c r="A8095" s="2" t="str">
        <f>"中航军B"</f>
        <v>中航军B</v>
      </c>
      <c r="B8095" s="2">
        <v>3000</v>
      </c>
      <c r="C8095" s="2">
        <v>3000</v>
      </c>
      <c r="D8095" s="2" t="str">
        <f>"人民币"</f>
        <v>人民币</v>
      </c>
      <c r="E8095" s="2">
        <v>0.972</v>
      </c>
      <c r="F8095" s="2">
        <v>-62</v>
      </c>
      <c r="G8095" s="2">
        <v>-2.16</v>
      </c>
      <c r="H8095" s="2"/>
      <c r="I8095" s="2">
        <v>2853</v>
      </c>
      <c r="J8095" s="2">
        <v>0.951</v>
      </c>
      <c r="K8095" s="2">
        <v>0</v>
      </c>
      <c r="L8095" s="2">
        <v>0</v>
      </c>
      <c r="M8095" s="2" t="str">
        <f>"150222"</f>
        <v>150222</v>
      </c>
      <c r="N8095" s="2" t="str">
        <f>"0157472516"</f>
        <v>0157472516</v>
      </c>
      <c r="O8095" s="2" t="str">
        <f>"2915.00"</f>
        <v>2915.00</v>
      </c>
      <c r="P8095" s="2">
        <v>1.1</v>
      </c>
      <c r="Q8095" s="2">
        <f>P8095*B8095</f>
        <v>3300</v>
      </c>
      <c r="R8095" s="2">
        <f>(Q8095-O8095)/O8095*100</f>
        <v>13.2075471698113</v>
      </c>
    </row>
    <row r="8096" spans="1:18">
      <c r="A8096" s="2" t="str">
        <f>"华贸物流"</f>
        <v>华贸物流</v>
      </c>
      <c r="B8096" s="2">
        <v>200</v>
      </c>
      <c r="C8096" s="2">
        <v>200</v>
      </c>
      <c r="D8096" s="2" t="str">
        <f>"人民币"</f>
        <v>人民币</v>
      </c>
      <c r="E8096" s="2">
        <v>16.576</v>
      </c>
      <c r="F8096" s="2">
        <v>-473.12</v>
      </c>
      <c r="G8096" s="2">
        <v>-14.27</v>
      </c>
      <c r="H8096" s="2"/>
      <c r="I8096" s="2">
        <v>2842</v>
      </c>
      <c r="J8096" s="2">
        <v>14.21</v>
      </c>
      <c r="K8096" s="2">
        <v>0</v>
      </c>
      <c r="L8096" s="2">
        <v>0</v>
      </c>
      <c r="M8096" s="2" t="str">
        <f>"603128"</f>
        <v>603128</v>
      </c>
      <c r="N8096" s="2" t="str">
        <f t="shared" ref="N8096:N8099" si="2417">"A453612732"</f>
        <v>A453612732</v>
      </c>
      <c r="O8096" s="2" t="str">
        <f>"3315.12"</f>
        <v>3315.12</v>
      </c>
      <c r="P8096" s="2">
        <v>20</v>
      </c>
      <c r="Q8096" s="2">
        <f>P8096*B8096</f>
        <v>4000</v>
      </c>
      <c r="R8096" s="2">
        <f>(Q8096-O8096)/O8096*100</f>
        <v>20.6592823185888</v>
      </c>
    </row>
    <row r="8097" spans="1:18">
      <c r="A8097" s="2" t="str">
        <f>"盛达矿业"</f>
        <v>盛达矿业</v>
      </c>
      <c r="B8097" s="2">
        <v>100</v>
      </c>
      <c r="C8097" s="2">
        <v>100</v>
      </c>
      <c r="D8097" s="2" t="str">
        <f>"人民币"</f>
        <v>人民币</v>
      </c>
      <c r="E8097" s="2">
        <v>38.308</v>
      </c>
      <c r="F8097" s="2">
        <v>-1175.77</v>
      </c>
      <c r="G8097" s="2">
        <v>-30.69</v>
      </c>
      <c r="H8097" s="2"/>
      <c r="I8097" s="2">
        <v>2655</v>
      </c>
      <c r="J8097" s="2">
        <v>26.55</v>
      </c>
      <c r="K8097" s="2">
        <v>0</v>
      </c>
      <c r="L8097" s="2">
        <v>100</v>
      </c>
      <c r="M8097" s="2" t="str">
        <f>"000603"</f>
        <v>000603</v>
      </c>
      <c r="N8097" s="2" t="str">
        <f>"0157472516"</f>
        <v>0157472516</v>
      </c>
      <c r="O8097" s="2" t="str">
        <f>"3830.77"</f>
        <v>3830.77</v>
      </c>
      <c r="P8097" s="2">
        <v>40</v>
      </c>
      <c r="Q8097" s="2">
        <f>P8097*B8097</f>
        <v>4000</v>
      </c>
      <c r="R8097" s="2">
        <f>(Q8097-O8097)/O8097*100</f>
        <v>4.41764971533138</v>
      </c>
    </row>
    <row r="8098" spans="1:18">
      <c r="A8098" s="2" t="str">
        <f>"大众交通"</f>
        <v>大众交通</v>
      </c>
      <c r="B8098" s="2">
        <v>100</v>
      </c>
      <c r="C8098" s="2">
        <v>100</v>
      </c>
      <c r="D8098" s="2" t="str">
        <f>"人民币"</f>
        <v>人民币</v>
      </c>
      <c r="E8098" s="2">
        <v>30.941</v>
      </c>
      <c r="F8098" s="2">
        <v>-1037.13</v>
      </c>
      <c r="G8098" s="2">
        <v>-33.52</v>
      </c>
      <c r="H8098" s="2"/>
      <c r="I8098" s="2">
        <v>2057</v>
      </c>
      <c r="J8098" s="2">
        <v>20.57</v>
      </c>
      <c r="K8098" s="2">
        <v>0</v>
      </c>
      <c r="L8098" s="2">
        <v>0</v>
      </c>
      <c r="M8098" s="2" t="str">
        <f>"600611"</f>
        <v>600611</v>
      </c>
      <c r="N8098" s="2" t="str">
        <f>"A453612732"</f>
        <v>A453612732</v>
      </c>
      <c r="O8098" s="2" t="str">
        <f>"3094.13"</f>
        <v>3094.13</v>
      </c>
      <c r="P8098" s="2">
        <v>28</v>
      </c>
      <c r="Q8098" s="2">
        <f>P8098*B8098</f>
        <v>2800</v>
      </c>
      <c r="R8098" s="2">
        <f>(Q8098-O8098)/O8098*100</f>
        <v>-9.50606470962759</v>
      </c>
    </row>
    <row r="8099" spans="1:18">
      <c r="A8099" s="2" t="str">
        <f>"中国中车"</f>
        <v>中国中车</v>
      </c>
      <c r="B8099" s="2">
        <v>100</v>
      </c>
      <c r="C8099" s="2">
        <v>100</v>
      </c>
      <c r="D8099" s="2" t="str">
        <f>"人民币"</f>
        <v>人民币</v>
      </c>
      <c r="E8099" s="2">
        <v>26.395</v>
      </c>
      <c r="F8099" s="2">
        <v>-631.5</v>
      </c>
      <c r="G8099" s="2">
        <v>-23.92</v>
      </c>
      <c r="H8099" s="2"/>
      <c r="I8099" s="2">
        <v>2008</v>
      </c>
      <c r="J8099" s="2">
        <v>20.08</v>
      </c>
      <c r="K8099" s="2">
        <v>0</v>
      </c>
      <c r="L8099" s="2">
        <v>100</v>
      </c>
      <c r="M8099" s="2" t="str">
        <f>"601766"</f>
        <v>601766</v>
      </c>
      <c r="N8099" s="2" t="str">
        <f>"A453612732"</f>
        <v>A453612732</v>
      </c>
      <c r="O8099" s="2" t="str">
        <f>"2639.50"</f>
        <v>2639.50</v>
      </c>
      <c r="P8099" s="2">
        <v>30</v>
      </c>
      <c r="Q8099" s="2">
        <f>P8099*B8099</f>
        <v>3000</v>
      </c>
      <c r="R8099" s="2">
        <f>(Q8099-O8099)/O8099*100</f>
        <v>13.6578897518469</v>
      </c>
    </row>
    <row r="8100" spans="1:18">
      <c r="A8100" s="2" t="s">
        <v>8</v>
      </c>
      <c r="B8100" s="2" t="s">
        <v>9</v>
      </c>
      <c r="C8100" s="4" t="s">
        <v>10</v>
      </c>
      <c r="D8100" s="4"/>
      <c r="E8100" s="4"/>
      <c r="F8100" s="2"/>
      <c r="G8100" s="2">
        <f>SUM(G8084:G8099)</f>
        <v>-178.38</v>
      </c>
      <c r="H8100" s="2"/>
      <c r="I8100" s="2"/>
      <c r="J8100" s="2"/>
      <c r="K8100" s="2"/>
      <c r="L8100" s="2"/>
      <c r="M8100" s="2"/>
      <c r="N8100" s="2"/>
      <c r="O8100" s="2"/>
      <c r="P8100" s="2"/>
      <c r="Q8100" s="2">
        <f>SUM(Q8084:Q8099)</f>
        <v>134800</v>
      </c>
      <c r="R8100" s="2"/>
    </row>
    <row r="8101" customFormat="1"/>
    <row r="8102" customFormat="1"/>
    <row r="8103" spans="2:18">
      <c r="B8103" s="2" t="str">
        <f>"币种"</f>
        <v>币种</v>
      </c>
      <c r="C8103" s="2" t="str">
        <f>"余额"</f>
        <v>余额</v>
      </c>
      <c r="D8103" s="2" t="str">
        <f>"可用"</f>
        <v>可用</v>
      </c>
      <c r="E8103" s="2" t="str">
        <f>"可取"</f>
        <v>可取</v>
      </c>
      <c r="F8103" s="2" t="str">
        <f>"参考市值"</f>
        <v>参考市值</v>
      </c>
      <c r="G8103" s="2" t="str">
        <f>"资产"</f>
        <v>资产</v>
      </c>
      <c r="H8103" s="2" t="str">
        <f>"盈亏"</f>
        <v>盈亏</v>
      </c>
      <c r="I8103" s="2"/>
      <c r="J8103" s="2"/>
      <c r="K8103" s="2"/>
      <c r="L8103" s="2"/>
      <c r="M8103" s="2"/>
      <c r="N8103" s="2"/>
      <c r="O8103" s="2"/>
      <c r="P8103" s="2"/>
      <c r="Q8103" s="2"/>
      <c r="R8103" s="2"/>
    </row>
    <row r="8104" spans="2:18">
      <c r="B8104" s="2" t="str">
        <f>"人民币"</f>
        <v>人民币</v>
      </c>
      <c r="C8104" s="2" t="str">
        <f>"5508.71"</f>
        <v>5508.71</v>
      </c>
      <c r="D8104" s="2" t="str">
        <f>"138.54"</f>
        <v>138.54</v>
      </c>
      <c r="E8104" s="2" t="str">
        <f>"138.54"</f>
        <v>138.54</v>
      </c>
      <c r="F8104" s="2" t="str">
        <f>"91616.00"</f>
        <v>91616.00</v>
      </c>
      <c r="G8104" s="2" t="str">
        <f>"91754.54"</f>
        <v>91754.54</v>
      </c>
      <c r="H8104" s="2" t="str">
        <f>"-9194.42"</f>
        <v>-9194.42</v>
      </c>
      <c r="I8104" s="2"/>
      <c r="J8104" s="2"/>
      <c r="K8104" s="2"/>
      <c r="L8104" s="2"/>
      <c r="M8104" s="2"/>
      <c r="N8104" s="2"/>
      <c r="O8104" s="2"/>
      <c r="P8104" s="2"/>
      <c r="Q8104" s="2"/>
      <c r="R8104" s="2"/>
    </row>
    <row r="8105" spans="2:18"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8"/>
    </row>
    <row r="8106" spans="2:19">
      <c r="B8106" s="2" t="s">
        <v>0</v>
      </c>
      <c r="C8106" s="2" t="str">
        <f>"证券数量"</f>
        <v>证券数量</v>
      </c>
      <c r="D8106" s="2" t="s">
        <v>1</v>
      </c>
      <c r="E8106" s="2" t="str">
        <f>"价格币种"</f>
        <v>价格币种</v>
      </c>
      <c r="F8106" s="2" t="str">
        <f>"成本价"</f>
        <v>成本价</v>
      </c>
      <c r="G8106" s="2" t="str">
        <f>"浮动盈亏"</f>
        <v>浮动盈亏</v>
      </c>
      <c r="H8106" s="2" t="str">
        <f>"盈亏比例(%)"</f>
        <v>盈亏比例(%)</v>
      </c>
      <c r="I8106" s="2" t="str">
        <f>"折算汇率"</f>
        <v>折算汇率</v>
      </c>
      <c r="J8106" s="2" t="str">
        <f>"最新市值"</f>
        <v>最新市值</v>
      </c>
      <c r="K8106" s="2" t="str">
        <f>"当前价"</f>
        <v>当前价</v>
      </c>
      <c r="L8106" s="2" t="str">
        <f>"今买数量"</f>
        <v>今买数量</v>
      </c>
      <c r="M8106" s="2" t="str">
        <f>"今卖数量"</f>
        <v>今卖数量</v>
      </c>
      <c r="N8106" s="2" t="str">
        <f>"证券代码"</f>
        <v>证券代码</v>
      </c>
      <c r="O8106" s="2" t="str">
        <f>"股东代码"</f>
        <v>股东代码</v>
      </c>
      <c r="P8106" s="2" t="str">
        <f>"成本金额"</f>
        <v>成本金额</v>
      </c>
      <c r="Q8106" s="2" t="s">
        <v>2</v>
      </c>
      <c r="R8106" s="2"/>
      <c r="S8106" s="2" t="s">
        <v>3</v>
      </c>
    </row>
    <row r="8107" spans="2:19">
      <c r="B8107" s="2" t="s">
        <v>4</v>
      </c>
      <c r="C8107" s="9" t="s">
        <v>5</v>
      </c>
      <c r="D8107" s="9" t="s">
        <v>5</v>
      </c>
      <c r="E8107" s="2" t="str">
        <f t="shared" ref="E8107:E8122" si="2418">"人民币"</f>
        <v>人民币</v>
      </c>
      <c r="F8107" s="2">
        <v>19.758</v>
      </c>
      <c r="G8107" s="2">
        <v>-1294.53</v>
      </c>
      <c r="H8107" s="2">
        <v>-8.19</v>
      </c>
      <c r="I8107" s="9" t="s">
        <v>6</v>
      </c>
      <c r="J8107" s="2">
        <v>14512</v>
      </c>
      <c r="K8107" s="2">
        <v>18.14</v>
      </c>
      <c r="L8107" s="2">
        <v>0</v>
      </c>
      <c r="M8107" s="2">
        <v>0</v>
      </c>
      <c r="N8107" s="2" t="str">
        <f>"000936"</f>
        <v>000936</v>
      </c>
      <c r="O8107" s="2" t="str">
        <f t="shared" ref="O8107:O8110" si="2419">"0157472516"</f>
        <v>0157472516</v>
      </c>
      <c r="P8107" s="2" t="str">
        <f>"15806.53"</f>
        <v>15806.53</v>
      </c>
      <c r="Q8107" s="2">
        <v>30</v>
      </c>
      <c r="R8107" s="2">
        <f t="shared" ref="R8107:R8122" si="2420">Q8107*C8107</f>
        <v>24000</v>
      </c>
      <c r="S8107" s="2">
        <f t="shared" ref="S8107:S8122" si="2421">(R8107-P8107)/P8107*100</f>
        <v>51.835981711356</v>
      </c>
    </row>
    <row r="8108" spans="2:19">
      <c r="B8108" s="2" t="str">
        <f>"创业板B"</f>
        <v>创业板B</v>
      </c>
      <c r="C8108" s="2">
        <v>10000</v>
      </c>
      <c r="D8108" s="2">
        <v>10000</v>
      </c>
      <c r="E8108" s="2" t="str">
        <f>"人民币"</f>
        <v>人民币</v>
      </c>
      <c r="F8108" s="2">
        <v>1.116</v>
      </c>
      <c r="G8108" s="2">
        <v>-927.5</v>
      </c>
      <c r="H8108" s="2">
        <v>-8.33</v>
      </c>
      <c r="I8108" s="2"/>
      <c r="J8108" s="2">
        <v>10230</v>
      </c>
      <c r="K8108" s="2">
        <v>1.023</v>
      </c>
      <c r="L8108" s="2">
        <v>0</v>
      </c>
      <c r="M8108" s="2">
        <v>0</v>
      </c>
      <c r="N8108" s="2" t="str">
        <f>"150153"</f>
        <v>150153</v>
      </c>
      <c r="O8108" s="2" t="str">
        <f>"0157472516"</f>
        <v>0157472516</v>
      </c>
      <c r="P8108" s="2" t="str">
        <f>"11157.50"</f>
        <v>11157.50</v>
      </c>
      <c r="Q8108" s="2">
        <v>1.3</v>
      </c>
      <c r="R8108" s="2">
        <f>Q8108*C8108</f>
        <v>13000</v>
      </c>
      <c r="S8108" s="2">
        <f>(R8108-P8108)/P8108*100</f>
        <v>16.5135559041004</v>
      </c>
    </row>
    <row r="8109" spans="2:19">
      <c r="B8109" s="2" t="s">
        <v>7</v>
      </c>
      <c r="C8109" s="2">
        <v>600</v>
      </c>
      <c r="D8109" s="2">
        <v>600</v>
      </c>
      <c r="E8109" s="2" t="str">
        <f>"人民币"</f>
        <v>人民币</v>
      </c>
      <c r="F8109" s="2">
        <v>17.548</v>
      </c>
      <c r="G8109" s="2">
        <v>-310.88</v>
      </c>
      <c r="H8109" s="2">
        <v>-2.95</v>
      </c>
      <c r="I8109" s="2"/>
      <c r="J8109" s="2">
        <v>10218</v>
      </c>
      <c r="K8109" s="2">
        <v>17.03</v>
      </c>
      <c r="L8109" s="2">
        <v>0</v>
      </c>
      <c r="M8109" s="2">
        <v>0</v>
      </c>
      <c r="N8109" s="2" t="str">
        <f>"600008"</f>
        <v>600008</v>
      </c>
      <c r="O8109" s="2" t="str">
        <f t="shared" ref="O8109:O8112" si="2422">"A453612732"</f>
        <v>A453612732</v>
      </c>
      <c r="P8109" s="2" t="str">
        <f>"10528.88"</f>
        <v>10528.88</v>
      </c>
      <c r="Q8109" s="2">
        <v>25</v>
      </c>
      <c r="R8109" s="2">
        <f>Q8109*C8109</f>
        <v>15000</v>
      </c>
      <c r="S8109" s="2">
        <f>(R8109-P8109)/P8109*100</f>
        <v>42.4652954540274</v>
      </c>
    </row>
    <row r="8110" spans="2:19">
      <c r="B8110" s="2" t="str">
        <f>"华英农业"</f>
        <v>华英农业</v>
      </c>
      <c r="C8110" s="2">
        <v>600</v>
      </c>
      <c r="D8110" s="2">
        <v>300</v>
      </c>
      <c r="E8110" s="2" t="str">
        <f>"人民币"</f>
        <v>人民币</v>
      </c>
      <c r="F8110" s="2">
        <v>14.948</v>
      </c>
      <c r="G8110" s="2">
        <v>-418.66</v>
      </c>
      <c r="H8110" s="2">
        <v>-4.67</v>
      </c>
      <c r="I8110" s="2"/>
      <c r="J8110" s="2">
        <v>8550</v>
      </c>
      <c r="K8110" s="2">
        <v>14.25</v>
      </c>
      <c r="L8110" s="2">
        <v>300</v>
      </c>
      <c r="M8110" s="2">
        <v>0</v>
      </c>
      <c r="N8110" s="2" t="str">
        <f>"002321"</f>
        <v>002321</v>
      </c>
      <c r="O8110" s="2" t="str">
        <f>"0157472516"</f>
        <v>0157472516</v>
      </c>
      <c r="P8110" s="2" t="str">
        <f>"8968.66"</f>
        <v>8968.66</v>
      </c>
      <c r="Q8110" s="2">
        <v>25</v>
      </c>
      <c r="R8110" s="2">
        <f>Q8110*C8110</f>
        <v>15000</v>
      </c>
      <c r="S8110" s="2">
        <f>(R8110-P8110)/P8110*100</f>
        <v>67.2490650777262</v>
      </c>
    </row>
    <row r="8111" spans="2:19">
      <c r="B8111" s="2" t="str">
        <f>"*ST阳化"</f>
        <v>*ST阳化</v>
      </c>
      <c r="C8111" s="2">
        <v>900</v>
      </c>
      <c r="D8111" s="2">
        <v>600</v>
      </c>
      <c r="E8111" s="2" t="str">
        <f>"人民币"</f>
        <v>人民币</v>
      </c>
      <c r="F8111" s="2">
        <v>7.599</v>
      </c>
      <c r="G8111" s="2">
        <v>-80.2</v>
      </c>
      <c r="H8111" s="2">
        <v>-1.17</v>
      </c>
      <c r="I8111" s="2"/>
      <c r="J8111" s="2">
        <v>6759</v>
      </c>
      <c r="K8111" s="2">
        <v>7.51</v>
      </c>
      <c r="L8111" s="2">
        <v>300</v>
      </c>
      <c r="M8111" s="2">
        <v>0</v>
      </c>
      <c r="N8111" s="2" t="str">
        <f>"600691"</f>
        <v>600691</v>
      </c>
      <c r="O8111" s="2" t="str">
        <f>"A453612732"</f>
        <v>A453612732</v>
      </c>
      <c r="P8111" s="2" t="str">
        <f>"6839.20"</f>
        <v>6839.20</v>
      </c>
      <c r="Q8111" s="2">
        <v>11</v>
      </c>
      <c r="R8111" s="2">
        <f>Q8111*C8111</f>
        <v>9900</v>
      </c>
      <c r="S8111" s="2">
        <f>(R8111-P8111)/P8111*100</f>
        <v>44.7537723710376</v>
      </c>
    </row>
    <row r="8112" spans="2:19">
      <c r="B8112" s="2" t="str">
        <f>"雪峰科技"</f>
        <v>雪峰科技</v>
      </c>
      <c r="C8112" s="2">
        <v>200</v>
      </c>
      <c r="D8112" s="2">
        <v>100</v>
      </c>
      <c r="E8112" s="2" t="str">
        <f>"人民币"</f>
        <v>人民币</v>
      </c>
      <c r="F8112" s="2">
        <v>37.898</v>
      </c>
      <c r="G8112" s="2">
        <v>-1239.59</v>
      </c>
      <c r="H8112" s="2">
        <v>-16.35</v>
      </c>
      <c r="I8112" s="2"/>
      <c r="J8112" s="2">
        <v>6340</v>
      </c>
      <c r="K8112" s="2">
        <v>31.7</v>
      </c>
      <c r="L8112" s="2">
        <v>100</v>
      </c>
      <c r="M8112" s="2">
        <v>0</v>
      </c>
      <c r="N8112" s="2" t="str">
        <f>"603227"</f>
        <v>603227</v>
      </c>
      <c r="O8112" s="2" t="str">
        <f>"A453612732"</f>
        <v>A453612732</v>
      </c>
      <c r="P8112" s="2" t="str">
        <f>"7579.59"</f>
        <v>7579.59</v>
      </c>
      <c r="Q8112" s="2">
        <v>42</v>
      </c>
      <c r="R8112" s="2">
        <f>Q8112*C8112</f>
        <v>8400</v>
      </c>
      <c r="S8112" s="2">
        <f>(R8112-P8112)/P8112*100</f>
        <v>10.8239363870605</v>
      </c>
    </row>
    <row r="8113" spans="2:19">
      <c r="B8113" s="2" t="str">
        <f>"三花股份"</f>
        <v>三花股份</v>
      </c>
      <c r="C8113" s="2">
        <v>400</v>
      </c>
      <c r="D8113" s="2">
        <v>400</v>
      </c>
      <c r="E8113" s="2" t="str">
        <f>"人民币"</f>
        <v>人民币</v>
      </c>
      <c r="F8113" s="2">
        <v>13.737</v>
      </c>
      <c r="G8113" s="2">
        <v>69.25</v>
      </c>
      <c r="H8113" s="2">
        <v>1.26</v>
      </c>
      <c r="I8113" s="2"/>
      <c r="J8113" s="2">
        <v>5564</v>
      </c>
      <c r="K8113" s="2">
        <v>13.91</v>
      </c>
      <c r="L8113" s="2">
        <v>0</v>
      </c>
      <c r="M8113" s="2">
        <v>0</v>
      </c>
      <c r="N8113" s="2" t="str">
        <f>"002050"</f>
        <v>002050</v>
      </c>
      <c r="O8113" s="2" t="str">
        <f t="shared" ref="O8113:O8118" si="2423">"0157472516"</f>
        <v>0157472516</v>
      </c>
      <c r="P8113" s="2" t="str">
        <f>"5494.75"</f>
        <v>5494.75</v>
      </c>
      <c r="Q8113" s="2">
        <v>20</v>
      </c>
      <c r="R8113" s="2">
        <f>Q8113*C8113</f>
        <v>8000</v>
      </c>
      <c r="S8113" s="2">
        <f>(R8113-P8113)/P8113*100</f>
        <v>45.5935210883116</v>
      </c>
    </row>
    <row r="8114" spans="2:19">
      <c r="B8114" s="2" t="str">
        <f>"农 产 品"</f>
        <v>农 产 品</v>
      </c>
      <c r="C8114" s="2">
        <v>200</v>
      </c>
      <c r="D8114" s="2">
        <v>200</v>
      </c>
      <c r="E8114" s="2" t="str">
        <f>"人民币"</f>
        <v>人民币</v>
      </c>
      <c r="F8114" s="2">
        <v>25.665</v>
      </c>
      <c r="G8114" s="2">
        <v>-601</v>
      </c>
      <c r="H8114" s="2">
        <v>-11.71</v>
      </c>
      <c r="I8114" s="2"/>
      <c r="J8114" s="2">
        <v>4532</v>
      </c>
      <c r="K8114" s="2">
        <v>22.66</v>
      </c>
      <c r="L8114" s="2">
        <v>0</v>
      </c>
      <c r="M8114" s="2">
        <v>0</v>
      </c>
      <c r="N8114" s="2" t="str">
        <f>"000061"</f>
        <v>000061</v>
      </c>
      <c r="O8114" s="2" t="str">
        <f>"0157472516"</f>
        <v>0157472516</v>
      </c>
      <c r="P8114" s="2" t="str">
        <f>"5133.00"</f>
        <v>5133.00</v>
      </c>
      <c r="Q8114" s="2">
        <v>35</v>
      </c>
      <c r="R8114" s="2">
        <f>Q8114*C8114</f>
        <v>7000</v>
      </c>
      <c r="S8114" s="2">
        <f>(R8114-P8114)/P8114*100</f>
        <v>36.3724917202416</v>
      </c>
    </row>
    <row r="8115" spans="2:19">
      <c r="B8115" s="2" t="str">
        <f>"北京城建"</f>
        <v>北京城建</v>
      </c>
      <c r="C8115" s="2">
        <v>200</v>
      </c>
      <c r="D8115" s="2">
        <v>200</v>
      </c>
      <c r="E8115" s="2" t="str">
        <f>"人民币"</f>
        <v>人民币</v>
      </c>
      <c r="F8115" s="2">
        <v>24.605</v>
      </c>
      <c r="G8115" s="2">
        <v>-394.99</v>
      </c>
      <c r="H8115" s="2">
        <v>-8.03</v>
      </c>
      <c r="I8115" s="2"/>
      <c r="J8115" s="2">
        <v>4526</v>
      </c>
      <c r="K8115" s="2">
        <v>22.63</v>
      </c>
      <c r="L8115" s="2">
        <v>0</v>
      </c>
      <c r="M8115" s="2">
        <v>0</v>
      </c>
      <c r="N8115" s="2" t="str">
        <f>"600266"</f>
        <v>600266</v>
      </c>
      <c r="O8115" s="2" t="str">
        <f t="shared" ref="O8115:O8117" si="2424">"A453612732"</f>
        <v>A453612732</v>
      </c>
      <c r="P8115" s="2" t="str">
        <f>"4920.99"</f>
        <v>4920.99</v>
      </c>
      <c r="Q8115" s="2">
        <v>28</v>
      </c>
      <c r="R8115" s="2">
        <f>Q8115*C8115</f>
        <v>5600</v>
      </c>
      <c r="S8115" s="2">
        <f>(R8115-P8115)/P8115*100</f>
        <v>13.7982397850839</v>
      </c>
    </row>
    <row r="8116" spans="2:19">
      <c r="B8116" s="2" t="str">
        <f>"上汽集团"</f>
        <v>上汽集团</v>
      </c>
      <c r="C8116" s="2">
        <v>200</v>
      </c>
      <c r="D8116" s="2">
        <v>200</v>
      </c>
      <c r="E8116" s="2" t="str">
        <f>"人民币"</f>
        <v>人民币</v>
      </c>
      <c r="F8116" s="2">
        <v>24.736</v>
      </c>
      <c r="G8116" s="2">
        <v>-449.12</v>
      </c>
      <c r="H8116" s="2">
        <v>-9.08</v>
      </c>
      <c r="I8116" s="2"/>
      <c r="J8116" s="2">
        <v>4498</v>
      </c>
      <c r="K8116" s="2">
        <v>22.49</v>
      </c>
      <c r="L8116" s="2">
        <v>0</v>
      </c>
      <c r="M8116" s="2">
        <v>0</v>
      </c>
      <c r="N8116" s="2" t="str">
        <f>"600104"</f>
        <v>600104</v>
      </c>
      <c r="O8116" s="2" t="str">
        <f>"A453612732"</f>
        <v>A453612732</v>
      </c>
      <c r="P8116" s="2" t="str">
        <f>"4947.12"</f>
        <v>4947.12</v>
      </c>
      <c r="Q8116" s="2">
        <v>35</v>
      </c>
      <c r="R8116" s="2">
        <f>Q8116*C8116</f>
        <v>7000</v>
      </c>
      <c r="S8116" s="2">
        <f>(R8116-P8116)/P8116*100</f>
        <v>41.4964666310904</v>
      </c>
    </row>
    <row r="8117" spans="2:19">
      <c r="B8117" s="2" t="str">
        <f>"中海集运"</f>
        <v>中海集运</v>
      </c>
      <c r="C8117" s="2">
        <v>400</v>
      </c>
      <c r="D8117" s="2">
        <v>400</v>
      </c>
      <c r="E8117" s="2" t="str">
        <f>"人民币"</f>
        <v>人民币</v>
      </c>
      <c r="F8117" s="2">
        <v>9.099</v>
      </c>
      <c r="G8117" s="2">
        <v>-167.68</v>
      </c>
      <c r="H8117" s="2">
        <v>-4.6</v>
      </c>
      <c r="I8117" s="2"/>
      <c r="J8117" s="2">
        <v>3472</v>
      </c>
      <c r="K8117" s="2">
        <v>8.68</v>
      </c>
      <c r="L8117" s="2">
        <v>0</v>
      </c>
      <c r="M8117" s="2">
        <v>0</v>
      </c>
      <c r="N8117" s="2" t="str">
        <f>"601866"</f>
        <v>601866</v>
      </c>
      <c r="O8117" s="2" t="str">
        <f>"A453612732"</f>
        <v>A453612732</v>
      </c>
      <c r="P8117" s="2" t="str">
        <f>"3639.68"</f>
        <v>3639.68</v>
      </c>
      <c r="Q8117" s="2">
        <v>12</v>
      </c>
      <c r="R8117" s="2">
        <f>Q8117*C8117</f>
        <v>4800</v>
      </c>
      <c r="S8117" s="2">
        <f>(R8117-P8117)/P8117*100</f>
        <v>31.8797256901706</v>
      </c>
    </row>
    <row r="8118" spans="2:19">
      <c r="B8118" s="2" t="str">
        <f>"中航军B"</f>
        <v>中航军B</v>
      </c>
      <c r="C8118" s="2">
        <v>3000</v>
      </c>
      <c r="D8118" s="2">
        <v>3000</v>
      </c>
      <c r="E8118" s="2" t="str">
        <f>"人民币"</f>
        <v>人民币</v>
      </c>
      <c r="F8118" s="2">
        <v>0.972</v>
      </c>
      <c r="G8118" s="2">
        <v>-62</v>
      </c>
      <c r="H8118" s="2">
        <v>-2.16</v>
      </c>
      <c r="I8118" s="2"/>
      <c r="J8118" s="2">
        <v>2853</v>
      </c>
      <c r="K8118" s="2">
        <v>0.951</v>
      </c>
      <c r="L8118" s="2">
        <v>0</v>
      </c>
      <c r="M8118" s="2">
        <v>0</v>
      </c>
      <c r="N8118" s="2" t="str">
        <f>"150222"</f>
        <v>150222</v>
      </c>
      <c r="O8118" s="2" t="str">
        <f>"0157472516"</f>
        <v>0157472516</v>
      </c>
      <c r="P8118" s="2" t="str">
        <f>"2915.00"</f>
        <v>2915.00</v>
      </c>
      <c r="Q8118" s="2">
        <v>1.1</v>
      </c>
      <c r="R8118" s="2">
        <f>Q8118*C8118</f>
        <v>3300</v>
      </c>
      <c r="S8118" s="2">
        <f>(R8118-P8118)/P8118*100</f>
        <v>13.2075471698113</v>
      </c>
    </row>
    <row r="8119" spans="2:19">
      <c r="B8119" s="2" t="str">
        <f>"华贸物流"</f>
        <v>华贸物流</v>
      </c>
      <c r="C8119" s="2">
        <v>200</v>
      </c>
      <c r="D8119" s="2">
        <v>200</v>
      </c>
      <c r="E8119" s="2" t="str">
        <f>"人民币"</f>
        <v>人民币</v>
      </c>
      <c r="F8119" s="2">
        <v>16.576</v>
      </c>
      <c r="G8119" s="2">
        <v>-473.12</v>
      </c>
      <c r="H8119" s="2">
        <v>-14.27</v>
      </c>
      <c r="I8119" s="2"/>
      <c r="J8119" s="2">
        <v>2842</v>
      </c>
      <c r="K8119" s="2">
        <v>14.21</v>
      </c>
      <c r="L8119" s="2">
        <v>0</v>
      </c>
      <c r="M8119" s="2">
        <v>0</v>
      </c>
      <c r="N8119" s="2" t="str">
        <f>"603128"</f>
        <v>603128</v>
      </c>
      <c r="O8119" s="2" t="str">
        <f t="shared" ref="O8119:O8122" si="2425">"A453612732"</f>
        <v>A453612732</v>
      </c>
      <c r="P8119" s="2" t="str">
        <f>"3315.12"</f>
        <v>3315.12</v>
      </c>
      <c r="Q8119" s="2">
        <v>20</v>
      </c>
      <c r="R8119" s="2">
        <f>Q8119*C8119</f>
        <v>4000</v>
      </c>
      <c r="S8119" s="2">
        <f>(R8119-P8119)/P8119*100</f>
        <v>20.6592823185888</v>
      </c>
    </row>
    <row r="8120" spans="2:19">
      <c r="B8120" s="2" t="str">
        <f>"盛达矿业"</f>
        <v>盛达矿业</v>
      </c>
      <c r="C8120" s="2">
        <v>100</v>
      </c>
      <c r="D8120" s="2">
        <v>100</v>
      </c>
      <c r="E8120" s="2" t="str">
        <f>"人民币"</f>
        <v>人民币</v>
      </c>
      <c r="F8120" s="2">
        <v>38.308</v>
      </c>
      <c r="G8120" s="2">
        <v>-1175.77</v>
      </c>
      <c r="H8120" s="2">
        <v>-30.69</v>
      </c>
      <c r="I8120" s="2"/>
      <c r="J8120" s="2">
        <v>2655</v>
      </c>
      <c r="K8120" s="2">
        <v>26.55</v>
      </c>
      <c r="L8120" s="2">
        <v>0</v>
      </c>
      <c r="M8120" s="2">
        <v>100</v>
      </c>
      <c r="N8120" s="2" t="str">
        <f>"000603"</f>
        <v>000603</v>
      </c>
      <c r="O8120" s="2" t="str">
        <f>"0157472516"</f>
        <v>0157472516</v>
      </c>
      <c r="P8120" s="2" t="str">
        <f>"3830.77"</f>
        <v>3830.77</v>
      </c>
      <c r="Q8120" s="2">
        <v>40</v>
      </c>
      <c r="R8120" s="2">
        <f>Q8120*C8120</f>
        <v>4000</v>
      </c>
      <c r="S8120" s="2">
        <f>(R8120-P8120)/P8120*100</f>
        <v>4.41764971533138</v>
      </c>
    </row>
    <row r="8121" spans="2:19">
      <c r="B8121" s="2" t="str">
        <f>"大众交通"</f>
        <v>大众交通</v>
      </c>
      <c r="C8121" s="2">
        <v>100</v>
      </c>
      <c r="D8121" s="2">
        <v>100</v>
      </c>
      <c r="E8121" s="2" t="str">
        <f>"人民币"</f>
        <v>人民币</v>
      </c>
      <c r="F8121" s="2">
        <v>30.941</v>
      </c>
      <c r="G8121" s="2">
        <v>-1037.13</v>
      </c>
      <c r="H8121" s="2">
        <v>-33.52</v>
      </c>
      <c r="I8121" s="2"/>
      <c r="J8121" s="2">
        <v>2057</v>
      </c>
      <c r="K8121" s="2">
        <v>20.57</v>
      </c>
      <c r="L8121" s="2">
        <v>0</v>
      </c>
      <c r="M8121" s="2">
        <v>0</v>
      </c>
      <c r="N8121" s="2" t="str">
        <f>"600611"</f>
        <v>600611</v>
      </c>
      <c r="O8121" s="2" t="str">
        <f>"A453612732"</f>
        <v>A453612732</v>
      </c>
      <c r="P8121" s="2" t="str">
        <f>"3094.13"</f>
        <v>3094.13</v>
      </c>
      <c r="Q8121" s="2">
        <v>28</v>
      </c>
      <c r="R8121" s="2">
        <f>Q8121*C8121</f>
        <v>2800</v>
      </c>
      <c r="S8121" s="2">
        <f>(R8121-P8121)/P8121*100</f>
        <v>-9.50606470962759</v>
      </c>
    </row>
    <row r="8122" spans="2:19">
      <c r="B8122" s="2" t="str">
        <f>"中国中车"</f>
        <v>中国中车</v>
      </c>
      <c r="C8122" s="2">
        <v>100</v>
      </c>
      <c r="D8122" s="2">
        <v>100</v>
      </c>
      <c r="E8122" s="2" t="str">
        <f>"人民币"</f>
        <v>人民币</v>
      </c>
      <c r="F8122" s="2">
        <v>26.395</v>
      </c>
      <c r="G8122" s="2">
        <v>-631.5</v>
      </c>
      <c r="H8122" s="2">
        <v>-23.92</v>
      </c>
      <c r="I8122" s="2"/>
      <c r="J8122" s="2">
        <v>2008</v>
      </c>
      <c r="K8122" s="2">
        <v>20.08</v>
      </c>
      <c r="L8122" s="2">
        <v>0</v>
      </c>
      <c r="M8122" s="2">
        <v>100</v>
      </c>
      <c r="N8122" s="2" t="str">
        <f>"601766"</f>
        <v>601766</v>
      </c>
      <c r="O8122" s="2" t="str">
        <f>"A453612732"</f>
        <v>A453612732</v>
      </c>
      <c r="P8122" s="2" t="str">
        <f>"2639.50"</f>
        <v>2639.50</v>
      </c>
      <c r="Q8122" s="2">
        <v>30</v>
      </c>
      <c r="R8122" s="2">
        <f>Q8122*C8122</f>
        <v>3000</v>
      </c>
      <c r="S8122" s="2">
        <f>(R8122-P8122)/P8122*100</f>
        <v>13.6578897518469</v>
      </c>
    </row>
    <row r="8123" spans="2:19">
      <c r="B8123" s="2" t="s">
        <v>8</v>
      </c>
      <c r="C8123" s="2" t="s">
        <v>9</v>
      </c>
      <c r="D8123" s="4" t="s">
        <v>10</v>
      </c>
      <c r="E8123" s="4"/>
      <c r="F8123" s="4"/>
      <c r="G8123" s="2"/>
      <c r="H8123" s="2">
        <f>SUM(H8107:H8122)</f>
        <v>-178.38</v>
      </c>
      <c r="I8123" s="2"/>
      <c r="J8123" s="2"/>
      <c r="K8123" s="2"/>
      <c r="L8123" s="2"/>
      <c r="M8123" s="2"/>
      <c r="N8123" s="2"/>
      <c r="O8123" s="2"/>
      <c r="P8123" s="2"/>
      <c r="Q8123" s="2"/>
      <c r="R8123" s="2">
        <f>SUM(R8107:R8122)</f>
        <v>134800</v>
      </c>
      <c r="S8123" s="2"/>
    </row>
    <row r="8124" customFormat="1" spans="4:9">
      <c r="D8124" s="5"/>
      <c r="E8124" s="5"/>
      <c r="F8124" s="5"/>
      <c r="I8124" s="6">
        <v>42257</v>
      </c>
    </row>
    <row r="8125" customFormat="1" spans="11:11">
      <c r="K8125" s="6">
        <f>I8124+1</f>
        <v>42258</v>
      </c>
    </row>
    <row r="8126" customFormat="1" spans="3:12">
      <c r="C8126" t="s">
        <v>11</v>
      </c>
      <c r="L8126" s="7">
        <f ca="1">NOW()</f>
        <v>42259.9654398148</v>
      </c>
    </row>
    <row r="8127" customFormat="1" spans="10:10">
      <c r="J8127" t="e">
        <f>E8119+1</f>
        <v>#VALUE!</v>
      </c>
    </row>
    <row r="8128" customFormat="1" spans="7:7">
      <c r="G8128" t="s">
        <v>12</v>
      </c>
    </row>
    <row r="8129" customFormat="1" spans="6:6">
      <c r="F8129" t="s">
        <v>13</v>
      </c>
    </row>
    <row r="8130" spans="1:17">
      <c r="A8130" s="2" t="str">
        <f>"币种"</f>
        <v>币种</v>
      </c>
      <c r="B8130" s="2" t="str">
        <f>"余额"</f>
        <v>余额</v>
      </c>
      <c r="C8130" s="2" t="str">
        <f>"可用"</f>
        <v>可用</v>
      </c>
      <c r="D8130" s="2" t="str">
        <f>"可取"</f>
        <v>可取</v>
      </c>
      <c r="E8130" s="2" t="str">
        <f>"参考市值"</f>
        <v>参考市值</v>
      </c>
      <c r="F8130" s="2" t="str">
        <f>"资产"</f>
        <v>资产</v>
      </c>
      <c r="G8130" s="2" t="str">
        <f>"盈亏"</f>
        <v>盈亏</v>
      </c>
      <c r="H8130" s="2"/>
      <c r="I8130" s="2"/>
      <c r="J8130" s="2"/>
      <c r="K8130" s="2"/>
      <c r="L8130" s="2"/>
      <c r="M8130" s="2"/>
      <c r="N8130" s="2"/>
      <c r="O8130" s="2"/>
      <c r="P8130" s="2"/>
      <c r="Q8130" s="2"/>
    </row>
    <row r="8131" spans="1:17">
      <c r="A8131" s="2" t="str">
        <f>"人民币"</f>
        <v>人民币</v>
      </c>
      <c r="B8131" s="2" t="str">
        <f>"5508.71"</f>
        <v>5508.71</v>
      </c>
      <c r="C8131" s="2" t="str">
        <f>"138.54"</f>
        <v>138.54</v>
      </c>
      <c r="D8131" s="2" t="str">
        <f>"138.54"</f>
        <v>138.54</v>
      </c>
      <c r="E8131" s="2" t="str">
        <f>"91616.00"</f>
        <v>91616.00</v>
      </c>
      <c r="F8131" s="2" t="str">
        <f>"91754.54"</f>
        <v>91754.54</v>
      </c>
      <c r="G8131" s="2" t="str">
        <f>"-9194.42"</f>
        <v>-9194.42</v>
      </c>
      <c r="H8131" s="2"/>
      <c r="I8131" s="2"/>
      <c r="J8131" s="2"/>
      <c r="K8131" s="2"/>
      <c r="L8131" s="2"/>
      <c r="M8131" s="2"/>
      <c r="N8131" s="2"/>
      <c r="O8131" s="2"/>
      <c r="P8131" s="2"/>
      <c r="Q8131" s="2"/>
    </row>
    <row r="8132" spans="1:17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8"/>
    </row>
    <row r="8133" spans="1:18">
      <c r="A8133" s="2" t="s">
        <v>0</v>
      </c>
      <c r="B8133" s="2" t="str">
        <f>"证券数量"</f>
        <v>证券数量</v>
      </c>
      <c r="C8133" s="2" t="s">
        <v>1</v>
      </c>
      <c r="D8133" s="2" t="str">
        <f>"价格币种"</f>
        <v>价格币种</v>
      </c>
      <c r="E8133" s="2" t="str">
        <f>"成本价"</f>
        <v>成本价</v>
      </c>
      <c r="F8133" s="2" t="str">
        <f>"浮动盈亏"</f>
        <v>浮动盈亏</v>
      </c>
      <c r="G8133" s="2" t="str">
        <f>"盈亏比例(%)"</f>
        <v>盈亏比例(%)</v>
      </c>
      <c r="H8133" s="2" t="str">
        <f>"折算汇率"</f>
        <v>折算汇率</v>
      </c>
      <c r="I8133" s="2" t="str">
        <f>"最新市值"</f>
        <v>最新市值</v>
      </c>
      <c r="J8133" s="2" t="str">
        <f>"当前价"</f>
        <v>当前价</v>
      </c>
      <c r="K8133" s="2" t="str">
        <f>"今买数量"</f>
        <v>今买数量</v>
      </c>
      <c r="L8133" s="2" t="str">
        <f>"今卖数量"</f>
        <v>今卖数量</v>
      </c>
      <c r="M8133" s="2" t="str">
        <f>"证券代码"</f>
        <v>证券代码</v>
      </c>
      <c r="N8133" s="2" t="str">
        <f>"股东代码"</f>
        <v>股东代码</v>
      </c>
      <c r="O8133" s="2" t="str">
        <f>"成本金额"</f>
        <v>成本金额</v>
      </c>
      <c r="P8133" s="2" t="s">
        <v>2</v>
      </c>
      <c r="Q8133" s="2"/>
      <c r="R8133" s="2" t="s">
        <v>3</v>
      </c>
    </row>
    <row r="8134" spans="1:18">
      <c r="A8134" s="2" t="s">
        <v>4</v>
      </c>
      <c r="B8134" s="9" t="s">
        <v>5</v>
      </c>
      <c r="C8134" s="9" t="s">
        <v>5</v>
      </c>
      <c r="D8134" s="2" t="str">
        <f t="shared" ref="D8134:D8149" si="2426">"人民币"</f>
        <v>人民币</v>
      </c>
      <c r="E8134" s="2">
        <v>19.758</v>
      </c>
      <c r="F8134" s="2">
        <v>-1294.53</v>
      </c>
      <c r="G8134" s="2">
        <v>-8.19</v>
      </c>
      <c r="H8134" s="9" t="s">
        <v>6</v>
      </c>
      <c r="I8134" s="2">
        <v>14512</v>
      </c>
      <c r="J8134" s="2">
        <v>18.14</v>
      </c>
      <c r="K8134" s="2">
        <v>0</v>
      </c>
      <c r="L8134" s="2">
        <v>0</v>
      </c>
      <c r="M8134" s="2" t="str">
        <f>"000936"</f>
        <v>000936</v>
      </c>
      <c r="N8134" s="2" t="str">
        <f t="shared" ref="N8134:N8137" si="2427">"0157472516"</f>
        <v>0157472516</v>
      </c>
      <c r="O8134" s="2" t="str">
        <f>"15806.53"</f>
        <v>15806.53</v>
      </c>
      <c r="P8134" s="2">
        <v>30</v>
      </c>
      <c r="Q8134" s="2">
        <f t="shared" ref="Q8134:Q8149" si="2428">P8134*B8134</f>
        <v>24000</v>
      </c>
      <c r="R8134" s="2">
        <f t="shared" ref="R8134:R8149" si="2429">(Q8134-O8134)/O8134*100</f>
        <v>51.835981711356</v>
      </c>
    </row>
    <row r="8135" spans="1:18">
      <c r="A8135" s="2" t="str">
        <f>"创业板B"</f>
        <v>创业板B</v>
      </c>
      <c r="B8135" s="2">
        <v>10000</v>
      </c>
      <c r="C8135" s="2">
        <v>10000</v>
      </c>
      <c r="D8135" s="2" t="str">
        <f>"人民币"</f>
        <v>人民币</v>
      </c>
      <c r="E8135" s="2">
        <v>1.116</v>
      </c>
      <c r="F8135" s="2">
        <v>-927.5</v>
      </c>
      <c r="G8135" s="2">
        <v>-8.33</v>
      </c>
      <c r="H8135" s="2"/>
      <c r="I8135" s="2">
        <v>10230</v>
      </c>
      <c r="J8135" s="2">
        <v>1.023</v>
      </c>
      <c r="K8135" s="2">
        <v>0</v>
      </c>
      <c r="L8135" s="2">
        <v>0</v>
      </c>
      <c r="M8135" s="2" t="str">
        <f>"150153"</f>
        <v>150153</v>
      </c>
      <c r="N8135" s="2" t="str">
        <f>"0157472516"</f>
        <v>0157472516</v>
      </c>
      <c r="O8135" s="2" t="str">
        <f>"11157.50"</f>
        <v>11157.50</v>
      </c>
      <c r="P8135" s="2">
        <v>1.3</v>
      </c>
      <c r="Q8135" s="2">
        <f>P8135*B8135</f>
        <v>13000</v>
      </c>
      <c r="R8135" s="2">
        <f>(Q8135-O8135)/O8135*100</f>
        <v>16.5135559041004</v>
      </c>
    </row>
    <row r="8136" spans="1:18">
      <c r="A8136" s="2" t="s">
        <v>7</v>
      </c>
      <c r="B8136" s="2">
        <v>600</v>
      </c>
      <c r="C8136" s="2">
        <v>600</v>
      </c>
      <c r="D8136" s="2" t="str">
        <f>"人民币"</f>
        <v>人民币</v>
      </c>
      <c r="E8136" s="2">
        <v>17.548</v>
      </c>
      <c r="F8136" s="2">
        <v>-310.88</v>
      </c>
      <c r="G8136" s="2">
        <v>-2.95</v>
      </c>
      <c r="H8136" s="2"/>
      <c r="I8136" s="2">
        <v>10218</v>
      </c>
      <c r="J8136" s="2">
        <v>17.03</v>
      </c>
      <c r="K8136" s="2">
        <v>0</v>
      </c>
      <c r="L8136" s="2">
        <v>0</v>
      </c>
      <c r="M8136" s="2" t="str">
        <f>"600008"</f>
        <v>600008</v>
      </c>
      <c r="N8136" s="2" t="str">
        <f t="shared" ref="N8136:N8139" si="2430">"A453612732"</f>
        <v>A453612732</v>
      </c>
      <c r="O8136" s="2" t="str">
        <f>"10528.88"</f>
        <v>10528.88</v>
      </c>
      <c r="P8136" s="2">
        <v>25</v>
      </c>
      <c r="Q8136" s="2">
        <f>P8136*B8136</f>
        <v>15000</v>
      </c>
      <c r="R8136" s="2">
        <f>(Q8136-O8136)/O8136*100</f>
        <v>42.4652954540274</v>
      </c>
    </row>
    <row r="8137" spans="1:18">
      <c r="A8137" s="2" t="str">
        <f>"华英农业"</f>
        <v>华英农业</v>
      </c>
      <c r="B8137" s="2">
        <v>600</v>
      </c>
      <c r="C8137" s="2">
        <v>300</v>
      </c>
      <c r="D8137" s="2" t="str">
        <f>"人民币"</f>
        <v>人民币</v>
      </c>
      <c r="E8137" s="2">
        <v>14.948</v>
      </c>
      <c r="F8137" s="2">
        <v>-418.66</v>
      </c>
      <c r="G8137" s="2">
        <v>-4.67</v>
      </c>
      <c r="H8137" s="2"/>
      <c r="I8137" s="2">
        <v>8550</v>
      </c>
      <c r="J8137" s="2">
        <v>14.25</v>
      </c>
      <c r="K8137" s="2">
        <v>300</v>
      </c>
      <c r="L8137" s="2">
        <v>0</v>
      </c>
      <c r="M8137" s="2" t="str">
        <f>"002321"</f>
        <v>002321</v>
      </c>
      <c r="N8137" s="2" t="str">
        <f>"0157472516"</f>
        <v>0157472516</v>
      </c>
      <c r="O8137" s="2" t="str">
        <f>"8968.66"</f>
        <v>8968.66</v>
      </c>
      <c r="P8137" s="2">
        <v>25</v>
      </c>
      <c r="Q8137" s="2">
        <f>P8137*B8137</f>
        <v>15000</v>
      </c>
      <c r="R8137" s="2">
        <f>(Q8137-O8137)/O8137*100</f>
        <v>67.2490650777262</v>
      </c>
    </row>
    <row r="8138" spans="1:18">
      <c r="A8138" s="2" t="str">
        <f>"*ST阳化"</f>
        <v>*ST阳化</v>
      </c>
      <c r="B8138" s="2">
        <v>900</v>
      </c>
      <c r="C8138" s="2">
        <v>600</v>
      </c>
      <c r="D8138" s="2" t="str">
        <f>"人民币"</f>
        <v>人民币</v>
      </c>
      <c r="E8138" s="2">
        <v>7.599</v>
      </c>
      <c r="F8138" s="2">
        <v>-80.2</v>
      </c>
      <c r="G8138" s="2">
        <v>-1.17</v>
      </c>
      <c r="H8138" s="2"/>
      <c r="I8138" s="2">
        <v>6759</v>
      </c>
      <c r="J8138" s="2">
        <v>7.51</v>
      </c>
      <c r="K8138" s="2">
        <v>300</v>
      </c>
      <c r="L8138" s="2">
        <v>0</v>
      </c>
      <c r="M8138" s="2" t="str">
        <f>"600691"</f>
        <v>600691</v>
      </c>
      <c r="N8138" s="2" t="str">
        <f>"A453612732"</f>
        <v>A453612732</v>
      </c>
      <c r="O8138" s="2" t="str">
        <f>"6839.20"</f>
        <v>6839.20</v>
      </c>
      <c r="P8138" s="2">
        <v>11</v>
      </c>
      <c r="Q8138" s="2">
        <f>P8138*B8138</f>
        <v>9900</v>
      </c>
      <c r="R8138" s="2">
        <f>(Q8138-O8138)/O8138*100</f>
        <v>44.7537723710376</v>
      </c>
    </row>
    <row r="8139" spans="1:18">
      <c r="A8139" s="2" t="str">
        <f>"雪峰科技"</f>
        <v>雪峰科技</v>
      </c>
      <c r="B8139" s="2">
        <v>200</v>
      </c>
      <c r="C8139" s="2">
        <v>100</v>
      </c>
      <c r="D8139" s="2" t="str">
        <f>"人民币"</f>
        <v>人民币</v>
      </c>
      <c r="E8139" s="2">
        <v>37.898</v>
      </c>
      <c r="F8139" s="2">
        <v>-1239.59</v>
      </c>
      <c r="G8139" s="2">
        <v>-16.35</v>
      </c>
      <c r="H8139" s="2"/>
      <c r="I8139" s="2">
        <v>6340</v>
      </c>
      <c r="J8139" s="2">
        <v>31.7</v>
      </c>
      <c r="K8139" s="2">
        <v>100</v>
      </c>
      <c r="L8139" s="2">
        <v>0</v>
      </c>
      <c r="M8139" s="2" t="str">
        <f>"603227"</f>
        <v>603227</v>
      </c>
      <c r="N8139" s="2" t="str">
        <f>"A453612732"</f>
        <v>A453612732</v>
      </c>
      <c r="O8139" s="2" t="str">
        <f>"7579.59"</f>
        <v>7579.59</v>
      </c>
      <c r="P8139" s="2">
        <v>42</v>
      </c>
      <c r="Q8139" s="2">
        <f>P8139*B8139</f>
        <v>8400</v>
      </c>
      <c r="R8139" s="2">
        <f>(Q8139-O8139)/O8139*100</f>
        <v>10.8239363870605</v>
      </c>
    </row>
    <row r="8140" spans="1:18">
      <c r="A8140" s="2" t="str">
        <f>"三花股份"</f>
        <v>三花股份</v>
      </c>
      <c r="B8140" s="2">
        <v>400</v>
      </c>
      <c r="C8140" s="2">
        <v>400</v>
      </c>
      <c r="D8140" s="2" t="str">
        <f>"人民币"</f>
        <v>人民币</v>
      </c>
      <c r="E8140" s="2">
        <v>13.737</v>
      </c>
      <c r="F8140" s="2">
        <v>69.25</v>
      </c>
      <c r="G8140" s="2">
        <v>1.26</v>
      </c>
      <c r="H8140" s="2"/>
      <c r="I8140" s="2">
        <v>5564</v>
      </c>
      <c r="J8140" s="2">
        <v>13.91</v>
      </c>
      <c r="K8140" s="2">
        <v>0</v>
      </c>
      <c r="L8140" s="2">
        <v>0</v>
      </c>
      <c r="M8140" s="2" t="str">
        <f>"002050"</f>
        <v>002050</v>
      </c>
      <c r="N8140" s="2" t="str">
        <f t="shared" ref="N8140:N8145" si="2431">"0157472516"</f>
        <v>0157472516</v>
      </c>
      <c r="O8140" s="2" t="str">
        <f>"5494.75"</f>
        <v>5494.75</v>
      </c>
      <c r="P8140" s="2">
        <v>20</v>
      </c>
      <c r="Q8140" s="2">
        <f>P8140*B8140</f>
        <v>8000</v>
      </c>
      <c r="R8140" s="2">
        <f>(Q8140-O8140)/O8140*100</f>
        <v>45.5935210883116</v>
      </c>
    </row>
    <row r="8141" spans="1:18">
      <c r="A8141" s="2" t="str">
        <f>"农 产 品"</f>
        <v>农 产 品</v>
      </c>
      <c r="B8141" s="2">
        <v>200</v>
      </c>
      <c r="C8141" s="2">
        <v>200</v>
      </c>
      <c r="D8141" s="2" t="str">
        <f>"人民币"</f>
        <v>人民币</v>
      </c>
      <c r="E8141" s="2">
        <v>25.665</v>
      </c>
      <c r="F8141" s="2">
        <v>-601</v>
      </c>
      <c r="G8141" s="2">
        <v>-11.71</v>
      </c>
      <c r="H8141" s="2"/>
      <c r="I8141" s="2">
        <v>4532</v>
      </c>
      <c r="J8141" s="2">
        <v>22.66</v>
      </c>
      <c r="K8141" s="2">
        <v>0</v>
      </c>
      <c r="L8141" s="2">
        <v>0</v>
      </c>
      <c r="M8141" s="2" t="str">
        <f>"000061"</f>
        <v>000061</v>
      </c>
      <c r="N8141" s="2" t="str">
        <f>"0157472516"</f>
        <v>0157472516</v>
      </c>
      <c r="O8141" s="2" t="str">
        <f>"5133.00"</f>
        <v>5133.00</v>
      </c>
      <c r="P8141" s="2">
        <v>35</v>
      </c>
      <c r="Q8141" s="2">
        <f>P8141*B8141</f>
        <v>7000</v>
      </c>
      <c r="R8141" s="2">
        <f>(Q8141-O8141)/O8141*100</f>
        <v>36.3724917202416</v>
      </c>
    </row>
    <row r="8142" spans="1:18">
      <c r="A8142" s="2" t="str">
        <f>"北京城建"</f>
        <v>北京城建</v>
      </c>
      <c r="B8142" s="2">
        <v>200</v>
      </c>
      <c r="C8142" s="2">
        <v>200</v>
      </c>
      <c r="D8142" s="2" t="str">
        <f>"人民币"</f>
        <v>人民币</v>
      </c>
      <c r="E8142" s="2">
        <v>24.605</v>
      </c>
      <c r="F8142" s="2">
        <v>-394.99</v>
      </c>
      <c r="G8142" s="2">
        <v>-8.03</v>
      </c>
      <c r="H8142" s="2"/>
      <c r="I8142" s="2">
        <v>4526</v>
      </c>
      <c r="J8142" s="2">
        <v>22.63</v>
      </c>
      <c r="K8142" s="2">
        <v>0</v>
      </c>
      <c r="L8142" s="2">
        <v>0</v>
      </c>
      <c r="M8142" s="2" t="str">
        <f>"600266"</f>
        <v>600266</v>
      </c>
      <c r="N8142" s="2" t="str">
        <f t="shared" ref="N8142:N8144" si="2432">"A453612732"</f>
        <v>A453612732</v>
      </c>
      <c r="O8142" s="2" t="str">
        <f>"4920.99"</f>
        <v>4920.99</v>
      </c>
      <c r="P8142" s="2">
        <v>28</v>
      </c>
      <c r="Q8142" s="2">
        <f>P8142*B8142</f>
        <v>5600</v>
      </c>
      <c r="R8142" s="2">
        <f>(Q8142-O8142)/O8142*100</f>
        <v>13.7982397850839</v>
      </c>
    </row>
    <row r="8143" spans="1:18">
      <c r="A8143" s="2" t="str">
        <f>"上汽集团"</f>
        <v>上汽集团</v>
      </c>
      <c r="B8143" s="2">
        <v>200</v>
      </c>
      <c r="C8143" s="2">
        <v>200</v>
      </c>
      <c r="D8143" s="2" t="str">
        <f>"人民币"</f>
        <v>人民币</v>
      </c>
      <c r="E8143" s="2">
        <v>24.736</v>
      </c>
      <c r="F8143" s="2">
        <v>-449.12</v>
      </c>
      <c r="G8143" s="2">
        <v>-9.08</v>
      </c>
      <c r="H8143" s="2"/>
      <c r="I8143" s="2">
        <v>4498</v>
      </c>
      <c r="J8143" s="2">
        <v>22.49</v>
      </c>
      <c r="K8143" s="2">
        <v>0</v>
      </c>
      <c r="L8143" s="2">
        <v>0</v>
      </c>
      <c r="M8143" s="2" t="str">
        <f>"600104"</f>
        <v>600104</v>
      </c>
      <c r="N8143" s="2" t="str">
        <f>"A453612732"</f>
        <v>A453612732</v>
      </c>
      <c r="O8143" s="2" t="str">
        <f>"4947.12"</f>
        <v>4947.12</v>
      </c>
      <c r="P8143" s="2">
        <v>35</v>
      </c>
      <c r="Q8143" s="2">
        <f>P8143*B8143</f>
        <v>7000</v>
      </c>
      <c r="R8143" s="2">
        <f>(Q8143-O8143)/O8143*100</f>
        <v>41.4964666310904</v>
      </c>
    </row>
    <row r="8144" spans="1:18">
      <c r="A8144" s="2" t="str">
        <f>"中海集运"</f>
        <v>中海集运</v>
      </c>
      <c r="B8144" s="2">
        <v>400</v>
      </c>
      <c r="C8144" s="2">
        <v>400</v>
      </c>
      <c r="D8144" s="2" t="str">
        <f>"人民币"</f>
        <v>人民币</v>
      </c>
      <c r="E8144" s="2">
        <v>9.099</v>
      </c>
      <c r="F8144" s="2">
        <v>-167.68</v>
      </c>
      <c r="G8144" s="2">
        <v>-4.6</v>
      </c>
      <c r="H8144" s="2"/>
      <c r="I8144" s="2">
        <v>3472</v>
      </c>
      <c r="J8144" s="2">
        <v>8.68</v>
      </c>
      <c r="K8144" s="2">
        <v>0</v>
      </c>
      <c r="L8144" s="2">
        <v>0</v>
      </c>
      <c r="M8144" s="2" t="str">
        <f>"601866"</f>
        <v>601866</v>
      </c>
      <c r="N8144" s="2" t="str">
        <f>"A453612732"</f>
        <v>A453612732</v>
      </c>
      <c r="O8144" s="2" t="str">
        <f>"3639.68"</f>
        <v>3639.68</v>
      </c>
      <c r="P8144" s="2">
        <v>12</v>
      </c>
      <c r="Q8144" s="2">
        <f>P8144*B8144</f>
        <v>4800</v>
      </c>
      <c r="R8144" s="2">
        <f>(Q8144-O8144)/O8144*100</f>
        <v>31.8797256901706</v>
      </c>
    </row>
    <row r="8145" spans="1:18">
      <c r="A8145" s="2" t="str">
        <f>"中航军B"</f>
        <v>中航军B</v>
      </c>
      <c r="B8145" s="2">
        <v>3000</v>
      </c>
      <c r="C8145" s="2">
        <v>3000</v>
      </c>
      <c r="D8145" s="2" t="str">
        <f>"人民币"</f>
        <v>人民币</v>
      </c>
      <c r="E8145" s="2">
        <v>0.972</v>
      </c>
      <c r="F8145" s="2">
        <v>-62</v>
      </c>
      <c r="G8145" s="2">
        <v>-2.16</v>
      </c>
      <c r="H8145" s="2"/>
      <c r="I8145" s="2">
        <v>2853</v>
      </c>
      <c r="J8145" s="2">
        <v>0.951</v>
      </c>
      <c r="K8145" s="2">
        <v>0</v>
      </c>
      <c r="L8145" s="2">
        <v>0</v>
      </c>
      <c r="M8145" s="2" t="str">
        <f>"150222"</f>
        <v>150222</v>
      </c>
      <c r="N8145" s="2" t="str">
        <f>"0157472516"</f>
        <v>0157472516</v>
      </c>
      <c r="O8145" s="2" t="str">
        <f>"2915.00"</f>
        <v>2915.00</v>
      </c>
      <c r="P8145" s="2">
        <v>1.1</v>
      </c>
      <c r="Q8145" s="2">
        <f>P8145*B8145</f>
        <v>3300</v>
      </c>
      <c r="R8145" s="2">
        <f>(Q8145-O8145)/O8145*100</f>
        <v>13.2075471698113</v>
      </c>
    </row>
    <row r="8146" spans="1:18">
      <c r="A8146" s="2" t="str">
        <f>"华贸物流"</f>
        <v>华贸物流</v>
      </c>
      <c r="B8146" s="2">
        <v>200</v>
      </c>
      <c r="C8146" s="2">
        <v>200</v>
      </c>
      <c r="D8146" s="2" t="str">
        <f>"人民币"</f>
        <v>人民币</v>
      </c>
      <c r="E8146" s="2">
        <v>16.576</v>
      </c>
      <c r="F8146" s="2">
        <v>-473.12</v>
      </c>
      <c r="G8146" s="2">
        <v>-14.27</v>
      </c>
      <c r="H8146" s="2"/>
      <c r="I8146" s="2">
        <v>2842</v>
      </c>
      <c r="J8146" s="2">
        <v>14.21</v>
      </c>
      <c r="K8146" s="2">
        <v>0</v>
      </c>
      <c r="L8146" s="2">
        <v>0</v>
      </c>
      <c r="M8146" s="2" t="str">
        <f>"603128"</f>
        <v>603128</v>
      </c>
      <c r="N8146" s="2" t="str">
        <f t="shared" ref="N8146:N8149" si="2433">"A453612732"</f>
        <v>A453612732</v>
      </c>
      <c r="O8146" s="2" t="str">
        <f>"3315.12"</f>
        <v>3315.12</v>
      </c>
      <c r="P8146" s="2">
        <v>20</v>
      </c>
      <c r="Q8146" s="2">
        <f>P8146*B8146</f>
        <v>4000</v>
      </c>
      <c r="R8146" s="2">
        <f>(Q8146-O8146)/O8146*100</f>
        <v>20.6592823185888</v>
      </c>
    </row>
    <row r="8147" spans="1:18">
      <c r="A8147" s="2" t="str">
        <f>"盛达矿业"</f>
        <v>盛达矿业</v>
      </c>
      <c r="B8147" s="2">
        <v>100</v>
      </c>
      <c r="C8147" s="2">
        <v>100</v>
      </c>
      <c r="D8147" s="2" t="str">
        <f>"人民币"</f>
        <v>人民币</v>
      </c>
      <c r="E8147" s="2">
        <v>38.308</v>
      </c>
      <c r="F8147" s="2">
        <v>-1175.77</v>
      </c>
      <c r="G8147" s="2">
        <v>-30.69</v>
      </c>
      <c r="H8147" s="2"/>
      <c r="I8147" s="2">
        <v>2655</v>
      </c>
      <c r="J8147" s="2">
        <v>26.55</v>
      </c>
      <c r="K8147" s="2">
        <v>0</v>
      </c>
      <c r="L8147" s="2">
        <v>100</v>
      </c>
      <c r="M8147" s="2" t="str">
        <f>"000603"</f>
        <v>000603</v>
      </c>
      <c r="N8147" s="2" t="str">
        <f>"0157472516"</f>
        <v>0157472516</v>
      </c>
      <c r="O8147" s="2" t="str">
        <f>"3830.77"</f>
        <v>3830.77</v>
      </c>
      <c r="P8147" s="2">
        <v>40</v>
      </c>
      <c r="Q8147" s="2">
        <f>P8147*B8147</f>
        <v>4000</v>
      </c>
      <c r="R8147" s="2">
        <f>(Q8147-O8147)/O8147*100</f>
        <v>4.41764971533138</v>
      </c>
    </row>
    <row r="8148" spans="1:18">
      <c r="A8148" s="2" t="str">
        <f>"大众交通"</f>
        <v>大众交通</v>
      </c>
      <c r="B8148" s="2">
        <v>100</v>
      </c>
      <c r="C8148" s="2">
        <v>100</v>
      </c>
      <c r="D8148" s="2" t="str">
        <f>"人民币"</f>
        <v>人民币</v>
      </c>
      <c r="E8148" s="2">
        <v>30.941</v>
      </c>
      <c r="F8148" s="2">
        <v>-1037.13</v>
      </c>
      <c r="G8148" s="2">
        <v>-33.52</v>
      </c>
      <c r="H8148" s="2"/>
      <c r="I8148" s="2">
        <v>2057</v>
      </c>
      <c r="J8148" s="2">
        <v>20.57</v>
      </c>
      <c r="K8148" s="2">
        <v>0</v>
      </c>
      <c r="L8148" s="2">
        <v>0</v>
      </c>
      <c r="M8148" s="2" t="str">
        <f>"600611"</f>
        <v>600611</v>
      </c>
      <c r="N8148" s="2" t="str">
        <f>"A453612732"</f>
        <v>A453612732</v>
      </c>
      <c r="O8148" s="2" t="str">
        <f>"3094.13"</f>
        <v>3094.13</v>
      </c>
      <c r="P8148" s="2">
        <v>28</v>
      </c>
      <c r="Q8148" s="2">
        <f>P8148*B8148</f>
        <v>2800</v>
      </c>
      <c r="R8148" s="2">
        <f>(Q8148-O8148)/O8148*100</f>
        <v>-9.50606470962759</v>
      </c>
    </row>
    <row r="8149" spans="1:18">
      <c r="A8149" s="2" t="str">
        <f>"中国中车"</f>
        <v>中国中车</v>
      </c>
      <c r="B8149" s="2">
        <v>100</v>
      </c>
      <c r="C8149" s="2">
        <v>100</v>
      </c>
      <c r="D8149" s="2" t="str">
        <f>"人民币"</f>
        <v>人民币</v>
      </c>
      <c r="E8149" s="2">
        <v>26.395</v>
      </c>
      <c r="F8149" s="2">
        <v>-631.5</v>
      </c>
      <c r="G8149" s="2">
        <v>-23.92</v>
      </c>
      <c r="H8149" s="2"/>
      <c r="I8149" s="2">
        <v>2008</v>
      </c>
      <c r="J8149" s="2">
        <v>20.08</v>
      </c>
      <c r="K8149" s="2">
        <v>0</v>
      </c>
      <c r="L8149" s="2">
        <v>100</v>
      </c>
      <c r="M8149" s="2" t="str">
        <f>"601766"</f>
        <v>601766</v>
      </c>
      <c r="N8149" s="2" t="str">
        <f>"A453612732"</f>
        <v>A453612732</v>
      </c>
      <c r="O8149" s="2" t="str">
        <f>"2639.50"</f>
        <v>2639.50</v>
      </c>
      <c r="P8149" s="2">
        <v>30</v>
      </c>
      <c r="Q8149" s="2">
        <f>P8149*B8149</f>
        <v>3000</v>
      </c>
      <c r="R8149" s="2">
        <f>(Q8149-O8149)/O8149*100</f>
        <v>13.6578897518469</v>
      </c>
    </row>
    <row r="8150" spans="1:18">
      <c r="A8150" s="2" t="s">
        <v>8</v>
      </c>
      <c r="B8150" s="2" t="s">
        <v>9</v>
      </c>
      <c r="C8150" s="4" t="s">
        <v>10</v>
      </c>
      <c r="D8150" s="4"/>
      <c r="E8150" s="4"/>
      <c r="F8150" s="2"/>
      <c r="G8150" s="2">
        <f>SUM(G8134:G8149)</f>
        <v>-178.38</v>
      </c>
      <c r="H8150" s="2"/>
      <c r="I8150" s="2"/>
      <c r="J8150" s="2"/>
      <c r="K8150" s="2"/>
      <c r="L8150" s="2"/>
      <c r="M8150" s="2"/>
      <c r="N8150" s="2"/>
      <c r="O8150" s="2"/>
      <c r="P8150" s="2"/>
      <c r="Q8150" s="2">
        <f>SUM(Q8134:Q8149)</f>
        <v>134800</v>
      </c>
      <c r="R8150" s="2"/>
    </row>
    <row r="8151" customFormat="1" spans="3:8">
      <c r="C8151" s="5"/>
      <c r="D8151" s="5"/>
      <c r="E8151" s="5"/>
      <c r="H8151" s="6">
        <v>42257</v>
      </c>
    </row>
    <row r="8152" customFormat="1" spans="10:10">
      <c r="J8152" s="6">
        <f>H8151+1</f>
        <v>42258</v>
      </c>
    </row>
    <row r="8153" customFormat="1" spans="2:11">
      <c r="B8153" t="s">
        <v>11</v>
      </c>
      <c r="K8153" s="7">
        <f ca="1">NOW()</f>
        <v>42259.9654398148</v>
      </c>
    </row>
    <row r="8154" customFormat="1" spans="9:9">
      <c r="I8154" t="e">
        <f>D8146+1</f>
        <v>#VALUE!</v>
      </c>
    </row>
    <row r="8155" customFormat="1"/>
    <row r="8156" spans="1:18">
      <c r="A8156" s="2" t="s">
        <v>0</v>
      </c>
      <c r="B8156" s="2" t="str">
        <f>"证券数量"</f>
        <v>证券数量</v>
      </c>
      <c r="C8156" s="2" t="s">
        <v>1</v>
      </c>
      <c r="D8156" s="2" t="str">
        <f>"价格币种"</f>
        <v>价格币种</v>
      </c>
      <c r="E8156" s="2" t="str">
        <f>"成本价"</f>
        <v>成本价</v>
      </c>
      <c r="F8156" s="2" t="str">
        <f>"浮动盈亏"</f>
        <v>浮动盈亏</v>
      </c>
      <c r="G8156" s="2" t="str">
        <f>"盈亏比例(%)"</f>
        <v>盈亏比例(%)</v>
      </c>
      <c r="H8156" s="2" t="str">
        <f>"折算汇率"</f>
        <v>折算汇率</v>
      </c>
      <c r="I8156" s="2" t="str">
        <f>"最新市值"</f>
        <v>最新市值</v>
      </c>
      <c r="J8156" s="2" t="str">
        <f>"当前价"</f>
        <v>当前价</v>
      </c>
      <c r="K8156" s="2" t="str">
        <f>"今买数量"</f>
        <v>今买数量</v>
      </c>
      <c r="L8156" s="2" t="str">
        <f>"今卖数量"</f>
        <v>今卖数量</v>
      </c>
      <c r="M8156" s="2" t="str">
        <f>"证券代码"</f>
        <v>证券代码</v>
      </c>
      <c r="N8156" s="2" t="str">
        <f>"股东代码"</f>
        <v>股东代码</v>
      </c>
      <c r="O8156" s="2" t="str">
        <f>"成本金额"</f>
        <v>成本金额</v>
      </c>
      <c r="P8156" s="2" t="s">
        <v>2</v>
      </c>
      <c r="Q8156" s="2"/>
      <c r="R8156" s="2" t="s">
        <v>3</v>
      </c>
    </row>
    <row r="8157" spans="1:18">
      <c r="A8157" s="2" t="s">
        <v>4</v>
      </c>
      <c r="B8157" s="9" t="s">
        <v>5</v>
      </c>
      <c r="C8157" s="9" t="s">
        <v>5</v>
      </c>
      <c r="D8157" s="2" t="str">
        <f t="shared" ref="D8157:D8172" si="2434">"人民币"</f>
        <v>人民币</v>
      </c>
      <c r="E8157" s="2">
        <v>19.758</v>
      </c>
      <c r="F8157" s="2">
        <v>-1294.53</v>
      </c>
      <c r="G8157" s="2">
        <v>-8.19</v>
      </c>
      <c r="H8157" s="9" t="s">
        <v>6</v>
      </c>
      <c r="I8157" s="2">
        <v>14512</v>
      </c>
      <c r="J8157" s="2">
        <v>18.14</v>
      </c>
      <c r="K8157" s="2">
        <v>0</v>
      </c>
      <c r="L8157" s="2">
        <v>0</v>
      </c>
      <c r="M8157" s="2" t="str">
        <f>"000936"</f>
        <v>000936</v>
      </c>
      <c r="N8157" s="2" t="str">
        <f t="shared" ref="N8157:N8160" si="2435">"0157472516"</f>
        <v>0157472516</v>
      </c>
      <c r="O8157" s="2" t="str">
        <f>"15806.53"</f>
        <v>15806.53</v>
      </c>
      <c r="P8157" s="2">
        <v>30</v>
      </c>
      <c r="Q8157" s="2">
        <f t="shared" ref="Q8157:Q8172" si="2436">P8157*B8157</f>
        <v>24000</v>
      </c>
      <c r="R8157" s="2">
        <f t="shared" ref="R8157:R8172" si="2437">(Q8157-O8157)/O8157*100</f>
        <v>51.835981711356</v>
      </c>
    </row>
    <row r="8158" spans="1:18">
      <c r="A8158" s="2" t="str">
        <f>"创业板B"</f>
        <v>创业板B</v>
      </c>
      <c r="B8158" s="2">
        <v>10000</v>
      </c>
      <c r="C8158" s="2">
        <v>10000</v>
      </c>
      <c r="D8158" s="2" t="str">
        <f>"人民币"</f>
        <v>人民币</v>
      </c>
      <c r="E8158" s="2">
        <v>1.116</v>
      </c>
      <c r="F8158" s="2">
        <v>-927.5</v>
      </c>
      <c r="G8158" s="2">
        <v>-8.33</v>
      </c>
      <c r="H8158" s="2"/>
      <c r="I8158" s="2">
        <v>10230</v>
      </c>
      <c r="J8158" s="2">
        <v>1.023</v>
      </c>
      <c r="K8158" s="2">
        <v>0</v>
      </c>
      <c r="L8158" s="2">
        <v>0</v>
      </c>
      <c r="M8158" s="2" t="str">
        <f>"150153"</f>
        <v>150153</v>
      </c>
      <c r="N8158" s="2" t="str">
        <f>"0157472516"</f>
        <v>0157472516</v>
      </c>
      <c r="O8158" s="2" t="str">
        <f>"11157.50"</f>
        <v>11157.50</v>
      </c>
      <c r="P8158" s="2">
        <v>1.3</v>
      </c>
      <c r="Q8158" s="2">
        <f>P8158*B8158</f>
        <v>13000</v>
      </c>
      <c r="R8158" s="2">
        <f>(Q8158-O8158)/O8158*100</f>
        <v>16.5135559041004</v>
      </c>
    </row>
    <row r="8159" spans="1:18">
      <c r="A8159" s="2" t="s">
        <v>7</v>
      </c>
      <c r="B8159" s="2">
        <v>600</v>
      </c>
      <c r="C8159" s="2">
        <v>600</v>
      </c>
      <c r="D8159" s="2" t="str">
        <f>"人民币"</f>
        <v>人民币</v>
      </c>
      <c r="E8159" s="2">
        <v>17.548</v>
      </c>
      <c r="F8159" s="2">
        <v>-310.88</v>
      </c>
      <c r="G8159" s="2">
        <v>-2.95</v>
      </c>
      <c r="H8159" s="2"/>
      <c r="I8159" s="2">
        <v>10218</v>
      </c>
      <c r="J8159" s="2">
        <v>17.03</v>
      </c>
      <c r="K8159" s="2">
        <v>0</v>
      </c>
      <c r="L8159" s="2">
        <v>0</v>
      </c>
      <c r="M8159" s="2" t="str">
        <f>"600008"</f>
        <v>600008</v>
      </c>
      <c r="N8159" s="2" t="str">
        <f t="shared" ref="N8159:N8162" si="2438">"A453612732"</f>
        <v>A453612732</v>
      </c>
      <c r="O8159" s="2" t="str">
        <f>"10528.88"</f>
        <v>10528.88</v>
      </c>
      <c r="P8159" s="2">
        <v>25</v>
      </c>
      <c r="Q8159" s="2">
        <f>P8159*B8159</f>
        <v>15000</v>
      </c>
      <c r="R8159" s="2">
        <f>(Q8159-O8159)/O8159*100</f>
        <v>42.4652954540274</v>
      </c>
    </row>
    <row r="8160" spans="1:18">
      <c r="A8160" s="2" t="str">
        <f>"华英农业"</f>
        <v>华英农业</v>
      </c>
      <c r="B8160" s="2">
        <v>600</v>
      </c>
      <c r="C8160" s="2">
        <v>300</v>
      </c>
      <c r="D8160" s="2" t="str">
        <f>"人民币"</f>
        <v>人民币</v>
      </c>
      <c r="E8160" s="2">
        <v>14.948</v>
      </c>
      <c r="F8160" s="2">
        <v>-418.66</v>
      </c>
      <c r="G8160" s="2">
        <v>-4.67</v>
      </c>
      <c r="H8160" s="2"/>
      <c r="I8160" s="2">
        <v>8550</v>
      </c>
      <c r="J8160" s="2">
        <v>14.25</v>
      </c>
      <c r="K8160" s="2">
        <v>300</v>
      </c>
      <c r="L8160" s="2">
        <v>0</v>
      </c>
      <c r="M8160" s="2" t="str">
        <f>"002321"</f>
        <v>002321</v>
      </c>
      <c r="N8160" s="2" t="str">
        <f>"0157472516"</f>
        <v>0157472516</v>
      </c>
      <c r="O8160" s="2" t="str">
        <f>"8968.66"</f>
        <v>8968.66</v>
      </c>
      <c r="P8160" s="2">
        <v>25</v>
      </c>
      <c r="Q8160" s="2">
        <f>P8160*B8160</f>
        <v>15000</v>
      </c>
      <c r="R8160" s="2">
        <f>(Q8160-O8160)/O8160*100</f>
        <v>67.2490650777262</v>
      </c>
    </row>
    <row r="8161" spans="1:18">
      <c r="A8161" s="2" t="str">
        <f>"*ST阳化"</f>
        <v>*ST阳化</v>
      </c>
      <c r="B8161" s="2">
        <v>900</v>
      </c>
      <c r="C8161" s="2">
        <v>600</v>
      </c>
      <c r="D8161" s="2" t="str">
        <f>"人民币"</f>
        <v>人民币</v>
      </c>
      <c r="E8161" s="2">
        <v>7.599</v>
      </c>
      <c r="F8161" s="2">
        <v>-80.2</v>
      </c>
      <c r="G8161" s="2">
        <v>-1.17</v>
      </c>
      <c r="H8161" s="2"/>
      <c r="I8161" s="2">
        <v>6759</v>
      </c>
      <c r="J8161" s="2">
        <v>7.51</v>
      </c>
      <c r="K8161" s="2">
        <v>300</v>
      </c>
      <c r="L8161" s="2">
        <v>0</v>
      </c>
      <c r="M8161" s="2" t="str">
        <f>"600691"</f>
        <v>600691</v>
      </c>
      <c r="N8161" s="2" t="str">
        <f>"A453612732"</f>
        <v>A453612732</v>
      </c>
      <c r="O8161" s="2" t="str">
        <f>"6839.20"</f>
        <v>6839.20</v>
      </c>
      <c r="P8161" s="2">
        <v>11</v>
      </c>
      <c r="Q8161" s="2">
        <f>P8161*B8161</f>
        <v>9900</v>
      </c>
      <c r="R8161" s="2">
        <f>(Q8161-O8161)/O8161*100</f>
        <v>44.7537723710376</v>
      </c>
    </row>
    <row r="8162" spans="1:18">
      <c r="A8162" s="2" t="str">
        <f>"雪峰科技"</f>
        <v>雪峰科技</v>
      </c>
      <c r="B8162" s="2">
        <v>200</v>
      </c>
      <c r="C8162" s="2">
        <v>100</v>
      </c>
      <c r="D8162" s="2" t="str">
        <f>"人民币"</f>
        <v>人民币</v>
      </c>
      <c r="E8162" s="2">
        <v>37.898</v>
      </c>
      <c r="F8162" s="2">
        <v>-1239.59</v>
      </c>
      <c r="G8162" s="2">
        <v>-16.35</v>
      </c>
      <c r="H8162" s="2"/>
      <c r="I8162" s="2">
        <v>6340</v>
      </c>
      <c r="J8162" s="2">
        <v>31.7</v>
      </c>
      <c r="K8162" s="2">
        <v>100</v>
      </c>
      <c r="L8162" s="2">
        <v>0</v>
      </c>
      <c r="M8162" s="2" t="str">
        <f>"603227"</f>
        <v>603227</v>
      </c>
      <c r="N8162" s="2" t="str">
        <f>"A453612732"</f>
        <v>A453612732</v>
      </c>
      <c r="O8162" s="2" t="str">
        <f>"7579.59"</f>
        <v>7579.59</v>
      </c>
      <c r="P8162" s="2">
        <v>42</v>
      </c>
      <c r="Q8162" s="2">
        <f>P8162*B8162</f>
        <v>8400</v>
      </c>
      <c r="R8162" s="2">
        <f>(Q8162-O8162)/O8162*100</f>
        <v>10.8239363870605</v>
      </c>
    </row>
    <row r="8163" spans="1:18">
      <c r="A8163" s="2" t="str">
        <f>"三花股份"</f>
        <v>三花股份</v>
      </c>
      <c r="B8163" s="2">
        <v>400</v>
      </c>
      <c r="C8163" s="2">
        <v>400</v>
      </c>
      <c r="D8163" s="2" t="str">
        <f>"人民币"</f>
        <v>人民币</v>
      </c>
      <c r="E8163" s="2">
        <v>13.737</v>
      </c>
      <c r="F8163" s="2">
        <v>69.25</v>
      </c>
      <c r="G8163" s="2">
        <v>1.26</v>
      </c>
      <c r="H8163" s="2"/>
      <c r="I8163" s="2">
        <v>5564</v>
      </c>
      <c r="J8163" s="2">
        <v>13.91</v>
      </c>
      <c r="K8163" s="2">
        <v>0</v>
      </c>
      <c r="L8163" s="2">
        <v>0</v>
      </c>
      <c r="M8163" s="2" t="str">
        <f>"002050"</f>
        <v>002050</v>
      </c>
      <c r="N8163" s="2" t="str">
        <f t="shared" ref="N8163:N8168" si="2439">"0157472516"</f>
        <v>0157472516</v>
      </c>
      <c r="O8163" s="2" t="str">
        <f>"5494.75"</f>
        <v>5494.75</v>
      </c>
      <c r="P8163" s="2">
        <v>20</v>
      </c>
      <c r="Q8163" s="2">
        <f>P8163*B8163</f>
        <v>8000</v>
      </c>
      <c r="R8163" s="2">
        <f>(Q8163-O8163)/O8163*100</f>
        <v>45.5935210883116</v>
      </c>
    </row>
    <row r="8164" spans="1:18">
      <c r="A8164" s="2" t="str">
        <f>"农 产 品"</f>
        <v>农 产 品</v>
      </c>
      <c r="B8164" s="2">
        <v>200</v>
      </c>
      <c r="C8164" s="2">
        <v>200</v>
      </c>
      <c r="D8164" s="2" t="str">
        <f>"人民币"</f>
        <v>人民币</v>
      </c>
      <c r="E8164" s="2">
        <v>25.665</v>
      </c>
      <c r="F8164" s="2">
        <v>-601</v>
      </c>
      <c r="G8164" s="2">
        <v>-11.71</v>
      </c>
      <c r="H8164" s="2"/>
      <c r="I8164" s="2">
        <v>4532</v>
      </c>
      <c r="J8164" s="2">
        <v>22.66</v>
      </c>
      <c r="K8164" s="2">
        <v>0</v>
      </c>
      <c r="L8164" s="2">
        <v>0</v>
      </c>
      <c r="M8164" s="2" t="str">
        <f>"000061"</f>
        <v>000061</v>
      </c>
      <c r="N8164" s="2" t="str">
        <f>"0157472516"</f>
        <v>0157472516</v>
      </c>
      <c r="O8164" s="2" t="str">
        <f>"5133.00"</f>
        <v>5133.00</v>
      </c>
      <c r="P8164" s="2">
        <v>35</v>
      </c>
      <c r="Q8164" s="2">
        <f>P8164*B8164</f>
        <v>7000</v>
      </c>
      <c r="R8164" s="2">
        <f>(Q8164-O8164)/O8164*100</f>
        <v>36.3724917202416</v>
      </c>
    </row>
    <row r="8165" spans="1:18">
      <c r="A8165" s="2" t="str">
        <f>"北京城建"</f>
        <v>北京城建</v>
      </c>
      <c r="B8165" s="2">
        <v>200</v>
      </c>
      <c r="C8165" s="2">
        <v>200</v>
      </c>
      <c r="D8165" s="2" t="str">
        <f>"人民币"</f>
        <v>人民币</v>
      </c>
      <c r="E8165" s="2">
        <v>24.605</v>
      </c>
      <c r="F8165" s="2">
        <v>-394.99</v>
      </c>
      <c r="G8165" s="2">
        <v>-8.03</v>
      </c>
      <c r="H8165" s="2"/>
      <c r="I8165" s="2">
        <v>4526</v>
      </c>
      <c r="J8165" s="2">
        <v>22.63</v>
      </c>
      <c r="K8165" s="2">
        <v>0</v>
      </c>
      <c r="L8165" s="2">
        <v>0</v>
      </c>
      <c r="M8165" s="2" t="str">
        <f>"600266"</f>
        <v>600266</v>
      </c>
      <c r="N8165" s="2" t="str">
        <f t="shared" ref="N8165:N8167" si="2440">"A453612732"</f>
        <v>A453612732</v>
      </c>
      <c r="O8165" s="2" t="str">
        <f>"4920.99"</f>
        <v>4920.99</v>
      </c>
      <c r="P8165" s="2">
        <v>28</v>
      </c>
      <c r="Q8165" s="2">
        <f>P8165*B8165</f>
        <v>5600</v>
      </c>
      <c r="R8165" s="2">
        <f>(Q8165-O8165)/O8165*100</f>
        <v>13.7982397850839</v>
      </c>
    </row>
    <row r="8166" spans="1:18">
      <c r="A8166" s="2" t="str">
        <f>"上汽集团"</f>
        <v>上汽集团</v>
      </c>
      <c r="B8166" s="2">
        <v>200</v>
      </c>
      <c r="C8166" s="2">
        <v>200</v>
      </c>
      <c r="D8166" s="2" t="str">
        <f>"人民币"</f>
        <v>人民币</v>
      </c>
      <c r="E8166" s="2">
        <v>24.736</v>
      </c>
      <c r="F8166" s="2">
        <v>-449.12</v>
      </c>
      <c r="G8166" s="2">
        <v>-9.08</v>
      </c>
      <c r="H8166" s="2"/>
      <c r="I8166" s="2">
        <v>4498</v>
      </c>
      <c r="J8166" s="2">
        <v>22.49</v>
      </c>
      <c r="K8166" s="2">
        <v>0</v>
      </c>
      <c r="L8166" s="2">
        <v>0</v>
      </c>
      <c r="M8166" s="2" t="str">
        <f>"600104"</f>
        <v>600104</v>
      </c>
      <c r="N8166" s="2" t="str">
        <f>"A453612732"</f>
        <v>A453612732</v>
      </c>
      <c r="O8166" s="2" t="str">
        <f>"4947.12"</f>
        <v>4947.12</v>
      </c>
      <c r="P8166" s="2">
        <v>35</v>
      </c>
      <c r="Q8166" s="2">
        <f>P8166*B8166</f>
        <v>7000</v>
      </c>
      <c r="R8166" s="2">
        <f>(Q8166-O8166)/O8166*100</f>
        <v>41.4964666310904</v>
      </c>
    </row>
    <row r="8167" spans="1:18">
      <c r="A8167" s="2" t="str">
        <f>"中海集运"</f>
        <v>中海集运</v>
      </c>
      <c r="B8167" s="2">
        <v>400</v>
      </c>
      <c r="C8167" s="2">
        <v>400</v>
      </c>
      <c r="D8167" s="2" t="str">
        <f>"人民币"</f>
        <v>人民币</v>
      </c>
      <c r="E8167" s="2">
        <v>9.099</v>
      </c>
      <c r="F8167" s="2">
        <v>-167.68</v>
      </c>
      <c r="G8167" s="2">
        <v>-4.6</v>
      </c>
      <c r="H8167" s="2"/>
      <c r="I8167" s="2">
        <v>3472</v>
      </c>
      <c r="J8167" s="2">
        <v>8.68</v>
      </c>
      <c r="K8167" s="2">
        <v>0</v>
      </c>
      <c r="L8167" s="2">
        <v>0</v>
      </c>
      <c r="M8167" s="2" t="str">
        <f>"601866"</f>
        <v>601866</v>
      </c>
      <c r="N8167" s="2" t="str">
        <f>"A453612732"</f>
        <v>A453612732</v>
      </c>
      <c r="O8167" s="2" t="str">
        <f>"3639.68"</f>
        <v>3639.68</v>
      </c>
      <c r="P8167" s="2">
        <v>12</v>
      </c>
      <c r="Q8167" s="2">
        <f>P8167*B8167</f>
        <v>4800</v>
      </c>
      <c r="R8167" s="2">
        <f>(Q8167-O8167)/O8167*100</f>
        <v>31.8797256901706</v>
      </c>
    </row>
    <row r="8168" spans="1:18">
      <c r="A8168" s="2" t="str">
        <f>"中航军B"</f>
        <v>中航军B</v>
      </c>
      <c r="B8168" s="2">
        <v>3000</v>
      </c>
      <c r="C8168" s="2">
        <v>3000</v>
      </c>
      <c r="D8168" s="2" t="str">
        <f>"人民币"</f>
        <v>人民币</v>
      </c>
      <c r="E8168" s="2">
        <v>0.972</v>
      </c>
      <c r="F8168" s="2">
        <v>-62</v>
      </c>
      <c r="G8168" s="2">
        <v>-2.16</v>
      </c>
      <c r="H8168" s="2"/>
      <c r="I8168" s="2">
        <v>2853</v>
      </c>
      <c r="J8168" s="2">
        <v>0.951</v>
      </c>
      <c r="K8168" s="2">
        <v>0</v>
      </c>
      <c r="L8168" s="2">
        <v>0</v>
      </c>
      <c r="M8168" s="2" t="str">
        <f>"150222"</f>
        <v>150222</v>
      </c>
      <c r="N8168" s="2" t="str">
        <f>"0157472516"</f>
        <v>0157472516</v>
      </c>
      <c r="O8168" s="2" t="str">
        <f>"2915.00"</f>
        <v>2915.00</v>
      </c>
      <c r="P8168" s="2">
        <v>1.1</v>
      </c>
      <c r="Q8168" s="2">
        <f>P8168*B8168</f>
        <v>3300</v>
      </c>
      <c r="R8168" s="2">
        <f>(Q8168-O8168)/O8168*100</f>
        <v>13.2075471698113</v>
      </c>
    </row>
    <row r="8169" spans="1:18">
      <c r="A8169" s="2" t="str">
        <f>"华贸物流"</f>
        <v>华贸物流</v>
      </c>
      <c r="B8169" s="2">
        <v>200</v>
      </c>
      <c r="C8169" s="2">
        <v>200</v>
      </c>
      <c r="D8169" s="2" t="str">
        <f>"人民币"</f>
        <v>人民币</v>
      </c>
      <c r="E8169" s="2">
        <v>16.576</v>
      </c>
      <c r="F8169" s="2">
        <v>-473.12</v>
      </c>
      <c r="G8169" s="2">
        <v>-14.27</v>
      </c>
      <c r="H8169" s="2"/>
      <c r="I8169" s="2">
        <v>2842</v>
      </c>
      <c r="J8169" s="2">
        <v>14.21</v>
      </c>
      <c r="K8169" s="2">
        <v>0</v>
      </c>
      <c r="L8169" s="2">
        <v>0</v>
      </c>
      <c r="M8169" s="2" t="str">
        <f>"603128"</f>
        <v>603128</v>
      </c>
      <c r="N8169" s="2" t="str">
        <f t="shared" ref="N8169:N8172" si="2441">"A453612732"</f>
        <v>A453612732</v>
      </c>
      <c r="O8169" s="2" t="str">
        <f>"3315.12"</f>
        <v>3315.12</v>
      </c>
      <c r="P8169" s="2">
        <v>20</v>
      </c>
      <c r="Q8169" s="2">
        <f>P8169*B8169</f>
        <v>4000</v>
      </c>
      <c r="R8169" s="2">
        <f>(Q8169-O8169)/O8169*100</f>
        <v>20.6592823185888</v>
      </c>
    </row>
    <row r="8170" spans="1:18">
      <c r="A8170" s="2" t="str">
        <f>"盛达矿业"</f>
        <v>盛达矿业</v>
      </c>
      <c r="B8170" s="2">
        <v>100</v>
      </c>
      <c r="C8170" s="2">
        <v>100</v>
      </c>
      <c r="D8170" s="2" t="str">
        <f>"人民币"</f>
        <v>人民币</v>
      </c>
      <c r="E8170" s="2">
        <v>38.308</v>
      </c>
      <c r="F8170" s="2">
        <v>-1175.77</v>
      </c>
      <c r="G8170" s="2">
        <v>-30.69</v>
      </c>
      <c r="H8170" s="2"/>
      <c r="I8170" s="2">
        <v>2655</v>
      </c>
      <c r="J8170" s="2">
        <v>26.55</v>
      </c>
      <c r="K8170" s="2">
        <v>0</v>
      </c>
      <c r="L8170" s="2">
        <v>100</v>
      </c>
      <c r="M8170" s="2" t="str">
        <f>"000603"</f>
        <v>000603</v>
      </c>
      <c r="N8170" s="2" t="str">
        <f>"0157472516"</f>
        <v>0157472516</v>
      </c>
      <c r="O8170" s="2" t="str">
        <f>"3830.77"</f>
        <v>3830.77</v>
      </c>
      <c r="P8170" s="2">
        <v>40</v>
      </c>
      <c r="Q8170" s="2">
        <f>P8170*B8170</f>
        <v>4000</v>
      </c>
      <c r="R8170" s="2">
        <f>(Q8170-O8170)/O8170*100</f>
        <v>4.41764971533138</v>
      </c>
    </row>
    <row r="8171" spans="1:18">
      <c r="A8171" s="2" t="str">
        <f>"大众交通"</f>
        <v>大众交通</v>
      </c>
      <c r="B8171" s="2">
        <v>100</v>
      </c>
      <c r="C8171" s="2">
        <v>100</v>
      </c>
      <c r="D8171" s="2" t="str">
        <f>"人民币"</f>
        <v>人民币</v>
      </c>
      <c r="E8171" s="2">
        <v>30.941</v>
      </c>
      <c r="F8171" s="2">
        <v>-1037.13</v>
      </c>
      <c r="G8171" s="2">
        <v>-33.52</v>
      </c>
      <c r="H8171" s="2"/>
      <c r="I8171" s="2">
        <v>2057</v>
      </c>
      <c r="J8171" s="2">
        <v>20.57</v>
      </c>
      <c r="K8171" s="2">
        <v>0</v>
      </c>
      <c r="L8171" s="2">
        <v>0</v>
      </c>
      <c r="M8171" s="2" t="str">
        <f>"600611"</f>
        <v>600611</v>
      </c>
      <c r="N8171" s="2" t="str">
        <f>"A453612732"</f>
        <v>A453612732</v>
      </c>
      <c r="O8171" s="2" t="str">
        <f>"3094.13"</f>
        <v>3094.13</v>
      </c>
      <c r="P8171" s="2">
        <v>28</v>
      </c>
      <c r="Q8171" s="2">
        <f>P8171*B8171</f>
        <v>2800</v>
      </c>
      <c r="R8171" s="2">
        <f>(Q8171-O8171)/O8171*100</f>
        <v>-9.50606470962759</v>
      </c>
    </row>
    <row r="8172" spans="1:18">
      <c r="A8172" s="2" t="str">
        <f>"中国中车"</f>
        <v>中国中车</v>
      </c>
      <c r="B8172" s="2">
        <v>100</v>
      </c>
      <c r="C8172" s="2">
        <v>100</v>
      </c>
      <c r="D8172" s="2" t="str">
        <f>"人民币"</f>
        <v>人民币</v>
      </c>
      <c r="E8172" s="2">
        <v>26.395</v>
      </c>
      <c r="F8172" s="2">
        <v>-631.5</v>
      </c>
      <c r="G8172" s="2">
        <v>-23.92</v>
      </c>
      <c r="H8172" s="2"/>
      <c r="I8172" s="2">
        <v>2008</v>
      </c>
      <c r="J8172" s="2">
        <v>20.08</v>
      </c>
      <c r="K8172" s="2">
        <v>0</v>
      </c>
      <c r="L8172" s="2">
        <v>100</v>
      </c>
      <c r="M8172" s="2" t="str">
        <f>"601766"</f>
        <v>601766</v>
      </c>
      <c r="N8172" s="2" t="str">
        <f>"A453612732"</f>
        <v>A453612732</v>
      </c>
      <c r="O8172" s="2" t="str">
        <f>"2639.50"</f>
        <v>2639.50</v>
      </c>
      <c r="P8172" s="2">
        <v>30</v>
      </c>
      <c r="Q8172" s="2">
        <f>P8172*B8172</f>
        <v>3000</v>
      </c>
      <c r="R8172" s="2">
        <f>(Q8172-O8172)/O8172*100</f>
        <v>13.6578897518469</v>
      </c>
    </row>
    <row r="8173" spans="1:18">
      <c r="A8173" s="2" t="s">
        <v>8</v>
      </c>
      <c r="B8173" s="2" t="s">
        <v>9</v>
      </c>
      <c r="C8173" s="4" t="s">
        <v>10</v>
      </c>
      <c r="D8173" s="4"/>
      <c r="E8173" s="4"/>
      <c r="F8173" s="2"/>
      <c r="G8173" s="2">
        <f>SUM(G8157:G8172)</f>
        <v>-178.38</v>
      </c>
      <c r="H8173" s="2"/>
      <c r="I8173" s="2"/>
      <c r="J8173" s="2"/>
      <c r="K8173" s="2"/>
      <c r="L8173" s="2"/>
      <c r="M8173" s="2"/>
      <c r="N8173" s="2"/>
      <c r="O8173" s="2"/>
      <c r="P8173" s="2"/>
      <c r="Q8173" s="2">
        <f>SUM(Q8157:Q8172)</f>
        <v>134800</v>
      </c>
      <c r="R8173" s="2"/>
    </row>
    <row r="8174" customFormat="1" spans="3:8">
      <c r="C8174" s="5"/>
      <c r="D8174" s="5"/>
      <c r="E8174" s="5"/>
      <c r="H8174" s="6">
        <v>42257</v>
      </c>
    </row>
    <row r="8175" customFormat="1" spans="10:10">
      <c r="J8175" s="6">
        <f>H8174+1</f>
        <v>42258</v>
      </c>
    </row>
    <row r="8176" customFormat="1" spans="2:11">
      <c r="B8176" t="s">
        <v>11</v>
      </c>
      <c r="K8176" s="7">
        <f ca="1">NOW()</f>
        <v>42259.9654398148</v>
      </c>
    </row>
    <row r="8177" customFormat="1" spans="9:9">
      <c r="I8177" t="e">
        <f>D8169+1</f>
        <v>#VALUE!</v>
      </c>
    </row>
    <row r="8178" spans="2:18">
      <c r="B8178" s="2" t="str">
        <f>"币种"</f>
        <v>币种</v>
      </c>
      <c r="C8178" s="2" t="str">
        <f>"余额"</f>
        <v>余额</v>
      </c>
      <c r="D8178" s="2" t="str">
        <f>"可用"</f>
        <v>可用</v>
      </c>
      <c r="E8178" s="2" t="str">
        <f>"可取"</f>
        <v>可取</v>
      </c>
      <c r="F8178" s="2" t="str">
        <f>"参考市值"</f>
        <v>参考市值</v>
      </c>
      <c r="G8178" s="2" t="str">
        <f>"资产"</f>
        <v>资产</v>
      </c>
      <c r="H8178" s="2" t="str">
        <f>"盈亏"</f>
        <v>盈亏</v>
      </c>
      <c r="I8178" s="2"/>
      <c r="J8178" s="2"/>
      <c r="K8178" s="2"/>
      <c r="L8178" s="2"/>
      <c r="M8178" s="2"/>
      <c r="N8178" s="2"/>
      <c r="O8178" s="2"/>
      <c r="P8178" s="2"/>
      <c r="Q8178" s="2"/>
      <c r="R8178" s="2"/>
    </row>
    <row r="8179" spans="2:18">
      <c r="B8179" s="2" t="str">
        <f>"人民币"</f>
        <v>人民币</v>
      </c>
      <c r="C8179" s="2" t="str">
        <f>"5508.71"</f>
        <v>5508.71</v>
      </c>
      <c r="D8179" s="2" t="str">
        <f>"138.54"</f>
        <v>138.54</v>
      </c>
      <c r="E8179" s="2" t="str">
        <f>"138.54"</f>
        <v>138.54</v>
      </c>
      <c r="F8179" s="2" t="str">
        <f>"91616.00"</f>
        <v>91616.00</v>
      </c>
      <c r="G8179" s="2" t="str">
        <f>"91754.54"</f>
        <v>91754.54</v>
      </c>
      <c r="H8179" s="2" t="str">
        <f>"-9194.42"</f>
        <v>-9194.42</v>
      </c>
      <c r="I8179" s="2"/>
      <c r="J8179" s="2"/>
      <c r="K8179" s="2"/>
      <c r="L8179" s="2"/>
      <c r="M8179" s="2"/>
      <c r="N8179" s="2"/>
      <c r="O8179" s="2"/>
      <c r="P8179" s="2"/>
      <c r="Q8179" s="2"/>
      <c r="R8179" s="2"/>
    </row>
    <row r="8180" spans="2:18"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8"/>
    </row>
    <row r="8181" spans="2:18">
      <c r="B8181" s="2" t="s">
        <v>0</v>
      </c>
      <c r="C8181" s="2" t="str">
        <f>"证券数量"</f>
        <v>证券数量</v>
      </c>
      <c r="D8181" s="2" t="s">
        <v>1</v>
      </c>
      <c r="E8181" s="2" t="str">
        <f>"价格币种"</f>
        <v>价格币种</v>
      </c>
      <c r="F8181" s="2" t="str">
        <f>"成本价"</f>
        <v>成本价</v>
      </c>
      <c r="G8181" s="2" t="str">
        <f>"浮动盈亏"</f>
        <v>浮动盈亏</v>
      </c>
      <c r="H8181" s="2" t="str">
        <f>"盈亏比例(%)"</f>
        <v>盈亏比例(%)</v>
      </c>
      <c r="I8181" s="2" t="str">
        <f>"折算汇率"</f>
        <v>折算汇率</v>
      </c>
      <c r="J8181" s="2" t="str">
        <f>"最新市值"</f>
        <v>最新市值</v>
      </c>
      <c r="K8181" s="2" t="str">
        <f>"当前价"</f>
        <v>当前价</v>
      </c>
      <c r="L8181" s="2" t="str">
        <f>"今买数量"</f>
        <v>今买数量</v>
      </c>
      <c r="M8181" s="2" t="str">
        <f>"今卖数量"</f>
        <v>今卖数量</v>
      </c>
      <c r="N8181" s="2" t="str">
        <f>"证券代码"</f>
        <v>证券代码</v>
      </c>
      <c r="O8181" s="2" t="str">
        <f>"股东代码"</f>
        <v>股东代码</v>
      </c>
      <c r="P8181" s="2" t="str">
        <f>"成本金额"</f>
        <v>成本金额</v>
      </c>
      <c r="Q8181" s="2" t="s">
        <v>2</v>
      </c>
      <c r="R8181" s="2"/>
    </row>
    <row r="8182" spans="2:18">
      <c r="B8182" s="2" t="s">
        <v>4</v>
      </c>
      <c r="C8182" s="9" t="s">
        <v>5</v>
      </c>
      <c r="D8182" s="9" t="s">
        <v>5</v>
      </c>
      <c r="E8182" s="2" t="str">
        <f t="shared" ref="E8182:E8197" si="2442">"人民币"</f>
        <v>人民币</v>
      </c>
      <c r="F8182" s="2">
        <v>19.758</v>
      </c>
      <c r="G8182" s="2">
        <v>-1294.53</v>
      </c>
      <c r="H8182" s="2">
        <v>-8.19</v>
      </c>
      <c r="I8182" s="9" t="s">
        <v>6</v>
      </c>
      <c r="J8182" s="2">
        <v>14512</v>
      </c>
      <c r="K8182" s="2">
        <v>18.14</v>
      </c>
      <c r="L8182" s="2">
        <v>0</v>
      </c>
      <c r="M8182" s="2">
        <v>0</v>
      </c>
      <c r="N8182" s="2" t="str">
        <f>"000936"</f>
        <v>000936</v>
      </c>
      <c r="O8182" s="2" t="str">
        <f t="shared" ref="O8182:O8185" si="2443">"0157472516"</f>
        <v>0157472516</v>
      </c>
      <c r="P8182" s="2" t="str">
        <f>"15806.53"</f>
        <v>15806.53</v>
      </c>
      <c r="Q8182" s="2">
        <v>30</v>
      </c>
      <c r="R8182" s="2">
        <f t="shared" ref="R8182:R8197" si="2444">Q8182*C8182</f>
        <v>24000</v>
      </c>
    </row>
    <row r="8183" spans="2:18">
      <c r="B8183" s="2" t="str">
        <f>"创业板B"</f>
        <v>创业板B</v>
      </c>
      <c r="C8183" s="2">
        <v>10000</v>
      </c>
      <c r="D8183" s="2">
        <v>10000</v>
      </c>
      <c r="E8183" s="2" t="str">
        <f>"人民币"</f>
        <v>人民币</v>
      </c>
      <c r="F8183" s="2">
        <v>1.116</v>
      </c>
      <c r="G8183" s="2">
        <v>-927.5</v>
      </c>
      <c r="H8183" s="2">
        <v>-8.33</v>
      </c>
      <c r="I8183" s="2"/>
      <c r="J8183" s="2">
        <v>10230</v>
      </c>
      <c r="K8183" s="2">
        <v>1.023</v>
      </c>
      <c r="L8183" s="2">
        <v>0</v>
      </c>
      <c r="M8183" s="2">
        <v>0</v>
      </c>
      <c r="N8183" s="2" t="str">
        <f>"150153"</f>
        <v>150153</v>
      </c>
      <c r="O8183" s="2" t="str">
        <f>"0157472516"</f>
        <v>0157472516</v>
      </c>
      <c r="P8183" s="2" t="str">
        <f>"11157.50"</f>
        <v>11157.50</v>
      </c>
      <c r="Q8183" s="2">
        <v>1.3</v>
      </c>
      <c r="R8183" s="2">
        <f>Q8183*C8183</f>
        <v>13000</v>
      </c>
    </row>
    <row r="8184" spans="2:18">
      <c r="B8184" s="2" t="s">
        <v>7</v>
      </c>
      <c r="C8184" s="2">
        <v>600</v>
      </c>
      <c r="D8184" s="2">
        <v>600</v>
      </c>
      <c r="E8184" s="2" t="str">
        <f>"人民币"</f>
        <v>人民币</v>
      </c>
      <c r="F8184" s="2">
        <v>17.548</v>
      </c>
      <c r="G8184" s="2">
        <v>-310.88</v>
      </c>
      <c r="H8184" s="2">
        <v>-2.95</v>
      </c>
      <c r="I8184" s="2"/>
      <c r="J8184" s="2">
        <v>10218</v>
      </c>
      <c r="K8184" s="2">
        <v>17.03</v>
      </c>
      <c r="L8184" s="2">
        <v>0</v>
      </c>
      <c r="M8184" s="2">
        <v>0</v>
      </c>
      <c r="N8184" s="2" t="str">
        <f>"600008"</f>
        <v>600008</v>
      </c>
      <c r="O8184" s="2" t="str">
        <f t="shared" ref="O8184:O8187" si="2445">"A453612732"</f>
        <v>A453612732</v>
      </c>
      <c r="P8184" s="2" t="str">
        <f>"10528.88"</f>
        <v>10528.88</v>
      </c>
      <c r="Q8184" s="2">
        <v>25</v>
      </c>
      <c r="R8184" s="2">
        <f>Q8184*C8184</f>
        <v>15000</v>
      </c>
    </row>
    <row r="8185" spans="2:18">
      <c r="B8185" s="2" t="str">
        <f>"华英农业"</f>
        <v>华英农业</v>
      </c>
      <c r="C8185" s="2">
        <v>600</v>
      </c>
      <c r="D8185" s="2">
        <v>300</v>
      </c>
      <c r="E8185" s="2" t="str">
        <f>"人民币"</f>
        <v>人民币</v>
      </c>
      <c r="F8185" s="2">
        <v>14.948</v>
      </c>
      <c r="G8185" s="2">
        <v>-418.66</v>
      </c>
      <c r="H8185" s="2">
        <v>-4.67</v>
      </c>
      <c r="I8185" s="2"/>
      <c r="J8185" s="2">
        <v>8550</v>
      </c>
      <c r="K8185" s="2">
        <v>14.25</v>
      </c>
      <c r="L8185" s="2">
        <v>300</v>
      </c>
      <c r="M8185" s="2">
        <v>0</v>
      </c>
      <c r="N8185" s="2" t="str">
        <f>"002321"</f>
        <v>002321</v>
      </c>
      <c r="O8185" s="2" t="str">
        <f>"0157472516"</f>
        <v>0157472516</v>
      </c>
      <c r="P8185" s="2" t="str">
        <f>"8968.66"</f>
        <v>8968.66</v>
      </c>
      <c r="Q8185" s="2">
        <v>25</v>
      </c>
      <c r="R8185" s="2">
        <f>Q8185*C8185</f>
        <v>15000</v>
      </c>
    </row>
    <row r="8186" spans="2:18">
      <c r="B8186" s="2" t="str">
        <f>"*ST阳化"</f>
        <v>*ST阳化</v>
      </c>
      <c r="C8186" s="2">
        <v>900</v>
      </c>
      <c r="D8186" s="2">
        <v>600</v>
      </c>
      <c r="E8186" s="2" t="str">
        <f>"人民币"</f>
        <v>人民币</v>
      </c>
      <c r="F8186" s="2">
        <v>7.599</v>
      </c>
      <c r="G8186" s="2">
        <v>-80.2</v>
      </c>
      <c r="H8186" s="2">
        <v>-1.17</v>
      </c>
      <c r="I8186" s="2"/>
      <c r="J8186" s="2">
        <v>6759</v>
      </c>
      <c r="K8186" s="2">
        <v>7.51</v>
      </c>
      <c r="L8186" s="2">
        <v>300</v>
      </c>
      <c r="M8186" s="2">
        <v>0</v>
      </c>
      <c r="N8186" s="2" t="str">
        <f>"600691"</f>
        <v>600691</v>
      </c>
      <c r="O8186" s="2" t="str">
        <f>"A453612732"</f>
        <v>A453612732</v>
      </c>
      <c r="P8186" s="2" t="str">
        <f>"6839.20"</f>
        <v>6839.20</v>
      </c>
      <c r="Q8186" s="2">
        <v>11</v>
      </c>
      <c r="R8186" s="2">
        <f>Q8186*C8186</f>
        <v>9900</v>
      </c>
    </row>
    <row r="8187" spans="2:18">
      <c r="B8187" s="2" t="str">
        <f>"雪峰科技"</f>
        <v>雪峰科技</v>
      </c>
      <c r="C8187" s="2">
        <v>200</v>
      </c>
      <c r="D8187" s="2">
        <v>100</v>
      </c>
      <c r="E8187" s="2" t="str">
        <f>"人民币"</f>
        <v>人民币</v>
      </c>
      <c r="F8187" s="2">
        <v>37.898</v>
      </c>
      <c r="G8187" s="2">
        <v>-1239.59</v>
      </c>
      <c r="H8187" s="2">
        <v>-16.35</v>
      </c>
      <c r="I8187" s="2"/>
      <c r="J8187" s="2">
        <v>6340</v>
      </c>
      <c r="K8187" s="2">
        <v>31.7</v>
      </c>
      <c r="L8187" s="2">
        <v>100</v>
      </c>
      <c r="M8187" s="2">
        <v>0</v>
      </c>
      <c r="N8187" s="2" t="str">
        <f>"603227"</f>
        <v>603227</v>
      </c>
      <c r="O8187" s="2" t="str">
        <f>"A453612732"</f>
        <v>A453612732</v>
      </c>
      <c r="P8187" s="2" t="str">
        <f>"7579.59"</f>
        <v>7579.59</v>
      </c>
      <c r="Q8187" s="2">
        <v>42</v>
      </c>
      <c r="R8187" s="2">
        <f>Q8187*C8187</f>
        <v>8400</v>
      </c>
    </row>
    <row r="8188" spans="2:18">
      <c r="B8188" s="2" t="str">
        <f>"三花股份"</f>
        <v>三花股份</v>
      </c>
      <c r="C8188" s="2">
        <v>400</v>
      </c>
      <c r="D8188" s="2">
        <v>400</v>
      </c>
      <c r="E8188" s="2" t="str">
        <f>"人民币"</f>
        <v>人民币</v>
      </c>
      <c r="F8188" s="2">
        <v>13.737</v>
      </c>
      <c r="G8188" s="2">
        <v>69.25</v>
      </c>
      <c r="H8188" s="2">
        <v>1.26</v>
      </c>
      <c r="I8188" s="2"/>
      <c r="J8188" s="2">
        <v>5564</v>
      </c>
      <c r="K8188" s="2">
        <v>13.91</v>
      </c>
      <c r="L8188" s="2">
        <v>0</v>
      </c>
      <c r="M8188" s="2">
        <v>0</v>
      </c>
      <c r="N8188" s="2" t="str">
        <f>"002050"</f>
        <v>002050</v>
      </c>
      <c r="O8188" s="2" t="str">
        <f t="shared" ref="O8188:O8193" si="2446">"0157472516"</f>
        <v>0157472516</v>
      </c>
      <c r="P8188" s="2" t="str">
        <f>"5494.75"</f>
        <v>5494.75</v>
      </c>
      <c r="Q8188" s="2">
        <v>20</v>
      </c>
      <c r="R8188" s="2">
        <f>Q8188*C8188</f>
        <v>8000</v>
      </c>
    </row>
    <row r="8189" spans="2:18">
      <c r="B8189" s="2" t="str">
        <f>"农 产 品"</f>
        <v>农 产 品</v>
      </c>
      <c r="C8189" s="2">
        <v>200</v>
      </c>
      <c r="D8189" s="2">
        <v>200</v>
      </c>
      <c r="E8189" s="2" t="str">
        <f>"人民币"</f>
        <v>人民币</v>
      </c>
      <c r="F8189" s="2">
        <v>25.665</v>
      </c>
      <c r="G8189" s="2">
        <v>-601</v>
      </c>
      <c r="H8189" s="2">
        <v>-11.71</v>
      </c>
      <c r="I8189" s="2"/>
      <c r="J8189" s="2">
        <v>4532</v>
      </c>
      <c r="K8189" s="2">
        <v>22.66</v>
      </c>
      <c r="L8189" s="2">
        <v>0</v>
      </c>
      <c r="M8189" s="2">
        <v>0</v>
      </c>
      <c r="N8189" s="2" t="str">
        <f>"000061"</f>
        <v>000061</v>
      </c>
      <c r="O8189" s="2" t="str">
        <f>"0157472516"</f>
        <v>0157472516</v>
      </c>
      <c r="P8189" s="2" t="str">
        <f>"5133.00"</f>
        <v>5133.00</v>
      </c>
      <c r="Q8189" s="2">
        <v>35</v>
      </c>
      <c r="R8189" s="2">
        <f>Q8189*C8189</f>
        <v>7000</v>
      </c>
    </row>
    <row r="8190" spans="2:18">
      <c r="B8190" s="2" t="str">
        <f>"北京城建"</f>
        <v>北京城建</v>
      </c>
      <c r="C8190" s="2">
        <v>200</v>
      </c>
      <c r="D8190" s="2">
        <v>200</v>
      </c>
      <c r="E8190" s="2" t="str">
        <f>"人民币"</f>
        <v>人民币</v>
      </c>
      <c r="F8190" s="2">
        <v>24.605</v>
      </c>
      <c r="G8190" s="2">
        <v>-394.99</v>
      </c>
      <c r="H8190" s="2">
        <v>-8.03</v>
      </c>
      <c r="I8190" s="2"/>
      <c r="J8190" s="2">
        <v>4526</v>
      </c>
      <c r="K8190" s="2">
        <v>22.63</v>
      </c>
      <c r="L8190" s="2">
        <v>0</v>
      </c>
      <c r="M8190" s="2">
        <v>0</v>
      </c>
      <c r="N8190" s="2" t="str">
        <f>"600266"</f>
        <v>600266</v>
      </c>
      <c r="O8190" s="2" t="str">
        <f t="shared" ref="O8190:O8192" si="2447">"A453612732"</f>
        <v>A453612732</v>
      </c>
      <c r="P8190" s="2" t="str">
        <f>"4920.99"</f>
        <v>4920.99</v>
      </c>
      <c r="Q8190" s="2">
        <v>28</v>
      </c>
      <c r="R8190" s="2">
        <f>Q8190*C8190</f>
        <v>5600</v>
      </c>
    </row>
    <row r="8191" spans="2:18">
      <c r="B8191" s="2" t="str">
        <f>"上汽集团"</f>
        <v>上汽集团</v>
      </c>
      <c r="C8191" s="2">
        <v>200</v>
      </c>
      <c r="D8191" s="2">
        <v>200</v>
      </c>
      <c r="E8191" s="2" t="str">
        <f>"人民币"</f>
        <v>人民币</v>
      </c>
      <c r="F8191" s="2">
        <v>24.736</v>
      </c>
      <c r="G8191" s="2">
        <v>-449.12</v>
      </c>
      <c r="H8191" s="2">
        <v>-9.08</v>
      </c>
      <c r="I8191" s="2"/>
      <c r="J8191" s="2">
        <v>4498</v>
      </c>
      <c r="K8191" s="2">
        <v>22.49</v>
      </c>
      <c r="L8191" s="2">
        <v>0</v>
      </c>
      <c r="M8191" s="2">
        <v>0</v>
      </c>
      <c r="N8191" s="2" t="str">
        <f>"600104"</f>
        <v>600104</v>
      </c>
      <c r="O8191" s="2" t="str">
        <f>"A453612732"</f>
        <v>A453612732</v>
      </c>
      <c r="P8191" s="2" t="str">
        <f>"4947.12"</f>
        <v>4947.12</v>
      </c>
      <c r="Q8191" s="2">
        <v>35</v>
      </c>
      <c r="R8191" s="2">
        <f>Q8191*C8191</f>
        <v>7000</v>
      </c>
    </row>
    <row r="8192" spans="2:18">
      <c r="B8192" s="2" t="str">
        <f>"中海集运"</f>
        <v>中海集运</v>
      </c>
      <c r="C8192" s="2">
        <v>400</v>
      </c>
      <c r="D8192" s="2">
        <v>400</v>
      </c>
      <c r="E8192" s="2" t="str">
        <f>"人民币"</f>
        <v>人民币</v>
      </c>
      <c r="F8192" s="2">
        <v>9.099</v>
      </c>
      <c r="G8192" s="2">
        <v>-167.68</v>
      </c>
      <c r="H8192" s="2">
        <v>-4.6</v>
      </c>
      <c r="I8192" s="2"/>
      <c r="J8192" s="2">
        <v>3472</v>
      </c>
      <c r="K8192" s="2">
        <v>8.68</v>
      </c>
      <c r="L8192" s="2">
        <v>0</v>
      </c>
      <c r="M8192" s="2">
        <v>0</v>
      </c>
      <c r="N8192" s="2" t="str">
        <f>"601866"</f>
        <v>601866</v>
      </c>
      <c r="O8192" s="2" t="str">
        <f>"A453612732"</f>
        <v>A453612732</v>
      </c>
      <c r="P8192" s="2" t="str">
        <f>"3639.68"</f>
        <v>3639.68</v>
      </c>
      <c r="Q8192" s="2">
        <v>12</v>
      </c>
      <c r="R8192" s="2">
        <f>Q8192*C8192</f>
        <v>4800</v>
      </c>
    </row>
    <row r="8193" spans="2:18">
      <c r="B8193" s="2" t="str">
        <f>"中航军B"</f>
        <v>中航军B</v>
      </c>
      <c r="C8193" s="2">
        <v>3000</v>
      </c>
      <c r="D8193" s="2">
        <v>3000</v>
      </c>
      <c r="E8193" s="2" t="str">
        <f>"人民币"</f>
        <v>人民币</v>
      </c>
      <c r="F8193" s="2">
        <v>0.972</v>
      </c>
      <c r="G8193" s="2">
        <v>-62</v>
      </c>
      <c r="H8193" s="2">
        <v>-2.16</v>
      </c>
      <c r="I8193" s="2"/>
      <c r="J8193" s="2">
        <v>2853</v>
      </c>
      <c r="K8193" s="2">
        <v>0.951</v>
      </c>
      <c r="L8193" s="2">
        <v>0</v>
      </c>
      <c r="M8193" s="2">
        <v>0</v>
      </c>
      <c r="N8193" s="2" t="str">
        <f>"150222"</f>
        <v>150222</v>
      </c>
      <c r="O8193" s="2" t="str">
        <f>"0157472516"</f>
        <v>0157472516</v>
      </c>
      <c r="P8193" s="2" t="str">
        <f>"2915.00"</f>
        <v>2915.00</v>
      </c>
      <c r="Q8193" s="2">
        <v>1.1</v>
      </c>
      <c r="R8193" s="2">
        <f>Q8193*C8193</f>
        <v>3300</v>
      </c>
    </row>
    <row r="8194" spans="2:18">
      <c r="B8194" s="2" t="str">
        <f>"华贸物流"</f>
        <v>华贸物流</v>
      </c>
      <c r="C8194" s="2">
        <v>200</v>
      </c>
      <c r="D8194" s="2">
        <v>200</v>
      </c>
      <c r="E8194" s="2" t="str">
        <f>"人民币"</f>
        <v>人民币</v>
      </c>
      <c r="F8194" s="2">
        <v>16.576</v>
      </c>
      <c r="G8194" s="2">
        <v>-473.12</v>
      </c>
      <c r="H8194" s="2">
        <v>-14.27</v>
      </c>
      <c r="I8194" s="2"/>
      <c r="J8194" s="2">
        <v>2842</v>
      </c>
      <c r="K8194" s="2">
        <v>14.21</v>
      </c>
      <c r="L8194" s="2">
        <v>0</v>
      </c>
      <c r="M8194" s="2">
        <v>0</v>
      </c>
      <c r="N8194" s="2" t="str">
        <f>"603128"</f>
        <v>603128</v>
      </c>
      <c r="O8194" s="2" t="str">
        <f t="shared" ref="O8194:O8197" si="2448">"A453612732"</f>
        <v>A453612732</v>
      </c>
      <c r="P8194" s="2" t="str">
        <f>"3315.12"</f>
        <v>3315.12</v>
      </c>
      <c r="Q8194" s="2">
        <v>20</v>
      </c>
      <c r="R8194" s="2">
        <f>Q8194*C8194</f>
        <v>4000</v>
      </c>
    </row>
    <row r="8195" spans="2:18">
      <c r="B8195" s="2" t="str">
        <f>"盛达矿业"</f>
        <v>盛达矿业</v>
      </c>
      <c r="C8195" s="2">
        <v>100</v>
      </c>
      <c r="D8195" s="2">
        <v>100</v>
      </c>
      <c r="E8195" s="2" t="str">
        <f>"人民币"</f>
        <v>人民币</v>
      </c>
      <c r="F8195" s="2">
        <v>38.308</v>
      </c>
      <c r="G8195" s="2">
        <v>-1175.77</v>
      </c>
      <c r="H8195" s="2">
        <v>-30.69</v>
      </c>
      <c r="I8195" s="2"/>
      <c r="J8195" s="2">
        <v>2655</v>
      </c>
      <c r="K8195" s="2">
        <v>26.55</v>
      </c>
      <c r="L8195" s="2">
        <v>0</v>
      </c>
      <c r="M8195" s="2">
        <v>100</v>
      </c>
      <c r="N8195" s="2" t="str">
        <f>"000603"</f>
        <v>000603</v>
      </c>
      <c r="O8195" s="2" t="str">
        <f>"0157472516"</f>
        <v>0157472516</v>
      </c>
      <c r="P8195" s="2" t="str">
        <f>"3830.77"</f>
        <v>3830.77</v>
      </c>
      <c r="Q8195" s="2">
        <v>40</v>
      </c>
      <c r="R8195" s="2">
        <f>Q8195*C8195</f>
        <v>4000</v>
      </c>
    </row>
    <row r="8196" spans="2:18">
      <c r="B8196" s="2" t="str">
        <f>"大众交通"</f>
        <v>大众交通</v>
      </c>
      <c r="C8196" s="2">
        <v>100</v>
      </c>
      <c r="D8196" s="2">
        <v>100</v>
      </c>
      <c r="E8196" s="2" t="str">
        <f>"人民币"</f>
        <v>人民币</v>
      </c>
      <c r="F8196" s="2">
        <v>30.941</v>
      </c>
      <c r="G8196" s="2">
        <v>-1037.13</v>
      </c>
      <c r="H8196" s="2">
        <v>-33.52</v>
      </c>
      <c r="I8196" s="2"/>
      <c r="J8196" s="2">
        <v>2057</v>
      </c>
      <c r="K8196" s="2">
        <v>20.57</v>
      </c>
      <c r="L8196" s="2">
        <v>0</v>
      </c>
      <c r="M8196" s="2">
        <v>0</v>
      </c>
      <c r="N8196" s="2" t="str">
        <f>"600611"</f>
        <v>600611</v>
      </c>
      <c r="O8196" s="2" t="str">
        <f>"A453612732"</f>
        <v>A453612732</v>
      </c>
      <c r="P8196" s="2" t="str">
        <f>"3094.13"</f>
        <v>3094.13</v>
      </c>
      <c r="Q8196" s="2">
        <v>28</v>
      </c>
      <c r="R8196" s="2">
        <f>Q8196*C8196</f>
        <v>2800</v>
      </c>
    </row>
    <row r="8197" spans="2:18">
      <c r="B8197" s="2" t="str">
        <f>"中国中车"</f>
        <v>中国中车</v>
      </c>
      <c r="C8197" s="2">
        <v>100</v>
      </c>
      <c r="D8197" s="2">
        <v>100</v>
      </c>
      <c r="E8197" s="2" t="str">
        <f>"人民币"</f>
        <v>人民币</v>
      </c>
      <c r="F8197" s="2">
        <v>26.395</v>
      </c>
      <c r="G8197" s="2">
        <v>-631.5</v>
      </c>
      <c r="H8197" s="2">
        <v>-23.92</v>
      </c>
      <c r="I8197" s="2"/>
      <c r="J8197" s="2">
        <v>2008</v>
      </c>
      <c r="K8197" s="2">
        <v>20.08</v>
      </c>
      <c r="L8197" s="2">
        <v>0</v>
      </c>
      <c r="M8197" s="2">
        <v>100</v>
      </c>
      <c r="N8197" s="2" t="str">
        <f>"601766"</f>
        <v>601766</v>
      </c>
      <c r="O8197" s="2" t="str">
        <f>"A453612732"</f>
        <v>A453612732</v>
      </c>
      <c r="P8197" s="2" t="str">
        <f>"2639.50"</f>
        <v>2639.50</v>
      </c>
      <c r="Q8197" s="2">
        <v>30</v>
      </c>
      <c r="R8197" s="2">
        <f>Q8197*C8197</f>
        <v>3000</v>
      </c>
    </row>
    <row r="8198" spans="2:18">
      <c r="B8198" s="2" t="s">
        <v>8</v>
      </c>
      <c r="C8198" s="2" t="s">
        <v>9</v>
      </c>
      <c r="D8198" s="4" t="s">
        <v>10</v>
      </c>
      <c r="E8198" s="4"/>
      <c r="F8198" s="4"/>
      <c r="G8198" s="2"/>
      <c r="H8198" s="2">
        <f>SUM(H8182:H8197)</f>
        <v>-178.38</v>
      </c>
      <c r="I8198" s="2"/>
      <c r="J8198" s="2"/>
      <c r="K8198" s="2"/>
      <c r="L8198" s="2"/>
      <c r="M8198" s="2"/>
      <c r="N8198" s="2"/>
      <c r="O8198" s="2"/>
      <c r="P8198" s="2"/>
      <c r="Q8198" s="2"/>
      <c r="R8198" s="2">
        <f>SUM(R8182:R8197)</f>
        <v>134800</v>
      </c>
    </row>
    <row r="8199" customFormat="1" spans="4:9">
      <c r="D8199" s="5"/>
      <c r="E8199" s="5"/>
      <c r="F8199" s="5"/>
      <c r="I8199" s="6">
        <v>42257</v>
      </c>
    </row>
    <row r="8200" customFormat="1" spans="11:11">
      <c r="K8200" s="6">
        <f>I8199+1</f>
        <v>42258</v>
      </c>
    </row>
    <row r="8201" customFormat="1" spans="3:12">
      <c r="C8201" t="s">
        <v>11</v>
      </c>
      <c r="L8201" s="7">
        <f ca="1">NOW()</f>
        <v>42259.9654398148</v>
      </c>
    </row>
    <row r="8202" customFormat="1" spans="10:10">
      <c r="J8202" t="e">
        <f>E8194+1</f>
        <v>#VALUE!</v>
      </c>
    </row>
    <row r="8203" customFormat="1" spans="7:7">
      <c r="G8203" t="s">
        <v>12</v>
      </c>
    </row>
    <row r="8204" customFormat="1" spans="6:6">
      <c r="F8204" t="s">
        <v>13</v>
      </c>
    </row>
    <row r="8205" spans="1:17">
      <c r="A8205" s="2" t="str">
        <f>"币种"</f>
        <v>币种</v>
      </c>
      <c r="B8205" s="2" t="str">
        <f>"余额"</f>
        <v>余额</v>
      </c>
      <c r="C8205" s="2" t="str">
        <f>"可用"</f>
        <v>可用</v>
      </c>
      <c r="D8205" s="2" t="str">
        <f>"可取"</f>
        <v>可取</v>
      </c>
      <c r="E8205" s="2" t="str">
        <f>"参考市值"</f>
        <v>参考市值</v>
      </c>
      <c r="F8205" s="2" t="str">
        <f>"资产"</f>
        <v>资产</v>
      </c>
      <c r="G8205" s="2" t="str">
        <f>"盈亏"</f>
        <v>盈亏</v>
      </c>
      <c r="H8205" s="2"/>
      <c r="I8205" s="2"/>
      <c r="J8205" s="2"/>
      <c r="K8205" s="2"/>
      <c r="L8205" s="2"/>
      <c r="M8205" s="2"/>
      <c r="N8205" s="2"/>
      <c r="O8205" s="2"/>
      <c r="P8205" s="2"/>
      <c r="Q8205" s="2"/>
    </row>
    <row r="8206" spans="1:17">
      <c r="A8206" s="2" t="str">
        <f>"人民币"</f>
        <v>人民币</v>
      </c>
      <c r="B8206" s="2" t="str">
        <f>"5508.71"</f>
        <v>5508.71</v>
      </c>
      <c r="C8206" s="2" t="str">
        <f>"138.54"</f>
        <v>138.54</v>
      </c>
      <c r="D8206" s="2" t="str">
        <f>"138.54"</f>
        <v>138.54</v>
      </c>
      <c r="E8206" s="2" t="str">
        <f>"91616.00"</f>
        <v>91616.00</v>
      </c>
      <c r="F8206" s="2" t="str">
        <f>"91754.54"</f>
        <v>91754.54</v>
      </c>
      <c r="G8206" s="2" t="str">
        <f>"-9194.42"</f>
        <v>-9194.42</v>
      </c>
      <c r="H8206" s="2"/>
      <c r="I8206" s="2"/>
      <c r="J8206" s="2"/>
      <c r="K8206" s="2"/>
      <c r="L8206" s="2"/>
      <c r="M8206" s="2"/>
      <c r="N8206" s="2"/>
      <c r="O8206" s="2"/>
      <c r="P8206" s="2"/>
      <c r="Q8206" s="2"/>
    </row>
    <row r="8207" spans="1:17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8"/>
    </row>
    <row r="8208" spans="1:18">
      <c r="A8208" s="2" t="s">
        <v>0</v>
      </c>
      <c r="B8208" s="2" t="str">
        <f>"证券数量"</f>
        <v>证券数量</v>
      </c>
      <c r="C8208" s="2" t="s">
        <v>1</v>
      </c>
      <c r="D8208" s="2" t="str">
        <f>"价格币种"</f>
        <v>价格币种</v>
      </c>
      <c r="E8208" s="2" t="str">
        <f>"成本价"</f>
        <v>成本价</v>
      </c>
      <c r="F8208" s="2" t="str">
        <f>"浮动盈亏"</f>
        <v>浮动盈亏</v>
      </c>
      <c r="G8208" s="2" t="str">
        <f>"盈亏比例(%)"</f>
        <v>盈亏比例(%)</v>
      </c>
      <c r="H8208" s="2" t="str">
        <f>"折算汇率"</f>
        <v>折算汇率</v>
      </c>
      <c r="I8208" s="2" t="str">
        <f>"最新市值"</f>
        <v>最新市值</v>
      </c>
      <c r="J8208" s="2" t="str">
        <f>"当前价"</f>
        <v>当前价</v>
      </c>
      <c r="K8208" s="2" t="str">
        <f>"今买数量"</f>
        <v>今买数量</v>
      </c>
      <c r="L8208" s="2" t="str">
        <f>"今卖数量"</f>
        <v>今卖数量</v>
      </c>
      <c r="M8208" s="2" t="str">
        <f>"证券代码"</f>
        <v>证券代码</v>
      </c>
      <c r="N8208" s="2" t="str">
        <f>"股东代码"</f>
        <v>股东代码</v>
      </c>
      <c r="O8208" s="2" t="str">
        <f>"成本金额"</f>
        <v>成本金额</v>
      </c>
      <c r="P8208" s="2" t="s">
        <v>2</v>
      </c>
      <c r="Q8208" s="2"/>
      <c r="R8208" s="2" t="s">
        <v>3</v>
      </c>
    </row>
    <row r="8209" spans="1:18">
      <c r="A8209" s="2" t="s">
        <v>4</v>
      </c>
      <c r="B8209" s="9" t="s">
        <v>5</v>
      </c>
      <c r="C8209" s="9" t="s">
        <v>5</v>
      </c>
      <c r="D8209" s="2" t="str">
        <f t="shared" ref="D8209:D8224" si="2449">"人民币"</f>
        <v>人民币</v>
      </c>
      <c r="E8209" s="2">
        <v>19.758</v>
      </c>
      <c r="F8209" s="2">
        <v>-1294.53</v>
      </c>
      <c r="G8209" s="2">
        <v>-8.19</v>
      </c>
      <c r="H8209" s="9" t="s">
        <v>6</v>
      </c>
      <c r="I8209" s="2">
        <v>14512</v>
      </c>
      <c r="J8209" s="2">
        <v>18.14</v>
      </c>
      <c r="K8209" s="2">
        <v>0</v>
      </c>
      <c r="L8209" s="2">
        <v>0</v>
      </c>
      <c r="M8209" s="2" t="str">
        <f>"000936"</f>
        <v>000936</v>
      </c>
      <c r="N8209" s="2" t="str">
        <f t="shared" ref="N8209:N8212" si="2450">"0157472516"</f>
        <v>0157472516</v>
      </c>
      <c r="O8209" s="2" t="str">
        <f>"15806.53"</f>
        <v>15806.53</v>
      </c>
      <c r="P8209" s="2">
        <v>30</v>
      </c>
      <c r="Q8209" s="2">
        <f t="shared" ref="Q8209:Q8224" si="2451">P8209*B8209</f>
        <v>24000</v>
      </c>
      <c r="R8209" s="2">
        <f t="shared" ref="R8209:R8224" si="2452">(Q8209-O8209)/O8209*100</f>
        <v>51.835981711356</v>
      </c>
    </row>
    <row r="8210" spans="1:18">
      <c r="A8210" s="2" t="str">
        <f>"创业板B"</f>
        <v>创业板B</v>
      </c>
      <c r="B8210" s="2">
        <v>10000</v>
      </c>
      <c r="C8210" s="2">
        <v>10000</v>
      </c>
      <c r="D8210" s="2" t="str">
        <f>"人民币"</f>
        <v>人民币</v>
      </c>
      <c r="E8210" s="2">
        <v>1.116</v>
      </c>
      <c r="F8210" s="2">
        <v>-927.5</v>
      </c>
      <c r="G8210" s="2">
        <v>-8.33</v>
      </c>
      <c r="H8210" s="2"/>
      <c r="I8210" s="2">
        <v>10230</v>
      </c>
      <c r="J8210" s="2">
        <v>1.023</v>
      </c>
      <c r="K8210" s="2">
        <v>0</v>
      </c>
      <c r="L8210" s="2">
        <v>0</v>
      </c>
      <c r="M8210" s="2" t="str">
        <f>"150153"</f>
        <v>150153</v>
      </c>
      <c r="N8210" s="2" t="str">
        <f>"0157472516"</f>
        <v>0157472516</v>
      </c>
      <c r="O8210" s="2" t="str">
        <f>"11157.50"</f>
        <v>11157.50</v>
      </c>
      <c r="P8210" s="2">
        <v>1.3</v>
      </c>
      <c r="Q8210" s="2">
        <f>P8210*B8210</f>
        <v>13000</v>
      </c>
      <c r="R8210" s="2">
        <f>(Q8210-O8210)/O8210*100</f>
        <v>16.5135559041004</v>
      </c>
    </row>
    <row r="8211" spans="1:18">
      <c r="A8211" s="2" t="s">
        <v>7</v>
      </c>
      <c r="B8211" s="2">
        <v>600</v>
      </c>
      <c r="C8211" s="2">
        <v>600</v>
      </c>
      <c r="D8211" s="2" t="str">
        <f>"人民币"</f>
        <v>人民币</v>
      </c>
      <c r="E8211" s="2">
        <v>17.548</v>
      </c>
      <c r="F8211" s="2">
        <v>-310.88</v>
      </c>
      <c r="G8211" s="2">
        <v>-2.95</v>
      </c>
      <c r="H8211" s="2"/>
      <c r="I8211" s="2">
        <v>10218</v>
      </c>
      <c r="J8211" s="2">
        <v>17.03</v>
      </c>
      <c r="K8211" s="2">
        <v>0</v>
      </c>
      <c r="L8211" s="2">
        <v>0</v>
      </c>
      <c r="M8211" s="2" t="str">
        <f>"600008"</f>
        <v>600008</v>
      </c>
      <c r="N8211" s="2" t="str">
        <f t="shared" ref="N8211:N8214" si="2453">"A453612732"</f>
        <v>A453612732</v>
      </c>
      <c r="O8211" s="2" t="str">
        <f>"10528.88"</f>
        <v>10528.88</v>
      </c>
      <c r="P8211" s="2">
        <v>25</v>
      </c>
      <c r="Q8211" s="2">
        <f>P8211*B8211</f>
        <v>15000</v>
      </c>
      <c r="R8211" s="2">
        <f>(Q8211-O8211)/O8211*100</f>
        <v>42.4652954540274</v>
      </c>
    </row>
    <row r="8212" spans="1:18">
      <c r="A8212" s="2" t="str">
        <f>"华英农业"</f>
        <v>华英农业</v>
      </c>
      <c r="B8212" s="2">
        <v>600</v>
      </c>
      <c r="C8212" s="2">
        <v>300</v>
      </c>
      <c r="D8212" s="2" t="str">
        <f>"人民币"</f>
        <v>人民币</v>
      </c>
      <c r="E8212" s="2">
        <v>14.948</v>
      </c>
      <c r="F8212" s="2">
        <v>-418.66</v>
      </c>
      <c r="G8212" s="2">
        <v>-4.67</v>
      </c>
      <c r="H8212" s="2"/>
      <c r="I8212" s="2">
        <v>8550</v>
      </c>
      <c r="J8212" s="2">
        <v>14.25</v>
      </c>
      <c r="K8212" s="2">
        <v>300</v>
      </c>
      <c r="L8212" s="2">
        <v>0</v>
      </c>
      <c r="M8212" s="2" t="str">
        <f>"002321"</f>
        <v>002321</v>
      </c>
      <c r="N8212" s="2" t="str">
        <f>"0157472516"</f>
        <v>0157472516</v>
      </c>
      <c r="O8212" s="2" t="str">
        <f>"8968.66"</f>
        <v>8968.66</v>
      </c>
      <c r="P8212" s="2">
        <v>25</v>
      </c>
      <c r="Q8212" s="2">
        <f>P8212*B8212</f>
        <v>15000</v>
      </c>
      <c r="R8212" s="2">
        <f>(Q8212-O8212)/O8212*100</f>
        <v>67.2490650777262</v>
      </c>
    </row>
    <row r="8213" spans="1:18">
      <c r="A8213" s="2" t="str">
        <f>"*ST阳化"</f>
        <v>*ST阳化</v>
      </c>
      <c r="B8213" s="2">
        <v>900</v>
      </c>
      <c r="C8213" s="2">
        <v>600</v>
      </c>
      <c r="D8213" s="2" t="str">
        <f>"人民币"</f>
        <v>人民币</v>
      </c>
      <c r="E8213" s="2">
        <v>7.599</v>
      </c>
      <c r="F8213" s="2">
        <v>-80.2</v>
      </c>
      <c r="G8213" s="2">
        <v>-1.17</v>
      </c>
      <c r="H8213" s="2"/>
      <c r="I8213" s="2">
        <v>6759</v>
      </c>
      <c r="J8213" s="2">
        <v>7.51</v>
      </c>
      <c r="K8213" s="2">
        <v>300</v>
      </c>
      <c r="L8213" s="2">
        <v>0</v>
      </c>
      <c r="M8213" s="2" t="str">
        <f>"600691"</f>
        <v>600691</v>
      </c>
      <c r="N8213" s="2" t="str">
        <f>"A453612732"</f>
        <v>A453612732</v>
      </c>
      <c r="O8213" s="2" t="str">
        <f>"6839.20"</f>
        <v>6839.20</v>
      </c>
      <c r="P8213" s="2">
        <v>11</v>
      </c>
      <c r="Q8213" s="2">
        <f>P8213*B8213</f>
        <v>9900</v>
      </c>
      <c r="R8213" s="2">
        <f>(Q8213-O8213)/O8213*100</f>
        <v>44.7537723710376</v>
      </c>
    </row>
    <row r="8214" spans="1:18">
      <c r="A8214" s="2" t="str">
        <f>"雪峰科技"</f>
        <v>雪峰科技</v>
      </c>
      <c r="B8214" s="2">
        <v>200</v>
      </c>
      <c r="C8214" s="2">
        <v>100</v>
      </c>
      <c r="D8214" s="2" t="str">
        <f>"人民币"</f>
        <v>人民币</v>
      </c>
      <c r="E8214" s="2">
        <v>37.898</v>
      </c>
      <c r="F8214" s="2">
        <v>-1239.59</v>
      </c>
      <c r="G8214" s="2">
        <v>-16.35</v>
      </c>
      <c r="H8214" s="2"/>
      <c r="I8214" s="2">
        <v>6340</v>
      </c>
      <c r="J8214" s="2">
        <v>31.7</v>
      </c>
      <c r="K8214" s="2">
        <v>100</v>
      </c>
      <c r="L8214" s="2">
        <v>0</v>
      </c>
      <c r="M8214" s="2" t="str">
        <f>"603227"</f>
        <v>603227</v>
      </c>
      <c r="N8214" s="2" t="str">
        <f>"A453612732"</f>
        <v>A453612732</v>
      </c>
      <c r="O8214" s="2" t="str">
        <f>"7579.59"</f>
        <v>7579.59</v>
      </c>
      <c r="P8214" s="2">
        <v>42</v>
      </c>
      <c r="Q8214" s="2">
        <f>P8214*B8214</f>
        <v>8400</v>
      </c>
      <c r="R8214" s="2">
        <f>(Q8214-O8214)/O8214*100</f>
        <v>10.8239363870605</v>
      </c>
    </row>
    <row r="8215" spans="1:18">
      <c r="A8215" s="2" t="str">
        <f>"三花股份"</f>
        <v>三花股份</v>
      </c>
      <c r="B8215" s="2">
        <v>400</v>
      </c>
      <c r="C8215" s="2">
        <v>400</v>
      </c>
      <c r="D8215" s="2" t="str">
        <f>"人民币"</f>
        <v>人民币</v>
      </c>
      <c r="E8215" s="2">
        <v>13.737</v>
      </c>
      <c r="F8215" s="2">
        <v>69.25</v>
      </c>
      <c r="G8215" s="2">
        <v>1.26</v>
      </c>
      <c r="H8215" s="2"/>
      <c r="I8215" s="2">
        <v>5564</v>
      </c>
      <c r="J8215" s="2">
        <v>13.91</v>
      </c>
      <c r="K8215" s="2">
        <v>0</v>
      </c>
      <c r="L8215" s="2">
        <v>0</v>
      </c>
      <c r="M8215" s="2" t="str">
        <f>"002050"</f>
        <v>002050</v>
      </c>
      <c r="N8215" s="2" t="str">
        <f t="shared" ref="N8215:N8220" si="2454">"0157472516"</f>
        <v>0157472516</v>
      </c>
      <c r="O8215" s="2" t="str">
        <f>"5494.75"</f>
        <v>5494.75</v>
      </c>
      <c r="P8215" s="2">
        <v>20</v>
      </c>
      <c r="Q8215" s="2">
        <f>P8215*B8215</f>
        <v>8000</v>
      </c>
      <c r="R8215" s="2">
        <f>(Q8215-O8215)/O8215*100</f>
        <v>45.5935210883116</v>
      </c>
    </row>
    <row r="8216" spans="1:18">
      <c r="A8216" s="2" t="str">
        <f>"农 产 品"</f>
        <v>农 产 品</v>
      </c>
      <c r="B8216" s="2">
        <v>200</v>
      </c>
      <c r="C8216" s="2">
        <v>200</v>
      </c>
      <c r="D8216" s="2" t="str">
        <f>"人民币"</f>
        <v>人民币</v>
      </c>
      <c r="E8216" s="2">
        <v>25.665</v>
      </c>
      <c r="F8216" s="2">
        <v>-601</v>
      </c>
      <c r="G8216" s="2">
        <v>-11.71</v>
      </c>
      <c r="H8216" s="2"/>
      <c r="I8216" s="2">
        <v>4532</v>
      </c>
      <c r="J8216" s="2">
        <v>22.66</v>
      </c>
      <c r="K8216" s="2">
        <v>0</v>
      </c>
      <c r="L8216" s="2">
        <v>0</v>
      </c>
      <c r="M8216" s="2" t="str">
        <f>"000061"</f>
        <v>000061</v>
      </c>
      <c r="N8216" s="2" t="str">
        <f>"0157472516"</f>
        <v>0157472516</v>
      </c>
      <c r="O8216" s="2" t="str">
        <f>"5133.00"</f>
        <v>5133.00</v>
      </c>
      <c r="P8216" s="2">
        <v>35</v>
      </c>
      <c r="Q8216" s="2">
        <f>P8216*B8216</f>
        <v>7000</v>
      </c>
      <c r="R8216" s="2">
        <f>(Q8216-O8216)/O8216*100</f>
        <v>36.3724917202416</v>
      </c>
    </row>
    <row r="8217" spans="1:18">
      <c r="A8217" s="2" t="str">
        <f>"北京城建"</f>
        <v>北京城建</v>
      </c>
      <c r="B8217" s="2">
        <v>200</v>
      </c>
      <c r="C8217" s="2">
        <v>200</v>
      </c>
      <c r="D8217" s="2" t="str">
        <f>"人民币"</f>
        <v>人民币</v>
      </c>
      <c r="E8217" s="2">
        <v>24.605</v>
      </c>
      <c r="F8217" s="2">
        <v>-394.99</v>
      </c>
      <c r="G8217" s="2">
        <v>-8.03</v>
      </c>
      <c r="H8217" s="2"/>
      <c r="I8217" s="2">
        <v>4526</v>
      </c>
      <c r="J8217" s="2">
        <v>22.63</v>
      </c>
      <c r="K8217" s="2">
        <v>0</v>
      </c>
      <c r="L8217" s="2">
        <v>0</v>
      </c>
      <c r="M8217" s="2" t="str">
        <f>"600266"</f>
        <v>600266</v>
      </c>
      <c r="N8217" s="2" t="str">
        <f t="shared" ref="N8217:N8219" si="2455">"A453612732"</f>
        <v>A453612732</v>
      </c>
      <c r="O8217" s="2" t="str">
        <f>"4920.99"</f>
        <v>4920.99</v>
      </c>
      <c r="P8217" s="2">
        <v>28</v>
      </c>
      <c r="Q8217" s="2">
        <f>P8217*B8217</f>
        <v>5600</v>
      </c>
      <c r="R8217" s="2">
        <f>(Q8217-O8217)/O8217*100</f>
        <v>13.7982397850839</v>
      </c>
    </row>
    <row r="8218" spans="1:18">
      <c r="A8218" s="2" t="str">
        <f>"上汽集团"</f>
        <v>上汽集团</v>
      </c>
      <c r="B8218" s="2">
        <v>200</v>
      </c>
      <c r="C8218" s="2">
        <v>200</v>
      </c>
      <c r="D8218" s="2" t="str">
        <f>"人民币"</f>
        <v>人民币</v>
      </c>
      <c r="E8218" s="2">
        <v>24.736</v>
      </c>
      <c r="F8218" s="2">
        <v>-449.12</v>
      </c>
      <c r="G8218" s="2">
        <v>-9.08</v>
      </c>
      <c r="H8218" s="2"/>
      <c r="I8218" s="2">
        <v>4498</v>
      </c>
      <c r="J8218" s="2">
        <v>22.49</v>
      </c>
      <c r="K8218" s="2">
        <v>0</v>
      </c>
      <c r="L8218" s="2">
        <v>0</v>
      </c>
      <c r="M8218" s="2" t="str">
        <f>"600104"</f>
        <v>600104</v>
      </c>
      <c r="N8218" s="2" t="str">
        <f>"A453612732"</f>
        <v>A453612732</v>
      </c>
      <c r="O8218" s="2" t="str">
        <f>"4947.12"</f>
        <v>4947.12</v>
      </c>
      <c r="P8218" s="2">
        <v>35</v>
      </c>
      <c r="Q8218" s="2">
        <f>P8218*B8218</f>
        <v>7000</v>
      </c>
      <c r="R8218" s="2">
        <f>(Q8218-O8218)/O8218*100</f>
        <v>41.4964666310904</v>
      </c>
    </row>
    <row r="8219" spans="1:18">
      <c r="A8219" s="2" t="str">
        <f>"中海集运"</f>
        <v>中海集运</v>
      </c>
      <c r="B8219" s="2">
        <v>400</v>
      </c>
      <c r="C8219" s="2">
        <v>400</v>
      </c>
      <c r="D8219" s="2" t="str">
        <f>"人民币"</f>
        <v>人民币</v>
      </c>
      <c r="E8219" s="2">
        <v>9.099</v>
      </c>
      <c r="F8219" s="2">
        <v>-167.68</v>
      </c>
      <c r="G8219" s="2">
        <v>-4.6</v>
      </c>
      <c r="H8219" s="2"/>
      <c r="I8219" s="2">
        <v>3472</v>
      </c>
      <c r="J8219" s="2">
        <v>8.68</v>
      </c>
      <c r="K8219" s="2">
        <v>0</v>
      </c>
      <c r="L8219" s="2">
        <v>0</v>
      </c>
      <c r="M8219" s="2" t="str">
        <f>"601866"</f>
        <v>601866</v>
      </c>
      <c r="N8219" s="2" t="str">
        <f>"A453612732"</f>
        <v>A453612732</v>
      </c>
      <c r="O8219" s="2" t="str">
        <f>"3639.68"</f>
        <v>3639.68</v>
      </c>
      <c r="P8219" s="2">
        <v>12</v>
      </c>
      <c r="Q8219" s="2">
        <f>P8219*B8219</f>
        <v>4800</v>
      </c>
      <c r="R8219" s="2">
        <f>(Q8219-O8219)/O8219*100</f>
        <v>31.8797256901706</v>
      </c>
    </row>
    <row r="8220" spans="1:18">
      <c r="A8220" s="2" t="str">
        <f>"中航军B"</f>
        <v>中航军B</v>
      </c>
      <c r="B8220" s="2">
        <v>3000</v>
      </c>
      <c r="C8220" s="2">
        <v>3000</v>
      </c>
      <c r="D8220" s="2" t="str">
        <f>"人民币"</f>
        <v>人民币</v>
      </c>
      <c r="E8220" s="2">
        <v>0.972</v>
      </c>
      <c r="F8220" s="2">
        <v>-62</v>
      </c>
      <c r="G8220" s="2">
        <v>-2.16</v>
      </c>
      <c r="H8220" s="2"/>
      <c r="I8220" s="2">
        <v>2853</v>
      </c>
      <c r="J8220" s="2">
        <v>0.951</v>
      </c>
      <c r="K8220" s="2">
        <v>0</v>
      </c>
      <c r="L8220" s="2">
        <v>0</v>
      </c>
      <c r="M8220" s="2" t="str">
        <f>"150222"</f>
        <v>150222</v>
      </c>
      <c r="N8220" s="2" t="str">
        <f>"0157472516"</f>
        <v>0157472516</v>
      </c>
      <c r="O8220" s="2" t="str">
        <f>"2915.00"</f>
        <v>2915.00</v>
      </c>
      <c r="P8220" s="2">
        <v>1.1</v>
      </c>
      <c r="Q8220" s="2">
        <f>P8220*B8220</f>
        <v>3300</v>
      </c>
      <c r="R8220" s="2">
        <f>(Q8220-O8220)/O8220*100</f>
        <v>13.2075471698113</v>
      </c>
    </row>
    <row r="8221" spans="1:18">
      <c r="A8221" s="2" t="str">
        <f>"华贸物流"</f>
        <v>华贸物流</v>
      </c>
      <c r="B8221" s="2">
        <v>200</v>
      </c>
      <c r="C8221" s="2">
        <v>200</v>
      </c>
      <c r="D8221" s="2" t="str">
        <f>"人民币"</f>
        <v>人民币</v>
      </c>
      <c r="E8221" s="2">
        <v>16.576</v>
      </c>
      <c r="F8221" s="2">
        <v>-473.12</v>
      </c>
      <c r="G8221" s="2">
        <v>-14.27</v>
      </c>
      <c r="H8221" s="2"/>
      <c r="I8221" s="2">
        <v>2842</v>
      </c>
      <c r="J8221" s="2">
        <v>14.21</v>
      </c>
      <c r="K8221" s="2">
        <v>0</v>
      </c>
      <c r="L8221" s="2">
        <v>0</v>
      </c>
      <c r="M8221" s="2" t="str">
        <f>"603128"</f>
        <v>603128</v>
      </c>
      <c r="N8221" s="2" t="str">
        <f t="shared" ref="N8221:N8224" si="2456">"A453612732"</f>
        <v>A453612732</v>
      </c>
      <c r="O8221" s="2" t="str">
        <f>"3315.12"</f>
        <v>3315.12</v>
      </c>
      <c r="P8221" s="2">
        <v>20</v>
      </c>
      <c r="Q8221" s="2">
        <f>P8221*B8221</f>
        <v>4000</v>
      </c>
      <c r="R8221" s="2">
        <f>(Q8221-O8221)/O8221*100</f>
        <v>20.6592823185888</v>
      </c>
    </row>
    <row r="8222" spans="1:18">
      <c r="A8222" s="2" t="str">
        <f>"盛达矿业"</f>
        <v>盛达矿业</v>
      </c>
      <c r="B8222" s="2">
        <v>100</v>
      </c>
      <c r="C8222" s="2">
        <v>100</v>
      </c>
      <c r="D8222" s="2" t="str">
        <f>"人民币"</f>
        <v>人民币</v>
      </c>
      <c r="E8222" s="2">
        <v>38.308</v>
      </c>
      <c r="F8222" s="2">
        <v>-1175.77</v>
      </c>
      <c r="G8222" s="2">
        <v>-30.69</v>
      </c>
      <c r="H8222" s="2"/>
      <c r="I8222" s="2">
        <v>2655</v>
      </c>
      <c r="J8222" s="2">
        <v>26.55</v>
      </c>
      <c r="K8222" s="2">
        <v>0</v>
      </c>
      <c r="L8222" s="2">
        <v>100</v>
      </c>
      <c r="M8222" s="2" t="str">
        <f>"000603"</f>
        <v>000603</v>
      </c>
      <c r="N8222" s="2" t="str">
        <f>"0157472516"</f>
        <v>0157472516</v>
      </c>
      <c r="O8222" s="2" t="str">
        <f>"3830.77"</f>
        <v>3830.77</v>
      </c>
      <c r="P8222" s="2">
        <v>40</v>
      </c>
      <c r="Q8222" s="2">
        <f>P8222*B8222</f>
        <v>4000</v>
      </c>
      <c r="R8222" s="2">
        <f>(Q8222-O8222)/O8222*100</f>
        <v>4.41764971533138</v>
      </c>
    </row>
    <row r="8223" spans="1:18">
      <c r="A8223" s="2" t="str">
        <f>"大众交通"</f>
        <v>大众交通</v>
      </c>
      <c r="B8223" s="2">
        <v>100</v>
      </c>
      <c r="C8223" s="2">
        <v>100</v>
      </c>
      <c r="D8223" s="2" t="str">
        <f>"人民币"</f>
        <v>人民币</v>
      </c>
      <c r="E8223" s="2">
        <v>30.941</v>
      </c>
      <c r="F8223" s="2">
        <v>-1037.13</v>
      </c>
      <c r="G8223" s="2">
        <v>-33.52</v>
      </c>
      <c r="H8223" s="2"/>
      <c r="I8223" s="2">
        <v>2057</v>
      </c>
      <c r="J8223" s="2">
        <v>20.57</v>
      </c>
      <c r="K8223" s="2">
        <v>0</v>
      </c>
      <c r="L8223" s="2">
        <v>0</v>
      </c>
      <c r="M8223" s="2" t="str">
        <f>"600611"</f>
        <v>600611</v>
      </c>
      <c r="N8223" s="2" t="str">
        <f>"A453612732"</f>
        <v>A453612732</v>
      </c>
      <c r="O8223" s="2" t="str">
        <f>"3094.13"</f>
        <v>3094.13</v>
      </c>
      <c r="P8223" s="2">
        <v>28</v>
      </c>
      <c r="Q8223" s="2">
        <f>P8223*B8223</f>
        <v>2800</v>
      </c>
      <c r="R8223" s="2">
        <f>(Q8223-O8223)/O8223*100</f>
        <v>-9.50606470962759</v>
      </c>
    </row>
    <row r="8224" spans="1:18">
      <c r="A8224" s="2" t="str">
        <f>"中国中车"</f>
        <v>中国中车</v>
      </c>
      <c r="B8224" s="2">
        <v>100</v>
      </c>
      <c r="C8224" s="2">
        <v>100</v>
      </c>
      <c r="D8224" s="2" t="str">
        <f>"人民币"</f>
        <v>人民币</v>
      </c>
      <c r="E8224" s="2">
        <v>26.395</v>
      </c>
      <c r="F8224" s="2">
        <v>-631.5</v>
      </c>
      <c r="G8224" s="2">
        <v>-23.92</v>
      </c>
      <c r="H8224" s="2"/>
      <c r="I8224" s="2">
        <v>2008</v>
      </c>
      <c r="J8224" s="2">
        <v>20.08</v>
      </c>
      <c r="K8224" s="2">
        <v>0</v>
      </c>
      <c r="L8224" s="2">
        <v>100</v>
      </c>
      <c r="M8224" s="2" t="str">
        <f>"601766"</f>
        <v>601766</v>
      </c>
      <c r="N8224" s="2" t="str">
        <f>"A453612732"</f>
        <v>A453612732</v>
      </c>
      <c r="O8224" s="2" t="str">
        <f>"2639.50"</f>
        <v>2639.50</v>
      </c>
      <c r="P8224" s="2">
        <v>30</v>
      </c>
      <c r="Q8224" s="2">
        <f>P8224*B8224</f>
        <v>3000</v>
      </c>
      <c r="R8224" s="2">
        <f>(Q8224-O8224)/O8224*100</f>
        <v>13.6578897518469</v>
      </c>
    </row>
    <row r="8225" spans="1:18">
      <c r="A8225" s="2" t="s">
        <v>8</v>
      </c>
      <c r="B8225" s="2" t="s">
        <v>9</v>
      </c>
      <c r="C8225" s="4" t="s">
        <v>10</v>
      </c>
      <c r="D8225" s="4"/>
      <c r="E8225" s="4"/>
      <c r="F8225" s="2"/>
      <c r="G8225" s="2">
        <f>SUM(G8209:G8224)</f>
        <v>-178.38</v>
      </c>
      <c r="H8225" s="2"/>
      <c r="I8225" s="2"/>
      <c r="J8225" s="2"/>
      <c r="K8225" s="2"/>
      <c r="L8225" s="2"/>
      <c r="M8225" s="2"/>
      <c r="N8225" s="2"/>
      <c r="O8225" s="2"/>
      <c r="P8225" s="2"/>
      <c r="Q8225" s="2">
        <f>SUM(Q8209:Q8224)</f>
        <v>134800</v>
      </c>
      <c r="R8225" s="2"/>
    </row>
    <row r="8226" customFormat="1" spans="3:8">
      <c r="C8226" s="5"/>
      <c r="D8226" s="5"/>
      <c r="E8226" s="5"/>
      <c r="H8226" s="6">
        <v>42257</v>
      </c>
    </row>
    <row r="8227" customFormat="1" spans="10:10">
      <c r="J8227" s="6">
        <f>H8226+1</f>
        <v>42258</v>
      </c>
    </row>
    <row r="8228" customFormat="1" spans="2:11">
      <c r="B8228" t="s">
        <v>11</v>
      </c>
      <c r="K8228" s="7">
        <f ca="1">NOW()</f>
        <v>42259.9654398148</v>
      </c>
    </row>
    <row r="8229" customFormat="1" spans="9:9">
      <c r="I8229" t="e">
        <f>D8221+1</f>
        <v>#VALUE!</v>
      </c>
    </row>
    <row r="8230" customFormat="1"/>
    <row r="8231" spans="1:18">
      <c r="A8231" s="2" t="s">
        <v>0</v>
      </c>
      <c r="B8231" s="2" t="str">
        <f>"证券数量"</f>
        <v>证券数量</v>
      </c>
      <c r="C8231" s="2" t="s">
        <v>1</v>
      </c>
      <c r="D8231" s="2" t="str">
        <f>"价格币种"</f>
        <v>价格币种</v>
      </c>
      <c r="E8231" s="2" t="str">
        <f>"成本价"</f>
        <v>成本价</v>
      </c>
      <c r="F8231" s="2" t="str">
        <f>"浮动盈亏"</f>
        <v>浮动盈亏</v>
      </c>
      <c r="G8231" s="2" t="str">
        <f>"盈亏比例(%)"</f>
        <v>盈亏比例(%)</v>
      </c>
      <c r="H8231" s="2" t="str">
        <f>"折算汇率"</f>
        <v>折算汇率</v>
      </c>
      <c r="I8231" s="2" t="str">
        <f>"最新市值"</f>
        <v>最新市值</v>
      </c>
      <c r="J8231" s="2" t="str">
        <f>"当前价"</f>
        <v>当前价</v>
      </c>
      <c r="K8231" s="2" t="str">
        <f>"今买数量"</f>
        <v>今买数量</v>
      </c>
      <c r="L8231" s="2" t="str">
        <f>"今卖数量"</f>
        <v>今卖数量</v>
      </c>
      <c r="M8231" s="2" t="str">
        <f>"证券代码"</f>
        <v>证券代码</v>
      </c>
      <c r="N8231" s="2" t="str">
        <f>"股东代码"</f>
        <v>股东代码</v>
      </c>
      <c r="O8231" s="2" t="str">
        <f>"成本金额"</f>
        <v>成本金额</v>
      </c>
      <c r="P8231" s="2" t="s">
        <v>2</v>
      </c>
      <c r="Q8231" s="2"/>
      <c r="R8231" s="2" t="s">
        <v>3</v>
      </c>
    </row>
    <row r="8232" spans="1:18">
      <c r="A8232" s="2" t="s">
        <v>4</v>
      </c>
      <c r="B8232" s="9" t="s">
        <v>5</v>
      </c>
      <c r="C8232" s="9" t="s">
        <v>5</v>
      </c>
      <c r="D8232" s="2" t="str">
        <f t="shared" ref="D8232:D8247" si="2457">"人民币"</f>
        <v>人民币</v>
      </c>
      <c r="E8232" s="2">
        <v>19.758</v>
      </c>
      <c r="F8232" s="2">
        <v>-1294.53</v>
      </c>
      <c r="G8232" s="2">
        <v>-8.19</v>
      </c>
      <c r="H8232" s="9" t="s">
        <v>6</v>
      </c>
      <c r="I8232" s="2">
        <v>14512</v>
      </c>
      <c r="J8232" s="2">
        <v>18.14</v>
      </c>
      <c r="K8232" s="2">
        <v>0</v>
      </c>
      <c r="L8232" s="2">
        <v>0</v>
      </c>
      <c r="M8232" s="2" t="str">
        <f>"000936"</f>
        <v>000936</v>
      </c>
      <c r="N8232" s="2" t="str">
        <f t="shared" ref="N8232:N8235" si="2458">"0157472516"</f>
        <v>0157472516</v>
      </c>
      <c r="O8232" s="2" t="str">
        <f>"15806.53"</f>
        <v>15806.53</v>
      </c>
      <c r="P8232" s="2">
        <v>30</v>
      </c>
      <c r="Q8232" s="2">
        <f t="shared" ref="Q8232:Q8247" si="2459">P8232*B8232</f>
        <v>24000</v>
      </c>
      <c r="R8232" s="2">
        <f t="shared" ref="R8232:R8247" si="2460">(Q8232-O8232)/O8232*100</f>
        <v>51.835981711356</v>
      </c>
    </row>
    <row r="8233" spans="1:18">
      <c r="A8233" s="2" t="str">
        <f>"创业板B"</f>
        <v>创业板B</v>
      </c>
      <c r="B8233" s="2">
        <v>10000</v>
      </c>
      <c r="C8233" s="2">
        <v>10000</v>
      </c>
      <c r="D8233" s="2" t="str">
        <f>"人民币"</f>
        <v>人民币</v>
      </c>
      <c r="E8233" s="2">
        <v>1.116</v>
      </c>
      <c r="F8233" s="2">
        <v>-927.5</v>
      </c>
      <c r="G8233" s="2">
        <v>-8.33</v>
      </c>
      <c r="H8233" s="2"/>
      <c r="I8233" s="2">
        <v>10230</v>
      </c>
      <c r="J8233" s="2">
        <v>1.023</v>
      </c>
      <c r="K8233" s="2">
        <v>0</v>
      </c>
      <c r="L8233" s="2">
        <v>0</v>
      </c>
      <c r="M8233" s="2" t="str">
        <f>"150153"</f>
        <v>150153</v>
      </c>
      <c r="N8233" s="2" t="str">
        <f>"0157472516"</f>
        <v>0157472516</v>
      </c>
      <c r="O8233" s="2" t="str">
        <f>"11157.50"</f>
        <v>11157.50</v>
      </c>
      <c r="P8233" s="2">
        <v>1.3</v>
      </c>
      <c r="Q8233" s="2">
        <f>P8233*B8233</f>
        <v>13000</v>
      </c>
      <c r="R8233" s="2">
        <f>(Q8233-O8233)/O8233*100</f>
        <v>16.5135559041004</v>
      </c>
    </row>
    <row r="8234" spans="1:18">
      <c r="A8234" s="2" t="s">
        <v>7</v>
      </c>
      <c r="B8234" s="2">
        <v>600</v>
      </c>
      <c r="C8234" s="2">
        <v>600</v>
      </c>
      <c r="D8234" s="2" t="str">
        <f>"人民币"</f>
        <v>人民币</v>
      </c>
      <c r="E8234" s="2">
        <v>17.548</v>
      </c>
      <c r="F8234" s="2">
        <v>-310.88</v>
      </c>
      <c r="G8234" s="2">
        <v>-2.95</v>
      </c>
      <c r="H8234" s="2"/>
      <c r="I8234" s="2">
        <v>10218</v>
      </c>
      <c r="J8234" s="2">
        <v>17.03</v>
      </c>
      <c r="K8234" s="2">
        <v>0</v>
      </c>
      <c r="L8234" s="2">
        <v>0</v>
      </c>
      <c r="M8234" s="2" t="str">
        <f>"600008"</f>
        <v>600008</v>
      </c>
      <c r="N8234" s="2" t="str">
        <f t="shared" ref="N8234:N8237" si="2461">"A453612732"</f>
        <v>A453612732</v>
      </c>
      <c r="O8234" s="2" t="str">
        <f>"10528.88"</f>
        <v>10528.88</v>
      </c>
      <c r="P8234" s="2">
        <v>25</v>
      </c>
      <c r="Q8234" s="2">
        <f>P8234*B8234</f>
        <v>15000</v>
      </c>
      <c r="R8234" s="2">
        <f>(Q8234-O8234)/O8234*100</f>
        <v>42.4652954540274</v>
      </c>
    </row>
    <row r="8235" spans="1:18">
      <c r="A8235" s="2" t="str">
        <f>"华英农业"</f>
        <v>华英农业</v>
      </c>
      <c r="B8235" s="2">
        <v>600</v>
      </c>
      <c r="C8235" s="2">
        <v>300</v>
      </c>
      <c r="D8235" s="2" t="str">
        <f>"人民币"</f>
        <v>人民币</v>
      </c>
      <c r="E8235" s="2">
        <v>14.948</v>
      </c>
      <c r="F8235" s="2">
        <v>-418.66</v>
      </c>
      <c r="G8235" s="2">
        <v>-4.67</v>
      </c>
      <c r="H8235" s="2"/>
      <c r="I8235" s="2">
        <v>8550</v>
      </c>
      <c r="J8235" s="2">
        <v>14.25</v>
      </c>
      <c r="K8235" s="2">
        <v>300</v>
      </c>
      <c r="L8235" s="2">
        <v>0</v>
      </c>
      <c r="M8235" s="2" t="str">
        <f>"002321"</f>
        <v>002321</v>
      </c>
      <c r="N8235" s="2" t="str">
        <f>"0157472516"</f>
        <v>0157472516</v>
      </c>
      <c r="O8235" s="2" t="str">
        <f>"8968.66"</f>
        <v>8968.66</v>
      </c>
      <c r="P8235" s="2">
        <v>25</v>
      </c>
      <c r="Q8235" s="2">
        <f>P8235*B8235</f>
        <v>15000</v>
      </c>
      <c r="R8235" s="2">
        <f>(Q8235-O8235)/O8235*100</f>
        <v>67.2490650777262</v>
      </c>
    </row>
    <row r="8236" spans="1:18">
      <c r="A8236" s="2" t="str">
        <f>"*ST阳化"</f>
        <v>*ST阳化</v>
      </c>
      <c r="B8236" s="2">
        <v>900</v>
      </c>
      <c r="C8236" s="2">
        <v>600</v>
      </c>
      <c r="D8236" s="2" t="str">
        <f>"人民币"</f>
        <v>人民币</v>
      </c>
      <c r="E8236" s="2">
        <v>7.599</v>
      </c>
      <c r="F8236" s="2">
        <v>-80.2</v>
      </c>
      <c r="G8236" s="2">
        <v>-1.17</v>
      </c>
      <c r="H8236" s="2"/>
      <c r="I8236" s="2">
        <v>6759</v>
      </c>
      <c r="J8236" s="2">
        <v>7.51</v>
      </c>
      <c r="K8236" s="2">
        <v>300</v>
      </c>
      <c r="L8236" s="2">
        <v>0</v>
      </c>
      <c r="M8236" s="2" t="str">
        <f>"600691"</f>
        <v>600691</v>
      </c>
      <c r="N8236" s="2" t="str">
        <f>"A453612732"</f>
        <v>A453612732</v>
      </c>
      <c r="O8236" s="2" t="str">
        <f>"6839.20"</f>
        <v>6839.20</v>
      </c>
      <c r="P8236" s="2">
        <v>11</v>
      </c>
      <c r="Q8236" s="2">
        <f>P8236*B8236</f>
        <v>9900</v>
      </c>
      <c r="R8236" s="2">
        <f>(Q8236-O8236)/O8236*100</f>
        <v>44.7537723710376</v>
      </c>
    </row>
    <row r="8237" spans="1:18">
      <c r="A8237" s="2" t="str">
        <f>"雪峰科技"</f>
        <v>雪峰科技</v>
      </c>
      <c r="B8237" s="2">
        <v>200</v>
      </c>
      <c r="C8237" s="2">
        <v>100</v>
      </c>
      <c r="D8237" s="2" t="str">
        <f>"人民币"</f>
        <v>人民币</v>
      </c>
      <c r="E8237" s="2">
        <v>37.898</v>
      </c>
      <c r="F8237" s="2">
        <v>-1239.59</v>
      </c>
      <c r="G8237" s="2">
        <v>-16.35</v>
      </c>
      <c r="H8237" s="2"/>
      <c r="I8237" s="2">
        <v>6340</v>
      </c>
      <c r="J8237" s="2">
        <v>31.7</v>
      </c>
      <c r="K8237" s="2">
        <v>100</v>
      </c>
      <c r="L8237" s="2">
        <v>0</v>
      </c>
      <c r="M8237" s="2" t="str">
        <f>"603227"</f>
        <v>603227</v>
      </c>
      <c r="N8237" s="2" t="str">
        <f>"A453612732"</f>
        <v>A453612732</v>
      </c>
      <c r="O8237" s="2" t="str">
        <f>"7579.59"</f>
        <v>7579.59</v>
      </c>
      <c r="P8237" s="2">
        <v>42</v>
      </c>
      <c r="Q8237" s="2">
        <f>P8237*B8237</f>
        <v>8400</v>
      </c>
      <c r="R8237" s="2">
        <f>(Q8237-O8237)/O8237*100</f>
        <v>10.8239363870605</v>
      </c>
    </row>
    <row r="8238" spans="1:18">
      <c r="A8238" s="2" t="str">
        <f>"三花股份"</f>
        <v>三花股份</v>
      </c>
      <c r="B8238" s="2">
        <v>400</v>
      </c>
      <c r="C8238" s="2">
        <v>400</v>
      </c>
      <c r="D8238" s="2" t="str">
        <f>"人民币"</f>
        <v>人民币</v>
      </c>
      <c r="E8238" s="2">
        <v>13.737</v>
      </c>
      <c r="F8238" s="2">
        <v>69.25</v>
      </c>
      <c r="G8238" s="2">
        <v>1.26</v>
      </c>
      <c r="H8238" s="2"/>
      <c r="I8238" s="2">
        <v>5564</v>
      </c>
      <c r="J8238" s="2">
        <v>13.91</v>
      </c>
      <c r="K8238" s="2">
        <v>0</v>
      </c>
      <c r="L8238" s="2">
        <v>0</v>
      </c>
      <c r="M8238" s="2" t="str">
        <f>"002050"</f>
        <v>002050</v>
      </c>
      <c r="N8238" s="2" t="str">
        <f t="shared" ref="N8238:N8243" si="2462">"0157472516"</f>
        <v>0157472516</v>
      </c>
      <c r="O8238" s="2" t="str">
        <f>"5494.75"</f>
        <v>5494.75</v>
      </c>
      <c r="P8238" s="2">
        <v>20</v>
      </c>
      <c r="Q8238" s="2">
        <f>P8238*B8238</f>
        <v>8000</v>
      </c>
      <c r="R8238" s="2">
        <f>(Q8238-O8238)/O8238*100</f>
        <v>45.5935210883116</v>
      </c>
    </row>
    <row r="8239" spans="1:18">
      <c r="A8239" s="2" t="str">
        <f>"农 产 品"</f>
        <v>农 产 品</v>
      </c>
      <c r="B8239" s="2">
        <v>200</v>
      </c>
      <c r="C8239" s="2">
        <v>200</v>
      </c>
      <c r="D8239" s="2" t="str">
        <f>"人民币"</f>
        <v>人民币</v>
      </c>
      <c r="E8239" s="2">
        <v>25.665</v>
      </c>
      <c r="F8239" s="2">
        <v>-601</v>
      </c>
      <c r="G8239" s="2">
        <v>-11.71</v>
      </c>
      <c r="H8239" s="2"/>
      <c r="I8239" s="2">
        <v>4532</v>
      </c>
      <c r="J8239" s="2">
        <v>22.66</v>
      </c>
      <c r="K8239" s="2">
        <v>0</v>
      </c>
      <c r="L8239" s="2">
        <v>0</v>
      </c>
      <c r="M8239" s="2" t="str">
        <f>"000061"</f>
        <v>000061</v>
      </c>
      <c r="N8239" s="2" t="str">
        <f>"0157472516"</f>
        <v>0157472516</v>
      </c>
      <c r="O8239" s="2" t="str">
        <f>"5133.00"</f>
        <v>5133.00</v>
      </c>
      <c r="P8239" s="2">
        <v>35</v>
      </c>
      <c r="Q8239" s="2">
        <f>P8239*B8239</f>
        <v>7000</v>
      </c>
      <c r="R8239" s="2">
        <f>(Q8239-O8239)/O8239*100</f>
        <v>36.3724917202416</v>
      </c>
    </row>
    <row r="8240" spans="1:18">
      <c r="A8240" s="2" t="str">
        <f>"北京城建"</f>
        <v>北京城建</v>
      </c>
      <c r="B8240" s="2">
        <v>200</v>
      </c>
      <c r="C8240" s="2">
        <v>200</v>
      </c>
      <c r="D8240" s="2" t="str">
        <f>"人民币"</f>
        <v>人民币</v>
      </c>
      <c r="E8240" s="2">
        <v>24.605</v>
      </c>
      <c r="F8240" s="2">
        <v>-394.99</v>
      </c>
      <c r="G8240" s="2">
        <v>-8.03</v>
      </c>
      <c r="H8240" s="2"/>
      <c r="I8240" s="2">
        <v>4526</v>
      </c>
      <c r="J8240" s="2">
        <v>22.63</v>
      </c>
      <c r="K8240" s="2">
        <v>0</v>
      </c>
      <c r="L8240" s="2">
        <v>0</v>
      </c>
      <c r="M8240" s="2" t="str">
        <f>"600266"</f>
        <v>600266</v>
      </c>
      <c r="N8240" s="2" t="str">
        <f t="shared" ref="N8240:N8242" si="2463">"A453612732"</f>
        <v>A453612732</v>
      </c>
      <c r="O8240" s="2" t="str">
        <f>"4920.99"</f>
        <v>4920.99</v>
      </c>
      <c r="P8240" s="2">
        <v>28</v>
      </c>
      <c r="Q8240" s="2">
        <f>P8240*B8240</f>
        <v>5600</v>
      </c>
      <c r="R8240" s="2">
        <f>(Q8240-O8240)/O8240*100</f>
        <v>13.7982397850839</v>
      </c>
    </row>
    <row r="8241" spans="1:18">
      <c r="A8241" s="2" t="str">
        <f>"上汽集团"</f>
        <v>上汽集团</v>
      </c>
      <c r="B8241" s="2">
        <v>200</v>
      </c>
      <c r="C8241" s="2">
        <v>200</v>
      </c>
      <c r="D8241" s="2" t="str">
        <f>"人民币"</f>
        <v>人民币</v>
      </c>
      <c r="E8241" s="2">
        <v>24.736</v>
      </c>
      <c r="F8241" s="2">
        <v>-449.12</v>
      </c>
      <c r="G8241" s="2">
        <v>-9.08</v>
      </c>
      <c r="H8241" s="2"/>
      <c r="I8241" s="2">
        <v>4498</v>
      </c>
      <c r="J8241" s="2">
        <v>22.49</v>
      </c>
      <c r="K8241" s="2">
        <v>0</v>
      </c>
      <c r="L8241" s="2">
        <v>0</v>
      </c>
      <c r="M8241" s="2" t="str">
        <f>"600104"</f>
        <v>600104</v>
      </c>
      <c r="N8241" s="2" t="str">
        <f>"A453612732"</f>
        <v>A453612732</v>
      </c>
      <c r="O8241" s="2" t="str">
        <f>"4947.12"</f>
        <v>4947.12</v>
      </c>
      <c r="P8241" s="2">
        <v>35</v>
      </c>
      <c r="Q8241" s="2">
        <f>P8241*B8241</f>
        <v>7000</v>
      </c>
      <c r="R8241" s="2">
        <f>(Q8241-O8241)/O8241*100</f>
        <v>41.4964666310904</v>
      </c>
    </row>
    <row r="8242" spans="1:18">
      <c r="A8242" s="2" t="str">
        <f>"中海集运"</f>
        <v>中海集运</v>
      </c>
      <c r="B8242" s="2">
        <v>400</v>
      </c>
      <c r="C8242" s="2">
        <v>400</v>
      </c>
      <c r="D8242" s="2" t="str">
        <f>"人民币"</f>
        <v>人民币</v>
      </c>
      <c r="E8242" s="2">
        <v>9.099</v>
      </c>
      <c r="F8242" s="2">
        <v>-167.68</v>
      </c>
      <c r="G8242" s="2">
        <v>-4.6</v>
      </c>
      <c r="H8242" s="2"/>
      <c r="I8242" s="2">
        <v>3472</v>
      </c>
      <c r="J8242" s="2">
        <v>8.68</v>
      </c>
      <c r="K8242" s="2">
        <v>0</v>
      </c>
      <c r="L8242" s="2">
        <v>0</v>
      </c>
      <c r="M8242" s="2" t="str">
        <f>"601866"</f>
        <v>601866</v>
      </c>
      <c r="N8242" s="2" t="str">
        <f>"A453612732"</f>
        <v>A453612732</v>
      </c>
      <c r="O8242" s="2" t="str">
        <f>"3639.68"</f>
        <v>3639.68</v>
      </c>
      <c r="P8242" s="2">
        <v>12</v>
      </c>
      <c r="Q8242" s="2">
        <f>P8242*B8242</f>
        <v>4800</v>
      </c>
      <c r="R8242" s="2">
        <f>(Q8242-O8242)/O8242*100</f>
        <v>31.8797256901706</v>
      </c>
    </row>
    <row r="8243" spans="1:18">
      <c r="A8243" s="2" t="str">
        <f>"中航军B"</f>
        <v>中航军B</v>
      </c>
      <c r="B8243" s="2">
        <v>3000</v>
      </c>
      <c r="C8243" s="2">
        <v>3000</v>
      </c>
      <c r="D8243" s="2" t="str">
        <f>"人民币"</f>
        <v>人民币</v>
      </c>
      <c r="E8243" s="2">
        <v>0.972</v>
      </c>
      <c r="F8243" s="2">
        <v>-62</v>
      </c>
      <c r="G8243" s="2">
        <v>-2.16</v>
      </c>
      <c r="H8243" s="2"/>
      <c r="I8243" s="2">
        <v>2853</v>
      </c>
      <c r="J8243" s="2">
        <v>0.951</v>
      </c>
      <c r="K8243" s="2">
        <v>0</v>
      </c>
      <c r="L8243" s="2">
        <v>0</v>
      </c>
      <c r="M8243" s="2" t="str">
        <f>"150222"</f>
        <v>150222</v>
      </c>
      <c r="N8243" s="2" t="str">
        <f>"0157472516"</f>
        <v>0157472516</v>
      </c>
      <c r="O8243" s="2" t="str">
        <f>"2915.00"</f>
        <v>2915.00</v>
      </c>
      <c r="P8243" s="2">
        <v>1.1</v>
      </c>
      <c r="Q8243" s="2">
        <f>P8243*B8243</f>
        <v>3300</v>
      </c>
      <c r="R8243" s="2">
        <f>(Q8243-O8243)/O8243*100</f>
        <v>13.2075471698113</v>
      </c>
    </row>
    <row r="8244" spans="1:18">
      <c r="A8244" s="2" t="str">
        <f>"华贸物流"</f>
        <v>华贸物流</v>
      </c>
      <c r="B8244" s="2">
        <v>200</v>
      </c>
      <c r="C8244" s="2">
        <v>200</v>
      </c>
      <c r="D8244" s="2" t="str">
        <f>"人民币"</f>
        <v>人民币</v>
      </c>
      <c r="E8244" s="2">
        <v>16.576</v>
      </c>
      <c r="F8244" s="2">
        <v>-473.12</v>
      </c>
      <c r="G8244" s="2">
        <v>-14.27</v>
      </c>
      <c r="H8244" s="2"/>
      <c r="I8244" s="2">
        <v>2842</v>
      </c>
      <c r="J8244" s="2">
        <v>14.21</v>
      </c>
      <c r="K8244" s="2">
        <v>0</v>
      </c>
      <c r="L8244" s="2">
        <v>0</v>
      </c>
      <c r="M8244" s="2" t="str">
        <f>"603128"</f>
        <v>603128</v>
      </c>
      <c r="N8244" s="2" t="str">
        <f t="shared" ref="N8244:N8247" si="2464">"A453612732"</f>
        <v>A453612732</v>
      </c>
      <c r="O8244" s="2" t="str">
        <f>"3315.12"</f>
        <v>3315.12</v>
      </c>
      <c r="P8244" s="2">
        <v>20</v>
      </c>
      <c r="Q8244" s="2">
        <f>P8244*B8244</f>
        <v>4000</v>
      </c>
      <c r="R8244" s="2">
        <f>(Q8244-O8244)/O8244*100</f>
        <v>20.6592823185888</v>
      </c>
    </row>
    <row r="8245" spans="1:18">
      <c r="A8245" s="2" t="str">
        <f>"盛达矿业"</f>
        <v>盛达矿业</v>
      </c>
      <c r="B8245" s="2">
        <v>100</v>
      </c>
      <c r="C8245" s="2">
        <v>100</v>
      </c>
      <c r="D8245" s="2" t="str">
        <f>"人民币"</f>
        <v>人民币</v>
      </c>
      <c r="E8245" s="2">
        <v>38.308</v>
      </c>
      <c r="F8245" s="2">
        <v>-1175.77</v>
      </c>
      <c r="G8245" s="2">
        <v>-30.69</v>
      </c>
      <c r="H8245" s="2"/>
      <c r="I8245" s="2">
        <v>2655</v>
      </c>
      <c r="J8245" s="2">
        <v>26.55</v>
      </c>
      <c r="K8245" s="2">
        <v>0</v>
      </c>
      <c r="L8245" s="2">
        <v>100</v>
      </c>
      <c r="M8245" s="2" t="str">
        <f>"000603"</f>
        <v>000603</v>
      </c>
      <c r="N8245" s="2" t="str">
        <f>"0157472516"</f>
        <v>0157472516</v>
      </c>
      <c r="O8245" s="2" t="str">
        <f>"3830.77"</f>
        <v>3830.77</v>
      </c>
      <c r="P8245" s="2">
        <v>40</v>
      </c>
      <c r="Q8245" s="2">
        <f>P8245*B8245</f>
        <v>4000</v>
      </c>
      <c r="R8245" s="2">
        <f>(Q8245-O8245)/O8245*100</f>
        <v>4.41764971533138</v>
      </c>
    </row>
    <row r="8246" spans="1:18">
      <c r="A8246" s="2" t="str">
        <f>"大众交通"</f>
        <v>大众交通</v>
      </c>
      <c r="B8246" s="2">
        <v>100</v>
      </c>
      <c r="C8246" s="2">
        <v>100</v>
      </c>
      <c r="D8246" s="2" t="str">
        <f>"人民币"</f>
        <v>人民币</v>
      </c>
      <c r="E8246" s="2">
        <v>30.941</v>
      </c>
      <c r="F8246" s="2">
        <v>-1037.13</v>
      </c>
      <c r="G8246" s="2">
        <v>-33.52</v>
      </c>
      <c r="H8246" s="2"/>
      <c r="I8246" s="2">
        <v>2057</v>
      </c>
      <c r="J8246" s="2">
        <v>20.57</v>
      </c>
      <c r="K8246" s="2">
        <v>0</v>
      </c>
      <c r="L8246" s="2">
        <v>0</v>
      </c>
      <c r="M8246" s="2" t="str">
        <f>"600611"</f>
        <v>600611</v>
      </c>
      <c r="N8246" s="2" t="str">
        <f>"A453612732"</f>
        <v>A453612732</v>
      </c>
      <c r="O8246" s="2" t="str">
        <f>"3094.13"</f>
        <v>3094.13</v>
      </c>
      <c r="P8246" s="2">
        <v>28</v>
      </c>
      <c r="Q8246" s="2">
        <f>P8246*B8246</f>
        <v>2800</v>
      </c>
      <c r="R8246" s="2">
        <f>(Q8246-O8246)/O8246*100</f>
        <v>-9.50606470962759</v>
      </c>
    </row>
    <row r="8247" spans="1:18">
      <c r="A8247" s="2" t="str">
        <f>"中国中车"</f>
        <v>中国中车</v>
      </c>
      <c r="B8247" s="2">
        <v>100</v>
      </c>
      <c r="C8247" s="2">
        <v>100</v>
      </c>
      <c r="D8247" s="2" t="str">
        <f>"人民币"</f>
        <v>人民币</v>
      </c>
      <c r="E8247" s="2">
        <v>26.395</v>
      </c>
      <c r="F8247" s="2">
        <v>-631.5</v>
      </c>
      <c r="G8247" s="2">
        <v>-23.92</v>
      </c>
      <c r="H8247" s="2"/>
      <c r="I8247" s="2">
        <v>2008</v>
      </c>
      <c r="J8247" s="2">
        <v>20.08</v>
      </c>
      <c r="K8247" s="2">
        <v>0</v>
      </c>
      <c r="L8247" s="2">
        <v>100</v>
      </c>
      <c r="M8247" s="2" t="str">
        <f>"601766"</f>
        <v>601766</v>
      </c>
      <c r="N8247" s="2" t="str">
        <f>"A453612732"</f>
        <v>A453612732</v>
      </c>
      <c r="O8247" s="2" t="str">
        <f>"2639.50"</f>
        <v>2639.50</v>
      </c>
      <c r="P8247" s="2">
        <v>30</v>
      </c>
      <c r="Q8247" s="2">
        <f>P8247*B8247</f>
        <v>3000</v>
      </c>
      <c r="R8247" s="2">
        <f>(Q8247-O8247)/O8247*100</f>
        <v>13.6578897518469</v>
      </c>
    </row>
    <row r="8248" spans="1:18">
      <c r="A8248" s="2" t="s">
        <v>8</v>
      </c>
      <c r="B8248" s="2" t="s">
        <v>9</v>
      </c>
      <c r="C8248" s="4" t="s">
        <v>10</v>
      </c>
      <c r="D8248" s="4"/>
      <c r="E8248" s="4"/>
      <c r="F8248" s="2"/>
      <c r="G8248" s="2">
        <f>SUM(G8232:G8247)</f>
        <v>-178.38</v>
      </c>
      <c r="H8248" s="2"/>
      <c r="I8248" s="2"/>
      <c r="J8248" s="2"/>
      <c r="K8248" s="2"/>
      <c r="L8248" s="2"/>
      <c r="M8248" s="2"/>
      <c r="N8248" s="2"/>
      <c r="O8248" s="2"/>
      <c r="P8248" s="2"/>
      <c r="Q8248" s="2">
        <f>SUM(Q8232:Q8247)</f>
        <v>134800</v>
      </c>
      <c r="R8248" s="2"/>
    </row>
    <row r="8249" customFormat="1" spans="3:8">
      <c r="C8249" s="5"/>
      <c r="D8249" s="5"/>
      <c r="E8249" s="5"/>
      <c r="H8249" s="6">
        <v>42257</v>
      </c>
    </row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spans="2:18">
      <c r="B8259" s="2" t="str">
        <f>"币种"</f>
        <v>币种</v>
      </c>
      <c r="C8259" s="2" t="str">
        <f>"余额"</f>
        <v>余额</v>
      </c>
      <c r="D8259" s="2" t="str">
        <f>"可用"</f>
        <v>可用</v>
      </c>
      <c r="E8259" s="2" t="str">
        <f>"可取"</f>
        <v>可取</v>
      </c>
      <c r="F8259" s="2" t="str">
        <f>"参考市值"</f>
        <v>参考市值</v>
      </c>
      <c r="G8259" s="2" t="str">
        <f>"资产"</f>
        <v>资产</v>
      </c>
      <c r="H8259" s="2" t="str">
        <f>"盈亏"</f>
        <v>盈亏</v>
      </c>
      <c r="I8259" s="2"/>
      <c r="J8259" s="2"/>
      <c r="K8259" s="2"/>
      <c r="L8259" s="2"/>
      <c r="M8259" s="2"/>
      <c r="N8259" s="2"/>
      <c r="O8259" s="2"/>
      <c r="P8259" s="2"/>
      <c r="Q8259" s="2"/>
      <c r="R8259" s="2"/>
    </row>
    <row r="8260" spans="2:18">
      <c r="B8260" s="2" t="str">
        <f>"人民币"</f>
        <v>人民币</v>
      </c>
      <c r="C8260" s="2" t="str">
        <f>"5508.71"</f>
        <v>5508.71</v>
      </c>
      <c r="D8260" s="2" t="str">
        <f>"138.54"</f>
        <v>138.54</v>
      </c>
      <c r="E8260" s="2" t="str">
        <f>"138.54"</f>
        <v>138.54</v>
      </c>
      <c r="F8260" s="2" t="str">
        <f>"91616.00"</f>
        <v>91616.00</v>
      </c>
      <c r="G8260" s="2" t="str">
        <f>"91754.54"</f>
        <v>91754.54</v>
      </c>
      <c r="H8260" s="2" t="str">
        <f>"-9194.42"</f>
        <v>-9194.42</v>
      </c>
      <c r="I8260" s="2"/>
      <c r="J8260" s="2"/>
      <c r="K8260" s="2"/>
      <c r="L8260" s="2"/>
      <c r="M8260" s="2"/>
      <c r="N8260" s="2"/>
      <c r="O8260" s="2"/>
      <c r="P8260" s="2"/>
      <c r="Q8260" s="2"/>
      <c r="R8260" s="2"/>
    </row>
    <row r="8261" spans="2:18"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8"/>
    </row>
    <row r="8262" spans="2:18">
      <c r="B8262" s="2" t="s">
        <v>0</v>
      </c>
      <c r="C8262" s="2" t="str">
        <f>"证券数量"</f>
        <v>证券数量</v>
      </c>
      <c r="D8262" s="2" t="s">
        <v>1</v>
      </c>
      <c r="E8262" s="2" t="str">
        <f>"价格币种"</f>
        <v>价格币种</v>
      </c>
      <c r="F8262" s="2" t="str">
        <f>"成本价"</f>
        <v>成本价</v>
      </c>
      <c r="G8262" s="2" t="str">
        <f>"浮动盈亏"</f>
        <v>浮动盈亏</v>
      </c>
      <c r="H8262" s="2" t="str">
        <f>"盈亏比例(%)"</f>
        <v>盈亏比例(%)</v>
      </c>
      <c r="I8262" s="2" t="str">
        <f>"折算汇率"</f>
        <v>折算汇率</v>
      </c>
      <c r="J8262" s="2" t="str">
        <f>"最新市值"</f>
        <v>最新市值</v>
      </c>
      <c r="K8262" s="2" t="str">
        <f>"当前价"</f>
        <v>当前价</v>
      </c>
      <c r="L8262" s="2" t="str">
        <f>"今买数量"</f>
        <v>今买数量</v>
      </c>
      <c r="M8262" s="2" t="str">
        <f>"今卖数量"</f>
        <v>今卖数量</v>
      </c>
      <c r="N8262" s="2" t="str">
        <f>"证券代码"</f>
        <v>证券代码</v>
      </c>
      <c r="O8262" s="2" t="str">
        <f>"股东代码"</f>
        <v>股东代码</v>
      </c>
      <c r="P8262" s="2" t="str">
        <f>"成本金额"</f>
        <v>成本金额</v>
      </c>
      <c r="Q8262" s="2" t="s">
        <v>2</v>
      </c>
      <c r="R8262" s="2"/>
    </row>
    <row r="8263" spans="2:18">
      <c r="B8263" s="2" t="s">
        <v>4</v>
      </c>
      <c r="C8263" s="9" t="s">
        <v>5</v>
      </c>
      <c r="D8263" s="9" t="s">
        <v>5</v>
      </c>
      <c r="E8263" s="2" t="str">
        <f t="shared" ref="E8263:E8278" si="2465">"人民币"</f>
        <v>人民币</v>
      </c>
      <c r="F8263" s="2">
        <v>19.758</v>
      </c>
      <c r="G8263" s="2">
        <v>-1294.53</v>
      </c>
      <c r="H8263" s="2">
        <v>-8.19</v>
      </c>
      <c r="I8263" s="9" t="s">
        <v>6</v>
      </c>
      <c r="J8263" s="2">
        <v>14512</v>
      </c>
      <c r="K8263" s="2">
        <v>18.14</v>
      </c>
      <c r="L8263" s="2">
        <v>0</v>
      </c>
      <c r="M8263" s="2">
        <v>0</v>
      </c>
      <c r="N8263" s="2" t="str">
        <f>"000936"</f>
        <v>000936</v>
      </c>
      <c r="O8263" s="2" t="str">
        <f t="shared" ref="O8263:O8266" si="2466">"0157472516"</f>
        <v>0157472516</v>
      </c>
      <c r="P8263" s="2" t="str">
        <f>"15806.53"</f>
        <v>15806.53</v>
      </c>
      <c r="Q8263" s="2">
        <v>30</v>
      </c>
      <c r="R8263" s="2">
        <f t="shared" ref="R8263:R8278" si="2467">Q8263*C8263</f>
        <v>24000</v>
      </c>
    </row>
    <row r="8264" spans="2:18">
      <c r="B8264" s="2" t="str">
        <f>"创业板B"</f>
        <v>创业板B</v>
      </c>
      <c r="C8264" s="2">
        <v>10000</v>
      </c>
      <c r="D8264" s="2">
        <v>10000</v>
      </c>
      <c r="E8264" s="2" t="str">
        <f>"人民币"</f>
        <v>人民币</v>
      </c>
      <c r="F8264" s="2">
        <v>1.116</v>
      </c>
      <c r="G8264" s="2">
        <v>-927.5</v>
      </c>
      <c r="H8264" s="2">
        <v>-8.33</v>
      </c>
      <c r="I8264" s="2"/>
      <c r="J8264" s="2">
        <v>10230</v>
      </c>
      <c r="K8264" s="2">
        <v>1.023</v>
      </c>
      <c r="L8264" s="2">
        <v>0</v>
      </c>
      <c r="M8264" s="2">
        <v>0</v>
      </c>
      <c r="N8264" s="2" t="str">
        <f>"150153"</f>
        <v>150153</v>
      </c>
      <c r="O8264" s="2" t="str">
        <f>"0157472516"</f>
        <v>0157472516</v>
      </c>
      <c r="P8264" s="2" t="str">
        <f>"11157.50"</f>
        <v>11157.50</v>
      </c>
      <c r="Q8264" s="2">
        <v>1.3</v>
      </c>
      <c r="R8264" s="2">
        <f>Q8264*C8264</f>
        <v>13000</v>
      </c>
    </row>
    <row r="8265" spans="2:18">
      <c r="B8265" s="2" t="s">
        <v>7</v>
      </c>
      <c r="C8265" s="2">
        <v>600</v>
      </c>
      <c r="D8265" s="2">
        <v>600</v>
      </c>
      <c r="E8265" s="2" t="str">
        <f>"人民币"</f>
        <v>人民币</v>
      </c>
      <c r="F8265" s="2">
        <v>17.548</v>
      </c>
      <c r="G8265" s="2">
        <v>-310.88</v>
      </c>
      <c r="H8265" s="2">
        <v>-2.95</v>
      </c>
      <c r="I8265" s="2"/>
      <c r="J8265" s="2">
        <v>10218</v>
      </c>
      <c r="K8265" s="2">
        <v>17.03</v>
      </c>
      <c r="L8265" s="2">
        <v>0</v>
      </c>
      <c r="M8265" s="2">
        <v>0</v>
      </c>
      <c r="N8265" s="2" t="str">
        <f>"600008"</f>
        <v>600008</v>
      </c>
      <c r="O8265" s="2" t="str">
        <f t="shared" ref="O8265:O8268" si="2468">"A453612732"</f>
        <v>A453612732</v>
      </c>
      <c r="P8265" s="2" t="str">
        <f>"10528.88"</f>
        <v>10528.88</v>
      </c>
      <c r="Q8265" s="2">
        <v>25</v>
      </c>
      <c r="R8265" s="2">
        <f>Q8265*C8265</f>
        <v>15000</v>
      </c>
    </row>
    <row r="8266" spans="2:18">
      <c r="B8266" s="2" t="str">
        <f>"华英农业"</f>
        <v>华英农业</v>
      </c>
      <c r="C8266" s="2">
        <v>600</v>
      </c>
      <c r="D8266" s="2">
        <v>300</v>
      </c>
      <c r="E8266" s="2" t="str">
        <f>"人民币"</f>
        <v>人民币</v>
      </c>
      <c r="F8266" s="2">
        <v>14.948</v>
      </c>
      <c r="G8266" s="2">
        <v>-418.66</v>
      </c>
      <c r="H8266" s="2">
        <v>-4.67</v>
      </c>
      <c r="I8266" s="2"/>
      <c r="J8266" s="2">
        <v>8550</v>
      </c>
      <c r="K8266" s="2">
        <v>14.25</v>
      </c>
      <c r="L8266" s="2">
        <v>300</v>
      </c>
      <c r="M8266" s="2">
        <v>0</v>
      </c>
      <c r="N8266" s="2" t="str">
        <f>"002321"</f>
        <v>002321</v>
      </c>
      <c r="O8266" s="2" t="str">
        <f>"0157472516"</f>
        <v>0157472516</v>
      </c>
      <c r="P8266" s="2" t="str">
        <f>"8968.66"</f>
        <v>8968.66</v>
      </c>
      <c r="Q8266" s="2">
        <v>25</v>
      </c>
      <c r="R8266" s="2">
        <f>Q8266*C8266</f>
        <v>15000</v>
      </c>
    </row>
    <row r="8267" spans="2:18">
      <c r="B8267" s="2" t="str">
        <f>"*ST阳化"</f>
        <v>*ST阳化</v>
      </c>
      <c r="C8267" s="2">
        <v>900</v>
      </c>
      <c r="D8267" s="2">
        <v>600</v>
      </c>
      <c r="E8267" s="2" t="str">
        <f>"人民币"</f>
        <v>人民币</v>
      </c>
      <c r="F8267" s="2">
        <v>7.599</v>
      </c>
      <c r="G8267" s="2">
        <v>-80.2</v>
      </c>
      <c r="H8267" s="2">
        <v>-1.17</v>
      </c>
      <c r="I8267" s="2"/>
      <c r="J8267" s="2">
        <v>6759</v>
      </c>
      <c r="K8267" s="2">
        <v>7.51</v>
      </c>
      <c r="L8267" s="2">
        <v>300</v>
      </c>
      <c r="M8267" s="2">
        <v>0</v>
      </c>
      <c r="N8267" s="2" t="str">
        <f>"600691"</f>
        <v>600691</v>
      </c>
      <c r="O8267" s="2" t="str">
        <f>"A453612732"</f>
        <v>A453612732</v>
      </c>
      <c r="P8267" s="2" t="str">
        <f>"6839.20"</f>
        <v>6839.20</v>
      </c>
      <c r="Q8267" s="2">
        <v>11</v>
      </c>
      <c r="R8267" s="2">
        <f>Q8267*C8267</f>
        <v>9900</v>
      </c>
    </row>
    <row r="8268" spans="2:18">
      <c r="B8268" s="2" t="str">
        <f>"雪峰科技"</f>
        <v>雪峰科技</v>
      </c>
      <c r="C8268" s="2">
        <v>200</v>
      </c>
      <c r="D8268" s="2">
        <v>100</v>
      </c>
      <c r="E8268" s="2" t="str">
        <f>"人民币"</f>
        <v>人民币</v>
      </c>
      <c r="F8268" s="2">
        <v>37.898</v>
      </c>
      <c r="G8268" s="2">
        <v>-1239.59</v>
      </c>
      <c r="H8268" s="2">
        <v>-16.35</v>
      </c>
      <c r="I8268" s="2"/>
      <c r="J8268" s="2">
        <v>6340</v>
      </c>
      <c r="K8268" s="2">
        <v>31.7</v>
      </c>
      <c r="L8268" s="2">
        <v>100</v>
      </c>
      <c r="M8268" s="2">
        <v>0</v>
      </c>
      <c r="N8268" s="2" t="str">
        <f>"603227"</f>
        <v>603227</v>
      </c>
      <c r="O8268" s="2" t="str">
        <f>"A453612732"</f>
        <v>A453612732</v>
      </c>
      <c r="P8268" s="2" t="str">
        <f>"7579.59"</f>
        <v>7579.59</v>
      </c>
      <c r="Q8268" s="2">
        <v>42</v>
      </c>
      <c r="R8268" s="2">
        <f>Q8268*C8268</f>
        <v>8400</v>
      </c>
    </row>
    <row r="8269" spans="2:18">
      <c r="B8269" s="2" t="str">
        <f>"三花股份"</f>
        <v>三花股份</v>
      </c>
      <c r="C8269" s="2">
        <v>400</v>
      </c>
      <c r="D8269" s="2">
        <v>400</v>
      </c>
      <c r="E8269" s="2" t="str">
        <f>"人民币"</f>
        <v>人民币</v>
      </c>
      <c r="F8269" s="2">
        <v>13.737</v>
      </c>
      <c r="G8269" s="2">
        <v>69.25</v>
      </c>
      <c r="H8269" s="2">
        <v>1.26</v>
      </c>
      <c r="I8269" s="2"/>
      <c r="J8269" s="2">
        <v>5564</v>
      </c>
      <c r="K8269" s="2">
        <v>13.91</v>
      </c>
      <c r="L8269" s="2">
        <v>0</v>
      </c>
      <c r="M8269" s="2">
        <v>0</v>
      </c>
      <c r="N8269" s="2" t="str">
        <f>"002050"</f>
        <v>002050</v>
      </c>
      <c r="O8269" s="2" t="str">
        <f t="shared" ref="O8269:O8274" si="2469">"0157472516"</f>
        <v>0157472516</v>
      </c>
      <c r="P8269" s="2" t="str">
        <f>"5494.75"</f>
        <v>5494.75</v>
      </c>
      <c r="Q8269" s="2">
        <v>20</v>
      </c>
      <c r="R8269" s="2">
        <f>Q8269*C8269</f>
        <v>8000</v>
      </c>
    </row>
    <row r="8270" spans="2:18">
      <c r="B8270" s="2" t="str">
        <f>"农 产 品"</f>
        <v>农 产 品</v>
      </c>
      <c r="C8270" s="2">
        <v>200</v>
      </c>
      <c r="D8270" s="2">
        <v>200</v>
      </c>
      <c r="E8270" s="2" t="str">
        <f>"人民币"</f>
        <v>人民币</v>
      </c>
      <c r="F8270" s="2">
        <v>25.665</v>
      </c>
      <c r="G8270" s="2">
        <v>-601</v>
      </c>
      <c r="H8270" s="2">
        <v>-11.71</v>
      </c>
      <c r="I8270" s="2"/>
      <c r="J8270" s="2">
        <v>4532</v>
      </c>
      <c r="K8270" s="2">
        <v>22.66</v>
      </c>
      <c r="L8270" s="2">
        <v>0</v>
      </c>
      <c r="M8270" s="2">
        <v>0</v>
      </c>
      <c r="N8270" s="2" t="str">
        <f>"000061"</f>
        <v>000061</v>
      </c>
      <c r="O8270" s="2" t="str">
        <f>"0157472516"</f>
        <v>0157472516</v>
      </c>
      <c r="P8270" s="2" t="str">
        <f>"5133.00"</f>
        <v>5133.00</v>
      </c>
      <c r="Q8270" s="2">
        <v>35</v>
      </c>
      <c r="R8270" s="2">
        <f>Q8270*C8270</f>
        <v>7000</v>
      </c>
    </row>
    <row r="8271" spans="2:18">
      <c r="B8271" s="2" t="str">
        <f>"北京城建"</f>
        <v>北京城建</v>
      </c>
      <c r="C8271" s="2">
        <v>200</v>
      </c>
      <c r="D8271" s="2">
        <v>200</v>
      </c>
      <c r="E8271" s="2" t="str">
        <f>"人民币"</f>
        <v>人民币</v>
      </c>
      <c r="F8271" s="2">
        <v>24.605</v>
      </c>
      <c r="G8271" s="2">
        <v>-394.99</v>
      </c>
      <c r="H8271" s="2">
        <v>-8.03</v>
      </c>
      <c r="I8271" s="2"/>
      <c r="J8271" s="2">
        <v>4526</v>
      </c>
      <c r="K8271" s="2">
        <v>22.63</v>
      </c>
      <c r="L8271" s="2">
        <v>0</v>
      </c>
      <c r="M8271" s="2">
        <v>0</v>
      </c>
      <c r="N8271" s="2" t="str">
        <f>"600266"</f>
        <v>600266</v>
      </c>
      <c r="O8271" s="2" t="str">
        <f t="shared" ref="O8271:O8273" si="2470">"A453612732"</f>
        <v>A453612732</v>
      </c>
      <c r="P8271" s="2" t="str">
        <f>"4920.99"</f>
        <v>4920.99</v>
      </c>
      <c r="Q8271" s="2">
        <v>28</v>
      </c>
      <c r="R8271" s="2">
        <f>Q8271*C8271</f>
        <v>5600</v>
      </c>
    </row>
    <row r="8272" spans="2:18">
      <c r="B8272" s="2" t="str">
        <f>"上汽集团"</f>
        <v>上汽集团</v>
      </c>
      <c r="C8272" s="2">
        <v>200</v>
      </c>
      <c r="D8272" s="2">
        <v>200</v>
      </c>
      <c r="E8272" s="2" t="str">
        <f>"人民币"</f>
        <v>人民币</v>
      </c>
      <c r="F8272" s="2">
        <v>24.736</v>
      </c>
      <c r="G8272" s="2">
        <v>-449.12</v>
      </c>
      <c r="H8272" s="2">
        <v>-9.08</v>
      </c>
      <c r="I8272" s="2"/>
      <c r="J8272" s="2">
        <v>4498</v>
      </c>
      <c r="K8272" s="2">
        <v>22.49</v>
      </c>
      <c r="L8272" s="2">
        <v>0</v>
      </c>
      <c r="M8272" s="2">
        <v>0</v>
      </c>
      <c r="N8272" s="2" t="str">
        <f>"600104"</f>
        <v>600104</v>
      </c>
      <c r="O8272" s="2" t="str">
        <f>"A453612732"</f>
        <v>A453612732</v>
      </c>
      <c r="P8272" s="2" t="str">
        <f>"4947.12"</f>
        <v>4947.12</v>
      </c>
      <c r="Q8272" s="2">
        <v>35</v>
      </c>
      <c r="R8272" s="2">
        <f>Q8272*C8272</f>
        <v>7000</v>
      </c>
    </row>
    <row r="8273" spans="2:18">
      <c r="B8273" s="2" t="str">
        <f>"中海集运"</f>
        <v>中海集运</v>
      </c>
      <c r="C8273" s="2">
        <v>400</v>
      </c>
      <c r="D8273" s="2">
        <v>400</v>
      </c>
      <c r="E8273" s="2" t="str">
        <f>"人民币"</f>
        <v>人民币</v>
      </c>
      <c r="F8273" s="2">
        <v>9.099</v>
      </c>
      <c r="G8273" s="2">
        <v>-167.68</v>
      </c>
      <c r="H8273" s="2">
        <v>-4.6</v>
      </c>
      <c r="I8273" s="2"/>
      <c r="J8273" s="2">
        <v>3472</v>
      </c>
      <c r="K8273" s="2">
        <v>8.68</v>
      </c>
      <c r="L8273" s="2">
        <v>0</v>
      </c>
      <c r="M8273" s="2">
        <v>0</v>
      </c>
      <c r="N8273" s="2" t="str">
        <f>"601866"</f>
        <v>601866</v>
      </c>
      <c r="O8273" s="2" t="str">
        <f>"A453612732"</f>
        <v>A453612732</v>
      </c>
      <c r="P8273" s="2" t="str">
        <f>"3639.68"</f>
        <v>3639.68</v>
      </c>
      <c r="Q8273" s="2">
        <v>12</v>
      </c>
      <c r="R8273" s="2">
        <f>Q8273*C8273</f>
        <v>4800</v>
      </c>
    </row>
    <row r="8274" spans="2:18">
      <c r="B8274" s="2" t="str">
        <f>"中航军B"</f>
        <v>中航军B</v>
      </c>
      <c r="C8274" s="2">
        <v>3000</v>
      </c>
      <c r="D8274" s="2">
        <v>3000</v>
      </c>
      <c r="E8274" s="2" t="str">
        <f>"人民币"</f>
        <v>人民币</v>
      </c>
      <c r="F8274" s="2">
        <v>0.972</v>
      </c>
      <c r="G8274" s="2">
        <v>-62</v>
      </c>
      <c r="H8274" s="2">
        <v>-2.16</v>
      </c>
      <c r="I8274" s="2"/>
      <c r="J8274" s="2">
        <v>2853</v>
      </c>
      <c r="K8274" s="2">
        <v>0.951</v>
      </c>
      <c r="L8274" s="2">
        <v>0</v>
      </c>
      <c r="M8274" s="2">
        <v>0</v>
      </c>
      <c r="N8274" s="2" t="str">
        <f>"150222"</f>
        <v>150222</v>
      </c>
      <c r="O8274" s="2" t="str">
        <f>"0157472516"</f>
        <v>0157472516</v>
      </c>
      <c r="P8274" s="2" t="str">
        <f>"2915.00"</f>
        <v>2915.00</v>
      </c>
      <c r="Q8274" s="2">
        <v>1.1</v>
      </c>
      <c r="R8274" s="2">
        <f>Q8274*C8274</f>
        <v>3300</v>
      </c>
    </row>
    <row r="8275" spans="2:18">
      <c r="B8275" s="2" t="str">
        <f>"华贸物流"</f>
        <v>华贸物流</v>
      </c>
      <c r="C8275" s="2">
        <v>200</v>
      </c>
      <c r="D8275" s="2">
        <v>200</v>
      </c>
      <c r="E8275" s="2" t="str">
        <f>"人民币"</f>
        <v>人民币</v>
      </c>
      <c r="F8275" s="2">
        <v>16.576</v>
      </c>
      <c r="G8275" s="2">
        <v>-473.12</v>
      </c>
      <c r="H8275" s="2">
        <v>-14.27</v>
      </c>
      <c r="I8275" s="2"/>
      <c r="J8275" s="2">
        <v>2842</v>
      </c>
      <c r="K8275" s="2">
        <v>14.21</v>
      </c>
      <c r="L8275" s="2">
        <v>0</v>
      </c>
      <c r="M8275" s="2">
        <v>0</v>
      </c>
      <c r="N8275" s="2" t="str">
        <f>"603128"</f>
        <v>603128</v>
      </c>
      <c r="O8275" s="2" t="str">
        <f t="shared" ref="O8275:O8278" si="2471">"A453612732"</f>
        <v>A453612732</v>
      </c>
      <c r="P8275" s="2" t="str">
        <f>"3315.12"</f>
        <v>3315.12</v>
      </c>
      <c r="Q8275" s="2">
        <v>20</v>
      </c>
      <c r="R8275" s="2">
        <f>Q8275*C8275</f>
        <v>4000</v>
      </c>
    </row>
    <row r="8276" spans="2:18">
      <c r="B8276" s="2" t="str">
        <f>"盛达矿业"</f>
        <v>盛达矿业</v>
      </c>
      <c r="C8276" s="2">
        <v>100</v>
      </c>
      <c r="D8276" s="2">
        <v>100</v>
      </c>
      <c r="E8276" s="2" t="str">
        <f>"人民币"</f>
        <v>人民币</v>
      </c>
      <c r="F8276" s="2">
        <v>38.308</v>
      </c>
      <c r="G8276" s="2">
        <v>-1175.77</v>
      </c>
      <c r="H8276" s="2">
        <v>-30.69</v>
      </c>
      <c r="I8276" s="2"/>
      <c r="J8276" s="2">
        <v>2655</v>
      </c>
      <c r="K8276" s="2">
        <v>26.55</v>
      </c>
      <c r="L8276" s="2">
        <v>0</v>
      </c>
      <c r="M8276" s="2">
        <v>100</v>
      </c>
      <c r="N8276" s="2" t="str">
        <f>"000603"</f>
        <v>000603</v>
      </c>
      <c r="O8276" s="2" t="str">
        <f>"0157472516"</f>
        <v>0157472516</v>
      </c>
      <c r="P8276" s="2" t="str">
        <f>"3830.77"</f>
        <v>3830.77</v>
      </c>
      <c r="Q8276" s="2">
        <v>40</v>
      </c>
      <c r="R8276" s="2">
        <f>Q8276*C8276</f>
        <v>4000</v>
      </c>
    </row>
    <row r="8277" spans="2:18">
      <c r="B8277" s="2" t="str">
        <f>"大众交通"</f>
        <v>大众交通</v>
      </c>
      <c r="C8277" s="2">
        <v>100</v>
      </c>
      <c r="D8277" s="2">
        <v>100</v>
      </c>
      <c r="E8277" s="2" t="str">
        <f>"人民币"</f>
        <v>人民币</v>
      </c>
      <c r="F8277" s="2">
        <v>30.941</v>
      </c>
      <c r="G8277" s="2">
        <v>-1037.13</v>
      </c>
      <c r="H8277" s="2">
        <v>-33.52</v>
      </c>
      <c r="I8277" s="2"/>
      <c r="J8277" s="2">
        <v>2057</v>
      </c>
      <c r="K8277" s="2">
        <v>20.57</v>
      </c>
      <c r="L8277" s="2">
        <v>0</v>
      </c>
      <c r="M8277" s="2">
        <v>0</v>
      </c>
      <c r="N8277" s="2" t="str">
        <f>"600611"</f>
        <v>600611</v>
      </c>
      <c r="O8277" s="2" t="str">
        <f>"A453612732"</f>
        <v>A453612732</v>
      </c>
      <c r="P8277" s="2" t="str">
        <f>"3094.13"</f>
        <v>3094.13</v>
      </c>
      <c r="Q8277" s="2">
        <v>28</v>
      </c>
      <c r="R8277" s="2">
        <f>Q8277*C8277</f>
        <v>2800</v>
      </c>
    </row>
    <row r="8278" spans="2:18">
      <c r="B8278" s="2" t="str">
        <f>"中国中车"</f>
        <v>中国中车</v>
      </c>
      <c r="C8278" s="2">
        <v>100</v>
      </c>
      <c r="D8278" s="2">
        <v>100</v>
      </c>
      <c r="E8278" s="2" t="str">
        <f>"人民币"</f>
        <v>人民币</v>
      </c>
      <c r="F8278" s="2">
        <v>26.395</v>
      </c>
      <c r="G8278" s="2">
        <v>-631.5</v>
      </c>
      <c r="H8278" s="2">
        <v>-23.92</v>
      </c>
      <c r="I8278" s="2"/>
      <c r="J8278" s="2">
        <v>2008</v>
      </c>
      <c r="K8278" s="2">
        <v>20.08</v>
      </c>
      <c r="L8278" s="2">
        <v>0</v>
      </c>
      <c r="M8278" s="2">
        <v>100</v>
      </c>
      <c r="N8278" s="2" t="str">
        <f>"601766"</f>
        <v>601766</v>
      </c>
      <c r="O8278" s="2" t="str">
        <f>"A453612732"</f>
        <v>A453612732</v>
      </c>
      <c r="P8278" s="2" t="str">
        <f>"2639.50"</f>
        <v>2639.50</v>
      </c>
      <c r="Q8278" s="2">
        <v>30</v>
      </c>
      <c r="R8278" s="2">
        <f>Q8278*C8278</f>
        <v>3000</v>
      </c>
    </row>
    <row r="8279" spans="2:18">
      <c r="B8279" s="2" t="s">
        <v>8</v>
      </c>
      <c r="C8279" s="2" t="s">
        <v>9</v>
      </c>
      <c r="D8279" s="4" t="s">
        <v>10</v>
      </c>
      <c r="E8279" s="4"/>
      <c r="F8279" s="4"/>
      <c r="G8279" s="2"/>
      <c r="H8279" s="2">
        <f>SUM(H8263:H8278)</f>
        <v>-178.38</v>
      </c>
      <c r="I8279" s="2"/>
      <c r="J8279" s="2"/>
      <c r="K8279" s="2"/>
      <c r="L8279" s="2"/>
      <c r="M8279" s="2"/>
      <c r="N8279" s="2"/>
      <c r="O8279" s="2"/>
      <c r="P8279" s="2"/>
      <c r="Q8279" s="2"/>
      <c r="R8279" s="2">
        <f>SUM(R8263:R8278)</f>
        <v>134800</v>
      </c>
    </row>
    <row r="8280" customFormat="1" spans="4:9">
      <c r="D8280" s="5"/>
      <c r="E8280" s="5"/>
      <c r="F8280" s="5"/>
      <c r="I8280" s="6">
        <v>42257</v>
      </c>
    </row>
    <row r="8281" customFormat="1" spans="11:11">
      <c r="K8281" s="6">
        <f>I8280+1</f>
        <v>42258</v>
      </c>
    </row>
    <row r="8282" customFormat="1" spans="3:12">
      <c r="C8282" t="s">
        <v>11</v>
      </c>
      <c r="L8282" s="7">
        <f ca="1">NOW()</f>
        <v>42259.9654398148</v>
      </c>
    </row>
    <row r="8283" customFormat="1" spans="10:10">
      <c r="J8283" t="e">
        <f>E8275+1</f>
        <v>#VALUE!</v>
      </c>
    </row>
    <row r="8284" customFormat="1" spans="7:7">
      <c r="G8284" t="s">
        <v>12</v>
      </c>
    </row>
    <row r="8285" customFormat="1" spans="6:6">
      <c r="F8285" t="s">
        <v>13</v>
      </c>
    </row>
    <row r="8286" spans="1:17">
      <c r="A8286" s="2" t="str">
        <f>"币种"</f>
        <v>币种</v>
      </c>
      <c r="B8286" s="2" t="str">
        <f>"余额"</f>
        <v>余额</v>
      </c>
      <c r="C8286" s="2" t="str">
        <f>"可用"</f>
        <v>可用</v>
      </c>
      <c r="D8286" s="2" t="str">
        <f>"可取"</f>
        <v>可取</v>
      </c>
      <c r="E8286" s="2" t="str">
        <f>"参考市值"</f>
        <v>参考市值</v>
      </c>
      <c r="F8286" s="2" t="str">
        <f>"资产"</f>
        <v>资产</v>
      </c>
      <c r="G8286" s="2" t="str">
        <f>"盈亏"</f>
        <v>盈亏</v>
      </c>
      <c r="H8286" s="2"/>
      <c r="I8286" s="2"/>
      <c r="J8286" s="2"/>
      <c r="K8286" s="2"/>
      <c r="L8286" s="2"/>
      <c r="M8286" s="2"/>
      <c r="N8286" s="2"/>
      <c r="O8286" s="2"/>
      <c r="P8286" s="2"/>
      <c r="Q8286" s="2"/>
    </row>
    <row r="8287" spans="1:17">
      <c r="A8287" s="2" t="str">
        <f>"人民币"</f>
        <v>人民币</v>
      </c>
      <c r="B8287" s="2" t="str">
        <f>"5508.71"</f>
        <v>5508.71</v>
      </c>
      <c r="C8287" s="2" t="str">
        <f>"138.54"</f>
        <v>138.54</v>
      </c>
      <c r="D8287" s="2" t="str">
        <f>"138.54"</f>
        <v>138.54</v>
      </c>
      <c r="E8287" s="2" t="str">
        <f>"91616.00"</f>
        <v>91616.00</v>
      </c>
      <c r="F8287" s="2" t="str">
        <f>"91754.54"</f>
        <v>91754.54</v>
      </c>
      <c r="G8287" s="2" t="str">
        <f>"-9194.42"</f>
        <v>-9194.42</v>
      </c>
      <c r="H8287" s="2"/>
      <c r="I8287" s="2"/>
      <c r="J8287" s="2"/>
      <c r="K8287" s="2"/>
      <c r="L8287" s="2"/>
      <c r="M8287" s="2"/>
      <c r="N8287" s="2"/>
      <c r="O8287" s="2"/>
      <c r="P8287" s="2"/>
      <c r="Q8287" s="2"/>
    </row>
    <row r="8288" spans="1:17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8"/>
    </row>
    <row r="8289" spans="1:18">
      <c r="A8289" s="2" t="s">
        <v>0</v>
      </c>
      <c r="B8289" s="2" t="str">
        <f>"证券数量"</f>
        <v>证券数量</v>
      </c>
      <c r="C8289" s="2" t="s">
        <v>1</v>
      </c>
      <c r="D8289" s="2" t="str">
        <f>"价格币种"</f>
        <v>价格币种</v>
      </c>
      <c r="E8289" s="2" t="str">
        <f>"成本价"</f>
        <v>成本价</v>
      </c>
      <c r="F8289" s="2" t="str">
        <f>"浮动盈亏"</f>
        <v>浮动盈亏</v>
      </c>
      <c r="G8289" s="2" t="str">
        <f>"盈亏比例(%)"</f>
        <v>盈亏比例(%)</v>
      </c>
      <c r="H8289" s="2" t="str">
        <f>"折算汇率"</f>
        <v>折算汇率</v>
      </c>
      <c r="I8289" s="2" t="str">
        <f>"最新市值"</f>
        <v>最新市值</v>
      </c>
      <c r="J8289" s="2" t="str">
        <f>"当前价"</f>
        <v>当前价</v>
      </c>
      <c r="K8289" s="2" t="str">
        <f>"今买数量"</f>
        <v>今买数量</v>
      </c>
      <c r="L8289" s="2" t="str">
        <f>"今卖数量"</f>
        <v>今卖数量</v>
      </c>
      <c r="M8289" s="2" t="str">
        <f>"证券代码"</f>
        <v>证券代码</v>
      </c>
      <c r="N8289" s="2" t="str">
        <f>"股东代码"</f>
        <v>股东代码</v>
      </c>
      <c r="O8289" s="2" t="str">
        <f>"成本金额"</f>
        <v>成本金额</v>
      </c>
      <c r="P8289" s="2" t="s">
        <v>2</v>
      </c>
      <c r="Q8289" s="2"/>
      <c r="R8289" s="2" t="s">
        <v>3</v>
      </c>
    </row>
    <row r="8290" spans="1:18">
      <c r="A8290" s="2" t="s">
        <v>4</v>
      </c>
      <c r="B8290" s="9" t="s">
        <v>5</v>
      </c>
      <c r="C8290" s="9" t="s">
        <v>5</v>
      </c>
      <c r="D8290" s="2" t="str">
        <f t="shared" ref="D8290:D8305" si="2472">"人民币"</f>
        <v>人民币</v>
      </c>
      <c r="E8290" s="2">
        <v>19.758</v>
      </c>
      <c r="F8290" s="2">
        <v>-1294.53</v>
      </c>
      <c r="G8290" s="2">
        <v>-8.19</v>
      </c>
      <c r="H8290" s="9" t="s">
        <v>6</v>
      </c>
      <c r="I8290" s="2">
        <v>14512</v>
      </c>
      <c r="J8290" s="2">
        <v>18.14</v>
      </c>
      <c r="K8290" s="2">
        <v>0</v>
      </c>
      <c r="L8290" s="2">
        <v>0</v>
      </c>
      <c r="M8290" s="2" t="str">
        <f>"000936"</f>
        <v>000936</v>
      </c>
      <c r="N8290" s="2" t="str">
        <f t="shared" ref="N8290:N8293" si="2473">"0157472516"</f>
        <v>0157472516</v>
      </c>
      <c r="O8290" s="2" t="str">
        <f>"15806.53"</f>
        <v>15806.53</v>
      </c>
      <c r="P8290" s="2">
        <v>30</v>
      </c>
      <c r="Q8290" s="2">
        <f t="shared" ref="Q8290:Q8305" si="2474">P8290*B8290</f>
        <v>24000</v>
      </c>
      <c r="R8290" s="2">
        <f t="shared" ref="R8290:R8305" si="2475">(Q8290-O8290)/O8290*100</f>
        <v>51.835981711356</v>
      </c>
    </row>
    <row r="8291" spans="1:18">
      <c r="A8291" s="2" t="str">
        <f>"创业板B"</f>
        <v>创业板B</v>
      </c>
      <c r="B8291" s="2">
        <v>10000</v>
      </c>
      <c r="C8291" s="2">
        <v>10000</v>
      </c>
      <c r="D8291" s="2" t="str">
        <f>"人民币"</f>
        <v>人民币</v>
      </c>
      <c r="E8291" s="2">
        <v>1.116</v>
      </c>
      <c r="F8291" s="2">
        <v>-927.5</v>
      </c>
      <c r="G8291" s="2">
        <v>-8.33</v>
      </c>
      <c r="H8291" s="2"/>
      <c r="I8291" s="2">
        <v>10230</v>
      </c>
      <c r="J8291" s="2">
        <v>1.023</v>
      </c>
      <c r="K8291" s="2">
        <v>0</v>
      </c>
      <c r="L8291" s="2">
        <v>0</v>
      </c>
      <c r="M8291" s="2" t="str">
        <f>"150153"</f>
        <v>150153</v>
      </c>
      <c r="N8291" s="2" t="str">
        <f>"0157472516"</f>
        <v>0157472516</v>
      </c>
      <c r="O8291" s="2" t="str">
        <f>"11157.50"</f>
        <v>11157.50</v>
      </c>
      <c r="P8291" s="2">
        <v>1.3</v>
      </c>
      <c r="Q8291" s="2">
        <f>P8291*B8291</f>
        <v>13000</v>
      </c>
      <c r="R8291" s="2">
        <f>(Q8291-O8291)/O8291*100</f>
        <v>16.5135559041004</v>
      </c>
    </row>
    <row r="8292" spans="1:18">
      <c r="A8292" s="2" t="s">
        <v>7</v>
      </c>
      <c r="B8292" s="2">
        <v>600</v>
      </c>
      <c r="C8292" s="2">
        <v>600</v>
      </c>
      <c r="D8292" s="2" t="str">
        <f>"人民币"</f>
        <v>人民币</v>
      </c>
      <c r="E8292" s="2">
        <v>17.548</v>
      </c>
      <c r="F8292" s="2">
        <v>-310.88</v>
      </c>
      <c r="G8292" s="2">
        <v>-2.95</v>
      </c>
      <c r="H8292" s="2"/>
      <c r="I8292" s="2">
        <v>10218</v>
      </c>
      <c r="J8292" s="2">
        <v>17.03</v>
      </c>
      <c r="K8292" s="2">
        <v>0</v>
      </c>
      <c r="L8292" s="2">
        <v>0</v>
      </c>
      <c r="M8292" s="2" t="str">
        <f>"600008"</f>
        <v>600008</v>
      </c>
      <c r="N8292" s="2" t="str">
        <f t="shared" ref="N8292:N8295" si="2476">"A453612732"</f>
        <v>A453612732</v>
      </c>
      <c r="O8292" s="2" t="str">
        <f>"10528.88"</f>
        <v>10528.88</v>
      </c>
      <c r="P8292" s="2">
        <v>25</v>
      </c>
      <c r="Q8292" s="2">
        <f>P8292*B8292</f>
        <v>15000</v>
      </c>
      <c r="R8292" s="2">
        <f>(Q8292-O8292)/O8292*100</f>
        <v>42.4652954540274</v>
      </c>
    </row>
    <row r="8293" spans="1:18">
      <c r="A8293" s="2" t="str">
        <f>"华英农业"</f>
        <v>华英农业</v>
      </c>
      <c r="B8293" s="2">
        <v>600</v>
      </c>
      <c r="C8293" s="2">
        <v>300</v>
      </c>
      <c r="D8293" s="2" t="str">
        <f>"人民币"</f>
        <v>人民币</v>
      </c>
      <c r="E8293" s="2">
        <v>14.948</v>
      </c>
      <c r="F8293" s="2">
        <v>-418.66</v>
      </c>
      <c r="G8293" s="2">
        <v>-4.67</v>
      </c>
      <c r="H8293" s="2"/>
      <c r="I8293" s="2">
        <v>8550</v>
      </c>
      <c r="J8293" s="2">
        <v>14.25</v>
      </c>
      <c r="K8293" s="2">
        <v>300</v>
      </c>
      <c r="L8293" s="2">
        <v>0</v>
      </c>
      <c r="M8293" s="2" t="str">
        <f>"002321"</f>
        <v>002321</v>
      </c>
      <c r="N8293" s="2" t="str">
        <f>"0157472516"</f>
        <v>0157472516</v>
      </c>
      <c r="O8293" s="2" t="str">
        <f>"8968.66"</f>
        <v>8968.66</v>
      </c>
      <c r="P8293" s="2">
        <v>25</v>
      </c>
      <c r="Q8293" s="2">
        <f>P8293*B8293</f>
        <v>15000</v>
      </c>
      <c r="R8293" s="2">
        <f>(Q8293-O8293)/O8293*100</f>
        <v>67.2490650777262</v>
      </c>
    </row>
    <row r="8294" spans="1:18">
      <c r="A8294" s="2" t="str">
        <f>"*ST阳化"</f>
        <v>*ST阳化</v>
      </c>
      <c r="B8294" s="2">
        <v>900</v>
      </c>
      <c r="C8294" s="2">
        <v>600</v>
      </c>
      <c r="D8294" s="2" t="str">
        <f>"人民币"</f>
        <v>人民币</v>
      </c>
      <c r="E8294" s="2">
        <v>7.599</v>
      </c>
      <c r="F8294" s="2">
        <v>-80.2</v>
      </c>
      <c r="G8294" s="2">
        <v>-1.17</v>
      </c>
      <c r="H8294" s="2"/>
      <c r="I8294" s="2">
        <v>6759</v>
      </c>
      <c r="J8294" s="2">
        <v>7.51</v>
      </c>
      <c r="K8294" s="2">
        <v>300</v>
      </c>
      <c r="L8294" s="2">
        <v>0</v>
      </c>
      <c r="M8294" s="2" t="str">
        <f>"600691"</f>
        <v>600691</v>
      </c>
      <c r="N8294" s="2" t="str">
        <f>"A453612732"</f>
        <v>A453612732</v>
      </c>
      <c r="O8294" s="2" t="str">
        <f>"6839.20"</f>
        <v>6839.20</v>
      </c>
      <c r="P8294" s="2">
        <v>11</v>
      </c>
      <c r="Q8294" s="2">
        <f>P8294*B8294</f>
        <v>9900</v>
      </c>
      <c r="R8294" s="2">
        <f>(Q8294-O8294)/O8294*100</f>
        <v>44.7537723710376</v>
      </c>
    </row>
    <row r="8295" spans="1:18">
      <c r="A8295" s="2" t="str">
        <f>"雪峰科技"</f>
        <v>雪峰科技</v>
      </c>
      <c r="B8295" s="2">
        <v>200</v>
      </c>
      <c r="C8295" s="2">
        <v>100</v>
      </c>
      <c r="D8295" s="2" t="str">
        <f>"人民币"</f>
        <v>人民币</v>
      </c>
      <c r="E8295" s="2">
        <v>37.898</v>
      </c>
      <c r="F8295" s="2">
        <v>-1239.59</v>
      </c>
      <c r="G8295" s="2">
        <v>-16.35</v>
      </c>
      <c r="H8295" s="2"/>
      <c r="I8295" s="2">
        <v>6340</v>
      </c>
      <c r="J8295" s="2">
        <v>31.7</v>
      </c>
      <c r="K8295" s="2">
        <v>100</v>
      </c>
      <c r="L8295" s="2">
        <v>0</v>
      </c>
      <c r="M8295" s="2" t="str">
        <f>"603227"</f>
        <v>603227</v>
      </c>
      <c r="N8295" s="2" t="str">
        <f>"A453612732"</f>
        <v>A453612732</v>
      </c>
      <c r="O8295" s="2" t="str">
        <f>"7579.59"</f>
        <v>7579.59</v>
      </c>
      <c r="P8295" s="2">
        <v>42</v>
      </c>
      <c r="Q8295" s="2">
        <f>P8295*B8295</f>
        <v>8400</v>
      </c>
      <c r="R8295" s="2">
        <f>(Q8295-O8295)/O8295*100</f>
        <v>10.8239363870605</v>
      </c>
    </row>
    <row r="8296" spans="1:18">
      <c r="A8296" s="2" t="str">
        <f>"三花股份"</f>
        <v>三花股份</v>
      </c>
      <c r="B8296" s="2">
        <v>400</v>
      </c>
      <c r="C8296" s="2">
        <v>400</v>
      </c>
      <c r="D8296" s="2" t="str">
        <f>"人民币"</f>
        <v>人民币</v>
      </c>
      <c r="E8296" s="2">
        <v>13.737</v>
      </c>
      <c r="F8296" s="2">
        <v>69.25</v>
      </c>
      <c r="G8296" s="2">
        <v>1.26</v>
      </c>
      <c r="H8296" s="2"/>
      <c r="I8296" s="2">
        <v>5564</v>
      </c>
      <c r="J8296" s="2">
        <v>13.91</v>
      </c>
      <c r="K8296" s="2">
        <v>0</v>
      </c>
      <c r="L8296" s="2">
        <v>0</v>
      </c>
      <c r="M8296" s="2" t="str">
        <f>"002050"</f>
        <v>002050</v>
      </c>
      <c r="N8296" s="2" t="str">
        <f t="shared" ref="N8296:N8301" si="2477">"0157472516"</f>
        <v>0157472516</v>
      </c>
      <c r="O8296" s="2" t="str">
        <f>"5494.75"</f>
        <v>5494.75</v>
      </c>
      <c r="P8296" s="2">
        <v>20</v>
      </c>
      <c r="Q8296" s="2">
        <f>P8296*B8296</f>
        <v>8000</v>
      </c>
      <c r="R8296" s="2">
        <f>(Q8296-O8296)/O8296*100</f>
        <v>45.5935210883116</v>
      </c>
    </row>
    <row r="8297" spans="1:18">
      <c r="A8297" s="2" t="str">
        <f>"农 产 品"</f>
        <v>农 产 品</v>
      </c>
      <c r="B8297" s="2">
        <v>200</v>
      </c>
      <c r="C8297" s="2">
        <v>200</v>
      </c>
      <c r="D8297" s="2" t="str">
        <f>"人民币"</f>
        <v>人民币</v>
      </c>
      <c r="E8297" s="2">
        <v>25.665</v>
      </c>
      <c r="F8297" s="2">
        <v>-601</v>
      </c>
      <c r="G8297" s="2">
        <v>-11.71</v>
      </c>
      <c r="H8297" s="2"/>
      <c r="I8297" s="2">
        <v>4532</v>
      </c>
      <c r="J8297" s="2">
        <v>22.66</v>
      </c>
      <c r="K8297" s="2">
        <v>0</v>
      </c>
      <c r="L8297" s="2">
        <v>0</v>
      </c>
      <c r="M8297" s="2" t="str">
        <f>"000061"</f>
        <v>000061</v>
      </c>
      <c r="N8297" s="2" t="str">
        <f>"0157472516"</f>
        <v>0157472516</v>
      </c>
      <c r="O8297" s="2" t="str">
        <f>"5133.00"</f>
        <v>5133.00</v>
      </c>
      <c r="P8297" s="2">
        <v>35</v>
      </c>
      <c r="Q8297" s="2">
        <f>P8297*B8297</f>
        <v>7000</v>
      </c>
      <c r="R8297" s="2">
        <f>(Q8297-O8297)/O8297*100</f>
        <v>36.3724917202416</v>
      </c>
    </row>
    <row r="8298" spans="1:18">
      <c r="A8298" s="2" t="str">
        <f>"北京城建"</f>
        <v>北京城建</v>
      </c>
      <c r="B8298" s="2">
        <v>200</v>
      </c>
      <c r="C8298" s="2">
        <v>200</v>
      </c>
      <c r="D8298" s="2" t="str">
        <f>"人民币"</f>
        <v>人民币</v>
      </c>
      <c r="E8298" s="2">
        <v>24.605</v>
      </c>
      <c r="F8298" s="2">
        <v>-394.99</v>
      </c>
      <c r="G8298" s="2">
        <v>-8.03</v>
      </c>
      <c r="H8298" s="2"/>
      <c r="I8298" s="2">
        <v>4526</v>
      </c>
      <c r="J8298" s="2">
        <v>22.63</v>
      </c>
      <c r="K8298" s="2">
        <v>0</v>
      </c>
      <c r="L8298" s="2">
        <v>0</v>
      </c>
      <c r="M8298" s="2" t="str">
        <f>"600266"</f>
        <v>600266</v>
      </c>
      <c r="N8298" s="2" t="str">
        <f t="shared" ref="N8298:N8300" si="2478">"A453612732"</f>
        <v>A453612732</v>
      </c>
      <c r="O8298" s="2" t="str">
        <f>"4920.99"</f>
        <v>4920.99</v>
      </c>
      <c r="P8298" s="2">
        <v>28</v>
      </c>
      <c r="Q8298" s="2">
        <f>P8298*B8298</f>
        <v>5600</v>
      </c>
      <c r="R8298" s="2">
        <f>(Q8298-O8298)/O8298*100</f>
        <v>13.7982397850839</v>
      </c>
    </row>
    <row r="8299" spans="1:18">
      <c r="A8299" s="2" t="str">
        <f>"上汽集团"</f>
        <v>上汽集团</v>
      </c>
      <c r="B8299" s="2">
        <v>200</v>
      </c>
      <c r="C8299" s="2">
        <v>200</v>
      </c>
      <c r="D8299" s="2" t="str">
        <f>"人民币"</f>
        <v>人民币</v>
      </c>
      <c r="E8299" s="2">
        <v>24.736</v>
      </c>
      <c r="F8299" s="2">
        <v>-449.12</v>
      </c>
      <c r="G8299" s="2">
        <v>-9.08</v>
      </c>
      <c r="H8299" s="2"/>
      <c r="I8299" s="2">
        <v>4498</v>
      </c>
      <c r="J8299" s="2">
        <v>22.49</v>
      </c>
      <c r="K8299" s="2">
        <v>0</v>
      </c>
      <c r="L8299" s="2">
        <v>0</v>
      </c>
      <c r="M8299" s="2" t="str">
        <f>"600104"</f>
        <v>600104</v>
      </c>
      <c r="N8299" s="2" t="str">
        <f>"A453612732"</f>
        <v>A453612732</v>
      </c>
      <c r="O8299" s="2" t="str">
        <f>"4947.12"</f>
        <v>4947.12</v>
      </c>
      <c r="P8299" s="2">
        <v>35</v>
      </c>
      <c r="Q8299" s="2">
        <f>P8299*B8299</f>
        <v>7000</v>
      </c>
      <c r="R8299" s="2">
        <f>(Q8299-O8299)/O8299*100</f>
        <v>41.4964666310904</v>
      </c>
    </row>
    <row r="8300" spans="1:18">
      <c r="A8300" s="2" t="str">
        <f>"中海集运"</f>
        <v>中海集运</v>
      </c>
      <c r="B8300" s="2">
        <v>400</v>
      </c>
      <c r="C8300" s="2">
        <v>400</v>
      </c>
      <c r="D8300" s="2" t="str">
        <f>"人民币"</f>
        <v>人民币</v>
      </c>
      <c r="E8300" s="2">
        <v>9.099</v>
      </c>
      <c r="F8300" s="2">
        <v>-167.68</v>
      </c>
      <c r="G8300" s="2">
        <v>-4.6</v>
      </c>
      <c r="H8300" s="2"/>
      <c r="I8300" s="2">
        <v>3472</v>
      </c>
      <c r="J8300" s="2">
        <v>8.68</v>
      </c>
      <c r="K8300" s="2">
        <v>0</v>
      </c>
      <c r="L8300" s="2">
        <v>0</v>
      </c>
      <c r="M8300" s="2" t="str">
        <f>"601866"</f>
        <v>601866</v>
      </c>
      <c r="N8300" s="2" t="str">
        <f>"A453612732"</f>
        <v>A453612732</v>
      </c>
      <c r="O8300" s="2" t="str">
        <f>"3639.68"</f>
        <v>3639.68</v>
      </c>
      <c r="P8300" s="2">
        <v>12</v>
      </c>
      <c r="Q8300" s="2">
        <f>P8300*B8300</f>
        <v>4800</v>
      </c>
      <c r="R8300" s="2">
        <f>(Q8300-O8300)/O8300*100</f>
        <v>31.8797256901706</v>
      </c>
    </row>
    <row r="8301" spans="1:18">
      <c r="A8301" s="2" t="str">
        <f>"中航军B"</f>
        <v>中航军B</v>
      </c>
      <c r="B8301" s="2">
        <v>3000</v>
      </c>
      <c r="C8301" s="2">
        <v>3000</v>
      </c>
      <c r="D8301" s="2" t="str">
        <f>"人民币"</f>
        <v>人民币</v>
      </c>
      <c r="E8301" s="2">
        <v>0.972</v>
      </c>
      <c r="F8301" s="2">
        <v>-62</v>
      </c>
      <c r="G8301" s="2">
        <v>-2.16</v>
      </c>
      <c r="H8301" s="2"/>
      <c r="I8301" s="2">
        <v>2853</v>
      </c>
      <c r="J8301" s="2">
        <v>0.951</v>
      </c>
      <c r="K8301" s="2">
        <v>0</v>
      </c>
      <c r="L8301" s="2">
        <v>0</v>
      </c>
      <c r="M8301" s="2" t="str">
        <f>"150222"</f>
        <v>150222</v>
      </c>
      <c r="N8301" s="2" t="str">
        <f>"0157472516"</f>
        <v>0157472516</v>
      </c>
      <c r="O8301" s="2" t="str">
        <f>"2915.00"</f>
        <v>2915.00</v>
      </c>
      <c r="P8301" s="2">
        <v>1.1</v>
      </c>
      <c r="Q8301" s="2">
        <f>P8301*B8301</f>
        <v>3300</v>
      </c>
      <c r="R8301" s="2">
        <f>(Q8301-O8301)/O8301*100</f>
        <v>13.2075471698113</v>
      </c>
    </row>
    <row r="8302" spans="1:18">
      <c r="A8302" s="2" t="str">
        <f>"华贸物流"</f>
        <v>华贸物流</v>
      </c>
      <c r="B8302" s="2">
        <v>200</v>
      </c>
      <c r="C8302" s="2">
        <v>200</v>
      </c>
      <c r="D8302" s="2" t="str">
        <f>"人民币"</f>
        <v>人民币</v>
      </c>
      <c r="E8302" s="2">
        <v>16.576</v>
      </c>
      <c r="F8302" s="2">
        <v>-473.12</v>
      </c>
      <c r="G8302" s="2">
        <v>-14.27</v>
      </c>
      <c r="H8302" s="2"/>
      <c r="I8302" s="2">
        <v>2842</v>
      </c>
      <c r="J8302" s="2">
        <v>14.21</v>
      </c>
      <c r="K8302" s="2">
        <v>0</v>
      </c>
      <c r="L8302" s="2">
        <v>0</v>
      </c>
      <c r="M8302" s="2" t="str">
        <f>"603128"</f>
        <v>603128</v>
      </c>
      <c r="N8302" s="2" t="str">
        <f t="shared" ref="N8302:N8305" si="2479">"A453612732"</f>
        <v>A453612732</v>
      </c>
      <c r="O8302" s="2" t="str">
        <f>"3315.12"</f>
        <v>3315.12</v>
      </c>
      <c r="P8302" s="2">
        <v>20</v>
      </c>
      <c r="Q8302" s="2">
        <f>P8302*B8302</f>
        <v>4000</v>
      </c>
      <c r="R8302" s="2">
        <f>(Q8302-O8302)/O8302*100</f>
        <v>20.6592823185888</v>
      </c>
    </row>
    <row r="8303" spans="1:18">
      <c r="A8303" s="2" t="str">
        <f>"盛达矿业"</f>
        <v>盛达矿业</v>
      </c>
      <c r="B8303" s="2">
        <v>100</v>
      </c>
      <c r="C8303" s="2">
        <v>100</v>
      </c>
      <c r="D8303" s="2" t="str">
        <f>"人民币"</f>
        <v>人民币</v>
      </c>
      <c r="E8303" s="2">
        <v>38.308</v>
      </c>
      <c r="F8303" s="2">
        <v>-1175.77</v>
      </c>
      <c r="G8303" s="2">
        <v>-30.69</v>
      </c>
      <c r="H8303" s="2"/>
      <c r="I8303" s="2">
        <v>2655</v>
      </c>
      <c r="J8303" s="2">
        <v>26.55</v>
      </c>
      <c r="K8303" s="2">
        <v>0</v>
      </c>
      <c r="L8303" s="2">
        <v>100</v>
      </c>
      <c r="M8303" s="2" t="str">
        <f>"000603"</f>
        <v>000603</v>
      </c>
      <c r="N8303" s="2" t="str">
        <f>"0157472516"</f>
        <v>0157472516</v>
      </c>
      <c r="O8303" s="2" t="str">
        <f>"3830.77"</f>
        <v>3830.77</v>
      </c>
      <c r="P8303" s="2">
        <v>40</v>
      </c>
      <c r="Q8303" s="2">
        <f>P8303*B8303</f>
        <v>4000</v>
      </c>
      <c r="R8303" s="2">
        <f>(Q8303-O8303)/O8303*100</f>
        <v>4.41764971533138</v>
      </c>
    </row>
    <row r="8304" spans="1:18">
      <c r="A8304" s="2" t="str">
        <f>"大众交通"</f>
        <v>大众交通</v>
      </c>
      <c r="B8304" s="2">
        <v>100</v>
      </c>
      <c r="C8304" s="2">
        <v>100</v>
      </c>
      <c r="D8304" s="2" t="str">
        <f>"人民币"</f>
        <v>人民币</v>
      </c>
      <c r="E8304" s="2">
        <v>30.941</v>
      </c>
      <c r="F8304" s="2">
        <v>-1037.13</v>
      </c>
      <c r="G8304" s="2">
        <v>-33.52</v>
      </c>
      <c r="H8304" s="2"/>
      <c r="I8304" s="2">
        <v>2057</v>
      </c>
      <c r="J8304" s="2">
        <v>20.57</v>
      </c>
      <c r="K8304" s="2">
        <v>0</v>
      </c>
      <c r="L8304" s="2">
        <v>0</v>
      </c>
      <c r="M8304" s="2" t="str">
        <f>"600611"</f>
        <v>600611</v>
      </c>
      <c r="N8304" s="2" t="str">
        <f>"A453612732"</f>
        <v>A453612732</v>
      </c>
      <c r="O8304" s="2" t="str">
        <f>"3094.13"</f>
        <v>3094.13</v>
      </c>
      <c r="P8304" s="2">
        <v>28</v>
      </c>
      <c r="Q8304" s="2">
        <f>P8304*B8304</f>
        <v>2800</v>
      </c>
      <c r="R8304" s="2">
        <f>(Q8304-O8304)/O8304*100</f>
        <v>-9.50606470962759</v>
      </c>
    </row>
    <row r="8305" spans="1:18">
      <c r="A8305" s="2" t="str">
        <f>"中国中车"</f>
        <v>中国中车</v>
      </c>
      <c r="B8305" s="2">
        <v>100</v>
      </c>
      <c r="C8305" s="2">
        <v>100</v>
      </c>
      <c r="D8305" s="2" t="str">
        <f>"人民币"</f>
        <v>人民币</v>
      </c>
      <c r="E8305" s="2">
        <v>26.395</v>
      </c>
      <c r="F8305" s="2">
        <v>-631.5</v>
      </c>
      <c r="G8305" s="2">
        <v>-23.92</v>
      </c>
      <c r="H8305" s="2"/>
      <c r="I8305" s="2">
        <v>2008</v>
      </c>
      <c r="J8305" s="2">
        <v>20.08</v>
      </c>
      <c r="K8305" s="2">
        <v>0</v>
      </c>
      <c r="L8305" s="2">
        <v>100</v>
      </c>
      <c r="M8305" s="2" t="str">
        <f>"601766"</f>
        <v>601766</v>
      </c>
      <c r="N8305" s="2" t="str">
        <f>"A453612732"</f>
        <v>A453612732</v>
      </c>
      <c r="O8305" s="2" t="str">
        <f>"2639.50"</f>
        <v>2639.50</v>
      </c>
      <c r="P8305" s="2">
        <v>30</v>
      </c>
      <c r="Q8305" s="2">
        <f>P8305*B8305</f>
        <v>3000</v>
      </c>
      <c r="R8305" s="2">
        <f>(Q8305-O8305)/O8305*100</f>
        <v>13.6578897518469</v>
      </c>
    </row>
    <row r="8306" spans="1:18">
      <c r="A8306" s="2" t="s">
        <v>8</v>
      </c>
      <c r="B8306" s="2" t="s">
        <v>9</v>
      </c>
      <c r="C8306" s="4" t="s">
        <v>10</v>
      </c>
      <c r="D8306" s="4"/>
      <c r="E8306" s="4"/>
      <c r="F8306" s="2"/>
      <c r="G8306" s="2">
        <f>SUM(G8290:G8305)</f>
        <v>-178.38</v>
      </c>
      <c r="H8306" s="2"/>
      <c r="I8306" s="2"/>
      <c r="J8306" s="2"/>
      <c r="K8306" s="2"/>
      <c r="L8306" s="2"/>
      <c r="M8306" s="2"/>
      <c r="N8306" s="2"/>
      <c r="O8306" s="2"/>
      <c r="P8306" s="2"/>
      <c r="Q8306" s="2">
        <f>SUM(Q8290:Q8305)</f>
        <v>134800</v>
      </c>
      <c r="R8306" s="2"/>
    </row>
    <row r="8307" customFormat="1" spans="3:8">
      <c r="C8307" s="5"/>
      <c r="D8307" s="5"/>
      <c r="E8307" s="5"/>
      <c r="H8307" s="6">
        <v>42257</v>
      </c>
    </row>
    <row r="8308" customFormat="1" spans="10:10">
      <c r="J8308" s="6">
        <f>H8307+1</f>
        <v>42258</v>
      </c>
    </row>
    <row r="8309" customFormat="1" spans="2:11">
      <c r="B8309" t="s">
        <v>11</v>
      </c>
      <c r="K8309" s="7">
        <f ca="1">NOW()</f>
        <v>42259.9654398148</v>
      </c>
    </row>
    <row r="8310" customFormat="1" spans="9:9">
      <c r="I8310" t="e">
        <f>D8302+1</f>
        <v>#VALUE!</v>
      </c>
    </row>
    <row r="8311" customFormat="1"/>
    <row r="8312" spans="1:18">
      <c r="A8312" s="2" t="s">
        <v>0</v>
      </c>
      <c r="B8312" s="2" t="str">
        <f>"证券数量"</f>
        <v>证券数量</v>
      </c>
      <c r="C8312" s="2" t="s">
        <v>1</v>
      </c>
      <c r="D8312" s="2" t="str">
        <f>"价格币种"</f>
        <v>价格币种</v>
      </c>
      <c r="E8312" s="2" t="str">
        <f>"成本价"</f>
        <v>成本价</v>
      </c>
      <c r="F8312" s="2" t="str">
        <f>"浮动盈亏"</f>
        <v>浮动盈亏</v>
      </c>
      <c r="G8312" s="2" t="str">
        <f>"盈亏比例(%)"</f>
        <v>盈亏比例(%)</v>
      </c>
      <c r="H8312" s="2" t="str">
        <f>"折算汇率"</f>
        <v>折算汇率</v>
      </c>
      <c r="I8312" s="2" t="str">
        <f>"最新市值"</f>
        <v>最新市值</v>
      </c>
      <c r="J8312" s="2" t="str">
        <f>"当前价"</f>
        <v>当前价</v>
      </c>
      <c r="K8312" s="2" t="str">
        <f>"今买数量"</f>
        <v>今买数量</v>
      </c>
      <c r="L8312" s="2" t="str">
        <f>"今卖数量"</f>
        <v>今卖数量</v>
      </c>
      <c r="M8312" s="2" t="str">
        <f>"证券代码"</f>
        <v>证券代码</v>
      </c>
      <c r="N8312" s="2" t="str">
        <f>"股东代码"</f>
        <v>股东代码</v>
      </c>
      <c r="O8312" s="2" t="str">
        <f>"成本金额"</f>
        <v>成本金额</v>
      </c>
      <c r="P8312" s="2" t="s">
        <v>2</v>
      </c>
      <c r="Q8312" s="2"/>
      <c r="R8312" s="2" t="s">
        <v>3</v>
      </c>
    </row>
    <row r="8313" spans="1:18">
      <c r="A8313" s="2" t="s">
        <v>4</v>
      </c>
      <c r="B8313" s="9" t="s">
        <v>5</v>
      </c>
      <c r="C8313" s="9" t="s">
        <v>5</v>
      </c>
      <c r="D8313" s="2" t="str">
        <f t="shared" ref="D8313:D8328" si="2480">"人民币"</f>
        <v>人民币</v>
      </c>
      <c r="E8313" s="2">
        <v>19.758</v>
      </c>
      <c r="F8313" s="2">
        <v>-1294.53</v>
      </c>
      <c r="G8313" s="2">
        <v>-8.19</v>
      </c>
      <c r="H8313" s="9" t="s">
        <v>6</v>
      </c>
      <c r="I8313" s="2">
        <v>14512</v>
      </c>
      <c r="J8313" s="2">
        <v>18.14</v>
      </c>
      <c r="K8313" s="2">
        <v>0</v>
      </c>
      <c r="L8313" s="2">
        <v>0</v>
      </c>
      <c r="M8313" s="2" t="str">
        <f>"000936"</f>
        <v>000936</v>
      </c>
      <c r="N8313" s="2" t="str">
        <f t="shared" ref="N8313:N8316" si="2481">"0157472516"</f>
        <v>0157472516</v>
      </c>
      <c r="O8313" s="2" t="str">
        <f>"15806.53"</f>
        <v>15806.53</v>
      </c>
      <c r="P8313" s="2">
        <v>30</v>
      </c>
      <c r="Q8313" s="2">
        <f t="shared" ref="Q8313:Q8328" si="2482">P8313*B8313</f>
        <v>24000</v>
      </c>
      <c r="R8313" s="2">
        <f t="shared" ref="R8313:R8328" si="2483">(Q8313-O8313)/O8313*100</f>
        <v>51.835981711356</v>
      </c>
    </row>
    <row r="8314" spans="1:18">
      <c r="A8314" s="2" t="str">
        <f>"创业板B"</f>
        <v>创业板B</v>
      </c>
      <c r="B8314" s="2">
        <v>10000</v>
      </c>
      <c r="C8314" s="2">
        <v>10000</v>
      </c>
      <c r="D8314" s="2" t="str">
        <f>"人民币"</f>
        <v>人民币</v>
      </c>
      <c r="E8314" s="2">
        <v>1.116</v>
      </c>
      <c r="F8314" s="2">
        <v>-927.5</v>
      </c>
      <c r="G8314" s="2">
        <v>-8.33</v>
      </c>
      <c r="H8314" s="2"/>
      <c r="I8314" s="2">
        <v>10230</v>
      </c>
      <c r="J8314" s="2">
        <v>1.023</v>
      </c>
      <c r="K8314" s="2">
        <v>0</v>
      </c>
      <c r="L8314" s="2">
        <v>0</v>
      </c>
      <c r="M8314" s="2" t="str">
        <f>"150153"</f>
        <v>150153</v>
      </c>
      <c r="N8314" s="2" t="str">
        <f>"0157472516"</f>
        <v>0157472516</v>
      </c>
      <c r="O8314" s="2" t="str">
        <f>"11157.50"</f>
        <v>11157.50</v>
      </c>
      <c r="P8314" s="2">
        <v>1.3</v>
      </c>
      <c r="Q8314" s="2">
        <f>P8314*B8314</f>
        <v>13000</v>
      </c>
      <c r="R8314" s="2">
        <f>(Q8314-O8314)/O8314*100</f>
        <v>16.5135559041004</v>
      </c>
    </row>
    <row r="8315" spans="1:18">
      <c r="A8315" s="2" t="s">
        <v>7</v>
      </c>
      <c r="B8315" s="2">
        <v>600</v>
      </c>
      <c r="C8315" s="2">
        <v>600</v>
      </c>
      <c r="D8315" s="2" t="str">
        <f>"人民币"</f>
        <v>人民币</v>
      </c>
      <c r="E8315" s="2">
        <v>17.548</v>
      </c>
      <c r="F8315" s="2">
        <v>-310.88</v>
      </c>
      <c r="G8315" s="2">
        <v>-2.95</v>
      </c>
      <c r="H8315" s="2"/>
      <c r="I8315" s="2">
        <v>10218</v>
      </c>
      <c r="J8315" s="2">
        <v>17.03</v>
      </c>
      <c r="K8315" s="2">
        <v>0</v>
      </c>
      <c r="L8315" s="2">
        <v>0</v>
      </c>
      <c r="M8315" s="2" t="str">
        <f>"600008"</f>
        <v>600008</v>
      </c>
      <c r="N8315" s="2" t="str">
        <f t="shared" ref="N8315:N8318" si="2484">"A453612732"</f>
        <v>A453612732</v>
      </c>
      <c r="O8315" s="2" t="str">
        <f>"10528.88"</f>
        <v>10528.88</v>
      </c>
      <c r="P8315" s="2">
        <v>25</v>
      </c>
      <c r="Q8315" s="2">
        <f>P8315*B8315</f>
        <v>15000</v>
      </c>
      <c r="R8315" s="2">
        <f>(Q8315-O8315)/O8315*100</f>
        <v>42.4652954540274</v>
      </c>
    </row>
    <row r="8316" spans="1:18">
      <c r="A8316" s="2" t="str">
        <f>"华英农业"</f>
        <v>华英农业</v>
      </c>
      <c r="B8316" s="2">
        <v>600</v>
      </c>
      <c r="C8316" s="2">
        <v>300</v>
      </c>
      <c r="D8316" s="2" t="str">
        <f>"人民币"</f>
        <v>人民币</v>
      </c>
      <c r="E8316" s="2">
        <v>14.948</v>
      </c>
      <c r="F8316" s="2">
        <v>-418.66</v>
      </c>
      <c r="G8316" s="2">
        <v>-4.67</v>
      </c>
      <c r="H8316" s="2"/>
      <c r="I8316" s="2">
        <v>8550</v>
      </c>
      <c r="J8316" s="2">
        <v>14.25</v>
      </c>
      <c r="K8316" s="2">
        <v>300</v>
      </c>
      <c r="L8316" s="2">
        <v>0</v>
      </c>
      <c r="M8316" s="2" t="str">
        <f>"002321"</f>
        <v>002321</v>
      </c>
      <c r="N8316" s="2" t="str">
        <f>"0157472516"</f>
        <v>0157472516</v>
      </c>
      <c r="O8316" s="2" t="str">
        <f>"8968.66"</f>
        <v>8968.66</v>
      </c>
      <c r="P8316" s="2">
        <v>25</v>
      </c>
      <c r="Q8316" s="2">
        <f>P8316*B8316</f>
        <v>15000</v>
      </c>
      <c r="R8316" s="2">
        <f>(Q8316-O8316)/O8316*100</f>
        <v>67.2490650777262</v>
      </c>
    </row>
    <row r="8317" spans="1:18">
      <c r="A8317" s="2" t="str">
        <f>"*ST阳化"</f>
        <v>*ST阳化</v>
      </c>
      <c r="B8317" s="2">
        <v>900</v>
      </c>
      <c r="C8317" s="2">
        <v>600</v>
      </c>
      <c r="D8317" s="2" t="str">
        <f>"人民币"</f>
        <v>人民币</v>
      </c>
      <c r="E8317" s="2">
        <v>7.599</v>
      </c>
      <c r="F8317" s="2">
        <v>-80.2</v>
      </c>
      <c r="G8317" s="2">
        <v>-1.17</v>
      </c>
      <c r="H8317" s="2"/>
      <c r="I8317" s="2">
        <v>6759</v>
      </c>
      <c r="J8317" s="2">
        <v>7.51</v>
      </c>
      <c r="K8317" s="2">
        <v>300</v>
      </c>
      <c r="L8317" s="2">
        <v>0</v>
      </c>
      <c r="M8317" s="2" t="str">
        <f>"600691"</f>
        <v>600691</v>
      </c>
      <c r="N8317" s="2" t="str">
        <f>"A453612732"</f>
        <v>A453612732</v>
      </c>
      <c r="O8317" s="2" t="str">
        <f>"6839.20"</f>
        <v>6839.20</v>
      </c>
      <c r="P8317" s="2">
        <v>11</v>
      </c>
      <c r="Q8317" s="2">
        <f>P8317*B8317</f>
        <v>9900</v>
      </c>
      <c r="R8317" s="2">
        <f>(Q8317-O8317)/O8317*100</f>
        <v>44.7537723710376</v>
      </c>
    </row>
    <row r="8318" spans="1:18">
      <c r="A8318" s="2" t="str">
        <f>"雪峰科技"</f>
        <v>雪峰科技</v>
      </c>
      <c r="B8318" s="2">
        <v>200</v>
      </c>
      <c r="C8318" s="2">
        <v>100</v>
      </c>
      <c r="D8318" s="2" t="str">
        <f>"人民币"</f>
        <v>人民币</v>
      </c>
      <c r="E8318" s="2">
        <v>37.898</v>
      </c>
      <c r="F8318" s="2">
        <v>-1239.59</v>
      </c>
      <c r="G8318" s="2">
        <v>-16.35</v>
      </c>
      <c r="H8318" s="2"/>
      <c r="I8318" s="2">
        <v>6340</v>
      </c>
      <c r="J8318" s="2">
        <v>31.7</v>
      </c>
      <c r="K8318" s="2">
        <v>100</v>
      </c>
      <c r="L8318" s="2">
        <v>0</v>
      </c>
      <c r="M8318" s="2" t="str">
        <f>"603227"</f>
        <v>603227</v>
      </c>
      <c r="N8318" s="2" t="str">
        <f>"A453612732"</f>
        <v>A453612732</v>
      </c>
      <c r="O8318" s="2" t="str">
        <f>"7579.59"</f>
        <v>7579.59</v>
      </c>
      <c r="P8318" s="2">
        <v>42</v>
      </c>
      <c r="Q8318" s="2">
        <f>P8318*B8318</f>
        <v>8400</v>
      </c>
      <c r="R8318" s="2">
        <f>(Q8318-O8318)/O8318*100</f>
        <v>10.8239363870605</v>
      </c>
    </row>
    <row r="8319" spans="1:18">
      <c r="A8319" s="2" t="str">
        <f>"三花股份"</f>
        <v>三花股份</v>
      </c>
      <c r="B8319" s="2">
        <v>400</v>
      </c>
      <c r="C8319" s="2">
        <v>400</v>
      </c>
      <c r="D8319" s="2" t="str">
        <f>"人民币"</f>
        <v>人民币</v>
      </c>
      <c r="E8319" s="2">
        <v>13.737</v>
      </c>
      <c r="F8319" s="2">
        <v>69.25</v>
      </c>
      <c r="G8319" s="2">
        <v>1.26</v>
      </c>
      <c r="H8319" s="2"/>
      <c r="I8319" s="2">
        <v>5564</v>
      </c>
      <c r="J8319" s="2">
        <v>13.91</v>
      </c>
      <c r="K8319" s="2">
        <v>0</v>
      </c>
      <c r="L8319" s="2">
        <v>0</v>
      </c>
      <c r="M8319" s="2" t="str">
        <f>"002050"</f>
        <v>002050</v>
      </c>
      <c r="N8319" s="2" t="str">
        <f t="shared" ref="N8319:N8324" si="2485">"0157472516"</f>
        <v>0157472516</v>
      </c>
      <c r="O8319" s="2" t="str">
        <f>"5494.75"</f>
        <v>5494.75</v>
      </c>
      <c r="P8319" s="2">
        <v>20</v>
      </c>
      <c r="Q8319" s="2">
        <f>P8319*B8319</f>
        <v>8000</v>
      </c>
      <c r="R8319" s="2">
        <f>(Q8319-O8319)/O8319*100</f>
        <v>45.5935210883116</v>
      </c>
    </row>
    <row r="8320" spans="1:18">
      <c r="A8320" s="2" t="str">
        <f>"农 产 品"</f>
        <v>农 产 品</v>
      </c>
      <c r="B8320" s="2">
        <v>200</v>
      </c>
      <c r="C8320" s="2">
        <v>200</v>
      </c>
      <c r="D8320" s="2" t="str">
        <f>"人民币"</f>
        <v>人民币</v>
      </c>
      <c r="E8320" s="2">
        <v>25.665</v>
      </c>
      <c r="F8320" s="2">
        <v>-601</v>
      </c>
      <c r="G8320" s="2">
        <v>-11.71</v>
      </c>
      <c r="H8320" s="2"/>
      <c r="I8320" s="2">
        <v>4532</v>
      </c>
      <c r="J8320" s="2">
        <v>22.66</v>
      </c>
      <c r="K8320" s="2">
        <v>0</v>
      </c>
      <c r="L8320" s="2">
        <v>0</v>
      </c>
      <c r="M8320" s="2" t="str">
        <f>"000061"</f>
        <v>000061</v>
      </c>
      <c r="N8320" s="2" t="str">
        <f>"0157472516"</f>
        <v>0157472516</v>
      </c>
      <c r="O8320" s="2" t="str">
        <f>"5133.00"</f>
        <v>5133.00</v>
      </c>
      <c r="P8320" s="2">
        <v>35</v>
      </c>
      <c r="Q8320" s="2">
        <f>P8320*B8320</f>
        <v>7000</v>
      </c>
      <c r="R8320" s="2">
        <f>(Q8320-O8320)/O8320*100</f>
        <v>36.3724917202416</v>
      </c>
    </row>
    <row r="8321" spans="1:18">
      <c r="A8321" s="2" t="str">
        <f>"北京城建"</f>
        <v>北京城建</v>
      </c>
      <c r="B8321" s="2">
        <v>200</v>
      </c>
      <c r="C8321" s="2">
        <v>200</v>
      </c>
      <c r="D8321" s="2" t="str">
        <f>"人民币"</f>
        <v>人民币</v>
      </c>
      <c r="E8321" s="2">
        <v>24.605</v>
      </c>
      <c r="F8321" s="2">
        <v>-394.99</v>
      </c>
      <c r="G8321" s="2">
        <v>-8.03</v>
      </c>
      <c r="H8321" s="2"/>
      <c r="I8321" s="2">
        <v>4526</v>
      </c>
      <c r="J8321" s="2">
        <v>22.63</v>
      </c>
      <c r="K8321" s="2">
        <v>0</v>
      </c>
      <c r="L8321" s="2">
        <v>0</v>
      </c>
      <c r="M8321" s="2" t="str">
        <f>"600266"</f>
        <v>600266</v>
      </c>
      <c r="N8321" s="2" t="str">
        <f t="shared" ref="N8321:N8323" si="2486">"A453612732"</f>
        <v>A453612732</v>
      </c>
      <c r="O8321" s="2" t="str">
        <f>"4920.99"</f>
        <v>4920.99</v>
      </c>
      <c r="P8321" s="2">
        <v>28</v>
      </c>
      <c r="Q8321" s="2">
        <f>P8321*B8321</f>
        <v>5600</v>
      </c>
      <c r="R8321" s="2">
        <f>(Q8321-O8321)/O8321*100</f>
        <v>13.7982397850839</v>
      </c>
    </row>
    <row r="8322" spans="1:18">
      <c r="A8322" s="2" t="str">
        <f>"上汽集团"</f>
        <v>上汽集团</v>
      </c>
      <c r="B8322" s="2">
        <v>200</v>
      </c>
      <c r="C8322" s="2">
        <v>200</v>
      </c>
      <c r="D8322" s="2" t="str">
        <f>"人民币"</f>
        <v>人民币</v>
      </c>
      <c r="E8322" s="2">
        <v>24.736</v>
      </c>
      <c r="F8322" s="2">
        <v>-449.12</v>
      </c>
      <c r="G8322" s="2">
        <v>-9.08</v>
      </c>
      <c r="H8322" s="2"/>
      <c r="I8322" s="2">
        <v>4498</v>
      </c>
      <c r="J8322" s="2">
        <v>22.49</v>
      </c>
      <c r="K8322" s="2">
        <v>0</v>
      </c>
      <c r="L8322" s="2">
        <v>0</v>
      </c>
      <c r="M8322" s="2" t="str">
        <f>"600104"</f>
        <v>600104</v>
      </c>
      <c r="N8322" s="2" t="str">
        <f>"A453612732"</f>
        <v>A453612732</v>
      </c>
      <c r="O8322" s="2" t="str">
        <f>"4947.12"</f>
        <v>4947.12</v>
      </c>
      <c r="P8322" s="2">
        <v>35</v>
      </c>
      <c r="Q8322" s="2">
        <f>P8322*B8322</f>
        <v>7000</v>
      </c>
      <c r="R8322" s="2">
        <f>(Q8322-O8322)/O8322*100</f>
        <v>41.4964666310904</v>
      </c>
    </row>
    <row r="8323" spans="1:18">
      <c r="A8323" s="2" t="str">
        <f>"中海集运"</f>
        <v>中海集运</v>
      </c>
      <c r="B8323" s="2">
        <v>400</v>
      </c>
      <c r="C8323" s="2">
        <v>400</v>
      </c>
      <c r="D8323" s="2" t="str">
        <f>"人民币"</f>
        <v>人民币</v>
      </c>
      <c r="E8323" s="2">
        <v>9.099</v>
      </c>
      <c r="F8323" s="2">
        <v>-167.68</v>
      </c>
      <c r="G8323" s="2">
        <v>-4.6</v>
      </c>
      <c r="H8323" s="2"/>
      <c r="I8323" s="2">
        <v>3472</v>
      </c>
      <c r="J8323" s="2">
        <v>8.68</v>
      </c>
      <c r="K8323" s="2">
        <v>0</v>
      </c>
      <c r="L8323" s="2">
        <v>0</v>
      </c>
      <c r="M8323" s="2" t="str">
        <f>"601866"</f>
        <v>601866</v>
      </c>
      <c r="N8323" s="2" t="str">
        <f>"A453612732"</f>
        <v>A453612732</v>
      </c>
      <c r="O8323" s="2" t="str">
        <f>"3639.68"</f>
        <v>3639.68</v>
      </c>
      <c r="P8323" s="2">
        <v>12</v>
      </c>
      <c r="Q8323" s="2">
        <f>P8323*B8323</f>
        <v>4800</v>
      </c>
      <c r="R8323" s="2">
        <f>(Q8323-O8323)/O8323*100</f>
        <v>31.8797256901706</v>
      </c>
    </row>
    <row r="8324" spans="1:18">
      <c r="A8324" s="2" t="str">
        <f>"中航军B"</f>
        <v>中航军B</v>
      </c>
      <c r="B8324" s="2">
        <v>3000</v>
      </c>
      <c r="C8324" s="2">
        <v>3000</v>
      </c>
      <c r="D8324" s="2" t="str">
        <f>"人民币"</f>
        <v>人民币</v>
      </c>
      <c r="E8324" s="2">
        <v>0.972</v>
      </c>
      <c r="F8324" s="2">
        <v>-62</v>
      </c>
      <c r="G8324" s="2">
        <v>-2.16</v>
      </c>
      <c r="H8324" s="2"/>
      <c r="I8324" s="2">
        <v>2853</v>
      </c>
      <c r="J8324" s="2">
        <v>0.951</v>
      </c>
      <c r="K8324" s="2">
        <v>0</v>
      </c>
      <c r="L8324" s="2">
        <v>0</v>
      </c>
      <c r="M8324" s="2" t="str">
        <f>"150222"</f>
        <v>150222</v>
      </c>
      <c r="N8324" s="2" t="str">
        <f>"0157472516"</f>
        <v>0157472516</v>
      </c>
      <c r="O8324" s="2" t="str">
        <f>"2915.00"</f>
        <v>2915.00</v>
      </c>
      <c r="P8324" s="2">
        <v>1.1</v>
      </c>
      <c r="Q8324" s="2">
        <f>P8324*B8324</f>
        <v>3300</v>
      </c>
      <c r="R8324" s="2">
        <f>(Q8324-O8324)/O8324*100</f>
        <v>13.2075471698113</v>
      </c>
    </row>
    <row r="8325" spans="1:18">
      <c r="A8325" s="2" t="str">
        <f>"华贸物流"</f>
        <v>华贸物流</v>
      </c>
      <c r="B8325" s="2">
        <v>200</v>
      </c>
      <c r="C8325" s="2">
        <v>200</v>
      </c>
      <c r="D8325" s="2" t="str">
        <f>"人民币"</f>
        <v>人民币</v>
      </c>
      <c r="E8325" s="2">
        <v>16.576</v>
      </c>
      <c r="F8325" s="2">
        <v>-473.12</v>
      </c>
      <c r="G8325" s="2">
        <v>-14.27</v>
      </c>
      <c r="H8325" s="2"/>
      <c r="I8325" s="2">
        <v>2842</v>
      </c>
      <c r="J8325" s="2">
        <v>14.21</v>
      </c>
      <c r="K8325" s="2">
        <v>0</v>
      </c>
      <c r="L8325" s="2">
        <v>0</v>
      </c>
      <c r="M8325" s="2" t="str">
        <f>"603128"</f>
        <v>603128</v>
      </c>
      <c r="N8325" s="2" t="str">
        <f t="shared" ref="N8325:N8328" si="2487">"A453612732"</f>
        <v>A453612732</v>
      </c>
      <c r="O8325" s="2" t="str">
        <f>"3315.12"</f>
        <v>3315.12</v>
      </c>
      <c r="P8325" s="2">
        <v>20</v>
      </c>
      <c r="Q8325" s="2">
        <f>P8325*B8325</f>
        <v>4000</v>
      </c>
      <c r="R8325" s="2">
        <f>(Q8325-O8325)/O8325*100</f>
        <v>20.6592823185888</v>
      </c>
    </row>
    <row r="8326" spans="1:18">
      <c r="A8326" s="2" t="str">
        <f>"盛达矿业"</f>
        <v>盛达矿业</v>
      </c>
      <c r="B8326" s="2">
        <v>100</v>
      </c>
      <c r="C8326" s="2">
        <v>100</v>
      </c>
      <c r="D8326" s="2" t="str">
        <f>"人民币"</f>
        <v>人民币</v>
      </c>
      <c r="E8326" s="2">
        <v>38.308</v>
      </c>
      <c r="F8326" s="2">
        <v>-1175.77</v>
      </c>
      <c r="G8326" s="2">
        <v>-30.69</v>
      </c>
      <c r="H8326" s="2"/>
      <c r="I8326" s="2">
        <v>2655</v>
      </c>
      <c r="J8326" s="2">
        <v>26.55</v>
      </c>
      <c r="K8326" s="2">
        <v>0</v>
      </c>
      <c r="L8326" s="2">
        <v>100</v>
      </c>
      <c r="M8326" s="2" t="str">
        <f>"000603"</f>
        <v>000603</v>
      </c>
      <c r="N8326" s="2" t="str">
        <f>"0157472516"</f>
        <v>0157472516</v>
      </c>
      <c r="O8326" s="2" t="str">
        <f>"3830.77"</f>
        <v>3830.77</v>
      </c>
      <c r="P8326" s="2">
        <v>40</v>
      </c>
      <c r="Q8326" s="2">
        <f>P8326*B8326</f>
        <v>4000</v>
      </c>
      <c r="R8326" s="2">
        <f>(Q8326-O8326)/O8326*100</f>
        <v>4.41764971533138</v>
      </c>
    </row>
    <row r="8327" spans="1:18">
      <c r="A8327" s="2" t="str">
        <f>"大众交通"</f>
        <v>大众交通</v>
      </c>
      <c r="B8327" s="2">
        <v>100</v>
      </c>
      <c r="C8327" s="2">
        <v>100</v>
      </c>
      <c r="D8327" s="2" t="str">
        <f>"人民币"</f>
        <v>人民币</v>
      </c>
      <c r="E8327" s="2">
        <v>30.941</v>
      </c>
      <c r="F8327" s="2">
        <v>-1037.13</v>
      </c>
      <c r="G8327" s="2">
        <v>-33.52</v>
      </c>
      <c r="H8327" s="2"/>
      <c r="I8327" s="2">
        <v>2057</v>
      </c>
      <c r="J8327" s="2">
        <v>20.57</v>
      </c>
      <c r="K8327" s="2">
        <v>0</v>
      </c>
      <c r="L8327" s="2">
        <v>0</v>
      </c>
      <c r="M8327" s="2" t="str">
        <f>"600611"</f>
        <v>600611</v>
      </c>
      <c r="N8327" s="2" t="str">
        <f>"A453612732"</f>
        <v>A453612732</v>
      </c>
      <c r="O8327" s="2" t="str">
        <f>"3094.13"</f>
        <v>3094.13</v>
      </c>
      <c r="P8327" s="2">
        <v>28</v>
      </c>
      <c r="Q8327" s="2">
        <f>P8327*B8327</f>
        <v>2800</v>
      </c>
      <c r="R8327" s="2">
        <f>(Q8327-O8327)/O8327*100</f>
        <v>-9.50606470962759</v>
      </c>
    </row>
    <row r="8328" spans="1:18">
      <c r="A8328" s="2" t="str">
        <f>"中国中车"</f>
        <v>中国中车</v>
      </c>
      <c r="B8328" s="2">
        <v>100</v>
      </c>
      <c r="C8328" s="2">
        <v>100</v>
      </c>
      <c r="D8328" s="2" t="str">
        <f>"人民币"</f>
        <v>人民币</v>
      </c>
      <c r="E8328" s="2">
        <v>26.395</v>
      </c>
      <c r="F8328" s="2">
        <v>-631.5</v>
      </c>
      <c r="G8328" s="2">
        <v>-23.92</v>
      </c>
      <c r="H8328" s="2"/>
      <c r="I8328" s="2">
        <v>2008</v>
      </c>
      <c r="J8328" s="2">
        <v>20.08</v>
      </c>
      <c r="K8328" s="2">
        <v>0</v>
      </c>
      <c r="L8328" s="2">
        <v>100</v>
      </c>
      <c r="M8328" s="2" t="str">
        <f>"601766"</f>
        <v>601766</v>
      </c>
      <c r="N8328" s="2" t="str">
        <f>"A453612732"</f>
        <v>A453612732</v>
      </c>
      <c r="O8328" s="2" t="str">
        <f>"2639.50"</f>
        <v>2639.50</v>
      </c>
      <c r="P8328" s="2">
        <v>30</v>
      </c>
      <c r="Q8328" s="2">
        <f>P8328*B8328</f>
        <v>3000</v>
      </c>
      <c r="R8328" s="2">
        <f>(Q8328-O8328)/O8328*100</f>
        <v>13.6578897518469</v>
      </c>
    </row>
    <row r="8329" spans="1:18">
      <c r="A8329" s="2" t="s">
        <v>8</v>
      </c>
      <c r="B8329" s="2" t="s">
        <v>9</v>
      </c>
      <c r="C8329" s="4" t="s">
        <v>10</v>
      </c>
      <c r="D8329" s="4"/>
      <c r="E8329" s="4"/>
      <c r="F8329" s="2"/>
      <c r="G8329" s="2">
        <f>SUM(G8313:G8328)</f>
        <v>-178.38</v>
      </c>
      <c r="H8329" s="2"/>
      <c r="I8329" s="2"/>
      <c r="J8329" s="2"/>
      <c r="K8329" s="2"/>
      <c r="L8329" s="2"/>
      <c r="M8329" s="2"/>
      <c r="N8329" s="2"/>
      <c r="O8329" s="2"/>
      <c r="P8329" s="2"/>
      <c r="Q8329" s="2">
        <f>SUM(Q8313:Q8328)</f>
        <v>134800</v>
      </c>
      <c r="R8329" s="2"/>
    </row>
    <row r="8330" customFormat="1" spans="3:8">
      <c r="C8330" s="5"/>
      <c r="D8330" s="5"/>
      <c r="E8330" s="5"/>
      <c r="H8330" s="6">
        <v>42257</v>
      </c>
    </row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spans="2:18">
      <c r="B8342" s="2" t="str">
        <f>"币种"</f>
        <v>币种</v>
      </c>
      <c r="C8342" s="2" t="str">
        <f>"余额"</f>
        <v>余额</v>
      </c>
      <c r="D8342" s="2" t="str">
        <f>"可用"</f>
        <v>可用</v>
      </c>
      <c r="E8342" s="2" t="str">
        <f>"可取"</f>
        <v>可取</v>
      </c>
      <c r="F8342" s="2" t="str">
        <f>"参考市值"</f>
        <v>参考市值</v>
      </c>
      <c r="G8342" s="2" t="str">
        <f>"资产"</f>
        <v>资产</v>
      </c>
      <c r="H8342" s="2" t="str">
        <f>"盈亏"</f>
        <v>盈亏</v>
      </c>
      <c r="I8342" s="2"/>
      <c r="J8342" s="2"/>
      <c r="K8342" s="2"/>
      <c r="L8342" s="2"/>
      <c r="M8342" s="2"/>
      <c r="N8342" s="2"/>
      <c r="O8342" s="2"/>
      <c r="P8342" s="2"/>
      <c r="Q8342" s="2"/>
      <c r="R8342" s="2"/>
    </row>
    <row r="8343" spans="2:18">
      <c r="B8343" s="2" t="str">
        <f>"人民币"</f>
        <v>人民币</v>
      </c>
      <c r="C8343" s="2" t="str">
        <f>"5508.71"</f>
        <v>5508.71</v>
      </c>
      <c r="D8343" s="2" t="str">
        <f>"138.54"</f>
        <v>138.54</v>
      </c>
      <c r="E8343" s="2" t="str">
        <f>"138.54"</f>
        <v>138.54</v>
      </c>
      <c r="F8343" s="2" t="str">
        <f>"91616.00"</f>
        <v>91616.00</v>
      </c>
      <c r="G8343" s="2" t="str">
        <f>"91754.54"</f>
        <v>91754.54</v>
      </c>
      <c r="H8343" s="2" t="str">
        <f>"-9194.42"</f>
        <v>-9194.42</v>
      </c>
      <c r="I8343" s="2"/>
      <c r="J8343" s="2"/>
      <c r="K8343" s="2"/>
      <c r="L8343" s="2"/>
      <c r="M8343" s="2"/>
      <c r="N8343" s="2"/>
      <c r="O8343" s="2"/>
      <c r="P8343" s="2"/>
      <c r="Q8343" s="2"/>
      <c r="R8343" s="2"/>
    </row>
    <row r="8344" spans="2:18"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8"/>
    </row>
    <row r="8345" spans="2:18">
      <c r="B8345" s="2" t="s">
        <v>0</v>
      </c>
      <c r="C8345" s="2" t="str">
        <f>"证券数量"</f>
        <v>证券数量</v>
      </c>
      <c r="D8345" s="2" t="s">
        <v>1</v>
      </c>
      <c r="E8345" s="2" t="str">
        <f>"价格币种"</f>
        <v>价格币种</v>
      </c>
      <c r="F8345" s="2" t="str">
        <f>"成本价"</f>
        <v>成本价</v>
      </c>
      <c r="G8345" s="2" t="str">
        <f>"浮动盈亏"</f>
        <v>浮动盈亏</v>
      </c>
      <c r="H8345" s="2" t="str">
        <f>"盈亏比例(%)"</f>
        <v>盈亏比例(%)</v>
      </c>
      <c r="I8345" s="2" t="str">
        <f>"折算汇率"</f>
        <v>折算汇率</v>
      </c>
      <c r="J8345" s="2" t="str">
        <f>"最新市值"</f>
        <v>最新市值</v>
      </c>
      <c r="K8345" s="2" t="str">
        <f>"当前价"</f>
        <v>当前价</v>
      </c>
      <c r="L8345" s="2" t="str">
        <f>"今买数量"</f>
        <v>今买数量</v>
      </c>
      <c r="M8345" s="2" t="str">
        <f>"今卖数量"</f>
        <v>今卖数量</v>
      </c>
      <c r="N8345" s="2" t="str">
        <f>"证券代码"</f>
        <v>证券代码</v>
      </c>
      <c r="O8345" s="2" t="str">
        <f>"股东代码"</f>
        <v>股东代码</v>
      </c>
      <c r="P8345" s="2" t="str">
        <f>"成本金额"</f>
        <v>成本金额</v>
      </c>
      <c r="Q8345" s="2" t="s">
        <v>2</v>
      </c>
      <c r="R8345" s="2"/>
    </row>
    <row r="8346" spans="2:18">
      <c r="B8346" s="2" t="s">
        <v>4</v>
      </c>
      <c r="C8346" s="9" t="s">
        <v>5</v>
      </c>
      <c r="D8346" s="9" t="s">
        <v>5</v>
      </c>
      <c r="E8346" s="2" t="str">
        <f t="shared" ref="E8346:E8361" si="2488">"人民币"</f>
        <v>人民币</v>
      </c>
      <c r="F8346" s="2">
        <v>19.758</v>
      </c>
      <c r="G8346" s="2">
        <v>-1294.53</v>
      </c>
      <c r="H8346" s="2">
        <v>-8.19</v>
      </c>
      <c r="I8346" s="9" t="s">
        <v>6</v>
      </c>
      <c r="J8346" s="2">
        <v>14512</v>
      </c>
      <c r="K8346" s="2">
        <v>18.14</v>
      </c>
      <c r="L8346" s="2">
        <v>0</v>
      </c>
      <c r="M8346" s="2">
        <v>0</v>
      </c>
      <c r="N8346" s="2" t="str">
        <f>"000936"</f>
        <v>000936</v>
      </c>
      <c r="O8346" s="2" t="str">
        <f t="shared" ref="O8346:O8349" si="2489">"0157472516"</f>
        <v>0157472516</v>
      </c>
      <c r="P8346" s="2" t="str">
        <f>"15806.53"</f>
        <v>15806.53</v>
      </c>
      <c r="Q8346" s="2">
        <v>30</v>
      </c>
      <c r="R8346" s="2">
        <f t="shared" ref="R8346:R8361" si="2490">Q8346*C8346</f>
        <v>24000</v>
      </c>
    </row>
    <row r="8347" spans="2:18">
      <c r="B8347" s="2" t="str">
        <f>"创业板B"</f>
        <v>创业板B</v>
      </c>
      <c r="C8347" s="2">
        <v>10000</v>
      </c>
      <c r="D8347" s="2">
        <v>10000</v>
      </c>
      <c r="E8347" s="2" t="str">
        <f>"人民币"</f>
        <v>人民币</v>
      </c>
      <c r="F8347" s="2">
        <v>1.116</v>
      </c>
      <c r="G8347" s="2">
        <v>-927.5</v>
      </c>
      <c r="H8347" s="2">
        <v>-8.33</v>
      </c>
      <c r="I8347" s="2"/>
      <c r="J8347" s="2">
        <v>10230</v>
      </c>
      <c r="K8347" s="2">
        <v>1.023</v>
      </c>
      <c r="L8347" s="2">
        <v>0</v>
      </c>
      <c r="M8347" s="2">
        <v>0</v>
      </c>
      <c r="N8347" s="2" t="str">
        <f>"150153"</f>
        <v>150153</v>
      </c>
      <c r="O8347" s="2" t="str">
        <f>"0157472516"</f>
        <v>0157472516</v>
      </c>
      <c r="P8347" s="2" t="str">
        <f>"11157.50"</f>
        <v>11157.50</v>
      </c>
      <c r="Q8347" s="2">
        <v>1.3</v>
      </c>
      <c r="R8347" s="2">
        <f>Q8347*C8347</f>
        <v>13000</v>
      </c>
    </row>
    <row r="8348" spans="2:18">
      <c r="B8348" s="2" t="s">
        <v>7</v>
      </c>
      <c r="C8348" s="2">
        <v>600</v>
      </c>
      <c r="D8348" s="2">
        <v>600</v>
      </c>
      <c r="E8348" s="2" t="str">
        <f>"人民币"</f>
        <v>人民币</v>
      </c>
      <c r="F8348" s="2">
        <v>17.548</v>
      </c>
      <c r="G8348" s="2">
        <v>-310.88</v>
      </c>
      <c r="H8348" s="2">
        <v>-2.95</v>
      </c>
      <c r="I8348" s="2"/>
      <c r="J8348" s="2">
        <v>10218</v>
      </c>
      <c r="K8348" s="2">
        <v>17.03</v>
      </c>
      <c r="L8348" s="2">
        <v>0</v>
      </c>
      <c r="M8348" s="2">
        <v>0</v>
      </c>
      <c r="N8348" s="2" t="str">
        <f>"600008"</f>
        <v>600008</v>
      </c>
      <c r="O8348" s="2" t="str">
        <f t="shared" ref="O8348:O8351" si="2491">"A453612732"</f>
        <v>A453612732</v>
      </c>
      <c r="P8348" s="2" t="str">
        <f>"10528.88"</f>
        <v>10528.88</v>
      </c>
      <c r="Q8348" s="2">
        <v>25</v>
      </c>
      <c r="R8348" s="2">
        <f>Q8348*C8348</f>
        <v>15000</v>
      </c>
    </row>
    <row r="8349" spans="2:18">
      <c r="B8349" s="2" t="str">
        <f>"华英农业"</f>
        <v>华英农业</v>
      </c>
      <c r="C8349" s="2">
        <v>600</v>
      </c>
      <c r="D8349" s="2">
        <v>300</v>
      </c>
      <c r="E8349" s="2" t="str">
        <f>"人民币"</f>
        <v>人民币</v>
      </c>
      <c r="F8349" s="2">
        <v>14.948</v>
      </c>
      <c r="G8349" s="2">
        <v>-418.66</v>
      </c>
      <c r="H8349" s="2">
        <v>-4.67</v>
      </c>
      <c r="I8349" s="2"/>
      <c r="J8349" s="2">
        <v>8550</v>
      </c>
      <c r="K8349" s="2">
        <v>14.25</v>
      </c>
      <c r="L8349" s="2">
        <v>300</v>
      </c>
      <c r="M8349" s="2">
        <v>0</v>
      </c>
      <c r="N8349" s="2" t="str">
        <f>"002321"</f>
        <v>002321</v>
      </c>
      <c r="O8349" s="2" t="str">
        <f>"0157472516"</f>
        <v>0157472516</v>
      </c>
      <c r="P8349" s="2" t="str">
        <f>"8968.66"</f>
        <v>8968.66</v>
      </c>
      <c r="Q8349" s="2">
        <v>25</v>
      </c>
      <c r="R8349" s="2">
        <f>Q8349*C8349</f>
        <v>15000</v>
      </c>
    </row>
    <row r="8350" spans="2:18">
      <c r="B8350" s="2" t="str">
        <f>"*ST阳化"</f>
        <v>*ST阳化</v>
      </c>
      <c r="C8350" s="2">
        <v>900</v>
      </c>
      <c r="D8350" s="2">
        <v>600</v>
      </c>
      <c r="E8350" s="2" t="str">
        <f>"人民币"</f>
        <v>人民币</v>
      </c>
      <c r="F8350" s="2">
        <v>7.599</v>
      </c>
      <c r="G8350" s="2">
        <v>-80.2</v>
      </c>
      <c r="H8350" s="2">
        <v>-1.17</v>
      </c>
      <c r="I8350" s="2"/>
      <c r="J8350" s="2">
        <v>6759</v>
      </c>
      <c r="K8350" s="2">
        <v>7.51</v>
      </c>
      <c r="L8350" s="2">
        <v>300</v>
      </c>
      <c r="M8350" s="2">
        <v>0</v>
      </c>
      <c r="N8350" s="2" t="str">
        <f>"600691"</f>
        <v>600691</v>
      </c>
      <c r="O8350" s="2" t="str">
        <f>"A453612732"</f>
        <v>A453612732</v>
      </c>
      <c r="P8350" s="2" t="str">
        <f>"6839.20"</f>
        <v>6839.20</v>
      </c>
      <c r="Q8350" s="2">
        <v>11</v>
      </c>
      <c r="R8350" s="2">
        <f>Q8350*C8350</f>
        <v>9900</v>
      </c>
    </row>
    <row r="8351" spans="2:18">
      <c r="B8351" s="2" t="str">
        <f>"雪峰科技"</f>
        <v>雪峰科技</v>
      </c>
      <c r="C8351" s="2">
        <v>200</v>
      </c>
      <c r="D8351" s="2">
        <v>100</v>
      </c>
      <c r="E8351" s="2" t="str">
        <f>"人民币"</f>
        <v>人民币</v>
      </c>
      <c r="F8351" s="2">
        <v>37.898</v>
      </c>
      <c r="G8351" s="2">
        <v>-1239.59</v>
      </c>
      <c r="H8351" s="2">
        <v>-16.35</v>
      </c>
      <c r="I8351" s="2"/>
      <c r="J8351" s="2">
        <v>6340</v>
      </c>
      <c r="K8351" s="2">
        <v>31.7</v>
      </c>
      <c r="L8351" s="2">
        <v>100</v>
      </c>
      <c r="M8351" s="2">
        <v>0</v>
      </c>
      <c r="N8351" s="2" t="str">
        <f>"603227"</f>
        <v>603227</v>
      </c>
      <c r="O8351" s="2" t="str">
        <f>"A453612732"</f>
        <v>A453612732</v>
      </c>
      <c r="P8351" s="2" t="str">
        <f>"7579.59"</f>
        <v>7579.59</v>
      </c>
      <c r="Q8351" s="2">
        <v>42</v>
      </c>
      <c r="R8351" s="2">
        <f>Q8351*C8351</f>
        <v>8400</v>
      </c>
    </row>
    <row r="8352" spans="2:18">
      <c r="B8352" s="2" t="str">
        <f>"三花股份"</f>
        <v>三花股份</v>
      </c>
      <c r="C8352" s="2">
        <v>400</v>
      </c>
      <c r="D8352" s="2">
        <v>400</v>
      </c>
      <c r="E8352" s="2" t="str">
        <f>"人民币"</f>
        <v>人民币</v>
      </c>
      <c r="F8352" s="2">
        <v>13.737</v>
      </c>
      <c r="G8352" s="2">
        <v>69.25</v>
      </c>
      <c r="H8352" s="2">
        <v>1.26</v>
      </c>
      <c r="I8352" s="2"/>
      <c r="J8352" s="2">
        <v>5564</v>
      </c>
      <c r="K8352" s="2">
        <v>13.91</v>
      </c>
      <c r="L8352" s="2">
        <v>0</v>
      </c>
      <c r="M8352" s="2">
        <v>0</v>
      </c>
      <c r="N8352" s="2" t="str">
        <f>"002050"</f>
        <v>002050</v>
      </c>
      <c r="O8352" s="2" t="str">
        <f t="shared" ref="O8352:O8357" si="2492">"0157472516"</f>
        <v>0157472516</v>
      </c>
      <c r="P8352" s="2" t="str">
        <f>"5494.75"</f>
        <v>5494.75</v>
      </c>
      <c r="Q8352" s="2">
        <v>20</v>
      </c>
      <c r="R8352" s="2">
        <f>Q8352*C8352</f>
        <v>8000</v>
      </c>
    </row>
    <row r="8353" spans="2:18">
      <c r="B8353" s="2" t="str">
        <f>"农 产 品"</f>
        <v>农 产 品</v>
      </c>
      <c r="C8353" s="2">
        <v>200</v>
      </c>
      <c r="D8353" s="2">
        <v>200</v>
      </c>
      <c r="E8353" s="2" t="str">
        <f>"人民币"</f>
        <v>人民币</v>
      </c>
      <c r="F8353" s="2">
        <v>25.665</v>
      </c>
      <c r="G8353" s="2">
        <v>-601</v>
      </c>
      <c r="H8353" s="2">
        <v>-11.71</v>
      </c>
      <c r="I8353" s="2"/>
      <c r="J8353" s="2">
        <v>4532</v>
      </c>
      <c r="K8353" s="2">
        <v>22.66</v>
      </c>
      <c r="L8353" s="2">
        <v>0</v>
      </c>
      <c r="M8353" s="2">
        <v>0</v>
      </c>
      <c r="N8353" s="2" t="str">
        <f>"000061"</f>
        <v>000061</v>
      </c>
      <c r="O8353" s="2" t="str">
        <f>"0157472516"</f>
        <v>0157472516</v>
      </c>
      <c r="P8353" s="2" t="str">
        <f>"5133.00"</f>
        <v>5133.00</v>
      </c>
      <c r="Q8353" s="2">
        <v>35</v>
      </c>
      <c r="R8353" s="2">
        <f>Q8353*C8353</f>
        <v>7000</v>
      </c>
    </row>
    <row r="8354" spans="2:18">
      <c r="B8354" s="2" t="str">
        <f>"北京城建"</f>
        <v>北京城建</v>
      </c>
      <c r="C8354" s="2">
        <v>200</v>
      </c>
      <c r="D8354" s="2">
        <v>200</v>
      </c>
      <c r="E8354" s="2" t="str">
        <f>"人民币"</f>
        <v>人民币</v>
      </c>
      <c r="F8354" s="2">
        <v>24.605</v>
      </c>
      <c r="G8354" s="2">
        <v>-394.99</v>
      </c>
      <c r="H8354" s="2">
        <v>-8.03</v>
      </c>
      <c r="I8354" s="2"/>
      <c r="J8354" s="2">
        <v>4526</v>
      </c>
      <c r="K8354" s="2">
        <v>22.63</v>
      </c>
      <c r="L8354" s="2">
        <v>0</v>
      </c>
      <c r="M8354" s="2">
        <v>0</v>
      </c>
      <c r="N8354" s="2" t="str">
        <f>"600266"</f>
        <v>600266</v>
      </c>
      <c r="O8354" s="2" t="str">
        <f t="shared" ref="O8354:O8356" si="2493">"A453612732"</f>
        <v>A453612732</v>
      </c>
      <c r="P8354" s="2" t="str">
        <f>"4920.99"</f>
        <v>4920.99</v>
      </c>
      <c r="Q8354" s="2">
        <v>28</v>
      </c>
      <c r="R8354" s="2">
        <f>Q8354*C8354</f>
        <v>5600</v>
      </c>
    </row>
    <row r="8355" spans="2:18">
      <c r="B8355" s="2" t="str">
        <f>"上汽集团"</f>
        <v>上汽集团</v>
      </c>
      <c r="C8355" s="2">
        <v>200</v>
      </c>
      <c r="D8355" s="2">
        <v>200</v>
      </c>
      <c r="E8355" s="2" t="str">
        <f>"人民币"</f>
        <v>人民币</v>
      </c>
      <c r="F8355" s="2">
        <v>24.736</v>
      </c>
      <c r="G8355" s="2">
        <v>-449.12</v>
      </c>
      <c r="H8355" s="2">
        <v>-9.08</v>
      </c>
      <c r="I8355" s="2"/>
      <c r="J8355" s="2">
        <v>4498</v>
      </c>
      <c r="K8355" s="2">
        <v>22.49</v>
      </c>
      <c r="L8355" s="2">
        <v>0</v>
      </c>
      <c r="M8355" s="2">
        <v>0</v>
      </c>
      <c r="N8355" s="2" t="str">
        <f>"600104"</f>
        <v>600104</v>
      </c>
      <c r="O8355" s="2" t="str">
        <f>"A453612732"</f>
        <v>A453612732</v>
      </c>
      <c r="P8355" s="2" t="str">
        <f>"4947.12"</f>
        <v>4947.12</v>
      </c>
      <c r="Q8355" s="2">
        <v>35</v>
      </c>
      <c r="R8355" s="2">
        <f>Q8355*C8355</f>
        <v>7000</v>
      </c>
    </row>
    <row r="8356" spans="2:18">
      <c r="B8356" s="2" t="str">
        <f>"中海集运"</f>
        <v>中海集运</v>
      </c>
      <c r="C8356" s="2">
        <v>400</v>
      </c>
      <c r="D8356" s="2">
        <v>400</v>
      </c>
      <c r="E8356" s="2" t="str">
        <f>"人民币"</f>
        <v>人民币</v>
      </c>
      <c r="F8356" s="2">
        <v>9.099</v>
      </c>
      <c r="G8356" s="2">
        <v>-167.68</v>
      </c>
      <c r="H8356" s="2">
        <v>-4.6</v>
      </c>
      <c r="I8356" s="2"/>
      <c r="J8356" s="2">
        <v>3472</v>
      </c>
      <c r="K8356" s="2">
        <v>8.68</v>
      </c>
      <c r="L8356" s="2">
        <v>0</v>
      </c>
      <c r="M8356" s="2">
        <v>0</v>
      </c>
      <c r="N8356" s="2" t="str">
        <f>"601866"</f>
        <v>601866</v>
      </c>
      <c r="O8356" s="2" t="str">
        <f>"A453612732"</f>
        <v>A453612732</v>
      </c>
      <c r="P8356" s="2" t="str">
        <f>"3639.68"</f>
        <v>3639.68</v>
      </c>
      <c r="Q8356" s="2">
        <v>12</v>
      </c>
      <c r="R8356" s="2">
        <f>Q8356*C8356</f>
        <v>4800</v>
      </c>
    </row>
    <row r="8357" spans="2:18">
      <c r="B8357" s="2" t="str">
        <f>"中航军B"</f>
        <v>中航军B</v>
      </c>
      <c r="C8357" s="2">
        <v>3000</v>
      </c>
      <c r="D8357" s="2">
        <v>3000</v>
      </c>
      <c r="E8357" s="2" t="str">
        <f>"人民币"</f>
        <v>人民币</v>
      </c>
      <c r="F8357" s="2">
        <v>0.972</v>
      </c>
      <c r="G8357" s="2">
        <v>-62</v>
      </c>
      <c r="H8357" s="2">
        <v>-2.16</v>
      </c>
      <c r="I8357" s="2"/>
      <c r="J8357" s="2">
        <v>2853</v>
      </c>
      <c r="K8357" s="2">
        <v>0.951</v>
      </c>
      <c r="L8357" s="2">
        <v>0</v>
      </c>
      <c r="M8357" s="2">
        <v>0</v>
      </c>
      <c r="N8357" s="2" t="str">
        <f>"150222"</f>
        <v>150222</v>
      </c>
      <c r="O8357" s="2" t="str">
        <f>"0157472516"</f>
        <v>0157472516</v>
      </c>
      <c r="P8357" s="2" t="str">
        <f>"2915.00"</f>
        <v>2915.00</v>
      </c>
      <c r="Q8357" s="2">
        <v>1.1</v>
      </c>
      <c r="R8357" s="2">
        <f>Q8357*C8357</f>
        <v>3300</v>
      </c>
    </row>
    <row r="8358" spans="2:18">
      <c r="B8358" s="2" t="str">
        <f>"华贸物流"</f>
        <v>华贸物流</v>
      </c>
      <c r="C8358" s="2">
        <v>200</v>
      </c>
      <c r="D8358" s="2">
        <v>200</v>
      </c>
      <c r="E8358" s="2" t="str">
        <f>"人民币"</f>
        <v>人民币</v>
      </c>
      <c r="F8358" s="2">
        <v>16.576</v>
      </c>
      <c r="G8358" s="2">
        <v>-473.12</v>
      </c>
      <c r="H8358" s="2">
        <v>-14.27</v>
      </c>
      <c r="I8358" s="2"/>
      <c r="J8358" s="2">
        <v>2842</v>
      </c>
      <c r="K8358" s="2">
        <v>14.21</v>
      </c>
      <c r="L8358" s="2">
        <v>0</v>
      </c>
      <c r="M8358" s="2">
        <v>0</v>
      </c>
      <c r="N8358" s="2" t="str">
        <f>"603128"</f>
        <v>603128</v>
      </c>
      <c r="O8358" s="2" t="str">
        <f t="shared" ref="O8358:O8361" si="2494">"A453612732"</f>
        <v>A453612732</v>
      </c>
      <c r="P8358" s="2" t="str">
        <f>"3315.12"</f>
        <v>3315.12</v>
      </c>
      <c r="Q8358" s="2">
        <v>20</v>
      </c>
      <c r="R8358" s="2">
        <f>Q8358*C8358</f>
        <v>4000</v>
      </c>
    </row>
    <row r="8359" spans="2:18">
      <c r="B8359" s="2" t="str">
        <f>"盛达矿业"</f>
        <v>盛达矿业</v>
      </c>
      <c r="C8359" s="2">
        <v>100</v>
      </c>
      <c r="D8359" s="2">
        <v>100</v>
      </c>
      <c r="E8359" s="2" t="str">
        <f>"人民币"</f>
        <v>人民币</v>
      </c>
      <c r="F8359" s="2">
        <v>38.308</v>
      </c>
      <c r="G8359" s="2">
        <v>-1175.77</v>
      </c>
      <c r="H8359" s="2">
        <v>-30.69</v>
      </c>
      <c r="I8359" s="2"/>
      <c r="J8359" s="2">
        <v>2655</v>
      </c>
      <c r="K8359" s="2">
        <v>26.55</v>
      </c>
      <c r="L8359" s="2">
        <v>0</v>
      </c>
      <c r="M8359" s="2">
        <v>100</v>
      </c>
      <c r="N8359" s="2" t="str">
        <f>"000603"</f>
        <v>000603</v>
      </c>
      <c r="O8359" s="2" t="str">
        <f>"0157472516"</f>
        <v>0157472516</v>
      </c>
      <c r="P8359" s="2" t="str">
        <f>"3830.77"</f>
        <v>3830.77</v>
      </c>
      <c r="Q8359" s="2">
        <v>40</v>
      </c>
      <c r="R8359" s="2">
        <f>Q8359*C8359</f>
        <v>4000</v>
      </c>
    </row>
    <row r="8360" spans="2:18">
      <c r="B8360" s="2" t="str">
        <f>"大众交通"</f>
        <v>大众交通</v>
      </c>
      <c r="C8360" s="2">
        <v>100</v>
      </c>
      <c r="D8360" s="2">
        <v>100</v>
      </c>
      <c r="E8360" s="2" t="str">
        <f>"人民币"</f>
        <v>人民币</v>
      </c>
      <c r="F8360" s="2">
        <v>30.941</v>
      </c>
      <c r="G8360" s="2">
        <v>-1037.13</v>
      </c>
      <c r="H8360" s="2">
        <v>-33.52</v>
      </c>
      <c r="I8360" s="2"/>
      <c r="J8360" s="2">
        <v>2057</v>
      </c>
      <c r="K8360" s="2">
        <v>20.57</v>
      </c>
      <c r="L8360" s="2">
        <v>0</v>
      </c>
      <c r="M8360" s="2">
        <v>0</v>
      </c>
      <c r="N8360" s="2" t="str">
        <f>"600611"</f>
        <v>600611</v>
      </c>
      <c r="O8360" s="2" t="str">
        <f>"A453612732"</f>
        <v>A453612732</v>
      </c>
      <c r="P8360" s="2" t="str">
        <f>"3094.13"</f>
        <v>3094.13</v>
      </c>
      <c r="Q8360" s="2">
        <v>28</v>
      </c>
      <c r="R8360" s="2">
        <f>Q8360*C8360</f>
        <v>2800</v>
      </c>
    </row>
    <row r="8361" spans="2:18">
      <c r="B8361" s="2" t="str">
        <f>"中国中车"</f>
        <v>中国中车</v>
      </c>
      <c r="C8361" s="2">
        <v>100</v>
      </c>
      <c r="D8361" s="2">
        <v>100</v>
      </c>
      <c r="E8361" s="2" t="str">
        <f>"人民币"</f>
        <v>人民币</v>
      </c>
      <c r="F8361" s="2">
        <v>26.395</v>
      </c>
      <c r="G8361" s="2">
        <v>-631.5</v>
      </c>
      <c r="H8361" s="2">
        <v>-23.92</v>
      </c>
      <c r="I8361" s="2"/>
      <c r="J8361" s="2">
        <v>2008</v>
      </c>
      <c r="K8361" s="2">
        <v>20.08</v>
      </c>
      <c r="L8361" s="2">
        <v>0</v>
      </c>
      <c r="M8361" s="2">
        <v>100</v>
      </c>
      <c r="N8361" s="2" t="str">
        <f>"601766"</f>
        <v>601766</v>
      </c>
      <c r="O8361" s="2" t="str">
        <f>"A453612732"</f>
        <v>A453612732</v>
      </c>
      <c r="P8361" s="2" t="str">
        <f>"2639.50"</f>
        <v>2639.50</v>
      </c>
      <c r="Q8361" s="2">
        <v>30</v>
      </c>
      <c r="R8361" s="2">
        <f>Q8361*C8361</f>
        <v>3000</v>
      </c>
    </row>
    <row r="8362" spans="2:18">
      <c r="B8362" s="2" t="s">
        <v>8</v>
      </c>
      <c r="C8362" s="2" t="s">
        <v>9</v>
      </c>
      <c r="D8362" s="4" t="s">
        <v>10</v>
      </c>
      <c r="E8362" s="4"/>
      <c r="F8362" s="4"/>
      <c r="G8362" s="2"/>
      <c r="H8362" s="2">
        <f>SUM(H8346:H8361)</f>
        <v>-178.38</v>
      </c>
      <c r="I8362" s="2"/>
      <c r="J8362" s="2"/>
      <c r="K8362" s="2"/>
      <c r="L8362" s="2"/>
      <c r="M8362" s="2"/>
      <c r="N8362" s="2"/>
      <c r="O8362" s="2"/>
      <c r="P8362" s="2"/>
      <c r="Q8362" s="2"/>
      <c r="R8362" s="2">
        <f>SUM(R8346:R8361)</f>
        <v>134800</v>
      </c>
    </row>
    <row r="8363" customFormat="1" spans="4:9">
      <c r="D8363" s="5"/>
      <c r="E8363" s="5"/>
      <c r="F8363" s="5"/>
      <c r="I8363" s="6">
        <v>42257</v>
      </c>
    </row>
    <row r="8364" customFormat="1" spans="11:11">
      <c r="K8364" s="6">
        <f>I8363+1</f>
        <v>42258</v>
      </c>
    </row>
    <row r="8365" customFormat="1" spans="3:12">
      <c r="C8365" t="s">
        <v>11</v>
      </c>
      <c r="L8365" s="7">
        <f ca="1">NOW()</f>
        <v>42259.9654398148</v>
      </c>
    </row>
    <row r="8366" customFormat="1" spans="10:10">
      <c r="J8366" t="e">
        <f>E8358+1</f>
        <v>#VALUE!</v>
      </c>
    </row>
    <row r="8367" customFormat="1" spans="7:7">
      <c r="G8367" t="s">
        <v>12</v>
      </c>
    </row>
    <row r="8368" customFormat="1" spans="6:6">
      <c r="F8368" t="s">
        <v>13</v>
      </c>
    </row>
    <row r="8369" spans="1:17">
      <c r="A8369" s="2" t="str">
        <f>"币种"</f>
        <v>币种</v>
      </c>
      <c r="B8369" s="2" t="str">
        <f>"余额"</f>
        <v>余额</v>
      </c>
      <c r="C8369" s="2" t="str">
        <f>"可用"</f>
        <v>可用</v>
      </c>
      <c r="D8369" s="2" t="str">
        <f>"可取"</f>
        <v>可取</v>
      </c>
      <c r="E8369" s="2" t="str">
        <f>"参考市值"</f>
        <v>参考市值</v>
      </c>
      <c r="F8369" s="2" t="str">
        <f>"资产"</f>
        <v>资产</v>
      </c>
      <c r="G8369" s="2" t="str">
        <f>"盈亏"</f>
        <v>盈亏</v>
      </c>
      <c r="H8369" s="2"/>
      <c r="I8369" s="2"/>
      <c r="J8369" s="2"/>
      <c r="K8369" s="2"/>
      <c r="L8369" s="2"/>
      <c r="M8369" s="2"/>
      <c r="N8369" s="2"/>
      <c r="O8369" s="2"/>
      <c r="P8369" s="2"/>
      <c r="Q8369" s="2"/>
    </row>
    <row r="8370" spans="1:17">
      <c r="A8370" s="2" t="str">
        <f>"人民币"</f>
        <v>人民币</v>
      </c>
      <c r="B8370" s="2" t="str">
        <f>"5508.71"</f>
        <v>5508.71</v>
      </c>
      <c r="C8370" s="2" t="str">
        <f>"138.54"</f>
        <v>138.54</v>
      </c>
      <c r="D8370" s="2" t="str">
        <f>"138.54"</f>
        <v>138.54</v>
      </c>
      <c r="E8370" s="2" t="str">
        <f>"91616.00"</f>
        <v>91616.00</v>
      </c>
      <c r="F8370" s="2" t="str">
        <f>"91754.54"</f>
        <v>91754.54</v>
      </c>
      <c r="G8370" s="2" t="str">
        <f>"-9194.42"</f>
        <v>-9194.42</v>
      </c>
      <c r="H8370" s="2"/>
      <c r="I8370" s="2"/>
      <c r="J8370" s="2"/>
      <c r="K8370" s="2"/>
      <c r="L8370" s="2"/>
      <c r="M8370" s="2"/>
      <c r="N8370" s="2"/>
      <c r="O8370" s="2"/>
      <c r="P8370" s="2"/>
      <c r="Q8370" s="2"/>
    </row>
    <row r="8371" spans="1:17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8"/>
    </row>
    <row r="8372" spans="1:18">
      <c r="A8372" s="2" t="s">
        <v>0</v>
      </c>
      <c r="B8372" s="2" t="str">
        <f>"证券数量"</f>
        <v>证券数量</v>
      </c>
      <c r="C8372" s="2" t="s">
        <v>1</v>
      </c>
      <c r="D8372" s="2" t="str">
        <f>"价格币种"</f>
        <v>价格币种</v>
      </c>
      <c r="E8372" s="2" t="str">
        <f>"成本价"</f>
        <v>成本价</v>
      </c>
      <c r="F8372" s="2" t="str">
        <f>"浮动盈亏"</f>
        <v>浮动盈亏</v>
      </c>
      <c r="G8372" s="2" t="str">
        <f>"盈亏比例(%)"</f>
        <v>盈亏比例(%)</v>
      </c>
      <c r="H8372" s="2" t="str">
        <f>"折算汇率"</f>
        <v>折算汇率</v>
      </c>
      <c r="I8372" s="2" t="str">
        <f>"最新市值"</f>
        <v>最新市值</v>
      </c>
      <c r="J8372" s="2" t="str">
        <f>"当前价"</f>
        <v>当前价</v>
      </c>
      <c r="K8372" s="2" t="str">
        <f>"今买数量"</f>
        <v>今买数量</v>
      </c>
      <c r="L8372" s="2" t="str">
        <f>"今卖数量"</f>
        <v>今卖数量</v>
      </c>
      <c r="M8372" s="2" t="str">
        <f>"证券代码"</f>
        <v>证券代码</v>
      </c>
      <c r="N8372" s="2" t="str">
        <f>"股东代码"</f>
        <v>股东代码</v>
      </c>
      <c r="O8372" s="2" t="str">
        <f>"成本金额"</f>
        <v>成本金额</v>
      </c>
      <c r="P8372" s="2" t="s">
        <v>2</v>
      </c>
      <c r="Q8372" s="2"/>
      <c r="R8372" s="2" t="s">
        <v>3</v>
      </c>
    </row>
    <row r="8373" spans="1:18">
      <c r="A8373" s="2" t="s">
        <v>4</v>
      </c>
      <c r="B8373" s="9" t="s">
        <v>5</v>
      </c>
      <c r="C8373" s="9" t="s">
        <v>5</v>
      </c>
      <c r="D8373" s="2" t="str">
        <f t="shared" ref="D8373:D8388" si="2495">"人民币"</f>
        <v>人民币</v>
      </c>
      <c r="E8373" s="2">
        <v>19.758</v>
      </c>
      <c r="F8373" s="2">
        <v>-1294.53</v>
      </c>
      <c r="G8373" s="2">
        <v>-8.19</v>
      </c>
      <c r="H8373" s="9" t="s">
        <v>6</v>
      </c>
      <c r="I8373" s="2">
        <v>14512</v>
      </c>
      <c r="J8373" s="2">
        <v>18.14</v>
      </c>
      <c r="K8373" s="2">
        <v>0</v>
      </c>
      <c r="L8373" s="2">
        <v>0</v>
      </c>
      <c r="M8373" s="2" t="str">
        <f>"000936"</f>
        <v>000936</v>
      </c>
      <c r="N8373" s="2" t="str">
        <f t="shared" ref="N8373:N8376" si="2496">"0157472516"</f>
        <v>0157472516</v>
      </c>
      <c r="O8373" s="2" t="str">
        <f>"15806.53"</f>
        <v>15806.53</v>
      </c>
      <c r="P8373" s="2">
        <v>30</v>
      </c>
      <c r="Q8373" s="2">
        <f t="shared" ref="Q8373:Q8388" si="2497">P8373*B8373</f>
        <v>24000</v>
      </c>
      <c r="R8373" s="2">
        <f t="shared" ref="R8373:R8388" si="2498">(Q8373-O8373)/O8373*100</f>
        <v>51.835981711356</v>
      </c>
    </row>
    <row r="8374" spans="1:18">
      <c r="A8374" s="2" t="str">
        <f>"创业板B"</f>
        <v>创业板B</v>
      </c>
      <c r="B8374" s="2">
        <v>10000</v>
      </c>
      <c r="C8374" s="2">
        <v>10000</v>
      </c>
      <c r="D8374" s="2" t="str">
        <f>"人民币"</f>
        <v>人民币</v>
      </c>
      <c r="E8374" s="2">
        <v>1.116</v>
      </c>
      <c r="F8374" s="2">
        <v>-927.5</v>
      </c>
      <c r="G8374" s="2">
        <v>-8.33</v>
      </c>
      <c r="H8374" s="2"/>
      <c r="I8374" s="2">
        <v>10230</v>
      </c>
      <c r="J8374" s="2">
        <v>1.023</v>
      </c>
      <c r="K8374" s="2">
        <v>0</v>
      </c>
      <c r="L8374" s="2">
        <v>0</v>
      </c>
      <c r="M8374" s="2" t="str">
        <f>"150153"</f>
        <v>150153</v>
      </c>
      <c r="N8374" s="2" t="str">
        <f>"0157472516"</f>
        <v>0157472516</v>
      </c>
      <c r="O8374" s="2" t="str">
        <f>"11157.50"</f>
        <v>11157.50</v>
      </c>
      <c r="P8374" s="2">
        <v>1.3</v>
      </c>
      <c r="Q8374" s="2">
        <f>P8374*B8374</f>
        <v>13000</v>
      </c>
      <c r="R8374" s="2">
        <f>(Q8374-O8374)/O8374*100</f>
        <v>16.5135559041004</v>
      </c>
    </row>
    <row r="8375" spans="1:18">
      <c r="A8375" s="2" t="s">
        <v>7</v>
      </c>
      <c r="B8375" s="2">
        <v>600</v>
      </c>
      <c r="C8375" s="2">
        <v>600</v>
      </c>
      <c r="D8375" s="2" t="str">
        <f>"人民币"</f>
        <v>人民币</v>
      </c>
      <c r="E8375" s="2">
        <v>17.548</v>
      </c>
      <c r="F8375" s="2">
        <v>-310.88</v>
      </c>
      <c r="G8375" s="2">
        <v>-2.95</v>
      </c>
      <c r="H8375" s="2"/>
      <c r="I8375" s="2">
        <v>10218</v>
      </c>
      <c r="J8375" s="2">
        <v>17.03</v>
      </c>
      <c r="K8375" s="2">
        <v>0</v>
      </c>
      <c r="L8375" s="2">
        <v>0</v>
      </c>
      <c r="M8375" s="2" t="str">
        <f>"600008"</f>
        <v>600008</v>
      </c>
      <c r="N8375" s="2" t="str">
        <f t="shared" ref="N8375:N8378" si="2499">"A453612732"</f>
        <v>A453612732</v>
      </c>
      <c r="O8375" s="2" t="str">
        <f>"10528.88"</f>
        <v>10528.88</v>
      </c>
      <c r="P8375" s="2">
        <v>25</v>
      </c>
      <c r="Q8375" s="2">
        <f>P8375*B8375</f>
        <v>15000</v>
      </c>
      <c r="R8375" s="2">
        <f>(Q8375-O8375)/O8375*100</f>
        <v>42.4652954540274</v>
      </c>
    </row>
    <row r="8376" spans="1:18">
      <c r="A8376" s="2" t="str">
        <f>"华英农业"</f>
        <v>华英农业</v>
      </c>
      <c r="B8376" s="2">
        <v>600</v>
      </c>
      <c r="C8376" s="2">
        <v>300</v>
      </c>
      <c r="D8376" s="2" t="str">
        <f>"人民币"</f>
        <v>人民币</v>
      </c>
      <c r="E8376" s="2">
        <v>14.948</v>
      </c>
      <c r="F8376" s="2">
        <v>-418.66</v>
      </c>
      <c r="G8376" s="2">
        <v>-4.67</v>
      </c>
      <c r="H8376" s="2"/>
      <c r="I8376" s="2">
        <v>8550</v>
      </c>
      <c r="J8376" s="2">
        <v>14.25</v>
      </c>
      <c r="K8376" s="2">
        <v>300</v>
      </c>
      <c r="L8376" s="2">
        <v>0</v>
      </c>
      <c r="M8376" s="2" t="str">
        <f>"002321"</f>
        <v>002321</v>
      </c>
      <c r="N8376" s="2" t="str">
        <f>"0157472516"</f>
        <v>0157472516</v>
      </c>
      <c r="O8376" s="2" t="str">
        <f>"8968.66"</f>
        <v>8968.66</v>
      </c>
      <c r="P8376" s="2">
        <v>25</v>
      </c>
      <c r="Q8376" s="2">
        <f>P8376*B8376</f>
        <v>15000</v>
      </c>
      <c r="R8376" s="2">
        <f>(Q8376-O8376)/O8376*100</f>
        <v>67.2490650777262</v>
      </c>
    </row>
    <row r="8377" spans="1:18">
      <c r="A8377" s="2" t="str">
        <f>"*ST阳化"</f>
        <v>*ST阳化</v>
      </c>
      <c r="B8377" s="2">
        <v>900</v>
      </c>
      <c r="C8377" s="2">
        <v>600</v>
      </c>
      <c r="D8377" s="2" t="str">
        <f>"人民币"</f>
        <v>人民币</v>
      </c>
      <c r="E8377" s="2">
        <v>7.599</v>
      </c>
      <c r="F8377" s="2">
        <v>-80.2</v>
      </c>
      <c r="G8377" s="2">
        <v>-1.17</v>
      </c>
      <c r="H8377" s="2"/>
      <c r="I8377" s="2">
        <v>6759</v>
      </c>
      <c r="J8377" s="2">
        <v>7.51</v>
      </c>
      <c r="K8377" s="2">
        <v>300</v>
      </c>
      <c r="L8377" s="2">
        <v>0</v>
      </c>
      <c r="M8377" s="2" t="str">
        <f>"600691"</f>
        <v>600691</v>
      </c>
      <c r="N8377" s="2" t="str">
        <f>"A453612732"</f>
        <v>A453612732</v>
      </c>
      <c r="O8377" s="2" t="str">
        <f>"6839.20"</f>
        <v>6839.20</v>
      </c>
      <c r="P8377" s="2">
        <v>11</v>
      </c>
      <c r="Q8377" s="2">
        <f>P8377*B8377</f>
        <v>9900</v>
      </c>
      <c r="R8377" s="2">
        <f>(Q8377-O8377)/O8377*100</f>
        <v>44.7537723710376</v>
      </c>
    </row>
    <row r="8378" spans="1:18">
      <c r="A8378" s="2" t="str">
        <f>"雪峰科技"</f>
        <v>雪峰科技</v>
      </c>
      <c r="B8378" s="2">
        <v>200</v>
      </c>
      <c r="C8378" s="2">
        <v>100</v>
      </c>
      <c r="D8378" s="2" t="str">
        <f>"人民币"</f>
        <v>人民币</v>
      </c>
      <c r="E8378" s="2">
        <v>37.898</v>
      </c>
      <c r="F8378" s="2">
        <v>-1239.59</v>
      </c>
      <c r="G8378" s="2">
        <v>-16.35</v>
      </c>
      <c r="H8378" s="2"/>
      <c r="I8378" s="2">
        <v>6340</v>
      </c>
      <c r="J8378" s="2">
        <v>31.7</v>
      </c>
      <c r="K8378" s="2">
        <v>100</v>
      </c>
      <c r="L8378" s="2">
        <v>0</v>
      </c>
      <c r="M8378" s="2" t="str">
        <f>"603227"</f>
        <v>603227</v>
      </c>
      <c r="N8378" s="2" t="str">
        <f>"A453612732"</f>
        <v>A453612732</v>
      </c>
      <c r="O8378" s="2" t="str">
        <f>"7579.59"</f>
        <v>7579.59</v>
      </c>
      <c r="P8378" s="2">
        <v>42</v>
      </c>
      <c r="Q8378" s="2">
        <f>P8378*B8378</f>
        <v>8400</v>
      </c>
      <c r="R8378" s="2">
        <f>(Q8378-O8378)/O8378*100</f>
        <v>10.8239363870605</v>
      </c>
    </row>
    <row r="8379" spans="1:18">
      <c r="A8379" s="2" t="str">
        <f>"三花股份"</f>
        <v>三花股份</v>
      </c>
      <c r="B8379" s="2">
        <v>400</v>
      </c>
      <c r="C8379" s="2">
        <v>400</v>
      </c>
      <c r="D8379" s="2" t="str">
        <f>"人民币"</f>
        <v>人民币</v>
      </c>
      <c r="E8379" s="2">
        <v>13.737</v>
      </c>
      <c r="F8379" s="2">
        <v>69.25</v>
      </c>
      <c r="G8379" s="2">
        <v>1.26</v>
      </c>
      <c r="H8379" s="2"/>
      <c r="I8379" s="2">
        <v>5564</v>
      </c>
      <c r="J8379" s="2">
        <v>13.91</v>
      </c>
      <c r="K8379" s="2">
        <v>0</v>
      </c>
      <c r="L8379" s="2">
        <v>0</v>
      </c>
      <c r="M8379" s="2" t="str">
        <f>"002050"</f>
        <v>002050</v>
      </c>
      <c r="N8379" s="2" t="str">
        <f t="shared" ref="N8379:N8384" si="2500">"0157472516"</f>
        <v>0157472516</v>
      </c>
      <c r="O8379" s="2" t="str">
        <f>"5494.75"</f>
        <v>5494.75</v>
      </c>
      <c r="P8379" s="2">
        <v>20</v>
      </c>
      <c r="Q8379" s="2">
        <f>P8379*B8379</f>
        <v>8000</v>
      </c>
      <c r="R8379" s="2">
        <f>(Q8379-O8379)/O8379*100</f>
        <v>45.5935210883116</v>
      </c>
    </row>
    <row r="8380" spans="1:18">
      <c r="A8380" s="2" t="str">
        <f>"农 产 品"</f>
        <v>农 产 品</v>
      </c>
      <c r="B8380" s="2">
        <v>200</v>
      </c>
      <c r="C8380" s="2">
        <v>200</v>
      </c>
      <c r="D8380" s="2" t="str">
        <f>"人民币"</f>
        <v>人民币</v>
      </c>
      <c r="E8380" s="2">
        <v>25.665</v>
      </c>
      <c r="F8380" s="2">
        <v>-601</v>
      </c>
      <c r="G8380" s="2">
        <v>-11.71</v>
      </c>
      <c r="H8380" s="2"/>
      <c r="I8380" s="2">
        <v>4532</v>
      </c>
      <c r="J8380" s="2">
        <v>22.66</v>
      </c>
      <c r="K8380" s="2">
        <v>0</v>
      </c>
      <c r="L8380" s="2">
        <v>0</v>
      </c>
      <c r="M8380" s="2" t="str">
        <f>"000061"</f>
        <v>000061</v>
      </c>
      <c r="N8380" s="2" t="str">
        <f>"0157472516"</f>
        <v>0157472516</v>
      </c>
      <c r="O8380" s="2" t="str">
        <f>"5133.00"</f>
        <v>5133.00</v>
      </c>
      <c r="P8380" s="2">
        <v>35</v>
      </c>
      <c r="Q8380" s="2">
        <f>P8380*B8380</f>
        <v>7000</v>
      </c>
      <c r="R8380" s="2">
        <f>(Q8380-O8380)/O8380*100</f>
        <v>36.3724917202416</v>
      </c>
    </row>
    <row r="8381" spans="1:18">
      <c r="A8381" s="2" t="str">
        <f>"北京城建"</f>
        <v>北京城建</v>
      </c>
      <c r="B8381" s="2">
        <v>200</v>
      </c>
      <c r="C8381" s="2">
        <v>200</v>
      </c>
      <c r="D8381" s="2" t="str">
        <f>"人民币"</f>
        <v>人民币</v>
      </c>
      <c r="E8381" s="2">
        <v>24.605</v>
      </c>
      <c r="F8381" s="2">
        <v>-394.99</v>
      </c>
      <c r="G8381" s="2">
        <v>-8.03</v>
      </c>
      <c r="H8381" s="2"/>
      <c r="I8381" s="2">
        <v>4526</v>
      </c>
      <c r="J8381" s="2">
        <v>22.63</v>
      </c>
      <c r="K8381" s="2">
        <v>0</v>
      </c>
      <c r="L8381" s="2">
        <v>0</v>
      </c>
      <c r="M8381" s="2" t="str">
        <f>"600266"</f>
        <v>600266</v>
      </c>
      <c r="N8381" s="2" t="str">
        <f t="shared" ref="N8381:N8383" si="2501">"A453612732"</f>
        <v>A453612732</v>
      </c>
      <c r="O8381" s="2" t="str">
        <f>"4920.99"</f>
        <v>4920.99</v>
      </c>
      <c r="P8381" s="2">
        <v>28</v>
      </c>
      <c r="Q8381" s="2">
        <f>P8381*B8381</f>
        <v>5600</v>
      </c>
      <c r="R8381" s="2">
        <f>(Q8381-O8381)/O8381*100</f>
        <v>13.7982397850839</v>
      </c>
    </row>
    <row r="8382" spans="1:18">
      <c r="A8382" s="2" t="str">
        <f>"上汽集团"</f>
        <v>上汽集团</v>
      </c>
      <c r="B8382" s="2">
        <v>200</v>
      </c>
      <c r="C8382" s="2">
        <v>200</v>
      </c>
      <c r="D8382" s="2" t="str">
        <f>"人民币"</f>
        <v>人民币</v>
      </c>
      <c r="E8382" s="2">
        <v>24.736</v>
      </c>
      <c r="F8382" s="2">
        <v>-449.12</v>
      </c>
      <c r="G8382" s="2">
        <v>-9.08</v>
      </c>
      <c r="H8382" s="2"/>
      <c r="I8382" s="2">
        <v>4498</v>
      </c>
      <c r="J8382" s="2">
        <v>22.49</v>
      </c>
      <c r="K8382" s="2">
        <v>0</v>
      </c>
      <c r="L8382" s="2">
        <v>0</v>
      </c>
      <c r="M8382" s="2" t="str">
        <f>"600104"</f>
        <v>600104</v>
      </c>
      <c r="N8382" s="2" t="str">
        <f>"A453612732"</f>
        <v>A453612732</v>
      </c>
      <c r="O8382" s="2" t="str">
        <f>"4947.12"</f>
        <v>4947.12</v>
      </c>
      <c r="P8382" s="2">
        <v>35</v>
      </c>
      <c r="Q8382" s="2">
        <f>P8382*B8382</f>
        <v>7000</v>
      </c>
      <c r="R8382" s="2">
        <f>(Q8382-O8382)/O8382*100</f>
        <v>41.4964666310904</v>
      </c>
    </row>
    <row r="8383" spans="1:18">
      <c r="A8383" s="2" t="str">
        <f>"中海集运"</f>
        <v>中海集运</v>
      </c>
      <c r="B8383" s="2">
        <v>400</v>
      </c>
      <c r="C8383" s="2">
        <v>400</v>
      </c>
      <c r="D8383" s="2" t="str">
        <f>"人民币"</f>
        <v>人民币</v>
      </c>
      <c r="E8383" s="2">
        <v>9.099</v>
      </c>
      <c r="F8383" s="2">
        <v>-167.68</v>
      </c>
      <c r="G8383" s="2">
        <v>-4.6</v>
      </c>
      <c r="H8383" s="2"/>
      <c r="I8383" s="2">
        <v>3472</v>
      </c>
      <c r="J8383" s="2">
        <v>8.68</v>
      </c>
      <c r="K8383" s="2">
        <v>0</v>
      </c>
      <c r="L8383" s="2">
        <v>0</v>
      </c>
      <c r="M8383" s="2" t="str">
        <f>"601866"</f>
        <v>601866</v>
      </c>
      <c r="N8383" s="2" t="str">
        <f>"A453612732"</f>
        <v>A453612732</v>
      </c>
      <c r="O8383" s="2" t="str">
        <f>"3639.68"</f>
        <v>3639.68</v>
      </c>
      <c r="P8383" s="2">
        <v>12</v>
      </c>
      <c r="Q8383" s="2">
        <f>P8383*B8383</f>
        <v>4800</v>
      </c>
      <c r="R8383" s="2">
        <f>(Q8383-O8383)/O8383*100</f>
        <v>31.8797256901706</v>
      </c>
    </row>
    <row r="8384" spans="1:18">
      <c r="A8384" s="2" t="str">
        <f>"中航军B"</f>
        <v>中航军B</v>
      </c>
      <c r="B8384" s="2">
        <v>3000</v>
      </c>
      <c r="C8384" s="2">
        <v>3000</v>
      </c>
      <c r="D8384" s="2" t="str">
        <f>"人民币"</f>
        <v>人民币</v>
      </c>
      <c r="E8384" s="2">
        <v>0.972</v>
      </c>
      <c r="F8384" s="2">
        <v>-62</v>
      </c>
      <c r="G8384" s="2">
        <v>-2.16</v>
      </c>
      <c r="H8384" s="2"/>
      <c r="I8384" s="2">
        <v>2853</v>
      </c>
      <c r="J8384" s="2">
        <v>0.951</v>
      </c>
      <c r="K8384" s="2">
        <v>0</v>
      </c>
      <c r="L8384" s="2">
        <v>0</v>
      </c>
      <c r="M8384" s="2" t="str">
        <f>"150222"</f>
        <v>150222</v>
      </c>
      <c r="N8384" s="2" t="str">
        <f>"0157472516"</f>
        <v>0157472516</v>
      </c>
      <c r="O8384" s="2" t="str">
        <f>"2915.00"</f>
        <v>2915.00</v>
      </c>
      <c r="P8384" s="2">
        <v>1.1</v>
      </c>
      <c r="Q8384" s="2">
        <f>P8384*B8384</f>
        <v>3300</v>
      </c>
      <c r="R8384" s="2">
        <f>(Q8384-O8384)/O8384*100</f>
        <v>13.2075471698113</v>
      </c>
    </row>
    <row r="8385" spans="1:18">
      <c r="A8385" s="2" t="str">
        <f>"华贸物流"</f>
        <v>华贸物流</v>
      </c>
      <c r="B8385" s="2">
        <v>200</v>
      </c>
      <c r="C8385" s="2">
        <v>200</v>
      </c>
      <c r="D8385" s="2" t="str">
        <f>"人民币"</f>
        <v>人民币</v>
      </c>
      <c r="E8385" s="2">
        <v>16.576</v>
      </c>
      <c r="F8385" s="2">
        <v>-473.12</v>
      </c>
      <c r="G8385" s="2">
        <v>-14.27</v>
      </c>
      <c r="H8385" s="2"/>
      <c r="I8385" s="2">
        <v>2842</v>
      </c>
      <c r="J8385" s="2">
        <v>14.21</v>
      </c>
      <c r="K8385" s="2">
        <v>0</v>
      </c>
      <c r="L8385" s="2">
        <v>0</v>
      </c>
      <c r="M8385" s="2" t="str">
        <f>"603128"</f>
        <v>603128</v>
      </c>
      <c r="N8385" s="2" t="str">
        <f t="shared" ref="N8385:N8388" si="2502">"A453612732"</f>
        <v>A453612732</v>
      </c>
      <c r="O8385" s="2" t="str">
        <f>"3315.12"</f>
        <v>3315.12</v>
      </c>
      <c r="P8385" s="2">
        <v>20</v>
      </c>
      <c r="Q8385" s="2">
        <f>P8385*B8385</f>
        <v>4000</v>
      </c>
      <c r="R8385" s="2">
        <f>(Q8385-O8385)/O8385*100</f>
        <v>20.6592823185888</v>
      </c>
    </row>
    <row r="8386" spans="1:18">
      <c r="A8386" s="2" t="str">
        <f>"盛达矿业"</f>
        <v>盛达矿业</v>
      </c>
      <c r="B8386" s="2">
        <v>100</v>
      </c>
      <c r="C8386" s="2">
        <v>100</v>
      </c>
      <c r="D8386" s="2" t="str">
        <f>"人民币"</f>
        <v>人民币</v>
      </c>
      <c r="E8386" s="2">
        <v>38.308</v>
      </c>
      <c r="F8386" s="2">
        <v>-1175.77</v>
      </c>
      <c r="G8386" s="2">
        <v>-30.69</v>
      </c>
      <c r="H8386" s="2"/>
      <c r="I8386" s="2">
        <v>2655</v>
      </c>
      <c r="J8386" s="2">
        <v>26.55</v>
      </c>
      <c r="K8386" s="2">
        <v>0</v>
      </c>
      <c r="L8386" s="2">
        <v>100</v>
      </c>
      <c r="M8386" s="2" t="str">
        <f>"000603"</f>
        <v>000603</v>
      </c>
      <c r="N8386" s="2" t="str">
        <f>"0157472516"</f>
        <v>0157472516</v>
      </c>
      <c r="O8386" s="2" t="str">
        <f>"3830.77"</f>
        <v>3830.77</v>
      </c>
      <c r="P8386" s="2">
        <v>40</v>
      </c>
      <c r="Q8386" s="2">
        <f>P8386*B8386</f>
        <v>4000</v>
      </c>
      <c r="R8386" s="2">
        <f>(Q8386-O8386)/O8386*100</f>
        <v>4.41764971533138</v>
      </c>
    </row>
    <row r="8387" spans="1:18">
      <c r="A8387" s="2" t="str">
        <f>"大众交通"</f>
        <v>大众交通</v>
      </c>
      <c r="B8387" s="2">
        <v>100</v>
      </c>
      <c r="C8387" s="2">
        <v>100</v>
      </c>
      <c r="D8387" s="2" t="str">
        <f>"人民币"</f>
        <v>人民币</v>
      </c>
      <c r="E8387" s="2">
        <v>30.941</v>
      </c>
      <c r="F8387" s="2">
        <v>-1037.13</v>
      </c>
      <c r="G8387" s="2">
        <v>-33.52</v>
      </c>
      <c r="H8387" s="2"/>
      <c r="I8387" s="2">
        <v>2057</v>
      </c>
      <c r="J8387" s="2">
        <v>20.57</v>
      </c>
      <c r="K8387" s="2">
        <v>0</v>
      </c>
      <c r="L8387" s="2">
        <v>0</v>
      </c>
      <c r="M8387" s="2" t="str">
        <f>"600611"</f>
        <v>600611</v>
      </c>
      <c r="N8387" s="2" t="str">
        <f>"A453612732"</f>
        <v>A453612732</v>
      </c>
      <c r="O8387" s="2" t="str">
        <f>"3094.13"</f>
        <v>3094.13</v>
      </c>
      <c r="P8387" s="2">
        <v>28</v>
      </c>
      <c r="Q8387" s="2">
        <f>P8387*B8387</f>
        <v>2800</v>
      </c>
      <c r="R8387" s="2">
        <f>(Q8387-O8387)/O8387*100</f>
        <v>-9.50606470962759</v>
      </c>
    </row>
    <row r="8388" spans="1:18">
      <c r="A8388" s="2" t="str">
        <f>"中国中车"</f>
        <v>中国中车</v>
      </c>
      <c r="B8388" s="2">
        <v>100</v>
      </c>
      <c r="C8388" s="2">
        <v>100</v>
      </c>
      <c r="D8388" s="2" t="str">
        <f>"人民币"</f>
        <v>人民币</v>
      </c>
      <c r="E8388" s="2">
        <v>26.395</v>
      </c>
      <c r="F8388" s="2">
        <v>-631.5</v>
      </c>
      <c r="G8388" s="2">
        <v>-23.92</v>
      </c>
      <c r="H8388" s="2"/>
      <c r="I8388" s="2">
        <v>2008</v>
      </c>
      <c r="J8388" s="2">
        <v>20.08</v>
      </c>
      <c r="K8388" s="2">
        <v>0</v>
      </c>
      <c r="L8388" s="2">
        <v>100</v>
      </c>
      <c r="M8388" s="2" t="str">
        <f>"601766"</f>
        <v>601766</v>
      </c>
      <c r="N8388" s="2" t="str">
        <f>"A453612732"</f>
        <v>A453612732</v>
      </c>
      <c r="O8388" s="2" t="str">
        <f>"2639.50"</f>
        <v>2639.50</v>
      </c>
      <c r="P8388" s="2">
        <v>30</v>
      </c>
      <c r="Q8388" s="2">
        <f>P8388*B8388</f>
        <v>3000</v>
      </c>
      <c r="R8388" s="2">
        <f>(Q8388-O8388)/O8388*100</f>
        <v>13.6578897518469</v>
      </c>
    </row>
    <row r="8389" spans="1:18">
      <c r="A8389" s="2" t="s">
        <v>8</v>
      </c>
      <c r="B8389" s="2" t="s">
        <v>9</v>
      </c>
      <c r="C8389" s="4" t="s">
        <v>10</v>
      </c>
      <c r="D8389" s="4"/>
      <c r="E8389" s="4"/>
      <c r="F8389" s="2"/>
      <c r="G8389" s="2">
        <f>SUM(G8373:G8388)</f>
        <v>-178.38</v>
      </c>
      <c r="H8389" s="2"/>
      <c r="I8389" s="2"/>
      <c r="J8389" s="2"/>
      <c r="K8389" s="2"/>
      <c r="L8389" s="2"/>
      <c r="M8389" s="2"/>
      <c r="N8389" s="2"/>
      <c r="O8389" s="2"/>
      <c r="P8389" s="2"/>
      <c r="Q8389" s="2">
        <f>SUM(Q8373:Q8388)</f>
        <v>134800</v>
      </c>
      <c r="R8389" s="2"/>
    </row>
    <row r="8390" customFormat="1" spans="3:8">
      <c r="C8390" s="5"/>
      <c r="D8390" s="5"/>
      <c r="E8390" s="5"/>
      <c r="H8390" s="6">
        <v>42257</v>
      </c>
    </row>
    <row r="8391" customFormat="1" spans="10:10">
      <c r="J8391" s="6">
        <f>H8390+1</f>
        <v>42258</v>
      </c>
    </row>
    <row r="8392" customFormat="1" spans="2:11">
      <c r="B8392" t="s">
        <v>11</v>
      </c>
      <c r="K8392" s="7">
        <f ca="1">NOW()</f>
        <v>42259.9654398148</v>
      </c>
    </row>
    <row r="8393" customFormat="1" spans="9:9">
      <c r="I8393" t="e">
        <f>D8385+1</f>
        <v>#VALUE!</v>
      </c>
    </row>
    <row r="8394" customFormat="1"/>
    <row r="8395" spans="1:18">
      <c r="A8395" s="2" t="s">
        <v>0</v>
      </c>
      <c r="B8395" s="2" t="str">
        <f>"证券数量"</f>
        <v>证券数量</v>
      </c>
      <c r="C8395" s="2" t="s">
        <v>1</v>
      </c>
      <c r="D8395" s="2" t="str">
        <f>"价格币种"</f>
        <v>价格币种</v>
      </c>
      <c r="E8395" s="2" t="str">
        <f>"成本价"</f>
        <v>成本价</v>
      </c>
      <c r="F8395" s="2" t="str">
        <f>"浮动盈亏"</f>
        <v>浮动盈亏</v>
      </c>
      <c r="G8395" s="2" t="str">
        <f>"盈亏比例(%)"</f>
        <v>盈亏比例(%)</v>
      </c>
      <c r="H8395" s="2" t="str">
        <f>"折算汇率"</f>
        <v>折算汇率</v>
      </c>
      <c r="I8395" s="2" t="str">
        <f>"最新市值"</f>
        <v>最新市值</v>
      </c>
      <c r="J8395" s="2" t="str">
        <f>"当前价"</f>
        <v>当前价</v>
      </c>
      <c r="K8395" s="2" t="str">
        <f>"今买数量"</f>
        <v>今买数量</v>
      </c>
      <c r="L8395" s="2" t="str">
        <f>"今卖数量"</f>
        <v>今卖数量</v>
      </c>
      <c r="M8395" s="2" t="str">
        <f>"证券代码"</f>
        <v>证券代码</v>
      </c>
      <c r="N8395" s="2" t="str">
        <f>"股东代码"</f>
        <v>股东代码</v>
      </c>
      <c r="O8395" s="2" t="str">
        <f>"成本金额"</f>
        <v>成本金额</v>
      </c>
      <c r="P8395" s="2" t="s">
        <v>2</v>
      </c>
      <c r="Q8395" s="2"/>
      <c r="R8395" s="2" t="s">
        <v>3</v>
      </c>
    </row>
    <row r="8396" spans="1:18">
      <c r="A8396" s="2" t="s">
        <v>4</v>
      </c>
      <c r="B8396" s="9" t="s">
        <v>5</v>
      </c>
      <c r="C8396" s="9" t="s">
        <v>5</v>
      </c>
      <c r="D8396" s="2" t="str">
        <f t="shared" ref="D8396:D8411" si="2503">"人民币"</f>
        <v>人民币</v>
      </c>
      <c r="E8396" s="2">
        <v>19.758</v>
      </c>
      <c r="F8396" s="2">
        <v>-1294.53</v>
      </c>
      <c r="G8396" s="2">
        <v>-8.19</v>
      </c>
      <c r="H8396" s="9" t="s">
        <v>6</v>
      </c>
      <c r="I8396" s="2">
        <v>14512</v>
      </c>
      <c r="J8396" s="2">
        <v>18.14</v>
      </c>
      <c r="K8396" s="2">
        <v>0</v>
      </c>
      <c r="L8396" s="2">
        <v>0</v>
      </c>
      <c r="M8396" s="2" t="str">
        <f>"000936"</f>
        <v>000936</v>
      </c>
      <c r="N8396" s="2" t="str">
        <f t="shared" ref="N8396:N8399" si="2504">"0157472516"</f>
        <v>0157472516</v>
      </c>
      <c r="O8396" s="2" t="str">
        <f>"15806.53"</f>
        <v>15806.53</v>
      </c>
      <c r="P8396" s="2">
        <v>30</v>
      </c>
      <c r="Q8396" s="2">
        <f t="shared" ref="Q8396:Q8411" si="2505">P8396*B8396</f>
        <v>24000</v>
      </c>
      <c r="R8396" s="2">
        <f t="shared" ref="R8396:R8411" si="2506">(Q8396-O8396)/O8396*100</f>
        <v>51.835981711356</v>
      </c>
    </row>
    <row r="8397" spans="1:18">
      <c r="A8397" s="2" t="str">
        <f>"创业板B"</f>
        <v>创业板B</v>
      </c>
      <c r="B8397" s="2">
        <v>10000</v>
      </c>
      <c r="C8397" s="2">
        <v>10000</v>
      </c>
      <c r="D8397" s="2" t="str">
        <f>"人民币"</f>
        <v>人民币</v>
      </c>
      <c r="E8397" s="2">
        <v>1.116</v>
      </c>
      <c r="F8397" s="2">
        <v>-927.5</v>
      </c>
      <c r="G8397" s="2">
        <v>-8.33</v>
      </c>
      <c r="H8397" s="2"/>
      <c r="I8397" s="2">
        <v>10230</v>
      </c>
      <c r="J8397" s="2">
        <v>1.023</v>
      </c>
      <c r="K8397" s="2">
        <v>0</v>
      </c>
      <c r="L8397" s="2">
        <v>0</v>
      </c>
      <c r="M8397" s="2" t="str">
        <f>"150153"</f>
        <v>150153</v>
      </c>
      <c r="N8397" s="2" t="str">
        <f>"0157472516"</f>
        <v>0157472516</v>
      </c>
      <c r="O8397" s="2" t="str">
        <f>"11157.50"</f>
        <v>11157.50</v>
      </c>
      <c r="P8397" s="2">
        <v>1.3</v>
      </c>
      <c r="Q8397" s="2">
        <f>P8397*B8397</f>
        <v>13000</v>
      </c>
      <c r="R8397" s="2">
        <f>(Q8397-O8397)/O8397*100</f>
        <v>16.5135559041004</v>
      </c>
    </row>
    <row r="8398" spans="1:18">
      <c r="A8398" s="2" t="s">
        <v>7</v>
      </c>
      <c r="B8398" s="2">
        <v>600</v>
      </c>
      <c r="C8398" s="2">
        <v>600</v>
      </c>
      <c r="D8398" s="2" t="str">
        <f>"人民币"</f>
        <v>人民币</v>
      </c>
      <c r="E8398" s="2">
        <v>17.548</v>
      </c>
      <c r="F8398" s="2">
        <v>-310.88</v>
      </c>
      <c r="G8398" s="2">
        <v>-2.95</v>
      </c>
      <c r="H8398" s="2"/>
      <c r="I8398" s="2">
        <v>10218</v>
      </c>
      <c r="J8398" s="2">
        <v>17.03</v>
      </c>
      <c r="K8398" s="2">
        <v>0</v>
      </c>
      <c r="L8398" s="2">
        <v>0</v>
      </c>
      <c r="M8398" s="2" t="str">
        <f>"600008"</f>
        <v>600008</v>
      </c>
      <c r="N8398" s="2" t="str">
        <f t="shared" ref="N8398:N8401" si="2507">"A453612732"</f>
        <v>A453612732</v>
      </c>
      <c r="O8398" s="2" t="str">
        <f>"10528.88"</f>
        <v>10528.88</v>
      </c>
      <c r="P8398" s="2">
        <v>25</v>
      </c>
      <c r="Q8398" s="2">
        <f>P8398*B8398</f>
        <v>15000</v>
      </c>
      <c r="R8398" s="2">
        <f>(Q8398-O8398)/O8398*100</f>
        <v>42.4652954540274</v>
      </c>
    </row>
    <row r="8399" spans="1:18">
      <c r="A8399" s="2" t="str">
        <f>"华英农业"</f>
        <v>华英农业</v>
      </c>
      <c r="B8399" s="2">
        <v>600</v>
      </c>
      <c r="C8399" s="2">
        <v>300</v>
      </c>
      <c r="D8399" s="2" t="str">
        <f>"人民币"</f>
        <v>人民币</v>
      </c>
      <c r="E8399" s="2">
        <v>14.948</v>
      </c>
      <c r="F8399" s="2">
        <v>-418.66</v>
      </c>
      <c r="G8399" s="2">
        <v>-4.67</v>
      </c>
      <c r="H8399" s="2"/>
      <c r="I8399" s="2">
        <v>8550</v>
      </c>
      <c r="J8399" s="2">
        <v>14.25</v>
      </c>
      <c r="K8399" s="2">
        <v>300</v>
      </c>
      <c r="L8399" s="2">
        <v>0</v>
      </c>
      <c r="M8399" s="2" t="str">
        <f>"002321"</f>
        <v>002321</v>
      </c>
      <c r="N8399" s="2" t="str">
        <f>"0157472516"</f>
        <v>0157472516</v>
      </c>
      <c r="O8399" s="2" t="str">
        <f>"8968.66"</f>
        <v>8968.66</v>
      </c>
      <c r="P8399" s="2">
        <v>25</v>
      </c>
      <c r="Q8399" s="2">
        <f>P8399*B8399</f>
        <v>15000</v>
      </c>
      <c r="R8399" s="2">
        <f>(Q8399-O8399)/O8399*100</f>
        <v>67.2490650777262</v>
      </c>
    </row>
    <row r="8400" spans="1:18">
      <c r="A8400" s="2" t="str">
        <f>"*ST阳化"</f>
        <v>*ST阳化</v>
      </c>
      <c r="B8400" s="2">
        <v>900</v>
      </c>
      <c r="C8400" s="2">
        <v>600</v>
      </c>
      <c r="D8400" s="2" t="str">
        <f>"人民币"</f>
        <v>人民币</v>
      </c>
      <c r="E8400" s="2">
        <v>7.599</v>
      </c>
      <c r="F8400" s="2">
        <v>-80.2</v>
      </c>
      <c r="G8400" s="2">
        <v>-1.17</v>
      </c>
      <c r="H8400" s="2"/>
      <c r="I8400" s="2">
        <v>6759</v>
      </c>
      <c r="J8400" s="2">
        <v>7.51</v>
      </c>
      <c r="K8400" s="2">
        <v>300</v>
      </c>
      <c r="L8400" s="2">
        <v>0</v>
      </c>
      <c r="M8400" s="2" t="str">
        <f>"600691"</f>
        <v>600691</v>
      </c>
      <c r="N8400" s="2" t="str">
        <f>"A453612732"</f>
        <v>A453612732</v>
      </c>
      <c r="O8400" s="2" t="str">
        <f>"6839.20"</f>
        <v>6839.20</v>
      </c>
      <c r="P8400" s="2">
        <v>11</v>
      </c>
      <c r="Q8400" s="2">
        <f>P8400*B8400</f>
        <v>9900</v>
      </c>
      <c r="R8400" s="2">
        <f>(Q8400-O8400)/O8400*100</f>
        <v>44.7537723710376</v>
      </c>
    </row>
    <row r="8401" spans="1:18">
      <c r="A8401" s="2" t="str">
        <f>"雪峰科技"</f>
        <v>雪峰科技</v>
      </c>
      <c r="B8401" s="2">
        <v>200</v>
      </c>
      <c r="C8401" s="2">
        <v>100</v>
      </c>
      <c r="D8401" s="2" t="str">
        <f>"人民币"</f>
        <v>人民币</v>
      </c>
      <c r="E8401" s="2">
        <v>37.898</v>
      </c>
      <c r="F8401" s="2">
        <v>-1239.59</v>
      </c>
      <c r="G8401" s="2">
        <v>-16.35</v>
      </c>
      <c r="H8401" s="2"/>
      <c r="I8401" s="2">
        <v>6340</v>
      </c>
      <c r="J8401" s="2">
        <v>31.7</v>
      </c>
      <c r="K8401" s="2">
        <v>100</v>
      </c>
      <c r="L8401" s="2">
        <v>0</v>
      </c>
      <c r="M8401" s="2" t="str">
        <f>"603227"</f>
        <v>603227</v>
      </c>
      <c r="N8401" s="2" t="str">
        <f>"A453612732"</f>
        <v>A453612732</v>
      </c>
      <c r="O8401" s="2" t="str">
        <f>"7579.59"</f>
        <v>7579.59</v>
      </c>
      <c r="P8401" s="2">
        <v>42</v>
      </c>
      <c r="Q8401" s="2">
        <f>P8401*B8401</f>
        <v>8400</v>
      </c>
      <c r="R8401" s="2">
        <f>(Q8401-O8401)/O8401*100</f>
        <v>10.8239363870605</v>
      </c>
    </row>
    <row r="8402" spans="1:18">
      <c r="A8402" s="2" t="str">
        <f>"三花股份"</f>
        <v>三花股份</v>
      </c>
      <c r="B8402" s="2">
        <v>400</v>
      </c>
      <c r="C8402" s="2">
        <v>400</v>
      </c>
      <c r="D8402" s="2" t="str">
        <f>"人民币"</f>
        <v>人民币</v>
      </c>
      <c r="E8402" s="2">
        <v>13.737</v>
      </c>
      <c r="F8402" s="2">
        <v>69.25</v>
      </c>
      <c r="G8402" s="2">
        <v>1.26</v>
      </c>
      <c r="H8402" s="2"/>
      <c r="I8402" s="2">
        <v>5564</v>
      </c>
      <c r="J8402" s="2">
        <v>13.91</v>
      </c>
      <c r="K8402" s="2">
        <v>0</v>
      </c>
      <c r="L8402" s="2">
        <v>0</v>
      </c>
      <c r="M8402" s="2" t="str">
        <f>"002050"</f>
        <v>002050</v>
      </c>
      <c r="N8402" s="2" t="str">
        <f t="shared" ref="N8402:N8407" si="2508">"0157472516"</f>
        <v>0157472516</v>
      </c>
      <c r="O8402" s="2" t="str">
        <f>"5494.75"</f>
        <v>5494.75</v>
      </c>
      <c r="P8402" s="2">
        <v>20</v>
      </c>
      <c r="Q8402" s="2">
        <f>P8402*B8402</f>
        <v>8000</v>
      </c>
      <c r="R8402" s="2">
        <f>(Q8402-O8402)/O8402*100</f>
        <v>45.5935210883116</v>
      </c>
    </row>
    <row r="8403" spans="1:18">
      <c r="A8403" s="2" t="str">
        <f>"农 产 品"</f>
        <v>农 产 品</v>
      </c>
      <c r="B8403" s="2">
        <v>200</v>
      </c>
      <c r="C8403" s="2">
        <v>200</v>
      </c>
      <c r="D8403" s="2" t="str">
        <f>"人民币"</f>
        <v>人民币</v>
      </c>
      <c r="E8403" s="2">
        <v>25.665</v>
      </c>
      <c r="F8403" s="2">
        <v>-601</v>
      </c>
      <c r="G8403" s="2">
        <v>-11.71</v>
      </c>
      <c r="H8403" s="2"/>
      <c r="I8403" s="2">
        <v>4532</v>
      </c>
      <c r="J8403" s="2">
        <v>22.66</v>
      </c>
      <c r="K8403" s="2">
        <v>0</v>
      </c>
      <c r="L8403" s="2">
        <v>0</v>
      </c>
      <c r="M8403" s="2" t="str">
        <f>"000061"</f>
        <v>000061</v>
      </c>
      <c r="N8403" s="2" t="str">
        <f>"0157472516"</f>
        <v>0157472516</v>
      </c>
      <c r="O8403" s="2" t="str">
        <f>"5133.00"</f>
        <v>5133.00</v>
      </c>
      <c r="P8403" s="2">
        <v>35</v>
      </c>
      <c r="Q8403" s="2">
        <f>P8403*B8403</f>
        <v>7000</v>
      </c>
      <c r="R8403" s="2">
        <f>(Q8403-O8403)/O8403*100</f>
        <v>36.3724917202416</v>
      </c>
    </row>
    <row r="8404" spans="1:18">
      <c r="A8404" s="2" t="str">
        <f>"北京城建"</f>
        <v>北京城建</v>
      </c>
      <c r="B8404" s="2">
        <v>200</v>
      </c>
      <c r="C8404" s="2">
        <v>200</v>
      </c>
      <c r="D8404" s="2" t="str">
        <f>"人民币"</f>
        <v>人民币</v>
      </c>
      <c r="E8404" s="2">
        <v>24.605</v>
      </c>
      <c r="F8404" s="2">
        <v>-394.99</v>
      </c>
      <c r="G8404" s="2">
        <v>-8.03</v>
      </c>
      <c r="H8404" s="2"/>
      <c r="I8404" s="2">
        <v>4526</v>
      </c>
      <c r="J8404" s="2">
        <v>22.63</v>
      </c>
      <c r="K8404" s="2">
        <v>0</v>
      </c>
      <c r="L8404" s="2">
        <v>0</v>
      </c>
      <c r="M8404" s="2" t="str">
        <f>"600266"</f>
        <v>600266</v>
      </c>
      <c r="N8404" s="2" t="str">
        <f t="shared" ref="N8404:N8406" si="2509">"A453612732"</f>
        <v>A453612732</v>
      </c>
      <c r="O8404" s="2" t="str">
        <f>"4920.99"</f>
        <v>4920.99</v>
      </c>
      <c r="P8404" s="2">
        <v>28</v>
      </c>
      <c r="Q8404" s="2">
        <f>P8404*B8404</f>
        <v>5600</v>
      </c>
      <c r="R8404" s="2">
        <f>(Q8404-O8404)/O8404*100</f>
        <v>13.7982397850839</v>
      </c>
    </row>
    <row r="8405" spans="1:18">
      <c r="A8405" s="2" t="str">
        <f>"上汽集团"</f>
        <v>上汽集团</v>
      </c>
      <c r="B8405" s="2">
        <v>200</v>
      </c>
      <c r="C8405" s="2">
        <v>200</v>
      </c>
      <c r="D8405" s="2" t="str">
        <f>"人民币"</f>
        <v>人民币</v>
      </c>
      <c r="E8405" s="2">
        <v>24.736</v>
      </c>
      <c r="F8405" s="2">
        <v>-449.12</v>
      </c>
      <c r="G8405" s="2">
        <v>-9.08</v>
      </c>
      <c r="H8405" s="2"/>
      <c r="I8405" s="2">
        <v>4498</v>
      </c>
      <c r="J8405" s="2">
        <v>22.49</v>
      </c>
      <c r="K8405" s="2">
        <v>0</v>
      </c>
      <c r="L8405" s="2">
        <v>0</v>
      </c>
      <c r="M8405" s="2" t="str">
        <f>"600104"</f>
        <v>600104</v>
      </c>
      <c r="N8405" s="2" t="str">
        <f>"A453612732"</f>
        <v>A453612732</v>
      </c>
      <c r="O8405" s="2" t="str">
        <f>"4947.12"</f>
        <v>4947.12</v>
      </c>
      <c r="P8405" s="2">
        <v>35</v>
      </c>
      <c r="Q8405" s="2">
        <f>P8405*B8405</f>
        <v>7000</v>
      </c>
      <c r="R8405" s="2">
        <f>(Q8405-O8405)/O8405*100</f>
        <v>41.4964666310904</v>
      </c>
    </row>
    <row r="8406" spans="1:18">
      <c r="A8406" s="2" t="str">
        <f>"中海集运"</f>
        <v>中海集运</v>
      </c>
      <c r="B8406" s="2">
        <v>400</v>
      </c>
      <c r="C8406" s="2">
        <v>400</v>
      </c>
      <c r="D8406" s="2" t="str">
        <f>"人民币"</f>
        <v>人民币</v>
      </c>
      <c r="E8406" s="2">
        <v>9.099</v>
      </c>
      <c r="F8406" s="2">
        <v>-167.68</v>
      </c>
      <c r="G8406" s="2">
        <v>-4.6</v>
      </c>
      <c r="H8406" s="2"/>
      <c r="I8406" s="2">
        <v>3472</v>
      </c>
      <c r="J8406" s="2">
        <v>8.68</v>
      </c>
      <c r="K8406" s="2">
        <v>0</v>
      </c>
      <c r="L8406" s="2">
        <v>0</v>
      </c>
      <c r="M8406" s="2" t="str">
        <f>"601866"</f>
        <v>601866</v>
      </c>
      <c r="N8406" s="2" t="str">
        <f>"A453612732"</f>
        <v>A453612732</v>
      </c>
      <c r="O8406" s="2" t="str">
        <f>"3639.68"</f>
        <v>3639.68</v>
      </c>
      <c r="P8406" s="2">
        <v>12</v>
      </c>
      <c r="Q8406" s="2">
        <f>P8406*B8406</f>
        <v>4800</v>
      </c>
      <c r="R8406" s="2">
        <f>(Q8406-O8406)/O8406*100</f>
        <v>31.8797256901706</v>
      </c>
    </row>
    <row r="8407" spans="1:18">
      <c r="A8407" s="2" t="str">
        <f>"中航军B"</f>
        <v>中航军B</v>
      </c>
      <c r="B8407" s="2">
        <v>3000</v>
      </c>
      <c r="C8407" s="2">
        <v>3000</v>
      </c>
      <c r="D8407" s="2" t="str">
        <f>"人民币"</f>
        <v>人民币</v>
      </c>
      <c r="E8407" s="2">
        <v>0.972</v>
      </c>
      <c r="F8407" s="2">
        <v>-62</v>
      </c>
      <c r="G8407" s="2">
        <v>-2.16</v>
      </c>
      <c r="H8407" s="2"/>
      <c r="I8407" s="2">
        <v>2853</v>
      </c>
      <c r="J8407" s="2">
        <v>0.951</v>
      </c>
      <c r="K8407" s="2">
        <v>0</v>
      </c>
      <c r="L8407" s="2">
        <v>0</v>
      </c>
      <c r="M8407" s="2" t="str">
        <f>"150222"</f>
        <v>150222</v>
      </c>
      <c r="N8407" s="2" t="str">
        <f>"0157472516"</f>
        <v>0157472516</v>
      </c>
      <c r="O8407" s="2" t="str">
        <f>"2915.00"</f>
        <v>2915.00</v>
      </c>
      <c r="P8407" s="2">
        <v>1.1</v>
      </c>
      <c r="Q8407" s="2">
        <f>P8407*B8407</f>
        <v>3300</v>
      </c>
      <c r="R8407" s="2">
        <f>(Q8407-O8407)/O8407*100</f>
        <v>13.2075471698113</v>
      </c>
    </row>
    <row r="8408" spans="1:18">
      <c r="A8408" s="2" t="str">
        <f>"华贸物流"</f>
        <v>华贸物流</v>
      </c>
      <c r="B8408" s="2">
        <v>200</v>
      </c>
      <c r="C8408" s="2">
        <v>200</v>
      </c>
      <c r="D8408" s="2" t="str">
        <f>"人民币"</f>
        <v>人民币</v>
      </c>
      <c r="E8408" s="2">
        <v>16.576</v>
      </c>
      <c r="F8408" s="2">
        <v>-473.12</v>
      </c>
      <c r="G8408" s="2">
        <v>-14.27</v>
      </c>
      <c r="H8408" s="2"/>
      <c r="I8408" s="2">
        <v>2842</v>
      </c>
      <c r="J8408" s="2">
        <v>14.21</v>
      </c>
      <c r="K8408" s="2">
        <v>0</v>
      </c>
      <c r="L8408" s="2">
        <v>0</v>
      </c>
      <c r="M8408" s="2" t="str">
        <f>"603128"</f>
        <v>603128</v>
      </c>
      <c r="N8408" s="2" t="str">
        <f t="shared" ref="N8408:N8411" si="2510">"A453612732"</f>
        <v>A453612732</v>
      </c>
      <c r="O8408" s="2" t="str">
        <f>"3315.12"</f>
        <v>3315.12</v>
      </c>
      <c r="P8408" s="2">
        <v>20</v>
      </c>
      <c r="Q8408" s="2">
        <f>P8408*B8408</f>
        <v>4000</v>
      </c>
      <c r="R8408" s="2">
        <f>(Q8408-O8408)/O8408*100</f>
        <v>20.6592823185888</v>
      </c>
    </row>
    <row r="8409" spans="1:18">
      <c r="A8409" s="2" t="str">
        <f>"盛达矿业"</f>
        <v>盛达矿业</v>
      </c>
      <c r="B8409" s="2">
        <v>100</v>
      </c>
      <c r="C8409" s="2">
        <v>100</v>
      </c>
      <c r="D8409" s="2" t="str">
        <f>"人民币"</f>
        <v>人民币</v>
      </c>
      <c r="E8409" s="2">
        <v>38.308</v>
      </c>
      <c r="F8409" s="2">
        <v>-1175.77</v>
      </c>
      <c r="G8409" s="2">
        <v>-30.69</v>
      </c>
      <c r="H8409" s="2"/>
      <c r="I8409" s="2">
        <v>2655</v>
      </c>
      <c r="J8409" s="2">
        <v>26.55</v>
      </c>
      <c r="K8409" s="2">
        <v>0</v>
      </c>
      <c r="L8409" s="2">
        <v>100</v>
      </c>
      <c r="M8409" s="2" t="str">
        <f>"000603"</f>
        <v>000603</v>
      </c>
      <c r="N8409" s="2" t="str">
        <f>"0157472516"</f>
        <v>0157472516</v>
      </c>
      <c r="O8409" s="2" t="str">
        <f>"3830.77"</f>
        <v>3830.77</v>
      </c>
      <c r="P8409" s="2">
        <v>40</v>
      </c>
      <c r="Q8409" s="2">
        <f>P8409*B8409</f>
        <v>4000</v>
      </c>
      <c r="R8409" s="2">
        <f>(Q8409-O8409)/O8409*100</f>
        <v>4.41764971533138</v>
      </c>
    </row>
    <row r="8410" spans="1:18">
      <c r="A8410" s="2" t="str">
        <f>"大众交通"</f>
        <v>大众交通</v>
      </c>
      <c r="B8410" s="2">
        <v>100</v>
      </c>
      <c r="C8410" s="2">
        <v>100</v>
      </c>
      <c r="D8410" s="2" t="str">
        <f>"人民币"</f>
        <v>人民币</v>
      </c>
      <c r="E8410" s="2">
        <v>30.941</v>
      </c>
      <c r="F8410" s="2">
        <v>-1037.13</v>
      </c>
      <c r="G8410" s="2">
        <v>-33.52</v>
      </c>
      <c r="H8410" s="2"/>
      <c r="I8410" s="2">
        <v>2057</v>
      </c>
      <c r="J8410" s="2">
        <v>20.57</v>
      </c>
      <c r="K8410" s="2">
        <v>0</v>
      </c>
      <c r="L8410" s="2">
        <v>0</v>
      </c>
      <c r="M8410" s="2" t="str">
        <f>"600611"</f>
        <v>600611</v>
      </c>
      <c r="N8410" s="2" t="str">
        <f>"A453612732"</f>
        <v>A453612732</v>
      </c>
      <c r="O8410" s="2" t="str">
        <f>"3094.13"</f>
        <v>3094.13</v>
      </c>
      <c r="P8410" s="2">
        <v>28</v>
      </c>
      <c r="Q8410" s="2">
        <f>P8410*B8410</f>
        <v>2800</v>
      </c>
      <c r="R8410" s="2">
        <f>(Q8410-O8410)/O8410*100</f>
        <v>-9.50606470962759</v>
      </c>
    </row>
    <row r="8411" spans="1:18">
      <c r="A8411" s="2" t="str">
        <f>"中国中车"</f>
        <v>中国中车</v>
      </c>
      <c r="B8411" s="2">
        <v>100</v>
      </c>
      <c r="C8411" s="2">
        <v>100</v>
      </c>
      <c r="D8411" s="2" t="str">
        <f>"人民币"</f>
        <v>人民币</v>
      </c>
      <c r="E8411" s="2">
        <v>26.395</v>
      </c>
      <c r="F8411" s="2">
        <v>-631.5</v>
      </c>
      <c r="G8411" s="2">
        <v>-23.92</v>
      </c>
      <c r="H8411" s="2"/>
      <c r="I8411" s="2">
        <v>2008</v>
      </c>
      <c r="J8411" s="2">
        <v>20.08</v>
      </c>
      <c r="K8411" s="2">
        <v>0</v>
      </c>
      <c r="L8411" s="2">
        <v>100</v>
      </c>
      <c r="M8411" s="2" t="str">
        <f>"601766"</f>
        <v>601766</v>
      </c>
      <c r="N8411" s="2" t="str">
        <f>"A453612732"</f>
        <v>A453612732</v>
      </c>
      <c r="O8411" s="2" t="str">
        <f>"2639.50"</f>
        <v>2639.50</v>
      </c>
      <c r="P8411" s="2">
        <v>30</v>
      </c>
      <c r="Q8411" s="2">
        <f>P8411*B8411</f>
        <v>3000</v>
      </c>
      <c r="R8411" s="2">
        <f>(Q8411-O8411)/O8411*100</f>
        <v>13.6578897518469</v>
      </c>
    </row>
    <row r="8412" spans="1:18">
      <c r="A8412" s="2" t="s">
        <v>8</v>
      </c>
      <c r="B8412" s="2" t="s">
        <v>9</v>
      </c>
      <c r="C8412" s="4" t="s">
        <v>10</v>
      </c>
      <c r="D8412" s="4"/>
      <c r="E8412" s="4"/>
      <c r="F8412" s="2"/>
      <c r="G8412" s="2">
        <f>SUM(G8396:G8411)</f>
        <v>-178.38</v>
      </c>
      <c r="H8412" s="2"/>
      <c r="I8412" s="2"/>
      <c r="J8412" s="2"/>
      <c r="K8412" s="2"/>
      <c r="L8412" s="2"/>
      <c r="M8412" s="2"/>
      <c r="N8412" s="2"/>
      <c r="O8412" s="2"/>
      <c r="P8412" s="2"/>
      <c r="Q8412" s="2">
        <f>SUM(Q8396:Q8411)</f>
        <v>134800</v>
      </c>
      <c r="R8412" s="2"/>
    </row>
    <row r="8413" customFormat="1" spans="3:8">
      <c r="C8413" s="5"/>
      <c r="D8413" s="5"/>
      <c r="E8413" s="5"/>
      <c r="H8413" s="6">
        <v>42257</v>
      </c>
    </row>
    <row r="8414" spans="2:18">
      <c r="B8414" s="2" t="str">
        <f>"币种"</f>
        <v>币种</v>
      </c>
      <c r="C8414" s="2" t="str">
        <f>"余额"</f>
        <v>余额</v>
      </c>
      <c r="D8414" s="2" t="str">
        <f>"可用"</f>
        <v>可用</v>
      </c>
      <c r="E8414" s="2" t="str">
        <f>"可取"</f>
        <v>可取</v>
      </c>
      <c r="F8414" s="2" t="str">
        <f>"参考市值"</f>
        <v>参考市值</v>
      </c>
      <c r="G8414" s="2" t="str">
        <f>"资产"</f>
        <v>资产</v>
      </c>
      <c r="H8414" s="2" t="str">
        <f>"盈亏"</f>
        <v>盈亏</v>
      </c>
      <c r="I8414" s="2"/>
      <c r="J8414" s="2"/>
      <c r="K8414" s="2"/>
      <c r="L8414" s="2"/>
      <c r="M8414" s="2"/>
      <c r="N8414" s="2"/>
      <c r="O8414" s="2"/>
      <c r="P8414" s="2"/>
      <c r="Q8414" s="2"/>
      <c r="R8414" s="2"/>
    </row>
    <row r="8415" spans="2:18">
      <c r="B8415" s="2" t="str">
        <f>"人民币"</f>
        <v>人民币</v>
      </c>
      <c r="C8415" s="2" t="str">
        <f>"5508.71"</f>
        <v>5508.71</v>
      </c>
      <c r="D8415" s="2" t="str">
        <f>"138.54"</f>
        <v>138.54</v>
      </c>
      <c r="E8415" s="2" t="str">
        <f>"138.54"</f>
        <v>138.54</v>
      </c>
      <c r="F8415" s="2" t="str">
        <f>"91616.00"</f>
        <v>91616.00</v>
      </c>
      <c r="G8415" s="2" t="str">
        <f>"91754.54"</f>
        <v>91754.54</v>
      </c>
      <c r="H8415" s="2" t="str">
        <f>"-9194.42"</f>
        <v>-9194.42</v>
      </c>
      <c r="I8415" s="2"/>
      <c r="J8415" s="2"/>
      <c r="K8415" s="2"/>
      <c r="L8415" s="2"/>
      <c r="M8415" s="2"/>
      <c r="N8415" s="2"/>
      <c r="O8415" s="2"/>
      <c r="P8415" s="2"/>
      <c r="Q8415" s="2"/>
      <c r="R8415" s="2"/>
    </row>
    <row r="8416" spans="2:18"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8"/>
    </row>
    <row r="8417" spans="2:19">
      <c r="B8417" s="2" t="s">
        <v>0</v>
      </c>
      <c r="C8417" s="2" t="str">
        <f>"证券数量"</f>
        <v>证券数量</v>
      </c>
      <c r="D8417" s="2" t="s">
        <v>1</v>
      </c>
      <c r="E8417" s="2" t="str">
        <f>"价格币种"</f>
        <v>价格币种</v>
      </c>
      <c r="F8417" s="2" t="str">
        <f>"成本价"</f>
        <v>成本价</v>
      </c>
      <c r="G8417" s="2" t="str">
        <f>"浮动盈亏"</f>
        <v>浮动盈亏</v>
      </c>
      <c r="H8417" s="2" t="str">
        <f>"盈亏比例(%)"</f>
        <v>盈亏比例(%)</v>
      </c>
      <c r="I8417" s="2" t="str">
        <f>"折算汇率"</f>
        <v>折算汇率</v>
      </c>
      <c r="J8417" s="2" t="str">
        <f>"最新市值"</f>
        <v>最新市值</v>
      </c>
      <c r="K8417" s="2" t="str">
        <f>"当前价"</f>
        <v>当前价</v>
      </c>
      <c r="L8417" s="2" t="str">
        <f>"今买数量"</f>
        <v>今买数量</v>
      </c>
      <c r="M8417" s="2" t="str">
        <f>"今卖数量"</f>
        <v>今卖数量</v>
      </c>
      <c r="N8417" s="2" t="str">
        <f>"证券代码"</f>
        <v>证券代码</v>
      </c>
      <c r="O8417" s="2" t="str">
        <f>"股东代码"</f>
        <v>股东代码</v>
      </c>
      <c r="P8417" s="2" t="str">
        <f>"成本金额"</f>
        <v>成本金额</v>
      </c>
      <c r="Q8417" s="2" t="s">
        <v>2</v>
      </c>
      <c r="R8417" s="2"/>
      <c r="S8417" s="2" t="s">
        <v>3</v>
      </c>
    </row>
    <row r="8418" spans="2:19">
      <c r="B8418" s="2" t="s">
        <v>4</v>
      </c>
      <c r="C8418" s="9" t="s">
        <v>5</v>
      </c>
      <c r="D8418" s="9" t="s">
        <v>5</v>
      </c>
      <c r="E8418" s="2" t="str">
        <f t="shared" ref="E8418:E8433" si="2511">"人民币"</f>
        <v>人民币</v>
      </c>
      <c r="F8418" s="2">
        <v>19.758</v>
      </c>
      <c r="G8418" s="2">
        <v>-1294.53</v>
      </c>
      <c r="H8418" s="2">
        <v>-8.19</v>
      </c>
      <c r="I8418" s="9" t="s">
        <v>6</v>
      </c>
      <c r="J8418" s="2">
        <v>14512</v>
      </c>
      <c r="K8418" s="2">
        <v>18.14</v>
      </c>
      <c r="L8418" s="2">
        <v>0</v>
      </c>
      <c r="M8418" s="2">
        <v>0</v>
      </c>
      <c r="N8418" s="2" t="str">
        <f>"000936"</f>
        <v>000936</v>
      </c>
      <c r="O8418" s="2" t="str">
        <f t="shared" ref="O8418:O8421" si="2512">"0157472516"</f>
        <v>0157472516</v>
      </c>
      <c r="P8418" s="2" t="str">
        <f>"15806.53"</f>
        <v>15806.53</v>
      </c>
      <c r="Q8418" s="2">
        <v>30</v>
      </c>
      <c r="R8418" s="2">
        <f t="shared" ref="R8418:R8433" si="2513">Q8418*C8418</f>
        <v>24000</v>
      </c>
      <c r="S8418" s="2">
        <f t="shared" ref="S8418:S8433" si="2514">(R8418-P8418)/P8418*100</f>
        <v>51.835981711356</v>
      </c>
    </row>
    <row r="8419" spans="2:19">
      <c r="B8419" s="2" t="str">
        <f>"创业板B"</f>
        <v>创业板B</v>
      </c>
      <c r="C8419" s="2">
        <v>10000</v>
      </c>
      <c r="D8419" s="2">
        <v>10000</v>
      </c>
      <c r="E8419" s="2" t="str">
        <f>"人民币"</f>
        <v>人民币</v>
      </c>
      <c r="F8419" s="2">
        <v>1.116</v>
      </c>
      <c r="G8419" s="2">
        <v>-927.5</v>
      </c>
      <c r="H8419" s="2">
        <v>-8.33</v>
      </c>
      <c r="I8419" s="2"/>
      <c r="J8419" s="2">
        <v>10230</v>
      </c>
      <c r="K8419" s="2">
        <v>1.023</v>
      </c>
      <c r="L8419" s="2">
        <v>0</v>
      </c>
      <c r="M8419" s="2">
        <v>0</v>
      </c>
      <c r="N8419" s="2" t="str">
        <f>"150153"</f>
        <v>150153</v>
      </c>
      <c r="O8419" s="2" t="str">
        <f>"0157472516"</f>
        <v>0157472516</v>
      </c>
      <c r="P8419" s="2" t="str">
        <f>"11157.50"</f>
        <v>11157.50</v>
      </c>
      <c r="Q8419" s="2">
        <v>1.3</v>
      </c>
      <c r="R8419" s="2">
        <f>Q8419*C8419</f>
        <v>13000</v>
      </c>
      <c r="S8419" s="2">
        <f>(R8419-P8419)/P8419*100</f>
        <v>16.5135559041004</v>
      </c>
    </row>
    <row r="8420" spans="2:19">
      <c r="B8420" s="2" t="s">
        <v>7</v>
      </c>
      <c r="C8420" s="2">
        <v>600</v>
      </c>
      <c r="D8420" s="2">
        <v>600</v>
      </c>
      <c r="E8420" s="2" t="str">
        <f>"人民币"</f>
        <v>人民币</v>
      </c>
      <c r="F8420" s="2">
        <v>17.548</v>
      </c>
      <c r="G8420" s="2">
        <v>-310.88</v>
      </c>
      <c r="H8420" s="2">
        <v>-2.95</v>
      </c>
      <c r="I8420" s="2"/>
      <c r="J8420" s="2">
        <v>10218</v>
      </c>
      <c r="K8420" s="2">
        <v>17.03</v>
      </c>
      <c r="L8420" s="2">
        <v>0</v>
      </c>
      <c r="M8420" s="2">
        <v>0</v>
      </c>
      <c r="N8420" s="2" t="str">
        <f>"600008"</f>
        <v>600008</v>
      </c>
      <c r="O8420" s="2" t="str">
        <f t="shared" ref="O8420:O8423" si="2515">"A453612732"</f>
        <v>A453612732</v>
      </c>
      <c r="P8420" s="2" t="str">
        <f>"10528.88"</f>
        <v>10528.88</v>
      </c>
      <c r="Q8420" s="2">
        <v>25</v>
      </c>
      <c r="R8420" s="2">
        <f>Q8420*C8420</f>
        <v>15000</v>
      </c>
      <c r="S8420" s="2">
        <f>(R8420-P8420)/P8420*100</f>
        <v>42.4652954540274</v>
      </c>
    </row>
    <row r="8421" spans="2:19">
      <c r="B8421" s="2" t="str">
        <f>"华英农业"</f>
        <v>华英农业</v>
      </c>
      <c r="C8421" s="2">
        <v>600</v>
      </c>
      <c r="D8421" s="2">
        <v>300</v>
      </c>
      <c r="E8421" s="2" t="str">
        <f>"人民币"</f>
        <v>人民币</v>
      </c>
      <c r="F8421" s="2">
        <v>14.948</v>
      </c>
      <c r="G8421" s="2">
        <v>-418.66</v>
      </c>
      <c r="H8421" s="2">
        <v>-4.67</v>
      </c>
      <c r="I8421" s="2"/>
      <c r="J8421" s="2">
        <v>8550</v>
      </c>
      <c r="K8421" s="2">
        <v>14.25</v>
      </c>
      <c r="L8421" s="2">
        <v>300</v>
      </c>
      <c r="M8421" s="2">
        <v>0</v>
      </c>
      <c r="N8421" s="2" t="str">
        <f>"002321"</f>
        <v>002321</v>
      </c>
      <c r="O8421" s="2" t="str">
        <f>"0157472516"</f>
        <v>0157472516</v>
      </c>
      <c r="P8421" s="2" t="str">
        <f>"8968.66"</f>
        <v>8968.66</v>
      </c>
      <c r="Q8421" s="2">
        <v>25</v>
      </c>
      <c r="R8421" s="2">
        <f>Q8421*C8421</f>
        <v>15000</v>
      </c>
      <c r="S8421" s="2">
        <f>(R8421-P8421)/P8421*100</f>
        <v>67.2490650777262</v>
      </c>
    </row>
    <row r="8422" spans="2:19">
      <c r="B8422" s="2" t="str">
        <f>"*ST阳化"</f>
        <v>*ST阳化</v>
      </c>
      <c r="C8422" s="2">
        <v>900</v>
      </c>
      <c r="D8422" s="2">
        <v>600</v>
      </c>
      <c r="E8422" s="2" t="str">
        <f>"人民币"</f>
        <v>人民币</v>
      </c>
      <c r="F8422" s="2">
        <v>7.599</v>
      </c>
      <c r="G8422" s="2">
        <v>-80.2</v>
      </c>
      <c r="H8422" s="2">
        <v>-1.17</v>
      </c>
      <c r="I8422" s="2"/>
      <c r="J8422" s="2">
        <v>6759</v>
      </c>
      <c r="K8422" s="2">
        <v>7.51</v>
      </c>
      <c r="L8422" s="2">
        <v>300</v>
      </c>
      <c r="M8422" s="2">
        <v>0</v>
      </c>
      <c r="N8422" s="2" t="str">
        <f>"600691"</f>
        <v>600691</v>
      </c>
      <c r="O8422" s="2" t="str">
        <f>"A453612732"</f>
        <v>A453612732</v>
      </c>
      <c r="P8422" s="2" t="str">
        <f>"6839.20"</f>
        <v>6839.20</v>
      </c>
      <c r="Q8422" s="2">
        <v>11</v>
      </c>
      <c r="R8422" s="2">
        <f>Q8422*C8422</f>
        <v>9900</v>
      </c>
      <c r="S8422" s="2">
        <f>(R8422-P8422)/P8422*100</f>
        <v>44.7537723710376</v>
      </c>
    </row>
    <row r="8423" spans="2:19">
      <c r="B8423" s="2" t="str">
        <f>"雪峰科技"</f>
        <v>雪峰科技</v>
      </c>
      <c r="C8423" s="2">
        <v>200</v>
      </c>
      <c r="D8423" s="2">
        <v>100</v>
      </c>
      <c r="E8423" s="2" t="str">
        <f>"人民币"</f>
        <v>人民币</v>
      </c>
      <c r="F8423" s="2">
        <v>37.898</v>
      </c>
      <c r="G8423" s="2">
        <v>-1239.59</v>
      </c>
      <c r="H8423" s="2">
        <v>-16.35</v>
      </c>
      <c r="I8423" s="2"/>
      <c r="J8423" s="2">
        <v>6340</v>
      </c>
      <c r="K8423" s="2">
        <v>31.7</v>
      </c>
      <c r="L8423" s="2">
        <v>100</v>
      </c>
      <c r="M8423" s="2">
        <v>0</v>
      </c>
      <c r="N8423" s="2" t="str">
        <f>"603227"</f>
        <v>603227</v>
      </c>
      <c r="O8423" s="2" t="str">
        <f>"A453612732"</f>
        <v>A453612732</v>
      </c>
      <c r="P8423" s="2" t="str">
        <f>"7579.59"</f>
        <v>7579.59</v>
      </c>
      <c r="Q8423" s="2">
        <v>42</v>
      </c>
      <c r="R8423" s="2">
        <f>Q8423*C8423</f>
        <v>8400</v>
      </c>
      <c r="S8423" s="2">
        <f>(R8423-P8423)/P8423*100</f>
        <v>10.8239363870605</v>
      </c>
    </row>
    <row r="8424" spans="2:19">
      <c r="B8424" s="2" t="str">
        <f>"三花股份"</f>
        <v>三花股份</v>
      </c>
      <c r="C8424" s="2">
        <v>400</v>
      </c>
      <c r="D8424" s="2">
        <v>400</v>
      </c>
      <c r="E8424" s="2" t="str">
        <f>"人民币"</f>
        <v>人民币</v>
      </c>
      <c r="F8424" s="2">
        <v>13.737</v>
      </c>
      <c r="G8424" s="2">
        <v>69.25</v>
      </c>
      <c r="H8424" s="2">
        <v>1.26</v>
      </c>
      <c r="I8424" s="2"/>
      <c r="J8424" s="2">
        <v>5564</v>
      </c>
      <c r="K8424" s="2">
        <v>13.91</v>
      </c>
      <c r="L8424" s="2">
        <v>0</v>
      </c>
      <c r="M8424" s="2">
        <v>0</v>
      </c>
      <c r="N8424" s="2" t="str">
        <f>"002050"</f>
        <v>002050</v>
      </c>
      <c r="O8424" s="2" t="str">
        <f t="shared" ref="O8424:O8429" si="2516">"0157472516"</f>
        <v>0157472516</v>
      </c>
      <c r="P8424" s="2" t="str">
        <f>"5494.75"</f>
        <v>5494.75</v>
      </c>
      <c r="Q8424" s="2">
        <v>20</v>
      </c>
      <c r="R8424" s="2">
        <f>Q8424*C8424</f>
        <v>8000</v>
      </c>
      <c r="S8424" s="2">
        <f>(R8424-P8424)/P8424*100</f>
        <v>45.5935210883116</v>
      </c>
    </row>
    <row r="8425" spans="2:19">
      <c r="B8425" s="2" t="str">
        <f>"农 产 品"</f>
        <v>农 产 品</v>
      </c>
      <c r="C8425" s="2">
        <v>200</v>
      </c>
      <c r="D8425" s="2">
        <v>200</v>
      </c>
      <c r="E8425" s="2" t="str">
        <f>"人民币"</f>
        <v>人民币</v>
      </c>
      <c r="F8425" s="2">
        <v>25.665</v>
      </c>
      <c r="G8425" s="2">
        <v>-601</v>
      </c>
      <c r="H8425" s="2">
        <v>-11.71</v>
      </c>
      <c r="I8425" s="2"/>
      <c r="J8425" s="2">
        <v>4532</v>
      </c>
      <c r="K8425" s="2">
        <v>22.66</v>
      </c>
      <c r="L8425" s="2">
        <v>0</v>
      </c>
      <c r="M8425" s="2">
        <v>0</v>
      </c>
      <c r="N8425" s="2" t="str">
        <f>"000061"</f>
        <v>000061</v>
      </c>
      <c r="O8425" s="2" t="str">
        <f>"0157472516"</f>
        <v>0157472516</v>
      </c>
      <c r="P8425" s="2" t="str">
        <f>"5133.00"</f>
        <v>5133.00</v>
      </c>
      <c r="Q8425" s="2">
        <v>35</v>
      </c>
      <c r="R8425" s="2">
        <f>Q8425*C8425</f>
        <v>7000</v>
      </c>
      <c r="S8425" s="2">
        <f>(R8425-P8425)/P8425*100</f>
        <v>36.3724917202416</v>
      </c>
    </row>
    <row r="8426" spans="2:19">
      <c r="B8426" s="2" t="str">
        <f>"北京城建"</f>
        <v>北京城建</v>
      </c>
      <c r="C8426" s="2">
        <v>200</v>
      </c>
      <c r="D8426" s="2">
        <v>200</v>
      </c>
      <c r="E8426" s="2" t="str">
        <f>"人民币"</f>
        <v>人民币</v>
      </c>
      <c r="F8426" s="2">
        <v>24.605</v>
      </c>
      <c r="G8426" s="2">
        <v>-394.99</v>
      </c>
      <c r="H8426" s="2">
        <v>-8.03</v>
      </c>
      <c r="I8426" s="2"/>
      <c r="J8426" s="2">
        <v>4526</v>
      </c>
      <c r="K8426" s="2">
        <v>22.63</v>
      </c>
      <c r="L8426" s="2">
        <v>0</v>
      </c>
      <c r="M8426" s="2">
        <v>0</v>
      </c>
      <c r="N8426" s="2" t="str">
        <f>"600266"</f>
        <v>600266</v>
      </c>
      <c r="O8426" s="2" t="str">
        <f t="shared" ref="O8426:O8428" si="2517">"A453612732"</f>
        <v>A453612732</v>
      </c>
      <c r="P8426" s="2" t="str">
        <f>"4920.99"</f>
        <v>4920.99</v>
      </c>
      <c r="Q8426" s="2">
        <v>28</v>
      </c>
      <c r="R8426" s="2">
        <f>Q8426*C8426</f>
        <v>5600</v>
      </c>
      <c r="S8426" s="2">
        <f>(R8426-P8426)/P8426*100</f>
        <v>13.7982397850839</v>
      </c>
    </row>
    <row r="8427" spans="2:19">
      <c r="B8427" s="2" t="str">
        <f>"上汽集团"</f>
        <v>上汽集团</v>
      </c>
      <c r="C8427" s="2">
        <v>200</v>
      </c>
      <c r="D8427" s="2">
        <v>200</v>
      </c>
      <c r="E8427" s="2" t="str">
        <f>"人民币"</f>
        <v>人民币</v>
      </c>
      <c r="F8427" s="2">
        <v>24.736</v>
      </c>
      <c r="G8427" s="2">
        <v>-449.12</v>
      </c>
      <c r="H8427" s="2">
        <v>-9.08</v>
      </c>
      <c r="I8427" s="2"/>
      <c r="J8427" s="2">
        <v>4498</v>
      </c>
      <c r="K8427" s="2">
        <v>22.49</v>
      </c>
      <c r="L8427" s="2">
        <v>0</v>
      </c>
      <c r="M8427" s="2">
        <v>0</v>
      </c>
      <c r="N8427" s="2" t="str">
        <f>"600104"</f>
        <v>600104</v>
      </c>
      <c r="O8427" s="2" t="str">
        <f>"A453612732"</f>
        <v>A453612732</v>
      </c>
      <c r="P8427" s="2" t="str">
        <f>"4947.12"</f>
        <v>4947.12</v>
      </c>
      <c r="Q8427" s="2">
        <v>35</v>
      </c>
      <c r="R8427" s="2">
        <f>Q8427*C8427</f>
        <v>7000</v>
      </c>
      <c r="S8427" s="2">
        <f>(R8427-P8427)/P8427*100</f>
        <v>41.4964666310904</v>
      </c>
    </row>
    <row r="8428" spans="2:19">
      <c r="B8428" s="2" t="str">
        <f>"中海集运"</f>
        <v>中海集运</v>
      </c>
      <c r="C8428" s="2">
        <v>400</v>
      </c>
      <c r="D8428" s="2">
        <v>400</v>
      </c>
      <c r="E8428" s="2" t="str">
        <f>"人民币"</f>
        <v>人民币</v>
      </c>
      <c r="F8428" s="2">
        <v>9.099</v>
      </c>
      <c r="G8428" s="2">
        <v>-167.68</v>
      </c>
      <c r="H8428" s="2">
        <v>-4.6</v>
      </c>
      <c r="I8428" s="2"/>
      <c r="J8428" s="2">
        <v>3472</v>
      </c>
      <c r="K8428" s="2">
        <v>8.68</v>
      </c>
      <c r="L8428" s="2">
        <v>0</v>
      </c>
      <c r="M8428" s="2">
        <v>0</v>
      </c>
      <c r="N8428" s="2" t="str">
        <f>"601866"</f>
        <v>601866</v>
      </c>
      <c r="O8428" s="2" t="str">
        <f>"A453612732"</f>
        <v>A453612732</v>
      </c>
      <c r="P8428" s="2" t="str">
        <f>"3639.68"</f>
        <v>3639.68</v>
      </c>
      <c r="Q8428" s="2">
        <v>12</v>
      </c>
      <c r="R8428" s="2">
        <f>Q8428*C8428</f>
        <v>4800</v>
      </c>
      <c r="S8428" s="2">
        <f>(R8428-P8428)/P8428*100</f>
        <v>31.8797256901706</v>
      </c>
    </row>
    <row r="8429" spans="2:19">
      <c r="B8429" s="2" t="str">
        <f>"中航军B"</f>
        <v>中航军B</v>
      </c>
      <c r="C8429" s="2">
        <v>3000</v>
      </c>
      <c r="D8429" s="2">
        <v>3000</v>
      </c>
      <c r="E8429" s="2" t="str">
        <f>"人民币"</f>
        <v>人民币</v>
      </c>
      <c r="F8429" s="2">
        <v>0.972</v>
      </c>
      <c r="G8429" s="2">
        <v>-62</v>
      </c>
      <c r="H8429" s="2">
        <v>-2.16</v>
      </c>
      <c r="I8429" s="2"/>
      <c r="J8429" s="2">
        <v>2853</v>
      </c>
      <c r="K8429" s="2">
        <v>0.951</v>
      </c>
      <c r="L8429" s="2">
        <v>0</v>
      </c>
      <c r="M8429" s="2">
        <v>0</v>
      </c>
      <c r="N8429" s="2" t="str">
        <f>"150222"</f>
        <v>150222</v>
      </c>
      <c r="O8429" s="2" t="str">
        <f>"0157472516"</f>
        <v>0157472516</v>
      </c>
      <c r="P8429" s="2" t="str">
        <f>"2915.00"</f>
        <v>2915.00</v>
      </c>
      <c r="Q8429" s="2">
        <v>1.1</v>
      </c>
      <c r="R8429" s="2">
        <f>Q8429*C8429</f>
        <v>3300</v>
      </c>
      <c r="S8429" s="2">
        <f>(R8429-P8429)/P8429*100</f>
        <v>13.2075471698113</v>
      </c>
    </row>
    <row r="8430" spans="2:19">
      <c r="B8430" s="2" t="str">
        <f>"华贸物流"</f>
        <v>华贸物流</v>
      </c>
      <c r="C8430" s="2">
        <v>200</v>
      </c>
      <c r="D8430" s="2">
        <v>200</v>
      </c>
      <c r="E8430" s="2" t="str">
        <f>"人民币"</f>
        <v>人民币</v>
      </c>
      <c r="F8430" s="2">
        <v>16.576</v>
      </c>
      <c r="G8430" s="2">
        <v>-473.12</v>
      </c>
      <c r="H8430" s="2">
        <v>-14.27</v>
      </c>
      <c r="I8430" s="2"/>
      <c r="J8430" s="2">
        <v>2842</v>
      </c>
      <c r="K8430" s="2">
        <v>14.21</v>
      </c>
      <c r="L8430" s="2">
        <v>0</v>
      </c>
      <c r="M8430" s="2">
        <v>0</v>
      </c>
      <c r="N8430" s="2" t="str">
        <f>"603128"</f>
        <v>603128</v>
      </c>
      <c r="O8430" s="2" t="str">
        <f t="shared" ref="O8430:O8433" si="2518">"A453612732"</f>
        <v>A453612732</v>
      </c>
      <c r="P8430" s="2" t="str">
        <f>"3315.12"</f>
        <v>3315.12</v>
      </c>
      <c r="Q8430" s="2">
        <v>20</v>
      </c>
      <c r="R8430" s="2">
        <f>Q8430*C8430</f>
        <v>4000</v>
      </c>
      <c r="S8430" s="2">
        <f>(R8430-P8430)/P8430*100</f>
        <v>20.6592823185888</v>
      </c>
    </row>
    <row r="8431" spans="2:19">
      <c r="B8431" s="2" t="str">
        <f>"盛达矿业"</f>
        <v>盛达矿业</v>
      </c>
      <c r="C8431" s="2">
        <v>100</v>
      </c>
      <c r="D8431" s="2">
        <v>100</v>
      </c>
      <c r="E8431" s="2" t="str">
        <f>"人民币"</f>
        <v>人民币</v>
      </c>
      <c r="F8431" s="2">
        <v>38.308</v>
      </c>
      <c r="G8431" s="2">
        <v>-1175.77</v>
      </c>
      <c r="H8431" s="2">
        <v>-30.69</v>
      </c>
      <c r="I8431" s="2"/>
      <c r="J8431" s="2">
        <v>2655</v>
      </c>
      <c r="K8431" s="2">
        <v>26.55</v>
      </c>
      <c r="L8431" s="2">
        <v>0</v>
      </c>
      <c r="M8431" s="2">
        <v>100</v>
      </c>
      <c r="N8431" s="2" t="str">
        <f>"000603"</f>
        <v>000603</v>
      </c>
      <c r="O8431" s="2" t="str">
        <f>"0157472516"</f>
        <v>0157472516</v>
      </c>
      <c r="P8431" s="2" t="str">
        <f>"3830.77"</f>
        <v>3830.77</v>
      </c>
      <c r="Q8431" s="2">
        <v>40</v>
      </c>
      <c r="R8431" s="2">
        <f>Q8431*C8431</f>
        <v>4000</v>
      </c>
      <c r="S8431" s="2">
        <f>(R8431-P8431)/P8431*100</f>
        <v>4.41764971533138</v>
      </c>
    </row>
    <row r="8432" spans="2:19">
      <c r="B8432" s="2" t="str">
        <f>"大众交通"</f>
        <v>大众交通</v>
      </c>
      <c r="C8432" s="2">
        <v>100</v>
      </c>
      <c r="D8432" s="2">
        <v>100</v>
      </c>
      <c r="E8432" s="2" t="str">
        <f>"人民币"</f>
        <v>人民币</v>
      </c>
      <c r="F8432" s="2">
        <v>30.941</v>
      </c>
      <c r="G8432" s="2">
        <v>-1037.13</v>
      </c>
      <c r="H8432" s="2">
        <v>-33.52</v>
      </c>
      <c r="I8432" s="2"/>
      <c r="J8432" s="2">
        <v>2057</v>
      </c>
      <c r="K8432" s="2">
        <v>20.57</v>
      </c>
      <c r="L8432" s="2">
        <v>0</v>
      </c>
      <c r="M8432" s="2">
        <v>0</v>
      </c>
      <c r="N8432" s="2" t="str">
        <f>"600611"</f>
        <v>600611</v>
      </c>
      <c r="O8432" s="2" t="str">
        <f>"A453612732"</f>
        <v>A453612732</v>
      </c>
      <c r="P8432" s="2" t="str">
        <f>"3094.13"</f>
        <v>3094.13</v>
      </c>
      <c r="Q8432" s="2">
        <v>28</v>
      </c>
      <c r="R8432" s="2">
        <f>Q8432*C8432</f>
        <v>2800</v>
      </c>
      <c r="S8432" s="2">
        <f>(R8432-P8432)/P8432*100</f>
        <v>-9.50606470962759</v>
      </c>
    </row>
    <row r="8433" spans="2:19">
      <c r="B8433" s="2" t="str">
        <f>"中国中车"</f>
        <v>中国中车</v>
      </c>
      <c r="C8433" s="2">
        <v>100</v>
      </c>
      <c r="D8433" s="2">
        <v>100</v>
      </c>
      <c r="E8433" s="2" t="str">
        <f>"人民币"</f>
        <v>人民币</v>
      </c>
      <c r="F8433" s="2">
        <v>26.395</v>
      </c>
      <c r="G8433" s="2">
        <v>-631.5</v>
      </c>
      <c r="H8433" s="2">
        <v>-23.92</v>
      </c>
      <c r="I8433" s="2"/>
      <c r="J8433" s="2">
        <v>2008</v>
      </c>
      <c r="K8433" s="2">
        <v>20.08</v>
      </c>
      <c r="L8433" s="2">
        <v>0</v>
      </c>
      <c r="M8433" s="2">
        <v>100</v>
      </c>
      <c r="N8433" s="2" t="str">
        <f>"601766"</f>
        <v>601766</v>
      </c>
      <c r="O8433" s="2" t="str">
        <f>"A453612732"</f>
        <v>A453612732</v>
      </c>
      <c r="P8433" s="2" t="str">
        <f>"2639.50"</f>
        <v>2639.50</v>
      </c>
      <c r="Q8433" s="2">
        <v>30</v>
      </c>
      <c r="R8433" s="2">
        <f>Q8433*C8433</f>
        <v>3000</v>
      </c>
      <c r="S8433" s="2">
        <f>(R8433-P8433)/P8433*100</f>
        <v>13.6578897518469</v>
      </c>
    </row>
    <row r="8434" spans="2:19">
      <c r="B8434" s="2" t="s">
        <v>8</v>
      </c>
      <c r="C8434" s="2" t="s">
        <v>9</v>
      </c>
      <c r="D8434" s="4" t="s">
        <v>10</v>
      </c>
      <c r="E8434" s="4"/>
      <c r="F8434" s="4"/>
      <c r="G8434" s="2"/>
      <c r="H8434" s="2">
        <f>SUM(H8418:H8433)</f>
        <v>-178.38</v>
      </c>
      <c r="I8434" s="2"/>
      <c r="J8434" s="2"/>
      <c r="K8434" s="2"/>
      <c r="L8434" s="2"/>
      <c r="M8434" s="2"/>
      <c r="N8434" s="2"/>
      <c r="O8434" s="2"/>
      <c r="P8434" s="2"/>
      <c r="Q8434" s="2"/>
      <c r="R8434" s="2">
        <f>SUM(R8418:R8433)</f>
        <v>134800</v>
      </c>
      <c r="S8434" s="2"/>
    </row>
    <row r="8435" customFormat="1" spans="4:9">
      <c r="D8435" s="5"/>
      <c r="E8435" s="5"/>
      <c r="F8435" s="5"/>
      <c r="I8435" s="6">
        <v>42257</v>
      </c>
    </row>
    <row r="8436" customFormat="1" spans="11:11">
      <c r="K8436" s="6">
        <f>I8435+1</f>
        <v>42258</v>
      </c>
    </row>
    <row r="8437" customFormat="1" spans="3:12">
      <c r="C8437" t="s">
        <v>11</v>
      </c>
      <c r="L8437" s="7">
        <f ca="1">NOW()</f>
        <v>42259.9654398148</v>
      </c>
    </row>
    <row r="8438" customFormat="1" spans="10:10">
      <c r="J8438" t="e">
        <f>E8430+1</f>
        <v>#VALUE!</v>
      </c>
    </row>
    <row r="8439" customFormat="1" spans="7:7">
      <c r="G8439" t="s">
        <v>12</v>
      </c>
    </row>
    <row r="8440" customFormat="1" spans="6:6">
      <c r="F8440" t="s">
        <v>13</v>
      </c>
    </row>
    <row r="8441" spans="1:17">
      <c r="A8441" s="2" t="str">
        <f>"币种"</f>
        <v>币种</v>
      </c>
      <c r="B8441" s="2" t="str">
        <f>"余额"</f>
        <v>余额</v>
      </c>
      <c r="C8441" s="2" t="str">
        <f>"可用"</f>
        <v>可用</v>
      </c>
      <c r="D8441" s="2" t="str">
        <f>"可取"</f>
        <v>可取</v>
      </c>
      <c r="E8441" s="2" t="str">
        <f>"参考市值"</f>
        <v>参考市值</v>
      </c>
      <c r="F8441" s="2" t="str">
        <f>"资产"</f>
        <v>资产</v>
      </c>
      <c r="G8441" s="2" t="str">
        <f>"盈亏"</f>
        <v>盈亏</v>
      </c>
      <c r="H8441" s="2"/>
      <c r="I8441" s="2"/>
      <c r="J8441" s="2"/>
      <c r="K8441" s="2"/>
      <c r="L8441" s="2"/>
      <c r="M8441" s="2"/>
      <c r="N8441" s="2"/>
      <c r="O8441" s="2"/>
      <c r="P8441" s="2"/>
      <c r="Q8441" s="2"/>
    </row>
    <row r="8442" spans="1:17">
      <c r="A8442" s="2" t="str">
        <f>"人民币"</f>
        <v>人民币</v>
      </c>
      <c r="B8442" s="2" t="str">
        <f>"5508.71"</f>
        <v>5508.71</v>
      </c>
      <c r="C8442" s="2" t="str">
        <f>"138.54"</f>
        <v>138.54</v>
      </c>
      <c r="D8442" s="2" t="str">
        <f>"138.54"</f>
        <v>138.54</v>
      </c>
      <c r="E8442" s="2" t="str">
        <f>"91616.00"</f>
        <v>91616.00</v>
      </c>
      <c r="F8442" s="2" t="str">
        <f>"91754.54"</f>
        <v>91754.54</v>
      </c>
      <c r="G8442" s="2" t="str">
        <f>"-9194.42"</f>
        <v>-9194.42</v>
      </c>
      <c r="H8442" s="2"/>
      <c r="I8442" s="2"/>
      <c r="J8442" s="2"/>
      <c r="K8442" s="2"/>
      <c r="L8442" s="2"/>
      <c r="M8442" s="2"/>
      <c r="N8442" s="2"/>
      <c r="O8442" s="2"/>
      <c r="P8442" s="2"/>
      <c r="Q8442" s="2"/>
    </row>
    <row r="8443" spans="1:17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8"/>
    </row>
    <row r="8444" spans="1:18">
      <c r="A8444" s="2" t="s">
        <v>0</v>
      </c>
      <c r="B8444" s="2" t="str">
        <f>"证券数量"</f>
        <v>证券数量</v>
      </c>
      <c r="C8444" s="2" t="s">
        <v>1</v>
      </c>
      <c r="D8444" s="2" t="str">
        <f>"价格币种"</f>
        <v>价格币种</v>
      </c>
      <c r="E8444" s="2" t="str">
        <f>"成本价"</f>
        <v>成本价</v>
      </c>
      <c r="F8444" s="2" t="str">
        <f>"浮动盈亏"</f>
        <v>浮动盈亏</v>
      </c>
      <c r="G8444" s="2" t="str">
        <f>"盈亏比例(%)"</f>
        <v>盈亏比例(%)</v>
      </c>
      <c r="H8444" s="2" t="str">
        <f>"折算汇率"</f>
        <v>折算汇率</v>
      </c>
      <c r="I8444" s="2" t="str">
        <f>"最新市值"</f>
        <v>最新市值</v>
      </c>
      <c r="J8444" s="2" t="str">
        <f>"当前价"</f>
        <v>当前价</v>
      </c>
      <c r="K8444" s="2" t="str">
        <f>"今买数量"</f>
        <v>今买数量</v>
      </c>
      <c r="L8444" s="2" t="str">
        <f>"今卖数量"</f>
        <v>今卖数量</v>
      </c>
      <c r="M8444" s="2" t="str">
        <f>"证券代码"</f>
        <v>证券代码</v>
      </c>
      <c r="N8444" s="2" t="str">
        <f>"股东代码"</f>
        <v>股东代码</v>
      </c>
      <c r="O8444" s="2" t="str">
        <f>"成本金额"</f>
        <v>成本金额</v>
      </c>
      <c r="P8444" s="2" t="s">
        <v>2</v>
      </c>
      <c r="Q8444" s="2"/>
      <c r="R8444" s="2" t="s">
        <v>3</v>
      </c>
    </row>
    <row r="8445" spans="1:18">
      <c r="A8445" s="2" t="s">
        <v>4</v>
      </c>
      <c r="B8445" s="9" t="s">
        <v>5</v>
      </c>
      <c r="C8445" s="9" t="s">
        <v>5</v>
      </c>
      <c r="D8445" s="2" t="str">
        <f t="shared" ref="D8445:D8460" si="2519">"人民币"</f>
        <v>人民币</v>
      </c>
      <c r="E8445" s="2">
        <v>19.758</v>
      </c>
      <c r="F8445" s="2">
        <v>-1294.53</v>
      </c>
      <c r="G8445" s="2">
        <v>-8.19</v>
      </c>
      <c r="H8445" s="9" t="s">
        <v>6</v>
      </c>
      <c r="I8445" s="2">
        <v>14512</v>
      </c>
      <c r="J8445" s="2">
        <v>18.14</v>
      </c>
      <c r="K8445" s="2">
        <v>0</v>
      </c>
      <c r="L8445" s="2">
        <v>0</v>
      </c>
      <c r="M8445" s="2" t="str">
        <f>"000936"</f>
        <v>000936</v>
      </c>
      <c r="N8445" s="2" t="str">
        <f t="shared" ref="N8445:N8448" si="2520">"0157472516"</f>
        <v>0157472516</v>
      </c>
      <c r="O8445" s="2" t="str">
        <f>"15806.53"</f>
        <v>15806.53</v>
      </c>
      <c r="P8445" s="2">
        <v>30</v>
      </c>
      <c r="Q8445" s="2">
        <f t="shared" ref="Q8445:Q8460" si="2521">P8445*B8445</f>
        <v>24000</v>
      </c>
      <c r="R8445" s="2">
        <f t="shared" ref="R8445:R8460" si="2522">(Q8445-O8445)/O8445*100</f>
        <v>51.835981711356</v>
      </c>
    </row>
    <row r="8446" spans="1:18">
      <c r="A8446" s="2" t="str">
        <f>"创业板B"</f>
        <v>创业板B</v>
      </c>
      <c r="B8446" s="2">
        <v>10000</v>
      </c>
      <c r="C8446" s="2">
        <v>10000</v>
      </c>
      <c r="D8446" s="2" t="str">
        <f>"人民币"</f>
        <v>人民币</v>
      </c>
      <c r="E8446" s="2">
        <v>1.116</v>
      </c>
      <c r="F8446" s="2">
        <v>-927.5</v>
      </c>
      <c r="G8446" s="2">
        <v>-8.33</v>
      </c>
      <c r="H8446" s="2"/>
      <c r="I8446" s="2">
        <v>10230</v>
      </c>
      <c r="J8446" s="2">
        <v>1.023</v>
      </c>
      <c r="K8446" s="2">
        <v>0</v>
      </c>
      <c r="L8446" s="2">
        <v>0</v>
      </c>
      <c r="M8446" s="2" t="str">
        <f>"150153"</f>
        <v>150153</v>
      </c>
      <c r="N8446" s="2" t="str">
        <f>"0157472516"</f>
        <v>0157472516</v>
      </c>
      <c r="O8446" s="2" t="str">
        <f>"11157.50"</f>
        <v>11157.50</v>
      </c>
      <c r="P8446" s="2">
        <v>1.3</v>
      </c>
      <c r="Q8446" s="2">
        <f>P8446*B8446</f>
        <v>13000</v>
      </c>
      <c r="R8446" s="2">
        <f>(Q8446-O8446)/O8446*100</f>
        <v>16.5135559041004</v>
      </c>
    </row>
    <row r="8447" spans="1:18">
      <c r="A8447" s="2" t="s">
        <v>7</v>
      </c>
      <c r="B8447" s="2">
        <v>600</v>
      </c>
      <c r="C8447" s="2">
        <v>600</v>
      </c>
      <c r="D8447" s="2" t="str">
        <f>"人民币"</f>
        <v>人民币</v>
      </c>
      <c r="E8447" s="2">
        <v>17.548</v>
      </c>
      <c r="F8447" s="2">
        <v>-310.88</v>
      </c>
      <c r="G8447" s="2">
        <v>-2.95</v>
      </c>
      <c r="H8447" s="2"/>
      <c r="I8447" s="2">
        <v>10218</v>
      </c>
      <c r="J8447" s="2">
        <v>17.03</v>
      </c>
      <c r="K8447" s="2">
        <v>0</v>
      </c>
      <c r="L8447" s="2">
        <v>0</v>
      </c>
      <c r="M8447" s="2" t="str">
        <f>"600008"</f>
        <v>600008</v>
      </c>
      <c r="N8447" s="2" t="str">
        <f t="shared" ref="N8447:N8450" si="2523">"A453612732"</f>
        <v>A453612732</v>
      </c>
      <c r="O8447" s="2" t="str">
        <f>"10528.88"</f>
        <v>10528.88</v>
      </c>
      <c r="P8447" s="2">
        <v>25</v>
      </c>
      <c r="Q8447" s="2">
        <f>P8447*B8447</f>
        <v>15000</v>
      </c>
      <c r="R8447" s="2">
        <f>(Q8447-O8447)/O8447*100</f>
        <v>42.4652954540274</v>
      </c>
    </row>
    <row r="8448" spans="1:18">
      <c r="A8448" s="2" t="str">
        <f>"华英农业"</f>
        <v>华英农业</v>
      </c>
      <c r="B8448" s="2">
        <v>600</v>
      </c>
      <c r="C8448" s="2">
        <v>300</v>
      </c>
      <c r="D8448" s="2" t="str">
        <f>"人民币"</f>
        <v>人民币</v>
      </c>
      <c r="E8448" s="2">
        <v>14.948</v>
      </c>
      <c r="F8448" s="2">
        <v>-418.66</v>
      </c>
      <c r="G8448" s="2">
        <v>-4.67</v>
      </c>
      <c r="H8448" s="2"/>
      <c r="I8448" s="2">
        <v>8550</v>
      </c>
      <c r="J8448" s="2">
        <v>14.25</v>
      </c>
      <c r="K8448" s="2">
        <v>300</v>
      </c>
      <c r="L8448" s="2">
        <v>0</v>
      </c>
      <c r="M8448" s="2" t="str">
        <f>"002321"</f>
        <v>002321</v>
      </c>
      <c r="N8448" s="2" t="str">
        <f>"0157472516"</f>
        <v>0157472516</v>
      </c>
      <c r="O8448" s="2" t="str">
        <f>"8968.66"</f>
        <v>8968.66</v>
      </c>
      <c r="P8448" s="2">
        <v>25</v>
      </c>
      <c r="Q8448" s="2">
        <f>P8448*B8448</f>
        <v>15000</v>
      </c>
      <c r="R8448" s="2">
        <f>(Q8448-O8448)/O8448*100</f>
        <v>67.2490650777262</v>
      </c>
    </row>
    <row r="8449" spans="1:18">
      <c r="A8449" s="2" t="str">
        <f>"*ST阳化"</f>
        <v>*ST阳化</v>
      </c>
      <c r="B8449" s="2">
        <v>900</v>
      </c>
      <c r="C8449" s="2">
        <v>600</v>
      </c>
      <c r="D8449" s="2" t="str">
        <f>"人民币"</f>
        <v>人民币</v>
      </c>
      <c r="E8449" s="2">
        <v>7.599</v>
      </c>
      <c r="F8449" s="2">
        <v>-80.2</v>
      </c>
      <c r="G8449" s="2">
        <v>-1.17</v>
      </c>
      <c r="H8449" s="2"/>
      <c r="I8449" s="2">
        <v>6759</v>
      </c>
      <c r="J8449" s="2">
        <v>7.51</v>
      </c>
      <c r="K8449" s="2">
        <v>300</v>
      </c>
      <c r="L8449" s="2">
        <v>0</v>
      </c>
      <c r="M8449" s="2" t="str">
        <f>"600691"</f>
        <v>600691</v>
      </c>
      <c r="N8449" s="2" t="str">
        <f>"A453612732"</f>
        <v>A453612732</v>
      </c>
      <c r="O8449" s="2" t="str">
        <f>"6839.20"</f>
        <v>6839.20</v>
      </c>
      <c r="P8449" s="2">
        <v>11</v>
      </c>
      <c r="Q8449" s="2">
        <f>P8449*B8449</f>
        <v>9900</v>
      </c>
      <c r="R8449" s="2">
        <f>(Q8449-O8449)/O8449*100</f>
        <v>44.7537723710376</v>
      </c>
    </row>
    <row r="8450" spans="1:18">
      <c r="A8450" s="2" t="str">
        <f>"雪峰科技"</f>
        <v>雪峰科技</v>
      </c>
      <c r="B8450" s="2">
        <v>200</v>
      </c>
      <c r="C8450" s="2">
        <v>100</v>
      </c>
      <c r="D8450" s="2" t="str">
        <f>"人民币"</f>
        <v>人民币</v>
      </c>
      <c r="E8450" s="2">
        <v>37.898</v>
      </c>
      <c r="F8450" s="2">
        <v>-1239.59</v>
      </c>
      <c r="G8450" s="2">
        <v>-16.35</v>
      </c>
      <c r="H8450" s="2"/>
      <c r="I8450" s="2">
        <v>6340</v>
      </c>
      <c r="J8450" s="2">
        <v>31.7</v>
      </c>
      <c r="K8450" s="2">
        <v>100</v>
      </c>
      <c r="L8450" s="2">
        <v>0</v>
      </c>
      <c r="M8450" s="2" t="str">
        <f>"603227"</f>
        <v>603227</v>
      </c>
      <c r="N8450" s="2" t="str">
        <f>"A453612732"</f>
        <v>A453612732</v>
      </c>
      <c r="O8450" s="2" t="str">
        <f>"7579.59"</f>
        <v>7579.59</v>
      </c>
      <c r="P8450" s="2">
        <v>42</v>
      </c>
      <c r="Q8450" s="2">
        <f>P8450*B8450</f>
        <v>8400</v>
      </c>
      <c r="R8450" s="2">
        <f>(Q8450-O8450)/O8450*100</f>
        <v>10.8239363870605</v>
      </c>
    </row>
    <row r="8451" spans="1:18">
      <c r="A8451" s="2" t="str">
        <f>"三花股份"</f>
        <v>三花股份</v>
      </c>
      <c r="B8451" s="2">
        <v>400</v>
      </c>
      <c r="C8451" s="2">
        <v>400</v>
      </c>
      <c r="D8451" s="2" t="str">
        <f>"人民币"</f>
        <v>人民币</v>
      </c>
      <c r="E8451" s="2">
        <v>13.737</v>
      </c>
      <c r="F8451" s="2">
        <v>69.25</v>
      </c>
      <c r="G8451" s="2">
        <v>1.26</v>
      </c>
      <c r="H8451" s="2"/>
      <c r="I8451" s="2">
        <v>5564</v>
      </c>
      <c r="J8451" s="2">
        <v>13.91</v>
      </c>
      <c r="K8451" s="2">
        <v>0</v>
      </c>
      <c r="L8451" s="2">
        <v>0</v>
      </c>
      <c r="M8451" s="2" t="str">
        <f>"002050"</f>
        <v>002050</v>
      </c>
      <c r="N8451" s="2" t="str">
        <f t="shared" ref="N8451:N8456" si="2524">"0157472516"</f>
        <v>0157472516</v>
      </c>
      <c r="O8451" s="2" t="str">
        <f>"5494.75"</f>
        <v>5494.75</v>
      </c>
      <c r="P8451" s="2">
        <v>20</v>
      </c>
      <c r="Q8451" s="2">
        <f>P8451*B8451</f>
        <v>8000</v>
      </c>
      <c r="R8451" s="2">
        <f>(Q8451-O8451)/O8451*100</f>
        <v>45.5935210883116</v>
      </c>
    </row>
    <row r="8452" spans="1:18">
      <c r="A8452" s="2" t="str">
        <f>"农 产 品"</f>
        <v>农 产 品</v>
      </c>
      <c r="B8452" s="2">
        <v>200</v>
      </c>
      <c r="C8452" s="2">
        <v>200</v>
      </c>
      <c r="D8452" s="2" t="str">
        <f>"人民币"</f>
        <v>人民币</v>
      </c>
      <c r="E8452" s="2">
        <v>25.665</v>
      </c>
      <c r="F8452" s="2">
        <v>-601</v>
      </c>
      <c r="G8452" s="2">
        <v>-11.71</v>
      </c>
      <c r="H8452" s="2"/>
      <c r="I8452" s="2">
        <v>4532</v>
      </c>
      <c r="J8452" s="2">
        <v>22.66</v>
      </c>
      <c r="K8452" s="2">
        <v>0</v>
      </c>
      <c r="L8452" s="2">
        <v>0</v>
      </c>
      <c r="M8452" s="2" t="str">
        <f>"000061"</f>
        <v>000061</v>
      </c>
      <c r="N8452" s="2" t="str">
        <f>"0157472516"</f>
        <v>0157472516</v>
      </c>
      <c r="O8452" s="2" t="str">
        <f>"5133.00"</f>
        <v>5133.00</v>
      </c>
      <c r="P8452" s="2">
        <v>35</v>
      </c>
      <c r="Q8452" s="2">
        <f>P8452*B8452</f>
        <v>7000</v>
      </c>
      <c r="R8452" s="2">
        <f>(Q8452-O8452)/O8452*100</f>
        <v>36.3724917202416</v>
      </c>
    </row>
    <row r="8453" spans="1:18">
      <c r="A8453" s="2" t="str">
        <f>"北京城建"</f>
        <v>北京城建</v>
      </c>
      <c r="B8453" s="2">
        <v>200</v>
      </c>
      <c r="C8453" s="2">
        <v>200</v>
      </c>
      <c r="D8453" s="2" t="str">
        <f>"人民币"</f>
        <v>人民币</v>
      </c>
      <c r="E8453" s="2">
        <v>24.605</v>
      </c>
      <c r="F8453" s="2">
        <v>-394.99</v>
      </c>
      <c r="G8453" s="2">
        <v>-8.03</v>
      </c>
      <c r="H8453" s="2"/>
      <c r="I8453" s="2">
        <v>4526</v>
      </c>
      <c r="J8453" s="2">
        <v>22.63</v>
      </c>
      <c r="K8453" s="2">
        <v>0</v>
      </c>
      <c r="L8453" s="2">
        <v>0</v>
      </c>
      <c r="M8453" s="2" t="str">
        <f>"600266"</f>
        <v>600266</v>
      </c>
      <c r="N8453" s="2" t="str">
        <f t="shared" ref="N8453:N8455" si="2525">"A453612732"</f>
        <v>A453612732</v>
      </c>
      <c r="O8453" s="2" t="str">
        <f>"4920.99"</f>
        <v>4920.99</v>
      </c>
      <c r="P8453" s="2">
        <v>28</v>
      </c>
      <c r="Q8453" s="2">
        <f>P8453*B8453</f>
        <v>5600</v>
      </c>
      <c r="R8453" s="2">
        <f>(Q8453-O8453)/O8453*100</f>
        <v>13.7982397850839</v>
      </c>
    </row>
    <row r="8454" spans="1:18">
      <c r="A8454" s="2" t="str">
        <f>"上汽集团"</f>
        <v>上汽集团</v>
      </c>
      <c r="B8454" s="2">
        <v>200</v>
      </c>
      <c r="C8454" s="2">
        <v>200</v>
      </c>
      <c r="D8454" s="2" t="str">
        <f>"人民币"</f>
        <v>人民币</v>
      </c>
      <c r="E8454" s="2">
        <v>24.736</v>
      </c>
      <c r="F8454" s="2">
        <v>-449.12</v>
      </c>
      <c r="G8454" s="2">
        <v>-9.08</v>
      </c>
      <c r="H8454" s="2"/>
      <c r="I8454" s="2">
        <v>4498</v>
      </c>
      <c r="J8454" s="2">
        <v>22.49</v>
      </c>
      <c r="K8454" s="2">
        <v>0</v>
      </c>
      <c r="L8454" s="2">
        <v>0</v>
      </c>
      <c r="M8454" s="2" t="str">
        <f>"600104"</f>
        <v>600104</v>
      </c>
      <c r="N8454" s="2" t="str">
        <f>"A453612732"</f>
        <v>A453612732</v>
      </c>
      <c r="O8454" s="2" t="str">
        <f>"4947.12"</f>
        <v>4947.12</v>
      </c>
      <c r="P8454" s="2">
        <v>35</v>
      </c>
      <c r="Q8454" s="2">
        <f>P8454*B8454</f>
        <v>7000</v>
      </c>
      <c r="R8454" s="2">
        <f>(Q8454-O8454)/O8454*100</f>
        <v>41.4964666310904</v>
      </c>
    </row>
    <row r="8455" spans="1:18">
      <c r="A8455" s="2" t="str">
        <f>"中海集运"</f>
        <v>中海集运</v>
      </c>
      <c r="B8455" s="2">
        <v>400</v>
      </c>
      <c r="C8455" s="2">
        <v>400</v>
      </c>
      <c r="D8455" s="2" t="str">
        <f>"人民币"</f>
        <v>人民币</v>
      </c>
      <c r="E8455" s="2">
        <v>9.099</v>
      </c>
      <c r="F8455" s="2">
        <v>-167.68</v>
      </c>
      <c r="G8455" s="2">
        <v>-4.6</v>
      </c>
      <c r="H8455" s="2"/>
      <c r="I8455" s="2">
        <v>3472</v>
      </c>
      <c r="J8455" s="2">
        <v>8.68</v>
      </c>
      <c r="K8455" s="2">
        <v>0</v>
      </c>
      <c r="L8455" s="2">
        <v>0</v>
      </c>
      <c r="M8455" s="2" t="str">
        <f>"601866"</f>
        <v>601866</v>
      </c>
      <c r="N8455" s="2" t="str">
        <f>"A453612732"</f>
        <v>A453612732</v>
      </c>
      <c r="O8455" s="2" t="str">
        <f>"3639.68"</f>
        <v>3639.68</v>
      </c>
      <c r="P8455" s="2">
        <v>12</v>
      </c>
      <c r="Q8455" s="2">
        <f>P8455*B8455</f>
        <v>4800</v>
      </c>
      <c r="R8455" s="2">
        <f>(Q8455-O8455)/O8455*100</f>
        <v>31.8797256901706</v>
      </c>
    </row>
    <row r="8456" spans="1:18">
      <c r="A8456" s="2" t="str">
        <f>"中航军B"</f>
        <v>中航军B</v>
      </c>
      <c r="B8456" s="2">
        <v>3000</v>
      </c>
      <c r="C8456" s="2">
        <v>3000</v>
      </c>
      <c r="D8456" s="2" t="str">
        <f>"人民币"</f>
        <v>人民币</v>
      </c>
      <c r="E8456" s="2">
        <v>0.972</v>
      </c>
      <c r="F8456" s="2">
        <v>-62</v>
      </c>
      <c r="G8456" s="2">
        <v>-2.16</v>
      </c>
      <c r="H8456" s="2"/>
      <c r="I8456" s="2">
        <v>2853</v>
      </c>
      <c r="J8456" s="2">
        <v>0.951</v>
      </c>
      <c r="K8456" s="2">
        <v>0</v>
      </c>
      <c r="L8456" s="2">
        <v>0</v>
      </c>
      <c r="M8456" s="2" t="str">
        <f>"150222"</f>
        <v>150222</v>
      </c>
      <c r="N8456" s="2" t="str">
        <f>"0157472516"</f>
        <v>0157472516</v>
      </c>
      <c r="O8456" s="2" t="str">
        <f>"2915.00"</f>
        <v>2915.00</v>
      </c>
      <c r="P8456" s="2">
        <v>1.1</v>
      </c>
      <c r="Q8456" s="2">
        <f>P8456*B8456</f>
        <v>3300</v>
      </c>
      <c r="R8456" s="2">
        <f>(Q8456-O8456)/O8456*100</f>
        <v>13.2075471698113</v>
      </c>
    </row>
    <row r="8457" spans="1:18">
      <c r="A8457" s="2" t="str">
        <f>"华贸物流"</f>
        <v>华贸物流</v>
      </c>
      <c r="B8457" s="2">
        <v>200</v>
      </c>
      <c r="C8457" s="2">
        <v>200</v>
      </c>
      <c r="D8457" s="2" t="str">
        <f>"人民币"</f>
        <v>人民币</v>
      </c>
      <c r="E8457" s="2">
        <v>16.576</v>
      </c>
      <c r="F8457" s="2">
        <v>-473.12</v>
      </c>
      <c r="G8457" s="2">
        <v>-14.27</v>
      </c>
      <c r="H8457" s="2"/>
      <c r="I8457" s="2">
        <v>2842</v>
      </c>
      <c r="J8457" s="2">
        <v>14.21</v>
      </c>
      <c r="K8457" s="2">
        <v>0</v>
      </c>
      <c r="L8457" s="2">
        <v>0</v>
      </c>
      <c r="M8457" s="2" t="str">
        <f>"603128"</f>
        <v>603128</v>
      </c>
      <c r="N8457" s="2" t="str">
        <f t="shared" ref="N8457:N8460" si="2526">"A453612732"</f>
        <v>A453612732</v>
      </c>
      <c r="O8457" s="2" t="str">
        <f>"3315.12"</f>
        <v>3315.12</v>
      </c>
      <c r="P8457" s="2">
        <v>20</v>
      </c>
      <c r="Q8457" s="2">
        <f>P8457*B8457</f>
        <v>4000</v>
      </c>
      <c r="R8457" s="2">
        <f>(Q8457-O8457)/O8457*100</f>
        <v>20.6592823185888</v>
      </c>
    </row>
    <row r="8458" spans="1:18">
      <c r="A8458" s="2" t="str">
        <f>"盛达矿业"</f>
        <v>盛达矿业</v>
      </c>
      <c r="B8458" s="2">
        <v>100</v>
      </c>
      <c r="C8458" s="2">
        <v>100</v>
      </c>
      <c r="D8458" s="2" t="str">
        <f>"人民币"</f>
        <v>人民币</v>
      </c>
      <c r="E8458" s="2">
        <v>38.308</v>
      </c>
      <c r="F8458" s="2">
        <v>-1175.77</v>
      </c>
      <c r="G8458" s="2">
        <v>-30.69</v>
      </c>
      <c r="H8458" s="2"/>
      <c r="I8458" s="2">
        <v>2655</v>
      </c>
      <c r="J8458" s="2">
        <v>26.55</v>
      </c>
      <c r="K8458" s="2">
        <v>0</v>
      </c>
      <c r="L8458" s="2">
        <v>100</v>
      </c>
      <c r="M8458" s="2" t="str">
        <f>"000603"</f>
        <v>000603</v>
      </c>
      <c r="N8458" s="2" t="str">
        <f>"0157472516"</f>
        <v>0157472516</v>
      </c>
      <c r="O8458" s="2" t="str">
        <f>"3830.77"</f>
        <v>3830.77</v>
      </c>
      <c r="P8458" s="2">
        <v>40</v>
      </c>
      <c r="Q8458" s="2">
        <f>P8458*B8458</f>
        <v>4000</v>
      </c>
      <c r="R8458" s="2">
        <f>(Q8458-O8458)/O8458*100</f>
        <v>4.41764971533138</v>
      </c>
    </row>
    <row r="8459" spans="1:18">
      <c r="A8459" s="2" t="str">
        <f>"大众交通"</f>
        <v>大众交通</v>
      </c>
      <c r="B8459" s="2">
        <v>100</v>
      </c>
      <c r="C8459" s="2">
        <v>100</v>
      </c>
      <c r="D8459" s="2" t="str">
        <f>"人民币"</f>
        <v>人民币</v>
      </c>
      <c r="E8459" s="2">
        <v>30.941</v>
      </c>
      <c r="F8459" s="2">
        <v>-1037.13</v>
      </c>
      <c r="G8459" s="2">
        <v>-33.52</v>
      </c>
      <c r="H8459" s="2"/>
      <c r="I8459" s="2">
        <v>2057</v>
      </c>
      <c r="J8459" s="2">
        <v>20.57</v>
      </c>
      <c r="K8459" s="2">
        <v>0</v>
      </c>
      <c r="L8459" s="2">
        <v>0</v>
      </c>
      <c r="M8459" s="2" t="str">
        <f>"600611"</f>
        <v>600611</v>
      </c>
      <c r="N8459" s="2" t="str">
        <f>"A453612732"</f>
        <v>A453612732</v>
      </c>
      <c r="O8459" s="2" t="str">
        <f>"3094.13"</f>
        <v>3094.13</v>
      </c>
      <c r="P8459" s="2">
        <v>28</v>
      </c>
      <c r="Q8459" s="2">
        <f>P8459*B8459</f>
        <v>2800</v>
      </c>
      <c r="R8459" s="2">
        <f>(Q8459-O8459)/O8459*100</f>
        <v>-9.50606470962759</v>
      </c>
    </row>
    <row r="8460" spans="1:18">
      <c r="A8460" s="2" t="str">
        <f>"中国中车"</f>
        <v>中国中车</v>
      </c>
      <c r="B8460" s="2">
        <v>100</v>
      </c>
      <c r="C8460" s="2">
        <v>100</v>
      </c>
      <c r="D8460" s="2" t="str">
        <f>"人民币"</f>
        <v>人民币</v>
      </c>
      <c r="E8460" s="2">
        <v>26.395</v>
      </c>
      <c r="F8460" s="2">
        <v>-631.5</v>
      </c>
      <c r="G8460" s="2">
        <v>-23.92</v>
      </c>
      <c r="H8460" s="2"/>
      <c r="I8460" s="2">
        <v>2008</v>
      </c>
      <c r="J8460" s="2">
        <v>20.08</v>
      </c>
      <c r="K8460" s="2">
        <v>0</v>
      </c>
      <c r="L8460" s="2">
        <v>100</v>
      </c>
      <c r="M8460" s="2" t="str">
        <f>"601766"</f>
        <v>601766</v>
      </c>
      <c r="N8460" s="2" t="str">
        <f>"A453612732"</f>
        <v>A453612732</v>
      </c>
      <c r="O8460" s="2" t="str">
        <f>"2639.50"</f>
        <v>2639.50</v>
      </c>
      <c r="P8460" s="2">
        <v>30</v>
      </c>
      <c r="Q8460" s="2">
        <f>P8460*B8460</f>
        <v>3000</v>
      </c>
      <c r="R8460" s="2">
        <f>(Q8460-O8460)/O8460*100</f>
        <v>13.6578897518469</v>
      </c>
    </row>
    <row r="8461" spans="1:18">
      <c r="A8461" s="2" t="s">
        <v>8</v>
      </c>
      <c r="B8461" s="2" t="s">
        <v>9</v>
      </c>
      <c r="C8461" s="4" t="s">
        <v>10</v>
      </c>
      <c r="D8461" s="4"/>
      <c r="E8461" s="4"/>
      <c r="F8461" s="2"/>
      <c r="G8461" s="2">
        <f>SUM(G8445:G8460)</f>
        <v>-178.38</v>
      </c>
      <c r="H8461" s="2"/>
      <c r="I8461" s="2"/>
      <c r="J8461" s="2"/>
      <c r="K8461" s="2"/>
      <c r="L8461" s="2"/>
      <c r="M8461" s="2"/>
      <c r="N8461" s="2"/>
      <c r="O8461" s="2"/>
      <c r="P8461" s="2"/>
      <c r="Q8461" s="2">
        <f>SUM(Q8445:Q8460)</f>
        <v>134800</v>
      </c>
      <c r="R8461" s="2"/>
    </row>
    <row r="8462" customFormat="1" spans="3:8">
      <c r="C8462" s="5"/>
      <c r="D8462" s="5"/>
      <c r="E8462" s="5"/>
      <c r="H8462" s="6">
        <v>42257</v>
      </c>
    </row>
    <row r="8463" customFormat="1" spans="10:10">
      <c r="J8463" s="6">
        <f>H8462+1</f>
        <v>42258</v>
      </c>
    </row>
    <row r="8464" customFormat="1" spans="2:11">
      <c r="B8464" t="s">
        <v>11</v>
      </c>
      <c r="K8464" s="7">
        <f ca="1">NOW()</f>
        <v>42259.9654398148</v>
      </c>
    </row>
    <row r="8465" customFormat="1" spans="9:9">
      <c r="I8465" t="e">
        <f>D8457+1</f>
        <v>#VALUE!</v>
      </c>
    </row>
    <row r="8466" customFormat="1"/>
    <row r="8467" spans="1:18">
      <c r="A8467" s="2" t="s">
        <v>0</v>
      </c>
      <c r="B8467" s="2" t="str">
        <f>"证券数量"</f>
        <v>证券数量</v>
      </c>
      <c r="C8467" s="2" t="s">
        <v>1</v>
      </c>
      <c r="D8467" s="2" t="str">
        <f>"价格币种"</f>
        <v>价格币种</v>
      </c>
      <c r="E8467" s="2" t="str">
        <f>"成本价"</f>
        <v>成本价</v>
      </c>
      <c r="F8467" s="2" t="str">
        <f>"浮动盈亏"</f>
        <v>浮动盈亏</v>
      </c>
      <c r="G8467" s="2" t="str">
        <f>"盈亏比例(%)"</f>
        <v>盈亏比例(%)</v>
      </c>
      <c r="H8467" s="2" t="str">
        <f>"折算汇率"</f>
        <v>折算汇率</v>
      </c>
      <c r="I8467" s="2" t="str">
        <f>"最新市值"</f>
        <v>最新市值</v>
      </c>
      <c r="J8467" s="2" t="str">
        <f>"当前价"</f>
        <v>当前价</v>
      </c>
      <c r="K8467" s="2" t="str">
        <f>"今买数量"</f>
        <v>今买数量</v>
      </c>
      <c r="L8467" s="2" t="str">
        <f>"今卖数量"</f>
        <v>今卖数量</v>
      </c>
      <c r="M8467" s="2" t="str">
        <f>"证券代码"</f>
        <v>证券代码</v>
      </c>
      <c r="N8467" s="2" t="str">
        <f>"股东代码"</f>
        <v>股东代码</v>
      </c>
      <c r="O8467" s="2" t="str">
        <f>"成本金额"</f>
        <v>成本金额</v>
      </c>
      <c r="P8467" s="2" t="s">
        <v>2</v>
      </c>
      <c r="Q8467" s="2"/>
      <c r="R8467" s="2" t="s">
        <v>3</v>
      </c>
    </row>
    <row r="8468" spans="1:18">
      <c r="A8468" s="2" t="s">
        <v>4</v>
      </c>
      <c r="B8468" s="9" t="s">
        <v>5</v>
      </c>
      <c r="C8468" s="9" t="s">
        <v>5</v>
      </c>
      <c r="D8468" s="2" t="str">
        <f t="shared" ref="D8468:D8483" si="2527">"人民币"</f>
        <v>人民币</v>
      </c>
      <c r="E8468" s="2">
        <v>19.758</v>
      </c>
      <c r="F8468" s="2">
        <v>-1294.53</v>
      </c>
      <c r="G8468" s="2">
        <v>-8.19</v>
      </c>
      <c r="H8468" s="9" t="s">
        <v>6</v>
      </c>
      <c r="I8468" s="2">
        <v>14512</v>
      </c>
      <c r="J8468" s="2">
        <v>18.14</v>
      </c>
      <c r="K8468" s="2">
        <v>0</v>
      </c>
      <c r="L8468" s="2">
        <v>0</v>
      </c>
      <c r="M8468" s="2" t="str">
        <f>"000936"</f>
        <v>000936</v>
      </c>
      <c r="N8468" s="2" t="str">
        <f t="shared" ref="N8468:N8471" si="2528">"0157472516"</f>
        <v>0157472516</v>
      </c>
      <c r="O8468" s="2" t="str">
        <f>"15806.53"</f>
        <v>15806.53</v>
      </c>
      <c r="P8468" s="2">
        <v>30</v>
      </c>
      <c r="Q8468" s="2">
        <f t="shared" ref="Q8468:Q8483" si="2529">P8468*B8468</f>
        <v>24000</v>
      </c>
      <c r="R8468" s="2">
        <f t="shared" ref="R8468:R8483" si="2530">(Q8468-O8468)/O8468*100</f>
        <v>51.835981711356</v>
      </c>
    </row>
    <row r="8469" spans="1:18">
      <c r="A8469" s="2" t="str">
        <f>"创业板B"</f>
        <v>创业板B</v>
      </c>
      <c r="B8469" s="2">
        <v>10000</v>
      </c>
      <c r="C8469" s="2">
        <v>10000</v>
      </c>
      <c r="D8469" s="2" t="str">
        <f>"人民币"</f>
        <v>人民币</v>
      </c>
      <c r="E8469" s="2">
        <v>1.116</v>
      </c>
      <c r="F8469" s="2">
        <v>-927.5</v>
      </c>
      <c r="G8469" s="2">
        <v>-8.33</v>
      </c>
      <c r="H8469" s="2"/>
      <c r="I8469" s="2">
        <v>10230</v>
      </c>
      <c r="J8469" s="2">
        <v>1.023</v>
      </c>
      <c r="K8469" s="2">
        <v>0</v>
      </c>
      <c r="L8469" s="2">
        <v>0</v>
      </c>
      <c r="M8469" s="2" t="str">
        <f>"150153"</f>
        <v>150153</v>
      </c>
      <c r="N8469" s="2" t="str">
        <f>"0157472516"</f>
        <v>0157472516</v>
      </c>
      <c r="O8469" s="2" t="str">
        <f>"11157.50"</f>
        <v>11157.50</v>
      </c>
      <c r="P8469" s="2">
        <v>1.3</v>
      </c>
      <c r="Q8469" s="2">
        <f>P8469*B8469</f>
        <v>13000</v>
      </c>
      <c r="R8469" s="2">
        <f>(Q8469-O8469)/O8469*100</f>
        <v>16.5135559041004</v>
      </c>
    </row>
    <row r="8470" spans="1:18">
      <c r="A8470" s="2" t="s">
        <v>7</v>
      </c>
      <c r="B8470" s="2">
        <v>600</v>
      </c>
      <c r="C8470" s="2">
        <v>600</v>
      </c>
      <c r="D8470" s="2" t="str">
        <f>"人民币"</f>
        <v>人民币</v>
      </c>
      <c r="E8470" s="2">
        <v>17.548</v>
      </c>
      <c r="F8470" s="2">
        <v>-310.88</v>
      </c>
      <c r="G8470" s="2">
        <v>-2.95</v>
      </c>
      <c r="H8470" s="2"/>
      <c r="I8470" s="2">
        <v>10218</v>
      </c>
      <c r="J8470" s="2">
        <v>17.03</v>
      </c>
      <c r="K8470" s="2">
        <v>0</v>
      </c>
      <c r="L8470" s="2">
        <v>0</v>
      </c>
      <c r="M8470" s="2" t="str">
        <f>"600008"</f>
        <v>600008</v>
      </c>
      <c r="N8470" s="2" t="str">
        <f t="shared" ref="N8470:N8473" si="2531">"A453612732"</f>
        <v>A453612732</v>
      </c>
      <c r="O8470" s="2" t="str">
        <f>"10528.88"</f>
        <v>10528.88</v>
      </c>
      <c r="P8470" s="2">
        <v>25</v>
      </c>
      <c r="Q8470" s="2">
        <f>P8470*B8470</f>
        <v>15000</v>
      </c>
      <c r="R8470" s="2">
        <f>(Q8470-O8470)/O8470*100</f>
        <v>42.4652954540274</v>
      </c>
    </row>
    <row r="8471" spans="1:18">
      <c r="A8471" s="2" t="str">
        <f>"华英农业"</f>
        <v>华英农业</v>
      </c>
      <c r="B8471" s="2">
        <v>600</v>
      </c>
      <c r="C8471" s="2">
        <v>300</v>
      </c>
      <c r="D8471" s="2" t="str">
        <f>"人民币"</f>
        <v>人民币</v>
      </c>
      <c r="E8471" s="2">
        <v>14.948</v>
      </c>
      <c r="F8471" s="2">
        <v>-418.66</v>
      </c>
      <c r="G8471" s="2">
        <v>-4.67</v>
      </c>
      <c r="H8471" s="2"/>
      <c r="I8471" s="2">
        <v>8550</v>
      </c>
      <c r="J8471" s="2">
        <v>14.25</v>
      </c>
      <c r="K8471" s="2">
        <v>300</v>
      </c>
      <c r="L8471" s="2">
        <v>0</v>
      </c>
      <c r="M8471" s="2" t="str">
        <f>"002321"</f>
        <v>002321</v>
      </c>
      <c r="N8471" s="2" t="str">
        <f>"0157472516"</f>
        <v>0157472516</v>
      </c>
      <c r="O8471" s="2" t="str">
        <f>"8968.66"</f>
        <v>8968.66</v>
      </c>
      <c r="P8471" s="2">
        <v>25</v>
      </c>
      <c r="Q8471" s="2">
        <f>P8471*B8471</f>
        <v>15000</v>
      </c>
      <c r="R8471" s="2">
        <f>(Q8471-O8471)/O8471*100</f>
        <v>67.2490650777262</v>
      </c>
    </row>
    <row r="8472" spans="1:18">
      <c r="A8472" s="2" t="str">
        <f>"*ST阳化"</f>
        <v>*ST阳化</v>
      </c>
      <c r="B8472" s="2">
        <v>900</v>
      </c>
      <c r="C8472" s="2">
        <v>600</v>
      </c>
      <c r="D8472" s="2" t="str">
        <f>"人民币"</f>
        <v>人民币</v>
      </c>
      <c r="E8472" s="2">
        <v>7.599</v>
      </c>
      <c r="F8472" s="2">
        <v>-80.2</v>
      </c>
      <c r="G8472" s="2">
        <v>-1.17</v>
      </c>
      <c r="H8472" s="2"/>
      <c r="I8472" s="2">
        <v>6759</v>
      </c>
      <c r="J8472" s="2">
        <v>7.51</v>
      </c>
      <c r="K8472" s="2">
        <v>300</v>
      </c>
      <c r="L8472" s="2">
        <v>0</v>
      </c>
      <c r="M8472" s="2" t="str">
        <f>"600691"</f>
        <v>600691</v>
      </c>
      <c r="N8472" s="2" t="str">
        <f>"A453612732"</f>
        <v>A453612732</v>
      </c>
      <c r="O8472" s="2" t="str">
        <f>"6839.20"</f>
        <v>6839.20</v>
      </c>
      <c r="P8472" s="2">
        <v>11</v>
      </c>
      <c r="Q8472" s="2">
        <f>P8472*B8472</f>
        <v>9900</v>
      </c>
      <c r="R8472" s="2">
        <f>(Q8472-O8472)/O8472*100</f>
        <v>44.7537723710376</v>
      </c>
    </row>
    <row r="8473" spans="1:18">
      <c r="A8473" s="2" t="str">
        <f>"雪峰科技"</f>
        <v>雪峰科技</v>
      </c>
      <c r="B8473" s="2">
        <v>200</v>
      </c>
      <c r="C8473" s="2">
        <v>100</v>
      </c>
      <c r="D8473" s="2" t="str">
        <f>"人民币"</f>
        <v>人民币</v>
      </c>
      <c r="E8473" s="2">
        <v>37.898</v>
      </c>
      <c r="F8473" s="2">
        <v>-1239.59</v>
      </c>
      <c r="G8473" s="2">
        <v>-16.35</v>
      </c>
      <c r="H8473" s="2"/>
      <c r="I8473" s="2">
        <v>6340</v>
      </c>
      <c r="J8473" s="2">
        <v>31.7</v>
      </c>
      <c r="K8473" s="2">
        <v>100</v>
      </c>
      <c r="L8473" s="2">
        <v>0</v>
      </c>
      <c r="M8473" s="2" t="str">
        <f>"603227"</f>
        <v>603227</v>
      </c>
      <c r="N8473" s="2" t="str">
        <f>"A453612732"</f>
        <v>A453612732</v>
      </c>
      <c r="O8473" s="2" t="str">
        <f>"7579.59"</f>
        <v>7579.59</v>
      </c>
      <c r="P8473" s="2">
        <v>42</v>
      </c>
      <c r="Q8473" s="2">
        <f>P8473*B8473</f>
        <v>8400</v>
      </c>
      <c r="R8473" s="2">
        <f>(Q8473-O8473)/O8473*100</f>
        <v>10.8239363870605</v>
      </c>
    </row>
    <row r="8474" spans="1:18">
      <c r="A8474" s="2" t="str">
        <f>"三花股份"</f>
        <v>三花股份</v>
      </c>
      <c r="B8474" s="2">
        <v>400</v>
      </c>
      <c r="C8474" s="2">
        <v>400</v>
      </c>
      <c r="D8474" s="2" t="str">
        <f>"人民币"</f>
        <v>人民币</v>
      </c>
      <c r="E8474" s="2">
        <v>13.737</v>
      </c>
      <c r="F8474" s="2">
        <v>69.25</v>
      </c>
      <c r="G8474" s="2">
        <v>1.26</v>
      </c>
      <c r="H8474" s="2"/>
      <c r="I8474" s="2">
        <v>5564</v>
      </c>
      <c r="J8474" s="2">
        <v>13.91</v>
      </c>
      <c r="K8474" s="2">
        <v>0</v>
      </c>
      <c r="L8474" s="2">
        <v>0</v>
      </c>
      <c r="M8474" s="2" t="str">
        <f>"002050"</f>
        <v>002050</v>
      </c>
      <c r="N8474" s="2" t="str">
        <f t="shared" ref="N8474:N8479" si="2532">"0157472516"</f>
        <v>0157472516</v>
      </c>
      <c r="O8474" s="2" t="str">
        <f>"5494.75"</f>
        <v>5494.75</v>
      </c>
      <c r="P8474" s="2">
        <v>20</v>
      </c>
      <c r="Q8474" s="2">
        <f>P8474*B8474</f>
        <v>8000</v>
      </c>
      <c r="R8474" s="2">
        <f>(Q8474-O8474)/O8474*100</f>
        <v>45.5935210883116</v>
      </c>
    </row>
    <row r="8475" spans="1:18">
      <c r="A8475" s="2" t="str">
        <f>"农 产 品"</f>
        <v>农 产 品</v>
      </c>
      <c r="B8475" s="2">
        <v>200</v>
      </c>
      <c r="C8475" s="2">
        <v>200</v>
      </c>
      <c r="D8475" s="2" t="str">
        <f>"人民币"</f>
        <v>人民币</v>
      </c>
      <c r="E8475" s="2">
        <v>25.665</v>
      </c>
      <c r="F8475" s="2">
        <v>-601</v>
      </c>
      <c r="G8475" s="2">
        <v>-11.71</v>
      </c>
      <c r="H8475" s="2"/>
      <c r="I8475" s="2">
        <v>4532</v>
      </c>
      <c r="J8475" s="2">
        <v>22.66</v>
      </c>
      <c r="K8475" s="2">
        <v>0</v>
      </c>
      <c r="L8475" s="2">
        <v>0</v>
      </c>
      <c r="M8475" s="2" t="str">
        <f>"000061"</f>
        <v>000061</v>
      </c>
      <c r="N8475" s="2" t="str">
        <f>"0157472516"</f>
        <v>0157472516</v>
      </c>
      <c r="O8475" s="2" t="str">
        <f>"5133.00"</f>
        <v>5133.00</v>
      </c>
      <c r="P8475" s="2">
        <v>35</v>
      </c>
      <c r="Q8475" s="2">
        <f>P8475*B8475</f>
        <v>7000</v>
      </c>
      <c r="R8475" s="2">
        <f>(Q8475-O8475)/O8475*100</f>
        <v>36.3724917202416</v>
      </c>
    </row>
    <row r="8476" spans="1:18">
      <c r="A8476" s="2" t="str">
        <f>"北京城建"</f>
        <v>北京城建</v>
      </c>
      <c r="B8476" s="2">
        <v>200</v>
      </c>
      <c r="C8476" s="2">
        <v>200</v>
      </c>
      <c r="D8476" s="2" t="str">
        <f>"人民币"</f>
        <v>人民币</v>
      </c>
      <c r="E8476" s="2">
        <v>24.605</v>
      </c>
      <c r="F8476" s="2">
        <v>-394.99</v>
      </c>
      <c r="G8476" s="2">
        <v>-8.03</v>
      </c>
      <c r="H8476" s="2"/>
      <c r="I8476" s="2">
        <v>4526</v>
      </c>
      <c r="J8476" s="2">
        <v>22.63</v>
      </c>
      <c r="K8476" s="2">
        <v>0</v>
      </c>
      <c r="L8476" s="2">
        <v>0</v>
      </c>
      <c r="M8476" s="2" t="str">
        <f>"600266"</f>
        <v>600266</v>
      </c>
      <c r="N8476" s="2" t="str">
        <f t="shared" ref="N8476:N8478" si="2533">"A453612732"</f>
        <v>A453612732</v>
      </c>
      <c r="O8476" s="2" t="str">
        <f>"4920.99"</f>
        <v>4920.99</v>
      </c>
      <c r="P8476" s="2">
        <v>28</v>
      </c>
      <c r="Q8476" s="2">
        <f>P8476*B8476</f>
        <v>5600</v>
      </c>
      <c r="R8476" s="2">
        <f>(Q8476-O8476)/O8476*100</f>
        <v>13.7982397850839</v>
      </c>
    </row>
    <row r="8477" spans="1:18">
      <c r="A8477" s="2" t="str">
        <f>"上汽集团"</f>
        <v>上汽集团</v>
      </c>
      <c r="B8477" s="2">
        <v>200</v>
      </c>
      <c r="C8477" s="2">
        <v>200</v>
      </c>
      <c r="D8477" s="2" t="str">
        <f>"人民币"</f>
        <v>人民币</v>
      </c>
      <c r="E8477" s="2">
        <v>24.736</v>
      </c>
      <c r="F8477" s="2">
        <v>-449.12</v>
      </c>
      <c r="G8477" s="2">
        <v>-9.08</v>
      </c>
      <c r="H8477" s="2"/>
      <c r="I8477" s="2">
        <v>4498</v>
      </c>
      <c r="J8477" s="2">
        <v>22.49</v>
      </c>
      <c r="K8477" s="2">
        <v>0</v>
      </c>
      <c r="L8477" s="2">
        <v>0</v>
      </c>
      <c r="M8477" s="2" t="str">
        <f>"600104"</f>
        <v>600104</v>
      </c>
      <c r="N8477" s="2" t="str">
        <f>"A453612732"</f>
        <v>A453612732</v>
      </c>
      <c r="O8477" s="2" t="str">
        <f>"4947.12"</f>
        <v>4947.12</v>
      </c>
      <c r="P8477" s="2">
        <v>35</v>
      </c>
      <c r="Q8477" s="2">
        <f>P8477*B8477</f>
        <v>7000</v>
      </c>
      <c r="R8477" s="2">
        <f>(Q8477-O8477)/O8477*100</f>
        <v>41.4964666310904</v>
      </c>
    </row>
    <row r="8478" spans="1:18">
      <c r="A8478" s="2" t="str">
        <f>"中海集运"</f>
        <v>中海集运</v>
      </c>
      <c r="B8478" s="2">
        <v>400</v>
      </c>
      <c r="C8478" s="2">
        <v>400</v>
      </c>
      <c r="D8478" s="2" t="str">
        <f>"人民币"</f>
        <v>人民币</v>
      </c>
      <c r="E8478" s="2">
        <v>9.099</v>
      </c>
      <c r="F8478" s="2">
        <v>-167.68</v>
      </c>
      <c r="G8478" s="2">
        <v>-4.6</v>
      </c>
      <c r="H8478" s="2"/>
      <c r="I8478" s="2">
        <v>3472</v>
      </c>
      <c r="J8478" s="2">
        <v>8.68</v>
      </c>
      <c r="K8478" s="2">
        <v>0</v>
      </c>
      <c r="L8478" s="2">
        <v>0</v>
      </c>
      <c r="M8478" s="2" t="str">
        <f>"601866"</f>
        <v>601866</v>
      </c>
      <c r="N8478" s="2" t="str">
        <f>"A453612732"</f>
        <v>A453612732</v>
      </c>
      <c r="O8478" s="2" t="str">
        <f>"3639.68"</f>
        <v>3639.68</v>
      </c>
      <c r="P8478" s="2">
        <v>12</v>
      </c>
      <c r="Q8478" s="2">
        <f>P8478*B8478</f>
        <v>4800</v>
      </c>
      <c r="R8478" s="2">
        <f>(Q8478-O8478)/O8478*100</f>
        <v>31.8797256901706</v>
      </c>
    </row>
    <row r="8479" spans="1:18">
      <c r="A8479" s="2" t="str">
        <f>"中航军B"</f>
        <v>中航军B</v>
      </c>
      <c r="B8479" s="2">
        <v>3000</v>
      </c>
      <c r="C8479" s="2">
        <v>3000</v>
      </c>
      <c r="D8479" s="2" t="str">
        <f>"人民币"</f>
        <v>人民币</v>
      </c>
      <c r="E8479" s="2">
        <v>0.972</v>
      </c>
      <c r="F8479" s="2">
        <v>-62</v>
      </c>
      <c r="G8479" s="2">
        <v>-2.16</v>
      </c>
      <c r="H8479" s="2"/>
      <c r="I8479" s="2">
        <v>2853</v>
      </c>
      <c r="J8479" s="2">
        <v>0.951</v>
      </c>
      <c r="K8479" s="2">
        <v>0</v>
      </c>
      <c r="L8479" s="2">
        <v>0</v>
      </c>
      <c r="M8479" s="2" t="str">
        <f>"150222"</f>
        <v>150222</v>
      </c>
      <c r="N8479" s="2" t="str">
        <f>"0157472516"</f>
        <v>0157472516</v>
      </c>
      <c r="O8479" s="2" t="str">
        <f>"2915.00"</f>
        <v>2915.00</v>
      </c>
      <c r="P8479" s="2">
        <v>1.1</v>
      </c>
      <c r="Q8479" s="2">
        <f>P8479*B8479</f>
        <v>3300</v>
      </c>
      <c r="R8479" s="2">
        <f>(Q8479-O8479)/O8479*100</f>
        <v>13.2075471698113</v>
      </c>
    </row>
    <row r="8480" spans="1:18">
      <c r="A8480" s="2" t="str">
        <f>"华贸物流"</f>
        <v>华贸物流</v>
      </c>
      <c r="B8480" s="2">
        <v>200</v>
      </c>
      <c r="C8480" s="2">
        <v>200</v>
      </c>
      <c r="D8480" s="2" t="str">
        <f>"人民币"</f>
        <v>人民币</v>
      </c>
      <c r="E8480" s="2">
        <v>16.576</v>
      </c>
      <c r="F8480" s="2">
        <v>-473.12</v>
      </c>
      <c r="G8480" s="2">
        <v>-14.27</v>
      </c>
      <c r="H8480" s="2"/>
      <c r="I8480" s="2">
        <v>2842</v>
      </c>
      <c r="J8480" s="2">
        <v>14.21</v>
      </c>
      <c r="K8480" s="2">
        <v>0</v>
      </c>
      <c r="L8480" s="2">
        <v>0</v>
      </c>
      <c r="M8480" s="2" t="str">
        <f>"603128"</f>
        <v>603128</v>
      </c>
      <c r="N8480" s="2" t="str">
        <f t="shared" ref="N8480:N8483" si="2534">"A453612732"</f>
        <v>A453612732</v>
      </c>
      <c r="O8480" s="2" t="str">
        <f>"3315.12"</f>
        <v>3315.12</v>
      </c>
      <c r="P8480" s="2">
        <v>20</v>
      </c>
      <c r="Q8480" s="2">
        <f>P8480*B8480</f>
        <v>4000</v>
      </c>
      <c r="R8480" s="2">
        <f>(Q8480-O8480)/O8480*100</f>
        <v>20.6592823185888</v>
      </c>
    </row>
    <row r="8481" spans="1:18">
      <c r="A8481" s="2" t="str">
        <f>"盛达矿业"</f>
        <v>盛达矿业</v>
      </c>
      <c r="B8481" s="2">
        <v>100</v>
      </c>
      <c r="C8481" s="2">
        <v>100</v>
      </c>
      <c r="D8481" s="2" t="str">
        <f>"人民币"</f>
        <v>人民币</v>
      </c>
      <c r="E8481" s="2">
        <v>38.308</v>
      </c>
      <c r="F8481" s="2">
        <v>-1175.77</v>
      </c>
      <c r="G8481" s="2">
        <v>-30.69</v>
      </c>
      <c r="H8481" s="2"/>
      <c r="I8481" s="2">
        <v>2655</v>
      </c>
      <c r="J8481" s="2">
        <v>26.55</v>
      </c>
      <c r="K8481" s="2">
        <v>0</v>
      </c>
      <c r="L8481" s="2">
        <v>100</v>
      </c>
      <c r="M8481" s="2" t="str">
        <f>"000603"</f>
        <v>000603</v>
      </c>
      <c r="N8481" s="2" t="str">
        <f>"0157472516"</f>
        <v>0157472516</v>
      </c>
      <c r="O8481" s="2" t="str">
        <f>"3830.77"</f>
        <v>3830.77</v>
      </c>
      <c r="P8481" s="2">
        <v>40</v>
      </c>
      <c r="Q8481" s="2">
        <f>P8481*B8481</f>
        <v>4000</v>
      </c>
      <c r="R8481" s="2">
        <f>(Q8481-O8481)/O8481*100</f>
        <v>4.41764971533138</v>
      </c>
    </row>
    <row r="8482" spans="1:18">
      <c r="A8482" s="2" t="str">
        <f>"大众交通"</f>
        <v>大众交通</v>
      </c>
      <c r="B8482" s="2">
        <v>100</v>
      </c>
      <c r="C8482" s="2">
        <v>100</v>
      </c>
      <c r="D8482" s="2" t="str">
        <f>"人民币"</f>
        <v>人民币</v>
      </c>
      <c r="E8482" s="2">
        <v>30.941</v>
      </c>
      <c r="F8482" s="2">
        <v>-1037.13</v>
      </c>
      <c r="G8482" s="2">
        <v>-33.52</v>
      </c>
      <c r="H8482" s="2"/>
      <c r="I8482" s="2">
        <v>2057</v>
      </c>
      <c r="J8482" s="2">
        <v>20.57</v>
      </c>
      <c r="K8482" s="2">
        <v>0</v>
      </c>
      <c r="L8482" s="2">
        <v>0</v>
      </c>
      <c r="M8482" s="2" t="str">
        <f>"600611"</f>
        <v>600611</v>
      </c>
      <c r="N8482" s="2" t="str">
        <f>"A453612732"</f>
        <v>A453612732</v>
      </c>
      <c r="O8482" s="2" t="str">
        <f>"3094.13"</f>
        <v>3094.13</v>
      </c>
      <c r="P8482" s="2">
        <v>28</v>
      </c>
      <c r="Q8482" s="2">
        <f>P8482*B8482</f>
        <v>2800</v>
      </c>
      <c r="R8482" s="2">
        <f>(Q8482-O8482)/O8482*100</f>
        <v>-9.50606470962759</v>
      </c>
    </row>
    <row r="8483" spans="1:18">
      <c r="A8483" s="2" t="str">
        <f>"中国中车"</f>
        <v>中国中车</v>
      </c>
      <c r="B8483" s="2">
        <v>100</v>
      </c>
      <c r="C8483" s="2">
        <v>100</v>
      </c>
      <c r="D8483" s="2" t="str">
        <f>"人民币"</f>
        <v>人民币</v>
      </c>
      <c r="E8483" s="2">
        <v>26.395</v>
      </c>
      <c r="F8483" s="2">
        <v>-631.5</v>
      </c>
      <c r="G8483" s="2">
        <v>-23.92</v>
      </c>
      <c r="H8483" s="2"/>
      <c r="I8483" s="2">
        <v>2008</v>
      </c>
      <c r="J8483" s="2">
        <v>20.08</v>
      </c>
      <c r="K8483" s="2">
        <v>0</v>
      </c>
      <c r="L8483" s="2">
        <v>100</v>
      </c>
      <c r="M8483" s="2" t="str">
        <f>"601766"</f>
        <v>601766</v>
      </c>
      <c r="N8483" s="2" t="str">
        <f>"A453612732"</f>
        <v>A453612732</v>
      </c>
      <c r="O8483" s="2" t="str">
        <f>"2639.50"</f>
        <v>2639.50</v>
      </c>
      <c r="P8483" s="2">
        <v>30</v>
      </c>
      <c r="Q8483" s="2">
        <f>P8483*B8483</f>
        <v>3000</v>
      </c>
      <c r="R8483" s="2">
        <f>(Q8483-O8483)/O8483*100</f>
        <v>13.6578897518469</v>
      </c>
    </row>
    <row r="8484" spans="1:18">
      <c r="A8484" s="2" t="s">
        <v>8</v>
      </c>
      <c r="B8484" s="2" t="s">
        <v>9</v>
      </c>
      <c r="C8484" s="4" t="s">
        <v>10</v>
      </c>
      <c r="D8484" s="4"/>
      <c r="E8484" s="4"/>
      <c r="F8484" s="2"/>
      <c r="G8484" s="2">
        <f>SUM(G8468:G8483)</f>
        <v>-178.38</v>
      </c>
      <c r="H8484" s="2"/>
      <c r="I8484" s="2"/>
      <c r="J8484" s="2"/>
      <c r="K8484" s="2"/>
      <c r="L8484" s="2"/>
      <c r="M8484" s="2"/>
      <c r="N8484" s="2"/>
      <c r="O8484" s="2"/>
      <c r="P8484" s="2"/>
      <c r="Q8484" s="2">
        <f>SUM(Q8468:Q8483)</f>
        <v>134800</v>
      </c>
      <c r="R8484" s="2"/>
    </row>
    <row r="8485" customFormat="1" spans="3:8">
      <c r="C8485" s="5"/>
      <c r="D8485" s="5"/>
      <c r="E8485" s="5"/>
      <c r="H8485" s="6">
        <v>42257</v>
      </c>
    </row>
    <row r="8486" customFormat="1" spans="10:10">
      <c r="J8486" s="6">
        <f>H8485+1</f>
        <v>42258</v>
      </c>
    </row>
    <row r="8487" customFormat="1" spans="2:11">
      <c r="B8487" t="s">
        <v>11</v>
      </c>
      <c r="K8487" s="7">
        <f ca="1">NOW()</f>
        <v>42259.9654398148</v>
      </c>
    </row>
    <row r="8488" customFormat="1" spans="9:9">
      <c r="I8488" t="e">
        <f>D8480+1</f>
        <v>#VALUE!</v>
      </c>
    </row>
    <row r="8489" spans="2:18">
      <c r="B8489" s="2" t="str">
        <f>"币种"</f>
        <v>币种</v>
      </c>
      <c r="C8489" s="2" t="str">
        <f>"余额"</f>
        <v>余额</v>
      </c>
      <c r="D8489" s="2" t="str">
        <f>"可用"</f>
        <v>可用</v>
      </c>
      <c r="E8489" s="2" t="str">
        <f>"可取"</f>
        <v>可取</v>
      </c>
      <c r="F8489" s="2" t="str">
        <f>"参考市值"</f>
        <v>参考市值</v>
      </c>
      <c r="G8489" s="2" t="str">
        <f>"资产"</f>
        <v>资产</v>
      </c>
      <c r="H8489" s="2" t="str">
        <f>"盈亏"</f>
        <v>盈亏</v>
      </c>
      <c r="I8489" s="2"/>
      <c r="J8489" s="2"/>
      <c r="K8489" s="2"/>
      <c r="L8489" s="2"/>
      <c r="M8489" s="2"/>
      <c r="N8489" s="2"/>
      <c r="O8489" s="2"/>
      <c r="P8489" s="2"/>
      <c r="Q8489" s="2"/>
      <c r="R8489" s="2"/>
    </row>
    <row r="8490" spans="2:18">
      <c r="B8490" s="2" t="str">
        <f>"人民币"</f>
        <v>人民币</v>
      </c>
      <c r="C8490" s="2" t="str">
        <f>"5508.71"</f>
        <v>5508.71</v>
      </c>
      <c r="D8490" s="2" t="str">
        <f>"138.54"</f>
        <v>138.54</v>
      </c>
      <c r="E8490" s="2" t="str">
        <f>"138.54"</f>
        <v>138.54</v>
      </c>
      <c r="F8490" s="2" t="str">
        <f>"91616.00"</f>
        <v>91616.00</v>
      </c>
      <c r="G8490" s="2" t="str">
        <f>"91754.54"</f>
        <v>91754.54</v>
      </c>
      <c r="H8490" s="2" t="str">
        <f>"-9194.42"</f>
        <v>-9194.42</v>
      </c>
      <c r="I8490" s="2"/>
      <c r="J8490" s="2"/>
      <c r="K8490" s="2"/>
      <c r="L8490" s="2"/>
      <c r="M8490" s="2"/>
      <c r="N8490" s="2"/>
      <c r="O8490" s="2"/>
      <c r="P8490" s="2"/>
      <c r="Q8490" s="2"/>
      <c r="R8490" s="2"/>
    </row>
    <row r="8491" spans="2:18"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8"/>
    </row>
    <row r="8492" spans="2:18">
      <c r="B8492" s="2" t="s">
        <v>0</v>
      </c>
      <c r="C8492" s="2" t="str">
        <f>"证券数量"</f>
        <v>证券数量</v>
      </c>
      <c r="D8492" s="2" t="s">
        <v>1</v>
      </c>
      <c r="E8492" s="2" t="str">
        <f>"价格币种"</f>
        <v>价格币种</v>
      </c>
      <c r="F8492" s="2" t="str">
        <f>"成本价"</f>
        <v>成本价</v>
      </c>
      <c r="G8492" s="2" t="str">
        <f>"浮动盈亏"</f>
        <v>浮动盈亏</v>
      </c>
      <c r="H8492" s="2" t="str">
        <f>"盈亏比例(%)"</f>
        <v>盈亏比例(%)</v>
      </c>
      <c r="I8492" s="2" t="str">
        <f>"折算汇率"</f>
        <v>折算汇率</v>
      </c>
      <c r="J8492" s="2" t="str">
        <f>"最新市值"</f>
        <v>最新市值</v>
      </c>
      <c r="K8492" s="2" t="str">
        <f>"当前价"</f>
        <v>当前价</v>
      </c>
      <c r="L8492" s="2" t="str">
        <f>"今买数量"</f>
        <v>今买数量</v>
      </c>
      <c r="M8492" s="2" t="str">
        <f>"今卖数量"</f>
        <v>今卖数量</v>
      </c>
      <c r="N8492" s="2" t="str">
        <f>"证券代码"</f>
        <v>证券代码</v>
      </c>
      <c r="O8492" s="2" t="str">
        <f>"股东代码"</f>
        <v>股东代码</v>
      </c>
      <c r="P8492" s="2" t="str">
        <f>"成本金额"</f>
        <v>成本金额</v>
      </c>
      <c r="Q8492" s="2" t="s">
        <v>2</v>
      </c>
      <c r="R8492" s="2"/>
    </row>
    <row r="8493" spans="2:18">
      <c r="B8493" s="2" t="s">
        <v>4</v>
      </c>
      <c r="C8493" s="9" t="s">
        <v>5</v>
      </c>
      <c r="D8493" s="9" t="s">
        <v>5</v>
      </c>
      <c r="E8493" s="2" t="str">
        <f t="shared" ref="E8493:E8508" si="2535">"人民币"</f>
        <v>人民币</v>
      </c>
      <c r="F8493" s="2">
        <v>19.758</v>
      </c>
      <c r="G8493" s="2">
        <v>-1294.53</v>
      </c>
      <c r="H8493" s="2">
        <v>-8.19</v>
      </c>
      <c r="I8493" s="9" t="s">
        <v>6</v>
      </c>
      <c r="J8493" s="2">
        <v>14512</v>
      </c>
      <c r="K8493" s="2">
        <v>18.14</v>
      </c>
      <c r="L8493" s="2">
        <v>0</v>
      </c>
      <c r="M8493" s="2">
        <v>0</v>
      </c>
      <c r="N8493" s="2" t="str">
        <f>"000936"</f>
        <v>000936</v>
      </c>
      <c r="O8493" s="2" t="str">
        <f t="shared" ref="O8493:O8496" si="2536">"0157472516"</f>
        <v>0157472516</v>
      </c>
      <c r="P8493" s="2" t="str">
        <f>"15806.53"</f>
        <v>15806.53</v>
      </c>
      <c r="Q8493" s="2">
        <v>30</v>
      </c>
      <c r="R8493" s="2">
        <f t="shared" ref="R8493:R8508" si="2537">Q8493*C8493</f>
        <v>24000</v>
      </c>
    </row>
    <row r="8494" spans="2:18">
      <c r="B8494" s="2" t="str">
        <f>"创业板B"</f>
        <v>创业板B</v>
      </c>
      <c r="C8494" s="2">
        <v>10000</v>
      </c>
      <c r="D8494" s="2">
        <v>10000</v>
      </c>
      <c r="E8494" s="2" t="str">
        <f>"人民币"</f>
        <v>人民币</v>
      </c>
      <c r="F8494" s="2">
        <v>1.116</v>
      </c>
      <c r="G8494" s="2">
        <v>-927.5</v>
      </c>
      <c r="H8494" s="2">
        <v>-8.33</v>
      </c>
      <c r="I8494" s="2"/>
      <c r="J8494" s="2">
        <v>10230</v>
      </c>
      <c r="K8494" s="2">
        <v>1.023</v>
      </c>
      <c r="L8494" s="2">
        <v>0</v>
      </c>
      <c r="M8494" s="2">
        <v>0</v>
      </c>
      <c r="N8494" s="2" t="str">
        <f>"150153"</f>
        <v>150153</v>
      </c>
      <c r="O8494" s="2" t="str">
        <f>"0157472516"</f>
        <v>0157472516</v>
      </c>
      <c r="P8494" s="2" t="str">
        <f>"11157.50"</f>
        <v>11157.50</v>
      </c>
      <c r="Q8494" s="2">
        <v>1.3</v>
      </c>
      <c r="R8494" s="2">
        <f>Q8494*C8494</f>
        <v>13000</v>
      </c>
    </row>
    <row r="8495" spans="2:18">
      <c r="B8495" s="2" t="s">
        <v>7</v>
      </c>
      <c r="C8495" s="2">
        <v>600</v>
      </c>
      <c r="D8495" s="2">
        <v>600</v>
      </c>
      <c r="E8495" s="2" t="str">
        <f>"人民币"</f>
        <v>人民币</v>
      </c>
      <c r="F8495" s="2">
        <v>17.548</v>
      </c>
      <c r="G8495" s="2">
        <v>-310.88</v>
      </c>
      <c r="H8495" s="2">
        <v>-2.95</v>
      </c>
      <c r="I8495" s="2"/>
      <c r="J8495" s="2">
        <v>10218</v>
      </c>
      <c r="K8495" s="2">
        <v>17.03</v>
      </c>
      <c r="L8495" s="2">
        <v>0</v>
      </c>
      <c r="M8495" s="2">
        <v>0</v>
      </c>
      <c r="N8495" s="2" t="str">
        <f>"600008"</f>
        <v>600008</v>
      </c>
      <c r="O8495" s="2" t="str">
        <f t="shared" ref="O8495:O8498" si="2538">"A453612732"</f>
        <v>A453612732</v>
      </c>
      <c r="P8495" s="2" t="str">
        <f>"10528.88"</f>
        <v>10528.88</v>
      </c>
      <c r="Q8495" s="2">
        <v>25</v>
      </c>
      <c r="R8495" s="2">
        <f>Q8495*C8495</f>
        <v>15000</v>
      </c>
    </row>
    <row r="8496" spans="2:18">
      <c r="B8496" s="2" t="str">
        <f>"华英农业"</f>
        <v>华英农业</v>
      </c>
      <c r="C8496" s="2">
        <v>600</v>
      </c>
      <c r="D8496" s="2">
        <v>300</v>
      </c>
      <c r="E8496" s="2" t="str">
        <f>"人民币"</f>
        <v>人民币</v>
      </c>
      <c r="F8496" s="2">
        <v>14.948</v>
      </c>
      <c r="G8496" s="2">
        <v>-418.66</v>
      </c>
      <c r="H8496" s="2">
        <v>-4.67</v>
      </c>
      <c r="I8496" s="2"/>
      <c r="J8496" s="2">
        <v>8550</v>
      </c>
      <c r="K8496" s="2">
        <v>14.25</v>
      </c>
      <c r="L8496" s="2">
        <v>300</v>
      </c>
      <c r="M8496" s="2">
        <v>0</v>
      </c>
      <c r="N8496" s="2" t="str">
        <f>"002321"</f>
        <v>002321</v>
      </c>
      <c r="O8496" s="2" t="str">
        <f>"0157472516"</f>
        <v>0157472516</v>
      </c>
      <c r="P8496" s="2" t="str">
        <f>"8968.66"</f>
        <v>8968.66</v>
      </c>
      <c r="Q8496" s="2">
        <v>25</v>
      </c>
      <c r="R8496" s="2">
        <f>Q8496*C8496</f>
        <v>15000</v>
      </c>
    </row>
    <row r="8497" spans="2:18">
      <c r="B8497" s="2" t="str">
        <f>"*ST阳化"</f>
        <v>*ST阳化</v>
      </c>
      <c r="C8497" s="2">
        <v>900</v>
      </c>
      <c r="D8497" s="2">
        <v>600</v>
      </c>
      <c r="E8497" s="2" t="str">
        <f>"人民币"</f>
        <v>人民币</v>
      </c>
      <c r="F8497" s="2">
        <v>7.599</v>
      </c>
      <c r="G8497" s="2">
        <v>-80.2</v>
      </c>
      <c r="H8497" s="2">
        <v>-1.17</v>
      </c>
      <c r="I8497" s="2"/>
      <c r="J8497" s="2">
        <v>6759</v>
      </c>
      <c r="K8497" s="2">
        <v>7.51</v>
      </c>
      <c r="L8497" s="2">
        <v>300</v>
      </c>
      <c r="M8497" s="2">
        <v>0</v>
      </c>
      <c r="N8497" s="2" t="str">
        <f>"600691"</f>
        <v>600691</v>
      </c>
      <c r="O8497" s="2" t="str">
        <f>"A453612732"</f>
        <v>A453612732</v>
      </c>
      <c r="P8497" s="2" t="str">
        <f>"6839.20"</f>
        <v>6839.20</v>
      </c>
      <c r="Q8497" s="2">
        <v>11</v>
      </c>
      <c r="R8497" s="2">
        <f>Q8497*C8497</f>
        <v>9900</v>
      </c>
    </row>
    <row r="8498" spans="2:18">
      <c r="B8498" s="2" t="str">
        <f>"雪峰科技"</f>
        <v>雪峰科技</v>
      </c>
      <c r="C8498" s="2">
        <v>200</v>
      </c>
      <c r="D8498" s="2">
        <v>100</v>
      </c>
      <c r="E8498" s="2" t="str">
        <f>"人民币"</f>
        <v>人民币</v>
      </c>
      <c r="F8498" s="2">
        <v>37.898</v>
      </c>
      <c r="G8498" s="2">
        <v>-1239.59</v>
      </c>
      <c r="H8498" s="2">
        <v>-16.35</v>
      </c>
      <c r="I8498" s="2"/>
      <c r="J8498" s="2">
        <v>6340</v>
      </c>
      <c r="K8498" s="2">
        <v>31.7</v>
      </c>
      <c r="L8498" s="2">
        <v>100</v>
      </c>
      <c r="M8498" s="2">
        <v>0</v>
      </c>
      <c r="N8498" s="2" t="str">
        <f>"603227"</f>
        <v>603227</v>
      </c>
      <c r="O8498" s="2" t="str">
        <f>"A453612732"</f>
        <v>A453612732</v>
      </c>
      <c r="P8498" s="2" t="str">
        <f>"7579.59"</f>
        <v>7579.59</v>
      </c>
      <c r="Q8498" s="2">
        <v>42</v>
      </c>
      <c r="R8498" s="2">
        <f>Q8498*C8498</f>
        <v>8400</v>
      </c>
    </row>
    <row r="8499" spans="2:18">
      <c r="B8499" s="2" t="str">
        <f>"三花股份"</f>
        <v>三花股份</v>
      </c>
      <c r="C8499" s="2">
        <v>400</v>
      </c>
      <c r="D8499" s="2">
        <v>400</v>
      </c>
      <c r="E8499" s="2" t="str">
        <f>"人民币"</f>
        <v>人民币</v>
      </c>
      <c r="F8499" s="2">
        <v>13.737</v>
      </c>
      <c r="G8499" s="2">
        <v>69.25</v>
      </c>
      <c r="H8499" s="2">
        <v>1.26</v>
      </c>
      <c r="I8499" s="2"/>
      <c r="J8499" s="2">
        <v>5564</v>
      </c>
      <c r="K8499" s="2">
        <v>13.91</v>
      </c>
      <c r="L8499" s="2">
        <v>0</v>
      </c>
      <c r="M8499" s="2">
        <v>0</v>
      </c>
      <c r="N8499" s="2" t="str">
        <f>"002050"</f>
        <v>002050</v>
      </c>
      <c r="O8499" s="2" t="str">
        <f t="shared" ref="O8499:O8504" si="2539">"0157472516"</f>
        <v>0157472516</v>
      </c>
      <c r="P8499" s="2" t="str">
        <f>"5494.75"</f>
        <v>5494.75</v>
      </c>
      <c r="Q8499" s="2">
        <v>20</v>
      </c>
      <c r="R8499" s="2">
        <f>Q8499*C8499</f>
        <v>8000</v>
      </c>
    </row>
    <row r="8500" spans="2:18">
      <c r="B8500" s="2" t="str">
        <f>"农 产 品"</f>
        <v>农 产 品</v>
      </c>
      <c r="C8500" s="2">
        <v>200</v>
      </c>
      <c r="D8500" s="2">
        <v>200</v>
      </c>
      <c r="E8500" s="2" t="str">
        <f>"人民币"</f>
        <v>人民币</v>
      </c>
      <c r="F8500" s="2">
        <v>25.665</v>
      </c>
      <c r="G8500" s="2">
        <v>-601</v>
      </c>
      <c r="H8500" s="2">
        <v>-11.71</v>
      </c>
      <c r="I8500" s="2"/>
      <c r="J8500" s="2">
        <v>4532</v>
      </c>
      <c r="K8500" s="2">
        <v>22.66</v>
      </c>
      <c r="L8500" s="2">
        <v>0</v>
      </c>
      <c r="M8500" s="2">
        <v>0</v>
      </c>
      <c r="N8500" s="2" t="str">
        <f>"000061"</f>
        <v>000061</v>
      </c>
      <c r="O8500" s="2" t="str">
        <f>"0157472516"</f>
        <v>0157472516</v>
      </c>
      <c r="P8500" s="2" t="str">
        <f>"5133.00"</f>
        <v>5133.00</v>
      </c>
      <c r="Q8500" s="2">
        <v>35</v>
      </c>
      <c r="R8500" s="2">
        <f>Q8500*C8500</f>
        <v>7000</v>
      </c>
    </row>
    <row r="8501" spans="2:18">
      <c r="B8501" s="2" t="str">
        <f>"北京城建"</f>
        <v>北京城建</v>
      </c>
      <c r="C8501" s="2">
        <v>200</v>
      </c>
      <c r="D8501" s="2">
        <v>200</v>
      </c>
      <c r="E8501" s="2" t="str">
        <f>"人民币"</f>
        <v>人民币</v>
      </c>
      <c r="F8501" s="2">
        <v>24.605</v>
      </c>
      <c r="G8501" s="2">
        <v>-394.99</v>
      </c>
      <c r="H8501" s="2">
        <v>-8.03</v>
      </c>
      <c r="I8501" s="2"/>
      <c r="J8501" s="2">
        <v>4526</v>
      </c>
      <c r="K8501" s="2">
        <v>22.63</v>
      </c>
      <c r="L8501" s="2">
        <v>0</v>
      </c>
      <c r="M8501" s="2">
        <v>0</v>
      </c>
      <c r="N8501" s="2" t="str">
        <f>"600266"</f>
        <v>600266</v>
      </c>
      <c r="O8501" s="2" t="str">
        <f t="shared" ref="O8501:O8503" si="2540">"A453612732"</f>
        <v>A453612732</v>
      </c>
      <c r="P8501" s="2" t="str">
        <f>"4920.99"</f>
        <v>4920.99</v>
      </c>
      <c r="Q8501" s="2">
        <v>28</v>
      </c>
      <c r="R8501" s="2">
        <f>Q8501*C8501</f>
        <v>5600</v>
      </c>
    </row>
    <row r="8502" spans="2:18">
      <c r="B8502" s="2" t="str">
        <f>"上汽集团"</f>
        <v>上汽集团</v>
      </c>
      <c r="C8502" s="2">
        <v>200</v>
      </c>
      <c r="D8502" s="2">
        <v>200</v>
      </c>
      <c r="E8502" s="2" t="str">
        <f>"人民币"</f>
        <v>人民币</v>
      </c>
      <c r="F8502" s="2">
        <v>24.736</v>
      </c>
      <c r="G8502" s="2">
        <v>-449.12</v>
      </c>
      <c r="H8502" s="2">
        <v>-9.08</v>
      </c>
      <c r="I8502" s="2"/>
      <c r="J8502" s="2">
        <v>4498</v>
      </c>
      <c r="K8502" s="2">
        <v>22.49</v>
      </c>
      <c r="L8502" s="2">
        <v>0</v>
      </c>
      <c r="M8502" s="2">
        <v>0</v>
      </c>
      <c r="N8502" s="2" t="str">
        <f>"600104"</f>
        <v>600104</v>
      </c>
      <c r="O8502" s="2" t="str">
        <f>"A453612732"</f>
        <v>A453612732</v>
      </c>
      <c r="P8502" s="2" t="str">
        <f>"4947.12"</f>
        <v>4947.12</v>
      </c>
      <c r="Q8502" s="2">
        <v>35</v>
      </c>
      <c r="R8502" s="2">
        <f>Q8502*C8502</f>
        <v>7000</v>
      </c>
    </row>
    <row r="8503" spans="2:18">
      <c r="B8503" s="2" t="str">
        <f>"中海集运"</f>
        <v>中海集运</v>
      </c>
      <c r="C8503" s="2">
        <v>400</v>
      </c>
      <c r="D8503" s="2">
        <v>400</v>
      </c>
      <c r="E8503" s="2" t="str">
        <f>"人民币"</f>
        <v>人民币</v>
      </c>
      <c r="F8503" s="2">
        <v>9.099</v>
      </c>
      <c r="G8503" s="2">
        <v>-167.68</v>
      </c>
      <c r="H8503" s="2">
        <v>-4.6</v>
      </c>
      <c r="I8503" s="2"/>
      <c r="J8503" s="2">
        <v>3472</v>
      </c>
      <c r="K8503" s="2">
        <v>8.68</v>
      </c>
      <c r="L8503" s="2">
        <v>0</v>
      </c>
      <c r="M8503" s="2">
        <v>0</v>
      </c>
      <c r="N8503" s="2" t="str">
        <f>"601866"</f>
        <v>601866</v>
      </c>
      <c r="O8503" s="2" t="str">
        <f>"A453612732"</f>
        <v>A453612732</v>
      </c>
      <c r="P8503" s="2" t="str">
        <f>"3639.68"</f>
        <v>3639.68</v>
      </c>
      <c r="Q8503" s="2">
        <v>12</v>
      </c>
      <c r="R8503" s="2">
        <f>Q8503*C8503</f>
        <v>4800</v>
      </c>
    </row>
    <row r="8504" spans="2:18">
      <c r="B8504" s="2" t="str">
        <f>"中航军B"</f>
        <v>中航军B</v>
      </c>
      <c r="C8504" s="2">
        <v>3000</v>
      </c>
      <c r="D8504" s="2">
        <v>3000</v>
      </c>
      <c r="E8504" s="2" t="str">
        <f>"人民币"</f>
        <v>人民币</v>
      </c>
      <c r="F8504" s="2">
        <v>0.972</v>
      </c>
      <c r="G8504" s="2">
        <v>-62</v>
      </c>
      <c r="H8504" s="2">
        <v>-2.16</v>
      </c>
      <c r="I8504" s="2"/>
      <c r="J8504" s="2">
        <v>2853</v>
      </c>
      <c r="K8504" s="2">
        <v>0.951</v>
      </c>
      <c r="L8504" s="2">
        <v>0</v>
      </c>
      <c r="M8504" s="2">
        <v>0</v>
      </c>
      <c r="N8504" s="2" t="str">
        <f>"150222"</f>
        <v>150222</v>
      </c>
      <c r="O8504" s="2" t="str">
        <f>"0157472516"</f>
        <v>0157472516</v>
      </c>
      <c r="P8504" s="2" t="str">
        <f>"2915.00"</f>
        <v>2915.00</v>
      </c>
      <c r="Q8504" s="2">
        <v>1.1</v>
      </c>
      <c r="R8504" s="2">
        <f>Q8504*C8504</f>
        <v>3300</v>
      </c>
    </row>
    <row r="8505" spans="2:18">
      <c r="B8505" s="2" t="str">
        <f>"华贸物流"</f>
        <v>华贸物流</v>
      </c>
      <c r="C8505" s="2">
        <v>200</v>
      </c>
      <c r="D8505" s="2">
        <v>200</v>
      </c>
      <c r="E8505" s="2" t="str">
        <f>"人民币"</f>
        <v>人民币</v>
      </c>
      <c r="F8505" s="2">
        <v>16.576</v>
      </c>
      <c r="G8505" s="2">
        <v>-473.12</v>
      </c>
      <c r="H8505" s="2">
        <v>-14.27</v>
      </c>
      <c r="I8505" s="2"/>
      <c r="J8505" s="2">
        <v>2842</v>
      </c>
      <c r="K8505" s="2">
        <v>14.21</v>
      </c>
      <c r="L8505" s="2">
        <v>0</v>
      </c>
      <c r="M8505" s="2">
        <v>0</v>
      </c>
      <c r="N8505" s="2" t="str">
        <f>"603128"</f>
        <v>603128</v>
      </c>
      <c r="O8505" s="2" t="str">
        <f t="shared" ref="O8505:O8508" si="2541">"A453612732"</f>
        <v>A453612732</v>
      </c>
      <c r="P8505" s="2" t="str">
        <f>"3315.12"</f>
        <v>3315.12</v>
      </c>
      <c r="Q8505" s="2">
        <v>20</v>
      </c>
      <c r="R8505" s="2">
        <f>Q8505*C8505</f>
        <v>4000</v>
      </c>
    </row>
    <row r="8506" spans="2:18">
      <c r="B8506" s="2" t="str">
        <f>"盛达矿业"</f>
        <v>盛达矿业</v>
      </c>
      <c r="C8506" s="2">
        <v>100</v>
      </c>
      <c r="D8506" s="2">
        <v>100</v>
      </c>
      <c r="E8506" s="2" t="str">
        <f>"人民币"</f>
        <v>人民币</v>
      </c>
      <c r="F8506" s="2">
        <v>38.308</v>
      </c>
      <c r="G8506" s="2">
        <v>-1175.77</v>
      </c>
      <c r="H8506" s="2">
        <v>-30.69</v>
      </c>
      <c r="I8506" s="2"/>
      <c r="J8506" s="2">
        <v>2655</v>
      </c>
      <c r="K8506" s="2">
        <v>26.55</v>
      </c>
      <c r="L8506" s="2">
        <v>0</v>
      </c>
      <c r="M8506" s="2">
        <v>100</v>
      </c>
      <c r="N8506" s="2" t="str">
        <f>"000603"</f>
        <v>000603</v>
      </c>
      <c r="O8506" s="2" t="str">
        <f>"0157472516"</f>
        <v>0157472516</v>
      </c>
      <c r="P8506" s="2" t="str">
        <f>"3830.77"</f>
        <v>3830.77</v>
      </c>
      <c r="Q8506" s="2">
        <v>40</v>
      </c>
      <c r="R8506" s="2">
        <f>Q8506*C8506</f>
        <v>4000</v>
      </c>
    </row>
    <row r="8507" spans="2:18">
      <c r="B8507" s="2" t="str">
        <f>"大众交通"</f>
        <v>大众交通</v>
      </c>
      <c r="C8507" s="2">
        <v>100</v>
      </c>
      <c r="D8507" s="2">
        <v>100</v>
      </c>
      <c r="E8507" s="2" t="str">
        <f>"人民币"</f>
        <v>人民币</v>
      </c>
      <c r="F8507" s="2">
        <v>30.941</v>
      </c>
      <c r="G8507" s="2">
        <v>-1037.13</v>
      </c>
      <c r="H8507" s="2">
        <v>-33.52</v>
      </c>
      <c r="I8507" s="2"/>
      <c r="J8507" s="2">
        <v>2057</v>
      </c>
      <c r="K8507" s="2">
        <v>20.57</v>
      </c>
      <c r="L8507" s="2">
        <v>0</v>
      </c>
      <c r="M8507" s="2">
        <v>0</v>
      </c>
      <c r="N8507" s="2" t="str">
        <f>"600611"</f>
        <v>600611</v>
      </c>
      <c r="O8507" s="2" t="str">
        <f>"A453612732"</f>
        <v>A453612732</v>
      </c>
      <c r="P8507" s="2" t="str">
        <f>"3094.13"</f>
        <v>3094.13</v>
      </c>
      <c r="Q8507" s="2">
        <v>28</v>
      </c>
      <c r="R8507" s="2">
        <f>Q8507*C8507</f>
        <v>2800</v>
      </c>
    </row>
    <row r="8508" spans="2:18">
      <c r="B8508" s="2" t="str">
        <f>"中国中车"</f>
        <v>中国中车</v>
      </c>
      <c r="C8508" s="2">
        <v>100</v>
      </c>
      <c r="D8508" s="2">
        <v>100</v>
      </c>
      <c r="E8508" s="2" t="str">
        <f>"人民币"</f>
        <v>人民币</v>
      </c>
      <c r="F8508" s="2">
        <v>26.395</v>
      </c>
      <c r="G8508" s="2">
        <v>-631.5</v>
      </c>
      <c r="H8508" s="2">
        <v>-23.92</v>
      </c>
      <c r="I8508" s="2"/>
      <c r="J8508" s="2">
        <v>2008</v>
      </c>
      <c r="K8508" s="2">
        <v>20.08</v>
      </c>
      <c r="L8508" s="2">
        <v>0</v>
      </c>
      <c r="M8508" s="2">
        <v>100</v>
      </c>
      <c r="N8508" s="2" t="str">
        <f>"601766"</f>
        <v>601766</v>
      </c>
      <c r="O8508" s="2" t="str">
        <f>"A453612732"</f>
        <v>A453612732</v>
      </c>
      <c r="P8508" s="2" t="str">
        <f>"2639.50"</f>
        <v>2639.50</v>
      </c>
      <c r="Q8508" s="2">
        <v>30</v>
      </c>
      <c r="R8508" s="2">
        <f>Q8508*C8508</f>
        <v>3000</v>
      </c>
    </row>
    <row r="8509" spans="2:18">
      <c r="B8509" s="2" t="s">
        <v>8</v>
      </c>
      <c r="C8509" s="2" t="s">
        <v>9</v>
      </c>
      <c r="D8509" s="4" t="s">
        <v>10</v>
      </c>
      <c r="E8509" s="4"/>
      <c r="F8509" s="4"/>
      <c r="G8509" s="2"/>
      <c r="H8509" s="2">
        <f>SUM(H8493:H8508)</f>
        <v>-178.38</v>
      </c>
      <c r="I8509" s="2"/>
      <c r="J8509" s="2"/>
      <c r="K8509" s="2"/>
      <c r="L8509" s="2"/>
      <c r="M8509" s="2"/>
      <c r="N8509" s="2"/>
      <c r="O8509" s="2"/>
      <c r="P8509" s="2"/>
      <c r="Q8509" s="2"/>
      <c r="R8509" s="2">
        <f>SUM(R8493:R8508)</f>
        <v>134800</v>
      </c>
    </row>
    <row r="8510" customFormat="1" spans="4:9">
      <c r="D8510" s="5"/>
      <c r="E8510" s="5"/>
      <c r="F8510" s="5"/>
      <c r="I8510" s="6">
        <v>42257</v>
      </c>
    </row>
    <row r="8511" customFormat="1" spans="11:11">
      <c r="K8511" s="6">
        <f>I8510+1</f>
        <v>42258</v>
      </c>
    </row>
    <row r="8512" customFormat="1" spans="3:12">
      <c r="C8512" t="s">
        <v>11</v>
      </c>
      <c r="L8512" s="7">
        <f ca="1">NOW()</f>
        <v>42259.9654398148</v>
      </c>
    </row>
    <row r="8513" customFormat="1" spans="10:10">
      <c r="J8513" t="e">
        <f>E8505+1</f>
        <v>#VALUE!</v>
      </c>
    </row>
    <row r="8514" customFormat="1" spans="7:7">
      <c r="G8514" t="s">
        <v>12</v>
      </c>
    </row>
    <row r="8515" customFormat="1" spans="6:6">
      <c r="F8515" t="s">
        <v>13</v>
      </c>
    </row>
    <row r="8516" spans="1:17">
      <c r="A8516" s="2" t="str">
        <f>"币种"</f>
        <v>币种</v>
      </c>
      <c r="B8516" s="2" t="str">
        <f>"余额"</f>
        <v>余额</v>
      </c>
      <c r="C8516" s="2" t="str">
        <f>"可用"</f>
        <v>可用</v>
      </c>
      <c r="D8516" s="2" t="str">
        <f>"可取"</f>
        <v>可取</v>
      </c>
      <c r="E8516" s="2" t="str">
        <f>"参考市值"</f>
        <v>参考市值</v>
      </c>
      <c r="F8516" s="2" t="str">
        <f>"资产"</f>
        <v>资产</v>
      </c>
      <c r="G8516" s="2" t="str">
        <f>"盈亏"</f>
        <v>盈亏</v>
      </c>
      <c r="H8516" s="2"/>
      <c r="I8516" s="2"/>
      <c r="J8516" s="2"/>
      <c r="K8516" s="2"/>
      <c r="L8516" s="2"/>
      <c r="M8516" s="2"/>
      <c r="N8516" s="2"/>
      <c r="O8516" s="2"/>
      <c r="P8516" s="2"/>
      <c r="Q8516" s="2"/>
    </row>
    <row r="8517" spans="1:17">
      <c r="A8517" s="2" t="str">
        <f>"人民币"</f>
        <v>人民币</v>
      </c>
      <c r="B8517" s="2" t="str">
        <f>"5508.71"</f>
        <v>5508.71</v>
      </c>
      <c r="C8517" s="2" t="str">
        <f>"138.54"</f>
        <v>138.54</v>
      </c>
      <c r="D8517" s="2" t="str">
        <f>"138.54"</f>
        <v>138.54</v>
      </c>
      <c r="E8517" s="2" t="str">
        <f>"91616.00"</f>
        <v>91616.00</v>
      </c>
      <c r="F8517" s="2" t="str">
        <f>"91754.54"</f>
        <v>91754.54</v>
      </c>
      <c r="G8517" s="2" t="str">
        <f>"-9194.42"</f>
        <v>-9194.42</v>
      </c>
      <c r="H8517" s="2"/>
      <c r="I8517" s="2"/>
      <c r="J8517" s="2"/>
      <c r="K8517" s="2"/>
      <c r="L8517" s="2"/>
      <c r="M8517" s="2"/>
      <c r="N8517" s="2"/>
      <c r="O8517" s="2"/>
      <c r="P8517" s="2"/>
      <c r="Q8517" s="2"/>
    </row>
    <row r="8518" spans="1:17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8"/>
    </row>
    <row r="8519" spans="1:18">
      <c r="A8519" s="2" t="s">
        <v>0</v>
      </c>
      <c r="B8519" s="2" t="str">
        <f>"证券数量"</f>
        <v>证券数量</v>
      </c>
      <c r="C8519" s="2" t="s">
        <v>1</v>
      </c>
      <c r="D8519" s="2" t="str">
        <f>"价格币种"</f>
        <v>价格币种</v>
      </c>
      <c r="E8519" s="2" t="str">
        <f>"成本价"</f>
        <v>成本价</v>
      </c>
      <c r="F8519" s="2" t="str">
        <f>"浮动盈亏"</f>
        <v>浮动盈亏</v>
      </c>
      <c r="G8519" s="2" t="str">
        <f>"盈亏比例(%)"</f>
        <v>盈亏比例(%)</v>
      </c>
      <c r="H8519" s="2" t="str">
        <f>"折算汇率"</f>
        <v>折算汇率</v>
      </c>
      <c r="I8519" s="2" t="str">
        <f>"最新市值"</f>
        <v>最新市值</v>
      </c>
      <c r="J8519" s="2" t="str">
        <f>"当前价"</f>
        <v>当前价</v>
      </c>
      <c r="K8519" s="2" t="str">
        <f>"今买数量"</f>
        <v>今买数量</v>
      </c>
      <c r="L8519" s="2" t="str">
        <f>"今卖数量"</f>
        <v>今卖数量</v>
      </c>
      <c r="M8519" s="2" t="str">
        <f>"证券代码"</f>
        <v>证券代码</v>
      </c>
      <c r="N8519" s="2" t="str">
        <f>"股东代码"</f>
        <v>股东代码</v>
      </c>
      <c r="O8519" s="2" t="str">
        <f>"成本金额"</f>
        <v>成本金额</v>
      </c>
      <c r="P8519" s="2" t="s">
        <v>2</v>
      </c>
      <c r="Q8519" s="2"/>
      <c r="R8519" s="2" t="s">
        <v>3</v>
      </c>
    </row>
    <row r="8520" spans="1:18">
      <c r="A8520" s="2" t="s">
        <v>4</v>
      </c>
      <c r="B8520" s="9" t="s">
        <v>5</v>
      </c>
      <c r="C8520" s="9" t="s">
        <v>5</v>
      </c>
      <c r="D8520" s="2" t="str">
        <f t="shared" ref="D8520:D8535" si="2542">"人民币"</f>
        <v>人民币</v>
      </c>
      <c r="E8520" s="2">
        <v>19.758</v>
      </c>
      <c r="F8520" s="2">
        <v>-1294.53</v>
      </c>
      <c r="G8520" s="2">
        <v>-8.19</v>
      </c>
      <c r="H8520" s="9" t="s">
        <v>6</v>
      </c>
      <c r="I8520" s="2">
        <v>14512</v>
      </c>
      <c r="J8520" s="2">
        <v>18.14</v>
      </c>
      <c r="K8520" s="2">
        <v>0</v>
      </c>
      <c r="L8520" s="2">
        <v>0</v>
      </c>
      <c r="M8520" s="2" t="str">
        <f>"000936"</f>
        <v>000936</v>
      </c>
      <c r="N8520" s="2" t="str">
        <f t="shared" ref="N8520:N8523" si="2543">"0157472516"</f>
        <v>0157472516</v>
      </c>
      <c r="O8520" s="2" t="str">
        <f>"15806.53"</f>
        <v>15806.53</v>
      </c>
      <c r="P8520" s="2">
        <v>30</v>
      </c>
      <c r="Q8520" s="2">
        <f t="shared" ref="Q8520:Q8535" si="2544">P8520*B8520</f>
        <v>24000</v>
      </c>
      <c r="R8520" s="2">
        <f t="shared" ref="R8520:R8535" si="2545">(Q8520-O8520)/O8520*100</f>
        <v>51.835981711356</v>
      </c>
    </row>
    <row r="8521" spans="1:18">
      <c r="A8521" s="2" t="str">
        <f>"创业板B"</f>
        <v>创业板B</v>
      </c>
      <c r="B8521" s="2">
        <v>10000</v>
      </c>
      <c r="C8521" s="2">
        <v>10000</v>
      </c>
      <c r="D8521" s="2" t="str">
        <f>"人民币"</f>
        <v>人民币</v>
      </c>
      <c r="E8521" s="2">
        <v>1.116</v>
      </c>
      <c r="F8521" s="2">
        <v>-927.5</v>
      </c>
      <c r="G8521" s="2">
        <v>-8.33</v>
      </c>
      <c r="H8521" s="2"/>
      <c r="I8521" s="2">
        <v>10230</v>
      </c>
      <c r="J8521" s="2">
        <v>1.023</v>
      </c>
      <c r="K8521" s="2">
        <v>0</v>
      </c>
      <c r="L8521" s="2">
        <v>0</v>
      </c>
      <c r="M8521" s="2" t="str">
        <f>"150153"</f>
        <v>150153</v>
      </c>
      <c r="N8521" s="2" t="str">
        <f>"0157472516"</f>
        <v>0157472516</v>
      </c>
      <c r="O8521" s="2" t="str">
        <f>"11157.50"</f>
        <v>11157.50</v>
      </c>
      <c r="P8521" s="2">
        <v>1.3</v>
      </c>
      <c r="Q8521" s="2">
        <f>P8521*B8521</f>
        <v>13000</v>
      </c>
      <c r="R8521" s="2">
        <f>(Q8521-O8521)/O8521*100</f>
        <v>16.5135559041004</v>
      </c>
    </row>
    <row r="8522" spans="1:18">
      <c r="A8522" s="2" t="s">
        <v>7</v>
      </c>
      <c r="B8522" s="2">
        <v>600</v>
      </c>
      <c r="C8522" s="2">
        <v>600</v>
      </c>
      <c r="D8522" s="2" t="str">
        <f>"人民币"</f>
        <v>人民币</v>
      </c>
      <c r="E8522" s="2">
        <v>17.548</v>
      </c>
      <c r="F8522" s="2">
        <v>-310.88</v>
      </c>
      <c r="G8522" s="2">
        <v>-2.95</v>
      </c>
      <c r="H8522" s="2"/>
      <c r="I8522" s="2">
        <v>10218</v>
      </c>
      <c r="J8522" s="2">
        <v>17.03</v>
      </c>
      <c r="K8522" s="2">
        <v>0</v>
      </c>
      <c r="L8522" s="2">
        <v>0</v>
      </c>
      <c r="M8522" s="2" t="str">
        <f>"600008"</f>
        <v>600008</v>
      </c>
      <c r="N8522" s="2" t="str">
        <f t="shared" ref="N8522:N8525" si="2546">"A453612732"</f>
        <v>A453612732</v>
      </c>
      <c r="O8522" s="2" t="str">
        <f>"10528.88"</f>
        <v>10528.88</v>
      </c>
      <c r="P8522" s="2">
        <v>25</v>
      </c>
      <c r="Q8522" s="2">
        <f>P8522*B8522</f>
        <v>15000</v>
      </c>
      <c r="R8522" s="2">
        <f>(Q8522-O8522)/O8522*100</f>
        <v>42.4652954540274</v>
      </c>
    </row>
    <row r="8523" spans="1:18">
      <c r="A8523" s="2" t="str">
        <f>"华英农业"</f>
        <v>华英农业</v>
      </c>
      <c r="B8523" s="2">
        <v>600</v>
      </c>
      <c r="C8523" s="2">
        <v>300</v>
      </c>
      <c r="D8523" s="2" t="str">
        <f>"人民币"</f>
        <v>人民币</v>
      </c>
      <c r="E8523" s="2">
        <v>14.948</v>
      </c>
      <c r="F8523" s="2">
        <v>-418.66</v>
      </c>
      <c r="G8523" s="2">
        <v>-4.67</v>
      </c>
      <c r="H8523" s="2"/>
      <c r="I8523" s="2">
        <v>8550</v>
      </c>
      <c r="J8523" s="2">
        <v>14.25</v>
      </c>
      <c r="K8523" s="2">
        <v>300</v>
      </c>
      <c r="L8523" s="2">
        <v>0</v>
      </c>
      <c r="M8523" s="2" t="str">
        <f>"002321"</f>
        <v>002321</v>
      </c>
      <c r="N8523" s="2" t="str">
        <f>"0157472516"</f>
        <v>0157472516</v>
      </c>
      <c r="O8523" s="2" t="str">
        <f>"8968.66"</f>
        <v>8968.66</v>
      </c>
      <c r="P8523" s="2">
        <v>25</v>
      </c>
      <c r="Q8523" s="2">
        <f>P8523*B8523</f>
        <v>15000</v>
      </c>
      <c r="R8523" s="2">
        <f>(Q8523-O8523)/O8523*100</f>
        <v>67.2490650777262</v>
      </c>
    </row>
    <row r="8524" spans="1:18">
      <c r="A8524" s="2" t="str">
        <f>"*ST阳化"</f>
        <v>*ST阳化</v>
      </c>
      <c r="B8524" s="2">
        <v>900</v>
      </c>
      <c r="C8524" s="2">
        <v>600</v>
      </c>
      <c r="D8524" s="2" t="str">
        <f>"人民币"</f>
        <v>人民币</v>
      </c>
      <c r="E8524" s="2">
        <v>7.599</v>
      </c>
      <c r="F8524" s="2">
        <v>-80.2</v>
      </c>
      <c r="G8524" s="2">
        <v>-1.17</v>
      </c>
      <c r="H8524" s="2"/>
      <c r="I8524" s="2">
        <v>6759</v>
      </c>
      <c r="J8524" s="2">
        <v>7.51</v>
      </c>
      <c r="K8524" s="2">
        <v>300</v>
      </c>
      <c r="L8524" s="2">
        <v>0</v>
      </c>
      <c r="M8524" s="2" t="str">
        <f>"600691"</f>
        <v>600691</v>
      </c>
      <c r="N8524" s="2" t="str">
        <f>"A453612732"</f>
        <v>A453612732</v>
      </c>
      <c r="O8524" s="2" t="str">
        <f>"6839.20"</f>
        <v>6839.20</v>
      </c>
      <c r="P8524" s="2">
        <v>11</v>
      </c>
      <c r="Q8524" s="2">
        <f>P8524*B8524</f>
        <v>9900</v>
      </c>
      <c r="R8524" s="2">
        <f>(Q8524-O8524)/O8524*100</f>
        <v>44.7537723710376</v>
      </c>
    </row>
    <row r="8525" spans="1:18">
      <c r="A8525" s="2" t="str">
        <f>"雪峰科技"</f>
        <v>雪峰科技</v>
      </c>
      <c r="B8525" s="2">
        <v>200</v>
      </c>
      <c r="C8525" s="2">
        <v>100</v>
      </c>
      <c r="D8525" s="2" t="str">
        <f>"人民币"</f>
        <v>人民币</v>
      </c>
      <c r="E8525" s="2">
        <v>37.898</v>
      </c>
      <c r="F8525" s="2">
        <v>-1239.59</v>
      </c>
      <c r="G8525" s="2">
        <v>-16.35</v>
      </c>
      <c r="H8525" s="2"/>
      <c r="I8525" s="2">
        <v>6340</v>
      </c>
      <c r="J8525" s="2">
        <v>31.7</v>
      </c>
      <c r="K8525" s="2">
        <v>100</v>
      </c>
      <c r="L8525" s="2">
        <v>0</v>
      </c>
      <c r="M8525" s="2" t="str">
        <f>"603227"</f>
        <v>603227</v>
      </c>
      <c r="N8525" s="2" t="str">
        <f>"A453612732"</f>
        <v>A453612732</v>
      </c>
      <c r="O8525" s="2" t="str">
        <f>"7579.59"</f>
        <v>7579.59</v>
      </c>
      <c r="P8525" s="2">
        <v>42</v>
      </c>
      <c r="Q8525" s="2">
        <f>P8525*B8525</f>
        <v>8400</v>
      </c>
      <c r="R8525" s="2">
        <f>(Q8525-O8525)/O8525*100</f>
        <v>10.8239363870605</v>
      </c>
    </row>
    <row r="8526" spans="1:18">
      <c r="A8526" s="2" t="str">
        <f>"三花股份"</f>
        <v>三花股份</v>
      </c>
      <c r="B8526" s="2">
        <v>400</v>
      </c>
      <c r="C8526" s="2">
        <v>400</v>
      </c>
      <c r="D8526" s="2" t="str">
        <f>"人民币"</f>
        <v>人民币</v>
      </c>
      <c r="E8526" s="2">
        <v>13.737</v>
      </c>
      <c r="F8526" s="2">
        <v>69.25</v>
      </c>
      <c r="G8526" s="2">
        <v>1.26</v>
      </c>
      <c r="H8526" s="2"/>
      <c r="I8526" s="2">
        <v>5564</v>
      </c>
      <c r="J8526" s="2">
        <v>13.91</v>
      </c>
      <c r="K8526" s="2">
        <v>0</v>
      </c>
      <c r="L8526" s="2">
        <v>0</v>
      </c>
      <c r="M8526" s="2" t="str">
        <f>"002050"</f>
        <v>002050</v>
      </c>
      <c r="N8526" s="2" t="str">
        <f t="shared" ref="N8526:N8531" si="2547">"0157472516"</f>
        <v>0157472516</v>
      </c>
      <c r="O8526" s="2" t="str">
        <f>"5494.75"</f>
        <v>5494.75</v>
      </c>
      <c r="P8526" s="2">
        <v>20</v>
      </c>
      <c r="Q8526" s="2">
        <f>P8526*B8526</f>
        <v>8000</v>
      </c>
      <c r="R8526" s="2">
        <f>(Q8526-O8526)/O8526*100</f>
        <v>45.5935210883116</v>
      </c>
    </row>
    <row r="8527" spans="1:18">
      <c r="A8527" s="2" t="str">
        <f>"农 产 品"</f>
        <v>农 产 品</v>
      </c>
      <c r="B8527" s="2">
        <v>200</v>
      </c>
      <c r="C8527" s="2">
        <v>200</v>
      </c>
      <c r="D8527" s="2" t="str">
        <f>"人民币"</f>
        <v>人民币</v>
      </c>
      <c r="E8527" s="2">
        <v>25.665</v>
      </c>
      <c r="F8527" s="2">
        <v>-601</v>
      </c>
      <c r="G8527" s="2">
        <v>-11.71</v>
      </c>
      <c r="H8527" s="2"/>
      <c r="I8527" s="2">
        <v>4532</v>
      </c>
      <c r="J8527" s="2">
        <v>22.66</v>
      </c>
      <c r="K8527" s="2">
        <v>0</v>
      </c>
      <c r="L8527" s="2">
        <v>0</v>
      </c>
      <c r="M8527" s="2" t="str">
        <f>"000061"</f>
        <v>000061</v>
      </c>
      <c r="N8527" s="2" t="str">
        <f>"0157472516"</f>
        <v>0157472516</v>
      </c>
      <c r="O8527" s="2" t="str">
        <f>"5133.00"</f>
        <v>5133.00</v>
      </c>
      <c r="P8527" s="2">
        <v>35</v>
      </c>
      <c r="Q8527" s="2">
        <f>P8527*B8527</f>
        <v>7000</v>
      </c>
      <c r="R8527" s="2">
        <f>(Q8527-O8527)/O8527*100</f>
        <v>36.3724917202416</v>
      </c>
    </row>
    <row r="8528" spans="1:18">
      <c r="A8528" s="2" t="str">
        <f>"北京城建"</f>
        <v>北京城建</v>
      </c>
      <c r="B8528" s="2">
        <v>200</v>
      </c>
      <c r="C8528" s="2">
        <v>200</v>
      </c>
      <c r="D8528" s="2" t="str">
        <f>"人民币"</f>
        <v>人民币</v>
      </c>
      <c r="E8528" s="2">
        <v>24.605</v>
      </c>
      <c r="F8528" s="2">
        <v>-394.99</v>
      </c>
      <c r="G8528" s="2">
        <v>-8.03</v>
      </c>
      <c r="H8528" s="2"/>
      <c r="I8528" s="2">
        <v>4526</v>
      </c>
      <c r="J8528" s="2">
        <v>22.63</v>
      </c>
      <c r="K8528" s="2">
        <v>0</v>
      </c>
      <c r="L8528" s="2">
        <v>0</v>
      </c>
      <c r="M8528" s="2" t="str">
        <f>"600266"</f>
        <v>600266</v>
      </c>
      <c r="N8528" s="2" t="str">
        <f t="shared" ref="N8528:N8530" si="2548">"A453612732"</f>
        <v>A453612732</v>
      </c>
      <c r="O8528" s="2" t="str">
        <f>"4920.99"</f>
        <v>4920.99</v>
      </c>
      <c r="P8528" s="2">
        <v>28</v>
      </c>
      <c r="Q8528" s="2">
        <f>P8528*B8528</f>
        <v>5600</v>
      </c>
      <c r="R8528" s="2">
        <f>(Q8528-O8528)/O8528*100</f>
        <v>13.7982397850839</v>
      </c>
    </row>
    <row r="8529" spans="1:18">
      <c r="A8529" s="2" t="str">
        <f>"上汽集团"</f>
        <v>上汽集团</v>
      </c>
      <c r="B8529" s="2">
        <v>200</v>
      </c>
      <c r="C8529" s="2">
        <v>200</v>
      </c>
      <c r="D8529" s="2" t="str">
        <f>"人民币"</f>
        <v>人民币</v>
      </c>
      <c r="E8529" s="2">
        <v>24.736</v>
      </c>
      <c r="F8529" s="2">
        <v>-449.12</v>
      </c>
      <c r="G8529" s="2">
        <v>-9.08</v>
      </c>
      <c r="H8529" s="2"/>
      <c r="I8529" s="2">
        <v>4498</v>
      </c>
      <c r="J8529" s="2">
        <v>22.49</v>
      </c>
      <c r="K8529" s="2">
        <v>0</v>
      </c>
      <c r="L8529" s="2">
        <v>0</v>
      </c>
      <c r="M8529" s="2" t="str">
        <f>"600104"</f>
        <v>600104</v>
      </c>
      <c r="N8529" s="2" t="str">
        <f>"A453612732"</f>
        <v>A453612732</v>
      </c>
      <c r="O8529" s="2" t="str">
        <f>"4947.12"</f>
        <v>4947.12</v>
      </c>
      <c r="P8529" s="2">
        <v>35</v>
      </c>
      <c r="Q8529" s="2">
        <f>P8529*B8529</f>
        <v>7000</v>
      </c>
      <c r="R8529" s="2">
        <f>(Q8529-O8529)/O8529*100</f>
        <v>41.4964666310904</v>
      </c>
    </row>
    <row r="8530" spans="1:18">
      <c r="A8530" s="2" t="str">
        <f>"中海集运"</f>
        <v>中海集运</v>
      </c>
      <c r="B8530" s="2">
        <v>400</v>
      </c>
      <c r="C8530" s="2">
        <v>400</v>
      </c>
      <c r="D8530" s="2" t="str">
        <f>"人民币"</f>
        <v>人民币</v>
      </c>
      <c r="E8530" s="2">
        <v>9.099</v>
      </c>
      <c r="F8530" s="2">
        <v>-167.68</v>
      </c>
      <c r="G8530" s="2">
        <v>-4.6</v>
      </c>
      <c r="H8530" s="2"/>
      <c r="I8530" s="2">
        <v>3472</v>
      </c>
      <c r="J8530" s="2">
        <v>8.68</v>
      </c>
      <c r="K8530" s="2">
        <v>0</v>
      </c>
      <c r="L8530" s="2">
        <v>0</v>
      </c>
      <c r="M8530" s="2" t="str">
        <f>"601866"</f>
        <v>601866</v>
      </c>
      <c r="N8530" s="2" t="str">
        <f>"A453612732"</f>
        <v>A453612732</v>
      </c>
      <c r="O8530" s="2" t="str">
        <f>"3639.68"</f>
        <v>3639.68</v>
      </c>
      <c r="P8530" s="2">
        <v>12</v>
      </c>
      <c r="Q8530" s="2">
        <f>P8530*B8530</f>
        <v>4800</v>
      </c>
      <c r="R8530" s="2">
        <f>(Q8530-O8530)/O8530*100</f>
        <v>31.8797256901706</v>
      </c>
    </row>
    <row r="8531" spans="1:18">
      <c r="A8531" s="2" t="str">
        <f>"中航军B"</f>
        <v>中航军B</v>
      </c>
      <c r="B8531" s="2">
        <v>3000</v>
      </c>
      <c r="C8531" s="2">
        <v>3000</v>
      </c>
      <c r="D8531" s="2" t="str">
        <f>"人民币"</f>
        <v>人民币</v>
      </c>
      <c r="E8531" s="2">
        <v>0.972</v>
      </c>
      <c r="F8531" s="2">
        <v>-62</v>
      </c>
      <c r="G8531" s="2">
        <v>-2.16</v>
      </c>
      <c r="H8531" s="2"/>
      <c r="I8531" s="2">
        <v>2853</v>
      </c>
      <c r="J8531" s="2">
        <v>0.951</v>
      </c>
      <c r="K8531" s="2">
        <v>0</v>
      </c>
      <c r="L8531" s="2">
        <v>0</v>
      </c>
      <c r="M8531" s="2" t="str">
        <f>"150222"</f>
        <v>150222</v>
      </c>
      <c r="N8531" s="2" t="str">
        <f>"0157472516"</f>
        <v>0157472516</v>
      </c>
      <c r="O8531" s="2" t="str">
        <f>"2915.00"</f>
        <v>2915.00</v>
      </c>
      <c r="P8531" s="2">
        <v>1.1</v>
      </c>
      <c r="Q8531" s="2">
        <f>P8531*B8531</f>
        <v>3300</v>
      </c>
      <c r="R8531" s="2">
        <f>(Q8531-O8531)/O8531*100</f>
        <v>13.2075471698113</v>
      </c>
    </row>
    <row r="8532" spans="1:18">
      <c r="A8532" s="2" t="str">
        <f>"华贸物流"</f>
        <v>华贸物流</v>
      </c>
      <c r="B8532" s="2">
        <v>200</v>
      </c>
      <c r="C8532" s="2">
        <v>200</v>
      </c>
      <c r="D8532" s="2" t="str">
        <f>"人民币"</f>
        <v>人民币</v>
      </c>
      <c r="E8532" s="2">
        <v>16.576</v>
      </c>
      <c r="F8532" s="2">
        <v>-473.12</v>
      </c>
      <c r="G8532" s="2">
        <v>-14.27</v>
      </c>
      <c r="H8532" s="2"/>
      <c r="I8532" s="2">
        <v>2842</v>
      </c>
      <c r="J8532" s="2">
        <v>14.21</v>
      </c>
      <c r="K8532" s="2">
        <v>0</v>
      </c>
      <c r="L8532" s="2">
        <v>0</v>
      </c>
      <c r="M8532" s="2" t="str">
        <f>"603128"</f>
        <v>603128</v>
      </c>
      <c r="N8532" s="2" t="str">
        <f t="shared" ref="N8532:N8535" si="2549">"A453612732"</f>
        <v>A453612732</v>
      </c>
      <c r="O8532" s="2" t="str">
        <f>"3315.12"</f>
        <v>3315.12</v>
      </c>
      <c r="P8532" s="2">
        <v>20</v>
      </c>
      <c r="Q8532" s="2">
        <f>P8532*B8532</f>
        <v>4000</v>
      </c>
      <c r="R8532" s="2">
        <f>(Q8532-O8532)/O8532*100</f>
        <v>20.6592823185888</v>
      </c>
    </row>
    <row r="8533" spans="1:18">
      <c r="A8533" s="2" t="str">
        <f>"盛达矿业"</f>
        <v>盛达矿业</v>
      </c>
      <c r="B8533" s="2">
        <v>100</v>
      </c>
      <c r="C8533" s="2">
        <v>100</v>
      </c>
      <c r="D8533" s="2" t="str">
        <f>"人民币"</f>
        <v>人民币</v>
      </c>
      <c r="E8533" s="2">
        <v>38.308</v>
      </c>
      <c r="F8533" s="2">
        <v>-1175.77</v>
      </c>
      <c r="G8533" s="2">
        <v>-30.69</v>
      </c>
      <c r="H8533" s="2"/>
      <c r="I8533" s="2">
        <v>2655</v>
      </c>
      <c r="J8533" s="2">
        <v>26.55</v>
      </c>
      <c r="K8533" s="2">
        <v>0</v>
      </c>
      <c r="L8533" s="2">
        <v>100</v>
      </c>
      <c r="M8533" s="2" t="str">
        <f>"000603"</f>
        <v>000603</v>
      </c>
      <c r="N8533" s="2" t="str">
        <f>"0157472516"</f>
        <v>0157472516</v>
      </c>
      <c r="O8533" s="2" t="str">
        <f>"3830.77"</f>
        <v>3830.77</v>
      </c>
      <c r="P8533" s="2">
        <v>40</v>
      </c>
      <c r="Q8533" s="2">
        <f>P8533*B8533</f>
        <v>4000</v>
      </c>
      <c r="R8533" s="2">
        <f>(Q8533-O8533)/O8533*100</f>
        <v>4.41764971533138</v>
      </c>
    </row>
    <row r="8534" spans="1:18">
      <c r="A8534" s="2" t="str">
        <f>"大众交通"</f>
        <v>大众交通</v>
      </c>
      <c r="B8534" s="2">
        <v>100</v>
      </c>
      <c r="C8534" s="2">
        <v>100</v>
      </c>
      <c r="D8534" s="2" t="str">
        <f>"人民币"</f>
        <v>人民币</v>
      </c>
      <c r="E8534" s="2">
        <v>30.941</v>
      </c>
      <c r="F8534" s="2">
        <v>-1037.13</v>
      </c>
      <c r="G8534" s="2">
        <v>-33.52</v>
      </c>
      <c r="H8534" s="2"/>
      <c r="I8534" s="2">
        <v>2057</v>
      </c>
      <c r="J8534" s="2">
        <v>20.57</v>
      </c>
      <c r="K8534" s="2">
        <v>0</v>
      </c>
      <c r="L8534" s="2">
        <v>0</v>
      </c>
      <c r="M8534" s="2" t="str">
        <f>"600611"</f>
        <v>600611</v>
      </c>
      <c r="N8534" s="2" t="str">
        <f>"A453612732"</f>
        <v>A453612732</v>
      </c>
      <c r="O8534" s="2" t="str">
        <f>"3094.13"</f>
        <v>3094.13</v>
      </c>
      <c r="P8534" s="2">
        <v>28</v>
      </c>
      <c r="Q8534" s="2">
        <f>P8534*B8534</f>
        <v>2800</v>
      </c>
      <c r="R8534" s="2">
        <f>(Q8534-O8534)/O8534*100</f>
        <v>-9.50606470962759</v>
      </c>
    </row>
    <row r="8535" spans="1:18">
      <c r="A8535" s="2" t="str">
        <f>"中国中车"</f>
        <v>中国中车</v>
      </c>
      <c r="B8535" s="2">
        <v>100</v>
      </c>
      <c r="C8535" s="2">
        <v>100</v>
      </c>
      <c r="D8535" s="2" t="str">
        <f>"人民币"</f>
        <v>人民币</v>
      </c>
      <c r="E8535" s="2">
        <v>26.395</v>
      </c>
      <c r="F8535" s="2">
        <v>-631.5</v>
      </c>
      <c r="G8535" s="2">
        <v>-23.92</v>
      </c>
      <c r="H8535" s="2"/>
      <c r="I8535" s="2">
        <v>2008</v>
      </c>
      <c r="J8535" s="2">
        <v>20.08</v>
      </c>
      <c r="K8535" s="2">
        <v>0</v>
      </c>
      <c r="L8535" s="2">
        <v>100</v>
      </c>
      <c r="M8535" s="2" t="str">
        <f>"601766"</f>
        <v>601766</v>
      </c>
      <c r="N8535" s="2" t="str">
        <f>"A453612732"</f>
        <v>A453612732</v>
      </c>
      <c r="O8535" s="2" t="str">
        <f>"2639.50"</f>
        <v>2639.50</v>
      </c>
      <c r="P8535" s="2">
        <v>30</v>
      </c>
      <c r="Q8535" s="2">
        <f>P8535*B8535</f>
        <v>3000</v>
      </c>
      <c r="R8535" s="2">
        <f>(Q8535-O8535)/O8535*100</f>
        <v>13.6578897518469</v>
      </c>
    </row>
    <row r="8536" spans="1:18">
      <c r="A8536" s="2" t="s">
        <v>8</v>
      </c>
      <c r="B8536" s="2" t="s">
        <v>9</v>
      </c>
      <c r="C8536" s="4" t="s">
        <v>10</v>
      </c>
      <c r="D8536" s="4"/>
      <c r="E8536" s="4"/>
      <c r="F8536" s="2"/>
      <c r="G8536" s="2">
        <f>SUM(G8520:G8535)</f>
        <v>-178.38</v>
      </c>
      <c r="H8536" s="2"/>
      <c r="I8536" s="2"/>
      <c r="J8536" s="2"/>
      <c r="K8536" s="2"/>
      <c r="L8536" s="2"/>
      <c r="M8536" s="2"/>
      <c r="N8536" s="2"/>
      <c r="O8536" s="2"/>
      <c r="P8536" s="2"/>
      <c r="Q8536" s="2">
        <f>SUM(Q8520:Q8535)</f>
        <v>134800</v>
      </c>
      <c r="R8536" s="2"/>
    </row>
    <row r="8537" customFormat="1" spans="3:8">
      <c r="C8537" s="5"/>
      <c r="D8537" s="5"/>
      <c r="E8537" s="5"/>
      <c r="H8537" s="6">
        <v>42257</v>
      </c>
    </row>
    <row r="8538" customFormat="1" spans="10:10">
      <c r="J8538" s="6">
        <f>H8537+1</f>
        <v>42258</v>
      </c>
    </row>
    <row r="8539" customFormat="1" spans="2:11">
      <c r="B8539" t="s">
        <v>11</v>
      </c>
      <c r="K8539" s="7">
        <f ca="1">NOW()</f>
        <v>42259.9654398148</v>
      </c>
    </row>
    <row r="8540" customFormat="1" spans="9:9">
      <c r="I8540" t="e">
        <f>D8532+1</f>
        <v>#VALUE!</v>
      </c>
    </row>
    <row r="8541" customFormat="1"/>
    <row r="8542" spans="1:18">
      <c r="A8542" s="2" t="s">
        <v>0</v>
      </c>
      <c r="B8542" s="2" t="str">
        <f>"证券数量"</f>
        <v>证券数量</v>
      </c>
      <c r="C8542" s="2" t="s">
        <v>1</v>
      </c>
      <c r="D8542" s="2" t="str">
        <f>"价格币种"</f>
        <v>价格币种</v>
      </c>
      <c r="E8542" s="2" t="str">
        <f>"成本价"</f>
        <v>成本价</v>
      </c>
      <c r="F8542" s="2" t="str">
        <f>"浮动盈亏"</f>
        <v>浮动盈亏</v>
      </c>
      <c r="G8542" s="2" t="str">
        <f>"盈亏比例(%)"</f>
        <v>盈亏比例(%)</v>
      </c>
      <c r="H8542" s="2" t="str">
        <f>"折算汇率"</f>
        <v>折算汇率</v>
      </c>
      <c r="I8542" s="2" t="str">
        <f>"最新市值"</f>
        <v>最新市值</v>
      </c>
      <c r="J8542" s="2" t="str">
        <f>"当前价"</f>
        <v>当前价</v>
      </c>
      <c r="K8542" s="2" t="str">
        <f>"今买数量"</f>
        <v>今买数量</v>
      </c>
      <c r="L8542" s="2" t="str">
        <f>"今卖数量"</f>
        <v>今卖数量</v>
      </c>
      <c r="M8542" s="2" t="str">
        <f>"证券代码"</f>
        <v>证券代码</v>
      </c>
      <c r="N8542" s="2" t="str">
        <f>"股东代码"</f>
        <v>股东代码</v>
      </c>
      <c r="O8542" s="2" t="str">
        <f>"成本金额"</f>
        <v>成本金额</v>
      </c>
      <c r="P8542" s="2" t="s">
        <v>2</v>
      </c>
      <c r="Q8542" s="2"/>
      <c r="R8542" s="2" t="s">
        <v>3</v>
      </c>
    </row>
    <row r="8543" spans="1:18">
      <c r="A8543" s="2" t="s">
        <v>4</v>
      </c>
      <c r="B8543" s="9" t="s">
        <v>5</v>
      </c>
      <c r="C8543" s="9" t="s">
        <v>5</v>
      </c>
      <c r="D8543" s="2" t="str">
        <f t="shared" ref="D8543:D8558" si="2550">"人民币"</f>
        <v>人民币</v>
      </c>
      <c r="E8543" s="2">
        <v>19.758</v>
      </c>
      <c r="F8543" s="2">
        <v>-1294.53</v>
      </c>
      <c r="G8543" s="2">
        <v>-8.19</v>
      </c>
      <c r="H8543" s="9" t="s">
        <v>6</v>
      </c>
      <c r="I8543" s="2">
        <v>14512</v>
      </c>
      <c r="J8543" s="2">
        <v>18.14</v>
      </c>
      <c r="K8543" s="2">
        <v>0</v>
      </c>
      <c r="L8543" s="2">
        <v>0</v>
      </c>
      <c r="M8543" s="2" t="str">
        <f>"000936"</f>
        <v>000936</v>
      </c>
      <c r="N8543" s="2" t="str">
        <f t="shared" ref="N8543:N8546" si="2551">"0157472516"</f>
        <v>0157472516</v>
      </c>
      <c r="O8543" s="2" t="str">
        <f>"15806.53"</f>
        <v>15806.53</v>
      </c>
      <c r="P8543" s="2">
        <v>30</v>
      </c>
      <c r="Q8543" s="2">
        <f t="shared" ref="Q8543:Q8558" si="2552">P8543*B8543</f>
        <v>24000</v>
      </c>
      <c r="R8543" s="2">
        <f t="shared" ref="R8543:R8558" si="2553">(Q8543-O8543)/O8543*100</f>
        <v>51.835981711356</v>
      </c>
    </row>
    <row r="8544" spans="1:18">
      <c r="A8544" s="2" t="str">
        <f>"创业板B"</f>
        <v>创业板B</v>
      </c>
      <c r="B8544" s="2">
        <v>10000</v>
      </c>
      <c r="C8544" s="2">
        <v>10000</v>
      </c>
      <c r="D8544" s="2" t="str">
        <f>"人民币"</f>
        <v>人民币</v>
      </c>
      <c r="E8544" s="2">
        <v>1.116</v>
      </c>
      <c r="F8544" s="2">
        <v>-927.5</v>
      </c>
      <c r="G8544" s="2">
        <v>-8.33</v>
      </c>
      <c r="H8544" s="2"/>
      <c r="I8544" s="2">
        <v>10230</v>
      </c>
      <c r="J8544" s="2">
        <v>1.023</v>
      </c>
      <c r="K8544" s="2">
        <v>0</v>
      </c>
      <c r="L8544" s="2">
        <v>0</v>
      </c>
      <c r="M8544" s="2" t="str">
        <f>"150153"</f>
        <v>150153</v>
      </c>
      <c r="N8544" s="2" t="str">
        <f>"0157472516"</f>
        <v>0157472516</v>
      </c>
      <c r="O8544" s="2" t="str">
        <f>"11157.50"</f>
        <v>11157.50</v>
      </c>
      <c r="P8544" s="2">
        <v>1.3</v>
      </c>
      <c r="Q8544" s="2">
        <f>P8544*B8544</f>
        <v>13000</v>
      </c>
      <c r="R8544" s="2">
        <f>(Q8544-O8544)/O8544*100</f>
        <v>16.5135559041004</v>
      </c>
    </row>
    <row r="8545" spans="1:18">
      <c r="A8545" s="2" t="s">
        <v>7</v>
      </c>
      <c r="B8545" s="2">
        <v>600</v>
      </c>
      <c r="C8545" s="2">
        <v>600</v>
      </c>
      <c r="D8545" s="2" t="str">
        <f>"人民币"</f>
        <v>人民币</v>
      </c>
      <c r="E8545" s="2">
        <v>17.548</v>
      </c>
      <c r="F8545" s="2">
        <v>-310.88</v>
      </c>
      <c r="G8545" s="2">
        <v>-2.95</v>
      </c>
      <c r="H8545" s="2"/>
      <c r="I8545" s="2">
        <v>10218</v>
      </c>
      <c r="J8545" s="2">
        <v>17.03</v>
      </c>
      <c r="K8545" s="2">
        <v>0</v>
      </c>
      <c r="L8545" s="2">
        <v>0</v>
      </c>
      <c r="M8545" s="2" t="str">
        <f>"600008"</f>
        <v>600008</v>
      </c>
      <c r="N8545" s="2" t="str">
        <f t="shared" ref="N8545:N8548" si="2554">"A453612732"</f>
        <v>A453612732</v>
      </c>
      <c r="O8545" s="2" t="str">
        <f>"10528.88"</f>
        <v>10528.88</v>
      </c>
      <c r="P8545" s="2">
        <v>25</v>
      </c>
      <c r="Q8545" s="2">
        <f>P8545*B8545</f>
        <v>15000</v>
      </c>
      <c r="R8545" s="2">
        <f>(Q8545-O8545)/O8545*100</f>
        <v>42.4652954540274</v>
      </c>
    </row>
    <row r="8546" spans="1:18">
      <c r="A8546" s="2" t="str">
        <f>"华英农业"</f>
        <v>华英农业</v>
      </c>
      <c r="B8546" s="2">
        <v>600</v>
      </c>
      <c r="C8546" s="2">
        <v>300</v>
      </c>
      <c r="D8546" s="2" t="str">
        <f>"人民币"</f>
        <v>人民币</v>
      </c>
      <c r="E8546" s="2">
        <v>14.948</v>
      </c>
      <c r="F8546" s="2">
        <v>-418.66</v>
      </c>
      <c r="G8546" s="2">
        <v>-4.67</v>
      </c>
      <c r="H8546" s="2"/>
      <c r="I8546" s="2">
        <v>8550</v>
      </c>
      <c r="J8546" s="2">
        <v>14.25</v>
      </c>
      <c r="K8546" s="2">
        <v>300</v>
      </c>
      <c r="L8546" s="2">
        <v>0</v>
      </c>
      <c r="M8546" s="2" t="str">
        <f>"002321"</f>
        <v>002321</v>
      </c>
      <c r="N8546" s="2" t="str">
        <f>"0157472516"</f>
        <v>0157472516</v>
      </c>
      <c r="O8546" s="2" t="str">
        <f>"8968.66"</f>
        <v>8968.66</v>
      </c>
      <c r="P8546" s="2">
        <v>25</v>
      </c>
      <c r="Q8546" s="2">
        <f>P8546*B8546</f>
        <v>15000</v>
      </c>
      <c r="R8546" s="2">
        <f>(Q8546-O8546)/O8546*100</f>
        <v>67.2490650777262</v>
      </c>
    </row>
    <row r="8547" spans="1:18">
      <c r="A8547" s="2" t="str">
        <f>"*ST阳化"</f>
        <v>*ST阳化</v>
      </c>
      <c r="B8547" s="2">
        <v>900</v>
      </c>
      <c r="C8547" s="2">
        <v>600</v>
      </c>
      <c r="D8547" s="2" t="str">
        <f>"人民币"</f>
        <v>人民币</v>
      </c>
      <c r="E8547" s="2">
        <v>7.599</v>
      </c>
      <c r="F8547" s="2">
        <v>-80.2</v>
      </c>
      <c r="G8547" s="2">
        <v>-1.17</v>
      </c>
      <c r="H8547" s="2"/>
      <c r="I8547" s="2">
        <v>6759</v>
      </c>
      <c r="J8547" s="2">
        <v>7.51</v>
      </c>
      <c r="K8547" s="2">
        <v>300</v>
      </c>
      <c r="L8547" s="2">
        <v>0</v>
      </c>
      <c r="M8547" s="2" t="str">
        <f>"600691"</f>
        <v>600691</v>
      </c>
      <c r="N8547" s="2" t="str">
        <f>"A453612732"</f>
        <v>A453612732</v>
      </c>
      <c r="O8547" s="2" t="str">
        <f>"6839.20"</f>
        <v>6839.20</v>
      </c>
      <c r="P8547" s="2">
        <v>11</v>
      </c>
      <c r="Q8547" s="2">
        <f>P8547*B8547</f>
        <v>9900</v>
      </c>
      <c r="R8547" s="2">
        <f>(Q8547-O8547)/O8547*100</f>
        <v>44.7537723710376</v>
      </c>
    </row>
    <row r="8548" spans="1:18">
      <c r="A8548" s="2" t="str">
        <f>"雪峰科技"</f>
        <v>雪峰科技</v>
      </c>
      <c r="B8548" s="2">
        <v>200</v>
      </c>
      <c r="C8548" s="2">
        <v>100</v>
      </c>
      <c r="D8548" s="2" t="str">
        <f>"人民币"</f>
        <v>人民币</v>
      </c>
      <c r="E8548" s="2">
        <v>37.898</v>
      </c>
      <c r="F8548" s="2">
        <v>-1239.59</v>
      </c>
      <c r="G8548" s="2">
        <v>-16.35</v>
      </c>
      <c r="H8548" s="2"/>
      <c r="I8548" s="2">
        <v>6340</v>
      </c>
      <c r="J8548" s="2">
        <v>31.7</v>
      </c>
      <c r="K8548" s="2">
        <v>100</v>
      </c>
      <c r="L8548" s="2">
        <v>0</v>
      </c>
      <c r="M8548" s="2" t="str">
        <f>"603227"</f>
        <v>603227</v>
      </c>
      <c r="N8548" s="2" t="str">
        <f>"A453612732"</f>
        <v>A453612732</v>
      </c>
      <c r="O8548" s="2" t="str">
        <f>"7579.59"</f>
        <v>7579.59</v>
      </c>
      <c r="P8548" s="2">
        <v>42</v>
      </c>
      <c r="Q8548" s="2">
        <f>P8548*B8548</f>
        <v>8400</v>
      </c>
      <c r="R8548" s="2">
        <f>(Q8548-O8548)/O8548*100</f>
        <v>10.8239363870605</v>
      </c>
    </row>
    <row r="8549" spans="1:18">
      <c r="A8549" s="2" t="str">
        <f>"三花股份"</f>
        <v>三花股份</v>
      </c>
      <c r="B8549" s="2">
        <v>400</v>
      </c>
      <c r="C8549" s="2">
        <v>400</v>
      </c>
      <c r="D8549" s="2" t="str">
        <f>"人民币"</f>
        <v>人民币</v>
      </c>
      <c r="E8549" s="2">
        <v>13.737</v>
      </c>
      <c r="F8549" s="2">
        <v>69.25</v>
      </c>
      <c r="G8549" s="2">
        <v>1.26</v>
      </c>
      <c r="H8549" s="2"/>
      <c r="I8549" s="2">
        <v>5564</v>
      </c>
      <c r="J8549" s="2">
        <v>13.91</v>
      </c>
      <c r="K8549" s="2">
        <v>0</v>
      </c>
      <c r="L8549" s="2">
        <v>0</v>
      </c>
      <c r="M8549" s="2" t="str">
        <f>"002050"</f>
        <v>002050</v>
      </c>
      <c r="N8549" s="2" t="str">
        <f t="shared" ref="N8549:N8554" si="2555">"0157472516"</f>
        <v>0157472516</v>
      </c>
      <c r="O8549" s="2" t="str">
        <f>"5494.75"</f>
        <v>5494.75</v>
      </c>
      <c r="P8549" s="2">
        <v>20</v>
      </c>
      <c r="Q8549" s="2">
        <f>P8549*B8549</f>
        <v>8000</v>
      </c>
      <c r="R8549" s="2">
        <f>(Q8549-O8549)/O8549*100</f>
        <v>45.5935210883116</v>
      </c>
    </row>
    <row r="8550" spans="1:18">
      <c r="A8550" s="2" t="str">
        <f>"农 产 品"</f>
        <v>农 产 品</v>
      </c>
      <c r="B8550" s="2">
        <v>200</v>
      </c>
      <c r="C8550" s="2">
        <v>200</v>
      </c>
      <c r="D8550" s="2" t="str">
        <f>"人民币"</f>
        <v>人民币</v>
      </c>
      <c r="E8550" s="2">
        <v>25.665</v>
      </c>
      <c r="F8550" s="2">
        <v>-601</v>
      </c>
      <c r="G8550" s="2">
        <v>-11.71</v>
      </c>
      <c r="H8550" s="2"/>
      <c r="I8550" s="2">
        <v>4532</v>
      </c>
      <c r="J8550" s="2">
        <v>22.66</v>
      </c>
      <c r="K8550" s="2">
        <v>0</v>
      </c>
      <c r="L8550" s="2">
        <v>0</v>
      </c>
      <c r="M8550" s="2" t="str">
        <f>"000061"</f>
        <v>000061</v>
      </c>
      <c r="N8550" s="2" t="str">
        <f>"0157472516"</f>
        <v>0157472516</v>
      </c>
      <c r="O8550" s="2" t="str">
        <f>"5133.00"</f>
        <v>5133.00</v>
      </c>
      <c r="P8550" s="2">
        <v>35</v>
      </c>
      <c r="Q8550" s="2">
        <f>P8550*B8550</f>
        <v>7000</v>
      </c>
      <c r="R8550" s="2">
        <f>(Q8550-O8550)/O8550*100</f>
        <v>36.3724917202416</v>
      </c>
    </row>
    <row r="8551" spans="1:18">
      <c r="A8551" s="2" t="str">
        <f>"北京城建"</f>
        <v>北京城建</v>
      </c>
      <c r="B8551" s="2">
        <v>200</v>
      </c>
      <c r="C8551" s="2">
        <v>200</v>
      </c>
      <c r="D8551" s="2" t="str">
        <f>"人民币"</f>
        <v>人民币</v>
      </c>
      <c r="E8551" s="2">
        <v>24.605</v>
      </c>
      <c r="F8551" s="2">
        <v>-394.99</v>
      </c>
      <c r="G8551" s="2">
        <v>-8.03</v>
      </c>
      <c r="H8551" s="2"/>
      <c r="I8551" s="2">
        <v>4526</v>
      </c>
      <c r="J8551" s="2">
        <v>22.63</v>
      </c>
      <c r="K8551" s="2">
        <v>0</v>
      </c>
      <c r="L8551" s="2">
        <v>0</v>
      </c>
      <c r="M8551" s="2" t="str">
        <f>"600266"</f>
        <v>600266</v>
      </c>
      <c r="N8551" s="2" t="str">
        <f t="shared" ref="N8551:N8553" si="2556">"A453612732"</f>
        <v>A453612732</v>
      </c>
      <c r="O8551" s="2" t="str">
        <f>"4920.99"</f>
        <v>4920.99</v>
      </c>
      <c r="P8551" s="2">
        <v>28</v>
      </c>
      <c r="Q8551" s="2">
        <f>P8551*B8551</f>
        <v>5600</v>
      </c>
      <c r="R8551" s="2">
        <f>(Q8551-O8551)/O8551*100</f>
        <v>13.7982397850839</v>
      </c>
    </row>
    <row r="8552" spans="1:18">
      <c r="A8552" s="2" t="str">
        <f>"上汽集团"</f>
        <v>上汽集团</v>
      </c>
      <c r="B8552" s="2">
        <v>200</v>
      </c>
      <c r="C8552" s="2">
        <v>200</v>
      </c>
      <c r="D8552" s="2" t="str">
        <f>"人民币"</f>
        <v>人民币</v>
      </c>
      <c r="E8552" s="2">
        <v>24.736</v>
      </c>
      <c r="F8552" s="2">
        <v>-449.12</v>
      </c>
      <c r="G8552" s="2">
        <v>-9.08</v>
      </c>
      <c r="H8552" s="2"/>
      <c r="I8552" s="2">
        <v>4498</v>
      </c>
      <c r="J8552" s="2">
        <v>22.49</v>
      </c>
      <c r="K8552" s="2">
        <v>0</v>
      </c>
      <c r="L8552" s="2">
        <v>0</v>
      </c>
      <c r="M8552" s="2" t="str">
        <f>"600104"</f>
        <v>600104</v>
      </c>
      <c r="N8552" s="2" t="str">
        <f>"A453612732"</f>
        <v>A453612732</v>
      </c>
      <c r="O8552" s="2" t="str">
        <f>"4947.12"</f>
        <v>4947.12</v>
      </c>
      <c r="P8552" s="2">
        <v>35</v>
      </c>
      <c r="Q8552" s="2">
        <f>P8552*B8552</f>
        <v>7000</v>
      </c>
      <c r="R8552" s="2">
        <f>(Q8552-O8552)/O8552*100</f>
        <v>41.4964666310904</v>
      </c>
    </row>
    <row r="8553" spans="1:18">
      <c r="A8553" s="2" t="str">
        <f>"中海集运"</f>
        <v>中海集运</v>
      </c>
      <c r="B8553" s="2">
        <v>400</v>
      </c>
      <c r="C8553" s="2">
        <v>400</v>
      </c>
      <c r="D8553" s="2" t="str">
        <f>"人民币"</f>
        <v>人民币</v>
      </c>
      <c r="E8553" s="2">
        <v>9.099</v>
      </c>
      <c r="F8553" s="2">
        <v>-167.68</v>
      </c>
      <c r="G8553" s="2">
        <v>-4.6</v>
      </c>
      <c r="H8553" s="2"/>
      <c r="I8553" s="2">
        <v>3472</v>
      </c>
      <c r="J8553" s="2">
        <v>8.68</v>
      </c>
      <c r="K8553" s="2">
        <v>0</v>
      </c>
      <c r="L8553" s="2">
        <v>0</v>
      </c>
      <c r="M8553" s="2" t="str">
        <f>"601866"</f>
        <v>601866</v>
      </c>
      <c r="N8553" s="2" t="str">
        <f>"A453612732"</f>
        <v>A453612732</v>
      </c>
      <c r="O8553" s="2" t="str">
        <f>"3639.68"</f>
        <v>3639.68</v>
      </c>
      <c r="P8553" s="2">
        <v>12</v>
      </c>
      <c r="Q8553" s="2">
        <f>P8553*B8553</f>
        <v>4800</v>
      </c>
      <c r="R8553" s="2">
        <f>(Q8553-O8553)/O8553*100</f>
        <v>31.8797256901706</v>
      </c>
    </row>
    <row r="8554" spans="1:18">
      <c r="A8554" s="2" t="str">
        <f>"中航军B"</f>
        <v>中航军B</v>
      </c>
      <c r="B8554" s="2">
        <v>3000</v>
      </c>
      <c r="C8554" s="2">
        <v>3000</v>
      </c>
      <c r="D8554" s="2" t="str">
        <f>"人民币"</f>
        <v>人民币</v>
      </c>
      <c r="E8554" s="2">
        <v>0.972</v>
      </c>
      <c r="F8554" s="2">
        <v>-62</v>
      </c>
      <c r="G8554" s="2">
        <v>-2.16</v>
      </c>
      <c r="H8554" s="2"/>
      <c r="I8554" s="2">
        <v>2853</v>
      </c>
      <c r="J8554" s="2">
        <v>0.951</v>
      </c>
      <c r="K8554" s="2">
        <v>0</v>
      </c>
      <c r="L8554" s="2">
        <v>0</v>
      </c>
      <c r="M8554" s="2" t="str">
        <f>"150222"</f>
        <v>150222</v>
      </c>
      <c r="N8554" s="2" t="str">
        <f>"0157472516"</f>
        <v>0157472516</v>
      </c>
      <c r="O8554" s="2" t="str">
        <f>"2915.00"</f>
        <v>2915.00</v>
      </c>
      <c r="P8554" s="2">
        <v>1.1</v>
      </c>
      <c r="Q8554" s="2">
        <f>P8554*B8554</f>
        <v>3300</v>
      </c>
      <c r="R8554" s="2">
        <f>(Q8554-O8554)/O8554*100</f>
        <v>13.2075471698113</v>
      </c>
    </row>
    <row r="8555" spans="1:18">
      <c r="A8555" s="2" t="str">
        <f>"华贸物流"</f>
        <v>华贸物流</v>
      </c>
      <c r="B8555" s="2">
        <v>200</v>
      </c>
      <c r="C8555" s="2">
        <v>200</v>
      </c>
      <c r="D8555" s="2" t="str">
        <f>"人民币"</f>
        <v>人民币</v>
      </c>
      <c r="E8555" s="2">
        <v>16.576</v>
      </c>
      <c r="F8555" s="2">
        <v>-473.12</v>
      </c>
      <c r="G8555" s="2">
        <v>-14.27</v>
      </c>
      <c r="H8555" s="2"/>
      <c r="I8555" s="2">
        <v>2842</v>
      </c>
      <c r="J8555" s="2">
        <v>14.21</v>
      </c>
      <c r="K8555" s="2">
        <v>0</v>
      </c>
      <c r="L8555" s="2">
        <v>0</v>
      </c>
      <c r="M8555" s="2" t="str">
        <f>"603128"</f>
        <v>603128</v>
      </c>
      <c r="N8555" s="2" t="str">
        <f t="shared" ref="N8555:N8558" si="2557">"A453612732"</f>
        <v>A453612732</v>
      </c>
      <c r="O8555" s="2" t="str">
        <f>"3315.12"</f>
        <v>3315.12</v>
      </c>
      <c r="P8555" s="2">
        <v>20</v>
      </c>
      <c r="Q8555" s="2">
        <f>P8555*B8555</f>
        <v>4000</v>
      </c>
      <c r="R8555" s="2">
        <f>(Q8555-O8555)/O8555*100</f>
        <v>20.6592823185888</v>
      </c>
    </row>
    <row r="8556" spans="1:18">
      <c r="A8556" s="2" t="str">
        <f>"盛达矿业"</f>
        <v>盛达矿业</v>
      </c>
      <c r="B8556" s="2">
        <v>100</v>
      </c>
      <c r="C8556" s="2">
        <v>100</v>
      </c>
      <c r="D8556" s="2" t="str">
        <f>"人民币"</f>
        <v>人民币</v>
      </c>
      <c r="E8556" s="2">
        <v>38.308</v>
      </c>
      <c r="F8556" s="2">
        <v>-1175.77</v>
      </c>
      <c r="G8556" s="2">
        <v>-30.69</v>
      </c>
      <c r="H8556" s="2"/>
      <c r="I8556" s="2">
        <v>2655</v>
      </c>
      <c r="J8556" s="2">
        <v>26.55</v>
      </c>
      <c r="K8556" s="2">
        <v>0</v>
      </c>
      <c r="L8556" s="2">
        <v>100</v>
      </c>
      <c r="M8556" s="2" t="str">
        <f>"000603"</f>
        <v>000603</v>
      </c>
      <c r="N8556" s="2" t="str">
        <f>"0157472516"</f>
        <v>0157472516</v>
      </c>
      <c r="O8556" s="2" t="str">
        <f>"3830.77"</f>
        <v>3830.77</v>
      </c>
      <c r="P8556" s="2">
        <v>40</v>
      </c>
      <c r="Q8556" s="2">
        <f>P8556*B8556</f>
        <v>4000</v>
      </c>
      <c r="R8556" s="2">
        <f>(Q8556-O8556)/O8556*100</f>
        <v>4.41764971533138</v>
      </c>
    </row>
    <row r="8557" spans="1:18">
      <c r="A8557" s="2" t="str">
        <f>"大众交通"</f>
        <v>大众交通</v>
      </c>
      <c r="B8557" s="2">
        <v>100</v>
      </c>
      <c r="C8557" s="2">
        <v>100</v>
      </c>
      <c r="D8557" s="2" t="str">
        <f>"人民币"</f>
        <v>人民币</v>
      </c>
      <c r="E8557" s="2">
        <v>30.941</v>
      </c>
      <c r="F8557" s="2">
        <v>-1037.13</v>
      </c>
      <c r="G8557" s="2">
        <v>-33.52</v>
      </c>
      <c r="H8557" s="2"/>
      <c r="I8557" s="2">
        <v>2057</v>
      </c>
      <c r="J8557" s="2">
        <v>20.57</v>
      </c>
      <c r="K8557" s="2">
        <v>0</v>
      </c>
      <c r="L8557" s="2">
        <v>0</v>
      </c>
      <c r="M8557" s="2" t="str">
        <f>"600611"</f>
        <v>600611</v>
      </c>
      <c r="N8557" s="2" t="str">
        <f>"A453612732"</f>
        <v>A453612732</v>
      </c>
      <c r="O8557" s="2" t="str">
        <f>"3094.13"</f>
        <v>3094.13</v>
      </c>
      <c r="P8557" s="2">
        <v>28</v>
      </c>
      <c r="Q8557" s="2">
        <f>P8557*B8557</f>
        <v>2800</v>
      </c>
      <c r="R8557" s="2">
        <f>(Q8557-O8557)/O8557*100</f>
        <v>-9.50606470962759</v>
      </c>
    </row>
    <row r="8558" spans="1:18">
      <c r="A8558" s="2" t="str">
        <f>"中国中车"</f>
        <v>中国中车</v>
      </c>
      <c r="B8558" s="2">
        <v>100</v>
      </c>
      <c r="C8558" s="2">
        <v>100</v>
      </c>
      <c r="D8558" s="2" t="str">
        <f>"人民币"</f>
        <v>人民币</v>
      </c>
      <c r="E8558" s="2">
        <v>26.395</v>
      </c>
      <c r="F8558" s="2">
        <v>-631.5</v>
      </c>
      <c r="G8558" s="2">
        <v>-23.92</v>
      </c>
      <c r="H8558" s="2"/>
      <c r="I8558" s="2">
        <v>2008</v>
      </c>
      <c r="J8558" s="2">
        <v>20.08</v>
      </c>
      <c r="K8558" s="2">
        <v>0</v>
      </c>
      <c r="L8558" s="2">
        <v>100</v>
      </c>
      <c r="M8558" s="2" t="str">
        <f>"601766"</f>
        <v>601766</v>
      </c>
      <c r="N8558" s="2" t="str">
        <f>"A453612732"</f>
        <v>A453612732</v>
      </c>
      <c r="O8558" s="2" t="str">
        <f>"2639.50"</f>
        <v>2639.50</v>
      </c>
      <c r="P8558" s="2">
        <v>30</v>
      </c>
      <c r="Q8558" s="2">
        <f>P8558*B8558</f>
        <v>3000</v>
      </c>
      <c r="R8558" s="2">
        <f>(Q8558-O8558)/O8558*100</f>
        <v>13.6578897518469</v>
      </c>
    </row>
    <row r="8559" spans="1:18">
      <c r="A8559" s="2" t="s">
        <v>8</v>
      </c>
      <c r="B8559" s="2" t="s">
        <v>9</v>
      </c>
      <c r="C8559" s="4" t="s">
        <v>10</v>
      </c>
      <c r="D8559" s="4"/>
      <c r="E8559" s="4"/>
      <c r="F8559" s="2"/>
      <c r="G8559" s="2">
        <f>SUM(G8543:G8558)</f>
        <v>-178.38</v>
      </c>
      <c r="H8559" s="2"/>
      <c r="I8559" s="2"/>
      <c r="J8559" s="2"/>
      <c r="K8559" s="2"/>
      <c r="L8559" s="2"/>
      <c r="M8559" s="2"/>
      <c r="N8559" s="2"/>
      <c r="O8559" s="2"/>
      <c r="P8559" s="2"/>
      <c r="Q8559" s="2">
        <f>SUM(Q8543:Q8558)</f>
        <v>134800</v>
      </c>
      <c r="R8559" s="2"/>
    </row>
    <row r="8560" customFormat="1" spans="3:8">
      <c r="C8560" s="5"/>
      <c r="D8560" s="5"/>
      <c r="E8560" s="5"/>
      <c r="H8560" s="6">
        <v>42257</v>
      </c>
    </row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spans="2:18">
      <c r="B8570" s="2" t="str">
        <f>"币种"</f>
        <v>币种</v>
      </c>
      <c r="C8570" s="2" t="str">
        <f>"余额"</f>
        <v>余额</v>
      </c>
      <c r="D8570" s="2" t="str">
        <f>"可用"</f>
        <v>可用</v>
      </c>
      <c r="E8570" s="2" t="str">
        <f>"可取"</f>
        <v>可取</v>
      </c>
      <c r="F8570" s="2" t="str">
        <f>"参考市值"</f>
        <v>参考市值</v>
      </c>
      <c r="G8570" s="2" t="str">
        <f>"资产"</f>
        <v>资产</v>
      </c>
      <c r="H8570" s="2" t="str">
        <f>"盈亏"</f>
        <v>盈亏</v>
      </c>
      <c r="I8570" s="2"/>
      <c r="J8570" s="2"/>
      <c r="K8570" s="2"/>
      <c r="L8570" s="2"/>
      <c r="M8570" s="2"/>
      <c r="N8570" s="2"/>
      <c r="O8570" s="2"/>
      <c r="P8570" s="2"/>
      <c r="Q8570" s="2"/>
      <c r="R8570" s="2"/>
    </row>
    <row r="8571" spans="2:18">
      <c r="B8571" s="2" t="str">
        <f>"人民币"</f>
        <v>人民币</v>
      </c>
      <c r="C8571" s="2" t="str">
        <f>"5508.71"</f>
        <v>5508.71</v>
      </c>
      <c r="D8571" s="2" t="str">
        <f>"138.54"</f>
        <v>138.54</v>
      </c>
      <c r="E8571" s="2" t="str">
        <f>"138.54"</f>
        <v>138.54</v>
      </c>
      <c r="F8571" s="2" t="str">
        <f>"91616.00"</f>
        <v>91616.00</v>
      </c>
      <c r="G8571" s="2" t="str">
        <f>"91754.54"</f>
        <v>91754.54</v>
      </c>
      <c r="H8571" s="2" t="str">
        <f>"-9194.42"</f>
        <v>-9194.42</v>
      </c>
      <c r="I8571" s="2"/>
      <c r="J8571" s="2"/>
      <c r="K8571" s="2"/>
      <c r="L8571" s="2"/>
      <c r="M8571" s="2"/>
      <c r="N8571" s="2"/>
      <c r="O8571" s="2"/>
      <c r="P8571" s="2"/>
      <c r="Q8571" s="2"/>
      <c r="R8571" s="2"/>
    </row>
    <row r="8572" spans="2:18"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8"/>
    </row>
    <row r="8573" spans="2:18">
      <c r="B8573" s="2" t="s">
        <v>0</v>
      </c>
      <c r="C8573" s="2" t="str">
        <f>"证券数量"</f>
        <v>证券数量</v>
      </c>
      <c r="D8573" s="2" t="s">
        <v>1</v>
      </c>
      <c r="E8573" s="2" t="str">
        <f>"价格币种"</f>
        <v>价格币种</v>
      </c>
      <c r="F8573" s="2" t="str">
        <f>"成本价"</f>
        <v>成本价</v>
      </c>
      <c r="G8573" s="2" t="str">
        <f>"浮动盈亏"</f>
        <v>浮动盈亏</v>
      </c>
      <c r="H8573" s="2" t="str">
        <f>"盈亏比例(%)"</f>
        <v>盈亏比例(%)</v>
      </c>
      <c r="I8573" s="2" t="str">
        <f>"折算汇率"</f>
        <v>折算汇率</v>
      </c>
      <c r="J8573" s="2" t="str">
        <f>"最新市值"</f>
        <v>最新市值</v>
      </c>
      <c r="K8573" s="2" t="str">
        <f>"当前价"</f>
        <v>当前价</v>
      </c>
      <c r="L8573" s="2" t="str">
        <f>"今买数量"</f>
        <v>今买数量</v>
      </c>
      <c r="M8573" s="2" t="str">
        <f>"今卖数量"</f>
        <v>今卖数量</v>
      </c>
      <c r="N8573" s="2" t="str">
        <f>"证券代码"</f>
        <v>证券代码</v>
      </c>
      <c r="O8573" s="2" t="str">
        <f>"股东代码"</f>
        <v>股东代码</v>
      </c>
      <c r="P8573" s="2" t="str">
        <f>"成本金额"</f>
        <v>成本金额</v>
      </c>
      <c r="Q8573" s="2" t="s">
        <v>2</v>
      </c>
      <c r="R8573" s="2"/>
    </row>
    <row r="8574" spans="2:18">
      <c r="B8574" s="2" t="s">
        <v>4</v>
      </c>
      <c r="C8574" s="9" t="s">
        <v>5</v>
      </c>
      <c r="D8574" s="9" t="s">
        <v>5</v>
      </c>
      <c r="E8574" s="2" t="str">
        <f t="shared" ref="E8574:E8589" si="2558">"人民币"</f>
        <v>人民币</v>
      </c>
      <c r="F8574" s="2">
        <v>19.758</v>
      </c>
      <c r="G8574" s="2">
        <v>-1294.53</v>
      </c>
      <c r="H8574" s="2">
        <v>-8.19</v>
      </c>
      <c r="I8574" s="9" t="s">
        <v>6</v>
      </c>
      <c r="J8574" s="2">
        <v>14512</v>
      </c>
      <c r="K8574" s="2">
        <v>18.14</v>
      </c>
      <c r="L8574" s="2">
        <v>0</v>
      </c>
      <c r="M8574" s="2">
        <v>0</v>
      </c>
      <c r="N8574" s="2" t="str">
        <f>"000936"</f>
        <v>000936</v>
      </c>
      <c r="O8574" s="2" t="str">
        <f t="shared" ref="O8574:O8577" si="2559">"0157472516"</f>
        <v>0157472516</v>
      </c>
      <c r="P8574" s="2" t="str">
        <f>"15806.53"</f>
        <v>15806.53</v>
      </c>
      <c r="Q8574" s="2">
        <v>30</v>
      </c>
      <c r="R8574" s="2">
        <f t="shared" ref="R8574:R8589" si="2560">Q8574*C8574</f>
        <v>24000</v>
      </c>
    </row>
    <row r="8575" spans="2:18">
      <c r="B8575" s="2" t="str">
        <f>"创业板B"</f>
        <v>创业板B</v>
      </c>
      <c r="C8575" s="2">
        <v>10000</v>
      </c>
      <c r="D8575" s="2">
        <v>10000</v>
      </c>
      <c r="E8575" s="2" t="str">
        <f>"人民币"</f>
        <v>人民币</v>
      </c>
      <c r="F8575" s="2">
        <v>1.116</v>
      </c>
      <c r="G8575" s="2">
        <v>-927.5</v>
      </c>
      <c r="H8575" s="2">
        <v>-8.33</v>
      </c>
      <c r="I8575" s="2"/>
      <c r="J8575" s="2">
        <v>10230</v>
      </c>
      <c r="K8575" s="2">
        <v>1.023</v>
      </c>
      <c r="L8575" s="2">
        <v>0</v>
      </c>
      <c r="M8575" s="2">
        <v>0</v>
      </c>
      <c r="N8575" s="2" t="str">
        <f>"150153"</f>
        <v>150153</v>
      </c>
      <c r="O8575" s="2" t="str">
        <f>"0157472516"</f>
        <v>0157472516</v>
      </c>
      <c r="P8575" s="2" t="str">
        <f>"11157.50"</f>
        <v>11157.50</v>
      </c>
      <c r="Q8575" s="2">
        <v>1.3</v>
      </c>
      <c r="R8575" s="2">
        <f>Q8575*C8575</f>
        <v>13000</v>
      </c>
    </row>
    <row r="8576" spans="2:18">
      <c r="B8576" s="2" t="s">
        <v>7</v>
      </c>
      <c r="C8576" s="2">
        <v>600</v>
      </c>
      <c r="D8576" s="2">
        <v>600</v>
      </c>
      <c r="E8576" s="2" t="str">
        <f>"人民币"</f>
        <v>人民币</v>
      </c>
      <c r="F8576" s="2">
        <v>17.548</v>
      </c>
      <c r="G8576" s="2">
        <v>-310.88</v>
      </c>
      <c r="H8576" s="2">
        <v>-2.95</v>
      </c>
      <c r="I8576" s="2"/>
      <c r="J8576" s="2">
        <v>10218</v>
      </c>
      <c r="K8576" s="2">
        <v>17.03</v>
      </c>
      <c r="L8576" s="2">
        <v>0</v>
      </c>
      <c r="M8576" s="2">
        <v>0</v>
      </c>
      <c r="N8576" s="2" t="str">
        <f>"600008"</f>
        <v>600008</v>
      </c>
      <c r="O8576" s="2" t="str">
        <f t="shared" ref="O8576:O8579" si="2561">"A453612732"</f>
        <v>A453612732</v>
      </c>
      <c r="P8576" s="2" t="str">
        <f>"10528.88"</f>
        <v>10528.88</v>
      </c>
      <c r="Q8576" s="2">
        <v>25</v>
      </c>
      <c r="R8576" s="2">
        <f>Q8576*C8576</f>
        <v>15000</v>
      </c>
    </row>
    <row r="8577" spans="2:18">
      <c r="B8577" s="2" t="str">
        <f>"华英农业"</f>
        <v>华英农业</v>
      </c>
      <c r="C8577" s="2">
        <v>600</v>
      </c>
      <c r="D8577" s="2">
        <v>300</v>
      </c>
      <c r="E8577" s="2" t="str">
        <f>"人民币"</f>
        <v>人民币</v>
      </c>
      <c r="F8577" s="2">
        <v>14.948</v>
      </c>
      <c r="G8577" s="2">
        <v>-418.66</v>
      </c>
      <c r="H8577" s="2">
        <v>-4.67</v>
      </c>
      <c r="I8577" s="2"/>
      <c r="J8577" s="2">
        <v>8550</v>
      </c>
      <c r="K8577" s="2">
        <v>14.25</v>
      </c>
      <c r="L8577" s="2">
        <v>300</v>
      </c>
      <c r="M8577" s="2">
        <v>0</v>
      </c>
      <c r="N8577" s="2" t="str">
        <f>"002321"</f>
        <v>002321</v>
      </c>
      <c r="O8577" s="2" t="str">
        <f>"0157472516"</f>
        <v>0157472516</v>
      </c>
      <c r="P8577" s="2" t="str">
        <f>"8968.66"</f>
        <v>8968.66</v>
      </c>
      <c r="Q8577" s="2">
        <v>25</v>
      </c>
      <c r="R8577" s="2">
        <f>Q8577*C8577</f>
        <v>15000</v>
      </c>
    </row>
    <row r="8578" spans="2:18">
      <c r="B8578" s="2" t="str">
        <f>"*ST阳化"</f>
        <v>*ST阳化</v>
      </c>
      <c r="C8578" s="2">
        <v>900</v>
      </c>
      <c r="D8578" s="2">
        <v>600</v>
      </c>
      <c r="E8578" s="2" t="str">
        <f>"人民币"</f>
        <v>人民币</v>
      </c>
      <c r="F8578" s="2">
        <v>7.599</v>
      </c>
      <c r="G8578" s="2">
        <v>-80.2</v>
      </c>
      <c r="H8578" s="2">
        <v>-1.17</v>
      </c>
      <c r="I8578" s="2"/>
      <c r="J8578" s="2">
        <v>6759</v>
      </c>
      <c r="K8578" s="2">
        <v>7.51</v>
      </c>
      <c r="L8578" s="2">
        <v>300</v>
      </c>
      <c r="M8578" s="2">
        <v>0</v>
      </c>
      <c r="N8578" s="2" t="str">
        <f>"600691"</f>
        <v>600691</v>
      </c>
      <c r="O8578" s="2" t="str">
        <f>"A453612732"</f>
        <v>A453612732</v>
      </c>
      <c r="P8578" s="2" t="str">
        <f>"6839.20"</f>
        <v>6839.20</v>
      </c>
      <c r="Q8578" s="2">
        <v>11</v>
      </c>
      <c r="R8578" s="2">
        <f>Q8578*C8578</f>
        <v>9900</v>
      </c>
    </row>
    <row r="8579" spans="2:18">
      <c r="B8579" s="2" t="str">
        <f>"雪峰科技"</f>
        <v>雪峰科技</v>
      </c>
      <c r="C8579" s="2">
        <v>200</v>
      </c>
      <c r="D8579" s="2">
        <v>100</v>
      </c>
      <c r="E8579" s="2" t="str">
        <f>"人民币"</f>
        <v>人民币</v>
      </c>
      <c r="F8579" s="2">
        <v>37.898</v>
      </c>
      <c r="G8579" s="2">
        <v>-1239.59</v>
      </c>
      <c r="H8579" s="2">
        <v>-16.35</v>
      </c>
      <c r="I8579" s="2"/>
      <c r="J8579" s="2">
        <v>6340</v>
      </c>
      <c r="K8579" s="2">
        <v>31.7</v>
      </c>
      <c r="L8579" s="2">
        <v>100</v>
      </c>
      <c r="M8579" s="2">
        <v>0</v>
      </c>
      <c r="N8579" s="2" t="str">
        <f>"603227"</f>
        <v>603227</v>
      </c>
      <c r="O8579" s="2" t="str">
        <f>"A453612732"</f>
        <v>A453612732</v>
      </c>
      <c r="P8579" s="2" t="str">
        <f>"7579.59"</f>
        <v>7579.59</v>
      </c>
      <c r="Q8579" s="2">
        <v>42</v>
      </c>
      <c r="R8579" s="2">
        <f>Q8579*C8579</f>
        <v>8400</v>
      </c>
    </row>
    <row r="8580" spans="2:18">
      <c r="B8580" s="2" t="str">
        <f>"三花股份"</f>
        <v>三花股份</v>
      </c>
      <c r="C8580" s="2">
        <v>400</v>
      </c>
      <c r="D8580" s="2">
        <v>400</v>
      </c>
      <c r="E8580" s="2" t="str">
        <f>"人民币"</f>
        <v>人民币</v>
      </c>
      <c r="F8580" s="2">
        <v>13.737</v>
      </c>
      <c r="G8580" s="2">
        <v>69.25</v>
      </c>
      <c r="H8580" s="2">
        <v>1.26</v>
      </c>
      <c r="I8580" s="2"/>
      <c r="J8580" s="2">
        <v>5564</v>
      </c>
      <c r="K8580" s="2">
        <v>13.91</v>
      </c>
      <c r="L8580" s="2">
        <v>0</v>
      </c>
      <c r="M8580" s="2">
        <v>0</v>
      </c>
      <c r="N8580" s="2" t="str">
        <f>"002050"</f>
        <v>002050</v>
      </c>
      <c r="O8580" s="2" t="str">
        <f t="shared" ref="O8580:O8585" si="2562">"0157472516"</f>
        <v>0157472516</v>
      </c>
      <c r="P8580" s="2" t="str">
        <f>"5494.75"</f>
        <v>5494.75</v>
      </c>
      <c r="Q8580" s="2">
        <v>20</v>
      </c>
      <c r="R8580" s="2">
        <f>Q8580*C8580</f>
        <v>8000</v>
      </c>
    </row>
    <row r="8581" spans="2:18">
      <c r="B8581" s="2" t="str">
        <f>"农 产 品"</f>
        <v>农 产 品</v>
      </c>
      <c r="C8581" s="2">
        <v>200</v>
      </c>
      <c r="D8581" s="2">
        <v>200</v>
      </c>
      <c r="E8581" s="2" t="str">
        <f>"人民币"</f>
        <v>人民币</v>
      </c>
      <c r="F8581" s="2">
        <v>25.665</v>
      </c>
      <c r="G8581" s="2">
        <v>-601</v>
      </c>
      <c r="H8581" s="2">
        <v>-11.71</v>
      </c>
      <c r="I8581" s="2"/>
      <c r="J8581" s="2">
        <v>4532</v>
      </c>
      <c r="K8581" s="2">
        <v>22.66</v>
      </c>
      <c r="L8581" s="2">
        <v>0</v>
      </c>
      <c r="M8581" s="2">
        <v>0</v>
      </c>
      <c r="N8581" s="2" t="str">
        <f>"000061"</f>
        <v>000061</v>
      </c>
      <c r="O8581" s="2" t="str">
        <f>"0157472516"</f>
        <v>0157472516</v>
      </c>
      <c r="P8581" s="2" t="str">
        <f>"5133.00"</f>
        <v>5133.00</v>
      </c>
      <c r="Q8581" s="2">
        <v>35</v>
      </c>
      <c r="R8581" s="2">
        <f>Q8581*C8581</f>
        <v>7000</v>
      </c>
    </row>
    <row r="8582" spans="2:18">
      <c r="B8582" s="2" t="str">
        <f>"北京城建"</f>
        <v>北京城建</v>
      </c>
      <c r="C8582" s="2">
        <v>200</v>
      </c>
      <c r="D8582" s="2">
        <v>200</v>
      </c>
      <c r="E8582" s="2" t="str">
        <f>"人民币"</f>
        <v>人民币</v>
      </c>
      <c r="F8582" s="2">
        <v>24.605</v>
      </c>
      <c r="G8582" s="2">
        <v>-394.99</v>
      </c>
      <c r="H8582" s="2">
        <v>-8.03</v>
      </c>
      <c r="I8582" s="2"/>
      <c r="J8582" s="2">
        <v>4526</v>
      </c>
      <c r="K8582" s="2">
        <v>22.63</v>
      </c>
      <c r="L8582" s="2">
        <v>0</v>
      </c>
      <c r="M8582" s="2">
        <v>0</v>
      </c>
      <c r="N8582" s="2" t="str">
        <f>"600266"</f>
        <v>600266</v>
      </c>
      <c r="O8582" s="2" t="str">
        <f t="shared" ref="O8582:O8584" si="2563">"A453612732"</f>
        <v>A453612732</v>
      </c>
      <c r="P8582" s="2" t="str">
        <f>"4920.99"</f>
        <v>4920.99</v>
      </c>
      <c r="Q8582" s="2">
        <v>28</v>
      </c>
      <c r="R8582" s="2">
        <f>Q8582*C8582</f>
        <v>5600</v>
      </c>
    </row>
    <row r="8583" spans="2:18">
      <c r="B8583" s="2" t="str">
        <f>"上汽集团"</f>
        <v>上汽集团</v>
      </c>
      <c r="C8583" s="2">
        <v>200</v>
      </c>
      <c r="D8583" s="2">
        <v>200</v>
      </c>
      <c r="E8583" s="2" t="str">
        <f>"人民币"</f>
        <v>人民币</v>
      </c>
      <c r="F8583" s="2">
        <v>24.736</v>
      </c>
      <c r="G8583" s="2">
        <v>-449.12</v>
      </c>
      <c r="H8583" s="2">
        <v>-9.08</v>
      </c>
      <c r="I8583" s="2"/>
      <c r="J8583" s="2">
        <v>4498</v>
      </c>
      <c r="K8583" s="2">
        <v>22.49</v>
      </c>
      <c r="L8583" s="2">
        <v>0</v>
      </c>
      <c r="M8583" s="2">
        <v>0</v>
      </c>
      <c r="N8583" s="2" t="str">
        <f>"600104"</f>
        <v>600104</v>
      </c>
      <c r="O8583" s="2" t="str">
        <f>"A453612732"</f>
        <v>A453612732</v>
      </c>
      <c r="P8583" s="2" t="str">
        <f>"4947.12"</f>
        <v>4947.12</v>
      </c>
      <c r="Q8583" s="2">
        <v>35</v>
      </c>
      <c r="R8583" s="2">
        <f>Q8583*C8583</f>
        <v>7000</v>
      </c>
    </row>
    <row r="8584" spans="2:18">
      <c r="B8584" s="2" t="str">
        <f>"中海集运"</f>
        <v>中海集运</v>
      </c>
      <c r="C8584" s="2">
        <v>400</v>
      </c>
      <c r="D8584" s="2">
        <v>400</v>
      </c>
      <c r="E8584" s="2" t="str">
        <f>"人民币"</f>
        <v>人民币</v>
      </c>
      <c r="F8584" s="2">
        <v>9.099</v>
      </c>
      <c r="G8584" s="2">
        <v>-167.68</v>
      </c>
      <c r="H8584" s="2">
        <v>-4.6</v>
      </c>
      <c r="I8584" s="2"/>
      <c r="J8584" s="2">
        <v>3472</v>
      </c>
      <c r="K8584" s="2">
        <v>8.68</v>
      </c>
      <c r="L8584" s="2">
        <v>0</v>
      </c>
      <c r="M8584" s="2">
        <v>0</v>
      </c>
      <c r="N8584" s="2" t="str">
        <f>"601866"</f>
        <v>601866</v>
      </c>
      <c r="O8584" s="2" t="str">
        <f>"A453612732"</f>
        <v>A453612732</v>
      </c>
      <c r="P8584" s="2" t="str">
        <f>"3639.68"</f>
        <v>3639.68</v>
      </c>
      <c r="Q8584" s="2">
        <v>12</v>
      </c>
      <c r="R8584" s="2">
        <f>Q8584*C8584</f>
        <v>4800</v>
      </c>
    </row>
    <row r="8585" spans="2:18">
      <c r="B8585" s="2" t="str">
        <f>"中航军B"</f>
        <v>中航军B</v>
      </c>
      <c r="C8585" s="2">
        <v>3000</v>
      </c>
      <c r="D8585" s="2">
        <v>3000</v>
      </c>
      <c r="E8585" s="2" t="str">
        <f>"人民币"</f>
        <v>人民币</v>
      </c>
      <c r="F8585" s="2">
        <v>0.972</v>
      </c>
      <c r="G8585" s="2">
        <v>-62</v>
      </c>
      <c r="H8585" s="2">
        <v>-2.16</v>
      </c>
      <c r="I8585" s="2"/>
      <c r="J8585" s="2">
        <v>2853</v>
      </c>
      <c r="K8585" s="2">
        <v>0.951</v>
      </c>
      <c r="L8585" s="2">
        <v>0</v>
      </c>
      <c r="M8585" s="2">
        <v>0</v>
      </c>
      <c r="N8585" s="2" t="str">
        <f>"150222"</f>
        <v>150222</v>
      </c>
      <c r="O8585" s="2" t="str">
        <f>"0157472516"</f>
        <v>0157472516</v>
      </c>
      <c r="P8585" s="2" t="str">
        <f>"2915.00"</f>
        <v>2915.00</v>
      </c>
      <c r="Q8585" s="2">
        <v>1.1</v>
      </c>
      <c r="R8585" s="2">
        <f>Q8585*C8585</f>
        <v>3300</v>
      </c>
    </row>
    <row r="8586" spans="2:18">
      <c r="B8586" s="2" t="str">
        <f>"华贸物流"</f>
        <v>华贸物流</v>
      </c>
      <c r="C8586" s="2">
        <v>200</v>
      </c>
      <c r="D8586" s="2">
        <v>200</v>
      </c>
      <c r="E8586" s="2" t="str">
        <f>"人民币"</f>
        <v>人民币</v>
      </c>
      <c r="F8586" s="2">
        <v>16.576</v>
      </c>
      <c r="G8586" s="2">
        <v>-473.12</v>
      </c>
      <c r="H8586" s="2">
        <v>-14.27</v>
      </c>
      <c r="I8586" s="2"/>
      <c r="J8586" s="2">
        <v>2842</v>
      </c>
      <c r="K8586" s="2">
        <v>14.21</v>
      </c>
      <c r="L8586" s="2">
        <v>0</v>
      </c>
      <c r="M8586" s="2">
        <v>0</v>
      </c>
      <c r="N8586" s="2" t="str">
        <f>"603128"</f>
        <v>603128</v>
      </c>
      <c r="O8586" s="2" t="str">
        <f t="shared" ref="O8586:O8589" si="2564">"A453612732"</f>
        <v>A453612732</v>
      </c>
      <c r="P8586" s="2" t="str">
        <f>"3315.12"</f>
        <v>3315.12</v>
      </c>
      <c r="Q8586" s="2">
        <v>20</v>
      </c>
      <c r="R8586" s="2">
        <f>Q8586*C8586</f>
        <v>4000</v>
      </c>
    </row>
    <row r="8587" spans="2:18">
      <c r="B8587" s="2" t="str">
        <f>"盛达矿业"</f>
        <v>盛达矿业</v>
      </c>
      <c r="C8587" s="2">
        <v>100</v>
      </c>
      <c r="D8587" s="2">
        <v>100</v>
      </c>
      <c r="E8587" s="2" t="str">
        <f>"人民币"</f>
        <v>人民币</v>
      </c>
      <c r="F8587" s="2">
        <v>38.308</v>
      </c>
      <c r="G8587" s="2">
        <v>-1175.77</v>
      </c>
      <c r="H8587" s="2">
        <v>-30.69</v>
      </c>
      <c r="I8587" s="2"/>
      <c r="J8587" s="2">
        <v>2655</v>
      </c>
      <c r="K8587" s="2">
        <v>26.55</v>
      </c>
      <c r="L8587" s="2">
        <v>0</v>
      </c>
      <c r="M8587" s="2">
        <v>100</v>
      </c>
      <c r="N8587" s="2" t="str">
        <f>"000603"</f>
        <v>000603</v>
      </c>
      <c r="O8587" s="2" t="str">
        <f>"0157472516"</f>
        <v>0157472516</v>
      </c>
      <c r="P8587" s="2" t="str">
        <f>"3830.77"</f>
        <v>3830.77</v>
      </c>
      <c r="Q8587" s="2">
        <v>40</v>
      </c>
      <c r="R8587" s="2">
        <f>Q8587*C8587</f>
        <v>4000</v>
      </c>
    </row>
    <row r="8588" spans="2:18">
      <c r="B8588" s="2" t="str">
        <f>"大众交通"</f>
        <v>大众交通</v>
      </c>
      <c r="C8588" s="2">
        <v>100</v>
      </c>
      <c r="D8588" s="2">
        <v>100</v>
      </c>
      <c r="E8588" s="2" t="str">
        <f>"人民币"</f>
        <v>人民币</v>
      </c>
      <c r="F8588" s="2">
        <v>30.941</v>
      </c>
      <c r="G8588" s="2">
        <v>-1037.13</v>
      </c>
      <c r="H8588" s="2">
        <v>-33.52</v>
      </c>
      <c r="I8588" s="2"/>
      <c r="J8588" s="2">
        <v>2057</v>
      </c>
      <c r="K8588" s="2">
        <v>20.57</v>
      </c>
      <c r="L8588" s="2">
        <v>0</v>
      </c>
      <c r="M8588" s="2">
        <v>0</v>
      </c>
      <c r="N8588" s="2" t="str">
        <f>"600611"</f>
        <v>600611</v>
      </c>
      <c r="O8588" s="2" t="str">
        <f>"A453612732"</f>
        <v>A453612732</v>
      </c>
      <c r="P8588" s="2" t="str">
        <f>"3094.13"</f>
        <v>3094.13</v>
      </c>
      <c r="Q8588" s="2">
        <v>28</v>
      </c>
      <c r="R8588" s="2">
        <f>Q8588*C8588</f>
        <v>2800</v>
      </c>
    </row>
    <row r="8589" spans="2:18">
      <c r="B8589" s="2" t="str">
        <f>"中国中车"</f>
        <v>中国中车</v>
      </c>
      <c r="C8589" s="2">
        <v>100</v>
      </c>
      <c r="D8589" s="2">
        <v>100</v>
      </c>
      <c r="E8589" s="2" t="str">
        <f>"人民币"</f>
        <v>人民币</v>
      </c>
      <c r="F8589" s="2">
        <v>26.395</v>
      </c>
      <c r="G8589" s="2">
        <v>-631.5</v>
      </c>
      <c r="H8589" s="2">
        <v>-23.92</v>
      </c>
      <c r="I8589" s="2"/>
      <c r="J8589" s="2">
        <v>2008</v>
      </c>
      <c r="K8589" s="2">
        <v>20.08</v>
      </c>
      <c r="L8589" s="2">
        <v>0</v>
      </c>
      <c r="M8589" s="2">
        <v>100</v>
      </c>
      <c r="N8589" s="2" t="str">
        <f>"601766"</f>
        <v>601766</v>
      </c>
      <c r="O8589" s="2" t="str">
        <f>"A453612732"</f>
        <v>A453612732</v>
      </c>
      <c r="P8589" s="2" t="str">
        <f>"2639.50"</f>
        <v>2639.50</v>
      </c>
      <c r="Q8589" s="2">
        <v>30</v>
      </c>
      <c r="R8589" s="2">
        <f>Q8589*C8589</f>
        <v>3000</v>
      </c>
    </row>
    <row r="8590" spans="2:18">
      <c r="B8590" s="2" t="s">
        <v>8</v>
      </c>
      <c r="C8590" s="2" t="s">
        <v>9</v>
      </c>
      <c r="D8590" s="4" t="s">
        <v>10</v>
      </c>
      <c r="E8590" s="4"/>
      <c r="F8590" s="4"/>
      <c r="G8590" s="2"/>
      <c r="H8590" s="2">
        <f>SUM(H8574:H8589)</f>
        <v>-178.38</v>
      </c>
      <c r="I8590" s="2"/>
      <c r="J8590" s="2"/>
      <c r="K8590" s="2"/>
      <c r="L8590" s="2"/>
      <c r="M8590" s="2"/>
      <c r="N8590" s="2"/>
      <c r="O8590" s="2"/>
      <c r="P8590" s="2"/>
      <c r="Q8590" s="2"/>
      <c r="R8590" s="2">
        <f>SUM(R8574:R8589)</f>
        <v>134800</v>
      </c>
    </row>
    <row r="8591" customFormat="1" spans="4:9">
      <c r="D8591" s="5"/>
      <c r="E8591" s="5"/>
      <c r="F8591" s="5"/>
      <c r="I8591" s="6">
        <v>42257</v>
      </c>
    </row>
    <row r="8592" customFormat="1" spans="11:11">
      <c r="K8592" s="6">
        <f>I8591+1</f>
        <v>42258</v>
      </c>
    </row>
    <row r="8593" customFormat="1" spans="3:12">
      <c r="C8593" t="s">
        <v>11</v>
      </c>
      <c r="L8593" s="7">
        <f ca="1">NOW()</f>
        <v>42259.9654398148</v>
      </c>
    </row>
    <row r="8594" customFormat="1" spans="10:10">
      <c r="J8594" t="e">
        <f>E8586+1</f>
        <v>#VALUE!</v>
      </c>
    </row>
    <row r="8595" customFormat="1" spans="7:7">
      <c r="G8595" t="s">
        <v>12</v>
      </c>
    </row>
    <row r="8596" customFormat="1" spans="6:6">
      <c r="F8596" t="s">
        <v>13</v>
      </c>
    </row>
    <row r="8597" spans="1:17">
      <c r="A8597" s="2" t="str">
        <f>"币种"</f>
        <v>币种</v>
      </c>
      <c r="B8597" s="2" t="str">
        <f>"余额"</f>
        <v>余额</v>
      </c>
      <c r="C8597" s="2" t="str">
        <f>"可用"</f>
        <v>可用</v>
      </c>
      <c r="D8597" s="2" t="str">
        <f>"可取"</f>
        <v>可取</v>
      </c>
      <c r="E8597" s="2" t="str">
        <f>"参考市值"</f>
        <v>参考市值</v>
      </c>
      <c r="F8597" s="2" t="str">
        <f>"资产"</f>
        <v>资产</v>
      </c>
      <c r="G8597" s="2" t="str">
        <f>"盈亏"</f>
        <v>盈亏</v>
      </c>
      <c r="H8597" s="2"/>
      <c r="I8597" s="2"/>
      <c r="J8597" s="2"/>
      <c r="K8597" s="2"/>
      <c r="L8597" s="2"/>
      <c r="M8597" s="2"/>
      <c r="N8597" s="2"/>
      <c r="O8597" s="2"/>
      <c r="P8597" s="2"/>
      <c r="Q8597" s="2"/>
    </row>
    <row r="8598" spans="1:17">
      <c r="A8598" s="2" t="str">
        <f>"人民币"</f>
        <v>人民币</v>
      </c>
      <c r="B8598" s="2" t="str">
        <f>"5508.71"</f>
        <v>5508.71</v>
      </c>
      <c r="C8598" s="2" t="str">
        <f>"138.54"</f>
        <v>138.54</v>
      </c>
      <c r="D8598" s="2" t="str">
        <f>"138.54"</f>
        <v>138.54</v>
      </c>
      <c r="E8598" s="2" t="str">
        <f>"91616.00"</f>
        <v>91616.00</v>
      </c>
      <c r="F8598" s="2" t="str">
        <f>"91754.54"</f>
        <v>91754.54</v>
      </c>
      <c r="G8598" s="2" t="str">
        <f>"-9194.42"</f>
        <v>-9194.42</v>
      </c>
      <c r="H8598" s="2"/>
      <c r="I8598" s="2"/>
      <c r="J8598" s="2"/>
      <c r="K8598" s="2"/>
      <c r="L8598" s="2"/>
      <c r="M8598" s="2"/>
      <c r="N8598" s="2"/>
      <c r="O8598" s="2"/>
      <c r="P8598" s="2"/>
      <c r="Q8598" s="2"/>
    </row>
    <row r="8599" spans="1:17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8"/>
    </row>
    <row r="8600" spans="1:18">
      <c r="A8600" s="2" t="s">
        <v>0</v>
      </c>
      <c r="B8600" s="2" t="str">
        <f>"证券数量"</f>
        <v>证券数量</v>
      </c>
      <c r="C8600" s="2" t="s">
        <v>1</v>
      </c>
      <c r="D8600" s="2" t="str">
        <f>"价格币种"</f>
        <v>价格币种</v>
      </c>
      <c r="E8600" s="2" t="str">
        <f>"成本价"</f>
        <v>成本价</v>
      </c>
      <c r="F8600" s="2" t="str">
        <f>"浮动盈亏"</f>
        <v>浮动盈亏</v>
      </c>
      <c r="G8600" s="2" t="str">
        <f>"盈亏比例(%)"</f>
        <v>盈亏比例(%)</v>
      </c>
      <c r="H8600" s="2" t="str">
        <f>"折算汇率"</f>
        <v>折算汇率</v>
      </c>
      <c r="I8600" s="2" t="str">
        <f>"最新市值"</f>
        <v>最新市值</v>
      </c>
      <c r="J8600" s="2" t="str">
        <f>"当前价"</f>
        <v>当前价</v>
      </c>
      <c r="K8600" s="2" t="str">
        <f>"今买数量"</f>
        <v>今买数量</v>
      </c>
      <c r="L8600" s="2" t="str">
        <f>"今卖数量"</f>
        <v>今卖数量</v>
      </c>
      <c r="M8600" s="2" t="str">
        <f>"证券代码"</f>
        <v>证券代码</v>
      </c>
      <c r="N8600" s="2" t="str">
        <f>"股东代码"</f>
        <v>股东代码</v>
      </c>
      <c r="O8600" s="2" t="str">
        <f>"成本金额"</f>
        <v>成本金额</v>
      </c>
      <c r="P8600" s="2" t="s">
        <v>2</v>
      </c>
      <c r="Q8600" s="2"/>
      <c r="R8600" s="2" t="s">
        <v>3</v>
      </c>
    </row>
    <row r="8601" spans="1:18">
      <c r="A8601" s="2" t="s">
        <v>4</v>
      </c>
      <c r="B8601" s="9" t="s">
        <v>5</v>
      </c>
      <c r="C8601" s="9" t="s">
        <v>5</v>
      </c>
      <c r="D8601" s="2" t="str">
        <f t="shared" ref="D8601:D8616" si="2565">"人民币"</f>
        <v>人民币</v>
      </c>
      <c r="E8601" s="2">
        <v>19.758</v>
      </c>
      <c r="F8601" s="2">
        <v>-1294.53</v>
      </c>
      <c r="G8601" s="2">
        <v>-8.19</v>
      </c>
      <c r="H8601" s="9" t="s">
        <v>6</v>
      </c>
      <c r="I8601" s="2">
        <v>14512</v>
      </c>
      <c r="J8601" s="2">
        <v>18.14</v>
      </c>
      <c r="K8601" s="2">
        <v>0</v>
      </c>
      <c r="L8601" s="2">
        <v>0</v>
      </c>
      <c r="M8601" s="2" t="str">
        <f>"000936"</f>
        <v>000936</v>
      </c>
      <c r="N8601" s="2" t="str">
        <f t="shared" ref="N8601:N8604" si="2566">"0157472516"</f>
        <v>0157472516</v>
      </c>
      <c r="O8601" s="2" t="str">
        <f>"15806.53"</f>
        <v>15806.53</v>
      </c>
      <c r="P8601" s="2">
        <v>30</v>
      </c>
      <c r="Q8601" s="2">
        <f t="shared" ref="Q8601:Q8616" si="2567">P8601*B8601</f>
        <v>24000</v>
      </c>
      <c r="R8601" s="2">
        <f t="shared" ref="R8601:R8616" si="2568">(Q8601-O8601)/O8601*100</f>
        <v>51.835981711356</v>
      </c>
    </row>
    <row r="8602" spans="1:18">
      <c r="A8602" s="2" t="str">
        <f>"创业板B"</f>
        <v>创业板B</v>
      </c>
      <c r="B8602" s="2">
        <v>10000</v>
      </c>
      <c r="C8602" s="2">
        <v>10000</v>
      </c>
      <c r="D8602" s="2" t="str">
        <f>"人民币"</f>
        <v>人民币</v>
      </c>
      <c r="E8602" s="2">
        <v>1.116</v>
      </c>
      <c r="F8602" s="2">
        <v>-927.5</v>
      </c>
      <c r="G8602" s="2">
        <v>-8.33</v>
      </c>
      <c r="H8602" s="2"/>
      <c r="I8602" s="2">
        <v>10230</v>
      </c>
      <c r="J8602" s="2">
        <v>1.023</v>
      </c>
      <c r="K8602" s="2">
        <v>0</v>
      </c>
      <c r="L8602" s="2">
        <v>0</v>
      </c>
      <c r="M8602" s="2" t="str">
        <f>"150153"</f>
        <v>150153</v>
      </c>
      <c r="N8602" s="2" t="str">
        <f>"0157472516"</f>
        <v>0157472516</v>
      </c>
      <c r="O8602" s="2" t="str">
        <f>"11157.50"</f>
        <v>11157.50</v>
      </c>
      <c r="P8602" s="2">
        <v>1.3</v>
      </c>
      <c r="Q8602" s="2">
        <f>P8602*B8602</f>
        <v>13000</v>
      </c>
      <c r="R8602" s="2">
        <f>(Q8602-O8602)/O8602*100</f>
        <v>16.5135559041004</v>
      </c>
    </row>
    <row r="8603" spans="1:18">
      <c r="A8603" s="2" t="s">
        <v>7</v>
      </c>
      <c r="B8603" s="2">
        <v>600</v>
      </c>
      <c r="C8603" s="2">
        <v>600</v>
      </c>
      <c r="D8603" s="2" t="str">
        <f>"人民币"</f>
        <v>人民币</v>
      </c>
      <c r="E8603" s="2">
        <v>17.548</v>
      </c>
      <c r="F8603" s="2">
        <v>-310.88</v>
      </c>
      <c r="G8603" s="2">
        <v>-2.95</v>
      </c>
      <c r="H8603" s="2"/>
      <c r="I8603" s="2">
        <v>10218</v>
      </c>
      <c r="J8603" s="2">
        <v>17.03</v>
      </c>
      <c r="K8603" s="2">
        <v>0</v>
      </c>
      <c r="L8603" s="2">
        <v>0</v>
      </c>
      <c r="M8603" s="2" t="str">
        <f>"600008"</f>
        <v>600008</v>
      </c>
      <c r="N8603" s="2" t="str">
        <f t="shared" ref="N8603:N8606" si="2569">"A453612732"</f>
        <v>A453612732</v>
      </c>
      <c r="O8603" s="2" t="str">
        <f>"10528.88"</f>
        <v>10528.88</v>
      </c>
      <c r="P8603" s="2">
        <v>25</v>
      </c>
      <c r="Q8603" s="2">
        <f>P8603*B8603</f>
        <v>15000</v>
      </c>
      <c r="R8603" s="2">
        <f>(Q8603-O8603)/O8603*100</f>
        <v>42.4652954540274</v>
      </c>
    </row>
    <row r="8604" spans="1:18">
      <c r="A8604" s="2" t="str">
        <f>"华英农业"</f>
        <v>华英农业</v>
      </c>
      <c r="B8604" s="2">
        <v>600</v>
      </c>
      <c r="C8604" s="2">
        <v>300</v>
      </c>
      <c r="D8604" s="2" t="str">
        <f>"人民币"</f>
        <v>人民币</v>
      </c>
      <c r="E8604" s="2">
        <v>14.948</v>
      </c>
      <c r="F8604" s="2">
        <v>-418.66</v>
      </c>
      <c r="G8604" s="2">
        <v>-4.67</v>
      </c>
      <c r="H8604" s="2"/>
      <c r="I8604" s="2">
        <v>8550</v>
      </c>
      <c r="J8604" s="2">
        <v>14.25</v>
      </c>
      <c r="K8604" s="2">
        <v>300</v>
      </c>
      <c r="L8604" s="2">
        <v>0</v>
      </c>
      <c r="M8604" s="2" t="str">
        <f>"002321"</f>
        <v>002321</v>
      </c>
      <c r="N8604" s="2" t="str">
        <f>"0157472516"</f>
        <v>0157472516</v>
      </c>
      <c r="O8604" s="2" t="str">
        <f>"8968.66"</f>
        <v>8968.66</v>
      </c>
      <c r="P8604" s="2">
        <v>25</v>
      </c>
      <c r="Q8604" s="2">
        <f>P8604*B8604</f>
        <v>15000</v>
      </c>
      <c r="R8604" s="2">
        <f>(Q8604-O8604)/O8604*100</f>
        <v>67.2490650777262</v>
      </c>
    </row>
    <row r="8605" spans="1:18">
      <c r="A8605" s="2" t="str">
        <f>"*ST阳化"</f>
        <v>*ST阳化</v>
      </c>
      <c r="B8605" s="2">
        <v>900</v>
      </c>
      <c r="C8605" s="2">
        <v>600</v>
      </c>
      <c r="D8605" s="2" t="str">
        <f>"人民币"</f>
        <v>人民币</v>
      </c>
      <c r="E8605" s="2">
        <v>7.599</v>
      </c>
      <c r="F8605" s="2">
        <v>-80.2</v>
      </c>
      <c r="G8605" s="2">
        <v>-1.17</v>
      </c>
      <c r="H8605" s="2"/>
      <c r="I8605" s="2">
        <v>6759</v>
      </c>
      <c r="J8605" s="2">
        <v>7.51</v>
      </c>
      <c r="K8605" s="2">
        <v>300</v>
      </c>
      <c r="L8605" s="2">
        <v>0</v>
      </c>
      <c r="M8605" s="2" t="str">
        <f>"600691"</f>
        <v>600691</v>
      </c>
      <c r="N8605" s="2" t="str">
        <f>"A453612732"</f>
        <v>A453612732</v>
      </c>
      <c r="O8605" s="2" t="str">
        <f>"6839.20"</f>
        <v>6839.20</v>
      </c>
      <c r="P8605" s="2">
        <v>11</v>
      </c>
      <c r="Q8605" s="2">
        <f>P8605*B8605</f>
        <v>9900</v>
      </c>
      <c r="R8605" s="2">
        <f>(Q8605-O8605)/O8605*100</f>
        <v>44.7537723710376</v>
      </c>
    </row>
    <row r="8606" spans="1:18">
      <c r="A8606" s="2" t="str">
        <f>"雪峰科技"</f>
        <v>雪峰科技</v>
      </c>
      <c r="B8606" s="2">
        <v>200</v>
      </c>
      <c r="C8606" s="2">
        <v>100</v>
      </c>
      <c r="D8606" s="2" t="str">
        <f>"人民币"</f>
        <v>人民币</v>
      </c>
      <c r="E8606" s="2">
        <v>37.898</v>
      </c>
      <c r="F8606" s="2">
        <v>-1239.59</v>
      </c>
      <c r="G8606" s="2">
        <v>-16.35</v>
      </c>
      <c r="H8606" s="2"/>
      <c r="I8606" s="2">
        <v>6340</v>
      </c>
      <c r="J8606" s="2">
        <v>31.7</v>
      </c>
      <c r="K8606" s="2">
        <v>100</v>
      </c>
      <c r="L8606" s="2">
        <v>0</v>
      </c>
      <c r="M8606" s="2" t="str">
        <f>"603227"</f>
        <v>603227</v>
      </c>
      <c r="N8606" s="2" t="str">
        <f>"A453612732"</f>
        <v>A453612732</v>
      </c>
      <c r="O8606" s="2" t="str">
        <f>"7579.59"</f>
        <v>7579.59</v>
      </c>
      <c r="P8606" s="2">
        <v>42</v>
      </c>
      <c r="Q8606" s="2">
        <f>P8606*B8606</f>
        <v>8400</v>
      </c>
      <c r="R8606" s="2">
        <f>(Q8606-O8606)/O8606*100</f>
        <v>10.8239363870605</v>
      </c>
    </row>
    <row r="8607" spans="1:18">
      <c r="A8607" s="2" t="str">
        <f>"三花股份"</f>
        <v>三花股份</v>
      </c>
      <c r="B8607" s="2">
        <v>400</v>
      </c>
      <c r="C8607" s="2">
        <v>400</v>
      </c>
      <c r="D8607" s="2" t="str">
        <f>"人民币"</f>
        <v>人民币</v>
      </c>
      <c r="E8607" s="2">
        <v>13.737</v>
      </c>
      <c r="F8607" s="2">
        <v>69.25</v>
      </c>
      <c r="G8607" s="2">
        <v>1.26</v>
      </c>
      <c r="H8607" s="2"/>
      <c r="I8607" s="2">
        <v>5564</v>
      </c>
      <c r="J8607" s="2">
        <v>13.91</v>
      </c>
      <c r="K8607" s="2">
        <v>0</v>
      </c>
      <c r="L8607" s="2">
        <v>0</v>
      </c>
      <c r="M8607" s="2" t="str">
        <f>"002050"</f>
        <v>002050</v>
      </c>
      <c r="N8607" s="2" t="str">
        <f t="shared" ref="N8607:N8612" si="2570">"0157472516"</f>
        <v>0157472516</v>
      </c>
      <c r="O8607" s="2" t="str">
        <f>"5494.75"</f>
        <v>5494.75</v>
      </c>
      <c r="P8607" s="2">
        <v>20</v>
      </c>
      <c r="Q8607" s="2">
        <f>P8607*B8607</f>
        <v>8000</v>
      </c>
      <c r="R8607" s="2">
        <f>(Q8607-O8607)/O8607*100</f>
        <v>45.5935210883116</v>
      </c>
    </row>
    <row r="8608" spans="1:18">
      <c r="A8608" s="2" t="str">
        <f>"农 产 品"</f>
        <v>农 产 品</v>
      </c>
      <c r="B8608" s="2">
        <v>200</v>
      </c>
      <c r="C8608" s="2">
        <v>200</v>
      </c>
      <c r="D8608" s="2" t="str">
        <f>"人民币"</f>
        <v>人民币</v>
      </c>
      <c r="E8608" s="2">
        <v>25.665</v>
      </c>
      <c r="F8608" s="2">
        <v>-601</v>
      </c>
      <c r="G8608" s="2">
        <v>-11.71</v>
      </c>
      <c r="H8608" s="2"/>
      <c r="I8608" s="2">
        <v>4532</v>
      </c>
      <c r="J8608" s="2">
        <v>22.66</v>
      </c>
      <c r="K8608" s="2">
        <v>0</v>
      </c>
      <c r="L8608" s="2">
        <v>0</v>
      </c>
      <c r="M8608" s="2" t="str">
        <f>"000061"</f>
        <v>000061</v>
      </c>
      <c r="N8608" s="2" t="str">
        <f>"0157472516"</f>
        <v>0157472516</v>
      </c>
      <c r="O8608" s="2" t="str">
        <f>"5133.00"</f>
        <v>5133.00</v>
      </c>
      <c r="P8608" s="2">
        <v>35</v>
      </c>
      <c r="Q8608" s="2">
        <f>P8608*B8608</f>
        <v>7000</v>
      </c>
      <c r="R8608" s="2">
        <f>(Q8608-O8608)/O8608*100</f>
        <v>36.3724917202416</v>
      </c>
    </row>
    <row r="8609" spans="1:18">
      <c r="A8609" s="2" t="str">
        <f>"北京城建"</f>
        <v>北京城建</v>
      </c>
      <c r="B8609" s="2">
        <v>200</v>
      </c>
      <c r="C8609" s="2">
        <v>200</v>
      </c>
      <c r="D8609" s="2" t="str">
        <f>"人民币"</f>
        <v>人民币</v>
      </c>
      <c r="E8609" s="2">
        <v>24.605</v>
      </c>
      <c r="F8609" s="2">
        <v>-394.99</v>
      </c>
      <c r="G8609" s="2">
        <v>-8.03</v>
      </c>
      <c r="H8609" s="2"/>
      <c r="I8609" s="2">
        <v>4526</v>
      </c>
      <c r="J8609" s="2">
        <v>22.63</v>
      </c>
      <c r="K8609" s="2">
        <v>0</v>
      </c>
      <c r="L8609" s="2">
        <v>0</v>
      </c>
      <c r="M8609" s="2" t="str">
        <f>"600266"</f>
        <v>600266</v>
      </c>
      <c r="N8609" s="2" t="str">
        <f t="shared" ref="N8609:N8611" si="2571">"A453612732"</f>
        <v>A453612732</v>
      </c>
      <c r="O8609" s="2" t="str">
        <f>"4920.99"</f>
        <v>4920.99</v>
      </c>
      <c r="P8609" s="2">
        <v>28</v>
      </c>
      <c r="Q8609" s="2">
        <f>P8609*B8609</f>
        <v>5600</v>
      </c>
      <c r="R8609" s="2">
        <f>(Q8609-O8609)/O8609*100</f>
        <v>13.7982397850839</v>
      </c>
    </row>
    <row r="8610" spans="1:18">
      <c r="A8610" s="2" t="str">
        <f>"上汽集团"</f>
        <v>上汽集团</v>
      </c>
      <c r="B8610" s="2">
        <v>200</v>
      </c>
      <c r="C8610" s="2">
        <v>200</v>
      </c>
      <c r="D8610" s="2" t="str">
        <f>"人民币"</f>
        <v>人民币</v>
      </c>
      <c r="E8610" s="2">
        <v>24.736</v>
      </c>
      <c r="F8610" s="2">
        <v>-449.12</v>
      </c>
      <c r="G8610" s="2">
        <v>-9.08</v>
      </c>
      <c r="H8610" s="2"/>
      <c r="I8610" s="2">
        <v>4498</v>
      </c>
      <c r="J8610" s="2">
        <v>22.49</v>
      </c>
      <c r="K8610" s="2">
        <v>0</v>
      </c>
      <c r="L8610" s="2">
        <v>0</v>
      </c>
      <c r="M8610" s="2" t="str">
        <f>"600104"</f>
        <v>600104</v>
      </c>
      <c r="N8610" s="2" t="str">
        <f>"A453612732"</f>
        <v>A453612732</v>
      </c>
      <c r="O8610" s="2" t="str">
        <f>"4947.12"</f>
        <v>4947.12</v>
      </c>
      <c r="P8610" s="2">
        <v>35</v>
      </c>
      <c r="Q8610" s="2">
        <f>P8610*B8610</f>
        <v>7000</v>
      </c>
      <c r="R8610" s="2">
        <f>(Q8610-O8610)/O8610*100</f>
        <v>41.4964666310904</v>
      </c>
    </row>
    <row r="8611" spans="1:18">
      <c r="A8611" s="2" t="str">
        <f>"中海集运"</f>
        <v>中海集运</v>
      </c>
      <c r="B8611" s="2">
        <v>400</v>
      </c>
      <c r="C8611" s="2">
        <v>400</v>
      </c>
      <c r="D8611" s="2" t="str">
        <f>"人民币"</f>
        <v>人民币</v>
      </c>
      <c r="E8611" s="2">
        <v>9.099</v>
      </c>
      <c r="F8611" s="2">
        <v>-167.68</v>
      </c>
      <c r="G8611" s="2">
        <v>-4.6</v>
      </c>
      <c r="H8611" s="2"/>
      <c r="I8611" s="2">
        <v>3472</v>
      </c>
      <c r="J8611" s="2">
        <v>8.68</v>
      </c>
      <c r="K8611" s="2">
        <v>0</v>
      </c>
      <c r="L8611" s="2">
        <v>0</v>
      </c>
      <c r="M8611" s="2" t="str">
        <f>"601866"</f>
        <v>601866</v>
      </c>
      <c r="N8611" s="2" t="str">
        <f>"A453612732"</f>
        <v>A453612732</v>
      </c>
      <c r="O8611" s="2" t="str">
        <f>"3639.68"</f>
        <v>3639.68</v>
      </c>
      <c r="P8611" s="2">
        <v>12</v>
      </c>
      <c r="Q8611" s="2">
        <f>P8611*B8611</f>
        <v>4800</v>
      </c>
      <c r="R8611" s="2">
        <f>(Q8611-O8611)/O8611*100</f>
        <v>31.8797256901706</v>
      </c>
    </row>
    <row r="8612" spans="1:18">
      <c r="A8612" s="2" t="str">
        <f>"中航军B"</f>
        <v>中航军B</v>
      </c>
      <c r="B8612" s="2">
        <v>3000</v>
      </c>
      <c r="C8612" s="2">
        <v>3000</v>
      </c>
      <c r="D8612" s="2" t="str">
        <f>"人民币"</f>
        <v>人民币</v>
      </c>
      <c r="E8612" s="2">
        <v>0.972</v>
      </c>
      <c r="F8612" s="2">
        <v>-62</v>
      </c>
      <c r="G8612" s="2">
        <v>-2.16</v>
      </c>
      <c r="H8612" s="2"/>
      <c r="I8612" s="2">
        <v>2853</v>
      </c>
      <c r="J8612" s="2">
        <v>0.951</v>
      </c>
      <c r="K8612" s="2">
        <v>0</v>
      </c>
      <c r="L8612" s="2">
        <v>0</v>
      </c>
      <c r="M8612" s="2" t="str">
        <f>"150222"</f>
        <v>150222</v>
      </c>
      <c r="N8612" s="2" t="str">
        <f>"0157472516"</f>
        <v>0157472516</v>
      </c>
      <c r="O8612" s="2" t="str">
        <f>"2915.00"</f>
        <v>2915.00</v>
      </c>
      <c r="P8612" s="2">
        <v>1.1</v>
      </c>
      <c r="Q8612" s="2">
        <f>P8612*B8612</f>
        <v>3300</v>
      </c>
      <c r="R8612" s="2">
        <f>(Q8612-O8612)/O8612*100</f>
        <v>13.2075471698113</v>
      </c>
    </row>
    <row r="8613" spans="1:18">
      <c r="A8613" s="2" t="str">
        <f>"华贸物流"</f>
        <v>华贸物流</v>
      </c>
      <c r="B8613" s="2">
        <v>200</v>
      </c>
      <c r="C8613" s="2">
        <v>200</v>
      </c>
      <c r="D8613" s="2" t="str">
        <f>"人民币"</f>
        <v>人民币</v>
      </c>
      <c r="E8613" s="2">
        <v>16.576</v>
      </c>
      <c r="F8613" s="2">
        <v>-473.12</v>
      </c>
      <c r="G8613" s="2">
        <v>-14.27</v>
      </c>
      <c r="H8613" s="2"/>
      <c r="I8613" s="2">
        <v>2842</v>
      </c>
      <c r="J8613" s="2">
        <v>14.21</v>
      </c>
      <c r="K8613" s="2">
        <v>0</v>
      </c>
      <c r="L8613" s="2">
        <v>0</v>
      </c>
      <c r="M8613" s="2" t="str">
        <f>"603128"</f>
        <v>603128</v>
      </c>
      <c r="N8613" s="2" t="str">
        <f t="shared" ref="N8613:N8616" si="2572">"A453612732"</f>
        <v>A453612732</v>
      </c>
      <c r="O8613" s="2" t="str">
        <f>"3315.12"</f>
        <v>3315.12</v>
      </c>
      <c r="P8613" s="2">
        <v>20</v>
      </c>
      <c r="Q8613" s="2">
        <f>P8613*B8613</f>
        <v>4000</v>
      </c>
      <c r="R8613" s="2">
        <f>(Q8613-O8613)/O8613*100</f>
        <v>20.6592823185888</v>
      </c>
    </row>
    <row r="8614" spans="1:18">
      <c r="A8614" s="2" t="str">
        <f>"盛达矿业"</f>
        <v>盛达矿业</v>
      </c>
      <c r="B8614" s="2">
        <v>100</v>
      </c>
      <c r="C8614" s="2">
        <v>100</v>
      </c>
      <c r="D8614" s="2" t="str">
        <f>"人民币"</f>
        <v>人民币</v>
      </c>
      <c r="E8614" s="2">
        <v>38.308</v>
      </c>
      <c r="F8614" s="2">
        <v>-1175.77</v>
      </c>
      <c r="G8614" s="2">
        <v>-30.69</v>
      </c>
      <c r="H8614" s="2"/>
      <c r="I8614" s="2">
        <v>2655</v>
      </c>
      <c r="J8614" s="2">
        <v>26.55</v>
      </c>
      <c r="K8614" s="2">
        <v>0</v>
      </c>
      <c r="L8614" s="2">
        <v>100</v>
      </c>
      <c r="M8614" s="2" t="str">
        <f>"000603"</f>
        <v>000603</v>
      </c>
      <c r="N8614" s="2" t="str">
        <f>"0157472516"</f>
        <v>0157472516</v>
      </c>
      <c r="O8614" s="2" t="str">
        <f>"3830.77"</f>
        <v>3830.77</v>
      </c>
      <c r="P8614" s="2">
        <v>40</v>
      </c>
      <c r="Q8614" s="2">
        <f>P8614*B8614</f>
        <v>4000</v>
      </c>
      <c r="R8614" s="2">
        <f>(Q8614-O8614)/O8614*100</f>
        <v>4.41764971533138</v>
      </c>
    </row>
    <row r="8615" spans="1:18">
      <c r="A8615" s="2" t="str">
        <f>"大众交通"</f>
        <v>大众交通</v>
      </c>
      <c r="B8615" s="2">
        <v>100</v>
      </c>
      <c r="C8615" s="2">
        <v>100</v>
      </c>
      <c r="D8615" s="2" t="str">
        <f>"人民币"</f>
        <v>人民币</v>
      </c>
      <c r="E8615" s="2">
        <v>30.941</v>
      </c>
      <c r="F8615" s="2">
        <v>-1037.13</v>
      </c>
      <c r="G8615" s="2">
        <v>-33.52</v>
      </c>
      <c r="H8615" s="2"/>
      <c r="I8615" s="2">
        <v>2057</v>
      </c>
      <c r="J8615" s="2">
        <v>20.57</v>
      </c>
      <c r="K8615" s="2">
        <v>0</v>
      </c>
      <c r="L8615" s="2">
        <v>0</v>
      </c>
      <c r="M8615" s="2" t="str">
        <f>"600611"</f>
        <v>600611</v>
      </c>
      <c r="N8615" s="2" t="str">
        <f>"A453612732"</f>
        <v>A453612732</v>
      </c>
      <c r="O8615" s="2" t="str">
        <f>"3094.13"</f>
        <v>3094.13</v>
      </c>
      <c r="P8615" s="2">
        <v>28</v>
      </c>
      <c r="Q8615" s="2">
        <f>P8615*B8615</f>
        <v>2800</v>
      </c>
      <c r="R8615" s="2">
        <f>(Q8615-O8615)/O8615*100</f>
        <v>-9.50606470962759</v>
      </c>
    </row>
    <row r="8616" spans="1:18">
      <c r="A8616" s="2" t="str">
        <f>"中国中车"</f>
        <v>中国中车</v>
      </c>
      <c r="B8616" s="2">
        <v>100</v>
      </c>
      <c r="C8616" s="2">
        <v>100</v>
      </c>
      <c r="D8616" s="2" t="str">
        <f>"人民币"</f>
        <v>人民币</v>
      </c>
      <c r="E8616" s="2">
        <v>26.395</v>
      </c>
      <c r="F8616" s="2">
        <v>-631.5</v>
      </c>
      <c r="G8616" s="2">
        <v>-23.92</v>
      </c>
      <c r="H8616" s="2"/>
      <c r="I8616" s="2">
        <v>2008</v>
      </c>
      <c r="J8616" s="2">
        <v>20.08</v>
      </c>
      <c r="K8616" s="2">
        <v>0</v>
      </c>
      <c r="L8616" s="2">
        <v>100</v>
      </c>
      <c r="M8616" s="2" t="str">
        <f>"601766"</f>
        <v>601766</v>
      </c>
      <c r="N8616" s="2" t="str">
        <f>"A453612732"</f>
        <v>A453612732</v>
      </c>
      <c r="O8616" s="2" t="str">
        <f>"2639.50"</f>
        <v>2639.50</v>
      </c>
      <c r="P8616" s="2">
        <v>30</v>
      </c>
      <c r="Q8616" s="2">
        <f>P8616*B8616</f>
        <v>3000</v>
      </c>
      <c r="R8616" s="2">
        <f>(Q8616-O8616)/O8616*100</f>
        <v>13.6578897518469</v>
      </c>
    </row>
    <row r="8617" spans="1:18">
      <c r="A8617" s="2" t="s">
        <v>8</v>
      </c>
      <c r="B8617" s="2" t="s">
        <v>9</v>
      </c>
      <c r="C8617" s="4" t="s">
        <v>10</v>
      </c>
      <c r="D8617" s="4"/>
      <c r="E8617" s="4"/>
      <c r="F8617" s="2"/>
      <c r="G8617" s="2">
        <f>SUM(G8601:G8616)</f>
        <v>-178.38</v>
      </c>
      <c r="H8617" s="2"/>
      <c r="I8617" s="2"/>
      <c r="J8617" s="2"/>
      <c r="K8617" s="2"/>
      <c r="L8617" s="2"/>
      <c r="M8617" s="2"/>
      <c r="N8617" s="2"/>
      <c r="O8617" s="2"/>
      <c r="P8617" s="2"/>
      <c r="Q8617" s="2">
        <f>SUM(Q8601:Q8616)</f>
        <v>134800</v>
      </c>
      <c r="R8617" s="2"/>
    </row>
    <row r="8618" customFormat="1" spans="3:8">
      <c r="C8618" s="5"/>
      <c r="D8618" s="5"/>
      <c r="E8618" s="5"/>
      <c r="H8618" s="6">
        <v>42257</v>
      </c>
    </row>
    <row r="8619" customFormat="1" spans="10:10">
      <c r="J8619" s="6">
        <f>H8618+1</f>
        <v>42258</v>
      </c>
    </row>
    <row r="8620" customFormat="1" spans="2:11">
      <c r="B8620" t="s">
        <v>11</v>
      </c>
      <c r="K8620" s="7">
        <f ca="1">NOW()</f>
        <v>42259.9654398148</v>
      </c>
    </row>
    <row r="8621" customFormat="1" spans="9:9">
      <c r="I8621" t="e">
        <f>D8613+1</f>
        <v>#VALUE!</v>
      </c>
    </row>
    <row r="8622" customFormat="1"/>
    <row r="8623" spans="1:18">
      <c r="A8623" s="2" t="s">
        <v>0</v>
      </c>
      <c r="B8623" s="2" t="str">
        <f>"证券数量"</f>
        <v>证券数量</v>
      </c>
      <c r="C8623" s="2" t="s">
        <v>1</v>
      </c>
      <c r="D8623" s="2" t="str">
        <f>"价格币种"</f>
        <v>价格币种</v>
      </c>
      <c r="E8623" s="2" t="str">
        <f>"成本价"</f>
        <v>成本价</v>
      </c>
      <c r="F8623" s="2" t="str">
        <f>"浮动盈亏"</f>
        <v>浮动盈亏</v>
      </c>
      <c r="G8623" s="2" t="str">
        <f>"盈亏比例(%)"</f>
        <v>盈亏比例(%)</v>
      </c>
      <c r="H8623" s="2" t="str">
        <f>"折算汇率"</f>
        <v>折算汇率</v>
      </c>
      <c r="I8623" s="2" t="str">
        <f>"最新市值"</f>
        <v>最新市值</v>
      </c>
      <c r="J8623" s="2" t="str">
        <f>"当前价"</f>
        <v>当前价</v>
      </c>
      <c r="K8623" s="2" t="str">
        <f>"今买数量"</f>
        <v>今买数量</v>
      </c>
      <c r="L8623" s="2" t="str">
        <f>"今卖数量"</f>
        <v>今卖数量</v>
      </c>
      <c r="M8623" s="2" t="str">
        <f>"证券代码"</f>
        <v>证券代码</v>
      </c>
      <c r="N8623" s="2" t="str">
        <f>"股东代码"</f>
        <v>股东代码</v>
      </c>
      <c r="O8623" s="2" t="str">
        <f>"成本金额"</f>
        <v>成本金额</v>
      </c>
      <c r="P8623" s="2" t="s">
        <v>2</v>
      </c>
      <c r="Q8623" s="2"/>
      <c r="R8623" s="2" t="s">
        <v>3</v>
      </c>
    </row>
    <row r="8624" spans="1:18">
      <c r="A8624" s="2" t="s">
        <v>4</v>
      </c>
      <c r="B8624" s="9" t="s">
        <v>5</v>
      </c>
      <c r="C8624" s="9" t="s">
        <v>5</v>
      </c>
      <c r="D8624" s="2" t="str">
        <f t="shared" ref="D8624:D8639" si="2573">"人民币"</f>
        <v>人民币</v>
      </c>
      <c r="E8624" s="2">
        <v>19.758</v>
      </c>
      <c r="F8624" s="2">
        <v>-1294.53</v>
      </c>
      <c r="G8624" s="2">
        <v>-8.19</v>
      </c>
      <c r="H8624" s="9" t="s">
        <v>6</v>
      </c>
      <c r="I8624" s="2">
        <v>14512</v>
      </c>
      <c r="J8624" s="2">
        <v>18.14</v>
      </c>
      <c r="K8624" s="2">
        <v>0</v>
      </c>
      <c r="L8624" s="2">
        <v>0</v>
      </c>
      <c r="M8624" s="2" t="str">
        <f>"000936"</f>
        <v>000936</v>
      </c>
      <c r="N8624" s="2" t="str">
        <f t="shared" ref="N8624:N8627" si="2574">"0157472516"</f>
        <v>0157472516</v>
      </c>
      <c r="O8624" s="2" t="str">
        <f>"15806.53"</f>
        <v>15806.53</v>
      </c>
      <c r="P8624" s="2">
        <v>30</v>
      </c>
      <c r="Q8624" s="2">
        <f t="shared" ref="Q8624:Q8639" si="2575">P8624*B8624</f>
        <v>24000</v>
      </c>
      <c r="R8624" s="2">
        <f t="shared" ref="R8624:R8639" si="2576">(Q8624-O8624)/O8624*100</f>
        <v>51.835981711356</v>
      </c>
    </row>
    <row r="8625" spans="1:18">
      <c r="A8625" s="2" t="str">
        <f>"创业板B"</f>
        <v>创业板B</v>
      </c>
      <c r="B8625" s="2">
        <v>10000</v>
      </c>
      <c r="C8625" s="2">
        <v>10000</v>
      </c>
      <c r="D8625" s="2" t="str">
        <f>"人民币"</f>
        <v>人民币</v>
      </c>
      <c r="E8625" s="2">
        <v>1.116</v>
      </c>
      <c r="F8625" s="2">
        <v>-927.5</v>
      </c>
      <c r="G8625" s="2">
        <v>-8.33</v>
      </c>
      <c r="H8625" s="2"/>
      <c r="I8625" s="2">
        <v>10230</v>
      </c>
      <c r="J8625" s="2">
        <v>1.023</v>
      </c>
      <c r="K8625" s="2">
        <v>0</v>
      </c>
      <c r="L8625" s="2">
        <v>0</v>
      </c>
      <c r="M8625" s="2" t="str">
        <f>"150153"</f>
        <v>150153</v>
      </c>
      <c r="N8625" s="2" t="str">
        <f>"0157472516"</f>
        <v>0157472516</v>
      </c>
      <c r="O8625" s="2" t="str">
        <f>"11157.50"</f>
        <v>11157.50</v>
      </c>
      <c r="P8625" s="2">
        <v>1.3</v>
      </c>
      <c r="Q8625" s="2">
        <f>P8625*B8625</f>
        <v>13000</v>
      </c>
      <c r="R8625" s="2">
        <f>(Q8625-O8625)/O8625*100</f>
        <v>16.5135559041004</v>
      </c>
    </row>
    <row r="8626" spans="1:18">
      <c r="A8626" s="2" t="s">
        <v>7</v>
      </c>
      <c r="B8626" s="2">
        <v>600</v>
      </c>
      <c r="C8626" s="2">
        <v>600</v>
      </c>
      <c r="D8626" s="2" t="str">
        <f>"人民币"</f>
        <v>人民币</v>
      </c>
      <c r="E8626" s="2">
        <v>17.548</v>
      </c>
      <c r="F8626" s="2">
        <v>-310.88</v>
      </c>
      <c r="G8626" s="2">
        <v>-2.95</v>
      </c>
      <c r="H8626" s="2"/>
      <c r="I8626" s="2">
        <v>10218</v>
      </c>
      <c r="J8626" s="2">
        <v>17.03</v>
      </c>
      <c r="K8626" s="2">
        <v>0</v>
      </c>
      <c r="L8626" s="2">
        <v>0</v>
      </c>
      <c r="M8626" s="2" t="str">
        <f>"600008"</f>
        <v>600008</v>
      </c>
      <c r="N8626" s="2" t="str">
        <f t="shared" ref="N8626:N8629" si="2577">"A453612732"</f>
        <v>A453612732</v>
      </c>
      <c r="O8626" s="2" t="str">
        <f>"10528.88"</f>
        <v>10528.88</v>
      </c>
      <c r="P8626" s="2">
        <v>25</v>
      </c>
      <c r="Q8626" s="2">
        <f>P8626*B8626</f>
        <v>15000</v>
      </c>
      <c r="R8626" s="2">
        <f>(Q8626-O8626)/O8626*100</f>
        <v>42.4652954540274</v>
      </c>
    </row>
    <row r="8627" spans="1:18">
      <c r="A8627" s="2" t="str">
        <f>"华英农业"</f>
        <v>华英农业</v>
      </c>
      <c r="B8627" s="2">
        <v>600</v>
      </c>
      <c r="C8627" s="2">
        <v>300</v>
      </c>
      <c r="D8627" s="2" t="str">
        <f>"人民币"</f>
        <v>人民币</v>
      </c>
      <c r="E8627" s="2">
        <v>14.948</v>
      </c>
      <c r="F8627" s="2">
        <v>-418.66</v>
      </c>
      <c r="G8627" s="2">
        <v>-4.67</v>
      </c>
      <c r="H8627" s="2"/>
      <c r="I8627" s="2">
        <v>8550</v>
      </c>
      <c r="J8627" s="2">
        <v>14.25</v>
      </c>
      <c r="K8627" s="2">
        <v>300</v>
      </c>
      <c r="L8627" s="2">
        <v>0</v>
      </c>
      <c r="M8627" s="2" t="str">
        <f>"002321"</f>
        <v>002321</v>
      </c>
      <c r="N8627" s="2" t="str">
        <f>"0157472516"</f>
        <v>0157472516</v>
      </c>
      <c r="O8627" s="2" t="str">
        <f>"8968.66"</f>
        <v>8968.66</v>
      </c>
      <c r="P8627" s="2">
        <v>25</v>
      </c>
      <c r="Q8627" s="2">
        <f>P8627*B8627</f>
        <v>15000</v>
      </c>
      <c r="R8627" s="2">
        <f>(Q8627-O8627)/O8627*100</f>
        <v>67.2490650777262</v>
      </c>
    </row>
    <row r="8628" spans="1:18">
      <c r="A8628" s="2" t="str">
        <f>"*ST阳化"</f>
        <v>*ST阳化</v>
      </c>
      <c r="B8628" s="2">
        <v>900</v>
      </c>
      <c r="C8628" s="2">
        <v>600</v>
      </c>
      <c r="D8628" s="2" t="str">
        <f>"人民币"</f>
        <v>人民币</v>
      </c>
      <c r="E8628" s="2">
        <v>7.599</v>
      </c>
      <c r="F8628" s="2">
        <v>-80.2</v>
      </c>
      <c r="G8628" s="2">
        <v>-1.17</v>
      </c>
      <c r="H8628" s="2"/>
      <c r="I8628" s="2">
        <v>6759</v>
      </c>
      <c r="J8628" s="2">
        <v>7.51</v>
      </c>
      <c r="K8628" s="2">
        <v>300</v>
      </c>
      <c r="L8628" s="2">
        <v>0</v>
      </c>
      <c r="M8628" s="2" t="str">
        <f>"600691"</f>
        <v>600691</v>
      </c>
      <c r="N8628" s="2" t="str">
        <f>"A453612732"</f>
        <v>A453612732</v>
      </c>
      <c r="O8628" s="2" t="str">
        <f>"6839.20"</f>
        <v>6839.20</v>
      </c>
      <c r="P8628" s="2">
        <v>11</v>
      </c>
      <c r="Q8628" s="2">
        <f>P8628*B8628</f>
        <v>9900</v>
      </c>
      <c r="R8628" s="2">
        <f>(Q8628-O8628)/O8628*100</f>
        <v>44.7537723710376</v>
      </c>
    </row>
    <row r="8629" spans="1:18">
      <c r="A8629" s="2" t="str">
        <f>"雪峰科技"</f>
        <v>雪峰科技</v>
      </c>
      <c r="B8629" s="2">
        <v>200</v>
      </c>
      <c r="C8629" s="2">
        <v>100</v>
      </c>
      <c r="D8629" s="2" t="str">
        <f>"人民币"</f>
        <v>人民币</v>
      </c>
      <c r="E8629" s="2">
        <v>37.898</v>
      </c>
      <c r="F8629" s="2">
        <v>-1239.59</v>
      </c>
      <c r="G8629" s="2">
        <v>-16.35</v>
      </c>
      <c r="H8629" s="2"/>
      <c r="I8629" s="2">
        <v>6340</v>
      </c>
      <c r="J8629" s="2">
        <v>31.7</v>
      </c>
      <c r="K8629" s="2">
        <v>100</v>
      </c>
      <c r="L8629" s="2">
        <v>0</v>
      </c>
      <c r="M8629" s="2" t="str">
        <f>"603227"</f>
        <v>603227</v>
      </c>
      <c r="N8629" s="2" t="str">
        <f>"A453612732"</f>
        <v>A453612732</v>
      </c>
      <c r="O8629" s="2" t="str">
        <f>"7579.59"</f>
        <v>7579.59</v>
      </c>
      <c r="P8629" s="2">
        <v>42</v>
      </c>
      <c r="Q8629" s="2">
        <f>P8629*B8629</f>
        <v>8400</v>
      </c>
      <c r="R8629" s="2">
        <f>(Q8629-O8629)/O8629*100</f>
        <v>10.8239363870605</v>
      </c>
    </row>
    <row r="8630" spans="1:18">
      <c r="A8630" s="2" t="str">
        <f>"三花股份"</f>
        <v>三花股份</v>
      </c>
      <c r="B8630" s="2">
        <v>400</v>
      </c>
      <c r="C8630" s="2">
        <v>400</v>
      </c>
      <c r="D8630" s="2" t="str">
        <f>"人民币"</f>
        <v>人民币</v>
      </c>
      <c r="E8630" s="2">
        <v>13.737</v>
      </c>
      <c r="F8630" s="2">
        <v>69.25</v>
      </c>
      <c r="G8630" s="2">
        <v>1.26</v>
      </c>
      <c r="H8630" s="2"/>
      <c r="I8630" s="2">
        <v>5564</v>
      </c>
      <c r="J8630" s="2">
        <v>13.91</v>
      </c>
      <c r="K8630" s="2">
        <v>0</v>
      </c>
      <c r="L8630" s="2">
        <v>0</v>
      </c>
      <c r="M8630" s="2" t="str">
        <f>"002050"</f>
        <v>002050</v>
      </c>
      <c r="N8630" s="2" t="str">
        <f t="shared" ref="N8630:N8635" si="2578">"0157472516"</f>
        <v>0157472516</v>
      </c>
      <c r="O8630" s="2" t="str">
        <f>"5494.75"</f>
        <v>5494.75</v>
      </c>
      <c r="P8630" s="2">
        <v>20</v>
      </c>
      <c r="Q8630" s="2">
        <f>P8630*B8630</f>
        <v>8000</v>
      </c>
      <c r="R8630" s="2">
        <f>(Q8630-O8630)/O8630*100</f>
        <v>45.5935210883116</v>
      </c>
    </row>
    <row r="8631" spans="1:18">
      <c r="A8631" s="2" t="str">
        <f>"农 产 品"</f>
        <v>农 产 品</v>
      </c>
      <c r="B8631" s="2">
        <v>200</v>
      </c>
      <c r="C8631" s="2">
        <v>200</v>
      </c>
      <c r="D8631" s="2" t="str">
        <f>"人民币"</f>
        <v>人民币</v>
      </c>
      <c r="E8631" s="2">
        <v>25.665</v>
      </c>
      <c r="F8631" s="2">
        <v>-601</v>
      </c>
      <c r="G8631" s="2">
        <v>-11.71</v>
      </c>
      <c r="H8631" s="2"/>
      <c r="I8631" s="2">
        <v>4532</v>
      </c>
      <c r="J8631" s="2">
        <v>22.66</v>
      </c>
      <c r="K8631" s="2">
        <v>0</v>
      </c>
      <c r="L8631" s="2">
        <v>0</v>
      </c>
      <c r="M8631" s="2" t="str">
        <f>"000061"</f>
        <v>000061</v>
      </c>
      <c r="N8631" s="2" t="str">
        <f>"0157472516"</f>
        <v>0157472516</v>
      </c>
      <c r="O8631" s="2" t="str">
        <f>"5133.00"</f>
        <v>5133.00</v>
      </c>
      <c r="P8631" s="2">
        <v>35</v>
      </c>
      <c r="Q8631" s="2">
        <f>P8631*B8631</f>
        <v>7000</v>
      </c>
      <c r="R8631" s="2">
        <f>(Q8631-O8631)/O8631*100</f>
        <v>36.3724917202416</v>
      </c>
    </row>
    <row r="8632" spans="1:18">
      <c r="A8632" s="2" t="str">
        <f>"北京城建"</f>
        <v>北京城建</v>
      </c>
      <c r="B8632" s="2">
        <v>200</v>
      </c>
      <c r="C8632" s="2">
        <v>200</v>
      </c>
      <c r="D8632" s="2" t="str">
        <f>"人民币"</f>
        <v>人民币</v>
      </c>
      <c r="E8632" s="2">
        <v>24.605</v>
      </c>
      <c r="F8632" s="2">
        <v>-394.99</v>
      </c>
      <c r="G8632" s="2">
        <v>-8.03</v>
      </c>
      <c r="H8632" s="2"/>
      <c r="I8632" s="2">
        <v>4526</v>
      </c>
      <c r="J8632" s="2">
        <v>22.63</v>
      </c>
      <c r="K8632" s="2">
        <v>0</v>
      </c>
      <c r="L8632" s="2">
        <v>0</v>
      </c>
      <c r="M8632" s="2" t="str">
        <f>"600266"</f>
        <v>600266</v>
      </c>
      <c r="N8632" s="2" t="str">
        <f t="shared" ref="N8632:N8634" si="2579">"A453612732"</f>
        <v>A453612732</v>
      </c>
      <c r="O8632" s="2" t="str">
        <f>"4920.99"</f>
        <v>4920.99</v>
      </c>
      <c r="P8632" s="2">
        <v>28</v>
      </c>
      <c r="Q8632" s="2">
        <f>P8632*B8632</f>
        <v>5600</v>
      </c>
      <c r="R8632" s="2">
        <f>(Q8632-O8632)/O8632*100</f>
        <v>13.7982397850839</v>
      </c>
    </row>
    <row r="8633" spans="1:18">
      <c r="A8633" s="2" t="str">
        <f>"上汽集团"</f>
        <v>上汽集团</v>
      </c>
      <c r="B8633" s="2">
        <v>200</v>
      </c>
      <c r="C8633" s="2">
        <v>200</v>
      </c>
      <c r="D8633" s="2" t="str">
        <f>"人民币"</f>
        <v>人民币</v>
      </c>
      <c r="E8633" s="2">
        <v>24.736</v>
      </c>
      <c r="F8633" s="2">
        <v>-449.12</v>
      </c>
      <c r="G8633" s="2">
        <v>-9.08</v>
      </c>
      <c r="H8633" s="2"/>
      <c r="I8633" s="2">
        <v>4498</v>
      </c>
      <c r="J8633" s="2">
        <v>22.49</v>
      </c>
      <c r="K8633" s="2">
        <v>0</v>
      </c>
      <c r="L8633" s="2">
        <v>0</v>
      </c>
      <c r="M8633" s="2" t="str">
        <f>"600104"</f>
        <v>600104</v>
      </c>
      <c r="N8633" s="2" t="str">
        <f>"A453612732"</f>
        <v>A453612732</v>
      </c>
      <c r="O8633" s="2" t="str">
        <f>"4947.12"</f>
        <v>4947.12</v>
      </c>
      <c r="P8633" s="2">
        <v>35</v>
      </c>
      <c r="Q8633" s="2">
        <f>P8633*B8633</f>
        <v>7000</v>
      </c>
      <c r="R8633" s="2">
        <f>(Q8633-O8633)/O8633*100</f>
        <v>41.4964666310904</v>
      </c>
    </row>
    <row r="8634" spans="1:18">
      <c r="A8634" s="2" t="str">
        <f>"中海集运"</f>
        <v>中海集运</v>
      </c>
      <c r="B8634" s="2">
        <v>400</v>
      </c>
      <c r="C8634" s="2">
        <v>400</v>
      </c>
      <c r="D8634" s="2" t="str">
        <f>"人民币"</f>
        <v>人民币</v>
      </c>
      <c r="E8634" s="2">
        <v>9.099</v>
      </c>
      <c r="F8634" s="2">
        <v>-167.68</v>
      </c>
      <c r="G8634" s="2">
        <v>-4.6</v>
      </c>
      <c r="H8634" s="2"/>
      <c r="I8634" s="2">
        <v>3472</v>
      </c>
      <c r="J8634" s="2">
        <v>8.68</v>
      </c>
      <c r="K8634" s="2">
        <v>0</v>
      </c>
      <c r="L8634" s="2">
        <v>0</v>
      </c>
      <c r="M8634" s="2" t="str">
        <f>"601866"</f>
        <v>601866</v>
      </c>
      <c r="N8634" s="2" t="str">
        <f>"A453612732"</f>
        <v>A453612732</v>
      </c>
      <c r="O8634" s="2" t="str">
        <f>"3639.68"</f>
        <v>3639.68</v>
      </c>
      <c r="P8634" s="2">
        <v>12</v>
      </c>
      <c r="Q8634" s="2">
        <f>P8634*B8634</f>
        <v>4800</v>
      </c>
      <c r="R8634" s="2">
        <f>(Q8634-O8634)/O8634*100</f>
        <v>31.8797256901706</v>
      </c>
    </row>
    <row r="8635" spans="1:18">
      <c r="A8635" s="2" t="str">
        <f>"中航军B"</f>
        <v>中航军B</v>
      </c>
      <c r="B8635" s="2">
        <v>3000</v>
      </c>
      <c r="C8635" s="2">
        <v>3000</v>
      </c>
      <c r="D8635" s="2" t="str">
        <f>"人民币"</f>
        <v>人民币</v>
      </c>
      <c r="E8635" s="2">
        <v>0.972</v>
      </c>
      <c r="F8635" s="2">
        <v>-62</v>
      </c>
      <c r="G8635" s="2">
        <v>-2.16</v>
      </c>
      <c r="H8635" s="2"/>
      <c r="I8635" s="2">
        <v>2853</v>
      </c>
      <c r="J8635" s="2">
        <v>0.951</v>
      </c>
      <c r="K8635" s="2">
        <v>0</v>
      </c>
      <c r="L8635" s="2">
        <v>0</v>
      </c>
      <c r="M8635" s="2" t="str">
        <f>"150222"</f>
        <v>150222</v>
      </c>
      <c r="N8635" s="2" t="str">
        <f>"0157472516"</f>
        <v>0157472516</v>
      </c>
      <c r="O8635" s="2" t="str">
        <f>"2915.00"</f>
        <v>2915.00</v>
      </c>
      <c r="P8635" s="2">
        <v>1.1</v>
      </c>
      <c r="Q8635" s="2">
        <f>P8635*B8635</f>
        <v>3300</v>
      </c>
      <c r="R8635" s="2">
        <f>(Q8635-O8635)/O8635*100</f>
        <v>13.2075471698113</v>
      </c>
    </row>
    <row r="8636" spans="1:18">
      <c r="A8636" s="2" t="str">
        <f>"华贸物流"</f>
        <v>华贸物流</v>
      </c>
      <c r="B8636" s="2">
        <v>200</v>
      </c>
      <c r="C8636" s="2">
        <v>200</v>
      </c>
      <c r="D8636" s="2" t="str">
        <f>"人民币"</f>
        <v>人民币</v>
      </c>
      <c r="E8636" s="2">
        <v>16.576</v>
      </c>
      <c r="F8636" s="2">
        <v>-473.12</v>
      </c>
      <c r="G8636" s="2">
        <v>-14.27</v>
      </c>
      <c r="H8636" s="2"/>
      <c r="I8636" s="2">
        <v>2842</v>
      </c>
      <c r="J8636" s="2">
        <v>14.21</v>
      </c>
      <c r="K8636" s="2">
        <v>0</v>
      </c>
      <c r="L8636" s="2">
        <v>0</v>
      </c>
      <c r="M8636" s="2" t="str">
        <f>"603128"</f>
        <v>603128</v>
      </c>
      <c r="N8636" s="2" t="str">
        <f t="shared" ref="N8636:N8639" si="2580">"A453612732"</f>
        <v>A453612732</v>
      </c>
      <c r="O8636" s="2" t="str">
        <f>"3315.12"</f>
        <v>3315.12</v>
      </c>
      <c r="P8636" s="2">
        <v>20</v>
      </c>
      <c r="Q8636" s="2">
        <f>P8636*B8636</f>
        <v>4000</v>
      </c>
      <c r="R8636" s="2">
        <f>(Q8636-O8636)/O8636*100</f>
        <v>20.6592823185888</v>
      </c>
    </row>
    <row r="8637" spans="1:18">
      <c r="A8637" s="2" t="str">
        <f>"盛达矿业"</f>
        <v>盛达矿业</v>
      </c>
      <c r="B8637" s="2">
        <v>100</v>
      </c>
      <c r="C8637" s="2">
        <v>100</v>
      </c>
      <c r="D8637" s="2" t="str">
        <f>"人民币"</f>
        <v>人民币</v>
      </c>
      <c r="E8637" s="2">
        <v>38.308</v>
      </c>
      <c r="F8637" s="2">
        <v>-1175.77</v>
      </c>
      <c r="G8637" s="2">
        <v>-30.69</v>
      </c>
      <c r="H8637" s="2"/>
      <c r="I8637" s="2">
        <v>2655</v>
      </c>
      <c r="J8637" s="2">
        <v>26.55</v>
      </c>
      <c r="K8637" s="2">
        <v>0</v>
      </c>
      <c r="L8637" s="2">
        <v>100</v>
      </c>
      <c r="M8637" s="2" t="str">
        <f>"000603"</f>
        <v>000603</v>
      </c>
      <c r="N8637" s="2" t="str">
        <f>"0157472516"</f>
        <v>0157472516</v>
      </c>
      <c r="O8637" s="2" t="str">
        <f>"3830.77"</f>
        <v>3830.77</v>
      </c>
      <c r="P8637" s="2">
        <v>40</v>
      </c>
      <c r="Q8637" s="2">
        <f>P8637*B8637</f>
        <v>4000</v>
      </c>
      <c r="R8637" s="2">
        <f>(Q8637-O8637)/O8637*100</f>
        <v>4.41764971533138</v>
      </c>
    </row>
    <row r="8638" spans="1:18">
      <c r="A8638" s="2" t="str">
        <f>"大众交通"</f>
        <v>大众交通</v>
      </c>
      <c r="B8638" s="2">
        <v>100</v>
      </c>
      <c r="C8638" s="2">
        <v>100</v>
      </c>
      <c r="D8638" s="2" t="str">
        <f>"人民币"</f>
        <v>人民币</v>
      </c>
      <c r="E8638" s="2">
        <v>30.941</v>
      </c>
      <c r="F8638" s="2">
        <v>-1037.13</v>
      </c>
      <c r="G8638" s="2">
        <v>-33.52</v>
      </c>
      <c r="H8638" s="2"/>
      <c r="I8638" s="2">
        <v>2057</v>
      </c>
      <c r="J8638" s="2">
        <v>20.57</v>
      </c>
      <c r="K8638" s="2">
        <v>0</v>
      </c>
      <c r="L8638" s="2">
        <v>0</v>
      </c>
      <c r="M8638" s="2" t="str">
        <f>"600611"</f>
        <v>600611</v>
      </c>
      <c r="N8638" s="2" t="str">
        <f>"A453612732"</f>
        <v>A453612732</v>
      </c>
      <c r="O8638" s="2" t="str">
        <f>"3094.13"</f>
        <v>3094.13</v>
      </c>
      <c r="P8638" s="2">
        <v>28</v>
      </c>
      <c r="Q8638" s="2">
        <f>P8638*B8638</f>
        <v>2800</v>
      </c>
      <c r="R8638" s="2">
        <f>(Q8638-O8638)/O8638*100</f>
        <v>-9.50606470962759</v>
      </c>
    </row>
    <row r="8639" spans="1:18">
      <c r="A8639" s="2" t="str">
        <f>"中国中车"</f>
        <v>中国中车</v>
      </c>
      <c r="B8639" s="2">
        <v>100</v>
      </c>
      <c r="C8639" s="2">
        <v>100</v>
      </c>
      <c r="D8639" s="2" t="str">
        <f>"人民币"</f>
        <v>人民币</v>
      </c>
      <c r="E8639" s="2">
        <v>26.395</v>
      </c>
      <c r="F8639" s="2">
        <v>-631.5</v>
      </c>
      <c r="G8639" s="2">
        <v>-23.92</v>
      </c>
      <c r="H8639" s="2"/>
      <c r="I8639" s="2">
        <v>2008</v>
      </c>
      <c r="J8639" s="2">
        <v>20.08</v>
      </c>
      <c r="K8639" s="2">
        <v>0</v>
      </c>
      <c r="L8639" s="2">
        <v>100</v>
      </c>
      <c r="M8639" s="2" t="str">
        <f>"601766"</f>
        <v>601766</v>
      </c>
      <c r="N8639" s="2" t="str">
        <f>"A453612732"</f>
        <v>A453612732</v>
      </c>
      <c r="O8639" s="2" t="str">
        <f>"2639.50"</f>
        <v>2639.50</v>
      </c>
      <c r="P8639" s="2">
        <v>30</v>
      </c>
      <c r="Q8639" s="2">
        <f>P8639*B8639</f>
        <v>3000</v>
      </c>
      <c r="R8639" s="2">
        <f>(Q8639-O8639)/O8639*100</f>
        <v>13.6578897518469</v>
      </c>
    </row>
    <row r="8640" spans="1:18">
      <c r="A8640" s="2" t="s">
        <v>8</v>
      </c>
      <c r="B8640" s="2" t="s">
        <v>9</v>
      </c>
      <c r="C8640" s="4" t="s">
        <v>10</v>
      </c>
      <c r="D8640" s="4"/>
      <c r="E8640" s="4"/>
      <c r="F8640" s="2"/>
      <c r="G8640" s="2">
        <f>SUM(G8624:G8639)</f>
        <v>-178.38</v>
      </c>
      <c r="H8640" s="2"/>
      <c r="I8640" s="2"/>
      <c r="J8640" s="2"/>
      <c r="K8640" s="2"/>
      <c r="L8640" s="2"/>
      <c r="M8640" s="2"/>
      <c r="N8640" s="2"/>
      <c r="O8640" s="2"/>
      <c r="P8640" s="2"/>
      <c r="Q8640" s="2">
        <f>SUM(Q8624:Q8639)</f>
        <v>134800</v>
      </c>
      <c r="R8640" s="2"/>
    </row>
    <row r="8641" customFormat="1" spans="3:8">
      <c r="C8641" s="5"/>
      <c r="D8641" s="5"/>
      <c r="E8641" s="5"/>
      <c r="H8641" s="6">
        <v>42257</v>
      </c>
    </row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spans="2:18">
      <c r="B8653" s="2" t="str">
        <f>"币种"</f>
        <v>币种</v>
      </c>
      <c r="C8653" s="2" t="str">
        <f>"余额"</f>
        <v>余额</v>
      </c>
      <c r="D8653" s="2" t="str">
        <f>"可用"</f>
        <v>可用</v>
      </c>
      <c r="E8653" s="2" t="str">
        <f>"可取"</f>
        <v>可取</v>
      </c>
      <c r="F8653" s="2" t="str">
        <f>"参考市值"</f>
        <v>参考市值</v>
      </c>
      <c r="G8653" s="2" t="str">
        <f>"资产"</f>
        <v>资产</v>
      </c>
      <c r="H8653" s="2" t="str">
        <f>"盈亏"</f>
        <v>盈亏</v>
      </c>
      <c r="I8653" s="2"/>
      <c r="J8653" s="2"/>
      <c r="K8653" s="2"/>
      <c r="L8653" s="2"/>
      <c r="M8653" s="2"/>
      <c r="N8653" s="2"/>
      <c r="O8653" s="2"/>
      <c r="P8653" s="2"/>
      <c r="Q8653" s="2"/>
      <c r="R8653" s="2"/>
    </row>
    <row r="8654" spans="2:18">
      <c r="B8654" s="2" t="str">
        <f>"人民币"</f>
        <v>人民币</v>
      </c>
      <c r="C8654" s="2" t="str">
        <f>"5508.71"</f>
        <v>5508.71</v>
      </c>
      <c r="D8654" s="2" t="str">
        <f>"138.54"</f>
        <v>138.54</v>
      </c>
      <c r="E8654" s="2" t="str">
        <f>"138.54"</f>
        <v>138.54</v>
      </c>
      <c r="F8654" s="2" t="str">
        <f>"91616.00"</f>
        <v>91616.00</v>
      </c>
      <c r="G8654" s="2" t="str">
        <f>"91754.54"</f>
        <v>91754.54</v>
      </c>
      <c r="H8654" s="2" t="str">
        <f>"-9194.42"</f>
        <v>-9194.42</v>
      </c>
      <c r="I8654" s="2"/>
      <c r="J8654" s="2"/>
      <c r="K8654" s="2"/>
      <c r="L8654" s="2"/>
      <c r="M8654" s="2"/>
      <c r="N8654" s="2"/>
      <c r="O8654" s="2"/>
      <c r="P8654" s="2"/>
      <c r="Q8654" s="2"/>
      <c r="R8654" s="2"/>
    </row>
    <row r="8655" spans="2:18"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8"/>
    </row>
    <row r="8656" spans="2:18">
      <c r="B8656" s="2" t="s">
        <v>0</v>
      </c>
      <c r="C8656" s="2" t="str">
        <f>"证券数量"</f>
        <v>证券数量</v>
      </c>
      <c r="D8656" s="2" t="s">
        <v>1</v>
      </c>
      <c r="E8656" s="2" t="str">
        <f>"价格币种"</f>
        <v>价格币种</v>
      </c>
      <c r="F8656" s="2" t="str">
        <f>"成本价"</f>
        <v>成本价</v>
      </c>
      <c r="G8656" s="2" t="str">
        <f>"浮动盈亏"</f>
        <v>浮动盈亏</v>
      </c>
      <c r="H8656" s="2" t="str">
        <f>"盈亏比例(%)"</f>
        <v>盈亏比例(%)</v>
      </c>
      <c r="I8656" s="2" t="str">
        <f>"折算汇率"</f>
        <v>折算汇率</v>
      </c>
      <c r="J8656" s="2" t="str">
        <f>"最新市值"</f>
        <v>最新市值</v>
      </c>
      <c r="K8656" s="2" t="str">
        <f>"当前价"</f>
        <v>当前价</v>
      </c>
      <c r="L8656" s="2" t="str">
        <f>"今买数量"</f>
        <v>今买数量</v>
      </c>
      <c r="M8656" s="2" t="str">
        <f>"今卖数量"</f>
        <v>今卖数量</v>
      </c>
      <c r="N8656" s="2" t="str">
        <f>"证券代码"</f>
        <v>证券代码</v>
      </c>
      <c r="O8656" s="2" t="str">
        <f>"股东代码"</f>
        <v>股东代码</v>
      </c>
      <c r="P8656" s="2" t="str">
        <f>"成本金额"</f>
        <v>成本金额</v>
      </c>
      <c r="Q8656" s="2" t="s">
        <v>2</v>
      </c>
      <c r="R8656" s="2"/>
    </row>
    <row r="8657" spans="2:18">
      <c r="B8657" s="2" t="s">
        <v>4</v>
      </c>
      <c r="C8657" s="9" t="s">
        <v>5</v>
      </c>
      <c r="D8657" s="9" t="s">
        <v>5</v>
      </c>
      <c r="E8657" s="2" t="str">
        <f t="shared" ref="E8657:E8672" si="2581">"人民币"</f>
        <v>人民币</v>
      </c>
      <c r="F8657" s="2">
        <v>19.758</v>
      </c>
      <c r="G8657" s="2">
        <v>-1294.53</v>
      </c>
      <c r="H8657" s="2">
        <v>-8.19</v>
      </c>
      <c r="I8657" s="9" t="s">
        <v>6</v>
      </c>
      <c r="J8657" s="2">
        <v>14512</v>
      </c>
      <c r="K8657" s="2">
        <v>18.14</v>
      </c>
      <c r="L8657" s="2">
        <v>0</v>
      </c>
      <c r="M8657" s="2">
        <v>0</v>
      </c>
      <c r="N8657" s="2" t="str">
        <f>"000936"</f>
        <v>000936</v>
      </c>
      <c r="O8657" s="2" t="str">
        <f t="shared" ref="O8657:O8660" si="2582">"0157472516"</f>
        <v>0157472516</v>
      </c>
      <c r="P8657" s="2" t="str">
        <f>"15806.53"</f>
        <v>15806.53</v>
      </c>
      <c r="Q8657" s="2">
        <v>30</v>
      </c>
      <c r="R8657" s="2">
        <f t="shared" ref="R8657:R8672" si="2583">Q8657*C8657</f>
        <v>24000</v>
      </c>
    </row>
    <row r="8658" spans="2:18">
      <c r="B8658" s="2" t="str">
        <f>"创业板B"</f>
        <v>创业板B</v>
      </c>
      <c r="C8658" s="2">
        <v>10000</v>
      </c>
      <c r="D8658" s="2">
        <v>10000</v>
      </c>
      <c r="E8658" s="2" t="str">
        <f>"人民币"</f>
        <v>人民币</v>
      </c>
      <c r="F8658" s="2">
        <v>1.116</v>
      </c>
      <c r="G8658" s="2">
        <v>-927.5</v>
      </c>
      <c r="H8658" s="2">
        <v>-8.33</v>
      </c>
      <c r="I8658" s="2"/>
      <c r="J8658" s="2">
        <v>10230</v>
      </c>
      <c r="K8658" s="2">
        <v>1.023</v>
      </c>
      <c r="L8658" s="2">
        <v>0</v>
      </c>
      <c r="M8658" s="2">
        <v>0</v>
      </c>
      <c r="N8658" s="2" t="str">
        <f>"150153"</f>
        <v>150153</v>
      </c>
      <c r="O8658" s="2" t="str">
        <f>"0157472516"</f>
        <v>0157472516</v>
      </c>
      <c r="P8658" s="2" t="str">
        <f>"11157.50"</f>
        <v>11157.50</v>
      </c>
      <c r="Q8658" s="2">
        <v>1.3</v>
      </c>
      <c r="R8658" s="2">
        <f>Q8658*C8658</f>
        <v>13000</v>
      </c>
    </row>
    <row r="8659" spans="2:18">
      <c r="B8659" s="2" t="s">
        <v>7</v>
      </c>
      <c r="C8659" s="2">
        <v>600</v>
      </c>
      <c r="D8659" s="2">
        <v>600</v>
      </c>
      <c r="E8659" s="2" t="str">
        <f>"人民币"</f>
        <v>人民币</v>
      </c>
      <c r="F8659" s="2">
        <v>17.548</v>
      </c>
      <c r="G8659" s="2">
        <v>-310.88</v>
      </c>
      <c r="H8659" s="2">
        <v>-2.95</v>
      </c>
      <c r="I8659" s="2"/>
      <c r="J8659" s="2">
        <v>10218</v>
      </c>
      <c r="K8659" s="2">
        <v>17.03</v>
      </c>
      <c r="L8659" s="2">
        <v>0</v>
      </c>
      <c r="M8659" s="2">
        <v>0</v>
      </c>
      <c r="N8659" s="2" t="str">
        <f>"600008"</f>
        <v>600008</v>
      </c>
      <c r="O8659" s="2" t="str">
        <f t="shared" ref="O8659:O8662" si="2584">"A453612732"</f>
        <v>A453612732</v>
      </c>
      <c r="P8659" s="2" t="str">
        <f>"10528.88"</f>
        <v>10528.88</v>
      </c>
      <c r="Q8659" s="2">
        <v>25</v>
      </c>
      <c r="R8659" s="2">
        <f>Q8659*C8659</f>
        <v>15000</v>
      </c>
    </row>
    <row r="8660" spans="2:18">
      <c r="B8660" s="2" t="str">
        <f>"华英农业"</f>
        <v>华英农业</v>
      </c>
      <c r="C8660" s="2">
        <v>600</v>
      </c>
      <c r="D8660" s="2">
        <v>300</v>
      </c>
      <c r="E8660" s="2" t="str">
        <f>"人民币"</f>
        <v>人民币</v>
      </c>
      <c r="F8660" s="2">
        <v>14.948</v>
      </c>
      <c r="G8660" s="2">
        <v>-418.66</v>
      </c>
      <c r="H8660" s="2">
        <v>-4.67</v>
      </c>
      <c r="I8660" s="2"/>
      <c r="J8660" s="2">
        <v>8550</v>
      </c>
      <c r="K8660" s="2">
        <v>14.25</v>
      </c>
      <c r="L8660" s="2">
        <v>300</v>
      </c>
      <c r="M8660" s="2">
        <v>0</v>
      </c>
      <c r="N8660" s="2" t="str">
        <f>"002321"</f>
        <v>002321</v>
      </c>
      <c r="O8660" s="2" t="str">
        <f>"0157472516"</f>
        <v>0157472516</v>
      </c>
      <c r="P8660" s="2" t="str">
        <f>"8968.66"</f>
        <v>8968.66</v>
      </c>
      <c r="Q8660" s="2">
        <v>25</v>
      </c>
      <c r="R8660" s="2">
        <f>Q8660*C8660</f>
        <v>15000</v>
      </c>
    </row>
    <row r="8661" spans="2:18">
      <c r="B8661" s="2" t="str">
        <f>"*ST阳化"</f>
        <v>*ST阳化</v>
      </c>
      <c r="C8661" s="2">
        <v>900</v>
      </c>
      <c r="D8661" s="2">
        <v>600</v>
      </c>
      <c r="E8661" s="2" t="str">
        <f>"人民币"</f>
        <v>人民币</v>
      </c>
      <c r="F8661" s="2">
        <v>7.599</v>
      </c>
      <c r="G8661" s="2">
        <v>-80.2</v>
      </c>
      <c r="H8661" s="2">
        <v>-1.17</v>
      </c>
      <c r="I8661" s="2"/>
      <c r="J8661" s="2">
        <v>6759</v>
      </c>
      <c r="K8661" s="2">
        <v>7.51</v>
      </c>
      <c r="L8661" s="2">
        <v>300</v>
      </c>
      <c r="M8661" s="2">
        <v>0</v>
      </c>
      <c r="N8661" s="2" t="str">
        <f>"600691"</f>
        <v>600691</v>
      </c>
      <c r="O8661" s="2" t="str">
        <f>"A453612732"</f>
        <v>A453612732</v>
      </c>
      <c r="P8661" s="2" t="str">
        <f>"6839.20"</f>
        <v>6839.20</v>
      </c>
      <c r="Q8661" s="2">
        <v>11</v>
      </c>
      <c r="R8661" s="2">
        <f>Q8661*C8661</f>
        <v>9900</v>
      </c>
    </row>
    <row r="8662" spans="2:18">
      <c r="B8662" s="2" t="str">
        <f>"雪峰科技"</f>
        <v>雪峰科技</v>
      </c>
      <c r="C8662" s="2">
        <v>200</v>
      </c>
      <c r="D8662" s="2">
        <v>100</v>
      </c>
      <c r="E8662" s="2" t="str">
        <f>"人民币"</f>
        <v>人民币</v>
      </c>
      <c r="F8662" s="2">
        <v>37.898</v>
      </c>
      <c r="G8662" s="2">
        <v>-1239.59</v>
      </c>
      <c r="H8662" s="2">
        <v>-16.35</v>
      </c>
      <c r="I8662" s="2"/>
      <c r="J8662" s="2">
        <v>6340</v>
      </c>
      <c r="K8662" s="2">
        <v>31.7</v>
      </c>
      <c r="L8662" s="2">
        <v>100</v>
      </c>
      <c r="M8662" s="2">
        <v>0</v>
      </c>
      <c r="N8662" s="2" t="str">
        <f>"603227"</f>
        <v>603227</v>
      </c>
      <c r="O8662" s="2" t="str">
        <f>"A453612732"</f>
        <v>A453612732</v>
      </c>
      <c r="P8662" s="2" t="str">
        <f>"7579.59"</f>
        <v>7579.59</v>
      </c>
      <c r="Q8662" s="2">
        <v>42</v>
      </c>
      <c r="R8662" s="2">
        <f>Q8662*C8662</f>
        <v>8400</v>
      </c>
    </row>
    <row r="8663" spans="2:18">
      <c r="B8663" s="2" t="str">
        <f>"三花股份"</f>
        <v>三花股份</v>
      </c>
      <c r="C8663" s="2">
        <v>400</v>
      </c>
      <c r="D8663" s="2">
        <v>400</v>
      </c>
      <c r="E8663" s="2" t="str">
        <f>"人民币"</f>
        <v>人民币</v>
      </c>
      <c r="F8663" s="2">
        <v>13.737</v>
      </c>
      <c r="G8663" s="2">
        <v>69.25</v>
      </c>
      <c r="H8663" s="2">
        <v>1.26</v>
      </c>
      <c r="I8663" s="2"/>
      <c r="J8663" s="2">
        <v>5564</v>
      </c>
      <c r="K8663" s="2">
        <v>13.91</v>
      </c>
      <c r="L8663" s="2">
        <v>0</v>
      </c>
      <c r="M8663" s="2">
        <v>0</v>
      </c>
      <c r="N8663" s="2" t="str">
        <f>"002050"</f>
        <v>002050</v>
      </c>
      <c r="O8663" s="2" t="str">
        <f t="shared" ref="O8663:O8668" si="2585">"0157472516"</f>
        <v>0157472516</v>
      </c>
      <c r="P8663" s="2" t="str">
        <f>"5494.75"</f>
        <v>5494.75</v>
      </c>
      <c r="Q8663" s="2">
        <v>20</v>
      </c>
      <c r="R8663" s="2">
        <f>Q8663*C8663</f>
        <v>8000</v>
      </c>
    </row>
    <row r="8664" spans="2:18">
      <c r="B8664" s="2" t="str">
        <f>"农 产 品"</f>
        <v>农 产 品</v>
      </c>
      <c r="C8664" s="2">
        <v>200</v>
      </c>
      <c r="D8664" s="2">
        <v>200</v>
      </c>
      <c r="E8664" s="2" t="str">
        <f>"人民币"</f>
        <v>人民币</v>
      </c>
      <c r="F8664" s="2">
        <v>25.665</v>
      </c>
      <c r="G8664" s="2">
        <v>-601</v>
      </c>
      <c r="H8664" s="2">
        <v>-11.71</v>
      </c>
      <c r="I8664" s="2"/>
      <c r="J8664" s="2">
        <v>4532</v>
      </c>
      <c r="K8664" s="2">
        <v>22.66</v>
      </c>
      <c r="L8664" s="2">
        <v>0</v>
      </c>
      <c r="M8664" s="2">
        <v>0</v>
      </c>
      <c r="N8664" s="2" t="str">
        <f>"000061"</f>
        <v>000061</v>
      </c>
      <c r="O8664" s="2" t="str">
        <f>"0157472516"</f>
        <v>0157472516</v>
      </c>
      <c r="P8664" s="2" t="str">
        <f>"5133.00"</f>
        <v>5133.00</v>
      </c>
      <c r="Q8664" s="2">
        <v>35</v>
      </c>
      <c r="R8664" s="2">
        <f>Q8664*C8664</f>
        <v>7000</v>
      </c>
    </row>
    <row r="8665" spans="2:18">
      <c r="B8665" s="2" t="str">
        <f>"北京城建"</f>
        <v>北京城建</v>
      </c>
      <c r="C8665" s="2">
        <v>200</v>
      </c>
      <c r="D8665" s="2">
        <v>200</v>
      </c>
      <c r="E8665" s="2" t="str">
        <f>"人民币"</f>
        <v>人民币</v>
      </c>
      <c r="F8665" s="2">
        <v>24.605</v>
      </c>
      <c r="G8665" s="2">
        <v>-394.99</v>
      </c>
      <c r="H8665" s="2">
        <v>-8.03</v>
      </c>
      <c r="I8665" s="2"/>
      <c r="J8665" s="2">
        <v>4526</v>
      </c>
      <c r="K8665" s="2">
        <v>22.63</v>
      </c>
      <c r="L8665" s="2">
        <v>0</v>
      </c>
      <c r="M8665" s="2">
        <v>0</v>
      </c>
      <c r="N8665" s="2" t="str">
        <f>"600266"</f>
        <v>600266</v>
      </c>
      <c r="O8665" s="2" t="str">
        <f t="shared" ref="O8665:O8667" si="2586">"A453612732"</f>
        <v>A453612732</v>
      </c>
      <c r="P8665" s="2" t="str">
        <f>"4920.99"</f>
        <v>4920.99</v>
      </c>
      <c r="Q8665" s="2">
        <v>28</v>
      </c>
      <c r="R8665" s="2">
        <f>Q8665*C8665</f>
        <v>5600</v>
      </c>
    </row>
    <row r="8666" spans="2:18">
      <c r="B8666" s="2" t="str">
        <f>"上汽集团"</f>
        <v>上汽集团</v>
      </c>
      <c r="C8666" s="2">
        <v>200</v>
      </c>
      <c r="D8666" s="2">
        <v>200</v>
      </c>
      <c r="E8666" s="2" t="str">
        <f>"人民币"</f>
        <v>人民币</v>
      </c>
      <c r="F8666" s="2">
        <v>24.736</v>
      </c>
      <c r="G8666" s="2">
        <v>-449.12</v>
      </c>
      <c r="H8666" s="2">
        <v>-9.08</v>
      </c>
      <c r="I8666" s="2"/>
      <c r="J8666" s="2">
        <v>4498</v>
      </c>
      <c r="K8666" s="2">
        <v>22.49</v>
      </c>
      <c r="L8666" s="2">
        <v>0</v>
      </c>
      <c r="M8666" s="2">
        <v>0</v>
      </c>
      <c r="N8666" s="2" t="str">
        <f>"600104"</f>
        <v>600104</v>
      </c>
      <c r="O8666" s="2" t="str">
        <f>"A453612732"</f>
        <v>A453612732</v>
      </c>
      <c r="P8666" s="2" t="str">
        <f>"4947.12"</f>
        <v>4947.12</v>
      </c>
      <c r="Q8666" s="2">
        <v>35</v>
      </c>
      <c r="R8666" s="2">
        <f>Q8666*C8666</f>
        <v>7000</v>
      </c>
    </row>
    <row r="8667" spans="2:18">
      <c r="B8667" s="2" t="str">
        <f>"中海集运"</f>
        <v>中海集运</v>
      </c>
      <c r="C8667" s="2">
        <v>400</v>
      </c>
      <c r="D8667" s="2">
        <v>400</v>
      </c>
      <c r="E8667" s="2" t="str">
        <f>"人民币"</f>
        <v>人民币</v>
      </c>
      <c r="F8667" s="2">
        <v>9.099</v>
      </c>
      <c r="G8667" s="2">
        <v>-167.68</v>
      </c>
      <c r="H8667" s="2">
        <v>-4.6</v>
      </c>
      <c r="I8667" s="2"/>
      <c r="J8667" s="2">
        <v>3472</v>
      </c>
      <c r="K8667" s="2">
        <v>8.68</v>
      </c>
      <c r="L8667" s="2">
        <v>0</v>
      </c>
      <c r="M8667" s="2">
        <v>0</v>
      </c>
      <c r="N8667" s="2" t="str">
        <f>"601866"</f>
        <v>601866</v>
      </c>
      <c r="O8667" s="2" t="str">
        <f>"A453612732"</f>
        <v>A453612732</v>
      </c>
      <c r="P8667" s="2" t="str">
        <f>"3639.68"</f>
        <v>3639.68</v>
      </c>
      <c r="Q8667" s="2">
        <v>12</v>
      </c>
      <c r="R8667" s="2">
        <f>Q8667*C8667</f>
        <v>4800</v>
      </c>
    </row>
    <row r="8668" spans="2:18">
      <c r="B8668" s="2" t="str">
        <f>"中航军B"</f>
        <v>中航军B</v>
      </c>
      <c r="C8668" s="2">
        <v>3000</v>
      </c>
      <c r="D8668" s="2">
        <v>3000</v>
      </c>
      <c r="E8668" s="2" t="str">
        <f>"人民币"</f>
        <v>人民币</v>
      </c>
      <c r="F8668" s="2">
        <v>0.972</v>
      </c>
      <c r="G8668" s="2">
        <v>-62</v>
      </c>
      <c r="H8668" s="2">
        <v>-2.16</v>
      </c>
      <c r="I8668" s="2"/>
      <c r="J8668" s="2">
        <v>2853</v>
      </c>
      <c r="K8668" s="2">
        <v>0.951</v>
      </c>
      <c r="L8668" s="2">
        <v>0</v>
      </c>
      <c r="M8668" s="2">
        <v>0</v>
      </c>
      <c r="N8668" s="2" t="str">
        <f>"150222"</f>
        <v>150222</v>
      </c>
      <c r="O8668" s="2" t="str">
        <f>"0157472516"</f>
        <v>0157472516</v>
      </c>
      <c r="P8668" s="2" t="str">
        <f>"2915.00"</f>
        <v>2915.00</v>
      </c>
      <c r="Q8668" s="2">
        <v>1.1</v>
      </c>
      <c r="R8668" s="2">
        <f>Q8668*C8668</f>
        <v>3300</v>
      </c>
    </row>
    <row r="8669" spans="2:18">
      <c r="B8669" s="2" t="str">
        <f>"华贸物流"</f>
        <v>华贸物流</v>
      </c>
      <c r="C8669" s="2">
        <v>200</v>
      </c>
      <c r="D8669" s="2">
        <v>200</v>
      </c>
      <c r="E8669" s="2" t="str">
        <f>"人民币"</f>
        <v>人民币</v>
      </c>
      <c r="F8669" s="2">
        <v>16.576</v>
      </c>
      <c r="G8669" s="2">
        <v>-473.12</v>
      </c>
      <c r="H8669" s="2">
        <v>-14.27</v>
      </c>
      <c r="I8669" s="2"/>
      <c r="J8669" s="2">
        <v>2842</v>
      </c>
      <c r="K8669" s="2">
        <v>14.21</v>
      </c>
      <c r="L8669" s="2">
        <v>0</v>
      </c>
      <c r="M8669" s="2">
        <v>0</v>
      </c>
      <c r="N8669" s="2" t="str">
        <f>"603128"</f>
        <v>603128</v>
      </c>
      <c r="O8669" s="2" t="str">
        <f t="shared" ref="O8669:O8672" si="2587">"A453612732"</f>
        <v>A453612732</v>
      </c>
      <c r="P8669" s="2" t="str">
        <f>"3315.12"</f>
        <v>3315.12</v>
      </c>
      <c r="Q8669" s="2">
        <v>20</v>
      </c>
      <c r="R8669" s="2">
        <f>Q8669*C8669</f>
        <v>4000</v>
      </c>
    </row>
    <row r="8670" spans="2:18">
      <c r="B8670" s="2" t="str">
        <f>"盛达矿业"</f>
        <v>盛达矿业</v>
      </c>
      <c r="C8670" s="2">
        <v>100</v>
      </c>
      <c r="D8670" s="2">
        <v>100</v>
      </c>
      <c r="E8670" s="2" t="str">
        <f>"人民币"</f>
        <v>人民币</v>
      </c>
      <c r="F8670" s="2">
        <v>38.308</v>
      </c>
      <c r="G8670" s="2">
        <v>-1175.77</v>
      </c>
      <c r="H8670" s="2">
        <v>-30.69</v>
      </c>
      <c r="I8670" s="2"/>
      <c r="J8670" s="2">
        <v>2655</v>
      </c>
      <c r="K8670" s="2">
        <v>26.55</v>
      </c>
      <c r="L8670" s="2">
        <v>0</v>
      </c>
      <c r="M8670" s="2">
        <v>100</v>
      </c>
      <c r="N8670" s="2" t="str">
        <f>"000603"</f>
        <v>000603</v>
      </c>
      <c r="O8670" s="2" t="str">
        <f>"0157472516"</f>
        <v>0157472516</v>
      </c>
      <c r="P8670" s="2" t="str">
        <f>"3830.77"</f>
        <v>3830.77</v>
      </c>
      <c r="Q8670" s="2">
        <v>40</v>
      </c>
      <c r="R8670" s="2">
        <f>Q8670*C8670</f>
        <v>4000</v>
      </c>
    </row>
    <row r="8671" spans="2:18">
      <c r="B8671" s="2" t="str">
        <f>"大众交通"</f>
        <v>大众交通</v>
      </c>
      <c r="C8671" s="2">
        <v>100</v>
      </c>
      <c r="D8671" s="2">
        <v>100</v>
      </c>
      <c r="E8671" s="2" t="str">
        <f>"人民币"</f>
        <v>人民币</v>
      </c>
      <c r="F8671" s="2">
        <v>30.941</v>
      </c>
      <c r="G8671" s="2">
        <v>-1037.13</v>
      </c>
      <c r="H8671" s="2">
        <v>-33.52</v>
      </c>
      <c r="I8671" s="2"/>
      <c r="J8671" s="2">
        <v>2057</v>
      </c>
      <c r="K8671" s="2">
        <v>20.57</v>
      </c>
      <c r="L8671" s="2">
        <v>0</v>
      </c>
      <c r="M8671" s="2">
        <v>0</v>
      </c>
      <c r="N8671" s="2" t="str">
        <f>"600611"</f>
        <v>600611</v>
      </c>
      <c r="O8671" s="2" t="str">
        <f>"A453612732"</f>
        <v>A453612732</v>
      </c>
      <c r="P8671" s="2" t="str">
        <f>"3094.13"</f>
        <v>3094.13</v>
      </c>
      <c r="Q8671" s="2">
        <v>28</v>
      </c>
      <c r="R8671" s="2">
        <f>Q8671*C8671</f>
        <v>2800</v>
      </c>
    </row>
    <row r="8672" spans="2:18">
      <c r="B8672" s="2" t="str">
        <f>"中国中车"</f>
        <v>中国中车</v>
      </c>
      <c r="C8672" s="2">
        <v>100</v>
      </c>
      <c r="D8672" s="2">
        <v>100</v>
      </c>
      <c r="E8672" s="2" t="str">
        <f>"人民币"</f>
        <v>人民币</v>
      </c>
      <c r="F8672" s="2">
        <v>26.395</v>
      </c>
      <c r="G8672" s="2">
        <v>-631.5</v>
      </c>
      <c r="H8672" s="2">
        <v>-23.92</v>
      </c>
      <c r="I8672" s="2"/>
      <c r="J8672" s="2">
        <v>2008</v>
      </c>
      <c r="K8672" s="2">
        <v>20.08</v>
      </c>
      <c r="L8672" s="2">
        <v>0</v>
      </c>
      <c r="M8672" s="2">
        <v>100</v>
      </c>
      <c r="N8672" s="2" t="str">
        <f>"601766"</f>
        <v>601766</v>
      </c>
      <c r="O8672" s="2" t="str">
        <f>"A453612732"</f>
        <v>A453612732</v>
      </c>
      <c r="P8672" s="2" t="str">
        <f>"2639.50"</f>
        <v>2639.50</v>
      </c>
      <c r="Q8672" s="2">
        <v>30</v>
      </c>
      <c r="R8672" s="2">
        <f>Q8672*C8672</f>
        <v>3000</v>
      </c>
    </row>
    <row r="8673" spans="2:18">
      <c r="B8673" s="2" t="s">
        <v>8</v>
      </c>
      <c r="C8673" s="2" t="s">
        <v>9</v>
      </c>
      <c r="D8673" s="4" t="s">
        <v>10</v>
      </c>
      <c r="E8673" s="4"/>
      <c r="F8673" s="4"/>
      <c r="G8673" s="2"/>
      <c r="H8673" s="2">
        <f>SUM(H8657:H8672)</f>
        <v>-178.38</v>
      </c>
      <c r="I8673" s="2"/>
      <c r="J8673" s="2"/>
      <c r="K8673" s="2"/>
      <c r="L8673" s="2"/>
      <c r="M8673" s="2"/>
      <c r="N8673" s="2"/>
      <c r="O8673" s="2"/>
      <c r="P8673" s="2"/>
      <c r="Q8673" s="2"/>
      <c r="R8673" s="2">
        <f>SUM(R8657:R8672)</f>
        <v>134800</v>
      </c>
    </row>
    <row r="8674" customFormat="1" spans="4:9">
      <c r="D8674" s="5"/>
      <c r="E8674" s="5"/>
      <c r="F8674" s="5"/>
      <c r="I8674" s="6">
        <v>42257</v>
      </c>
    </row>
    <row r="8675" customFormat="1" spans="11:11">
      <c r="K8675" s="6">
        <f>I8674+1</f>
        <v>42258</v>
      </c>
    </row>
    <row r="8676" customFormat="1" spans="3:12">
      <c r="C8676" t="s">
        <v>11</v>
      </c>
      <c r="L8676" s="7">
        <f ca="1">NOW()</f>
        <v>42259.9654398148</v>
      </c>
    </row>
    <row r="8677" customFormat="1" spans="10:10">
      <c r="J8677" t="e">
        <f>E8669+1</f>
        <v>#VALUE!</v>
      </c>
    </row>
    <row r="8678" customFormat="1" spans="7:7">
      <c r="G8678" t="s">
        <v>12</v>
      </c>
    </row>
    <row r="8679" customFormat="1" spans="6:6">
      <c r="F8679" t="s">
        <v>13</v>
      </c>
    </row>
    <row r="8680" spans="1:17">
      <c r="A8680" s="2" t="str">
        <f>"币种"</f>
        <v>币种</v>
      </c>
      <c r="B8680" s="2" t="str">
        <f>"余额"</f>
        <v>余额</v>
      </c>
      <c r="C8680" s="2" t="str">
        <f>"可用"</f>
        <v>可用</v>
      </c>
      <c r="D8680" s="2" t="str">
        <f>"可取"</f>
        <v>可取</v>
      </c>
      <c r="E8680" s="2" t="str">
        <f>"参考市值"</f>
        <v>参考市值</v>
      </c>
      <c r="F8680" s="2" t="str">
        <f>"资产"</f>
        <v>资产</v>
      </c>
      <c r="G8680" s="2" t="str">
        <f>"盈亏"</f>
        <v>盈亏</v>
      </c>
      <c r="H8680" s="2"/>
      <c r="I8680" s="2"/>
      <c r="J8680" s="2"/>
      <c r="K8680" s="2"/>
      <c r="L8680" s="2"/>
      <c r="M8680" s="2"/>
      <c r="N8680" s="2"/>
      <c r="O8680" s="2"/>
      <c r="P8680" s="2"/>
      <c r="Q8680" s="2"/>
    </row>
    <row r="8681" spans="1:17">
      <c r="A8681" s="2" t="str">
        <f>"人民币"</f>
        <v>人民币</v>
      </c>
      <c r="B8681" s="2" t="str">
        <f>"5508.71"</f>
        <v>5508.71</v>
      </c>
      <c r="C8681" s="2" t="str">
        <f>"138.54"</f>
        <v>138.54</v>
      </c>
      <c r="D8681" s="2" t="str">
        <f>"138.54"</f>
        <v>138.54</v>
      </c>
      <c r="E8681" s="2" t="str">
        <f>"91616.00"</f>
        <v>91616.00</v>
      </c>
      <c r="F8681" s="2" t="str">
        <f>"91754.54"</f>
        <v>91754.54</v>
      </c>
      <c r="G8681" s="2" t="str">
        <f>"-9194.42"</f>
        <v>-9194.42</v>
      </c>
      <c r="H8681" s="2"/>
      <c r="I8681" s="2"/>
      <c r="J8681" s="2"/>
      <c r="K8681" s="2"/>
      <c r="L8681" s="2"/>
      <c r="M8681" s="2"/>
      <c r="N8681" s="2"/>
      <c r="O8681" s="2"/>
      <c r="P8681" s="2"/>
      <c r="Q8681" s="2"/>
    </row>
    <row r="8682" spans="1:17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8"/>
    </row>
    <row r="8683" spans="1:18">
      <c r="A8683" s="2" t="s">
        <v>0</v>
      </c>
      <c r="B8683" s="2" t="str">
        <f>"证券数量"</f>
        <v>证券数量</v>
      </c>
      <c r="C8683" s="2" t="s">
        <v>1</v>
      </c>
      <c r="D8683" s="2" t="str">
        <f>"价格币种"</f>
        <v>价格币种</v>
      </c>
      <c r="E8683" s="2" t="str">
        <f>"成本价"</f>
        <v>成本价</v>
      </c>
      <c r="F8683" s="2" t="str">
        <f>"浮动盈亏"</f>
        <v>浮动盈亏</v>
      </c>
      <c r="G8683" s="2" t="str">
        <f>"盈亏比例(%)"</f>
        <v>盈亏比例(%)</v>
      </c>
      <c r="H8683" s="2" t="str">
        <f>"折算汇率"</f>
        <v>折算汇率</v>
      </c>
      <c r="I8683" s="2" t="str">
        <f>"最新市值"</f>
        <v>最新市值</v>
      </c>
      <c r="J8683" s="2" t="str">
        <f>"当前价"</f>
        <v>当前价</v>
      </c>
      <c r="K8683" s="2" t="str">
        <f>"今买数量"</f>
        <v>今买数量</v>
      </c>
      <c r="L8683" s="2" t="str">
        <f>"今卖数量"</f>
        <v>今卖数量</v>
      </c>
      <c r="M8683" s="2" t="str">
        <f>"证券代码"</f>
        <v>证券代码</v>
      </c>
      <c r="N8683" s="2" t="str">
        <f>"股东代码"</f>
        <v>股东代码</v>
      </c>
      <c r="O8683" s="2" t="str">
        <f>"成本金额"</f>
        <v>成本金额</v>
      </c>
      <c r="P8683" s="2" t="s">
        <v>2</v>
      </c>
      <c r="Q8683" s="2"/>
      <c r="R8683" s="2" t="s">
        <v>3</v>
      </c>
    </row>
    <row r="8684" spans="1:18">
      <c r="A8684" s="2" t="s">
        <v>4</v>
      </c>
      <c r="B8684" s="9" t="s">
        <v>5</v>
      </c>
      <c r="C8684" s="9" t="s">
        <v>5</v>
      </c>
      <c r="D8684" s="2" t="str">
        <f t="shared" ref="D8684:D8699" si="2588">"人民币"</f>
        <v>人民币</v>
      </c>
      <c r="E8684" s="2">
        <v>19.758</v>
      </c>
      <c r="F8684" s="2">
        <v>-1294.53</v>
      </c>
      <c r="G8684" s="2">
        <v>-8.19</v>
      </c>
      <c r="H8684" s="9" t="s">
        <v>6</v>
      </c>
      <c r="I8684" s="2">
        <v>14512</v>
      </c>
      <c r="J8684" s="2">
        <v>18.14</v>
      </c>
      <c r="K8684" s="2">
        <v>0</v>
      </c>
      <c r="L8684" s="2">
        <v>0</v>
      </c>
      <c r="M8684" s="2" t="str">
        <f>"000936"</f>
        <v>000936</v>
      </c>
      <c r="N8684" s="2" t="str">
        <f t="shared" ref="N8684:N8687" si="2589">"0157472516"</f>
        <v>0157472516</v>
      </c>
      <c r="O8684" s="2" t="str">
        <f>"15806.53"</f>
        <v>15806.53</v>
      </c>
      <c r="P8684" s="2">
        <v>30</v>
      </c>
      <c r="Q8684" s="2">
        <f t="shared" ref="Q8684:Q8699" si="2590">P8684*B8684</f>
        <v>24000</v>
      </c>
      <c r="R8684" s="2">
        <f t="shared" ref="R8684:R8699" si="2591">(Q8684-O8684)/O8684*100</f>
        <v>51.835981711356</v>
      </c>
    </row>
    <row r="8685" spans="1:18">
      <c r="A8685" s="2" t="str">
        <f>"创业板B"</f>
        <v>创业板B</v>
      </c>
      <c r="B8685" s="2">
        <v>10000</v>
      </c>
      <c r="C8685" s="2">
        <v>10000</v>
      </c>
      <c r="D8685" s="2" t="str">
        <f>"人民币"</f>
        <v>人民币</v>
      </c>
      <c r="E8685" s="2">
        <v>1.116</v>
      </c>
      <c r="F8685" s="2">
        <v>-927.5</v>
      </c>
      <c r="G8685" s="2">
        <v>-8.33</v>
      </c>
      <c r="H8685" s="2"/>
      <c r="I8685" s="2">
        <v>10230</v>
      </c>
      <c r="J8685" s="2">
        <v>1.023</v>
      </c>
      <c r="K8685" s="2">
        <v>0</v>
      </c>
      <c r="L8685" s="2">
        <v>0</v>
      </c>
      <c r="M8685" s="2" t="str">
        <f>"150153"</f>
        <v>150153</v>
      </c>
      <c r="N8685" s="2" t="str">
        <f>"0157472516"</f>
        <v>0157472516</v>
      </c>
      <c r="O8685" s="2" t="str">
        <f>"11157.50"</f>
        <v>11157.50</v>
      </c>
      <c r="P8685" s="2">
        <v>1.3</v>
      </c>
      <c r="Q8685" s="2">
        <f>P8685*B8685</f>
        <v>13000</v>
      </c>
      <c r="R8685" s="2">
        <f>(Q8685-O8685)/O8685*100</f>
        <v>16.5135559041004</v>
      </c>
    </row>
    <row r="8686" spans="1:18">
      <c r="A8686" s="2" t="s">
        <v>7</v>
      </c>
      <c r="B8686" s="2">
        <v>600</v>
      </c>
      <c r="C8686" s="2">
        <v>600</v>
      </c>
      <c r="D8686" s="2" t="str">
        <f>"人民币"</f>
        <v>人民币</v>
      </c>
      <c r="E8686" s="2">
        <v>17.548</v>
      </c>
      <c r="F8686" s="2">
        <v>-310.88</v>
      </c>
      <c r="G8686" s="2">
        <v>-2.95</v>
      </c>
      <c r="H8686" s="2"/>
      <c r="I8686" s="2">
        <v>10218</v>
      </c>
      <c r="J8686" s="2">
        <v>17.03</v>
      </c>
      <c r="K8686" s="2">
        <v>0</v>
      </c>
      <c r="L8686" s="2">
        <v>0</v>
      </c>
      <c r="M8686" s="2" t="str">
        <f>"600008"</f>
        <v>600008</v>
      </c>
      <c r="N8686" s="2" t="str">
        <f t="shared" ref="N8686:N8689" si="2592">"A453612732"</f>
        <v>A453612732</v>
      </c>
      <c r="O8686" s="2" t="str">
        <f>"10528.88"</f>
        <v>10528.88</v>
      </c>
      <c r="P8686" s="2">
        <v>25</v>
      </c>
      <c r="Q8686" s="2">
        <f>P8686*B8686</f>
        <v>15000</v>
      </c>
      <c r="R8686" s="2">
        <f>(Q8686-O8686)/O8686*100</f>
        <v>42.4652954540274</v>
      </c>
    </row>
    <row r="8687" spans="1:18">
      <c r="A8687" s="2" t="str">
        <f>"华英农业"</f>
        <v>华英农业</v>
      </c>
      <c r="B8687" s="2">
        <v>600</v>
      </c>
      <c r="C8687" s="2">
        <v>300</v>
      </c>
      <c r="D8687" s="2" t="str">
        <f>"人民币"</f>
        <v>人民币</v>
      </c>
      <c r="E8687" s="2">
        <v>14.948</v>
      </c>
      <c r="F8687" s="2">
        <v>-418.66</v>
      </c>
      <c r="G8687" s="2">
        <v>-4.67</v>
      </c>
      <c r="H8687" s="2"/>
      <c r="I8687" s="2">
        <v>8550</v>
      </c>
      <c r="J8687" s="2">
        <v>14.25</v>
      </c>
      <c r="K8687" s="2">
        <v>300</v>
      </c>
      <c r="L8687" s="2">
        <v>0</v>
      </c>
      <c r="M8687" s="2" t="str">
        <f>"002321"</f>
        <v>002321</v>
      </c>
      <c r="N8687" s="2" t="str">
        <f>"0157472516"</f>
        <v>0157472516</v>
      </c>
      <c r="O8687" s="2" t="str">
        <f>"8968.66"</f>
        <v>8968.66</v>
      </c>
      <c r="P8687" s="2">
        <v>25</v>
      </c>
      <c r="Q8687" s="2">
        <f>P8687*B8687</f>
        <v>15000</v>
      </c>
      <c r="R8687" s="2">
        <f>(Q8687-O8687)/O8687*100</f>
        <v>67.2490650777262</v>
      </c>
    </row>
    <row r="8688" spans="1:18">
      <c r="A8688" s="2" t="str">
        <f>"*ST阳化"</f>
        <v>*ST阳化</v>
      </c>
      <c r="B8688" s="2">
        <v>900</v>
      </c>
      <c r="C8688" s="2">
        <v>600</v>
      </c>
      <c r="D8688" s="2" t="str">
        <f>"人民币"</f>
        <v>人民币</v>
      </c>
      <c r="E8688" s="2">
        <v>7.599</v>
      </c>
      <c r="F8688" s="2">
        <v>-80.2</v>
      </c>
      <c r="G8688" s="2">
        <v>-1.17</v>
      </c>
      <c r="H8688" s="2"/>
      <c r="I8688" s="2">
        <v>6759</v>
      </c>
      <c r="J8688" s="2">
        <v>7.51</v>
      </c>
      <c r="K8688" s="2">
        <v>300</v>
      </c>
      <c r="L8688" s="2">
        <v>0</v>
      </c>
      <c r="M8688" s="2" t="str">
        <f>"600691"</f>
        <v>600691</v>
      </c>
      <c r="N8688" s="2" t="str">
        <f>"A453612732"</f>
        <v>A453612732</v>
      </c>
      <c r="O8688" s="2" t="str">
        <f>"6839.20"</f>
        <v>6839.20</v>
      </c>
      <c r="P8688" s="2">
        <v>11</v>
      </c>
      <c r="Q8688" s="2">
        <f>P8688*B8688</f>
        <v>9900</v>
      </c>
      <c r="R8688" s="2">
        <f>(Q8688-O8688)/O8688*100</f>
        <v>44.7537723710376</v>
      </c>
    </row>
    <row r="8689" spans="1:18">
      <c r="A8689" s="2" t="str">
        <f>"雪峰科技"</f>
        <v>雪峰科技</v>
      </c>
      <c r="B8689" s="2">
        <v>200</v>
      </c>
      <c r="C8689" s="2">
        <v>100</v>
      </c>
      <c r="D8689" s="2" t="str">
        <f>"人民币"</f>
        <v>人民币</v>
      </c>
      <c r="E8689" s="2">
        <v>37.898</v>
      </c>
      <c r="F8689" s="2">
        <v>-1239.59</v>
      </c>
      <c r="G8689" s="2">
        <v>-16.35</v>
      </c>
      <c r="H8689" s="2"/>
      <c r="I8689" s="2">
        <v>6340</v>
      </c>
      <c r="J8689" s="2">
        <v>31.7</v>
      </c>
      <c r="K8689" s="2">
        <v>100</v>
      </c>
      <c r="L8689" s="2">
        <v>0</v>
      </c>
      <c r="M8689" s="2" t="str">
        <f>"603227"</f>
        <v>603227</v>
      </c>
      <c r="N8689" s="2" t="str">
        <f>"A453612732"</f>
        <v>A453612732</v>
      </c>
      <c r="O8689" s="2" t="str">
        <f>"7579.59"</f>
        <v>7579.59</v>
      </c>
      <c r="P8689" s="2">
        <v>42</v>
      </c>
      <c r="Q8689" s="2">
        <f>P8689*B8689</f>
        <v>8400</v>
      </c>
      <c r="R8689" s="2">
        <f>(Q8689-O8689)/O8689*100</f>
        <v>10.8239363870605</v>
      </c>
    </row>
    <row r="8690" spans="1:18">
      <c r="A8690" s="2" t="str">
        <f>"三花股份"</f>
        <v>三花股份</v>
      </c>
      <c r="B8690" s="2">
        <v>400</v>
      </c>
      <c r="C8690" s="2">
        <v>400</v>
      </c>
      <c r="D8690" s="2" t="str">
        <f>"人民币"</f>
        <v>人民币</v>
      </c>
      <c r="E8690" s="2">
        <v>13.737</v>
      </c>
      <c r="F8690" s="2">
        <v>69.25</v>
      </c>
      <c r="G8690" s="2">
        <v>1.26</v>
      </c>
      <c r="H8690" s="2"/>
      <c r="I8690" s="2">
        <v>5564</v>
      </c>
      <c r="J8690" s="2">
        <v>13.91</v>
      </c>
      <c r="K8690" s="2">
        <v>0</v>
      </c>
      <c r="L8690" s="2">
        <v>0</v>
      </c>
      <c r="M8690" s="2" t="str">
        <f>"002050"</f>
        <v>002050</v>
      </c>
      <c r="N8690" s="2" t="str">
        <f t="shared" ref="N8690:N8695" si="2593">"0157472516"</f>
        <v>0157472516</v>
      </c>
      <c r="O8690" s="2" t="str">
        <f>"5494.75"</f>
        <v>5494.75</v>
      </c>
      <c r="P8690" s="2">
        <v>20</v>
      </c>
      <c r="Q8690" s="2">
        <f>P8690*B8690</f>
        <v>8000</v>
      </c>
      <c r="R8690" s="2">
        <f>(Q8690-O8690)/O8690*100</f>
        <v>45.5935210883116</v>
      </c>
    </row>
    <row r="8691" spans="1:18">
      <c r="A8691" s="2" t="str">
        <f>"农 产 品"</f>
        <v>农 产 品</v>
      </c>
      <c r="B8691" s="2">
        <v>200</v>
      </c>
      <c r="C8691" s="2">
        <v>200</v>
      </c>
      <c r="D8691" s="2" t="str">
        <f>"人民币"</f>
        <v>人民币</v>
      </c>
      <c r="E8691" s="2">
        <v>25.665</v>
      </c>
      <c r="F8691" s="2">
        <v>-601</v>
      </c>
      <c r="G8691" s="2">
        <v>-11.71</v>
      </c>
      <c r="H8691" s="2"/>
      <c r="I8691" s="2">
        <v>4532</v>
      </c>
      <c r="J8691" s="2">
        <v>22.66</v>
      </c>
      <c r="K8691" s="2">
        <v>0</v>
      </c>
      <c r="L8691" s="2">
        <v>0</v>
      </c>
      <c r="M8691" s="2" t="str">
        <f>"000061"</f>
        <v>000061</v>
      </c>
      <c r="N8691" s="2" t="str">
        <f>"0157472516"</f>
        <v>0157472516</v>
      </c>
      <c r="O8691" s="2" t="str">
        <f>"5133.00"</f>
        <v>5133.00</v>
      </c>
      <c r="P8691" s="2">
        <v>35</v>
      </c>
      <c r="Q8691" s="2">
        <f>P8691*B8691</f>
        <v>7000</v>
      </c>
      <c r="R8691" s="2">
        <f>(Q8691-O8691)/O8691*100</f>
        <v>36.3724917202416</v>
      </c>
    </row>
    <row r="8692" spans="1:18">
      <c r="A8692" s="2" t="str">
        <f>"北京城建"</f>
        <v>北京城建</v>
      </c>
      <c r="B8692" s="2">
        <v>200</v>
      </c>
      <c r="C8692" s="2">
        <v>200</v>
      </c>
      <c r="D8692" s="2" t="str">
        <f>"人民币"</f>
        <v>人民币</v>
      </c>
      <c r="E8692" s="2">
        <v>24.605</v>
      </c>
      <c r="F8692" s="2">
        <v>-394.99</v>
      </c>
      <c r="G8692" s="2">
        <v>-8.03</v>
      </c>
      <c r="H8692" s="2"/>
      <c r="I8692" s="2">
        <v>4526</v>
      </c>
      <c r="J8692" s="2">
        <v>22.63</v>
      </c>
      <c r="K8692" s="2">
        <v>0</v>
      </c>
      <c r="L8692" s="2">
        <v>0</v>
      </c>
      <c r="M8692" s="2" t="str">
        <f>"600266"</f>
        <v>600266</v>
      </c>
      <c r="N8692" s="2" t="str">
        <f t="shared" ref="N8692:N8694" si="2594">"A453612732"</f>
        <v>A453612732</v>
      </c>
      <c r="O8692" s="2" t="str">
        <f>"4920.99"</f>
        <v>4920.99</v>
      </c>
      <c r="P8692" s="2">
        <v>28</v>
      </c>
      <c r="Q8692" s="2">
        <f>P8692*B8692</f>
        <v>5600</v>
      </c>
      <c r="R8692" s="2">
        <f>(Q8692-O8692)/O8692*100</f>
        <v>13.7982397850839</v>
      </c>
    </row>
    <row r="8693" spans="1:18">
      <c r="A8693" s="2" t="str">
        <f>"上汽集团"</f>
        <v>上汽集团</v>
      </c>
      <c r="B8693" s="2">
        <v>200</v>
      </c>
      <c r="C8693" s="2">
        <v>200</v>
      </c>
      <c r="D8693" s="2" t="str">
        <f>"人民币"</f>
        <v>人民币</v>
      </c>
      <c r="E8693" s="2">
        <v>24.736</v>
      </c>
      <c r="F8693" s="2">
        <v>-449.12</v>
      </c>
      <c r="G8693" s="2">
        <v>-9.08</v>
      </c>
      <c r="H8693" s="2"/>
      <c r="I8693" s="2">
        <v>4498</v>
      </c>
      <c r="J8693" s="2">
        <v>22.49</v>
      </c>
      <c r="K8693" s="2">
        <v>0</v>
      </c>
      <c r="L8693" s="2">
        <v>0</v>
      </c>
      <c r="M8693" s="2" t="str">
        <f>"600104"</f>
        <v>600104</v>
      </c>
      <c r="N8693" s="2" t="str">
        <f>"A453612732"</f>
        <v>A453612732</v>
      </c>
      <c r="O8693" s="2" t="str">
        <f>"4947.12"</f>
        <v>4947.12</v>
      </c>
      <c r="P8693" s="2">
        <v>35</v>
      </c>
      <c r="Q8693" s="2">
        <f>P8693*B8693</f>
        <v>7000</v>
      </c>
      <c r="R8693" s="2">
        <f>(Q8693-O8693)/O8693*100</f>
        <v>41.4964666310904</v>
      </c>
    </row>
    <row r="8694" spans="1:18">
      <c r="A8694" s="2" t="str">
        <f>"中海集运"</f>
        <v>中海集运</v>
      </c>
      <c r="B8694" s="2">
        <v>400</v>
      </c>
      <c r="C8694" s="2">
        <v>400</v>
      </c>
      <c r="D8694" s="2" t="str">
        <f>"人民币"</f>
        <v>人民币</v>
      </c>
      <c r="E8694" s="2">
        <v>9.099</v>
      </c>
      <c r="F8694" s="2">
        <v>-167.68</v>
      </c>
      <c r="G8694" s="2">
        <v>-4.6</v>
      </c>
      <c r="H8694" s="2"/>
      <c r="I8694" s="2">
        <v>3472</v>
      </c>
      <c r="J8694" s="2">
        <v>8.68</v>
      </c>
      <c r="K8694" s="2">
        <v>0</v>
      </c>
      <c r="L8694" s="2">
        <v>0</v>
      </c>
      <c r="M8694" s="2" t="str">
        <f>"601866"</f>
        <v>601866</v>
      </c>
      <c r="N8694" s="2" t="str">
        <f>"A453612732"</f>
        <v>A453612732</v>
      </c>
      <c r="O8694" s="2" t="str">
        <f>"3639.68"</f>
        <v>3639.68</v>
      </c>
      <c r="P8694" s="2">
        <v>12</v>
      </c>
      <c r="Q8694" s="2">
        <f>P8694*B8694</f>
        <v>4800</v>
      </c>
      <c r="R8694" s="2">
        <f>(Q8694-O8694)/O8694*100</f>
        <v>31.8797256901706</v>
      </c>
    </row>
    <row r="8695" spans="1:18">
      <c r="A8695" s="2" t="str">
        <f>"中航军B"</f>
        <v>中航军B</v>
      </c>
      <c r="B8695" s="2">
        <v>3000</v>
      </c>
      <c r="C8695" s="2">
        <v>3000</v>
      </c>
      <c r="D8695" s="2" t="str">
        <f>"人民币"</f>
        <v>人民币</v>
      </c>
      <c r="E8695" s="2">
        <v>0.972</v>
      </c>
      <c r="F8695" s="2">
        <v>-62</v>
      </c>
      <c r="G8695" s="2">
        <v>-2.16</v>
      </c>
      <c r="H8695" s="2"/>
      <c r="I8695" s="2">
        <v>2853</v>
      </c>
      <c r="J8695" s="2">
        <v>0.951</v>
      </c>
      <c r="K8695" s="2">
        <v>0</v>
      </c>
      <c r="L8695" s="2">
        <v>0</v>
      </c>
      <c r="M8695" s="2" t="str">
        <f>"150222"</f>
        <v>150222</v>
      </c>
      <c r="N8695" s="2" t="str">
        <f>"0157472516"</f>
        <v>0157472516</v>
      </c>
      <c r="O8695" s="2" t="str">
        <f>"2915.00"</f>
        <v>2915.00</v>
      </c>
      <c r="P8695" s="2">
        <v>1.1</v>
      </c>
      <c r="Q8695" s="2">
        <f>P8695*B8695</f>
        <v>3300</v>
      </c>
      <c r="R8695" s="2">
        <f>(Q8695-O8695)/O8695*100</f>
        <v>13.2075471698113</v>
      </c>
    </row>
    <row r="8696" spans="1:18">
      <c r="A8696" s="2" t="str">
        <f>"华贸物流"</f>
        <v>华贸物流</v>
      </c>
      <c r="B8696" s="2">
        <v>200</v>
      </c>
      <c r="C8696" s="2">
        <v>200</v>
      </c>
      <c r="D8696" s="2" t="str">
        <f>"人民币"</f>
        <v>人民币</v>
      </c>
      <c r="E8696" s="2">
        <v>16.576</v>
      </c>
      <c r="F8696" s="2">
        <v>-473.12</v>
      </c>
      <c r="G8696" s="2">
        <v>-14.27</v>
      </c>
      <c r="H8696" s="2"/>
      <c r="I8696" s="2">
        <v>2842</v>
      </c>
      <c r="J8696" s="2">
        <v>14.21</v>
      </c>
      <c r="K8696" s="2">
        <v>0</v>
      </c>
      <c r="L8696" s="2">
        <v>0</v>
      </c>
      <c r="M8696" s="2" t="str">
        <f>"603128"</f>
        <v>603128</v>
      </c>
      <c r="N8696" s="2" t="str">
        <f t="shared" ref="N8696:N8699" si="2595">"A453612732"</f>
        <v>A453612732</v>
      </c>
      <c r="O8696" s="2" t="str">
        <f>"3315.12"</f>
        <v>3315.12</v>
      </c>
      <c r="P8696" s="2">
        <v>20</v>
      </c>
      <c r="Q8696" s="2">
        <f>P8696*B8696</f>
        <v>4000</v>
      </c>
      <c r="R8696" s="2">
        <f>(Q8696-O8696)/O8696*100</f>
        <v>20.6592823185888</v>
      </c>
    </row>
    <row r="8697" spans="1:18">
      <c r="A8697" s="2" t="str">
        <f>"盛达矿业"</f>
        <v>盛达矿业</v>
      </c>
      <c r="B8697" s="2">
        <v>100</v>
      </c>
      <c r="C8697" s="2">
        <v>100</v>
      </c>
      <c r="D8697" s="2" t="str">
        <f>"人民币"</f>
        <v>人民币</v>
      </c>
      <c r="E8697" s="2">
        <v>38.308</v>
      </c>
      <c r="F8697" s="2">
        <v>-1175.77</v>
      </c>
      <c r="G8697" s="2">
        <v>-30.69</v>
      </c>
      <c r="H8697" s="2"/>
      <c r="I8697" s="2">
        <v>2655</v>
      </c>
      <c r="J8697" s="2">
        <v>26.55</v>
      </c>
      <c r="K8697" s="2">
        <v>0</v>
      </c>
      <c r="L8697" s="2">
        <v>100</v>
      </c>
      <c r="M8697" s="2" t="str">
        <f>"000603"</f>
        <v>000603</v>
      </c>
      <c r="N8697" s="2" t="str">
        <f>"0157472516"</f>
        <v>0157472516</v>
      </c>
      <c r="O8697" s="2" t="str">
        <f>"3830.77"</f>
        <v>3830.77</v>
      </c>
      <c r="P8697" s="2">
        <v>40</v>
      </c>
      <c r="Q8697" s="2">
        <f>P8697*B8697</f>
        <v>4000</v>
      </c>
      <c r="R8697" s="2">
        <f>(Q8697-O8697)/O8697*100</f>
        <v>4.41764971533138</v>
      </c>
    </row>
    <row r="8698" spans="1:18">
      <c r="A8698" s="2" t="str">
        <f>"大众交通"</f>
        <v>大众交通</v>
      </c>
      <c r="B8698" s="2">
        <v>100</v>
      </c>
      <c r="C8698" s="2">
        <v>100</v>
      </c>
      <c r="D8698" s="2" t="str">
        <f>"人民币"</f>
        <v>人民币</v>
      </c>
      <c r="E8698" s="2">
        <v>30.941</v>
      </c>
      <c r="F8698" s="2">
        <v>-1037.13</v>
      </c>
      <c r="G8698" s="2">
        <v>-33.52</v>
      </c>
      <c r="H8698" s="2"/>
      <c r="I8698" s="2">
        <v>2057</v>
      </c>
      <c r="J8698" s="2">
        <v>20.57</v>
      </c>
      <c r="K8698" s="2">
        <v>0</v>
      </c>
      <c r="L8698" s="2">
        <v>0</v>
      </c>
      <c r="M8698" s="2" t="str">
        <f>"600611"</f>
        <v>600611</v>
      </c>
      <c r="N8698" s="2" t="str">
        <f>"A453612732"</f>
        <v>A453612732</v>
      </c>
      <c r="O8698" s="2" t="str">
        <f>"3094.13"</f>
        <v>3094.13</v>
      </c>
      <c r="P8698" s="2">
        <v>28</v>
      </c>
      <c r="Q8698" s="2">
        <f>P8698*B8698</f>
        <v>2800</v>
      </c>
      <c r="R8698" s="2">
        <f>(Q8698-O8698)/O8698*100</f>
        <v>-9.50606470962759</v>
      </c>
    </row>
    <row r="8699" spans="1:18">
      <c r="A8699" s="2" t="str">
        <f>"中国中车"</f>
        <v>中国中车</v>
      </c>
      <c r="B8699" s="2">
        <v>100</v>
      </c>
      <c r="C8699" s="2">
        <v>100</v>
      </c>
      <c r="D8699" s="2" t="str">
        <f>"人民币"</f>
        <v>人民币</v>
      </c>
      <c r="E8699" s="2">
        <v>26.395</v>
      </c>
      <c r="F8699" s="2">
        <v>-631.5</v>
      </c>
      <c r="G8699" s="2">
        <v>-23.92</v>
      </c>
      <c r="H8699" s="2"/>
      <c r="I8699" s="2">
        <v>2008</v>
      </c>
      <c r="J8699" s="2">
        <v>20.08</v>
      </c>
      <c r="K8699" s="2">
        <v>0</v>
      </c>
      <c r="L8699" s="2">
        <v>100</v>
      </c>
      <c r="M8699" s="2" t="str">
        <f>"601766"</f>
        <v>601766</v>
      </c>
      <c r="N8699" s="2" t="str">
        <f>"A453612732"</f>
        <v>A453612732</v>
      </c>
      <c r="O8699" s="2" t="str">
        <f>"2639.50"</f>
        <v>2639.50</v>
      </c>
      <c r="P8699" s="2">
        <v>30</v>
      </c>
      <c r="Q8699" s="2">
        <f>P8699*B8699</f>
        <v>3000</v>
      </c>
      <c r="R8699" s="2">
        <f>(Q8699-O8699)/O8699*100</f>
        <v>13.6578897518469</v>
      </c>
    </row>
    <row r="8700" spans="1:18">
      <c r="A8700" s="2" t="s">
        <v>8</v>
      </c>
      <c r="B8700" s="2" t="s">
        <v>9</v>
      </c>
      <c r="C8700" s="4" t="s">
        <v>10</v>
      </c>
      <c r="D8700" s="4"/>
      <c r="E8700" s="4"/>
      <c r="F8700" s="2"/>
      <c r="G8700" s="2">
        <f>SUM(G8684:G8699)</f>
        <v>-178.38</v>
      </c>
      <c r="H8700" s="2"/>
      <c r="I8700" s="2"/>
      <c r="J8700" s="2"/>
      <c r="K8700" s="2"/>
      <c r="L8700" s="2"/>
      <c r="M8700" s="2"/>
      <c r="N8700" s="2"/>
      <c r="O8700" s="2"/>
      <c r="P8700" s="2"/>
      <c r="Q8700" s="2">
        <f>SUM(Q8684:Q8699)</f>
        <v>134800</v>
      </c>
      <c r="R8700" s="2"/>
    </row>
    <row r="8701" customFormat="1" spans="3:8">
      <c r="C8701" s="5"/>
      <c r="D8701" s="5"/>
      <c r="E8701" s="5"/>
      <c r="H8701" s="6">
        <v>42257</v>
      </c>
    </row>
    <row r="8702" customFormat="1" spans="10:10">
      <c r="J8702" s="6">
        <f>H8701+1</f>
        <v>42258</v>
      </c>
    </row>
    <row r="8703" customFormat="1" spans="2:11">
      <c r="B8703" t="s">
        <v>11</v>
      </c>
      <c r="K8703" s="7">
        <f ca="1">NOW()</f>
        <v>42259.9654398148</v>
      </c>
    </row>
    <row r="8704" customFormat="1" spans="9:9">
      <c r="I8704" t="e">
        <f>D8696+1</f>
        <v>#VALUE!</v>
      </c>
    </row>
    <row r="8705" customFormat="1"/>
    <row r="8706" spans="1:18">
      <c r="A8706" s="2" t="s">
        <v>0</v>
      </c>
      <c r="B8706" s="2" t="str">
        <f>"证券数量"</f>
        <v>证券数量</v>
      </c>
      <c r="C8706" s="2" t="s">
        <v>1</v>
      </c>
      <c r="D8706" s="2" t="str">
        <f>"价格币种"</f>
        <v>价格币种</v>
      </c>
      <c r="E8706" s="2" t="str">
        <f>"成本价"</f>
        <v>成本价</v>
      </c>
      <c r="F8706" s="2" t="str">
        <f>"浮动盈亏"</f>
        <v>浮动盈亏</v>
      </c>
      <c r="G8706" s="2" t="str">
        <f>"盈亏比例(%)"</f>
        <v>盈亏比例(%)</v>
      </c>
      <c r="H8706" s="2" t="str">
        <f>"折算汇率"</f>
        <v>折算汇率</v>
      </c>
      <c r="I8706" s="2" t="str">
        <f>"最新市值"</f>
        <v>最新市值</v>
      </c>
      <c r="J8706" s="2" t="str">
        <f>"当前价"</f>
        <v>当前价</v>
      </c>
      <c r="K8706" s="2" t="str">
        <f>"今买数量"</f>
        <v>今买数量</v>
      </c>
      <c r="L8706" s="2" t="str">
        <f>"今卖数量"</f>
        <v>今卖数量</v>
      </c>
      <c r="M8706" s="2" t="str">
        <f>"证券代码"</f>
        <v>证券代码</v>
      </c>
      <c r="N8706" s="2" t="str">
        <f>"股东代码"</f>
        <v>股东代码</v>
      </c>
      <c r="O8706" s="2" t="str">
        <f>"成本金额"</f>
        <v>成本金额</v>
      </c>
      <c r="P8706" s="2" t="s">
        <v>2</v>
      </c>
      <c r="Q8706" s="2"/>
      <c r="R8706" s="2" t="s">
        <v>3</v>
      </c>
    </row>
    <row r="8707" spans="1:18">
      <c r="A8707" s="2" t="s">
        <v>4</v>
      </c>
      <c r="B8707" s="9" t="s">
        <v>5</v>
      </c>
      <c r="C8707" s="9" t="s">
        <v>5</v>
      </c>
      <c r="D8707" s="2" t="str">
        <f t="shared" ref="D8707:D8722" si="2596">"人民币"</f>
        <v>人民币</v>
      </c>
      <c r="E8707" s="2">
        <v>19.758</v>
      </c>
      <c r="F8707" s="2">
        <v>-1294.53</v>
      </c>
      <c r="G8707" s="2">
        <v>-8.19</v>
      </c>
      <c r="H8707" s="9" t="s">
        <v>6</v>
      </c>
      <c r="I8707" s="2">
        <v>14512</v>
      </c>
      <c r="J8707" s="2">
        <v>18.14</v>
      </c>
      <c r="K8707" s="2">
        <v>0</v>
      </c>
      <c r="L8707" s="2">
        <v>0</v>
      </c>
      <c r="M8707" s="2" t="str">
        <f>"000936"</f>
        <v>000936</v>
      </c>
      <c r="N8707" s="2" t="str">
        <f t="shared" ref="N8707:N8710" si="2597">"0157472516"</f>
        <v>0157472516</v>
      </c>
      <c r="O8707" s="2" t="str">
        <f>"15806.53"</f>
        <v>15806.53</v>
      </c>
      <c r="P8707" s="2">
        <v>30</v>
      </c>
      <c r="Q8707" s="2">
        <f t="shared" ref="Q8707:Q8722" si="2598">P8707*B8707</f>
        <v>24000</v>
      </c>
      <c r="R8707" s="2">
        <f t="shared" ref="R8707:R8722" si="2599">(Q8707-O8707)/O8707*100</f>
        <v>51.835981711356</v>
      </c>
    </row>
    <row r="8708" spans="1:18">
      <c r="A8708" s="2" t="str">
        <f>"创业板B"</f>
        <v>创业板B</v>
      </c>
      <c r="B8708" s="2">
        <v>10000</v>
      </c>
      <c r="C8708" s="2">
        <v>10000</v>
      </c>
      <c r="D8708" s="2" t="str">
        <f>"人民币"</f>
        <v>人民币</v>
      </c>
      <c r="E8708" s="2">
        <v>1.116</v>
      </c>
      <c r="F8708" s="2">
        <v>-927.5</v>
      </c>
      <c r="G8708" s="2">
        <v>-8.33</v>
      </c>
      <c r="H8708" s="2"/>
      <c r="I8708" s="2">
        <v>10230</v>
      </c>
      <c r="J8708" s="2">
        <v>1.023</v>
      </c>
      <c r="K8708" s="2">
        <v>0</v>
      </c>
      <c r="L8708" s="2">
        <v>0</v>
      </c>
      <c r="M8708" s="2" t="str">
        <f>"150153"</f>
        <v>150153</v>
      </c>
      <c r="N8708" s="2" t="str">
        <f>"0157472516"</f>
        <v>0157472516</v>
      </c>
      <c r="O8708" s="2" t="str">
        <f>"11157.50"</f>
        <v>11157.50</v>
      </c>
      <c r="P8708" s="2">
        <v>1.3</v>
      </c>
      <c r="Q8708" s="2">
        <f>P8708*B8708</f>
        <v>13000</v>
      </c>
      <c r="R8708" s="2">
        <f>(Q8708-O8708)/O8708*100</f>
        <v>16.5135559041004</v>
      </c>
    </row>
    <row r="8709" spans="1:18">
      <c r="A8709" s="2" t="s">
        <v>7</v>
      </c>
      <c r="B8709" s="2">
        <v>600</v>
      </c>
      <c r="C8709" s="2">
        <v>600</v>
      </c>
      <c r="D8709" s="2" t="str">
        <f>"人民币"</f>
        <v>人民币</v>
      </c>
      <c r="E8709" s="2">
        <v>17.548</v>
      </c>
      <c r="F8709" s="2">
        <v>-310.88</v>
      </c>
      <c r="G8709" s="2">
        <v>-2.95</v>
      </c>
      <c r="H8709" s="2"/>
      <c r="I8709" s="2">
        <v>10218</v>
      </c>
      <c r="J8709" s="2">
        <v>17.03</v>
      </c>
      <c r="K8709" s="2">
        <v>0</v>
      </c>
      <c r="L8709" s="2">
        <v>0</v>
      </c>
      <c r="M8709" s="2" t="str">
        <f>"600008"</f>
        <v>600008</v>
      </c>
      <c r="N8709" s="2" t="str">
        <f t="shared" ref="N8709:N8712" si="2600">"A453612732"</f>
        <v>A453612732</v>
      </c>
      <c r="O8709" s="2" t="str">
        <f>"10528.88"</f>
        <v>10528.88</v>
      </c>
      <c r="P8709" s="2">
        <v>25</v>
      </c>
      <c r="Q8709" s="2">
        <f>P8709*B8709</f>
        <v>15000</v>
      </c>
      <c r="R8709" s="2">
        <f>(Q8709-O8709)/O8709*100</f>
        <v>42.4652954540274</v>
      </c>
    </row>
    <row r="8710" spans="1:18">
      <c r="A8710" s="2" t="str">
        <f>"华英农业"</f>
        <v>华英农业</v>
      </c>
      <c r="B8710" s="2">
        <v>600</v>
      </c>
      <c r="C8710" s="2">
        <v>300</v>
      </c>
      <c r="D8710" s="2" t="str">
        <f>"人民币"</f>
        <v>人民币</v>
      </c>
      <c r="E8710" s="2">
        <v>14.948</v>
      </c>
      <c r="F8710" s="2">
        <v>-418.66</v>
      </c>
      <c r="G8710" s="2">
        <v>-4.67</v>
      </c>
      <c r="H8710" s="2"/>
      <c r="I8710" s="2">
        <v>8550</v>
      </c>
      <c r="J8710" s="2">
        <v>14.25</v>
      </c>
      <c r="K8710" s="2">
        <v>300</v>
      </c>
      <c r="L8710" s="2">
        <v>0</v>
      </c>
      <c r="M8710" s="2" t="str">
        <f>"002321"</f>
        <v>002321</v>
      </c>
      <c r="N8710" s="2" t="str">
        <f>"0157472516"</f>
        <v>0157472516</v>
      </c>
      <c r="O8710" s="2" t="str">
        <f>"8968.66"</f>
        <v>8968.66</v>
      </c>
      <c r="P8710" s="2">
        <v>25</v>
      </c>
      <c r="Q8710" s="2">
        <f>P8710*B8710</f>
        <v>15000</v>
      </c>
      <c r="R8710" s="2">
        <f>(Q8710-O8710)/O8710*100</f>
        <v>67.2490650777262</v>
      </c>
    </row>
    <row r="8711" spans="1:18">
      <c r="A8711" s="2" t="str">
        <f>"*ST阳化"</f>
        <v>*ST阳化</v>
      </c>
      <c r="B8711" s="2">
        <v>900</v>
      </c>
      <c r="C8711" s="2">
        <v>600</v>
      </c>
      <c r="D8711" s="2" t="str">
        <f>"人民币"</f>
        <v>人民币</v>
      </c>
      <c r="E8711" s="2">
        <v>7.599</v>
      </c>
      <c r="F8711" s="2">
        <v>-80.2</v>
      </c>
      <c r="G8711" s="2">
        <v>-1.17</v>
      </c>
      <c r="H8711" s="2"/>
      <c r="I8711" s="2">
        <v>6759</v>
      </c>
      <c r="J8711" s="2">
        <v>7.51</v>
      </c>
      <c r="K8711" s="2">
        <v>300</v>
      </c>
      <c r="L8711" s="2">
        <v>0</v>
      </c>
      <c r="M8711" s="2" t="str">
        <f>"600691"</f>
        <v>600691</v>
      </c>
      <c r="N8711" s="2" t="str">
        <f>"A453612732"</f>
        <v>A453612732</v>
      </c>
      <c r="O8711" s="2" t="str">
        <f>"6839.20"</f>
        <v>6839.20</v>
      </c>
      <c r="P8711" s="2">
        <v>11</v>
      </c>
      <c r="Q8711" s="2">
        <f>P8711*B8711</f>
        <v>9900</v>
      </c>
      <c r="R8711" s="2">
        <f>(Q8711-O8711)/O8711*100</f>
        <v>44.7537723710376</v>
      </c>
    </row>
    <row r="8712" spans="1:18">
      <c r="A8712" s="2" t="str">
        <f>"雪峰科技"</f>
        <v>雪峰科技</v>
      </c>
      <c r="B8712" s="2">
        <v>200</v>
      </c>
      <c r="C8712" s="2">
        <v>100</v>
      </c>
      <c r="D8712" s="2" t="str">
        <f>"人民币"</f>
        <v>人民币</v>
      </c>
      <c r="E8712" s="2">
        <v>37.898</v>
      </c>
      <c r="F8712" s="2">
        <v>-1239.59</v>
      </c>
      <c r="G8712" s="2">
        <v>-16.35</v>
      </c>
      <c r="H8712" s="2"/>
      <c r="I8712" s="2">
        <v>6340</v>
      </c>
      <c r="J8712" s="2">
        <v>31.7</v>
      </c>
      <c r="K8712" s="2">
        <v>100</v>
      </c>
      <c r="L8712" s="2">
        <v>0</v>
      </c>
      <c r="M8712" s="2" t="str">
        <f>"603227"</f>
        <v>603227</v>
      </c>
      <c r="N8712" s="2" t="str">
        <f>"A453612732"</f>
        <v>A453612732</v>
      </c>
      <c r="O8712" s="2" t="str">
        <f>"7579.59"</f>
        <v>7579.59</v>
      </c>
      <c r="P8712" s="2">
        <v>42</v>
      </c>
      <c r="Q8712" s="2">
        <f>P8712*B8712</f>
        <v>8400</v>
      </c>
      <c r="R8712" s="2">
        <f>(Q8712-O8712)/O8712*100</f>
        <v>10.8239363870605</v>
      </c>
    </row>
    <row r="8713" spans="1:18">
      <c r="A8713" s="2" t="str">
        <f>"三花股份"</f>
        <v>三花股份</v>
      </c>
      <c r="B8713" s="2">
        <v>400</v>
      </c>
      <c r="C8713" s="2">
        <v>400</v>
      </c>
      <c r="D8713" s="2" t="str">
        <f>"人民币"</f>
        <v>人民币</v>
      </c>
      <c r="E8713" s="2">
        <v>13.737</v>
      </c>
      <c r="F8713" s="2">
        <v>69.25</v>
      </c>
      <c r="G8713" s="2">
        <v>1.26</v>
      </c>
      <c r="H8713" s="2"/>
      <c r="I8713" s="2">
        <v>5564</v>
      </c>
      <c r="J8713" s="2">
        <v>13.91</v>
      </c>
      <c r="K8713" s="2">
        <v>0</v>
      </c>
      <c r="L8713" s="2">
        <v>0</v>
      </c>
      <c r="M8713" s="2" t="str">
        <f>"002050"</f>
        <v>002050</v>
      </c>
      <c r="N8713" s="2" t="str">
        <f t="shared" ref="N8713:N8718" si="2601">"0157472516"</f>
        <v>0157472516</v>
      </c>
      <c r="O8713" s="2" t="str">
        <f>"5494.75"</f>
        <v>5494.75</v>
      </c>
      <c r="P8713" s="2">
        <v>20</v>
      </c>
      <c r="Q8713" s="2">
        <f>P8713*B8713</f>
        <v>8000</v>
      </c>
      <c r="R8713" s="2">
        <f>(Q8713-O8713)/O8713*100</f>
        <v>45.5935210883116</v>
      </c>
    </row>
    <row r="8714" spans="1:18">
      <c r="A8714" s="2" t="str">
        <f>"农 产 品"</f>
        <v>农 产 品</v>
      </c>
      <c r="B8714" s="2">
        <v>200</v>
      </c>
      <c r="C8714" s="2">
        <v>200</v>
      </c>
      <c r="D8714" s="2" t="str">
        <f>"人民币"</f>
        <v>人民币</v>
      </c>
      <c r="E8714" s="2">
        <v>25.665</v>
      </c>
      <c r="F8714" s="2">
        <v>-601</v>
      </c>
      <c r="G8714" s="2">
        <v>-11.71</v>
      </c>
      <c r="H8714" s="2"/>
      <c r="I8714" s="2">
        <v>4532</v>
      </c>
      <c r="J8714" s="2">
        <v>22.66</v>
      </c>
      <c r="K8714" s="2">
        <v>0</v>
      </c>
      <c r="L8714" s="2">
        <v>0</v>
      </c>
      <c r="M8714" s="2" t="str">
        <f>"000061"</f>
        <v>000061</v>
      </c>
      <c r="N8714" s="2" t="str">
        <f>"0157472516"</f>
        <v>0157472516</v>
      </c>
      <c r="O8714" s="2" t="str">
        <f>"5133.00"</f>
        <v>5133.00</v>
      </c>
      <c r="P8714" s="2">
        <v>35</v>
      </c>
      <c r="Q8714" s="2">
        <f>P8714*B8714</f>
        <v>7000</v>
      </c>
      <c r="R8714" s="2">
        <f>(Q8714-O8714)/O8714*100</f>
        <v>36.3724917202416</v>
      </c>
    </row>
    <row r="8715" spans="1:18">
      <c r="A8715" s="2" t="str">
        <f>"北京城建"</f>
        <v>北京城建</v>
      </c>
      <c r="B8715" s="2">
        <v>200</v>
      </c>
      <c r="C8715" s="2">
        <v>200</v>
      </c>
      <c r="D8715" s="2" t="str">
        <f>"人民币"</f>
        <v>人民币</v>
      </c>
      <c r="E8715" s="2">
        <v>24.605</v>
      </c>
      <c r="F8715" s="2">
        <v>-394.99</v>
      </c>
      <c r="G8715" s="2">
        <v>-8.03</v>
      </c>
      <c r="H8715" s="2"/>
      <c r="I8715" s="2">
        <v>4526</v>
      </c>
      <c r="J8715" s="2">
        <v>22.63</v>
      </c>
      <c r="K8715" s="2">
        <v>0</v>
      </c>
      <c r="L8715" s="2">
        <v>0</v>
      </c>
      <c r="M8715" s="2" t="str">
        <f>"600266"</f>
        <v>600266</v>
      </c>
      <c r="N8715" s="2" t="str">
        <f t="shared" ref="N8715:N8717" si="2602">"A453612732"</f>
        <v>A453612732</v>
      </c>
      <c r="O8715" s="2" t="str">
        <f>"4920.99"</f>
        <v>4920.99</v>
      </c>
      <c r="P8715" s="2">
        <v>28</v>
      </c>
      <c r="Q8715" s="2">
        <f>P8715*B8715</f>
        <v>5600</v>
      </c>
      <c r="R8715" s="2">
        <f>(Q8715-O8715)/O8715*100</f>
        <v>13.7982397850839</v>
      </c>
    </row>
    <row r="8716" spans="1:18">
      <c r="A8716" s="2" t="str">
        <f>"上汽集团"</f>
        <v>上汽集团</v>
      </c>
      <c r="B8716" s="2">
        <v>200</v>
      </c>
      <c r="C8716" s="2">
        <v>200</v>
      </c>
      <c r="D8716" s="2" t="str">
        <f>"人民币"</f>
        <v>人民币</v>
      </c>
      <c r="E8716" s="2">
        <v>24.736</v>
      </c>
      <c r="F8716" s="2">
        <v>-449.12</v>
      </c>
      <c r="G8716" s="2">
        <v>-9.08</v>
      </c>
      <c r="H8716" s="2"/>
      <c r="I8716" s="2">
        <v>4498</v>
      </c>
      <c r="J8716" s="2">
        <v>22.49</v>
      </c>
      <c r="K8716" s="2">
        <v>0</v>
      </c>
      <c r="L8716" s="2">
        <v>0</v>
      </c>
      <c r="M8716" s="2" t="str">
        <f>"600104"</f>
        <v>600104</v>
      </c>
      <c r="N8716" s="2" t="str">
        <f>"A453612732"</f>
        <v>A453612732</v>
      </c>
      <c r="O8716" s="2" t="str">
        <f>"4947.12"</f>
        <v>4947.12</v>
      </c>
      <c r="P8716" s="2">
        <v>35</v>
      </c>
      <c r="Q8716" s="2">
        <f>P8716*B8716</f>
        <v>7000</v>
      </c>
      <c r="R8716" s="2">
        <f>(Q8716-O8716)/O8716*100</f>
        <v>41.4964666310904</v>
      </c>
    </row>
    <row r="8717" spans="1:18">
      <c r="A8717" s="2" t="str">
        <f>"中海集运"</f>
        <v>中海集运</v>
      </c>
      <c r="B8717" s="2">
        <v>400</v>
      </c>
      <c r="C8717" s="2">
        <v>400</v>
      </c>
      <c r="D8717" s="2" t="str">
        <f>"人民币"</f>
        <v>人民币</v>
      </c>
      <c r="E8717" s="2">
        <v>9.099</v>
      </c>
      <c r="F8717" s="2">
        <v>-167.68</v>
      </c>
      <c r="G8717" s="2">
        <v>-4.6</v>
      </c>
      <c r="H8717" s="2"/>
      <c r="I8717" s="2">
        <v>3472</v>
      </c>
      <c r="J8717" s="2">
        <v>8.68</v>
      </c>
      <c r="K8717" s="2">
        <v>0</v>
      </c>
      <c r="L8717" s="2">
        <v>0</v>
      </c>
      <c r="M8717" s="2" t="str">
        <f>"601866"</f>
        <v>601866</v>
      </c>
      <c r="N8717" s="2" t="str">
        <f>"A453612732"</f>
        <v>A453612732</v>
      </c>
      <c r="O8717" s="2" t="str">
        <f>"3639.68"</f>
        <v>3639.68</v>
      </c>
      <c r="P8717" s="2">
        <v>12</v>
      </c>
      <c r="Q8717" s="2">
        <f>P8717*B8717</f>
        <v>4800</v>
      </c>
      <c r="R8717" s="2">
        <f>(Q8717-O8717)/O8717*100</f>
        <v>31.8797256901706</v>
      </c>
    </row>
    <row r="8718" spans="1:18">
      <c r="A8718" s="2" t="str">
        <f>"中航军B"</f>
        <v>中航军B</v>
      </c>
      <c r="B8718" s="2">
        <v>3000</v>
      </c>
      <c r="C8718" s="2">
        <v>3000</v>
      </c>
      <c r="D8718" s="2" t="str">
        <f>"人民币"</f>
        <v>人民币</v>
      </c>
      <c r="E8718" s="2">
        <v>0.972</v>
      </c>
      <c r="F8718" s="2">
        <v>-62</v>
      </c>
      <c r="G8718" s="2">
        <v>-2.16</v>
      </c>
      <c r="H8718" s="2"/>
      <c r="I8718" s="2">
        <v>2853</v>
      </c>
      <c r="J8718" s="2">
        <v>0.951</v>
      </c>
      <c r="K8718" s="2">
        <v>0</v>
      </c>
      <c r="L8718" s="2">
        <v>0</v>
      </c>
      <c r="M8718" s="2" t="str">
        <f>"150222"</f>
        <v>150222</v>
      </c>
      <c r="N8718" s="2" t="str">
        <f>"0157472516"</f>
        <v>0157472516</v>
      </c>
      <c r="O8718" s="2" t="str">
        <f>"2915.00"</f>
        <v>2915.00</v>
      </c>
      <c r="P8718" s="2">
        <v>1.1</v>
      </c>
      <c r="Q8718" s="2">
        <f>P8718*B8718</f>
        <v>3300</v>
      </c>
      <c r="R8718" s="2">
        <f>(Q8718-O8718)/O8718*100</f>
        <v>13.2075471698113</v>
      </c>
    </row>
    <row r="8719" spans="1:18">
      <c r="A8719" s="2" t="str">
        <f>"华贸物流"</f>
        <v>华贸物流</v>
      </c>
      <c r="B8719" s="2">
        <v>200</v>
      </c>
      <c r="C8719" s="2">
        <v>200</v>
      </c>
      <c r="D8719" s="2" t="str">
        <f>"人民币"</f>
        <v>人民币</v>
      </c>
      <c r="E8719" s="2">
        <v>16.576</v>
      </c>
      <c r="F8719" s="2">
        <v>-473.12</v>
      </c>
      <c r="G8719" s="2">
        <v>-14.27</v>
      </c>
      <c r="H8719" s="2"/>
      <c r="I8719" s="2">
        <v>2842</v>
      </c>
      <c r="J8719" s="2">
        <v>14.21</v>
      </c>
      <c r="K8719" s="2">
        <v>0</v>
      </c>
      <c r="L8719" s="2">
        <v>0</v>
      </c>
      <c r="M8719" s="2" t="str">
        <f>"603128"</f>
        <v>603128</v>
      </c>
      <c r="N8719" s="2" t="str">
        <f t="shared" ref="N8719:N8722" si="2603">"A453612732"</f>
        <v>A453612732</v>
      </c>
      <c r="O8719" s="2" t="str">
        <f>"3315.12"</f>
        <v>3315.12</v>
      </c>
      <c r="P8719" s="2">
        <v>20</v>
      </c>
      <c r="Q8719" s="2">
        <f>P8719*B8719</f>
        <v>4000</v>
      </c>
      <c r="R8719" s="2">
        <f>(Q8719-O8719)/O8719*100</f>
        <v>20.6592823185888</v>
      </c>
    </row>
    <row r="8720" spans="1:18">
      <c r="A8720" s="2" t="str">
        <f>"盛达矿业"</f>
        <v>盛达矿业</v>
      </c>
      <c r="B8720" s="2">
        <v>100</v>
      </c>
      <c r="C8720" s="2">
        <v>100</v>
      </c>
      <c r="D8720" s="2" t="str">
        <f>"人民币"</f>
        <v>人民币</v>
      </c>
      <c r="E8720" s="2">
        <v>38.308</v>
      </c>
      <c r="F8720" s="2">
        <v>-1175.77</v>
      </c>
      <c r="G8720" s="2">
        <v>-30.69</v>
      </c>
      <c r="H8720" s="2"/>
      <c r="I8720" s="2">
        <v>2655</v>
      </c>
      <c r="J8720" s="2">
        <v>26.55</v>
      </c>
      <c r="K8720" s="2">
        <v>0</v>
      </c>
      <c r="L8720" s="2">
        <v>100</v>
      </c>
      <c r="M8720" s="2" t="str">
        <f>"000603"</f>
        <v>000603</v>
      </c>
      <c r="N8720" s="2" t="str">
        <f>"0157472516"</f>
        <v>0157472516</v>
      </c>
      <c r="O8720" s="2" t="str">
        <f>"3830.77"</f>
        <v>3830.77</v>
      </c>
      <c r="P8720" s="2">
        <v>40</v>
      </c>
      <c r="Q8720" s="2">
        <f>P8720*B8720</f>
        <v>4000</v>
      </c>
      <c r="R8720" s="2">
        <f>(Q8720-O8720)/O8720*100</f>
        <v>4.41764971533138</v>
      </c>
    </row>
    <row r="8721" spans="1:18">
      <c r="A8721" s="2" t="str">
        <f>"大众交通"</f>
        <v>大众交通</v>
      </c>
      <c r="B8721" s="2">
        <v>100</v>
      </c>
      <c r="C8721" s="2">
        <v>100</v>
      </c>
      <c r="D8721" s="2" t="str">
        <f>"人民币"</f>
        <v>人民币</v>
      </c>
      <c r="E8721" s="2">
        <v>30.941</v>
      </c>
      <c r="F8721" s="2">
        <v>-1037.13</v>
      </c>
      <c r="G8721" s="2">
        <v>-33.52</v>
      </c>
      <c r="H8721" s="2"/>
      <c r="I8721" s="2">
        <v>2057</v>
      </c>
      <c r="J8721" s="2">
        <v>20.57</v>
      </c>
      <c r="K8721" s="2">
        <v>0</v>
      </c>
      <c r="L8721" s="2">
        <v>0</v>
      </c>
      <c r="M8721" s="2" t="str">
        <f>"600611"</f>
        <v>600611</v>
      </c>
      <c r="N8721" s="2" t="str">
        <f>"A453612732"</f>
        <v>A453612732</v>
      </c>
      <c r="O8721" s="2" t="str">
        <f>"3094.13"</f>
        <v>3094.13</v>
      </c>
      <c r="P8721" s="2">
        <v>28</v>
      </c>
      <c r="Q8721" s="2">
        <f>P8721*B8721</f>
        <v>2800</v>
      </c>
      <c r="R8721" s="2">
        <f>(Q8721-O8721)/O8721*100</f>
        <v>-9.50606470962759</v>
      </c>
    </row>
    <row r="8722" spans="1:18">
      <c r="A8722" s="2" t="str">
        <f>"中国中车"</f>
        <v>中国中车</v>
      </c>
      <c r="B8722" s="2">
        <v>100</v>
      </c>
      <c r="C8722" s="2">
        <v>100</v>
      </c>
      <c r="D8722" s="2" t="str">
        <f>"人民币"</f>
        <v>人民币</v>
      </c>
      <c r="E8722" s="2">
        <v>26.395</v>
      </c>
      <c r="F8722" s="2">
        <v>-631.5</v>
      </c>
      <c r="G8722" s="2">
        <v>-23.92</v>
      </c>
      <c r="H8722" s="2"/>
      <c r="I8722" s="2">
        <v>2008</v>
      </c>
      <c r="J8722" s="2">
        <v>20.08</v>
      </c>
      <c r="K8722" s="2">
        <v>0</v>
      </c>
      <c r="L8722" s="2">
        <v>100</v>
      </c>
      <c r="M8722" s="2" t="str">
        <f>"601766"</f>
        <v>601766</v>
      </c>
      <c r="N8722" s="2" t="str">
        <f>"A453612732"</f>
        <v>A453612732</v>
      </c>
      <c r="O8722" s="2" t="str">
        <f>"2639.50"</f>
        <v>2639.50</v>
      </c>
      <c r="P8722" s="2">
        <v>30</v>
      </c>
      <c r="Q8722" s="2">
        <f>P8722*B8722</f>
        <v>3000</v>
      </c>
      <c r="R8722" s="2">
        <f>(Q8722-O8722)/O8722*100</f>
        <v>13.6578897518469</v>
      </c>
    </row>
    <row r="8723" spans="1:18">
      <c r="A8723" s="2" t="s">
        <v>8</v>
      </c>
      <c r="B8723" s="2" t="s">
        <v>9</v>
      </c>
      <c r="C8723" s="4" t="s">
        <v>10</v>
      </c>
      <c r="D8723" s="4"/>
      <c r="E8723" s="4"/>
      <c r="F8723" s="2"/>
      <c r="G8723" s="2">
        <f>SUM(G8707:G8722)</f>
        <v>-178.38</v>
      </c>
      <c r="H8723" s="2"/>
      <c r="I8723" s="2"/>
      <c r="J8723" s="2"/>
      <c r="K8723" s="2"/>
      <c r="L8723" s="2"/>
      <c r="M8723" s="2"/>
      <c r="N8723" s="2"/>
      <c r="O8723" s="2"/>
      <c r="P8723" s="2"/>
      <c r="Q8723" s="2">
        <f>SUM(Q8707:Q8722)</f>
        <v>134800</v>
      </c>
      <c r="R8723" s="2"/>
    </row>
    <row r="8726" spans="2:18">
      <c r="B8726" s="2" t="str">
        <f>"币种"</f>
        <v>币种</v>
      </c>
      <c r="C8726" s="2" t="str">
        <f>"余额"</f>
        <v>余额</v>
      </c>
      <c r="D8726" s="2" t="str">
        <f>"可用"</f>
        <v>可用</v>
      </c>
      <c r="E8726" s="2" t="str">
        <f>"可取"</f>
        <v>可取</v>
      </c>
      <c r="F8726" s="2" t="str">
        <f>"参考市值"</f>
        <v>参考市值</v>
      </c>
      <c r="G8726" s="2" t="str">
        <f>"资产"</f>
        <v>资产</v>
      </c>
      <c r="H8726" s="2" t="str">
        <f>"盈亏"</f>
        <v>盈亏</v>
      </c>
      <c r="I8726" s="2"/>
      <c r="J8726" s="2"/>
      <c r="K8726" s="2"/>
      <c r="L8726" s="2"/>
      <c r="M8726" s="2"/>
      <c r="N8726" s="2"/>
      <c r="O8726" s="2"/>
      <c r="P8726" s="2"/>
      <c r="Q8726" s="2"/>
      <c r="R8726" s="2"/>
    </row>
    <row r="8727" spans="2:18">
      <c r="B8727" s="2" t="str">
        <f>"人民币"</f>
        <v>人民币</v>
      </c>
      <c r="C8727" s="2" t="str">
        <f>"5508.71"</f>
        <v>5508.71</v>
      </c>
      <c r="D8727" s="2" t="str">
        <f>"138.54"</f>
        <v>138.54</v>
      </c>
      <c r="E8727" s="2" t="str">
        <f>"138.54"</f>
        <v>138.54</v>
      </c>
      <c r="F8727" s="2" t="str">
        <f>"91616.00"</f>
        <v>91616.00</v>
      </c>
      <c r="G8727" s="2" t="str">
        <f>"91754.54"</f>
        <v>91754.54</v>
      </c>
      <c r="H8727" s="2" t="str">
        <f>"-9194.42"</f>
        <v>-9194.42</v>
      </c>
      <c r="I8727" s="2"/>
      <c r="J8727" s="2"/>
      <c r="K8727" s="2"/>
      <c r="L8727" s="2"/>
      <c r="M8727" s="2"/>
      <c r="N8727" s="2"/>
      <c r="O8727" s="2"/>
      <c r="P8727" s="2"/>
      <c r="Q8727" s="2"/>
      <c r="R8727" s="2"/>
    </row>
    <row r="8728" spans="2:18"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8"/>
    </row>
    <row r="8729" spans="2:19">
      <c r="B8729" s="2" t="s">
        <v>0</v>
      </c>
      <c r="C8729" s="2" t="str">
        <f>"证券数量"</f>
        <v>证券数量</v>
      </c>
      <c r="D8729" s="2" t="s">
        <v>1</v>
      </c>
      <c r="E8729" s="2" t="str">
        <f>"价格币种"</f>
        <v>价格币种</v>
      </c>
      <c r="F8729" s="2" t="str">
        <f>"成本价"</f>
        <v>成本价</v>
      </c>
      <c r="G8729" s="2" t="str">
        <f>"浮动盈亏"</f>
        <v>浮动盈亏</v>
      </c>
      <c r="H8729" s="2" t="str">
        <f>"盈亏比例(%)"</f>
        <v>盈亏比例(%)</v>
      </c>
      <c r="I8729" s="2" t="str">
        <f>"折算汇率"</f>
        <v>折算汇率</v>
      </c>
      <c r="J8729" s="2" t="str">
        <f>"最新市值"</f>
        <v>最新市值</v>
      </c>
      <c r="K8729" s="2" t="str">
        <f>"当前价"</f>
        <v>当前价</v>
      </c>
      <c r="L8729" s="2" t="str">
        <f>"今买数量"</f>
        <v>今买数量</v>
      </c>
      <c r="M8729" s="2" t="str">
        <f>"今卖数量"</f>
        <v>今卖数量</v>
      </c>
      <c r="N8729" s="2" t="str">
        <f>"证券代码"</f>
        <v>证券代码</v>
      </c>
      <c r="O8729" s="2" t="str">
        <f>"股东代码"</f>
        <v>股东代码</v>
      </c>
      <c r="P8729" s="2" t="str">
        <f>"成本金额"</f>
        <v>成本金额</v>
      </c>
      <c r="Q8729" s="2" t="s">
        <v>2</v>
      </c>
      <c r="R8729" s="2"/>
      <c r="S8729" s="2" t="s">
        <v>3</v>
      </c>
    </row>
    <row r="8730" spans="2:19">
      <c r="B8730" s="2" t="s">
        <v>4</v>
      </c>
      <c r="C8730" s="9" t="s">
        <v>5</v>
      </c>
      <c r="D8730" s="9" t="s">
        <v>5</v>
      </c>
      <c r="E8730" s="2" t="str">
        <f t="shared" ref="E8730:E8745" si="2604">"人民币"</f>
        <v>人民币</v>
      </c>
      <c r="F8730" s="2">
        <v>19.758</v>
      </c>
      <c r="G8730" s="2">
        <v>-1294.53</v>
      </c>
      <c r="H8730" s="2">
        <v>-8.19</v>
      </c>
      <c r="I8730" s="9" t="s">
        <v>6</v>
      </c>
      <c r="J8730" s="2">
        <v>14512</v>
      </c>
      <c r="K8730" s="2">
        <v>18.14</v>
      </c>
      <c r="L8730" s="2">
        <v>0</v>
      </c>
      <c r="M8730" s="2">
        <v>0</v>
      </c>
      <c r="N8730" s="2" t="str">
        <f>"000936"</f>
        <v>000936</v>
      </c>
      <c r="O8730" s="2" t="str">
        <f t="shared" ref="O8730:O8733" si="2605">"0157472516"</f>
        <v>0157472516</v>
      </c>
      <c r="P8730" s="2" t="str">
        <f>"15806.53"</f>
        <v>15806.53</v>
      </c>
      <c r="Q8730" s="2">
        <v>30</v>
      </c>
      <c r="R8730" s="2">
        <f t="shared" ref="R8730:R8745" si="2606">Q8730*C8730</f>
        <v>24000</v>
      </c>
      <c r="S8730" s="2">
        <f t="shared" ref="S8730:S8745" si="2607">(R8730-P8730)/P8730*100</f>
        <v>51.835981711356</v>
      </c>
    </row>
    <row r="8731" spans="2:19">
      <c r="B8731" s="2" t="str">
        <f>"创业板B"</f>
        <v>创业板B</v>
      </c>
      <c r="C8731" s="2">
        <v>10000</v>
      </c>
      <c r="D8731" s="2">
        <v>10000</v>
      </c>
      <c r="E8731" s="2" t="str">
        <f>"人民币"</f>
        <v>人民币</v>
      </c>
      <c r="F8731" s="2">
        <v>1.116</v>
      </c>
      <c r="G8731" s="2">
        <v>-927.5</v>
      </c>
      <c r="H8731" s="2">
        <v>-8.33</v>
      </c>
      <c r="I8731" s="2"/>
      <c r="J8731" s="2">
        <v>10230</v>
      </c>
      <c r="K8731" s="2">
        <v>1.023</v>
      </c>
      <c r="L8731" s="2">
        <v>0</v>
      </c>
      <c r="M8731" s="2">
        <v>0</v>
      </c>
      <c r="N8731" s="2" t="str">
        <f>"150153"</f>
        <v>150153</v>
      </c>
      <c r="O8731" s="2" t="str">
        <f>"0157472516"</f>
        <v>0157472516</v>
      </c>
      <c r="P8731" s="2" t="str">
        <f>"11157.50"</f>
        <v>11157.50</v>
      </c>
      <c r="Q8731" s="2">
        <v>1.3</v>
      </c>
      <c r="R8731" s="2">
        <f>Q8731*C8731</f>
        <v>13000</v>
      </c>
      <c r="S8731" s="2">
        <f>(R8731-P8731)/P8731*100</f>
        <v>16.5135559041004</v>
      </c>
    </row>
    <row r="8732" spans="2:19">
      <c r="B8732" s="2" t="s">
        <v>7</v>
      </c>
      <c r="C8732" s="2">
        <v>600</v>
      </c>
      <c r="D8732" s="2">
        <v>600</v>
      </c>
      <c r="E8732" s="2" t="str">
        <f>"人民币"</f>
        <v>人民币</v>
      </c>
      <c r="F8732" s="2">
        <v>17.548</v>
      </c>
      <c r="G8732" s="2">
        <v>-310.88</v>
      </c>
      <c r="H8732" s="2">
        <v>-2.95</v>
      </c>
      <c r="I8732" s="2"/>
      <c r="J8732" s="2">
        <v>10218</v>
      </c>
      <c r="K8732" s="2">
        <v>17.03</v>
      </c>
      <c r="L8732" s="2">
        <v>0</v>
      </c>
      <c r="M8732" s="2">
        <v>0</v>
      </c>
      <c r="N8732" s="2" t="str">
        <f>"600008"</f>
        <v>600008</v>
      </c>
      <c r="O8732" s="2" t="str">
        <f t="shared" ref="O8732:O8735" si="2608">"A453612732"</f>
        <v>A453612732</v>
      </c>
      <c r="P8732" s="2" t="str">
        <f>"10528.88"</f>
        <v>10528.88</v>
      </c>
      <c r="Q8732" s="2">
        <v>25</v>
      </c>
      <c r="R8732" s="2">
        <f>Q8732*C8732</f>
        <v>15000</v>
      </c>
      <c r="S8732" s="2">
        <f>(R8732-P8732)/P8732*100</f>
        <v>42.4652954540274</v>
      </c>
    </row>
    <row r="8733" spans="2:19">
      <c r="B8733" s="2" t="str">
        <f>"华英农业"</f>
        <v>华英农业</v>
      </c>
      <c r="C8733" s="2">
        <v>600</v>
      </c>
      <c r="D8733" s="2">
        <v>300</v>
      </c>
      <c r="E8733" s="2" t="str">
        <f>"人民币"</f>
        <v>人民币</v>
      </c>
      <c r="F8733" s="2">
        <v>14.948</v>
      </c>
      <c r="G8733" s="2">
        <v>-418.66</v>
      </c>
      <c r="H8733" s="2">
        <v>-4.67</v>
      </c>
      <c r="I8733" s="2"/>
      <c r="J8733" s="2">
        <v>8550</v>
      </c>
      <c r="K8733" s="2">
        <v>14.25</v>
      </c>
      <c r="L8733" s="2">
        <v>300</v>
      </c>
      <c r="M8733" s="2">
        <v>0</v>
      </c>
      <c r="N8733" s="2" t="str">
        <f>"002321"</f>
        <v>002321</v>
      </c>
      <c r="O8733" s="2" t="str">
        <f>"0157472516"</f>
        <v>0157472516</v>
      </c>
      <c r="P8733" s="2" t="str">
        <f>"8968.66"</f>
        <v>8968.66</v>
      </c>
      <c r="Q8733" s="2">
        <v>25</v>
      </c>
      <c r="R8733" s="2">
        <f>Q8733*C8733</f>
        <v>15000</v>
      </c>
      <c r="S8733" s="2">
        <f>(R8733-P8733)/P8733*100</f>
        <v>67.2490650777262</v>
      </c>
    </row>
    <row r="8734" spans="2:19">
      <c r="B8734" s="2" t="str">
        <f>"*ST阳化"</f>
        <v>*ST阳化</v>
      </c>
      <c r="C8734" s="2">
        <v>900</v>
      </c>
      <c r="D8734" s="2">
        <v>600</v>
      </c>
      <c r="E8734" s="2" t="str">
        <f>"人民币"</f>
        <v>人民币</v>
      </c>
      <c r="F8734" s="2">
        <v>7.599</v>
      </c>
      <c r="G8734" s="2">
        <v>-80.2</v>
      </c>
      <c r="H8734" s="2">
        <v>-1.17</v>
      </c>
      <c r="I8734" s="2"/>
      <c r="J8734" s="2">
        <v>6759</v>
      </c>
      <c r="K8734" s="2">
        <v>7.51</v>
      </c>
      <c r="L8734" s="2">
        <v>300</v>
      </c>
      <c r="M8734" s="2">
        <v>0</v>
      </c>
      <c r="N8734" s="2" t="str">
        <f>"600691"</f>
        <v>600691</v>
      </c>
      <c r="O8734" s="2" t="str">
        <f>"A453612732"</f>
        <v>A453612732</v>
      </c>
      <c r="P8734" s="2" t="str">
        <f>"6839.20"</f>
        <v>6839.20</v>
      </c>
      <c r="Q8734" s="2">
        <v>11</v>
      </c>
      <c r="R8734" s="2">
        <f>Q8734*C8734</f>
        <v>9900</v>
      </c>
      <c r="S8734" s="2">
        <f>(R8734-P8734)/P8734*100</f>
        <v>44.7537723710376</v>
      </c>
    </row>
    <row r="8735" spans="2:19">
      <c r="B8735" s="2" t="str">
        <f>"雪峰科技"</f>
        <v>雪峰科技</v>
      </c>
      <c r="C8735" s="2">
        <v>200</v>
      </c>
      <c r="D8735" s="2">
        <v>100</v>
      </c>
      <c r="E8735" s="2" t="str">
        <f>"人民币"</f>
        <v>人民币</v>
      </c>
      <c r="F8735" s="2">
        <v>37.898</v>
      </c>
      <c r="G8735" s="2">
        <v>-1239.59</v>
      </c>
      <c r="H8735" s="2">
        <v>-16.35</v>
      </c>
      <c r="I8735" s="2"/>
      <c r="J8735" s="2">
        <v>6340</v>
      </c>
      <c r="K8735" s="2">
        <v>31.7</v>
      </c>
      <c r="L8735" s="2">
        <v>100</v>
      </c>
      <c r="M8735" s="2">
        <v>0</v>
      </c>
      <c r="N8735" s="2" t="str">
        <f>"603227"</f>
        <v>603227</v>
      </c>
      <c r="O8735" s="2" t="str">
        <f>"A453612732"</f>
        <v>A453612732</v>
      </c>
      <c r="P8735" s="2" t="str">
        <f>"7579.59"</f>
        <v>7579.59</v>
      </c>
      <c r="Q8735" s="2">
        <v>42</v>
      </c>
      <c r="R8735" s="2">
        <f>Q8735*C8735</f>
        <v>8400</v>
      </c>
      <c r="S8735" s="2">
        <f>(R8735-P8735)/P8735*100</f>
        <v>10.8239363870605</v>
      </c>
    </row>
    <row r="8736" spans="2:19">
      <c r="B8736" s="2" t="str">
        <f>"三花股份"</f>
        <v>三花股份</v>
      </c>
      <c r="C8736" s="2">
        <v>400</v>
      </c>
      <c r="D8736" s="2">
        <v>400</v>
      </c>
      <c r="E8736" s="2" t="str">
        <f>"人民币"</f>
        <v>人民币</v>
      </c>
      <c r="F8736" s="2">
        <v>13.737</v>
      </c>
      <c r="G8736" s="2">
        <v>69.25</v>
      </c>
      <c r="H8736" s="2">
        <v>1.26</v>
      </c>
      <c r="I8736" s="2"/>
      <c r="J8736" s="2">
        <v>5564</v>
      </c>
      <c r="K8736" s="2">
        <v>13.91</v>
      </c>
      <c r="L8736" s="2">
        <v>0</v>
      </c>
      <c r="M8736" s="2">
        <v>0</v>
      </c>
      <c r="N8736" s="2" t="str">
        <f>"002050"</f>
        <v>002050</v>
      </c>
      <c r="O8736" s="2" t="str">
        <f t="shared" ref="O8736:O8741" si="2609">"0157472516"</f>
        <v>0157472516</v>
      </c>
      <c r="P8736" s="2" t="str">
        <f>"5494.75"</f>
        <v>5494.75</v>
      </c>
      <c r="Q8736" s="2">
        <v>20</v>
      </c>
      <c r="R8736" s="2">
        <f>Q8736*C8736</f>
        <v>8000</v>
      </c>
      <c r="S8736" s="2">
        <f>(R8736-P8736)/P8736*100</f>
        <v>45.5935210883116</v>
      </c>
    </row>
    <row r="8737" spans="2:19">
      <c r="B8737" s="2" t="str">
        <f>"农 产 品"</f>
        <v>农 产 品</v>
      </c>
      <c r="C8737" s="2">
        <v>200</v>
      </c>
      <c r="D8737" s="2">
        <v>200</v>
      </c>
      <c r="E8737" s="2" t="str">
        <f>"人民币"</f>
        <v>人民币</v>
      </c>
      <c r="F8737" s="2">
        <v>25.665</v>
      </c>
      <c r="G8737" s="2">
        <v>-601</v>
      </c>
      <c r="H8737" s="2">
        <v>-11.71</v>
      </c>
      <c r="I8737" s="2"/>
      <c r="J8737" s="2">
        <v>4532</v>
      </c>
      <c r="K8737" s="2">
        <v>22.66</v>
      </c>
      <c r="L8737" s="2">
        <v>0</v>
      </c>
      <c r="M8737" s="2">
        <v>0</v>
      </c>
      <c r="N8737" s="2" t="str">
        <f>"000061"</f>
        <v>000061</v>
      </c>
      <c r="O8737" s="2" t="str">
        <f>"0157472516"</f>
        <v>0157472516</v>
      </c>
      <c r="P8737" s="2" t="str">
        <f>"5133.00"</f>
        <v>5133.00</v>
      </c>
      <c r="Q8737" s="2">
        <v>35</v>
      </c>
      <c r="R8737" s="2">
        <f>Q8737*C8737</f>
        <v>7000</v>
      </c>
      <c r="S8737" s="2">
        <f>(R8737-P8737)/P8737*100</f>
        <v>36.3724917202416</v>
      </c>
    </row>
    <row r="8738" spans="2:19">
      <c r="B8738" s="2" t="str">
        <f>"北京城建"</f>
        <v>北京城建</v>
      </c>
      <c r="C8738" s="2">
        <v>200</v>
      </c>
      <c r="D8738" s="2">
        <v>200</v>
      </c>
      <c r="E8738" s="2" t="str">
        <f>"人民币"</f>
        <v>人民币</v>
      </c>
      <c r="F8738" s="2">
        <v>24.605</v>
      </c>
      <c r="G8738" s="2">
        <v>-394.99</v>
      </c>
      <c r="H8738" s="2">
        <v>-8.03</v>
      </c>
      <c r="I8738" s="2"/>
      <c r="J8738" s="2">
        <v>4526</v>
      </c>
      <c r="K8738" s="2">
        <v>22.63</v>
      </c>
      <c r="L8738" s="2">
        <v>0</v>
      </c>
      <c r="M8738" s="2">
        <v>0</v>
      </c>
      <c r="N8738" s="2" t="str">
        <f>"600266"</f>
        <v>600266</v>
      </c>
      <c r="O8738" s="2" t="str">
        <f t="shared" ref="O8738:O8740" si="2610">"A453612732"</f>
        <v>A453612732</v>
      </c>
      <c r="P8738" s="2" t="str">
        <f>"4920.99"</f>
        <v>4920.99</v>
      </c>
      <c r="Q8738" s="2">
        <v>28</v>
      </c>
      <c r="R8738" s="2">
        <f>Q8738*C8738</f>
        <v>5600</v>
      </c>
      <c r="S8738" s="2">
        <f>(R8738-P8738)/P8738*100</f>
        <v>13.7982397850839</v>
      </c>
    </row>
    <row r="8739" spans="2:19">
      <c r="B8739" s="2" t="str">
        <f>"上汽集团"</f>
        <v>上汽集团</v>
      </c>
      <c r="C8739" s="2">
        <v>200</v>
      </c>
      <c r="D8739" s="2">
        <v>200</v>
      </c>
      <c r="E8739" s="2" t="str">
        <f>"人民币"</f>
        <v>人民币</v>
      </c>
      <c r="F8739" s="2">
        <v>24.736</v>
      </c>
      <c r="G8739" s="2">
        <v>-449.12</v>
      </c>
      <c r="H8739" s="2">
        <v>-9.08</v>
      </c>
      <c r="I8739" s="2"/>
      <c r="J8739" s="2">
        <v>4498</v>
      </c>
      <c r="K8739" s="2">
        <v>22.49</v>
      </c>
      <c r="L8739" s="2">
        <v>0</v>
      </c>
      <c r="M8739" s="2">
        <v>0</v>
      </c>
      <c r="N8739" s="2" t="str">
        <f>"600104"</f>
        <v>600104</v>
      </c>
      <c r="O8739" s="2" t="str">
        <f>"A453612732"</f>
        <v>A453612732</v>
      </c>
      <c r="P8739" s="2" t="str">
        <f>"4947.12"</f>
        <v>4947.12</v>
      </c>
      <c r="Q8739" s="2">
        <v>35</v>
      </c>
      <c r="R8739" s="2">
        <f>Q8739*C8739</f>
        <v>7000</v>
      </c>
      <c r="S8739" s="2">
        <f>(R8739-P8739)/P8739*100</f>
        <v>41.4964666310904</v>
      </c>
    </row>
    <row r="8740" spans="2:19">
      <c r="B8740" s="2" t="str">
        <f>"中海集运"</f>
        <v>中海集运</v>
      </c>
      <c r="C8740" s="2">
        <v>400</v>
      </c>
      <c r="D8740" s="2">
        <v>400</v>
      </c>
      <c r="E8740" s="2" t="str">
        <f>"人民币"</f>
        <v>人民币</v>
      </c>
      <c r="F8740" s="2">
        <v>9.099</v>
      </c>
      <c r="G8740" s="2">
        <v>-167.68</v>
      </c>
      <c r="H8740" s="2">
        <v>-4.6</v>
      </c>
      <c r="I8740" s="2"/>
      <c r="J8740" s="2">
        <v>3472</v>
      </c>
      <c r="K8740" s="2">
        <v>8.68</v>
      </c>
      <c r="L8740" s="2">
        <v>0</v>
      </c>
      <c r="M8740" s="2">
        <v>0</v>
      </c>
      <c r="N8740" s="2" t="str">
        <f>"601866"</f>
        <v>601866</v>
      </c>
      <c r="O8740" s="2" t="str">
        <f>"A453612732"</f>
        <v>A453612732</v>
      </c>
      <c r="P8740" s="2" t="str">
        <f>"3639.68"</f>
        <v>3639.68</v>
      </c>
      <c r="Q8740" s="2">
        <v>12</v>
      </c>
      <c r="R8740" s="2">
        <f>Q8740*C8740</f>
        <v>4800</v>
      </c>
      <c r="S8740" s="2">
        <f>(R8740-P8740)/P8740*100</f>
        <v>31.8797256901706</v>
      </c>
    </row>
    <row r="8741" spans="2:19">
      <c r="B8741" s="2" t="str">
        <f>"中航军B"</f>
        <v>中航军B</v>
      </c>
      <c r="C8741" s="2">
        <v>3000</v>
      </c>
      <c r="D8741" s="2">
        <v>3000</v>
      </c>
      <c r="E8741" s="2" t="str">
        <f>"人民币"</f>
        <v>人民币</v>
      </c>
      <c r="F8741" s="2">
        <v>0.972</v>
      </c>
      <c r="G8741" s="2">
        <v>-62</v>
      </c>
      <c r="H8741" s="2">
        <v>-2.16</v>
      </c>
      <c r="I8741" s="2"/>
      <c r="J8741" s="2">
        <v>2853</v>
      </c>
      <c r="K8741" s="2">
        <v>0.951</v>
      </c>
      <c r="L8741" s="2">
        <v>0</v>
      </c>
      <c r="M8741" s="2">
        <v>0</v>
      </c>
      <c r="N8741" s="2" t="str">
        <f>"150222"</f>
        <v>150222</v>
      </c>
      <c r="O8741" s="2" t="str">
        <f>"0157472516"</f>
        <v>0157472516</v>
      </c>
      <c r="P8741" s="2" t="str">
        <f>"2915.00"</f>
        <v>2915.00</v>
      </c>
      <c r="Q8741" s="2">
        <v>1.1</v>
      </c>
      <c r="R8741" s="2">
        <f>Q8741*C8741</f>
        <v>3300</v>
      </c>
      <c r="S8741" s="2">
        <f>(R8741-P8741)/P8741*100</f>
        <v>13.2075471698113</v>
      </c>
    </row>
    <row r="8742" spans="2:19">
      <c r="B8742" s="2" t="str">
        <f>"华贸物流"</f>
        <v>华贸物流</v>
      </c>
      <c r="C8742" s="2">
        <v>200</v>
      </c>
      <c r="D8742" s="2">
        <v>200</v>
      </c>
      <c r="E8742" s="2" t="str">
        <f>"人民币"</f>
        <v>人民币</v>
      </c>
      <c r="F8742" s="2">
        <v>16.576</v>
      </c>
      <c r="G8742" s="2">
        <v>-473.12</v>
      </c>
      <c r="H8742" s="2">
        <v>-14.27</v>
      </c>
      <c r="I8742" s="2"/>
      <c r="J8742" s="2">
        <v>2842</v>
      </c>
      <c r="K8742" s="2">
        <v>14.21</v>
      </c>
      <c r="L8742" s="2">
        <v>0</v>
      </c>
      <c r="M8742" s="2">
        <v>0</v>
      </c>
      <c r="N8742" s="2" t="str">
        <f>"603128"</f>
        <v>603128</v>
      </c>
      <c r="O8742" s="2" t="str">
        <f t="shared" ref="O8742:O8745" si="2611">"A453612732"</f>
        <v>A453612732</v>
      </c>
      <c r="P8742" s="2" t="str">
        <f>"3315.12"</f>
        <v>3315.12</v>
      </c>
      <c r="Q8742" s="2">
        <v>20</v>
      </c>
      <c r="R8742" s="2">
        <f>Q8742*C8742</f>
        <v>4000</v>
      </c>
      <c r="S8742" s="2">
        <f>(R8742-P8742)/P8742*100</f>
        <v>20.6592823185888</v>
      </c>
    </row>
    <row r="8743" spans="2:19">
      <c r="B8743" s="2" t="str">
        <f>"盛达矿业"</f>
        <v>盛达矿业</v>
      </c>
      <c r="C8743" s="2">
        <v>100</v>
      </c>
      <c r="D8743" s="2">
        <v>100</v>
      </c>
      <c r="E8743" s="2" t="str">
        <f>"人民币"</f>
        <v>人民币</v>
      </c>
      <c r="F8743" s="2">
        <v>38.308</v>
      </c>
      <c r="G8743" s="2">
        <v>-1175.77</v>
      </c>
      <c r="H8743" s="2">
        <v>-30.69</v>
      </c>
      <c r="I8743" s="2"/>
      <c r="J8743" s="2">
        <v>2655</v>
      </c>
      <c r="K8743" s="2">
        <v>26.55</v>
      </c>
      <c r="L8743" s="2">
        <v>0</v>
      </c>
      <c r="M8743" s="2">
        <v>100</v>
      </c>
      <c r="N8743" s="2" t="str">
        <f>"000603"</f>
        <v>000603</v>
      </c>
      <c r="O8743" s="2" t="str">
        <f>"0157472516"</f>
        <v>0157472516</v>
      </c>
      <c r="P8743" s="2" t="str">
        <f>"3830.77"</f>
        <v>3830.77</v>
      </c>
      <c r="Q8743" s="2">
        <v>40</v>
      </c>
      <c r="R8743" s="2">
        <f>Q8743*C8743</f>
        <v>4000</v>
      </c>
      <c r="S8743" s="2">
        <f>(R8743-P8743)/P8743*100</f>
        <v>4.41764971533138</v>
      </c>
    </row>
    <row r="8744" spans="2:19">
      <c r="B8744" s="2" t="str">
        <f>"大众交通"</f>
        <v>大众交通</v>
      </c>
      <c r="C8744" s="2">
        <v>100</v>
      </c>
      <c r="D8744" s="2">
        <v>100</v>
      </c>
      <c r="E8744" s="2" t="str">
        <f>"人民币"</f>
        <v>人民币</v>
      </c>
      <c r="F8744" s="2">
        <v>30.941</v>
      </c>
      <c r="G8744" s="2">
        <v>-1037.13</v>
      </c>
      <c r="H8744" s="2">
        <v>-33.52</v>
      </c>
      <c r="I8744" s="2"/>
      <c r="J8744" s="2">
        <v>2057</v>
      </c>
      <c r="K8744" s="2">
        <v>20.57</v>
      </c>
      <c r="L8744" s="2">
        <v>0</v>
      </c>
      <c r="M8744" s="2">
        <v>0</v>
      </c>
      <c r="N8744" s="2" t="str">
        <f>"600611"</f>
        <v>600611</v>
      </c>
      <c r="O8744" s="2" t="str">
        <f>"A453612732"</f>
        <v>A453612732</v>
      </c>
      <c r="P8744" s="2" t="str">
        <f>"3094.13"</f>
        <v>3094.13</v>
      </c>
      <c r="Q8744" s="2">
        <v>28</v>
      </c>
      <c r="R8744" s="2">
        <f>Q8744*C8744</f>
        <v>2800</v>
      </c>
      <c r="S8744" s="2">
        <f>(R8744-P8744)/P8744*100</f>
        <v>-9.50606470962759</v>
      </c>
    </row>
    <row r="8745" spans="2:19">
      <c r="B8745" s="2" t="str">
        <f>"中国中车"</f>
        <v>中国中车</v>
      </c>
      <c r="C8745" s="2">
        <v>100</v>
      </c>
      <c r="D8745" s="2">
        <v>100</v>
      </c>
      <c r="E8745" s="2" t="str">
        <f>"人民币"</f>
        <v>人民币</v>
      </c>
      <c r="F8745" s="2">
        <v>26.395</v>
      </c>
      <c r="G8745" s="2">
        <v>-631.5</v>
      </c>
      <c r="H8745" s="2">
        <v>-23.92</v>
      </c>
      <c r="I8745" s="2"/>
      <c r="J8745" s="2">
        <v>2008</v>
      </c>
      <c r="K8745" s="2">
        <v>20.08</v>
      </c>
      <c r="L8745" s="2">
        <v>0</v>
      </c>
      <c r="M8745" s="2">
        <v>100</v>
      </c>
      <c r="N8745" s="2" t="str">
        <f>"601766"</f>
        <v>601766</v>
      </c>
      <c r="O8745" s="2" t="str">
        <f>"A453612732"</f>
        <v>A453612732</v>
      </c>
      <c r="P8745" s="2" t="str">
        <f>"2639.50"</f>
        <v>2639.50</v>
      </c>
      <c r="Q8745" s="2">
        <v>30</v>
      </c>
      <c r="R8745" s="2">
        <f>Q8745*C8745</f>
        <v>3000</v>
      </c>
      <c r="S8745" s="2">
        <f>(R8745-P8745)/P8745*100</f>
        <v>13.6578897518469</v>
      </c>
    </row>
    <row r="8746" spans="2:19">
      <c r="B8746" s="2" t="s">
        <v>8</v>
      </c>
      <c r="C8746" s="2" t="s">
        <v>9</v>
      </c>
      <c r="D8746" s="4" t="s">
        <v>10</v>
      </c>
      <c r="E8746" s="4"/>
      <c r="F8746" s="4"/>
      <c r="G8746" s="2"/>
      <c r="H8746" s="2">
        <f>SUM(H8730:H8745)</f>
        <v>-178.38</v>
      </c>
      <c r="I8746" s="2"/>
      <c r="J8746" s="2"/>
      <c r="K8746" s="2"/>
      <c r="L8746" s="2"/>
      <c r="M8746" s="2"/>
      <c r="N8746" s="2"/>
      <c r="O8746" s="2"/>
      <c r="P8746" s="2"/>
      <c r="Q8746" s="2"/>
      <c r="R8746" s="2">
        <f>SUM(R8730:R8745)</f>
        <v>134800</v>
      </c>
      <c r="S8746" s="2"/>
    </row>
    <row r="8747" customFormat="1" spans="4:9">
      <c r="D8747" s="5"/>
      <c r="E8747" s="5"/>
      <c r="F8747" s="5"/>
      <c r="I8747" s="6">
        <v>42257</v>
      </c>
    </row>
    <row r="8748" customFormat="1" spans="11:11">
      <c r="K8748" s="6">
        <f>I8747+1</f>
        <v>42258</v>
      </c>
    </row>
    <row r="8749" customFormat="1" spans="3:12">
      <c r="C8749" t="s">
        <v>11</v>
      </c>
      <c r="L8749" s="7">
        <f ca="1">NOW()</f>
        <v>42259.9654398148</v>
      </c>
    </row>
    <row r="8750" customFormat="1" spans="10:10">
      <c r="J8750" t="e">
        <f>E8742+1</f>
        <v>#VALUE!</v>
      </c>
    </row>
    <row r="8751" customFormat="1" spans="7:7">
      <c r="G8751" t="s">
        <v>12</v>
      </c>
    </row>
    <row r="8752" customFormat="1" spans="6:6">
      <c r="F8752" t="s">
        <v>13</v>
      </c>
    </row>
    <row r="8753" spans="1:17">
      <c r="A8753" s="2" t="str">
        <f>"币种"</f>
        <v>币种</v>
      </c>
      <c r="B8753" s="2" t="str">
        <f>"余额"</f>
        <v>余额</v>
      </c>
      <c r="C8753" s="2" t="str">
        <f>"可用"</f>
        <v>可用</v>
      </c>
      <c r="D8753" s="2" t="str">
        <f>"可取"</f>
        <v>可取</v>
      </c>
      <c r="E8753" s="2" t="str">
        <f>"参考市值"</f>
        <v>参考市值</v>
      </c>
      <c r="F8753" s="2" t="str">
        <f>"资产"</f>
        <v>资产</v>
      </c>
      <c r="G8753" s="2" t="str">
        <f>"盈亏"</f>
        <v>盈亏</v>
      </c>
      <c r="H8753" s="2"/>
      <c r="I8753" s="2"/>
      <c r="J8753" s="2"/>
      <c r="K8753" s="2"/>
      <c r="L8753" s="2"/>
      <c r="M8753" s="2"/>
      <c r="N8753" s="2"/>
      <c r="O8753" s="2"/>
      <c r="P8753" s="2"/>
      <c r="Q8753" s="2"/>
    </row>
    <row r="8754" spans="1:17">
      <c r="A8754" s="2" t="str">
        <f>"人民币"</f>
        <v>人民币</v>
      </c>
      <c r="B8754" s="2" t="str">
        <f>"5508.71"</f>
        <v>5508.71</v>
      </c>
      <c r="C8754" s="2" t="str">
        <f>"138.54"</f>
        <v>138.54</v>
      </c>
      <c r="D8754" s="2" t="str">
        <f>"138.54"</f>
        <v>138.54</v>
      </c>
      <c r="E8754" s="2" t="str">
        <f>"91616.00"</f>
        <v>91616.00</v>
      </c>
      <c r="F8754" s="2" t="str">
        <f>"91754.54"</f>
        <v>91754.54</v>
      </c>
      <c r="G8754" s="2" t="str">
        <f>"-9194.42"</f>
        <v>-9194.42</v>
      </c>
      <c r="H8754" s="2"/>
      <c r="I8754" s="2"/>
      <c r="J8754" s="2"/>
      <c r="K8754" s="2"/>
      <c r="L8754" s="2"/>
      <c r="M8754" s="2"/>
      <c r="N8754" s="2"/>
      <c r="O8754" s="2"/>
      <c r="P8754" s="2"/>
      <c r="Q8754" s="2"/>
    </row>
    <row r="8755" spans="1:17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8"/>
    </row>
    <row r="8756" spans="1:18">
      <c r="A8756" s="2" t="s">
        <v>0</v>
      </c>
      <c r="B8756" s="2" t="str">
        <f>"证券数量"</f>
        <v>证券数量</v>
      </c>
      <c r="C8756" s="2" t="s">
        <v>1</v>
      </c>
      <c r="D8756" s="2" t="str">
        <f>"价格币种"</f>
        <v>价格币种</v>
      </c>
      <c r="E8756" s="2" t="str">
        <f>"成本价"</f>
        <v>成本价</v>
      </c>
      <c r="F8756" s="2" t="str">
        <f>"浮动盈亏"</f>
        <v>浮动盈亏</v>
      </c>
      <c r="G8756" s="2" t="str">
        <f>"盈亏比例(%)"</f>
        <v>盈亏比例(%)</v>
      </c>
      <c r="H8756" s="2" t="str">
        <f>"折算汇率"</f>
        <v>折算汇率</v>
      </c>
      <c r="I8756" s="2" t="str">
        <f>"最新市值"</f>
        <v>最新市值</v>
      </c>
      <c r="J8756" s="2" t="str">
        <f>"当前价"</f>
        <v>当前价</v>
      </c>
      <c r="K8756" s="2" t="str">
        <f>"今买数量"</f>
        <v>今买数量</v>
      </c>
      <c r="L8756" s="2" t="str">
        <f>"今卖数量"</f>
        <v>今卖数量</v>
      </c>
      <c r="M8756" s="2" t="str">
        <f>"证券代码"</f>
        <v>证券代码</v>
      </c>
      <c r="N8756" s="2" t="str">
        <f>"股东代码"</f>
        <v>股东代码</v>
      </c>
      <c r="O8756" s="2" t="str">
        <f>"成本金额"</f>
        <v>成本金额</v>
      </c>
      <c r="P8756" s="2" t="s">
        <v>2</v>
      </c>
      <c r="Q8756" s="2"/>
      <c r="R8756" s="2" t="s">
        <v>3</v>
      </c>
    </row>
    <row r="8757" spans="1:18">
      <c r="A8757" s="2" t="s">
        <v>4</v>
      </c>
      <c r="B8757" s="9" t="s">
        <v>5</v>
      </c>
      <c r="C8757" s="9" t="s">
        <v>5</v>
      </c>
      <c r="D8757" s="2" t="str">
        <f t="shared" ref="D8757:D8772" si="2612">"人民币"</f>
        <v>人民币</v>
      </c>
      <c r="E8757" s="2">
        <v>19.758</v>
      </c>
      <c r="F8757" s="2">
        <v>-1294.53</v>
      </c>
      <c r="G8757" s="2">
        <v>-8.19</v>
      </c>
      <c r="H8757" s="9" t="s">
        <v>6</v>
      </c>
      <c r="I8757" s="2">
        <v>14512</v>
      </c>
      <c r="J8757" s="2">
        <v>18.14</v>
      </c>
      <c r="K8757" s="2">
        <v>0</v>
      </c>
      <c r="L8757" s="2">
        <v>0</v>
      </c>
      <c r="M8757" s="2" t="str">
        <f>"000936"</f>
        <v>000936</v>
      </c>
      <c r="N8757" s="2" t="str">
        <f t="shared" ref="N8757:N8760" si="2613">"0157472516"</f>
        <v>0157472516</v>
      </c>
      <c r="O8757" s="2" t="str">
        <f>"15806.53"</f>
        <v>15806.53</v>
      </c>
      <c r="P8757" s="2">
        <v>30</v>
      </c>
      <c r="Q8757" s="2">
        <f t="shared" ref="Q8757:Q8772" si="2614">P8757*B8757</f>
        <v>24000</v>
      </c>
      <c r="R8757" s="2">
        <f t="shared" ref="R8757:R8772" si="2615">(Q8757-O8757)/O8757*100</f>
        <v>51.835981711356</v>
      </c>
    </row>
    <row r="8758" spans="1:18">
      <c r="A8758" s="2" t="str">
        <f>"创业板B"</f>
        <v>创业板B</v>
      </c>
      <c r="B8758" s="2">
        <v>10000</v>
      </c>
      <c r="C8758" s="2">
        <v>10000</v>
      </c>
      <c r="D8758" s="2" t="str">
        <f>"人民币"</f>
        <v>人民币</v>
      </c>
      <c r="E8758" s="2">
        <v>1.116</v>
      </c>
      <c r="F8758" s="2">
        <v>-927.5</v>
      </c>
      <c r="G8758" s="2">
        <v>-8.33</v>
      </c>
      <c r="H8758" s="2"/>
      <c r="I8758" s="2">
        <v>10230</v>
      </c>
      <c r="J8758" s="2">
        <v>1.023</v>
      </c>
      <c r="K8758" s="2">
        <v>0</v>
      </c>
      <c r="L8758" s="2">
        <v>0</v>
      </c>
      <c r="M8758" s="2" t="str">
        <f>"150153"</f>
        <v>150153</v>
      </c>
      <c r="N8758" s="2" t="str">
        <f>"0157472516"</f>
        <v>0157472516</v>
      </c>
      <c r="O8758" s="2" t="str">
        <f>"11157.50"</f>
        <v>11157.50</v>
      </c>
      <c r="P8758" s="2">
        <v>1.3</v>
      </c>
      <c r="Q8758" s="2">
        <f>P8758*B8758</f>
        <v>13000</v>
      </c>
      <c r="R8758" s="2">
        <f>(Q8758-O8758)/O8758*100</f>
        <v>16.5135559041004</v>
      </c>
    </row>
    <row r="8759" spans="1:18">
      <c r="A8759" s="2" t="s">
        <v>7</v>
      </c>
      <c r="B8759" s="2">
        <v>600</v>
      </c>
      <c r="C8759" s="2">
        <v>600</v>
      </c>
      <c r="D8759" s="2" t="str">
        <f>"人民币"</f>
        <v>人民币</v>
      </c>
      <c r="E8759" s="2">
        <v>17.548</v>
      </c>
      <c r="F8759" s="2">
        <v>-310.88</v>
      </c>
      <c r="G8759" s="2">
        <v>-2.95</v>
      </c>
      <c r="H8759" s="2"/>
      <c r="I8759" s="2">
        <v>10218</v>
      </c>
      <c r="J8759" s="2">
        <v>17.03</v>
      </c>
      <c r="K8759" s="2">
        <v>0</v>
      </c>
      <c r="L8759" s="2">
        <v>0</v>
      </c>
      <c r="M8759" s="2" t="str">
        <f>"600008"</f>
        <v>600008</v>
      </c>
      <c r="N8759" s="2" t="str">
        <f t="shared" ref="N8759:N8762" si="2616">"A453612732"</f>
        <v>A453612732</v>
      </c>
      <c r="O8759" s="2" t="str">
        <f>"10528.88"</f>
        <v>10528.88</v>
      </c>
      <c r="P8759" s="2">
        <v>25</v>
      </c>
      <c r="Q8759" s="2">
        <f>P8759*B8759</f>
        <v>15000</v>
      </c>
      <c r="R8759" s="2">
        <f>(Q8759-O8759)/O8759*100</f>
        <v>42.4652954540274</v>
      </c>
    </row>
    <row r="8760" spans="1:18">
      <c r="A8760" s="2" t="str">
        <f>"华英农业"</f>
        <v>华英农业</v>
      </c>
      <c r="B8760" s="2">
        <v>600</v>
      </c>
      <c r="C8760" s="2">
        <v>300</v>
      </c>
      <c r="D8760" s="2" t="str">
        <f>"人民币"</f>
        <v>人民币</v>
      </c>
      <c r="E8760" s="2">
        <v>14.948</v>
      </c>
      <c r="F8760" s="2">
        <v>-418.66</v>
      </c>
      <c r="G8760" s="2">
        <v>-4.67</v>
      </c>
      <c r="H8760" s="2"/>
      <c r="I8760" s="2">
        <v>8550</v>
      </c>
      <c r="J8760" s="2">
        <v>14.25</v>
      </c>
      <c r="K8760" s="2">
        <v>300</v>
      </c>
      <c r="L8760" s="2">
        <v>0</v>
      </c>
      <c r="M8760" s="2" t="str">
        <f>"002321"</f>
        <v>002321</v>
      </c>
      <c r="N8760" s="2" t="str">
        <f>"0157472516"</f>
        <v>0157472516</v>
      </c>
      <c r="O8760" s="2" t="str">
        <f>"8968.66"</f>
        <v>8968.66</v>
      </c>
      <c r="P8760" s="2">
        <v>25</v>
      </c>
      <c r="Q8760" s="2">
        <f>P8760*B8760</f>
        <v>15000</v>
      </c>
      <c r="R8760" s="2">
        <f>(Q8760-O8760)/O8760*100</f>
        <v>67.2490650777262</v>
      </c>
    </row>
    <row r="8761" spans="1:18">
      <c r="A8761" s="2" t="str">
        <f>"*ST阳化"</f>
        <v>*ST阳化</v>
      </c>
      <c r="B8761" s="2">
        <v>900</v>
      </c>
      <c r="C8761" s="2">
        <v>600</v>
      </c>
      <c r="D8761" s="2" t="str">
        <f>"人民币"</f>
        <v>人民币</v>
      </c>
      <c r="E8761" s="2">
        <v>7.599</v>
      </c>
      <c r="F8761" s="2">
        <v>-80.2</v>
      </c>
      <c r="G8761" s="2">
        <v>-1.17</v>
      </c>
      <c r="H8761" s="2"/>
      <c r="I8761" s="2">
        <v>6759</v>
      </c>
      <c r="J8761" s="2">
        <v>7.51</v>
      </c>
      <c r="K8761" s="2">
        <v>300</v>
      </c>
      <c r="L8761" s="2">
        <v>0</v>
      </c>
      <c r="M8761" s="2" t="str">
        <f>"600691"</f>
        <v>600691</v>
      </c>
      <c r="N8761" s="2" t="str">
        <f>"A453612732"</f>
        <v>A453612732</v>
      </c>
      <c r="O8761" s="2" t="str">
        <f>"6839.20"</f>
        <v>6839.20</v>
      </c>
      <c r="P8761" s="2">
        <v>11</v>
      </c>
      <c r="Q8761" s="2">
        <f>P8761*B8761</f>
        <v>9900</v>
      </c>
      <c r="R8761" s="2">
        <f>(Q8761-O8761)/O8761*100</f>
        <v>44.7537723710376</v>
      </c>
    </row>
    <row r="8762" spans="1:18">
      <c r="A8762" s="2" t="str">
        <f>"雪峰科技"</f>
        <v>雪峰科技</v>
      </c>
      <c r="B8762" s="2">
        <v>200</v>
      </c>
      <c r="C8762" s="2">
        <v>100</v>
      </c>
      <c r="D8762" s="2" t="str">
        <f>"人民币"</f>
        <v>人民币</v>
      </c>
      <c r="E8762" s="2">
        <v>37.898</v>
      </c>
      <c r="F8762" s="2">
        <v>-1239.59</v>
      </c>
      <c r="G8762" s="2">
        <v>-16.35</v>
      </c>
      <c r="H8762" s="2"/>
      <c r="I8762" s="2">
        <v>6340</v>
      </c>
      <c r="J8762" s="2">
        <v>31.7</v>
      </c>
      <c r="K8762" s="2">
        <v>100</v>
      </c>
      <c r="L8762" s="2">
        <v>0</v>
      </c>
      <c r="M8762" s="2" t="str">
        <f>"603227"</f>
        <v>603227</v>
      </c>
      <c r="N8762" s="2" t="str">
        <f>"A453612732"</f>
        <v>A453612732</v>
      </c>
      <c r="O8762" s="2" t="str">
        <f>"7579.59"</f>
        <v>7579.59</v>
      </c>
      <c r="P8762" s="2">
        <v>42</v>
      </c>
      <c r="Q8762" s="2">
        <f>P8762*B8762</f>
        <v>8400</v>
      </c>
      <c r="R8762" s="2">
        <f>(Q8762-O8762)/O8762*100</f>
        <v>10.8239363870605</v>
      </c>
    </row>
    <row r="8763" spans="1:18">
      <c r="A8763" s="2" t="str">
        <f>"三花股份"</f>
        <v>三花股份</v>
      </c>
      <c r="B8763" s="2">
        <v>400</v>
      </c>
      <c r="C8763" s="2">
        <v>400</v>
      </c>
      <c r="D8763" s="2" t="str">
        <f>"人民币"</f>
        <v>人民币</v>
      </c>
      <c r="E8763" s="2">
        <v>13.737</v>
      </c>
      <c r="F8763" s="2">
        <v>69.25</v>
      </c>
      <c r="G8763" s="2">
        <v>1.26</v>
      </c>
      <c r="H8763" s="2"/>
      <c r="I8763" s="2">
        <v>5564</v>
      </c>
      <c r="J8763" s="2">
        <v>13.91</v>
      </c>
      <c r="K8763" s="2">
        <v>0</v>
      </c>
      <c r="L8763" s="2">
        <v>0</v>
      </c>
      <c r="M8763" s="2" t="str">
        <f>"002050"</f>
        <v>002050</v>
      </c>
      <c r="N8763" s="2" t="str">
        <f t="shared" ref="N8763:N8768" si="2617">"0157472516"</f>
        <v>0157472516</v>
      </c>
      <c r="O8763" s="2" t="str">
        <f>"5494.75"</f>
        <v>5494.75</v>
      </c>
      <c r="P8763" s="2">
        <v>20</v>
      </c>
      <c r="Q8763" s="2">
        <f>P8763*B8763</f>
        <v>8000</v>
      </c>
      <c r="R8763" s="2">
        <f>(Q8763-O8763)/O8763*100</f>
        <v>45.5935210883116</v>
      </c>
    </row>
    <row r="8764" spans="1:18">
      <c r="A8764" s="2" t="str">
        <f>"农 产 品"</f>
        <v>农 产 品</v>
      </c>
      <c r="B8764" s="2">
        <v>200</v>
      </c>
      <c r="C8764" s="2">
        <v>200</v>
      </c>
      <c r="D8764" s="2" t="str">
        <f>"人民币"</f>
        <v>人民币</v>
      </c>
      <c r="E8764" s="2">
        <v>25.665</v>
      </c>
      <c r="F8764" s="2">
        <v>-601</v>
      </c>
      <c r="G8764" s="2">
        <v>-11.71</v>
      </c>
      <c r="H8764" s="2"/>
      <c r="I8764" s="2">
        <v>4532</v>
      </c>
      <c r="J8764" s="2">
        <v>22.66</v>
      </c>
      <c r="K8764" s="2">
        <v>0</v>
      </c>
      <c r="L8764" s="2">
        <v>0</v>
      </c>
      <c r="M8764" s="2" t="str">
        <f>"000061"</f>
        <v>000061</v>
      </c>
      <c r="N8764" s="2" t="str">
        <f>"0157472516"</f>
        <v>0157472516</v>
      </c>
      <c r="O8764" s="2" t="str">
        <f>"5133.00"</f>
        <v>5133.00</v>
      </c>
      <c r="P8764" s="2">
        <v>35</v>
      </c>
      <c r="Q8764" s="2">
        <f>P8764*B8764</f>
        <v>7000</v>
      </c>
      <c r="R8764" s="2">
        <f>(Q8764-O8764)/O8764*100</f>
        <v>36.3724917202416</v>
      </c>
    </row>
    <row r="8765" spans="1:18">
      <c r="A8765" s="2" t="str">
        <f>"北京城建"</f>
        <v>北京城建</v>
      </c>
      <c r="B8765" s="2">
        <v>200</v>
      </c>
      <c r="C8765" s="2">
        <v>200</v>
      </c>
      <c r="D8765" s="2" t="str">
        <f>"人民币"</f>
        <v>人民币</v>
      </c>
      <c r="E8765" s="2">
        <v>24.605</v>
      </c>
      <c r="F8765" s="2">
        <v>-394.99</v>
      </c>
      <c r="G8765" s="2">
        <v>-8.03</v>
      </c>
      <c r="H8765" s="2"/>
      <c r="I8765" s="2">
        <v>4526</v>
      </c>
      <c r="J8765" s="2">
        <v>22.63</v>
      </c>
      <c r="K8765" s="2">
        <v>0</v>
      </c>
      <c r="L8765" s="2">
        <v>0</v>
      </c>
      <c r="M8765" s="2" t="str">
        <f>"600266"</f>
        <v>600266</v>
      </c>
      <c r="N8765" s="2" t="str">
        <f t="shared" ref="N8765:N8767" si="2618">"A453612732"</f>
        <v>A453612732</v>
      </c>
      <c r="O8765" s="2" t="str">
        <f>"4920.99"</f>
        <v>4920.99</v>
      </c>
      <c r="P8765" s="2">
        <v>28</v>
      </c>
      <c r="Q8765" s="2">
        <f>P8765*B8765</f>
        <v>5600</v>
      </c>
      <c r="R8765" s="2">
        <f>(Q8765-O8765)/O8765*100</f>
        <v>13.7982397850839</v>
      </c>
    </row>
    <row r="8766" spans="1:18">
      <c r="A8766" s="2" t="str">
        <f>"上汽集团"</f>
        <v>上汽集团</v>
      </c>
      <c r="B8766" s="2">
        <v>200</v>
      </c>
      <c r="C8766" s="2">
        <v>200</v>
      </c>
      <c r="D8766" s="2" t="str">
        <f>"人民币"</f>
        <v>人民币</v>
      </c>
      <c r="E8766" s="2">
        <v>24.736</v>
      </c>
      <c r="F8766" s="2">
        <v>-449.12</v>
      </c>
      <c r="G8766" s="2">
        <v>-9.08</v>
      </c>
      <c r="H8766" s="2"/>
      <c r="I8766" s="2">
        <v>4498</v>
      </c>
      <c r="J8766" s="2">
        <v>22.49</v>
      </c>
      <c r="K8766" s="2">
        <v>0</v>
      </c>
      <c r="L8766" s="2">
        <v>0</v>
      </c>
      <c r="M8766" s="2" t="str">
        <f>"600104"</f>
        <v>600104</v>
      </c>
      <c r="N8766" s="2" t="str">
        <f>"A453612732"</f>
        <v>A453612732</v>
      </c>
      <c r="O8766" s="2" t="str">
        <f>"4947.12"</f>
        <v>4947.12</v>
      </c>
      <c r="P8766" s="2">
        <v>35</v>
      </c>
      <c r="Q8766" s="2">
        <f>P8766*B8766</f>
        <v>7000</v>
      </c>
      <c r="R8766" s="2">
        <f>(Q8766-O8766)/O8766*100</f>
        <v>41.4964666310904</v>
      </c>
    </row>
    <row r="8767" spans="1:18">
      <c r="A8767" s="2" t="str">
        <f>"中海集运"</f>
        <v>中海集运</v>
      </c>
      <c r="B8767" s="2">
        <v>400</v>
      </c>
      <c r="C8767" s="2">
        <v>400</v>
      </c>
      <c r="D8767" s="2" t="str">
        <f>"人民币"</f>
        <v>人民币</v>
      </c>
      <c r="E8767" s="2">
        <v>9.099</v>
      </c>
      <c r="F8767" s="2">
        <v>-167.68</v>
      </c>
      <c r="G8767" s="2">
        <v>-4.6</v>
      </c>
      <c r="H8767" s="2"/>
      <c r="I8767" s="2">
        <v>3472</v>
      </c>
      <c r="J8767" s="2">
        <v>8.68</v>
      </c>
      <c r="K8767" s="2">
        <v>0</v>
      </c>
      <c r="L8767" s="2">
        <v>0</v>
      </c>
      <c r="M8767" s="2" t="str">
        <f>"601866"</f>
        <v>601866</v>
      </c>
      <c r="N8767" s="2" t="str">
        <f>"A453612732"</f>
        <v>A453612732</v>
      </c>
      <c r="O8767" s="2" t="str">
        <f>"3639.68"</f>
        <v>3639.68</v>
      </c>
      <c r="P8767" s="2">
        <v>12</v>
      </c>
      <c r="Q8767" s="2">
        <f>P8767*B8767</f>
        <v>4800</v>
      </c>
      <c r="R8767" s="2">
        <f>(Q8767-O8767)/O8767*100</f>
        <v>31.8797256901706</v>
      </c>
    </row>
    <row r="8768" spans="1:18">
      <c r="A8768" s="2" t="str">
        <f>"中航军B"</f>
        <v>中航军B</v>
      </c>
      <c r="B8768" s="2">
        <v>3000</v>
      </c>
      <c r="C8768" s="2">
        <v>3000</v>
      </c>
      <c r="D8768" s="2" t="str">
        <f>"人民币"</f>
        <v>人民币</v>
      </c>
      <c r="E8768" s="2">
        <v>0.972</v>
      </c>
      <c r="F8768" s="2">
        <v>-62</v>
      </c>
      <c r="G8768" s="2">
        <v>-2.16</v>
      </c>
      <c r="H8768" s="2"/>
      <c r="I8768" s="2">
        <v>2853</v>
      </c>
      <c r="J8768" s="2">
        <v>0.951</v>
      </c>
      <c r="K8768" s="2">
        <v>0</v>
      </c>
      <c r="L8768" s="2">
        <v>0</v>
      </c>
      <c r="M8768" s="2" t="str">
        <f>"150222"</f>
        <v>150222</v>
      </c>
      <c r="N8768" s="2" t="str">
        <f>"0157472516"</f>
        <v>0157472516</v>
      </c>
      <c r="O8768" s="2" t="str">
        <f>"2915.00"</f>
        <v>2915.00</v>
      </c>
      <c r="P8768" s="2">
        <v>1.1</v>
      </c>
      <c r="Q8768" s="2">
        <f>P8768*B8768</f>
        <v>3300</v>
      </c>
      <c r="R8768" s="2">
        <f>(Q8768-O8768)/O8768*100</f>
        <v>13.2075471698113</v>
      </c>
    </row>
    <row r="8769" spans="1:18">
      <c r="A8769" s="2" t="str">
        <f>"华贸物流"</f>
        <v>华贸物流</v>
      </c>
      <c r="B8769" s="2">
        <v>200</v>
      </c>
      <c r="C8769" s="2">
        <v>200</v>
      </c>
      <c r="D8769" s="2" t="str">
        <f>"人民币"</f>
        <v>人民币</v>
      </c>
      <c r="E8769" s="2">
        <v>16.576</v>
      </c>
      <c r="F8769" s="2">
        <v>-473.12</v>
      </c>
      <c r="G8769" s="2">
        <v>-14.27</v>
      </c>
      <c r="H8769" s="2"/>
      <c r="I8769" s="2">
        <v>2842</v>
      </c>
      <c r="J8769" s="2">
        <v>14.21</v>
      </c>
      <c r="K8769" s="2">
        <v>0</v>
      </c>
      <c r="L8769" s="2">
        <v>0</v>
      </c>
      <c r="M8769" s="2" t="str">
        <f>"603128"</f>
        <v>603128</v>
      </c>
      <c r="N8769" s="2" t="str">
        <f t="shared" ref="N8769:N8772" si="2619">"A453612732"</f>
        <v>A453612732</v>
      </c>
      <c r="O8769" s="2" t="str">
        <f>"3315.12"</f>
        <v>3315.12</v>
      </c>
      <c r="P8769" s="2">
        <v>20</v>
      </c>
      <c r="Q8769" s="2">
        <f>P8769*B8769</f>
        <v>4000</v>
      </c>
      <c r="R8769" s="2">
        <f>(Q8769-O8769)/O8769*100</f>
        <v>20.6592823185888</v>
      </c>
    </row>
    <row r="8770" spans="1:18">
      <c r="A8770" s="2" t="str">
        <f>"盛达矿业"</f>
        <v>盛达矿业</v>
      </c>
      <c r="B8770" s="2">
        <v>100</v>
      </c>
      <c r="C8770" s="2">
        <v>100</v>
      </c>
      <c r="D8770" s="2" t="str">
        <f>"人民币"</f>
        <v>人民币</v>
      </c>
      <c r="E8770" s="2">
        <v>38.308</v>
      </c>
      <c r="F8770" s="2">
        <v>-1175.77</v>
      </c>
      <c r="G8770" s="2">
        <v>-30.69</v>
      </c>
      <c r="H8770" s="2"/>
      <c r="I8770" s="2">
        <v>2655</v>
      </c>
      <c r="J8770" s="2">
        <v>26.55</v>
      </c>
      <c r="K8770" s="2">
        <v>0</v>
      </c>
      <c r="L8770" s="2">
        <v>100</v>
      </c>
      <c r="M8770" s="2" t="str">
        <f>"000603"</f>
        <v>000603</v>
      </c>
      <c r="N8770" s="2" t="str">
        <f>"0157472516"</f>
        <v>0157472516</v>
      </c>
      <c r="O8770" s="2" t="str">
        <f>"3830.77"</f>
        <v>3830.77</v>
      </c>
      <c r="P8770" s="2">
        <v>40</v>
      </c>
      <c r="Q8770" s="2">
        <f>P8770*B8770</f>
        <v>4000</v>
      </c>
      <c r="R8770" s="2">
        <f>(Q8770-O8770)/O8770*100</f>
        <v>4.41764971533138</v>
      </c>
    </row>
    <row r="8771" spans="1:18">
      <c r="A8771" s="2" t="str">
        <f>"大众交通"</f>
        <v>大众交通</v>
      </c>
      <c r="B8771" s="2">
        <v>100</v>
      </c>
      <c r="C8771" s="2">
        <v>100</v>
      </c>
      <c r="D8771" s="2" t="str">
        <f>"人民币"</f>
        <v>人民币</v>
      </c>
      <c r="E8771" s="2">
        <v>30.941</v>
      </c>
      <c r="F8771" s="2">
        <v>-1037.13</v>
      </c>
      <c r="G8771" s="2">
        <v>-33.52</v>
      </c>
      <c r="H8771" s="2"/>
      <c r="I8771" s="2">
        <v>2057</v>
      </c>
      <c r="J8771" s="2">
        <v>20.57</v>
      </c>
      <c r="K8771" s="2">
        <v>0</v>
      </c>
      <c r="L8771" s="2">
        <v>0</v>
      </c>
      <c r="M8771" s="2" t="str">
        <f>"600611"</f>
        <v>600611</v>
      </c>
      <c r="N8771" s="2" t="str">
        <f>"A453612732"</f>
        <v>A453612732</v>
      </c>
      <c r="O8771" s="2" t="str">
        <f>"3094.13"</f>
        <v>3094.13</v>
      </c>
      <c r="P8771" s="2">
        <v>28</v>
      </c>
      <c r="Q8771" s="2">
        <f>P8771*B8771</f>
        <v>2800</v>
      </c>
      <c r="R8771" s="2">
        <f>(Q8771-O8771)/O8771*100</f>
        <v>-9.50606470962759</v>
      </c>
    </row>
    <row r="8772" spans="1:18">
      <c r="A8772" s="2" t="str">
        <f>"中国中车"</f>
        <v>中国中车</v>
      </c>
      <c r="B8772" s="2">
        <v>100</v>
      </c>
      <c r="C8772" s="2">
        <v>100</v>
      </c>
      <c r="D8772" s="2" t="str">
        <f>"人民币"</f>
        <v>人民币</v>
      </c>
      <c r="E8772" s="2">
        <v>26.395</v>
      </c>
      <c r="F8772" s="2">
        <v>-631.5</v>
      </c>
      <c r="G8772" s="2">
        <v>-23.92</v>
      </c>
      <c r="H8772" s="2"/>
      <c r="I8772" s="2">
        <v>2008</v>
      </c>
      <c r="J8772" s="2">
        <v>20.08</v>
      </c>
      <c r="K8772" s="2">
        <v>0</v>
      </c>
      <c r="L8772" s="2">
        <v>100</v>
      </c>
      <c r="M8772" s="2" t="str">
        <f>"601766"</f>
        <v>601766</v>
      </c>
      <c r="N8772" s="2" t="str">
        <f>"A453612732"</f>
        <v>A453612732</v>
      </c>
      <c r="O8772" s="2" t="str">
        <f>"2639.50"</f>
        <v>2639.50</v>
      </c>
      <c r="P8772" s="2">
        <v>30</v>
      </c>
      <c r="Q8772" s="2">
        <f>P8772*B8772</f>
        <v>3000</v>
      </c>
      <c r="R8772" s="2">
        <f>(Q8772-O8772)/O8772*100</f>
        <v>13.6578897518469</v>
      </c>
    </row>
    <row r="8773" spans="1:18">
      <c r="A8773" s="2" t="s">
        <v>8</v>
      </c>
      <c r="B8773" s="2" t="s">
        <v>9</v>
      </c>
      <c r="C8773" s="4" t="s">
        <v>10</v>
      </c>
      <c r="D8773" s="4"/>
      <c r="E8773" s="4"/>
      <c r="F8773" s="2"/>
      <c r="G8773" s="2">
        <f>SUM(G8757:G8772)</f>
        <v>-178.38</v>
      </c>
      <c r="H8773" s="2"/>
      <c r="I8773" s="2"/>
      <c r="J8773" s="2"/>
      <c r="K8773" s="2"/>
      <c r="L8773" s="2"/>
      <c r="M8773" s="2"/>
      <c r="N8773" s="2"/>
      <c r="O8773" s="2"/>
      <c r="P8773" s="2"/>
      <c r="Q8773" s="2">
        <f>SUM(Q8757:Q8772)</f>
        <v>134800</v>
      </c>
      <c r="R8773" s="2"/>
    </row>
    <row r="8774" customFormat="1" spans="3:8">
      <c r="C8774" s="5"/>
      <c r="D8774" s="5"/>
      <c r="E8774" s="5"/>
      <c r="H8774" s="6">
        <v>42257</v>
      </c>
    </row>
    <row r="8775" customFormat="1" spans="10:10">
      <c r="J8775" s="6">
        <f>H8774+1</f>
        <v>42258</v>
      </c>
    </row>
    <row r="8776" customFormat="1" spans="2:11">
      <c r="B8776" t="s">
        <v>11</v>
      </c>
      <c r="K8776" s="7">
        <f ca="1">NOW()</f>
        <v>42259.9654398148</v>
      </c>
    </row>
    <row r="8777" customFormat="1" spans="9:9">
      <c r="I8777" t="e">
        <f>D8769+1</f>
        <v>#VALUE!</v>
      </c>
    </row>
    <row r="8778" customFormat="1"/>
    <row r="8779" spans="1:18">
      <c r="A8779" s="2" t="s">
        <v>0</v>
      </c>
      <c r="B8779" s="2" t="str">
        <f>"证券数量"</f>
        <v>证券数量</v>
      </c>
      <c r="C8779" s="2" t="s">
        <v>1</v>
      </c>
      <c r="D8779" s="2" t="str">
        <f>"价格币种"</f>
        <v>价格币种</v>
      </c>
      <c r="E8779" s="2" t="str">
        <f>"成本价"</f>
        <v>成本价</v>
      </c>
      <c r="F8779" s="2" t="str">
        <f>"浮动盈亏"</f>
        <v>浮动盈亏</v>
      </c>
      <c r="G8779" s="2" t="str">
        <f>"盈亏比例(%)"</f>
        <v>盈亏比例(%)</v>
      </c>
      <c r="H8779" s="2" t="str">
        <f>"折算汇率"</f>
        <v>折算汇率</v>
      </c>
      <c r="I8779" s="2" t="str">
        <f>"最新市值"</f>
        <v>最新市值</v>
      </c>
      <c r="J8779" s="2" t="str">
        <f>"当前价"</f>
        <v>当前价</v>
      </c>
      <c r="K8779" s="2" t="str">
        <f>"今买数量"</f>
        <v>今买数量</v>
      </c>
      <c r="L8779" s="2" t="str">
        <f>"今卖数量"</f>
        <v>今卖数量</v>
      </c>
      <c r="M8779" s="2" t="str">
        <f>"证券代码"</f>
        <v>证券代码</v>
      </c>
      <c r="N8779" s="2" t="str">
        <f>"股东代码"</f>
        <v>股东代码</v>
      </c>
      <c r="O8779" s="2" t="str">
        <f>"成本金额"</f>
        <v>成本金额</v>
      </c>
      <c r="P8779" s="2" t="s">
        <v>2</v>
      </c>
      <c r="Q8779" s="2"/>
      <c r="R8779" s="2" t="s">
        <v>3</v>
      </c>
    </row>
    <row r="8780" spans="1:18">
      <c r="A8780" s="2" t="s">
        <v>4</v>
      </c>
      <c r="B8780" s="9" t="s">
        <v>5</v>
      </c>
      <c r="C8780" s="9" t="s">
        <v>5</v>
      </c>
      <c r="D8780" s="2" t="str">
        <f t="shared" ref="D8780:D8795" si="2620">"人民币"</f>
        <v>人民币</v>
      </c>
      <c r="E8780" s="2">
        <v>19.758</v>
      </c>
      <c r="F8780" s="2">
        <v>-1294.53</v>
      </c>
      <c r="G8780" s="2">
        <v>-8.19</v>
      </c>
      <c r="H8780" s="9" t="s">
        <v>6</v>
      </c>
      <c r="I8780" s="2">
        <v>14512</v>
      </c>
      <c r="J8780" s="2">
        <v>18.14</v>
      </c>
      <c r="K8780" s="2">
        <v>0</v>
      </c>
      <c r="L8780" s="2">
        <v>0</v>
      </c>
      <c r="M8780" s="2" t="str">
        <f>"000936"</f>
        <v>000936</v>
      </c>
      <c r="N8780" s="2" t="str">
        <f t="shared" ref="N8780:N8783" si="2621">"0157472516"</f>
        <v>0157472516</v>
      </c>
      <c r="O8780" s="2" t="str">
        <f>"15806.53"</f>
        <v>15806.53</v>
      </c>
      <c r="P8780" s="2">
        <v>30</v>
      </c>
      <c r="Q8780" s="2">
        <f t="shared" ref="Q8780:Q8795" si="2622">P8780*B8780</f>
        <v>24000</v>
      </c>
      <c r="R8780" s="2">
        <f t="shared" ref="R8780:R8795" si="2623">(Q8780-O8780)/O8780*100</f>
        <v>51.835981711356</v>
      </c>
    </row>
    <row r="8781" spans="1:18">
      <c r="A8781" s="2" t="str">
        <f>"创业板B"</f>
        <v>创业板B</v>
      </c>
      <c r="B8781" s="2">
        <v>10000</v>
      </c>
      <c r="C8781" s="2">
        <v>10000</v>
      </c>
      <c r="D8781" s="2" t="str">
        <f>"人民币"</f>
        <v>人民币</v>
      </c>
      <c r="E8781" s="2">
        <v>1.116</v>
      </c>
      <c r="F8781" s="2">
        <v>-927.5</v>
      </c>
      <c r="G8781" s="2">
        <v>-8.33</v>
      </c>
      <c r="H8781" s="2"/>
      <c r="I8781" s="2">
        <v>10230</v>
      </c>
      <c r="J8781" s="2">
        <v>1.023</v>
      </c>
      <c r="K8781" s="2">
        <v>0</v>
      </c>
      <c r="L8781" s="2">
        <v>0</v>
      </c>
      <c r="M8781" s="2" t="str">
        <f>"150153"</f>
        <v>150153</v>
      </c>
      <c r="N8781" s="2" t="str">
        <f>"0157472516"</f>
        <v>0157472516</v>
      </c>
      <c r="O8781" s="2" t="str">
        <f>"11157.50"</f>
        <v>11157.50</v>
      </c>
      <c r="P8781" s="2">
        <v>1.3</v>
      </c>
      <c r="Q8781" s="2">
        <f>P8781*B8781</f>
        <v>13000</v>
      </c>
      <c r="R8781" s="2">
        <f>(Q8781-O8781)/O8781*100</f>
        <v>16.5135559041004</v>
      </c>
    </row>
    <row r="8782" spans="1:18">
      <c r="A8782" s="2" t="s">
        <v>7</v>
      </c>
      <c r="B8782" s="2">
        <v>600</v>
      </c>
      <c r="C8782" s="2">
        <v>600</v>
      </c>
      <c r="D8782" s="2" t="str">
        <f>"人民币"</f>
        <v>人民币</v>
      </c>
      <c r="E8782" s="2">
        <v>17.548</v>
      </c>
      <c r="F8782" s="2">
        <v>-310.88</v>
      </c>
      <c r="G8782" s="2">
        <v>-2.95</v>
      </c>
      <c r="H8782" s="2"/>
      <c r="I8782" s="2">
        <v>10218</v>
      </c>
      <c r="J8782" s="2">
        <v>17.03</v>
      </c>
      <c r="K8782" s="2">
        <v>0</v>
      </c>
      <c r="L8782" s="2">
        <v>0</v>
      </c>
      <c r="M8782" s="2" t="str">
        <f>"600008"</f>
        <v>600008</v>
      </c>
      <c r="N8782" s="2" t="str">
        <f t="shared" ref="N8782:N8785" si="2624">"A453612732"</f>
        <v>A453612732</v>
      </c>
      <c r="O8782" s="2" t="str">
        <f>"10528.88"</f>
        <v>10528.88</v>
      </c>
      <c r="P8782" s="2">
        <v>25</v>
      </c>
      <c r="Q8782" s="2">
        <f>P8782*B8782</f>
        <v>15000</v>
      </c>
      <c r="R8782" s="2">
        <f>(Q8782-O8782)/O8782*100</f>
        <v>42.4652954540274</v>
      </c>
    </row>
    <row r="8783" spans="1:18">
      <c r="A8783" s="2" t="str">
        <f>"华英农业"</f>
        <v>华英农业</v>
      </c>
      <c r="B8783" s="2">
        <v>600</v>
      </c>
      <c r="C8783" s="2">
        <v>300</v>
      </c>
      <c r="D8783" s="2" t="str">
        <f>"人民币"</f>
        <v>人民币</v>
      </c>
      <c r="E8783" s="2">
        <v>14.948</v>
      </c>
      <c r="F8783" s="2">
        <v>-418.66</v>
      </c>
      <c r="G8783" s="2">
        <v>-4.67</v>
      </c>
      <c r="H8783" s="2"/>
      <c r="I8783" s="2">
        <v>8550</v>
      </c>
      <c r="J8783" s="2">
        <v>14.25</v>
      </c>
      <c r="K8783" s="2">
        <v>300</v>
      </c>
      <c r="L8783" s="2">
        <v>0</v>
      </c>
      <c r="M8783" s="2" t="str">
        <f>"002321"</f>
        <v>002321</v>
      </c>
      <c r="N8783" s="2" t="str">
        <f>"0157472516"</f>
        <v>0157472516</v>
      </c>
      <c r="O8783" s="2" t="str">
        <f>"8968.66"</f>
        <v>8968.66</v>
      </c>
      <c r="P8783" s="2">
        <v>25</v>
      </c>
      <c r="Q8783" s="2">
        <f>P8783*B8783</f>
        <v>15000</v>
      </c>
      <c r="R8783" s="2">
        <f>(Q8783-O8783)/O8783*100</f>
        <v>67.2490650777262</v>
      </c>
    </row>
    <row r="8784" spans="1:18">
      <c r="A8784" s="2" t="str">
        <f>"*ST阳化"</f>
        <v>*ST阳化</v>
      </c>
      <c r="B8784" s="2">
        <v>900</v>
      </c>
      <c r="C8784" s="2">
        <v>600</v>
      </c>
      <c r="D8784" s="2" t="str">
        <f>"人民币"</f>
        <v>人民币</v>
      </c>
      <c r="E8784" s="2">
        <v>7.599</v>
      </c>
      <c r="F8784" s="2">
        <v>-80.2</v>
      </c>
      <c r="G8784" s="2">
        <v>-1.17</v>
      </c>
      <c r="H8784" s="2"/>
      <c r="I8784" s="2">
        <v>6759</v>
      </c>
      <c r="J8784" s="2">
        <v>7.51</v>
      </c>
      <c r="K8784" s="2">
        <v>300</v>
      </c>
      <c r="L8784" s="2">
        <v>0</v>
      </c>
      <c r="M8784" s="2" t="str">
        <f>"600691"</f>
        <v>600691</v>
      </c>
      <c r="N8784" s="2" t="str">
        <f>"A453612732"</f>
        <v>A453612732</v>
      </c>
      <c r="O8784" s="2" t="str">
        <f>"6839.20"</f>
        <v>6839.20</v>
      </c>
      <c r="P8784" s="2">
        <v>11</v>
      </c>
      <c r="Q8784" s="2">
        <f>P8784*B8784</f>
        <v>9900</v>
      </c>
      <c r="R8784" s="2">
        <f>(Q8784-O8784)/O8784*100</f>
        <v>44.7537723710376</v>
      </c>
    </row>
    <row r="8785" spans="1:18">
      <c r="A8785" s="2" t="str">
        <f>"雪峰科技"</f>
        <v>雪峰科技</v>
      </c>
      <c r="B8785" s="2">
        <v>200</v>
      </c>
      <c r="C8785" s="2">
        <v>100</v>
      </c>
      <c r="D8785" s="2" t="str">
        <f>"人民币"</f>
        <v>人民币</v>
      </c>
      <c r="E8785" s="2">
        <v>37.898</v>
      </c>
      <c r="F8785" s="2">
        <v>-1239.59</v>
      </c>
      <c r="G8785" s="2">
        <v>-16.35</v>
      </c>
      <c r="H8785" s="2"/>
      <c r="I8785" s="2">
        <v>6340</v>
      </c>
      <c r="J8785" s="2">
        <v>31.7</v>
      </c>
      <c r="K8785" s="2">
        <v>100</v>
      </c>
      <c r="L8785" s="2">
        <v>0</v>
      </c>
      <c r="M8785" s="2" t="str">
        <f>"603227"</f>
        <v>603227</v>
      </c>
      <c r="N8785" s="2" t="str">
        <f>"A453612732"</f>
        <v>A453612732</v>
      </c>
      <c r="O8785" s="2" t="str">
        <f>"7579.59"</f>
        <v>7579.59</v>
      </c>
      <c r="P8785" s="2">
        <v>42</v>
      </c>
      <c r="Q8785" s="2">
        <f>P8785*B8785</f>
        <v>8400</v>
      </c>
      <c r="R8785" s="2">
        <f>(Q8785-O8785)/O8785*100</f>
        <v>10.8239363870605</v>
      </c>
    </row>
    <row r="8786" spans="1:18">
      <c r="A8786" s="2" t="str">
        <f>"三花股份"</f>
        <v>三花股份</v>
      </c>
      <c r="B8786" s="2">
        <v>400</v>
      </c>
      <c r="C8786" s="2">
        <v>400</v>
      </c>
      <c r="D8786" s="2" t="str">
        <f>"人民币"</f>
        <v>人民币</v>
      </c>
      <c r="E8786" s="2">
        <v>13.737</v>
      </c>
      <c r="F8786" s="2">
        <v>69.25</v>
      </c>
      <c r="G8786" s="2">
        <v>1.26</v>
      </c>
      <c r="H8786" s="2"/>
      <c r="I8786" s="2">
        <v>5564</v>
      </c>
      <c r="J8786" s="2">
        <v>13.91</v>
      </c>
      <c r="K8786" s="2">
        <v>0</v>
      </c>
      <c r="L8786" s="2">
        <v>0</v>
      </c>
      <c r="M8786" s="2" t="str">
        <f>"002050"</f>
        <v>002050</v>
      </c>
      <c r="N8786" s="2" t="str">
        <f t="shared" ref="N8786:N8791" si="2625">"0157472516"</f>
        <v>0157472516</v>
      </c>
      <c r="O8786" s="2" t="str">
        <f>"5494.75"</f>
        <v>5494.75</v>
      </c>
      <c r="P8786" s="2">
        <v>20</v>
      </c>
      <c r="Q8786" s="2">
        <f>P8786*B8786</f>
        <v>8000</v>
      </c>
      <c r="R8786" s="2">
        <f>(Q8786-O8786)/O8786*100</f>
        <v>45.5935210883116</v>
      </c>
    </row>
    <row r="8787" spans="1:18">
      <c r="A8787" s="2" t="str">
        <f>"农 产 品"</f>
        <v>农 产 品</v>
      </c>
      <c r="B8787" s="2">
        <v>200</v>
      </c>
      <c r="C8787" s="2">
        <v>200</v>
      </c>
      <c r="D8787" s="2" t="str">
        <f>"人民币"</f>
        <v>人民币</v>
      </c>
      <c r="E8787" s="2">
        <v>25.665</v>
      </c>
      <c r="F8787" s="2">
        <v>-601</v>
      </c>
      <c r="G8787" s="2">
        <v>-11.71</v>
      </c>
      <c r="H8787" s="2"/>
      <c r="I8787" s="2">
        <v>4532</v>
      </c>
      <c r="J8787" s="2">
        <v>22.66</v>
      </c>
      <c r="K8787" s="2">
        <v>0</v>
      </c>
      <c r="L8787" s="2">
        <v>0</v>
      </c>
      <c r="M8787" s="2" t="str">
        <f>"000061"</f>
        <v>000061</v>
      </c>
      <c r="N8787" s="2" t="str">
        <f>"0157472516"</f>
        <v>0157472516</v>
      </c>
      <c r="O8787" s="2" t="str">
        <f>"5133.00"</f>
        <v>5133.00</v>
      </c>
      <c r="P8787" s="2">
        <v>35</v>
      </c>
      <c r="Q8787" s="2">
        <f>P8787*B8787</f>
        <v>7000</v>
      </c>
      <c r="R8787" s="2">
        <f>(Q8787-O8787)/O8787*100</f>
        <v>36.3724917202416</v>
      </c>
    </row>
    <row r="8788" spans="1:18">
      <c r="A8788" s="2" t="str">
        <f>"北京城建"</f>
        <v>北京城建</v>
      </c>
      <c r="B8788" s="2">
        <v>200</v>
      </c>
      <c r="C8788" s="2">
        <v>200</v>
      </c>
      <c r="D8788" s="2" t="str">
        <f>"人民币"</f>
        <v>人民币</v>
      </c>
      <c r="E8788" s="2">
        <v>24.605</v>
      </c>
      <c r="F8788" s="2">
        <v>-394.99</v>
      </c>
      <c r="G8788" s="2">
        <v>-8.03</v>
      </c>
      <c r="H8788" s="2"/>
      <c r="I8788" s="2">
        <v>4526</v>
      </c>
      <c r="J8788" s="2">
        <v>22.63</v>
      </c>
      <c r="K8788" s="2">
        <v>0</v>
      </c>
      <c r="L8788" s="2">
        <v>0</v>
      </c>
      <c r="M8788" s="2" t="str">
        <f>"600266"</f>
        <v>600266</v>
      </c>
      <c r="N8788" s="2" t="str">
        <f t="shared" ref="N8788:N8790" si="2626">"A453612732"</f>
        <v>A453612732</v>
      </c>
      <c r="O8788" s="2" t="str">
        <f>"4920.99"</f>
        <v>4920.99</v>
      </c>
      <c r="P8788" s="2">
        <v>28</v>
      </c>
      <c r="Q8788" s="2">
        <f>P8788*B8788</f>
        <v>5600</v>
      </c>
      <c r="R8788" s="2">
        <f>(Q8788-O8788)/O8788*100</f>
        <v>13.7982397850839</v>
      </c>
    </row>
    <row r="8789" spans="1:18">
      <c r="A8789" s="2" t="str">
        <f>"上汽集团"</f>
        <v>上汽集团</v>
      </c>
      <c r="B8789" s="2">
        <v>200</v>
      </c>
      <c r="C8789" s="2">
        <v>200</v>
      </c>
      <c r="D8789" s="2" t="str">
        <f>"人民币"</f>
        <v>人民币</v>
      </c>
      <c r="E8789" s="2">
        <v>24.736</v>
      </c>
      <c r="F8789" s="2">
        <v>-449.12</v>
      </c>
      <c r="G8789" s="2">
        <v>-9.08</v>
      </c>
      <c r="H8789" s="2"/>
      <c r="I8789" s="2">
        <v>4498</v>
      </c>
      <c r="J8789" s="2">
        <v>22.49</v>
      </c>
      <c r="K8789" s="2">
        <v>0</v>
      </c>
      <c r="L8789" s="2">
        <v>0</v>
      </c>
      <c r="M8789" s="2" t="str">
        <f>"600104"</f>
        <v>600104</v>
      </c>
      <c r="N8789" s="2" t="str">
        <f>"A453612732"</f>
        <v>A453612732</v>
      </c>
      <c r="O8789" s="2" t="str">
        <f>"4947.12"</f>
        <v>4947.12</v>
      </c>
      <c r="P8789" s="2">
        <v>35</v>
      </c>
      <c r="Q8789" s="2">
        <f>P8789*B8789</f>
        <v>7000</v>
      </c>
      <c r="R8789" s="2">
        <f>(Q8789-O8789)/O8789*100</f>
        <v>41.4964666310904</v>
      </c>
    </row>
    <row r="8790" spans="1:18">
      <c r="A8790" s="2" t="str">
        <f>"中海集运"</f>
        <v>中海集运</v>
      </c>
      <c r="B8790" s="2">
        <v>400</v>
      </c>
      <c r="C8790" s="2">
        <v>400</v>
      </c>
      <c r="D8790" s="2" t="str">
        <f>"人民币"</f>
        <v>人民币</v>
      </c>
      <c r="E8790" s="2">
        <v>9.099</v>
      </c>
      <c r="F8790" s="2">
        <v>-167.68</v>
      </c>
      <c r="G8790" s="2">
        <v>-4.6</v>
      </c>
      <c r="H8790" s="2"/>
      <c r="I8790" s="2">
        <v>3472</v>
      </c>
      <c r="J8790" s="2">
        <v>8.68</v>
      </c>
      <c r="K8790" s="2">
        <v>0</v>
      </c>
      <c r="L8790" s="2">
        <v>0</v>
      </c>
      <c r="M8790" s="2" t="str">
        <f>"601866"</f>
        <v>601866</v>
      </c>
      <c r="N8790" s="2" t="str">
        <f>"A453612732"</f>
        <v>A453612732</v>
      </c>
      <c r="O8790" s="2" t="str">
        <f>"3639.68"</f>
        <v>3639.68</v>
      </c>
      <c r="P8790" s="2">
        <v>12</v>
      </c>
      <c r="Q8790" s="2">
        <f>P8790*B8790</f>
        <v>4800</v>
      </c>
      <c r="R8790" s="2">
        <f>(Q8790-O8790)/O8790*100</f>
        <v>31.8797256901706</v>
      </c>
    </row>
    <row r="8791" spans="1:18">
      <c r="A8791" s="2" t="str">
        <f>"中航军B"</f>
        <v>中航军B</v>
      </c>
      <c r="B8791" s="2">
        <v>3000</v>
      </c>
      <c r="C8791" s="2">
        <v>3000</v>
      </c>
      <c r="D8791" s="2" t="str">
        <f>"人民币"</f>
        <v>人民币</v>
      </c>
      <c r="E8791" s="2">
        <v>0.972</v>
      </c>
      <c r="F8791" s="2">
        <v>-62</v>
      </c>
      <c r="G8791" s="2">
        <v>-2.16</v>
      </c>
      <c r="H8791" s="2"/>
      <c r="I8791" s="2">
        <v>2853</v>
      </c>
      <c r="J8791" s="2">
        <v>0.951</v>
      </c>
      <c r="K8791" s="2">
        <v>0</v>
      </c>
      <c r="L8791" s="2">
        <v>0</v>
      </c>
      <c r="M8791" s="2" t="str">
        <f>"150222"</f>
        <v>150222</v>
      </c>
      <c r="N8791" s="2" t="str">
        <f>"0157472516"</f>
        <v>0157472516</v>
      </c>
      <c r="O8791" s="2" t="str">
        <f>"2915.00"</f>
        <v>2915.00</v>
      </c>
      <c r="P8791" s="2">
        <v>1.1</v>
      </c>
      <c r="Q8791" s="2">
        <f>P8791*B8791</f>
        <v>3300</v>
      </c>
      <c r="R8791" s="2">
        <f>(Q8791-O8791)/O8791*100</f>
        <v>13.2075471698113</v>
      </c>
    </row>
    <row r="8792" spans="1:18">
      <c r="A8792" s="2" t="str">
        <f>"华贸物流"</f>
        <v>华贸物流</v>
      </c>
      <c r="B8792" s="2">
        <v>200</v>
      </c>
      <c r="C8792" s="2">
        <v>200</v>
      </c>
      <c r="D8792" s="2" t="str">
        <f>"人民币"</f>
        <v>人民币</v>
      </c>
      <c r="E8792" s="2">
        <v>16.576</v>
      </c>
      <c r="F8792" s="2">
        <v>-473.12</v>
      </c>
      <c r="G8792" s="2">
        <v>-14.27</v>
      </c>
      <c r="H8792" s="2"/>
      <c r="I8792" s="2">
        <v>2842</v>
      </c>
      <c r="J8792" s="2">
        <v>14.21</v>
      </c>
      <c r="K8792" s="2">
        <v>0</v>
      </c>
      <c r="L8792" s="2">
        <v>0</v>
      </c>
      <c r="M8792" s="2" t="str">
        <f>"603128"</f>
        <v>603128</v>
      </c>
      <c r="N8792" s="2" t="str">
        <f t="shared" ref="N8792:N8795" si="2627">"A453612732"</f>
        <v>A453612732</v>
      </c>
      <c r="O8792" s="2" t="str">
        <f>"3315.12"</f>
        <v>3315.12</v>
      </c>
      <c r="P8792" s="2">
        <v>20</v>
      </c>
      <c r="Q8792" s="2">
        <f>P8792*B8792</f>
        <v>4000</v>
      </c>
      <c r="R8792" s="2">
        <f>(Q8792-O8792)/O8792*100</f>
        <v>20.6592823185888</v>
      </c>
    </row>
    <row r="8793" spans="1:18">
      <c r="A8793" s="2" t="str">
        <f>"盛达矿业"</f>
        <v>盛达矿业</v>
      </c>
      <c r="B8793" s="2">
        <v>100</v>
      </c>
      <c r="C8793" s="2">
        <v>100</v>
      </c>
      <c r="D8793" s="2" t="str">
        <f>"人民币"</f>
        <v>人民币</v>
      </c>
      <c r="E8793" s="2">
        <v>38.308</v>
      </c>
      <c r="F8793" s="2">
        <v>-1175.77</v>
      </c>
      <c r="G8793" s="2">
        <v>-30.69</v>
      </c>
      <c r="H8793" s="2"/>
      <c r="I8793" s="2">
        <v>2655</v>
      </c>
      <c r="J8793" s="2">
        <v>26.55</v>
      </c>
      <c r="K8793" s="2">
        <v>0</v>
      </c>
      <c r="L8793" s="2">
        <v>100</v>
      </c>
      <c r="M8793" s="2" t="str">
        <f>"000603"</f>
        <v>000603</v>
      </c>
      <c r="N8793" s="2" t="str">
        <f>"0157472516"</f>
        <v>0157472516</v>
      </c>
      <c r="O8793" s="2" t="str">
        <f>"3830.77"</f>
        <v>3830.77</v>
      </c>
      <c r="P8793" s="2">
        <v>40</v>
      </c>
      <c r="Q8793" s="2">
        <f>P8793*B8793</f>
        <v>4000</v>
      </c>
      <c r="R8793" s="2">
        <f>(Q8793-O8793)/O8793*100</f>
        <v>4.41764971533138</v>
      </c>
    </row>
    <row r="8794" spans="1:18">
      <c r="A8794" s="2" t="str">
        <f>"大众交通"</f>
        <v>大众交通</v>
      </c>
      <c r="B8794" s="2">
        <v>100</v>
      </c>
      <c r="C8794" s="2">
        <v>100</v>
      </c>
      <c r="D8794" s="2" t="str">
        <f>"人民币"</f>
        <v>人民币</v>
      </c>
      <c r="E8794" s="2">
        <v>30.941</v>
      </c>
      <c r="F8794" s="2">
        <v>-1037.13</v>
      </c>
      <c r="G8794" s="2">
        <v>-33.52</v>
      </c>
      <c r="H8794" s="2"/>
      <c r="I8794" s="2">
        <v>2057</v>
      </c>
      <c r="J8794" s="2">
        <v>20.57</v>
      </c>
      <c r="K8794" s="2">
        <v>0</v>
      </c>
      <c r="L8794" s="2">
        <v>0</v>
      </c>
      <c r="M8794" s="2" t="str">
        <f>"600611"</f>
        <v>600611</v>
      </c>
      <c r="N8794" s="2" t="str">
        <f>"A453612732"</f>
        <v>A453612732</v>
      </c>
      <c r="O8794" s="2" t="str">
        <f>"3094.13"</f>
        <v>3094.13</v>
      </c>
      <c r="P8794" s="2">
        <v>28</v>
      </c>
      <c r="Q8794" s="2">
        <f>P8794*B8794</f>
        <v>2800</v>
      </c>
      <c r="R8794" s="2">
        <f>(Q8794-O8794)/O8794*100</f>
        <v>-9.50606470962759</v>
      </c>
    </row>
    <row r="8795" spans="1:18">
      <c r="A8795" s="2" t="str">
        <f>"中国中车"</f>
        <v>中国中车</v>
      </c>
      <c r="B8795" s="2">
        <v>100</v>
      </c>
      <c r="C8795" s="2">
        <v>100</v>
      </c>
      <c r="D8795" s="2" t="str">
        <f>"人民币"</f>
        <v>人民币</v>
      </c>
      <c r="E8795" s="2">
        <v>26.395</v>
      </c>
      <c r="F8795" s="2">
        <v>-631.5</v>
      </c>
      <c r="G8795" s="2">
        <v>-23.92</v>
      </c>
      <c r="H8795" s="2"/>
      <c r="I8795" s="2">
        <v>2008</v>
      </c>
      <c r="J8795" s="2">
        <v>20.08</v>
      </c>
      <c r="K8795" s="2">
        <v>0</v>
      </c>
      <c r="L8795" s="2">
        <v>100</v>
      </c>
      <c r="M8795" s="2" t="str">
        <f>"601766"</f>
        <v>601766</v>
      </c>
      <c r="N8795" s="2" t="str">
        <f>"A453612732"</f>
        <v>A453612732</v>
      </c>
      <c r="O8795" s="2" t="str">
        <f>"2639.50"</f>
        <v>2639.50</v>
      </c>
      <c r="P8795" s="2">
        <v>30</v>
      </c>
      <c r="Q8795" s="2">
        <f>P8795*B8795</f>
        <v>3000</v>
      </c>
      <c r="R8795" s="2">
        <f>(Q8795-O8795)/O8795*100</f>
        <v>13.6578897518469</v>
      </c>
    </row>
    <row r="8796" spans="1:18">
      <c r="A8796" s="2" t="s">
        <v>8</v>
      </c>
      <c r="B8796" s="2" t="s">
        <v>9</v>
      </c>
      <c r="C8796" s="4" t="s">
        <v>10</v>
      </c>
      <c r="D8796" s="4"/>
      <c r="E8796" s="4"/>
      <c r="F8796" s="2"/>
      <c r="G8796" s="2">
        <f>SUM(G8780:G8795)</f>
        <v>-178.38</v>
      </c>
      <c r="H8796" s="2"/>
      <c r="I8796" s="2"/>
      <c r="J8796" s="2"/>
      <c r="K8796" s="2"/>
      <c r="L8796" s="2"/>
      <c r="M8796" s="2"/>
      <c r="N8796" s="2"/>
      <c r="O8796" s="2"/>
      <c r="P8796" s="2"/>
      <c r="Q8796" s="2">
        <f>SUM(Q8780:Q8795)</f>
        <v>134800</v>
      </c>
      <c r="R8796" s="2"/>
    </row>
    <row r="8797" customFormat="1" spans="3:8">
      <c r="C8797" s="5"/>
      <c r="D8797" s="5"/>
      <c r="E8797" s="5"/>
      <c r="H8797" s="6">
        <v>42257</v>
      </c>
    </row>
    <row r="8798" customFormat="1" spans="10:10">
      <c r="J8798" s="6">
        <f>H8797+1</f>
        <v>42258</v>
      </c>
    </row>
    <row r="8799" customFormat="1" spans="2:11">
      <c r="B8799" t="s">
        <v>11</v>
      </c>
      <c r="K8799" s="7">
        <f ca="1">NOW()</f>
        <v>42259.9654398148</v>
      </c>
    </row>
    <row r="8800" customFormat="1" spans="9:9">
      <c r="I8800" t="e">
        <f>D8792+1</f>
        <v>#VALUE!</v>
      </c>
    </row>
    <row r="8801" spans="2:18">
      <c r="B8801" s="2" t="str">
        <f>"币种"</f>
        <v>币种</v>
      </c>
      <c r="C8801" s="2" t="str">
        <f>"余额"</f>
        <v>余额</v>
      </c>
      <c r="D8801" s="2" t="str">
        <f>"可用"</f>
        <v>可用</v>
      </c>
      <c r="E8801" s="2" t="str">
        <f>"可取"</f>
        <v>可取</v>
      </c>
      <c r="F8801" s="2" t="str">
        <f>"参考市值"</f>
        <v>参考市值</v>
      </c>
      <c r="G8801" s="2" t="str">
        <f>"资产"</f>
        <v>资产</v>
      </c>
      <c r="H8801" s="2" t="str">
        <f>"盈亏"</f>
        <v>盈亏</v>
      </c>
      <c r="I8801" s="2"/>
      <c r="J8801" s="2"/>
      <c r="K8801" s="2"/>
      <c r="L8801" s="2"/>
      <c r="M8801" s="2"/>
      <c r="N8801" s="2"/>
      <c r="O8801" s="2"/>
      <c r="P8801" s="2"/>
      <c r="Q8801" s="2"/>
      <c r="R8801" s="2"/>
    </row>
    <row r="8802" spans="2:18">
      <c r="B8802" s="2" t="str">
        <f>"人民币"</f>
        <v>人民币</v>
      </c>
      <c r="C8802" s="2" t="str">
        <f>"5508.71"</f>
        <v>5508.71</v>
      </c>
      <c r="D8802" s="2" t="str">
        <f>"138.54"</f>
        <v>138.54</v>
      </c>
      <c r="E8802" s="2" t="str">
        <f>"138.54"</f>
        <v>138.54</v>
      </c>
      <c r="F8802" s="2" t="str">
        <f>"91616.00"</f>
        <v>91616.00</v>
      </c>
      <c r="G8802" s="2" t="str">
        <f>"91754.54"</f>
        <v>91754.54</v>
      </c>
      <c r="H8802" s="2" t="str">
        <f>"-9194.42"</f>
        <v>-9194.42</v>
      </c>
      <c r="I8802" s="2"/>
      <c r="J8802" s="2"/>
      <c r="K8802" s="2"/>
      <c r="L8802" s="2"/>
      <c r="M8802" s="2"/>
      <c r="N8802" s="2"/>
      <c r="O8802" s="2"/>
      <c r="P8802" s="2"/>
      <c r="Q8802" s="2"/>
      <c r="R8802" s="2"/>
    </row>
    <row r="8803" spans="2:18">
      <c r="B8803" s="2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8"/>
    </row>
    <row r="8804" spans="2:18">
      <c r="B8804" s="2" t="s">
        <v>0</v>
      </c>
      <c r="C8804" s="2" t="str">
        <f>"证券数量"</f>
        <v>证券数量</v>
      </c>
      <c r="D8804" s="2" t="s">
        <v>1</v>
      </c>
      <c r="E8804" s="2" t="str">
        <f>"价格币种"</f>
        <v>价格币种</v>
      </c>
      <c r="F8804" s="2" t="str">
        <f>"成本价"</f>
        <v>成本价</v>
      </c>
      <c r="G8804" s="2" t="str">
        <f>"浮动盈亏"</f>
        <v>浮动盈亏</v>
      </c>
      <c r="H8804" s="2" t="str">
        <f>"盈亏比例(%)"</f>
        <v>盈亏比例(%)</v>
      </c>
      <c r="I8804" s="2" t="str">
        <f>"折算汇率"</f>
        <v>折算汇率</v>
      </c>
      <c r="J8804" s="2" t="str">
        <f>"最新市值"</f>
        <v>最新市值</v>
      </c>
      <c r="K8804" s="2" t="str">
        <f>"当前价"</f>
        <v>当前价</v>
      </c>
      <c r="L8804" s="2" t="str">
        <f>"今买数量"</f>
        <v>今买数量</v>
      </c>
      <c r="M8804" s="2" t="str">
        <f>"今卖数量"</f>
        <v>今卖数量</v>
      </c>
      <c r="N8804" s="2" t="str">
        <f>"证券代码"</f>
        <v>证券代码</v>
      </c>
      <c r="O8804" s="2" t="str">
        <f>"股东代码"</f>
        <v>股东代码</v>
      </c>
      <c r="P8804" s="2" t="str">
        <f>"成本金额"</f>
        <v>成本金额</v>
      </c>
      <c r="Q8804" s="2" t="s">
        <v>2</v>
      </c>
      <c r="R8804" s="2"/>
    </row>
    <row r="8805" spans="2:18">
      <c r="B8805" s="2" t="s">
        <v>4</v>
      </c>
      <c r="C8805" s="9" t="s">
        <v>5</v>
      </c>
      <c r="D8805" s="9" t="s">
        <v>5</v>
      </c>
      <c r="E8805" s="2" t="str">
        <f t="shared" ref="E8805:E8820" si="2628">"人民币"</f>
        <v>人民币</v>
      </c>
      <c r="F8805" s="2">
        <v>19.758</v>
      </c>
      <c r="G8805" s="2">
        <v>-1294.53</v>
      </c>
      <c r="H8805" s="2">
        <v>-8.19</v>
      </c>
      <c r="I8805" s="9" t="s">
        <v>6</v>
      </c>
      <c r="J8805" s="2">
        <v>14512</v>
      </c>
      <c r="K8805" s="2">
        <v>18.14</v>
      </c>
      <c r="L8805" s="2">
        <v>0</v>
      </c>
      <c r="M8805" s="2">
        <v>0</v>
      </c>
      <c r="N8805" s="2" t="str">
        <f>"000936"</f>
        <v>000936</v>
      </c>
      <c r="O8805" s="2" t="str">
        <f t="shared" ref="O8805:O8808" si="2629">"0157472516"</f>
        <v>0157472516</v>
      </c>
      <c r="P8805" s="2" t="str">
        <f>"15806.53"</f>
        <v>15806.53</v>
      </c>
      <c r="Q8805" s="2">
        <v>30</v>
      </c>
      <c r="R8805" s="2">
        <f t="shared" ref="R8805:R8820" si="2630">Q8805*C8805</f>
        <v>24000</v>
      </c>
    </row>
    <row r="8806" spans="2:18">
      <c r="B8806" s="2" t="str">
        <f>"创业板B"</f>
        <v>创业板B</v>
      </c>
      <c r="C8806" s="2">
        <v>10000</v>
      </c>
      <c r="D8806" s="2">
        <v>10000</v>
      </c>
      <c r="E8806" s="2" t="str">
        <f>"人民币"</f>
        <v>人民币</v>
      </c>
      <c r="F8806" s="2">
        <v>1.116</v>
      </c>
      <c r="G8806" s="2">
        <v>-927.5</v>
      </c>
      <c r="H8806" s="2">
        <v>-8.33</v>
      </c>
      <c r="I8806" s="2"/>
      <c r="J8806" s="2">
        <v>10230</v>
      </c>
      <c r="K8806" s="2">
        <v>1.023</v>
      </c>
      <c r="L8806" s="2">
        <v>0</v>
      </c>
      <c r="M8806" s="2">
        <v>0</v>
      </c>
      <c r="N8806" s="2" t="str">
        <f>"150153"</f>
        <v>150153</v>
      </c>
      <c r="O8806" s="2" t="str">
        <f>"0157472516"</f>
        <v>0157472516</v>
      </c>
      <c r="P8806" s="2" t="str">
        <f>"11157.50"</f>
        <v>11157.50</v>
      </c>
      <c r="Q8806" s="2">
        <v>1.3</v>
      </c>
      <c r="R8806" s="2">
        <f>Q8806*C8806</f>
        <v>13000</v>
      </c>
    </row>
    <row r="8807" spans="2:18">
      <c r="B8807" s="2" t="s">
        <v>7</v>
      </c>
      <c r="C8807" s="2">
        <v>600</v>
      </c>
      <c r="D8807" s="2">
        <v>600</v>
      </c>
      <c r="E8807" s="2" t="str">
        <f>"人民币"</f>
        <v>人民币</v>
      </c>
      <c r="F8807" s="2">
        <v>17.548</v>
      </c>
      <c r="G8807" s="2">
        <v>-310.88</v>
      </c>
      <c r="H8807" s="2">
        <v>-2.95</v>
      </c>
      <c r="I8807" s="2"/>
      <c r="J8807" s="2">
        <v>10218</v>
      </c>
      <c r="K8807" s="2">
        <v>17.03</v>
      </c>
      <c r="L8807" s="2">
        <v>0</v>
      </c>
      <c r="M8807" s="2">
        <v>0</v>
      </c>
      <c r="N8807" s="2" t="str">
        <f>"600008"</f>
        <v>600008</v>
      </c>
      <c r="O8807" s="2" t="str">
        <f t="shared" ref="O8807:O8810" si="2631">"A453612732"</f>
        <v>A453612732</v>
      </c>
      <c r="P8807" s="2" t="str">
        <f>"10528.88"</f>
        <v>10528.88</v>
      </c>
      <c r="Q8807" s="2">
        <v>25</v>
      </c>
      <c r="R8807" s="2">
        <f>Q8807*C8807</f>
        <v>15000</v>
      </c>
    </row>
    <row r="8808" spans="2:18">
      <c r="B8808" s="2" t="str">
        <f>"华英农业"</f>
        <v>华英农业</v>
      </c>
      <c r="C8808" s="2">
        <v>600</v>
      </c>
      <c r="D8808" s="2">
        <v>300</v>
      </c>
      <c r="E8808" s="2" t="str">
        <f>"人民币"</f>
        <v>人民币</v>
      </c>
      <c r="F8808" s="2">
        <v>14.948</v>
      </c>
      <c r="G8808" s="2">
        <v>-418.66</v>
      </c>
      <c r="H8808" s="2">
        <v>-4.67</v>
      </c>
      <c r="I8808" s="2"/>
      <c r="J8808" s="2">
        <v>8550</v>
      </c>
      <c r="K8808" s="2">
        <v>14.25</v>
      </c>
      <c r="L8808" s="2">
        <v>300</v>
      </c>
      <c r="M8808" s="2">
        <v>0</v>
      </c>
      <c r="N8808" s="2" t="str">
        <f>"002321"</f>
        <v>002321</v>
      </c>
      <c r="O8808" s="2" t="str">
        <f>"0157472516"</f>
        <v>0157472516</v>
      </c>
      <c r="P8808" s="2" t="str">
        <f>"8968.66"</f>
        <v>8968.66</v>
      </c>
      <c r="Q8808" s="2">
        <v>25</v>
      </c>
      <c r="R8808" s="2">
        <f>Q8808*C8808</f>
        <v>15000</v>
      </c>
    </row>
    <row r="8809" spans="2:18">
      <c r="B8809" s="2" t="str">
        <f>"*ST阳化"</f>
        <v>*ST阳化</v>
      </c>
      <c r="C8809" s="2">
        <v>900</v>
      </c>
      <c r="D8809" s="2">
        <v>600</v>
      </c>
      <c r="E8809" s="2" t="str">
        <f>"人民币"</f>
        <v>人民币</v>
      </c>
      <c r="F8809" s="2">
        <v>7.599</v>
      </c>
      <c r="G8809" s="2">
        <v>-80.2</v>
      </c>
      <c r="H8809" s="2">
        <v>-1.17</v>
      </c>
      <c r="I8809" s="2"/>
      <c r="J8809" s="2">
        <v>6759</v>
      </c>
      <c r="K8809" s="2">
        <v>7.51</v>
      </c>
      <c r="L8809" s="2">
        <v>300</v>
      </c>
      <c r="M8809" s="2">
        <v>0</v>
      </c>
      <c r="N8809" s="2" t="str">
        <f>"600691"</f>
        <v>600691</v>
      </c>
      <c r="O8809" s="2" t="str">
        <f>"A453612732"</f>
        <v>A453612732</v>
      </c>
      <c r="P8809" s="2" t="str">
        <f>"6839.20"</f>
        <v>6839.20</v>
      </c>
      <c r="Q8809" s="2">
        <v>11</v>
      </c>
      <c r="R8809" s="2">
        <f>Q8809*C8809</f>
        <v>9900</v>
      </c>
    </row>
    <row r="8810" spans="2:18">
      <c r="B8810" s="2" t="str">
        <f>"雪峰科技"</f>
        <v>雪峰科技</v>
      </c>
      <c r="C8810" s="2">
        <v>200</v>
      </c>
      <c r="D8810" s="2">
        <v>100</v>
      </c>
      <c r="E8810" s="2" t="str">
        <f>"人民币"</f>
        <v>人民币</v>
      </c>
      <c r="F8810" s="2">
        <v>37.898</v>
      </c>
      <c r="G8810" s="2">
        <v>-1239.59</v>
      </c>
      <c r="H8810" s="2">
        <v>-16.35</v>
      </c>
      <c r="I8810" s="2"/>
      <c r="J8810" s="2">
        <v>6340</v>
      </c>
      <c r="K8810" s="2">
        <v>31.7</v>
      </c>
      <c r="L8810" s="2">
        <v>100</v>
      </c>
      <c r="M8810" s="2">
        <v>0</v>
      </c>
      <c r="N8810" s="2" t="str">
        <f>"603227"</f>
        <v>603227</v>
      </c>
      <c r="O8810" s="2" t="str">
        <f>"A453612732"</f>
        <v>A453612732</v>
      </c>
      <c r="P8810" s="2" t="str">
        <f>"7579.59"</f>
        <v>7579.59</v>
      </c>
      <c r="Q8810" s="2">
        <v>42</v>
      </c>
      <c r="R8810" s="2">
        <f>Q8810*C8810</f>
        <v>8400</v>
      </c>
    </row>
    <row r="8811" spans="2:18">
      <c r="B8811" s="2" t="str">
        <f>"三花股份"</f>
        <v>三花股份</v>
      </c>
      <c r="C8811" s="2">
        <v>400</v>
      </c>
      <c r="D8811" s="2">
        <v>400</v>
      </c>
      <c r="E8811" s="2" t="str">
        <f>"人民币"</f>
        <v>人民币</v>
      </c>
      <c r="F8811" s="2">
        <v>13.737</v>
      </c>
      <c r="G8811" s="2">
        <v>69.25</v>
      </c>
      <c r="H8811" s="2">
        <v>1.26</v>
      </c>
      <c r="I8811" s="2"/>
      <c r="J8811" s="2">
        <v>5564</v>
      </c>
      <c r="K8811" s="2">
        <v>13.91</v>
      </c>
      <c r="L8811" s="2">
        <v>0</v>
      </c>
      <c r="M8811" s="2">
        <v>0</v>
      </c>
      <c r="N8811" s="2" t="str">
        <f>"002050"</f>
        <v>002050</v>
      </c>
      <c r="O8811" s="2" t="str">
        <f t="shared" ref="O8811:O8816" si="2632">"0157472516"</f>
        <v>0157472516</v>
      </c>
      <c r="P8811" s="2" t="str">
        <f>"5494.75"</f>
        <v>5494.75</v>
      </c>
      <c r="Q8811" s="2">
        <v>20</v>
      </c>
      <c r="R8811" s="2">
        <f>Q8811*C8811</f>
        <v>8000</v>
      </c>
    </row>
    <row r="8812" spans="2:18">
      <c r="B8812" s="2" t="str">
        <f>"农 产 品"</f>
        <v>农 产 品</v>
      </c>
      <c r="C8812" s="2">
        <v>200</v>
      </c>
      <c r="D8812" s="2">
        <v>200</v>
      </c>
      <c r="E8812" s="2" t="str">
        <f>"人民币"</f>
        <v>人民币</v>
      </c>
      <c r="F8812" s="2">
        <v>25.665</v>
      </c>
      <c r="G8812" s="2">
        <v>-601</v>
      </c>
      <c r="H8812" s="2">
        <v>-11.71</v>
      </c>
      <c r="I8812" s="2"/>
      <c r="J8812" s="2">
        <v>4532</v>
      </c>
      <c r="K8812" s="2">
        <v>22.66</v>
      </c>
      <c r="L8812" s="2">
        <v>0</v>
      </c>
      <c r="M8812" s="2">
        <v>0</v>
      </c>
      <c r="N8812" s="2" t="str">
        <f>"000061"</f>
        <v>000061</v>
      </c>
      <c r="O8812" s="2" t="str">
        <f>"0157472516"</f>
        <v>0157472516</v>
      </c>
      <c r="P8812" s="2" t="str">
        <f>"5133.00"</f>
        <v>5133.00</v>
      </c>
      <c r="Q8812" s="2">
        <v>35</v>
      </c>
      <c r="R8812" s="2">
        <f>Q8812*C8812</f>
        <v>7000</v>
      </c>
    </row>
    <row r="8813" spans="2:18">
      <c r="B8813" s="2" t="str">
        <f>"北京城建"</f>
        <v>北京城建</v>
      </c>
      <c r="C8813" s="2">
        <v>200</v>
      </c>
      <c r="D8813" s="2">
        <v>200</v>
      </c>
      <c r="E8813" s="2" t="str">
        <f>"人民币"</f>
        <v>人民币</v>
      </c>
      <c r="F8813" s="2">
        <v>24.605</v>
      </c>
      <c r="G8813" s="2">
        <v>-394.99</v>
      </c>
      <c r="H8813" s="2">
        <v>-8.03</v>
      </c>
      <c r="I8813" s="2"/>
      <c r="J8813" s="2">
        <v>4526</v>
      </c>
      <c r="K8813" s="2">
        <v>22.63</v>
      </c>
      <c r="L8813" s="2">
        <v>0</v>
      </c>
      <c r="M8813" s="2">
        <v>0</v>
      </c>
      <c r="N8813" s="2" t="str">
        <f>"600266"</f>
        <v>600266</v>
      </c>
      <c r="O8813" s="2" t="str">
        <f t="shared" ref="O8813:O8815" si="2633">"A453612732"</f>
        <v>A453612732</v>
      </c>
      <c r="P8813" s="2" t="str">
        <f>"4920.99"</f>
        <v>4920.99</v>
      </c>
      <c r="Q8813" s="2">
        <v>28</v>
      </c>
      <c r="R8813" s="2">
        <f>Q8813*C8813</f>
        <v>5600</v>
      </c>
    </row>
    <row r="8814" spans="2:18">
      <c r="B8814" s="2" t="str">
        <f>"上汽集团"</f>
        <v>上汽集团</v>
      </c>
      <c r="C8814" s="2">
        <v>200</v>
      </c>
      <c r="D8814" s="2">
        <v>200</v>
      </c>
      <c r="E8814" s="2" t="str">
        <f>"人民币"</f>
        <v>人民币</v>
      </c>
      <c r="F8814" s="2">
        <v>24.736</v>
      </c>
      <c r="G8814" s="2">
        <v>-449.12</v>
      </c>
      <c r="H8814" s="2">
        <v>-9.08</v>
      </c>
      <c r="I8814" s="2"/>
      <c r="J8814" s="2">
        <v>4498</v>
      </c>
      <c r="K8814" s="2">
        <v>22.49</v>
      </c>
      <c r="L8814" s="2">
        <v>0</v>
      </c>
      <c r="M8814" s="2">
        <v>0</v>
      </c>
      <c r="N8814" s="2" t="str">
        <f>"600104"</f>
        <v>600104</v>
      </c>
      <c r="O8814" s="2" t="str">
        <f>"A453612732"</f>
        <v>A453612732</v>
      </c>
      <c r="P8814" s="2" t="str">
        <f>"4947.12"</f>
        <v>4947.12</v>
      </c>
      <c r="Q8814" s="2">
        <v>35</v>
      </c>
      <c r="R8814" s="2">
        <f>Q8814*C8814</f>
        <v>7000</v>
      </c>
    </row>
    <row r="8815" spans="2:18">
      <c r="B8815" s="2" t="str">
        <f>"中海集运"</f>
        <v>中海集运</v>
      </c>
      <c r="C8815" s="2">
        <v>400</v>
      </c>
      <c r="D8815" s="2">
        <v>400</v>
      </c>
      <c r="E8815" s="2" t="str">
        <f>"人民币"</f>
        <v>人民币</v>
      </c>
      <c r="F8815" s="2">
        <v>9.099</v>
      </c>
      <c r="G8815" s="2">
        <v>-167.68</v>
      </c>
      <c r="H8815" s="2">
        <v>-4.6</v>
      </c>
      <c r="I8815" s="2"/>
      <c r="J8815" s="2">
        <v>3472</v>
      </c>
      <c r="K8815" s="2">
        <v>8.68</v>
      </c>
      <c r="L8815" s="2">
        <v>0</v>
      </c>
      <c r="M8815" s="2">
        <v>0</v>
      </c>
      <c r="N8815" s="2" t="str">
        <f>"601866"</f>
        <v>601866</v>
      </c>
      <c r="O8815" s="2" t="str">
        <f>"A453612732"</f>
        <v>A453612732</v>
      </c>
      <c r="P8815" s="2" t="str">
        <f>"3639.68"</f>
        <v>3639.68</v>
      </c>
      <c r="Q8815" s="2">
        <v>12</v>
      </c>
      <c r="R8815" s="2">
        <f>Q8815*C8815</f>
        <v>4800</v>
      </c>
    </row>
    <row r="8816" spans="2:18">
      <c r="B8816" s="2" t="str">
        <f>"中航军B"</f>
        <v>中航军B</v>
      </c>
      <c r="C8816" s="2">
        <v>3000</v>
      </c>
      <c r="D8816" s="2">
        <v>3000</v>
      </c>
      <c r="E8816" s="2" t="str">
        <f>"人民币"</f>
        <v>人民币</v>
      </c>
      <c r="F8816" s="2">
        <v>0.972</v>
      </c>
      <c r="G8816" s="2">
        <v>-62</v>
      </c>
      <c r="H8816" s="2">
        <v>-2.16</v>
      </c>
      <c r="I8816" s="2"/>
      <c r="J8816" s="2">
        <v>2853</v>
      </c>
      <c r="K8816" s="2">
        <v>0.951</v>
      </c>
      <c r="L8816" s="2">
        <v>0</v>
      </c>
      <c r="M8816" s="2">
        <v>0</v>
      </c>
      <c r="N8816" s="2" t="str">
        <f>"150222"</f>
        <v>150222</v>
      </c>
      <c r="O8816" s="2" t="str">
        <f>"0157472516"</f>
        <v>0157472516</v>
      </c>
      <c r="P8816" s="2" t="str">
        <f>"2915.00"</f>
        <v>2915.00</v>
      </c>
      <c r="Q8816" s="2">
        <v>1.1</v>
      </c>
      <c r="R8816" s="2">
        <f>Q8816*C8816</f>
        <v>3300</v>
      </c>
    </row>
    <row r="8817" spans="2:18">
      <c r="B8817" s="2" t="str">
        <f>"华贸物流"</f>
        <v>华贸物流</v>
      </c>
      <c r="C8817" s="2">
        <v>200</v>
      </c>
      <c r="D8817" s="2">
        <v>200</v>
      </c>
      <c r="E8817" s="2" t="str">
        <f>"人民币"</f>
        <v>人民币</v>
      </c>
      <c r="F8817" s="2">
        <v>16.576</v>
      </c>
      <c r="G8817" s="2">
        <v>-473.12</v>
      </c>
      <c r="H8817" s="2">
        <v>-14.27</v>
      </c>
      <c r="I8817" s="2"/>
      <c r="J8817" s="2">
        <v>2842</v>
      </c>
      <c r="K8817" s="2">
        <v>14.21</v>
      </c>
      <c r="L8817" s="2">
        <v>0</v>
      </c>
      <c r="M8817" s="2">
        <v>0</v>
      </c>
      <c r="N8817" s="2" t="str">
        <f>"603128"</f>
        <v>603128</v>
      </c>
      <c r="O8817" s="2" t="str">
        <f t="shared" ref="O8817:O8820" si="2634">"A453612732"</f>
        <v>A453612732</v>
      </c>
      <c r="P8817" s="2" t="str">
        <f>"3315.12"</f>
        <v>3315.12</v>
      </c>
      <c r="Q8817" s="2">
        <v>20</v>
      </c>
      <c r="R8817" s="2">
        <f>Q8817*C8817</f>
        <v>4000</v>
      </c>
    </row>
    <row r="8818" spans="2:18">
      <c r="B8818" s="2" t="str">
        <f>"盛达矿业"</f>
        <v>盛达矿业</v>
      </c>
      <c r="C8818" s="2">
        <v>100</v>
      </c>
      <c r="D8818" s="2">
        <v>100</v>
      </c>
      <c r="E8818" s="2" t="str">
        <f>"人民币"</f>
        <v>人民币</v>
      </c>
      <c r="F8818" s="2">
        <v>38.308</v>
      </c>
      <c r="G8818" s="2">
        <v>-1175.77</v>
      </c>
      <c r="H8818" s="2">
        <v>-30.69</v>
      </c>
      <c r="I8818" s="2"/>
      <c r="J8818" s="2">
        <v>2655</v>
      </c>
      <c r="K8818" s="2">
        <v>26.55</v>
      </c>
      <c r="L8818" s="2">
        <v>0</v>
      </c>
      <c r="M8818" s="2">
        <v>100</v>
      </c>
      <c r="N8818" s="2" t="str">
        <f>"000603"</f>
        <v>000603</v>
      </c>
      <c r="O8818" s="2" t="str">
        <f>"0157472516"</f>
        <v>0157472516</v>
      </c>
      <c r="P8818" s="2" t="str">
        <f>"3830.77"</f>
        <v>3830.77</v>
      </c>
      <c r="Q8818" s="2">
        <v>40</v>
      </c>
      <c r="R8818" s="2">
        <f>Q8818*C8818</f>
        <v>4000</v>
      </c>
    </row>
    <row r="8819" spans="2:18">
      <c r="B8819" s="2" t="str">
        <f>"大众交通"</f>
        <v>大众交通</v>
      </c>
      <c r="C8819" s="2">
        <v>100</v>
      </c>
      <c r="D8819" s="2">
        <v>100</v>
      </c>
      <c r="E8819" s="2" t="str">
        <f>"人民币"</f>
        <v>人民币</v>
      </c>
      <c r="F8819" s="2">
        <v>30.941</v>
      </c>
      <c r="G8819" s="2">
        <v>-1037.13</v>
      </c>
      <c r="H8819" s="2">
        <v>-33.52</v>
      </c>
      <c r="I8819" s="2"/>
      <c r="J8819" s="2">
        <v>2057</v>
      </c>
      <c r="K8819" s="2">
        <v>20.57</v>
      </c>
      <c r="L8819" s="2">
        <v>0</v>
      </c>
      <c r="M8819" s="2">
        <v>0</v>
      </c>
      <c r="N8819" s="2" t="str">
        <f>"600611"</f>
        <v>600611</v>
      </c>
      <c r="O8819" s="2" t="str">
        <f>"A453612732"</f>
        <v>A453612732</v>
      </c>
      <c r="P8819" s="2" t="str">
        <f>"3094.13"</f>
        <v>3094.13</v>
      </c>
      <c r="Q8819" s="2">
        <v>28</v>
      </c>
      <c r="R8819" s="2">
        <f>Q8819*C8819</f>
        <v>2800</v>
      </c>
    </row>
    <row r="8820" spans="2:18">
      <c r="B8820" s="2" t="str">
        <f>"中国中车"</f>
        <v>中国中车</v>
      </c>
      <c r="C8820" s="2">
        <v>100</v>
      </c>
      <c r="D8820" s="2">
        <v>100</v>
      </c>
      <c r="E8820" s="2" t="str">
        <f>"人民币"</f>
        <v>人民币</v>
      </c>
      <c r="F8820" s="2">
        <v>26.395</v>
      </c>
      <c r="G8820" s="2">
        <v>-631.5</v>
      </c>
      <c r="H8820" s="2">
        <v>-23.92</v>
      </c>
      <c r="I8820" s="2"/>
      <c r="J8820" s="2">
        <v>2008</v>
      </c>
      <c r="K8820" s="2">
        <v>20.08</v>
      </c>
      <c r="L8820" s="2">
        <v>0</v>
      </c>
      <c r="M8820" s="2">
        <v>100</v>
      </c>
      <c r="N8820" s="2" t="str">
        <f>"601766"</f>
        <v>601766</v>
      </c>
      <c r="O8820" s="2" t="str">
        <f>"A453612732"</f>
        <v>A453612732</v>
      </c>
      <c r="P8820" s="2" t="str">
        <f>"2639.50"</f>
        <v>2639.50</v>
      </c>
      <c r="Q8820" s="2">
        <v>30</v>
      </c>
      <c r="R8820" s="2">
        <f>Q8820*C8820</f>
        <v>3000</v>
      </c>
    </row>
    <row r="8821" spans="2:18">
      <c r="B8821" s="2" t="s">
        <v>8</v>
      </c>
      <c r="C8821" s="2" t="s">
        <v>9</v>
      </c>
      <c r="D8821" s="4" t="s">
        <v>10</v>
      </c>
      <c r="E8821" s="4"/>
      <c r="F8821" s="4"/>
      <c r="G8821" s="2"/>
      <c r="H8821" s="2">
        <f>SUM(H8805:H8820)</f>
        <v>-178.38</v>
      </c>
      <c r="I8821" s="2"/>
      <c r="J8821" s="2"/>
      <c r="K8821" s="2"/>
      <c r="L8821" s="2"/>
      <c r="M8821" s="2"/>
      <c r="N8821" s="2"/>
      <c r="O8821" s="2"/>
      <c r="P8821" s="2"/>
      <c r="Q8821" s="2"/>
      <c r="R8821" s="2">
        <f>SUM(R8805:R8820)</f>
        <v>134800</v>
      </c>
    </row>
    <row r="8822" customFormat="1" spans="4:9">
      <c r="D8822" s="5"/>
      <c r="E8822" s="5"/>
      <c r="F8822" s="5"/>
      <c r="I8822" s="6">
        <v>42257</v>
      </c>
    </row>
    <row r="8823" customFormat="1" spans="11:11">
      <c r="K8823" s="6">
        <f>I8822+1</f>
        <v>42258</v>
      </c>
    </row>
    <row r="8824" customFormat="1" spans="3:12">
      <c r="C8824" t="s">
        <v>11</v>
      </c>
      <c r="L8824" s="7">
        <f ca="1">NOW()</f>
        <v>42259.9654398148</v>
      </c>
    </row>
    <row r="8825" customFormat="1" spans="10:10">
      <c r="J8825" t="e">
        <f>E8817+1</f>
        <v>#VALUE!</v>
      </c>
    </row>
    <row r="8826" customFormat="1" spans="7:7">
      <c r="G8826" t="s">
        <v>12</v>
      </c>
    </row>
    <row r="8827" customFormat="1" spans="6:6">
      <c r="F8827" t="s">
        <v>13</v>
      </c>
    </row>
    <row r="8828" spans="1:17">
      <c r="A8828" s="2" t="str">
        <f>"币种"</f>
        <v>币种</v>
      </c>
      <c r="B8828" s="2" t="str">
        <f>"余额"</f>
        <v>余额</v>
      </c>
      <c r="C8828" s="2" t="str">
        <f>"可用"</f>
        <v>可用</v>
      </c>
      <c r="D8828" s="2" t="str">
        <f>"可取"</f>
        <v>可取</v>
      </c>
      <c r="E8828" s="2" t="str">
        <f>"参考市值"</f>
        <v>参考市值</v>
      </c>
      <c r="F8828" s="2" t="str">
        <f>"资产"</f>
        <v>资产</v>
      </c>
      <c r="G8828" s="2" t="str">
        <f>"盈亏"</f>
        <v>盈亏</v>
      </c>
      <c r="H8828" s="2"/>
      <c r="I8828" s="2"/>
      <c r="J8828" s="2"/>
      <c r="K8828" s="2"/>
      <c r="L8828" s="2"/>
      <c r="M8828" s="2"/>
      <c r="N8828" s="2"/>
      <c r="O8828" s="2"/>
      <c r="P8828" s="2"/>
      <c r="Q8828" s="2"/>
    </row>
    <row r="8829" spans="1:17">
      <c r="A8829" s="2" t="str">
        <f>"人民币"</f>
        <v>人民币</v>
      </c>
      <c r="B8829" s="2" t="str">
        <f>"5508.71"</f>
        <v>5508.71</v>
      </c>
      <c r="C8829" s="2" t="str">
        <f>"138.54"</f>
        <v>138.54</v>
      </c>
      <c r="D8829" s="2" t="str">
        <f>"138.54"</f>
        <v>138.54</v>
      </c>
      <c r="E8829" s="2" t="str">
        <f>"91616.00"</f>
        <v>91616.00</v>
      </c>
      <c r="F8829" s="2" t="str">
        <f>"91754.54"</f>
        <v>91754.54</v>
      </c>
      <c r="G8829" s="2" t="str">
        <f>"-9194.42"</f>
        <v>-9194.42</v>
      </c>
      <c r="H8829" s="2"/>
      <c r="I8829" s="2"/>
      <c r="J8829" s="2"/>
      <c r="K8829" s="2"/>
      <c r="L8829" s="2"/>
      <c r="M8829" s="2"/>
      <c r="N8829" s="2"/>
      <c r="O8829" s="2"/>
      <c r="P8829" s="2"/>
      <c r="Q8829" s="2"/>
    </row>
    <row r="8830" spans="1:17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8"/>
    </row>
    <row r="8831" spans="1:18">
      <c r="A8831" s="2" t="s">
        <v>0</v>
      </c>
      <c r="B8831" s="2" t="str">
        <f>"证券数量"</f>
        <v>证券数量</v>
      </c>
      <c r="C8831" s="2" t="s">
        <v>1</v>
      </c>
      <c r="D8831" s="2" t="str">
        <f>"价格币种"</f>
        <v>价格币种</v>
      </c>
      <c r="E8831" s="2" t="str">
        <f>"成本价"</f>
        <v>成本价</v>
      </c>
      <c r="F8831" s="2" t="str">
        <f>"浮动盈亏"</f>
        <v>浮动盈亏</v>
      </c>
      <c r="G8831" s="2" t="str">
        <f>"盈亏比例(%)"</f>
        <v>盈亏比例(%)</v>
      </c>
      <c r="H8831" s="2" t="str">
        <f>"折算汇率"</f>
        <v>折算汇率</v>
      </c>
      <c r="I8831" s="2" t="str">
        <f>"最新市值"</f>
        <v>最新市值</v>
      </c>
      <c r="J8831" s="2" t="str">
        <f>"当前价"</f>
        <v>当前价</v>
      </c>
      <c r="K8831" s="2" t="str">
        <f>"今买数量"</f>
        <v>今买数量</v>
      </c>
      <c r="L8831" s="2" t="str">
        <f>"今卖数量"</f>
        <v>今卖数量</v>
      </c>
      <c r="M8831" s="2" t="str">
        <f>"证券代码"</f>
        <v>证券代码</v>
      </c>
      <c r="N8831" s="2" t="str">
        <f>"股东代码"</f>
        <v>股东代码</v>
      </c>
      <c r="O8831" s="2" t="str">
        <f>"成本金额"</f>
        <v>成本金额</v>
      </c>
      <c r="P8831" s="2" t="s">
        <v>2</v>
      </c>
      <c r="Q8831" s="2"/>
      <c r="R8831" s="2" t="s">
        <v>3</v>
      </c>
    </row>
    <row r="8832" spans="1:18">
      <c r="A8832" s="2" t="s">
        <v>4</v>
      </c>
      <c r="B8832" s="9" t="s">
        <v>5</v>
      </c>
      <c r="C8832" s="9" t="s">
        <v>5</v>
      </c>
      <c r="D8832" s="2" t="str">
        <f t="shared" ref="D8832:D8847" si="2635">"人民币"</f>
        <v>人民币</v>
      </c>
      <c r="E8832" s="2">
        <v>19.758</v>
      </c>
      <c r="F8832" s="2">
        <v>-1294.53</v>
      </c>
      <c r="G8832" s="2">
        <v>-8.19</v>
      </c>
      <c r="H8832" s="9" t="s">
        <v>6</v>
      </c>
      <c r="I8832" s="2">
        <v>14512</v>
      </c>
      <c r="J8832" s="2">
        <v>18.14</v>
      </c>
      <c r="K8832" s="2">
        <v>0</v>
      </c>
      <c r="L8832" s="2">
        <v>0</v>
      </c>
      <c r="M8832" s="2" t="str">
        <f>"000936"</f>
        <v>000936</v>
      </c>
      <c r="N8832" s="2" t="str">
        <f t="shared" ref="N8832:N8835" si="2636">"0157472516"</f>
        <v>0157472516</v>
      </c>
      <c r="O8832" s="2" t="str">
        <f>"15806.53"</f>
        <v>15806.53</v>
      </c>
      <c r="P8832" s="2">
        <v>30</v>
      </c>
      <c r="Q8832" s="2">
        <f t="shared" ref="Q8832:Q8847" si="2637">P8832*B8832</f>
        <v>24000</v>
      </c>
      <c r="R8832" s="2">
        <f t="shared" ref="R8832:R8847" si="2638">(Q8832-O8832)/O8832*100</f>
        <v>51.835981711356</v>
      </c>
    </row>
    <row r="8833" spans="1:18">
      <c r="A8833" s="2" t="str">
        <f>"创业板B"</f>
        <v>创业板B</v>
      </c>
      <c r="B8833" s="2">
        <v>10000</v>
      </c>
      <c r="C8833" s="2">
        <v>10000</v>
      </c>
      <c r="D8833" s="2" t="str">
        <f>"人民币"</f>
        <v>人民币</v>
      </c>
      <c r="E8833" s="2">
        <v>1.116</v>
      </c>
      <c r="F8833" s="2">
        <v>-927.5</v>
      </c>
      <c r="G8833" s="2">
        <v>-8.33</v>
      </c>
      <c r="H8833" s="2"/>
      <c r="I8833" s="2">
        <v>10230</v>
      </c>
      <c r="J8833" s="2">
        <v>1.023</v>
      </c>
      <c r="K8833" s="2">
        <v>0</v>
      </c>
      <c r="L8833" s="2">
        <v>0</v>
      </c>
      <c r="M8833" s="2" t="str">
        <f>"150153"</f>
        <v>150153</v>
      </c>
      <c r="N8833" s="2" t="str">
        <f>"0157472516"</f>
        <v>0157472516</v>
      </c>
      <c r="O8833" s="2" t="str">
        <f>"11157.50"</f>
        <v>11157.50</v>
      </c>
      <c r="P8833" s="2">
        <v>1.3</v>
      </c>
      <c r="Q8833" s="2">
        <f>P8833*B8833</f>
        <v>13000</v>
      </c>
      <c r="R8833" s="2">
        <f>(Q8833-O8833)/O8833*100</f>
        <v>16.5135559041004</v>
      </c>
    </row>
    <row r="8834" spans="1:18">
      <c r="A8834" s="2" t="s">
        <v>7</v>
      </c>
      <c r="B8834" s="2">
        <v>600</v>
      </c>
      <c r="C8834" s="2">
        <v>600</v>
      </c>
      <c r="D8834" s="2" t="str">
        <f>"人民币"</f>
        <v>人民币</v>
      </c>
      <c r="E8834" s="2">
        <v>17.548</v>
      </c>
      <c r="F8834" s="2">
        <v>-310.88</v>
      </c>
      <c r="G8834" s="2">
        <v>-2.95</v>
      </c>
      <c r="H8834" s="2"/>
      <c r="I8834" s="2">
        <v>10218</v>
      </c>
      <c r="J8834" s="2">
        <v>17.03</v>
      </c>
      <c r="K8834" s="2">
        <v>0</v>
      </c>
      <c r="L8834" s="2">
        <v>0</v>
      </c>
      <c r="M8834" s="2" t="str">
        <f>"600008"</f>
        <v>600008</v>
      </c>
      <c r="N8834" s="2" t="str">
        <f t="shared" ref="N8834:N8837" si="2639">"A453612732"</f>
        <v>A453612732</v>
      </c>
      <c r="O8834" s="2" t="str">
        <f>"10528.88"</f>
        <v>10528.88</v>
      </c>
      <c r="P8834" s="2">
        <v>25</v>
      </c>
      <c r="Q8834" s="2">
        <f>P8834*B8834</f>
        <v>15000</v>
      </c>
      <c r="R8834" s="2">
        <f>(Q8834-O8834)/O8834*100</f>
        <v>42.4652954540274</v>
      </c>
    </row>
    <row r="8835" spans="1:18">
      <c r="A8835" s="2" t="str">
        <f>"华英农业"</f>
        <v>华英农业</v>
      </c>
      <c r="B8835" s="2">
        <v>600</v>
      </c>
      <c r="C8835" s="2">
        <v>300</v>
      </c>
      <c r="D8835" s="2" t="str">
        <f>"人民币"</f>
        <v>人民币</v>
      </c>
      <c r="E8835" s="2">
        <v>14.948</v>
      </c>
      <c r="F8835" s="2">
        <v>-418.66</v>
      </c>
      <c r="G8835" s="2">
        <v>-4.67</v>
      </c>
      <c r="H8835" s="2"/>
      <c r="I8835" s="2">
        <v>8550</v>
      </c>
      <c r="J8835" s="2">
        <v>14.25</v>
      </c>
      <c r="K8835" s="2">
        <v>300</v>
      </c>
      <c r="L8835" s="2">
        <v>0</v>
      </c>
      <c r="M8835" s="2" t="str">
        <f>"002321"</f>
        <v>002321</v>
      </c>
      <c r="N8835" s="2" t="str">
        <f>"0157472516"</f>
        <v>0157472516</v>
      </c>
      <c r="O8835" s="2" t="str">
        <f>"8968.66"</f>
        <v>8968.66</v>
      </c>
      <c r="P8835" s="2">
        <v>25</v>
      </c>
      <c r="Q8835" s="2">
        <f>P8835*B8835</f>
        <v>15000</v>
      </c>
      <c r="R8835" s="2">
        <f>(Q8835-O8835)/O8835*100</f>
        <v>67.2490650777262</v>
      </c>
    </row>
    <row r="8836" spans="1:18">
      <c r="A8836" s="2" t="str">
        <f>"*ST阳化"</f>
        <v>*ST阳化</v>
      </c>
      <c r="B8836" s="2">
        <v>900</v>
      </c>
      <c r="C8836" s="2">
        <v>600</v>
      </c>
      <c r="D8836" s="2" t="str">
        <f>"人民币"</f>
        <v>人民币</v>
      </c>
      <c r="E8836" s="2">
        <v>7.599</v>
      </c>
      <c r="F8836" s="2">
        <v>-80.2</v>
      </c>
      <c r="G8836" s="2">
        <v>-1.17</v>
      </c>
      <c r="H8836" s="2"/>
      <c r="I8836" s="2">
        <v>6759</v>
      </c>
      <c r="J8836" s="2">
        <v>7.51</v>
      </c>
      <c r="K8836" s="2">
        <v>300</v>
      </c>
      <c r="L8836" s="2">
        <v>0</v>
      </c>
      <c r="M8836" s="2" t="str">
        <f>"600691"</f>
        <v>600691</v>
      </c>
      <c r="N8836" s="2" t="str">
        <f>"A453612732"</f>
        <v>A453612732</v>
      </c>
      <c r="O8836" s="2" t="str">
        <f>"6839.20"</f>
        <v>6839.20</v>
      </c>
      <c r="P8836" s="2">
        <v>11</v>
      </c>
      <c r="Q8836" s="2">
        <f>P8836*B8836</f>
        <v>9900</v>
      </c>
      <c r="R8836" s="2">
        <f>(Q8836-O8836)/O8836*100</f>
        <v>44.7537723710376</v>
      </c>
    </row>
    <row r="8837" spans="1:18">
      <c r="A8837" s="2" t="str">
        <f>"雪峰科技"</f>
        <v>雪峰科技</v>
      </c>
      <c r="B8837" s="2">
        <v>200</v>
      </c>
      <c r="C8837" s="2">
        <v>100</v>
      </c>
      <c r="D8837" s="2" t="str">
        <f>"人民币"</f>
        <v>人民币</v>
      </c>
      <c r="E8837" s="2">
        <v>37.898</v>
      </c>
      <c r="F8837" s="2">
        <v>-1239.59</v>
      </c>
      <c r="G8837" s="2">
        <v>-16.35</v>
      </c>
      <c r="H8837" s="2"/>
      <c r="I8837" s="2">
        <v>6340</v>
      </c>
      <c r="J8837" s="2">
        <v>31.7</v>
      </c>
      <c r="K8837" s="2">
        <v>100</v>
      </c>
      <c r="L8837" s="2">
        <v>0</v>
      </c>
      <c r="M8837" s="2" t="str">
        <f>"603227"</f>
        <v>603227</v>
      </c>
      <c r="N8837" s="2" t="str">
        <f>"A453612732"</f>
        <v>A453612732</v>
      </c>
      <c r="O8837" s="2" t="str">
        <f>"7579.59"</f>
        <v>7579.59</v>
      </c>
      <c r="P8837" s="2">
        <v>42</v>
      </c>
      <c r="Q8837" s="2">
        <f>P8837*B8837</f>
        <v>8400</v>
      </c>
      <c r="R8837" s="2">
        <f>(Q8837-O8837)/O8837*100</f>
        <v>10.8239363870605</v>
      </c>
    </row>
    <row r="8838" spans="1:18">
      <c r="A8838" s="2" t="str">
        <f>"三花股份"</f>
        <v>三花股份</v>
      </c>
      <c r="B8838" s="2">
        <v>400</v>
      </c>
      <c r="C8838" s="2">
        <v>400</v>
      </c>
      <c r="D8838" s="2" t="str">
        <f>"人民币"</f>
        <v>人民币</v>
      </c>
      <c r="E8838" s="2">
        <v>13.737</v>
      </c>
      <c r="F8838" s="2">
        <v>69.25</v>
      </c>
      <c r="G8838" s="2">
        <v>1.26</v>
      </c>
      <c r="H8838" s="2"/>
      <c r="I8838" s="2">
        <v>5564</v>
      </c>
      <c r="J8838" s="2">
        <v>13.91</v>
      </c>
      <c r="K8838" s="2">
        <v>0</v>
      </c>
      <c r="L8838" s="2">
        <v>0</v>
      </c>
      <c r="M8838" s="2" t="str">
        <f>"002050"</f>
        <v>002050</v>
      </c>
      <c r="N8838" s="2" t="str">
        <f t="shared" ref="N8838:N8843" si="2640">"0157472516"</f>
        <v>0157472516</v>
      </c>
      <c r="O8838" s="2" t="str">
        <f>"5494.75"</f>
        <v>5494.75</v>
      </c>
      <c r="P8838" s="2">
        <v>20</v>
      </c>
      <c r="Q8838" s="2">
        <f>P8838*B8838</f>
        <v>8000</v>
      </c>
      <c r="R8838" s="2">
        <f>(Q8838-O8838)/O8838*100</f>
        <v>45.5935210883116</v>
      </c>
    </row>
    <row r="8839" spans="1:18">
      <c r="A8839" s="2" t="str">
        <f>"农 产 品"</f>
        <v>农 产 品</v>
      </c>
      <c r="B8839" s="2">
        <v>200</v>
      </c>
      <c r="C8839" s="2">
        <v>200</v>
      </c>
      <c r="D8839" s="2" t="str">
        <f>"人民币"</f>
        <v>人民币</v>
      </c>
      <c r="E8839" s="2">
        <v>25.665</v>
      </c>
      <c r="F8839" s="2">
        <v>-601</v>
      </c>
      <c r="G8839" s="2">
        <v>-11.71</v>
      </c>
      <c r="H8839" s="2"/>
      <c r="I8839" s="2">
        <v>4532</v>
      </c>
      <c r="J8839" s="2">
        <v>22.66</v>
      </c>
      <c r="K8839" s="2">
        <v>0</v>
      </c>
      <c r="L8839" s="2">
        <v>0</v>
      </c>
      <c r="M8839" s="2" t="str">
        <f>"000061"</f>
        <v>000061</v>
      </c>
      <c r="N8839" s="2" t="str">
        <f>"0157472516"</f>
        <v>0157472516</v>
      </c>
      <c r="O8839" s="2" t="str">
        <f>"5133.00"</f>
        <v>5133.00</v>
      </c>
      <c r="P8839" s="2">
        <v>35</v>
      </c>
      <c r="Q8839" s="2">
        <f>P8839*B8839</f>
        <v>7000</v>
      </c>
      <c r="R8839" s="2">
        <f>(Q8839-O8839)/O8839*100</f>
        <v>36.3724917202416</v>
      </c>
    </row>
    <row r="8840" spans="1:18">
      <c r="A8840" s="2" t="str">
        <f>"北京城建"</f>
        <v>北京城建</v>
      </c>
      <c r="B8840" s="2">
        <v>200</v>
      </c>
      <c r="C8840" s="2">
        <v>200</v>
      </c>
      <c r="D8840" s="2" t="str">
        <f>"人民币"</f>
        <v>人民币</v>
      </c>
      <c r="E8840" s="2">
        <v>24.605</v>
      </c>
      <c r="F8840" s="2">
        <v>-394.99</v>
      </c>
      <c r="G8840" s="2">
        <v>-8.03</v>
      </c>
      <c r="H8840" s="2"/>
      <c r="I8840" s="2">
        <v>4526</v>
      </c>
      <c r="J8840" s="2">
        <v>22.63</v>
      </c>
      <c r="K8840" s="2">
        <v>0</v>
      </c>
      <c r="L8840" s="2">
        <v>0</v>
      </c>
      <c r="M8840" s="2" t="str">
        <f>"600266"</f>
        <v>600266</v>
      </c>
      <c r="N8840" s="2" t="str">
        <f t="shared" ref="N8840:N8842" si="2641">"A453612732"</f>
        <v>A453612732</v>
      </c>
      <c r="O8840" s="2" t="str">
        <f>"4920.99"</f>
        <v>4920.99</v>
      </c>
      <c r="P8840" s="2">
        <v>28</v>
      </c>
      <c r="Q8840" s="2">
        <f>P8840*B8840</f>
        <v>5600</v>
      </c>
      <c r="R8840" s="2">
        <f>(Q8840-O8840)/O8840*100</f>
        <v>13.7982397850839</v>
      </c>
    </row>
    <row r="8841" spans="1:18">
      <c r="A8841" s="2" t="str">
        <f>"上汽集团"</f>
        <v>上汽集团</v>
      </c>
      <c r="B8841" s="2">
        <v>200</v>
      </c>
      <c r="C8841" s="2">
        <v>200</v>
      </c>
      <c r="D8841" s="2" t="str">
        <f>"人民币"</f>
        <v>人民币</v>
      </c>
      <c r="E8841" s="2">
        <v>24.736</v>
      </c>
      <c r="F8841" s="2">
        <v>-449.12</v>
      </c>
      <c r="G8841" s="2">
        <v>-9.08</v>
      </c>
      <c r="H8841" s="2"/>
      <c r="I8841" s="2">
        <v>4498</v>
      </c>
      <c r="J8841" s="2">
        <v>22.49</v>
      </c>
      <c r="K8841" s="2">
        <v>0</v>
      </c>
      <c r="L8841" s="2">
        <v>0</v>
      </c>
      <c r="M8841" s="2" t="str">
        <f>"600104"</f>
        <v>600104</v>
      </c>
      <c r="N8841" s="2" t="str">
        <f>"A453612732"</f>
        <v>A453612732</v>
      </c>
      <c r="O8841" s="2" t="str">
        <f>"4947.12"</f>
        <v>4947.12</v>
      </c>
      <c r="P8841" s="2">
        <v>35</v>
      </c>
      <c r="Q8841" s="2">
        <f>P8841*B8841</f>
        <v>7000</v>
      </c>
      <c r="R8841" s="2">
        <f>(Q8841-O8841)/O8841*100</f>
        <v>41.4964666310904</v>
      </c>
    </row>
    <row r="8842" spans="1:18">
      <c r="A8842" s="2" t="str">
        <f>"中海集运"</f>
        <v>中海集运</v>
      </c>
      <c r="B8842" s="2">
        <v>400</v>
      </c>
      <c r="C8842" s="2">
        <v>400</v>
      </c>
      <c r="D8842" s="2" t="str">
        <f>"人民币"</f>
        <v>人民币</v>
      </c>
      <c r="E8842" s="2">
        <v>9.099</v>
      </c>
      <c r="F8842" s="2">
        <v>-167.68</v>
      </c>
      <c r="G8842" s="2">
        <v>-4.6</v>
      </c>
      <c r="H8842" s="2"/>
      <c r="I8842" s="2">
        <v>3472</v>
      </c>
      <c r="J8842" s="2">
        <v>8.68</v>
      </c>
      <c r="K8842" s="2">
        <v>0</v>
      </c>
      <c r="L8842" s="2">
        <v>0</v>
      </c>
      <c r="M8842" s="2" t="str">
        <f>"601866"</f>
        <v>601866</v>
      </c>
      <c r="N8842" s="2" t="str">
        <f>"A453612732"</f>
        <v>A453612732</v>
      </c>
      <c r="O8842" s="2" t="str">
        <f>"3639.68"</f>
        <v>3639.68</v>
      </c>
      <c r="P8842" s="2">
        <v>12</v>
      </c>
      <c r="Q8842" s="2">
        <f>P8842*B8842</f>
        <v>4800</v>
      </c>
      <c r="R8842" s="2">
        <f>(Q8842-O8842)/O8842*100</f>
        <v>31.8797256901706</v>
      </c>
    </row>
    <row r="8843" spans="1:18">
      <c r="A8843" s="2" t="str">
        <f>"中航军B"</f>
        <v>中航军B</v>
      </c>
      <c r="B8843" s="2">
        <v>3000</v>
      </c>
      <c r="C8843" s="2">
        <v>3000</v>
      </c>
      <c r="D8843" s="2" t="str">
        <f>"人民币"</f>
        <v>人民币</v>
      </c>
      <c r="E8843" s="2">
        <v>0.972</v>
      </c>
      <c r="F8843" s="2">
        <v>-62</v>
      </c>
      <c r="G8843" s="2">
        <v>-2.16</v>
      </c>
      <c r="H8843" s="2"/>
      <c r="I8843" s="2">
        <v>2853</v>
      </c>
      <c r="J8843" s="2">
        <v>0.951</v>
      </c>
      <c r="K8843" s="2">
        <v>0</v>
      </c>
      <c r="L8843" s="2">
        <v>0</v>
      </c>
      <c r="M8843" s="2" t="str">
        <f>"150222"</f>
        <v>150222</v>
      </c>
      <c r="N8843" s="2" t="str">
        <f>"0157472516"</f>
        <v>0157472516</v>
      </c>
      <c r="O8843" s="2" t="str">
        <f>"2915.00"</f>
        <v>2915.00</v>
      </c>
      <c r="P8843" s="2">
        <v>1.1</v>
      </c>
      <c r="Q8843" s="2">
        <f>P8843*B8843</f>
        <v>3300</v>
      </c>
      <c r="R8843" s="2">
        <f>(Q8843-O8843)/O8843*100</f>
        <v>13.2075471698113</v>
      </c>
    </row>
    <row r="8844" spans="1:18">
      <c r="A8844" s="2" t="str">
        <f>"华贸物流"</f>
        <v>华贸物流</v>
      </c>
      <c r="B8844" s="2">
        <v>200</v>
      </c>
      <c r="C8844" s="2">
        <v>200</v>
      </c>
      <c r="D8844" s="2" t="str">
        <f>"人民币"</f>
        <v>人民币</v>
      </c>
      <c r="E8844" s="2">
        <v>16.576</v>
      </c>
      <c r="F8844" s="2">
        <v>-473.12</v>
      </c>
      <c r="G8844" s="2">
        <v>-14.27</v>
      </c>
      <c r="H8844" s="2"/>
      <c r="I8844" s="2">
        <v>2842</v>
      </c>
      <c r="J8844" s="2">
        <v>14.21</v>
      </c>
      <c r="K8844" s="2">
        <v>0</v>
      </c>
      <c r="L8844" s="2">
        <v>0</v>
      </c>
      <c r="M8844" s="2" t="str">
        <f>"603128"</f>
        <v>603128</v>
      </c>
      <c r="N8844" s="2" t="str">
        <f t="shared" ref="N8844:N8847" si="2642">"A453612732"</f>
        <v>A453612732</v>
      </c>
      <c r="O8844" s="2" t="str">
        <f>"3315.12"</f>
        <v>3315.12</v>
      </c>
      <c r="P8844" s="2">
        <v>20</v>
      </c>
      <c r="Q8844" s="2">
        <f>P8844*B8844</f>
        <v>4000</v>
      </c>
      <c r="R8844" s="2">
        <f>(Q8844-O8844)/O8844*100</f>
        <v>20.6592823185888</v>
      </c>
    </row>
    <row r="8845" spans="1:18">
      <c r="A8845" s="2" t="str">
        <f>"盛达矿业"</f>
        <v>盛达矿业</v>
      </c>
      <c r="B8845" s="2">
        <v>100</v>
      </c>
      <c r="C8845" s="2">
        <v>100</v>
      </c>
      <c r="D8845" s="2" t="str">
        <f>"人民币"</f>
        <v>人民币</v>
      </c>
      <c r="E8845" s="2">
        <v>38.308</v>
      </c>
      <c r="F8845" s="2">
        <v>-1175.77</v>
      </c>
      <c r="G8845" s="2">
        <v>-30.69</v>
      </c>
      <c r="H8845" s="2"/>
      <c r="I8845" s="2">
        <v>2655</v>
      </c>
      <c r="J8845" s="2">
        <v>26.55</v>
      </c>
      <c r="K8845" s="2">
        <v>0</v>
      </c>
      <c r="L8845" s="2">
        <v>100</v>
      </c>
      <c r="M8845" s="2" t="str">
        <f>"000603"</f>
        <v>000603</v>
      </c>
      <c r="N8845" s="2" t="str">
        <f>"0157472516"</f>
        <v>0157472516</v>
      </c>
      <c r="O8845" s="2" t="str">
        <f>"3830.77"</f>
        <v>3830.77</v>
      </c>
      <c r="P8845" s="2">
        <v>40</v>
      </c>
      <c r="Q8845" s="2">
        <f>P8845*B8845</f>
        <v>4000</v>
      </c>
      <c r="R8845" s="2">
        <f>(Q8845-O8845)/O8845*100</f>
        <v>4.41764971533138</v>
      </c>
    </row>
    <row r="8846" spans="1:18">
      <c r="A8846" s="2" t="str">
        <f>"大众交通"</f>
        <v>大众交通</v>
      </c>
      <c r="B8846" s="2">
        <v>100</v>
      </c>
      <c r="C8846" s="2">
        <v>100</v>
      </c>
      <c r="D8846" s="2" t="str">
        <f>"人民币"</f>
        <v>人民币</v>
      </c>
      <c r="E8846" s="2">
        <v>30.941</v>
      </c>
      <c r="F8846" s="2">
        <v>-1037.13</v>
      </c>
      <c r="G8846" s="2">
        <v>-33.52</v>
      </c>
      <c r="H8846" s="2"/>
      <c r="I8846" s="2">
        <v>2057</v>
      </c>
      <c r="J8846" s="2">
        <v>20.57</v>
      </c>
      <c r="K8846" s="2">
        <v>0</v>
      </c>
      <c r="L8846" s="2">
        <v>0</v>
      </c>
      <c r="M8846" s="2" t="str">
        <f>"600611"</f>
        <v>600611</v>
      </c>
      <c r="N8846" s="2" t="str">
        <f>"A453612732"</f>
        <v>A453612732</v>
      </c>
      <c r="O8846" s="2" t="str">
        <f>"3094.13"</f>
        <v>3094.13</v>
      </c>
      <c r="P8846" s="2">
        <v>28</v>
      </c>
      <c r="Q8846" s="2">
        <f>P8846*B8846</f>
        <v>2800</v>
      </c>
      <c r="R8846" s="2">
        <f>(Q8846-O8846)/O8846*100</f>
        <v>-9.50606470962759</v>
      </c>
    </row>
    <row r="8847" spans="1:18">
      <c r="A8847" s="2" t="str">
        <f>"中国中车"</f>
        <v>中国中车</v>
      </c>
      <c r="B8847" s="2">
        <v>100</v>
      </c>
      <c r="C8847" s="2">
        <v>100</v>
      </c>
      <c r="D8847" s="2" t="str">
        <f>"人民币"</f>
        <v>人民币</v>
      </c>
      <c r="E8847" s="2">
        <v>26.395</v>
      </c>
      <c r="F8847" s="2">
        <v>-631.5</v>
      </c>
      <c r="G8847" s="2">
        <v>-23.92</v>
      </c>
      <c r="H8847" s="2"/>
      <c r="I8847" s="2">
        <v>2008</v>
      </c>
      <c r="J8847" s="2">
        <v>20.08</v>
      </c>
      <c r="K8847" s="2">
        <v>0</v>
      </c>
      <c r="L8847" s="2">
        <v>100</v>
      </c>
      <c r="M8847" s="2" t="str">
        <f>"601766"</f>
        <v>601766</v>
      </c>
      <c r="N8847" s="2" t="str">
        <f>"A453612732"</f>
        <v>A453612732</v>
      </c>
      <c r="O8847" s="2" t="str">
        <f>"2639.50"</f>
        <v>2639.50</v>
      </c>
      <c r="P8847" s="2">
        <v>30</v>
      </c>
      <c r="Q8847" s="2">
        <f>P8847*B8847</f>
        <v>3000</v>
      </c>
      <c r="R8847" s="2">
        <f>(Q8847-O8847)/O8847*100</f>
        <v>13.6578897518469</v>
      </c>
    </row>
    <row r="8848" spans="1:18">
      <c r="A8848" s="2" t="s">
        <v>8</v>
      </c>
      <c r="B8848" s="2" t="s">
        <v>9</v>
      </c>
      <c r="C8848" s="4" t="s">
        <v>10</v>
      </c>
      <c r="D8848" s="4"/>
      <c r="E8848" s="4"/>
      <c r="F8848" s="2"/>
      <c r="G8848" s="2">
        <f>SUM(G8832:G8847)</f>
        <v>-178.38</v>
      </c>
      <c r="H8848" s="2"/>
      <c r="I8848" s="2"/>
      <c r="J8848" s="2"/>
      <c r="K8848" s="2"/>
      <c r="L8848" s="2"/>
      <c r="M8848" s="2"/>
      <c r="N8848" s="2"/>
      <c r="O8848" s="2"/>
      <c r="P8848" s="2"/>
      <c r="Q8848" s="2">
        <f>SUM(Q8832:Q8847)</f>
        <v>134800</v>
      </c>
      <c r="R8848" s="2"/>
    </row>
    <row r="8849" customFormat="1" spans="3:8">
      <c r="C8849" s="5"/>
      <c r="D8849" s="5"/>
      <c r="E8849" s="5"/>
      <c r="H8849" s="6">
        <v>42257</v>
      </c>
    </row>
    <row r="8850" customFormat="1" spans="10:10">
      <c r="J8850" s="6">
        <f>H8849+1</f>
        <v>42258</v>
      </c>
    </row>
    <row r="8851" customFormat="1" spans="2:11">
      <c r="B8851" t="s">
        <v>11</v>
      </c>
      <c r="K8851" s="7">
        <f ca="1">NOW()</f>
        <v>42259.9654398148</v>
      </c>
    </row>
    <row r="8852" customFormat="1" spans="9:9">
      <c r="I8852" t="e">
        <f>D8844+1</f>
        <v>#VALUE!</v>
      </c>
    </row>
    <row r="8853" customFormat="1"/>
    <row r="8854" spans="1:18">
      <c r="A8854" s="2" t="s">
        <v>0</v>
      </c>
      <c r="B8854" s="2" t="str">
        <f>"证券数量"</f>
        <v>证券数量</v>
      </c>
      <c r="C8854" s="2" t="s">
        <v>1</v>
      </c>
      <c r="D8854" s="2" t="str">
        <f>"价格币种"</f>
        <v>价格币种</v>
      </c>
      <c r="E8854" s="2" t="str">
        <f>"成本价"</f>
        <v>成本价</v>
      </c>
      <c r="F8854" s="2" t="str">
        <f>"浮动盈亏"</f>
        <v>浮动盈亏</v>
      </c>
      <c r="G8854" s="2" t="str">
        <f>"盈亏比例(%)"</f>
        <v>盈亏比例(%)</v>
      </c>
      <c r="H8854" s="2" t="str">
        <f>"折算汇率"</f>
        <v>折算汇率</v>
      </c>
      <c r="I8854" s="2" t="str">
        <f>"最新市值"</f>
        <v>最新市值</v>
      </c>
      <c r="J8854" s="2" t="str">
        <f>"当前价"</f>
        <v>当前价</v>
      </c>
      <c r="K8854" s="2" t="str">
        <f>"今买数量"</f>
        <v>今买数量</v>
      </c>
      <c r="L8854" s="2" t="str">
        <f>"今卖数量"</f>
        <v>今卖数量</v>
      </c>
      <c r="M8854" s="2" t="str">
        <f>"证券代码"</f>
        <v>证券代码</v>
      </c>
      <c r="N8854" s="2" t="str">
        <f>"股东代码"</f>
        <v>股东代码</v>
      </c>
      <c r="O8854" s="2" t="str">
        <f>"成本金额"</f>
        <v>成本金额</v>
      </c>
      <c r="P8854" s="2" t="s">
        <v>2</v>
      </c>
      <c r="Q8854" s="2"/>
      <c r="R8854" s="2" t="s">
        <v>3</v>
      </c>
    </row>
    <row r="8855" spans="1:18">
      <c r="A8855" s="2" t="s">
        <v>4</v>
      </c>
      <c r="B8855" s="9" t="s">
        <v>5</v>
      </c>
      <c r="C8855" s="9" t="s">
        <v>5</v>
      </c>
      <c r="D8855" s="2" t="str">
        <f t="shared" ref="D8855:D8870" si="2643">"人民币"</f>
        <v>人民币</v>
      </c>
      <c r="E8855" s="2">
        <v>19.758</v>
      </c>
      <c r="F8855" s="2">
        <v>-1294.53</v>
      </c>
      <c r="G8855" s="2">
        <v>-8.19</v>
      </c>
      <c r="H8855" s="9" t="s">
        <v>6</v>
      </c>
      <c r="I8855" s="2">
        <v>14512</v>
      </c>
      <c r="J8855" s="2">
        <v>18.14</v>
      </c>
      <c r="K8855" s="2">
        <v>0</v>
      </c>
      <c r="L8855" s="2">
        <v>0</v>
      </c>
      <c r="M8855" s="2" t="str">
        <f>"000936"</f>
        <v>000936</v>
      </c>
      <c r="N8855" s="2" t="str">
        <f t="shared" ref="N8855:N8858" si="2644">"0157472516"</f>
        <v>0157472516</v>
      </c>
      <c r="O8855" s="2" t="str">
        <f>"15806.53"</f>
        <v>15806.53</v>
      </c>
      <c r="P8855" s="2">
        <v>30</v>
      </c>
      <c r="Q8855" s="2">
        <f t="shared" ref="Q8855:Q8870" si="2645">P8855*B8855</f>
        <v>24000</v>
      </c>
      <c r="R8855" s="2">
        <f t="shared" ref="R8855:R8870" si="2646">(Q8855-O8855)/O8855*100</f>
        <v>51.835981711356</v>
      </c>
    </row>
    <row r="8856" spans="1:18">
      <c r="A8856" s="2" t="str">
        <f>"创业板B"</f>
        <v>创业板B</v>
      </c>
      <c r="B8856" s="2">
        <v>10000</v>
      </c>
      <c r="C8856" s="2">
        <v>10000</v>
      </c>
      <c r="D8856" s="2" t="str">
        <f>"人民币"</f>
        <v>人民币</v>
      </c>
      <c r="E8856" s="2">
        <v>1.116</v>
      </c>
      <c r="F8856" s="2">
        <v>-927.5</v>
      </c>
      <c r="G8856" s="2">
        <v>-8.33</v>
      </c>
      <c r="H8856" s="2"/>
      <c r="I8856" s="2">
        <v>10230</v>
      </c>
      <c r="J8856" s="2">
        <v>1.023</v>
      </c>
      <c r="K8856" s="2">
        <v>0</v>
      </c>
      <c r="L8856" s="2">
        <v>0</v>
      </c>
      <c r="M8856" s="2" t="str">
        <f>"150153"</f>
        <v>150153</v>
      </c>
      <c r="N8856" s="2" t="str">
        <f>"0157472516"</f>
        <v>0157472516</v>
      </c>
      <c r="O8856" s="2" t="str">
        <f>"11157.50"</f>
        <v>11157.50</v>
      </c>
      <c r="P8856" s="2">
        <v>1.3</v>
      </c>
      <c r="Q8856" s="2">
        <f>P8856*B8856</f>
        <v>13000</v>
      </c>
      <c r="R8856" s="2">
        <f>(Q8856-O8856)/O8856*100</f>
        <v>16.5135559041004</v>
      </c>
    </row>
    <row r="8857" spans="1:18">
      <c r="A8857" s="2" t="s">
        <v>7</v>
      </c>
      <c r="B8857" s="2">
        <v>600</v>
      </c>
      <c r="C8857" s="2">
        <v>600</v>
      </c>
      <c r="D8857" s="2" t="str">
        <f>"人民币"</f>
        <v>人民币</v>
      </c>
      <c r="E8857" s="2">
        <v>17.548</v>
      </c>
      <c r="F8857" s="2">
        <v>-310.88</v>
      </c>
      <c r="G8857" s="2">
        <v>-2.95</v>
      </c>
      <c r="H8857" s="2"/>
      <c r="I8857" s="2">
        <v>10218</v>
      </c>
      <c r="J8857" s="2">
        <v>17.03</v>
      </c>
      <c r="K8857" s="2">
        <v>0</v>
      </c>
      <c r="L8857" s="2">
        <v>0</v>
      </c>
      <c r="M8857" s="2" t="str">
        <f>"600008"</f>
        <v>600008</v>
      </c>
      <c r="N8857" s="2" t="str">
        <f t="shared" ref="N8857:N8860" si="2647">"A453612732"</f>
        <v>A453612732</v>
      </c>
      <c r="O8857" s="2" t="str">
        <f>"10528.88"</f>
        <v>10528.88</v>
      </c>
      <c r="P8857" s="2">
        <v>25</v>
      </c>
      <c r="Q8857" s="2">
        <f>P8857*B8857</f>
        <v>15000</v>
      </c>
      <c r="R8857" s="2">
        <f>(Q8857-O8857)/O8857*100</f>
        <v>42.4652954540274</v>
      </c>
    </row>
    <row r="8858" spans="1:18">
      <c r="A8858" s="2" t="str">
        <f>"华英农业"</f>
        <v>华英农业</v>
      </c>
      <c r="B8858" s="2">
        <v>600</v>
      </c>
      <c r="C8858" s="2">
        <v>300</v>
      </c>
      <c r="D8858" s="2" t="str">
        <f>"人民币"</f>
        <v>人民币</v>
      </c>
      <c r="E8858" s="2">
        <v>14.948</v>
      </c>
      <c r="F8858" s="2">
        <v>-418.66</v>
      </c>
      <c r="G8858" s="2">
        <v>-4.67</v>
      </c>
      <c r="H8858" s="2"/>
      <c r="I8858" s="2">
        <v>8550</v>
      </c>
      <c r="J8858" s="2">
        <v>14.25</v>
      </c>
      <c r="K8858" s="2">
        <v>300</v>
      </c>
      <c r="L8858" s="2">
        <v>0</v>
      </c>
      <c r="M8858" s="2" t="str">
        <f>"002321"</f>
        <v>002321</v>
      </c>
      <c r="N8858" s="2" t="str">
        <f>"0157472516"</f>
        <v>0157472516</v>
      </c>
      <c r="O8858" s="2" t="str">
        <f>"8968.66"</f>
        <v>8968.66</v>
      </c>
      <c r="P8858" s="2">
        <v>25</v>
      </c>
      <c r="Q8858" s="2">
        <f>P8858*B8858</f>
        <v>15000</v>
      </c>
      <c r="R8858" s="2">
        <f>(Q8858-O8858)/O8858*100</f>
        <v>67.2490650777262</v>
      </c>
    </row>
    <row r="8859" spans="1:18">
      <c r="A8859" s="2" t="str">
        <f>"*ST阳化"</f>
        <v>*ST阳化</v>
      </c>
      <c r="B8859" s="2">
        <v>900</v>
      </c>
      <c r="C8859" s="2">
        <v>600</v>
      </c>
      <c r="D8859" s="2" t="str">
        <f>"人民币"</f>
        <v>人民币</v>
      </c>
      <c r="E8859" s="2">
        <v>7.599</v>
      </c>
      <c r="F8859" s="2">
        <v>-80.2</v>
      </c>
      <c r="G8859" s="2">
        <v>-1.17</v>
      </c>
      <c r="H8859" s="2"/>
      <c r="I8859" s="2">
        <v>6759</v>
      </c>
      <c r="J8859" s="2">
        <v>7.51</v>
      </c>
      <c r="K8859" s="2">
        <v>300</v>
      </c>
      <c r="L8859" s="2">
        <v>0</v>
      </c>
      <c r="M8859" s="2" t="str">
        <f>"600691"</f>
        <v>600691</v>
      </c>
      <c r="N8859" s="2" t="str">
        <f>"A453612732"</f>
        <v>A453612732</v>
      </c>
      <c r="O8859" s="2" t="str">
        <f>"6839.20"</f>
        <v>6839.20</v>
      </c>
      <c r="P8859" s="2">
        <v>11</v>
      </c>
      <c r="Q8859" s="2">
        <f>P8859*B8859</f>
        <v>9900</v>
      </c>
      <c r="R8859" s="2">
        <f>(Q8859-O8859)/O8859*100</f>
        <v>44.7537723710376</v>
      </c>
    </row>
    <row r="8860" spans="1:18">
      <c r="A8860" s="2" t="str">
        <f>"雪峰科技"</f>
        <v>雪峰科技</v>
      </c>
      <c r="B8860" s="2">
        <v>200</v>
      </c>
      <c r="C8860" s="2">
        <v>100</v>
      </c>
      <c r="D8860" s="2" t="str">
        <f>"人民币"</f>
        <v>人民币</v>
      </c>
      <c r="E8860" s="2">
        <v>37.898</v>
      </c>
      <c r="F8860" s="2">
        <v>-1239.59</v>
      </c>
      <c r="G8860" s="2">
        <v>-16.35</v>
      </c>
      <c r="H8860" s="2"/>
      <c r="I8860" s="2">
        <v>6340</v>
      </c>
      <c r="J8860" s="2">
        <v>31.7</v>
      </c>
      <c r="K8860" s="2">
        <v>100</v>
      </c>
      <c r="L8860" s="2">
        <v>0</v>
      </c>
      <c r="M8860" s="2" t="str">
        <f>"603227"</f>
        <v>603227</v>
      </c>
      <c r="N8860" s="2" t="str">
        <f>"A453612732"</f>
        <v>A453612732</v>
      </c>
      <c r="O8860" s="2" t="str">
        <f>"7579.59"</f>
        <v>7579.59</v>
      </c>
      <c r="P8860" s="2">
        <v>42</v>
      </c>
      <c r="Q8860" s="2">
        <f>P8860*B8860</f>
        <v>8400</v>
      </c>
      <c r="R8860" s="2">
        <f>(Q8860-O8860)/O8860*100</f>
        <v>10.8239363870605</v>
      </c>
    </row>
    <row r="8861" spans="1:18">
      <c r="A8861" s="2" t="str">
        <f>"三花股份"</f>
        <v>三花股份</v>
      </c>
      <c r="B8861" s="2">
        <v>400</v>
      </c>
      <c r="C8861" s="2">
        <v>400</v>
      </c>
      <c r="D8861" s="2" t="str">
        <f>"人民币"</f>
        <v>人民币</v>
      </c>
      <c r="E8861" s="2">
        <v>13.737</v>
      </c>
      <c r="F8861" s="2">
        <v>69.25</v>
      </c>
      <c r="G8861" s="2">
        <v>1.26</v>
      </c>
      <c r="H8861" s="2"/>
      <c r="I8861" s="2">
        <v>5564</v>
      </c>
      <c r="J8861" s="2">
        <v>13.91</v>
      </c>
      <c r="K8861" s="2">
        <v>0</v>
      </c>
      <c r="L8861" s="2">
        <v>0</v>
      </c>
      <c r="M8861" s="2" t="str">
        <f>"002050"</f>
        <v>002050</v>
      </c>
      <c r="N8861" s="2" t="str">
        <f t="shared" ref="N8861:N8866" si="2648">"0157472516"</f>
        <v>0157472516</v>
      </c>
      <c r="O8861" s="2" t="str">
        <f>"5494.75"</f>
        <v>5494.75</v>
      </c>
      <c r="P8861" s="2">
        <v>20</v>
      </c>
      <c r="Q8861" s="2">
        <f>P8861*B8861</f>
        <v>8000</v>
      </c>
      <c r="R8861" s="2">
        <f>(Q8861-O8861)/O8861*100</f>
        <v>45.5935210883116</v>
      </c>
    </row>
    <row r="8862" spans="1:18">
      <c r="A8862" s="2" t="str">
        <f>"农 产 品"</f>
        <v>农 产 品</v>
      </c>
      <c r="B8862" s="2">
        <v>200</v>
      </c>
      <c r="C8862" s="2">
        <v>200</v>
      </c>
      <c r="D8862" s="2" t="str">
        <f>"人民币"</f>
        <v>人民币</v>
      </c>
      <c r="E8862" s="2">
        <v>25.665</v>
      </c>
      <c r="F8862" s="2">
        <v>-601</v>
      </c>
      <c r="G8862" s="2">
        <v>-11.71</v>
      </c>
      <c r="H8862" s="2"/>
      <c r="I8862" s="2">
        <v>4532</v>
      </c>
      <c r="J8862" s="2">
        <v>22.66</v>
      </c>
      <c r="K8862" s="2">
        <v>0</v>
      </c>
      <c r="L8862" s="2">
        <v>0</v>
      </c>
      <c r="M8862" s="2" t="str">
        <f>"000061"</f>
        <v>000061</v>
      </c>
      <c r="N8862" s="2" t="str">
        <f>"0157472516"</f>
        <v>0157472516</v>
      </c>
      <c r="O8862" s="2" t="str">
        <f>"5133.00"</f>
        <v>5133.00</v>
      </c>
      <c r="P8862" s="2">
        <v>35</v>
      </c>
      <c r="Q8862" s="2">
        <f>P8862*B8862</f>
        <v>7000</v>
      </c>
      <c r="R8862" s="2">
        <f>(Q8862-O8862)/O8862*100</f>
        <v>36.3724917202416</v>
      </c>
    </row>
    <row r="8863" spans="1:18">
      <c r="A8863" s="2" t="str">
        <f>"北京城建"</f>
        <v>北京城建</v>
      </c>
      <c r="B8863" s="2">
        <v>200</v>
      </c>
      <c r="C8863" s="2">
        <v>200</v>
      </c>
      <c r="D8863" s="2" t="str">
        <f>"人民币"</f>
        <v>人民币</v>
      </c>
      <c r="E8863" s="2">
        <v>24.605</v>
      </c>
      <c r="F8863" s="2">
        <v>-394.99</v>
      </c>
      <c r="G8863" s="2">
        <v>-8.03</v>
      </c>
      <c r="H8863" s="2"/>
      <c r="I8863" s="2">
        <v>4526</v>
      </c>
      <c r="J8863" s="2">
        <v>22.63</v>
      </c>
      <c r="K8863" s="2">
        <v>0</v>
      </c>
      <c r="L8863" s="2">
        <v>0</v>
      </c>
      <c r="M8863" s="2" t="str">
        <f>"600266"</f>
        <v>600266</v>
      </c>
      <c r="N8863" s="2" t="str">
        <f t="shared" ref="N8863:N8865" si="2649">"A453612732"</f>
        <v>A453612732</v>
      </c>
      <c r="O8863" s="2" t="str">
        <f>"4920.99"</f>
        <v>4920.99</v>
      </c>
      <c r="P8863" s="2">
        <v>28</v>
      </c>
      <c r="Q8863" s="2">
        <f>P8863*B8863</f>
        <v>5600</v>
      </c>
      <c r="R8863" s="2">
        <f>(Q8863-O8863)/O8863*100</f>
        <v>13.7982397850839</v>
      </c>
    </row>
    <row r="8864" spans="1:18">
      <c r="A8864" s="2" t="str">
        <f>"上汽集团"</f>
        <v>上汽集团</v>
      </c>
      <c r="B8864" s="2">
        <v>200</v>
      </c>
      <c r="C8864" s="2">
        <v>200</v>
      </c>
      <c r="D8864" s="2" t="str">
        <f>"人民币"</f>
        <v>人民币</v>
      </c>
      <c r="E8864" s="2">
        <v>24.736</v>
      </c>
      <c r="F8864" s="2">
        <v>-449.12</v>
      </c>
      <c r="G8864" s="2">
        <v>-9.08</v>
      </c>
      <c r="H8864" s="2"/>
      <c r="I8864" s="2">
        <v>4498</v>
      </c>
      <c r="J8864" s="2">
        <v>22.49</v>
      </c>
      <c r="K8864" s="2">
        <v>0</v>
      </c>
      <c r="L8864" s="2">
        <v>0</v>
      </c>
      <c r="M8864" s="2" t="str">
        <f>"600104"</f>
        <v>600104</v>
      </c>
      <c r="N8864" s="2" t="str">
        <f>"A453612732"</f>
        <v>A453612732</v>
      </c>
      <c r="O8864" s="2" t="str">
        <f>"4947.12"</f>
        <v>4947.12</v>
      </c>
      <c r="P8864" s="2">
        <v>35</v>
      </c>
      <c r="Q8864" s="2">
        <f>P8864*B8864</f>
        <v>7000</v>
      </c>
      <c r="R8864" s="2">
        <f>(Q8864-O8864)/O8864*100</f>
        <v>41.4964666310904</v>
      </c>
    </row>
    <row r="8865" spans="1:18">
      <c r="A8865" s="2" t="str">
        <f>"中海集运"</f>
        <v>中海集运</v>
      </c>
      <c r="B8865" s="2">
        <v>400</v>
      </c>
      <c r="C8865" s="2">
        <v>400</v>
      </c>
      <c r="D8865" s="2" t="str">
        <f>"人民币"</f>
        <v>人民币</v>
      </c>
      <c r="E8865" s="2">
        <v>9.099</v>
      </c>
      <c r="F8865" s="2">
        <v>-167.68</v>
      </c>
      <c r="G8865" s="2">
        <v>-4.6</v>
      </c>
      <c r="H8865" s="2"/>
      <c r="I8865" s="2">
        <v>3472</v>
      </c>
      <c r="J8865" s="2">
        <v>8.68</v>
      </c>
      <c r="K8865" s="2">
        <v>0</v>
      </c>
      <c r="L8865" s="2">
        <v>0</v>
      </c>
      <c r="M8865" s="2" t="str">
        <f>"601866"</f>
        <v>601866</v>
      </c>
      <c r="N8865" s="2" t="str">
        <f>"A453612732"</f>
        <v>A453612732</v>
      </c>
      <c r="O8865" s="2" t="str">
        <f>"3639.68"</f>
        <v>3639.68</v>
      </c>
      <c r="P8865" s="2">
        <v>12</v>
      </c>
      <c r="Q8865" s="2">
        <f>P8865*B8865</f>
        <v>4800</v>
      </c>
      <c r="R8865" s="2">
        <f>(Q8865-O8865)/O8865*100</f>
        <v>31.8797256901706</v>
      </c>
    </row>
    <row r="8866" spans="1:18">
      <c r="A8866" s="2" t="str">
        <f>"中航军B"</f>
        <v>中航军B</v>
      </c>
      <c r="B8866" s="2">
        <v>3000</v>
      </c>
      <c r="C8866" s="2">
        <v>3000</v>
      </c>
      <c r="D8866" s="2" t="str">
        <f>"人民币"</f>
        <v>人民币</v>
      </c>
      <c r="E8866" s="2">
        <v>0.972</v>
      </c>
      <c r="F8866" s="2">
        <v>-62</v>
      </c>
      <c r="G8866" s="2">
        <v>-2.16</v>
      </c>
      <c r="H8866" s="2"/>
      <c r="I8866" s="2">
        <v>2853</v>
      </c>
      <c r="J8866" s="2">
        <v>0.951</v>
      </c>
      <c r="K8866" s="2">
        <v>0</v>
      </c>
      <c r="L8866" s="2">
        <v>0</v>
      </c>
      <c r="M8866" s="2" t="str">
        <f>"150222"</f>
        <v>150222</v>
      </c>
      <c r="N8866" s="2" t="str">
        <f>"0157472516"</f>
        <v>0157472516</v>
      </c>
      <c r="O8866" s="2" t="str">
        <f>"2915.00"</f>
        <v>2915.00</v>
      </c>
      <c r="P8866" s="2">
        <v>1.1</v>
      </c>
      <c r="Q8866" s="2">
        <f>P8866*B8866</f>
        <v>3300</v>
      </c>
      <c r="R8866" s="2">
        <f>(Q8866-O8866)/O8866*100</f>
        <v>13.2075471698113</v>
      </c>
    </row>
    <row r="8867" spans="1:18">
      <c r="A8867" s="2" t="str">
        <f>"华贸物流"</f>
        <v>华贸物流</v>
      </c>
      <c r="B8867" s="2">
        <v>200</v>
      </c>
      <c r="C8867" s="2">
        <v>200</v>
      </c>
      <c r="D8867" s="2" t="str">
        <f>"人民币"</f>
        <v>人民币</v>
      </c>
      <c r="E8867" s="2">
        <v>16.576</v>
      </c>
      <c r="F8867" s="2">
        <v>-473.12</v>
      </c>
      <c r="G8867" s="2">
        <v>-14.27</v>
      </c>
      <c r="H8867" s="2"/>
      <c r="I8867" s="2">
        <v>2842</v>
      </c>
      <c r="J8867" s="2">
        <v>14.21</v>
      </c>
      <c r="K8867" s="2">
        <v>0</v>
      </c>
      <c r="L8867" s="2">
        <v>0</v>
      </c>
      <c r="M8867" s="2" t="str">
        <f>"603128"</f>
        <v>603128</v>
      </c>
      <c r="N8867" s="2" t="str">
        <f t="shared" ref="N8867:N8870" si="2650">"A453612732"</f>
        <v>A453612732</v>
      </c>
      <c r="O8867" s="2" t="str">
        <f>"3315.12"</f>
        <v>3315.12</v>
      </c>
      <c r="P8867" s="2">
        <v>20</v>
      </c>
      <c r="Q8867" s="2">
        <f>P8867*B8867</f>
        <v>4000</v>
      </c>
      <c r="R8867" s="2">
        <f>(Q8867-O8867)/O8867*100</f>
        <v>20.6592823185888</v>
      </c>
    </row>
    <row r="8868" spans="1:18">
      <c r="A8868" s="2" t="str">
        <f>"盛达矿业"</f>
        <v>盛达矿业</v>
      </c>
      <c r="B8868" s="2">
        <v>100</v>
      </c>
      <c r="C8868" s="2">
        <v>100</v>
      </c>
      <c r="D8868" s="2" t="str">
        <f>"人民币"</f>
        <v>人民币</v>
      </c>
      <c r="E8868" s="2">
        <v>38.308</v>
      </c>
      <c r="F8868" s="2">
        <v>-1175.77</v>
      </c>
      <c r="G8868" s="2">
        <v>-30.69</v>
      </c>
      <c r="H8868" s="2"/>
      <c r="I8868" s="2">
        <v>2655</v>
      </c>
      <c r="J8868" s="2">
        <v>26.55</v>
      </c>
      <c r="K8868" s="2">
        <v>0</v>
      </c>
      <c r="L8868" s="2">
        <v>100</v>
      </c>
      <c r="M8868" s="2" t="str">
        <f>"000603"</f>
        <v>000603</v>
      </c>
      <c r="N8868" s="2" t="str">
        <f>"0157472516"</f>
        <v>0157472516</v>
      </c>
      <c r="O8868" s="2" t="str">
        <f>"3830.77"</f>
        <v>3830.77</v>
      </c>
      <c r="P8868" s="2">
        <v>40</v>
      </c>
      <c r="Q8868" s="2">
        <f>P8868*B8868</f>
        <v>4000</v>
      </c>
      <c r="R8868" s="2">
        <f>(Q8868-O8868)/O8868*100</f>
        <v>4.41764971533138</v>
      </c>
    </row>
    <row r="8869" spans="1:18">
      <c r="A8869" s="2" t="str">
        <f>"大众交通"</f>
        <v>大众交通</v>
      </c>
      <c r="B8869" s="2">
        <v>100</v>
      </c>
      <c r="C8869" s="2">
        <v>100</v>
      </c>
      <c r="D8869" s="2" t="str">
        <f>"人民币"</f>
        <v>人民币</v>
      </c>
      <c r="E8869" s="2">
        <v>30.941</v>
      </c>
      <c r="F8869" s="2">
        <v>-1037.13</v>
      </c>
      <c r="G8869" s="2">
        <v>-33.52</v>
      </c>
      <c r="H8869" s="2"/>
      <c r="I8869" s="2">
        <v>2057</v>
      </c>
      <c r="J8869" s="2">
        <v>20.57</v>
      </c>
      <c r="K8869" s="2">
        <v>0</v>
      </c>
      <c r="L8869" s="2">
        <v>0</v>
      </c>
      <c r="M8869" s="2" t="str">
        <f>"600611"</f>
        <v>600611</v>
      </c>
      <c r="N8869" s="2" t="str">
        <f>"A453612732"</f>
        <v>A453612732</v>
      </c>
      <c r="O8869" s="2" t="str">
        <f>"3094.13"</f>
        <v>3094.13</v>
      </c>
      <c r="P8869" s="2">
        <v>28</v>
      </c>
      <c r="Q8869" s="2">
        <f>P8869*B8869</f>
        <v>2800</v>
      </c>
      <c r="R8869" s="2">
        <f>(Q8869-O8869)/O8869*100</f>
        <v>-9.50606470962759</v>
      </c>
    </row>
    <row r="8870" spans="1:18">
      <c r="A8870" s="2" t="str">
        <f>"中国中车"</f>
        <v>中国中车</v>
      </c>
      <c r="B8870" s="2">
        <v>100</v>
      </c>
      <c r="C8870" s="2">
        <v>100</v>
      </c>
      <c r="D8870" s="2" t="str">
        <f>"人民币"</f>
        <v>人民币</v>
      </c>
      <c r="E8870" s="2">
        <v>26.395</v>
      </c>
      <c r="F8870" s="2">
        <v>-631.5</v>
      </c>
      <c r="G8870" s="2">
        <v>-23.92</v>
      </c>
      <c r="H8870" s="2"/>
      <c r="I8870" s="2">
        <v>2008</v>
      </c>
      <c r="J8870" s="2">
        <v>20.08</v>
      </c>
      <c r="K8870" s="2">
        <v>0</v>
      </c>
      <c r="L8870" s="2">
        <v>100</v>
      </c>
      <c r="M8870" s="2" t="str">
        <f>"601766"</f>
        <v>601766</v>
      </c>
      <c r="N8870" s="2" t="str">
        <f>"A453612732"</f>
        <v>A453612732</v>
      </c>
      <c r="O8870" s="2" t="str">
        <f>"2639.50"</f>
        <v>2639.50</v>
      </c>
      <c r="P8870" s="2">
        <v>30</v>
      </c>
      <c r="Q8870" s="2">
        <f>P8870*B8870</f>
        <v>3000</v>
      </c>
      <c r="R8870" s="2">
        <f>(Q8870-O8870)/O8870*100</f>
        <v>13.6578897518469</v>
      </c>
    </row>
    <row r="8871" spans="1:18">
      <c r="A8871" s="2" t="s">
        <v>8</v>
      </c>
      <c r="B8871" s="2" t="s">
        <v>9</v>
      </c>
      <c r="C8871" s="4" t="s">
        <v>10</v>
      </c>
      <c r="D8871" s="4"/>
      <c r="E8871" s="4"/>
      <c r="F8871" s="2"/>
      <c r="G8871" s="2">
        <f>SUM(G8855:G8870)</f>
        <v>-178.38</v>
      </c>
      <c r="H8871" s="2"/>
      <c r="I8871" s="2"/>
      <c r="J8871" s="2"/>
      <c r="K8871" s="2"/>
      <c r="L8871" s="2"/>
      <c r="M8871" s="2"/>
      <c r="N8871" s="2"/>
      <c r="O8871" s="2"/>
      <c r="P8871" s="2"/>
      <c r="Q8871" s="2">
        <f>SUM(Q8855:Q8870)</f>
        <v>134800</v>
      </c>
      <c r="R8871" s="2"/>
    </row>
    <row r="8872" customFormat="1" spans="3:8">
      <c r="C8872" s="5"/>
      <c r="D8872" s="5"/>
      <c r="E8872" s="5"/>
      <c r="H8872" s="6">
        <v>42257</v>
      </c>
    </row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spans="2:18">
      <c r="B8882" s="2" t="str">
        <f>"币种"</f>
        <v>币种</v>
      </c>
      <c r="C8882" s="2" t="str">
        <f>"余额"</f>
        <v>余额</v>
      </c>
      <c r="D8882" s="2" t="str">
        <f>"可用"</f>
        <v>可用</v>
      </c>
      <c r="E8882" s="2" t="str">
        <f>"可取"</f>
        <v>可取</v>
      </c>
      <c r="F8882" s="2" t="str">
        <f>"参考市值"</f>
        <v>参考市值</v>
      </c>
      <c r="G8882" s="2" t="str">
        <f>"资产"</f>
        <v>资产</v>
      </c>
      <c r="H8882" s="2" t="str">
        <f>"盈亏"</f>
        <v>盈亏</v>
      </c>
      <c r="I8882" s="2"/>
      <c r="J8882" s="2"/>
      <c r="K8882" s="2"/>
      <c r="L8882" s="2"/>
      <c r="M8882" s="2"/>
      <c r="N8882" s="2"/>
      <c r="O8882" s="2"/>
      <c r="P8882" s="2"/>
      <c r="Q8882" s="2"/>
      <c r="R8882" s="2"/>
    </row>
    <row r="8883" spans="2:18">
      <c r="B8883" s="2" t="str">
        <f>"人民币"</f>
        <v>人民币</v>
      </c>
      <c r="C8883" s="2" t="str">
        <f>"5508.71"</f>
        <v>5508.71</v>
      </c>
      <c r="D8883" s="2" t="str">
        <f>"138.54"</f>
        <v>138.54</v>
      </c>
      <c r="E8883" s="2" t="str">
        <f>"138.54"</f>
        <v>138.54</v>
      </c>
      <c r="F8883" s="2" t="str">
        <f>"91616.00"</f>
        <v>91616.00</v>
      </c>
      <c r="G8883" s="2" t="str">
        <f>"91754.54"</f>
        <v>91754.54</v>
      </c>
      <c r="H8883" s="2" t="str">
        <f>"-9194.42"</f>
        <v>-9194.42</v>
      </c>
      <c r="I8883" s="2"/>
      <c r="J8883" s="2"/>
      <c r="K8883" s="2"/>
      <c r="L8883" s="2"/>
      <c r="M8883" s="2"/>
      <c r="N8883" s="2"/>
      <c r="O8883" s="2"/>
      <c r="P8883" s="2"/>
      <c r="Q8883" s="2"/>
      <c r="R8883" s="2"/>
    </row>
    <row r="8884" spans="2:18"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8"/>
    </row>
    <row r="8885" spans="2:18">
      <c r="B8885" s="2" t="s">
        <v>0</v>
      </c>
      <c r="C8885" s="2" t="str">
        <f>"证券数量"</f>
        <v>证券数量</v>
      </c>
      <c r="D8885" s="2" t="s">
        <v>1</v>
      </c>
      <c r="E8885" s="2" t="str">
        <f>"价格币种"</f>
        <v>价格币种</v>
      </c>
      <c r="F8885" s="2" t="str">
        <f>"成本价"</f>
        <v>成本价</v>
      </c>
      <c r="G8885" s="2" t="str">
        <f>"浮动盈亏"</f>
        <v>浮动盈亏</v>
      </c>
      <c r="H8885" s="2" t="str">
        <f>"盈亏比例(%)"</f>
        <v>盈亏比例(%)</v>
      </c>
      <c r="I8885" s="2" t="str">
        <f>"折算汇率"</f>
        <v>折算汇率</v>
      </c>
      <c r="J8885" s="2" t="str">
        <f>"最新市值"</f>
        <v>最新市值</v>
      </c>
      <c r="K8885" s="2" t="str">
        <f>"当前价"</f>
        <v>当前价</v>
      </c>
      <c r="L8885" s="2" t="str">
        <f>"今买数量"</f>
        <v>今买数量</v>
      </c>
      <c r="M8885" s="2" t="str">
        <f>"今卖数量"</f>
        <v>今卖数量</v>
      </c>
      <c r="N8885" s="2" t="str">
        <f>"证券代码"</f>
        <v>证券代码</v>
      </c>
      <c r="O8885" s="2" t="str">
        <f>"股东代码"</f>
        <v>股东代码</v>
      </c>
      <c r="P8885" s="2" t="str">
        <f>"成本金额"</f>
        <v>成本金额</v>
      </c>
      <c r="Q8885" s="2" t="s">
        <v>2</v>
      </c>
      <c r="R8885" s="2"/>
    </row>
    <row r="8886" spans="2:18">
      <c r="B8886" s="2" t="s">
        <v>4</v>
      </c>
      <c r="C8886" s="9" t="s">
        <v>5</v>
      </c>
      <c r="D8886" s="9" t="s">
        <v>5</v>
      </c>
      <c r="E8886" s="2" t="str">
        <f t="shared" ref="E8886:E8901" si="2651">"人民币"</f>
        <v>人民币</v>
      </c>
      <c r="F8886" s="2">
        <v>19.758</v>
      </c>
      <c r="G8886" s="2">
        <v>-1294.53</v>
      </c>
      <c r="H8886" s="2">
        <v>-8.19</v>
      </c>
      <c r="I8886" s="9" t="s">
        <v>6</v>
      </c>
      <c r="J8886" s="2">
        <v>14512</v>
      </c>
      <c r="K8886" s="2">
        <v>18.14</v>
      </c>
      <c r="L8886" s="2">
        <v>0</v>
      </c>
      <c r="M8886" s="2">
        <v>0</v>
      </c>
      <c r="N8886" s="2" t="str">
        <f>"000936"</f>
        <v>000936</v>
      </c>
      <c r="O8886" s="2" t="str">
        <f t="shared" ref="O8886:O8889" si="2652">"0157472516"</f>
        <v>0157472516</v>
      </c>
      <c r="P8886" s="2" t="str">
        <f>"15806.53"</f>
        <v>15806.53</v>
      </c>
      <c r="Q8886" s="2">
        <v>30</v>
      </c>
      <c r="R8886" s="2">
        <f t="shared" ref="R8886:R8901" si="2653">Q8886*C8886</f>
        <v>24000</v>
      </c>
    </row>
    <row r="8887" spans="2:18">
      <c r="B8887" s="2" t="str">
        <f>"创业板B"</f>
        <v>创业板B</v>
      </c>
      <c r="C8887" s="2">
        <v>10000</v>
      </c>
      <c r="D8887" s="2">
        <v>10000</v>
      </c>
      <c r="E8887" s="2" t="str">
        <f>"人民币"</f>
        <v>人民币</v>
      </c>
      <c r="F8887" s="2">
        <v>1.116</v>
      </c>
      <c r="G8887" s="2">
        <v>-927.5</v>
      </c>
      <c r="H8887" s="2">
        <v>-8.33</v>
      </c>
      <c r="I8887" s="2"/>
      <c r="J8887" s="2">
        <v>10230</v>
      </c>
      <c r="K8887" s="2">
        <v>1.023</v>
      </c>
      <c r="L8887" s="2">
        <v>0</v>
      </c>
      <c r="M8887" s="2">
        <v>0</v>
      </c>
      <c r="N8887" s="2" t="str">
        <f>"150153"</f>
        <v>150153</v>
      </c>
      <c r="O8887" s="2" t="str">
        <f>"0157472516"</f>
        <v>0157472516</v>
      </c>
      <c r="P8887" s="2" t="str">
        <f>"11157.50"</f>
        <v>11157.50</v>
      </c>
      <c r="Q8887" s="2">
        <v>1.3</v>
      </c>
      <c r="R8887" s="2">
        <f>Q8887*C8887</f>
        <v>13000</v>
      </c>
    </row>
    <row r="8888" spans="2:18">
      <c r="B8888" s="2" t="s">
        <v>7</v>
      </c>
      <c r="C8888" s="2">
        <v>600</v>
      </c>
      <c r="D8888" s="2">
        <v>600</v>
      </c>
      <c r="E8888" s="2" t="str">
        <f>"人民币"</f>
        <v>人民币</v>
      </c>
      <c r="F8888" s="2">
        <v>17.548</v>
      </c>
      <c r="G8888" s="2">
        <v>-310.88</v>
      </c>
      <c r="H8888" s="2">
        <v>-2.95</v>
      </c>
      <c r="I8888" s="2"/>
      <c r="J8888" s="2">
        <v>10218</v>
      </c>
      <c r="K8888" s="2">
        <v>17.03</v>
      </c>
      <c r="L8888" s="2">
        <v>0</v>
      </c>
      <c r="M8888" s="2">
        <v>0</v>
      </c>
      <c r="N8888" s="2" t="str">
        <f>"600008"</f>
        <v>600008</v>
      </c>
      <c r="O8888" s="2" t="str">
        <f t="shared" ref="O8888:O8891" si="2654">"A453612732"</f>
        <v>A453612732</v>
      </c>
      <c r="P8888" s="2" t="str">
        <f>"10528.88"</f>
        <v>10528.88</v>
      </c>
      <c r="Q8888" s="2">
        <v>25</v>
      </c>
      <c r="R8888" s="2">
        <f>Q8888*C8888</f>
        <v>15000</v>
      </c>
    </row>
    <row r="8889" spans="2:18">
      <c r="B8889" s="2" t="str">
        <f>"华英农业"</f>
        <v>华英农业</v>
      </c>
      <c r="C8889" s="2">
        <v>600</v>
      </c>
      <c r="D8889" s="2">
        <v>300</v>
      </c>
      <c r="E8889" s="2" t="str">
        <f>"人民币"</f>
        <v>人民币</v>
      </c>
      <c r="F8889" s="2">
        <v>14.948</v>
      </c>
      <c r="G8889" s="2">
        <v>-418.66</v>
      </c>
      <c r="H8889" s="2">
        <v>-4.67</v>
      </c>
      <c r="I8889" s="2"/>
      <c r="J8889" s="2">
        <v>8550</v>
      </c>
      <c r="K8889" s="2">
        <v>14.25</v>
      </c>
      <c r="L8889" s="2">
        <v>300</v>
      </c>
      <c r="M8889" s="2">
        <v>0</v>
      </c>
      <c r="N8889" s="2" t="str">
        <f>"002321"</f>
        <v>002321</v>
      </c>
      <c r="O8889" s="2" t="str">
        <f>"0157472516"</f>
        <v>0157472516</v>
      </c>
      <c r="P8889" s="2" t="str">
        <f>"8968.66"</f>
        <v>8968.66</v>
      </c>
      <c r="Q8889" s="2">
        <v>25</v>
      </c>
      <c r="R8889" s="2">
        <f>Q8889*C8889</f>
        <v>15000</v>
      </c>
    </row>
    <row r="8890" spans="2:18">
      <c r="B8890" s="2" t="str">
        <f>"*ST阳化"</f>
        <v>*ST阳化</v>
      </c>
      <c r="C8890" s="2">
        <v>900</v>
      </c>
      <c r="D8890" s="2">
        <v>600</v>
      </c>
      <c r="E8890" s="2" t="str">
        <f>"人民币"</f>
        <v>人民币</v>
      </c>
      <c r="F8890" s="2">
        <v>7.599</v>
      </c>
      <c r="G8890" s="2">
        <v>-80.2</v>
      </c>
      <c r="H8890" s="2">
        <v>-1.17</v>
      </c>
      <c r="I8890" s="2"/>
      <c r="J8890" s="2">
        <v>6759</v>
      </c>
      <c r="K8890" s="2">
        <v>7.51</v>
      </c>
      <c r="L8890" s="2">
        <v>300</v>
      </c>
      <c r="M8890" s="2">
        <v>0</v>
      </c>
      <c r="N8890" s="2" t="str">
        <f>"600691"</f>
        <v>600691</v>
      </c>
      <c r="O8890" s="2" t="str">
        <f>"A453612732"</f>
        <v>A453612732</v>
      </c>
      <c r="P8890" s="2" t="str">
        <f>"6839.20"</f>
        <v>6839.20</v>
      </c>
      <c r="Q8890" s="2">
        <v>11</v>
      </c>
      <c r="R8890" s="2">
        <f>Q8890*C8890</f>
        <v>9900</v>
      </c>
    </row>
    <row r="8891" spans="2:18">
      <c r="B8891" s="2" t="str">
        <f>"雪峰科技"</f>
        <v>雪峰科技</v>
      </c>
      <c r="C8891" s="2">
        <v>200</v>
      </c>
      <c r="D8891" s="2">
        <v>100</v>
      </c>
      <c r="E8891" s="2" t="str">
        <f>"人民币"</f>
        <v>人民币</v>
      </c>
      <c r="F8891" s="2">
        <v>37.898</v>
      </c>
      <c r="G8891" s="2">
        <v>-1239.59</v>
      </c>
      <c r="H8891" s="2">
        <v>-16.35</v>
      </c>
      <c r="I8891" s="2"/>
      <c r="J8891" s="2">
        <v>6340</v>
      </c>
      <c r="K8891" s="2">
        <v>31.7</v>
      </c>
      <c r="L8891" s="2">
        <v>100</v>
      </c>
      <c r="M8891" s="2">
        <v>0</v>
      </c>
      <c r="N8891" s="2" t="str">
        <f>"603227"</f>
        <v>603227</v>
      </c>
      <c r="O8891" s="2" t="str">
        <f>"A453612732"</f>
        <v>A453612732</v>
      </c>
      <c r="P8891" s="2" t="str">
        <f>"7579.59"</f>
        <v>7579.59</v>
      </c>
      <c r="Q8891" s="2">
        <v>42</v>
      </c>
      <c r="R8891" s="2">
        <f>Q8891*C8891</f>
        <v>8400</v>
      </c>
    </row>
    <row r="8892" spans="2:18">
      <c r="B8892" s="2" t="str">
        <f>"三花股份"</f>
        <v>三花股份</v>
      </c>
      <c r="C8892" s="2">
        <v>400</v>
      </c>
      <c r="D8892" s="2">
        <v>400</v>
      </c>
      <c r="E8892" s="2" t="str">
        <f>"人民币"</f>
        <v>人民币</v>
      </c>
      <c r="F8892" s="2">
        <v>13.737</v>
      </c>
      <c r="G8892" s="2">
        <v>69.25</v>
      </c>
      <c r="H8892" s="2">
        <v>1.26</v>
      </c>
      <c r="I8892" s="2"/>
      <c r="J8892" s="2">
        <v>5564</v>
      </c>
      <c r="K8892" s="2">
        <v>13.91</v>
      </c>
      <c r="L8892" s="2">
        <v>0</v>
      </c>
      <c r="M8892" s="2">
        <v>0</v>
      </c>
      <c r="N8892" s="2" t="str">
        <f>"002050"</f>
        <v>002050</v>
      </c>
      <c r="O8892" s="2" t="str">
        <f t="shared" ref="O8892:O8897" si="2655">"0157472516"</f>
        <v>0157472516</v>
      </c>
      <c r="P8892" s="2" t="str">
        <f>"5494.75"</f>
        <v>5494.75</v>
      </c>
      <c r="Q8892" s="2">
        <v>20</v>
      </c>
      <c r="R8892" s="2">
        <f>Q8892*C8892</f>
        <v>8000</v>
      </c>
    </row>
    <row r="8893" spans="2:18">
      <c r="B8893" s="2" t="str">
        <f>"农 产 品"</f>
        <v>农 产 品</v>
      </c>
      <c r="C8893" s="2">
        <v>200</v>
      </c>
      <c r="D8893" s="2">
        <v>200</v>
      </c>
      <c r="E8893" s="2" t="str">
        <f>"人民币"</f>
        <v>人民币</v>
      </c>
      <c r="F8893" s="2">
        <v>25.665</v>
      </c>
      <c r="G8893" s="2">
        <v>-601</v>
      </c>
      <c r="H8893" s="2">
        <v>-11.71</v>
      </c>
      <c r="I8893" s="2"/>
      <c r="J8893" s="2">
        <v>4532</v>
      </c>
      <c r="K8893" s="2">
        <v>22.66</v>
      </c>
      <c r="L8893" s="2">
        <v>0</v>
      </c>
      <c r="M8893" s="2">
        <v>0</v>
      </c>
      <c r="N8893" s="2" t="str">
        <f>"000061"</f>
        <v>000061</v>
      </c>
      <c r="O8893" s="2" t="str">
        <f>"0157472516"</f>
        <v>0157472516</v>
      </c>
      <c r="P8893" s="2" t="str">
        <f>"5133.00"</f>
        <v>5133.00</v>
      </c>
      <c r="Q8893" s="2">
        <v>35</v>
      </c>
      <c r="R8893" s="2">
        <f>Q8893*C8893</f>
        <v>7000</v>
      </c>
    </row>
    <row r="8894" spans="2:18">
      <c r="B8894" s="2" t="str">
        <f>"北京城建"</f>
        <v>北京城建</v>
      </c>
      <c r="C8894" s="2">
        <v>200</v>
      </c>
      <c r="D8894" s="2">
        <v>200</v>
      </c>
      <c r="E8894" s="2" t="str">
        <f>"人民币"</f>
        <v>人民币</v>
      </c>
      <c r="F8894" s="2">
        <v>24.605</v>
      </c>
      <c r="G8894" s="2">
        <v>-394.99</v>
      </c>
      <c r="H8894" s="2">
        <v>-8.03</v>
      </c>
      <c r="I8894" s="2"/>
      <c r="J8894" s="2">
        <v>4526</v>
      </c>
      <c r="K8894" s="2">
        <v>22.63</v>
      </c>
      <c r="L8894" s="2">
        <v>0</v>
      </c>
      <c r="M8894" s="2">
        <v>0</v>
      </c>
      <c r="N8894" s="2" t="str">
        <f>"600266"</f>
        <v>600266</v>
      </c>
      <c r="O8894" s="2" t="str">
        <f t="shared" ref="O8894:O8896" si="2656">"A453612732"</f>
        <v>A453612732</v>
      </c>
      <c r="P8894" s="2" t="str">
        <f>"4920.99"</f>
        <v>4920.99</v>
      </c>
      <c r="Q8894" s="2">
        <v>28</v>
      </c>
      <c r="R8894" s="2">
        <f>Q8894*C8894</f>
        <v>5600</v>
      </c>
    </row>
    <row r="8895" spans="2:18">
      <c r="B8895" s="2" t="str">
        <f>"上汽集团"</f>
        <v>上汽集团</v>
      </c>
      <c r="C8895" s="2">
        <v>200</v>
      </c>
      <c r="D8895" s="2">
        <v>200</v>
      </c>
      <c r="E8895" s="2" t="str">
        <f>"人民币"</f>
        <v>人民币</v>
      </c>
      <c r="F8895" s="2">
        <v>24.736</v>
      </c>
      <c r="G8895" s="2">
        <v>-449.12</v>
      </c>
      <c r="H8895" s="2">
        <v>-9.08</v>
      </c>
      <c r="I8895" s="2"/>
      <c r="J8895" s="2">
        <v>4498</v>
      </c>
      <c r="K8895" s="2">
        <v>22.49</v>
      </c>
      <c r="L8895" s="2">
        <v>0</v>
      </c>
      <c r="M8895" s="2">
        <v>0</v>
      </c>
      <c r="N8895" s="2" t="str">
        <f>"600104"</f>
        <v>600104</v>
      </c>
      <c r="O8895" s="2" t="str">
        <f>"A453612732"</f>
        <v>A453612732</v>
      </c>
      <c r="P8895" s="2" t="str">
        <f>"4947.12"</f>
        <v>4947.12</v>
      </c>
      <c r="Q8895" s="2">
        <v>35</v>
      </c>
      <c r="R8895" s="2">
        <f>Q8895*C8895</f>
        <v>7000</v>
      </c>
    </row>
    <row r="8896" spans="2:18">
      <c r="B8896" s="2" t="str">
        <f>"中海集运"</f>
        <v>中海集运</v>
      </c>
      <c r="C8896" s="2">
        <v>400</v>
      </c>
      <c r="D8896" s="2">
        <v>400</v>
      </c>
      <c r="E8896" s="2" t="str">
        <f>"人民币"</f>
        <v>人民币</v>
      </c>
      <c r="F8896" s="2">
        <v>9.099</v>
      </c>
      <c r="G8896" s="2">
        <v>-167.68</v>
      </c>
      <c r="H8896" s="2">
        <v>-4.6</v>
      </c>
      <c r="I8896" s="2"/>
      <c r="J8896" s="2">
        <v>3472</v>
      </c>
      <c r="K8896" s="2">
        <v>8.68</v>
      </c>
      <c r="L8896" s="2">
        <v>0</v>
      </c>
      <c r="M8896" s="2">
        <v>0</v>
      </c>
      <c r="N8896" s="2" t="str">
        <f>"601866"</f>
        <v>601866</v>
      </c>
      <c r="O8896" s="2" t="str">
        <f>"A453612732"</f>
        <v>A453612732</v>
      </c>
      <c r="P8896" s="2" t="str">
        <f>"3639.68"</f>
        <v>3639.68</v>
      </c>
      <c r="Q8896" s="2">
        <v>12</v>
      </c>
      <c r="R8896" s="2">
        <f>Q8896*C8896</f>
        <v>4800</v>
      </c>
    </row>
    <row r="8897" spans="2:18">
      <c r="B8897" s="2" t="str">
        <f>"中航军B"</f>
        <v>中航军B</v>
      </c>
      <c r="C8897" s="2">
        <v>3000</v>
      </c>
      <c r="D8897" s="2">
        <v>3000</v>
      </c>
      <c r="E8897" s="2" t="str">
        <f>"人民币"</f>
        <v>人民币</v>
      </c>
      <c r="F8897" s="2">
        <v>0.972</v>
      </c>
      <c r="G8897" s="2">
        <v>-62</v>
      </c>
      <c r="H8897" s="2">
        <v>-2.16</v>
      </c>
      <c r="I8897" s="2"/>
      <c r="J8897" s="2">
        <v>2853</v>
      </c>
      <c r="K8897" s="2">
        <v>0.951</v>
      </c>
      <c r="L8897" s="2">
        <v>0</v>
      </c>
      <c r="M8897" s="2">
        <v>0</v>
      </c>
      <c r="N8897" s="2" t="str">
        <f>"150222"</f>
        <v>150222</v>
      </c>
      <c r="O8897" s="2" t="str">
        <f>"0157472516"</f>
        <v>0157472516</v>
      </c>
      <c r="P8897" s="2" t="str">
        <f>"2915.00"</f>
        <v>2915.00</v>
      </c>
      <c r="Q8897" s="2">
        <v>1.1</v>
      </c>
      <c r="R8897" s="2">
        <f>Q8897*C8897</f>
        <v>3300</v>
      </c>
    </row>
    <row r="8898" spans="2:18">
      <c r="B8898" s="2" t="str">
        <f>"华贸物流"</f>
        <v>华贸物流</v>
      </c>
      <c r="C8898" s="2">
        <v>200</v>
      </c>
      <c r="D8898" s="2">
        <v>200</v>
      </c>
      <c r="E8898" s="2" t="str">
        <f>"人民币"</f>
        <v>人民币</v>
      </c>
      <c r="F8898" s="2">
        <v>16.576</v>
      </c>
      <c r="G8898" s="2">
        <v>-473.12</v>
      </c>
      <c r="H8898" s="2">
        <v>-14.27</v>
      </c>
      <c r="I8898" s="2"/>
      <c r="J8898" s="2">
        <v>2842</v>
      </c>
      <c r="K8898" s="2">
        <v>14.21</v>
      </c>
      <c r="L8898" s="2">
        <v>0</v>
      </c>
      <c r="M8898" s="2">
        <v>0</v>
      </c>
      <c r="N8898" s="2" t="str">
        <f>"603128"</f>
        <v>603128</v>
      </c>
      <c r="O8898" s="2" t="str">
        <f t="shared" ref="O8898:O8901" si="2657">"A453612732"</f>
        <v>A453612732</v>
      </c>
      <c r="P8898" s="2" t="str">
        <f>"3315.12"</f>
        <v>3315.12</v>
      </c>
      <c r="Q8898" s="2">
        <v>20</v>
      </c>
      <c r="R8898" s="2">
        <f>Q8898*C8898</f>
        <v>4000</v>
      </c>
    </row>
    <row r="8899" spans="2:18">
      <c r="B8899" s="2" t="str">
        <f>"盛达矿业"</f>
        <v>盛达矿业</v>
      </c>
      <c r="C8899" s="2">
        <v>100</v>
      </c>
      <c r="D8899" s="2">
        <v>100</v>
      </c>
      <c r="E8899" s="2" t="str">
        <f>"人民币"</f>
        <v>人民币</v>
      </c>
      <c r="F8899" s="2">
        <v>38.308</v>
      </c>
      <c r="G8899" s="2">
        <v>-1175.77</v>
      </c>
      <c r="H8899" s="2">
        <v>-30.69</v>
      </c>
      <c r="I8899" s="2"/>
      <c r="J8899" s="2">
        <v>2655</v>
      </c>
      <c r="K8899" s="2">
        <v>26.55</v>
      </c>
      <c r="L8899" s="2">
        <v>0</v>
      </c>
      <c r="M8899" s="2">
        <v>100</v>
      </c>
      <c r="N8899" s="2" t="str">
        <f>"000603"</f>
        <v>000603</v>
      </c>
      <c r="O8899" s="2" t="str">
        <f>"0157472516"</f>
        <v>0157472516</v>
      </c>
      <c r="P8899" s="2" t="str">
        <f>"3830.77"</f>
        <v>3830.77</v>
      </c>
      <c r="Q8899" s="2">
        <v>40</v>
      </c>
      <c r="R8899" s="2">
        <f>Q8899*C8899</f>
        <v>4000</v>
      </c>
    </row>
    <row r="8900" spans="2:18">
      <c r="B8900" s="2" t="str">
        <f>"大众交通"</f>
        <v>大众交通</v>
      </c>
      <c r="C8900" s="2">
        <v>100</v>
      </c>
      <c r="D8900" s="2">
        <v>100</v>
      </c>
      <c r="E8900" s="2" t="str">
        <f>"人民币"</f>
        <v>人民币</v>
      </c>
      <c r="F8900" s="2">
        <v>30.941</v>
      </c>
      <c r="G8900" s="2">
        <v>-1037.13</v>
      </c>
      <c r="H8900" s="2">
        <v>-33.52</v>
      </c>
      <c r="I8900" s="2"/>
      <c r="J8900" s="2">
        <v>2057</v>
      </c>
      <c r="K8900" s="2">
        <v>20.57</v>
      </c>
      <c r="L8900" s="2">
        <v>0</v>
      </c>
      <c r="M8900" s="2">
        <v>0</v>
      </c>
      <c r="N8900" s="2" t="str">
        <f>"600611"</f>
        <v>600611</v>
      </c>
      <c r="O8900" s="2" t="str">
        <f>"A453612732"</f>
        <v>A453612732</v>
      </c>
      <c r="P8900" s="2" t="str">
        <f>"3094.13"</f>
        <v>3094.13</v>
      </c>
      <c r="Q8900" s="2">
        <v>28</v>
      </c>
      <c r="R8900" s="2">
        <f>Q8900*C8900</f>
        <v>2800</v>
      </c>
    </row>
    <row r="8901" spans="2:18">
      <c r="B8901" s="2" t="str">
        <f>"中国中车"</f>
        <v>中国中车</v>
      </c>
      <c r="C8901" s="2">
        <v>100</v>
      </c>
      <c r="D8901" s="2">
        <v>100</v>
      </c>
      <c r="E8901" s="2" t="str">
        <f>"人民币"</f>
        <v>人民币</v>
      </c>
      <c r="F8901" s="2">
        <v>26.395</v>
      </c>
      <c r="G8901" s="2">
        <v>-631.5</v>
      </c>
      <c r="H8901" s="2">
        <v>-23.92</v>
      </c>
      <c r="I8901" s="2"/>
      <c r="J8901" s="2">
        <v>2008</v>
      </c>
      <c r="K8901" s="2">
        <v>20.08</v>
      </c>
      <c r="L8901" s="2">
        <v>0</v>
      </c>
      <c r="M8901" s="2">
        <v>100</v>
      </c>
      <c r="N8901" s="2" t="str">
        <f>"601766"</f>
        <v>601766</v>
      </c>
      <c r="O8901" s="2" t="str">
        <f>"A453612732"</f>
        <v>A453612732</v>
      </c>
      <c r="P8901" s="2" t="str">
        <f>"2639.50"</f>
        <v>2639.50</v>
      </c>
      <c r="Q8901" s="2">
        <v>30</v>
      </c>
      <c r="R8901" s="2">
        <f>Q8901*C8901</f>
        <v>3000</v>
      </c>
    </row>
    <row r="8902" spans="2:18">
      <c r="B8902" s="2" t="s">
        <v>8</v>
      </c>
      <c r="C8902" s="2" t="s">
        <v>9</v>
      </c>
      <c r="D8902" s="4" t="s">
        <v>10</v>
      </c>
      <c r="E8902" s="4"/>
      <c r="F8902" s="4"/>
      <c r="G8902" s="2"/>
      <c r="H8902" s="2">
        <f>SUM(H8886:H8901)</f>
        <v>-178.38</v>
      </c>
      <c r="I8902" s="2"/>
      <c r="J8902" s="2"/>
      <c r="K8902" s="2"/>
      <c r="L8902" s="2"/>
      <c r="M8902" s="2"/>
      <c r="N8902" s="2"/>
      <c r="O8902" s="2"/>
      <c r="P8902" s="2"/>
      <c r="Q8902" s="2"/>
      <c r="R8902" s="2">
        <f>SUM(R8886:R8901)</f>
        <v>134800</v>
      </c>
    </row>
    <row r="8903" customFormat="1" spans="4:9">
      <c r="D8903" s="5"/>
      <c r="E8903" s="5"/>
      <c r="F8903" s="5"/>
      <c r="I8903" s="6">
        <v>42257</v>
      </c>
    </row>
    <row r="8904" customFormat="1" spans="11:11">
      <c r="K8904" s="6">
        <f>I8903+1</f>
        <v>42258</v>
      </c>
    </row>
    <row r="8905" customFormat="1" spans="3:12">
      <c r="C8905" t="s">
        <v>11</v>
      </c>
      <c r="L8905" s="7">
        <f ca="1">NOW()</f>
        <v>42259.9654398148</v>
      </c>
    </row>
    <row r="8906" customFormat="1" spans="10:10">
      <c r="J8906" t="e">
        <f>E8898+1</f>
        <v>#VALUE!</v>
      </c>
    </row>
    <row r="8907" customFormat="1" spans="7:7">
      <c r="G8907" t="s">
        <v>12</v>
      </c>
    </row>
    <row r="8908" customFormat="1" spans="6:6">
      <c r="F8908" t="s">
        <v>13</v>
      </c>
    </row>
    <row r="8909" spans="1:17">
      <c r="A8909" s="2" t="str">
        <f>"币种"</f>
        <v>币种</v>
      </c>
      <c r="B8909" s="2" t="str">
        <f>"余额"</f>
        <v>余额</v>
      </c>
      <c r="C8909" s="2" t="str">
        <f>"可用"</f>
        <v>可用</v>
      </c>
      <c r="D8909" s="2" t="str">
        <f>"可取"</f>
        <v>可取</v>
      </c>
      <c r="E8909" s="2" t="str">
        <f>"参考市值"</f>
        <v>参考市值</v>
      </c>
      <c r="F8909" s="2" t="str">
        <f>"资产"</f>
        <v>资产</v>
      </c>
      <c r="G8909" s="2" t="str">
        <f>"盈亏"</f>
        <v>盈亏</v>
      </c>
      <c r="H8909" s="2"/>
      <c r="I8909" s="2"/>
      <c r="J8909" s="2"/>
      <c r="K8909" s="2"/>
      <c r="L8909" s="2"/>
      <c r="M8909" s="2"/>
      <c r="N8909" s="2"/>
      <c r="O8909" s="2"/>
      <c r="P8909" s="2"/>
      <c r="Q8909" s="2"/>
    </row>
    <row r="8910" spans="1:17">
      <c r="A8910" s="2" t="str">
        <f>"人民币"</f>
        <v>人民币</v>
      </c>
      <c r="B8910" s="2" t="str">
        <f>"5508.71"</f>
        <v>5508.71</v>
      </c>
      <c r="C8910" s="2" t="str">
        <f>"138.54"</f>
        <v>138.54</v>
      </c>
      <c r="D8910" s="2" t="str">
        <f>"138.54"</f>
        <v>138.54</v>
      </c>
      <c r="E8910" s="2" t="str">
        <f>"91616.00"</f>
        <v>91616.00</v>
      </c>
      <c r="F8910" s="2" t="str">
        <f>"91754.54"</f>
        <v>91754.54</v>
      </c>
      <c r="G8910" s="2" t="str">
        <f>"-9194.42"</f>
        <v>-9194.42</v>
      </c>
      <c r="H8910" s="2"/>
      <c r="I8910" s="2"/>
      <c r="J8910" s="2"/>
      <c r="K8910" s="2"/>
      <c r="L8910" s="2"/>
      <c r="M8910" s="2"/>
      <c r="N8910" s="2"/>
      <c r="O8910" s="2"/>
      <c r="P8910" s="2"/>
      <c r="Q8910" s="2"/>
    </row>
    <row r="8911" spans="1:17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8"/>
    </row>
    <row r="8912" spans="1:18">
      <c r="A8912" s="2" t="s">
        <v>0</v>
      </c>
      <c r="B8912" s="2" t="str">
        <f>"证券数量"</f>
        <v>证券数量</v>
      </c>
      <c r="C8912" s="2" t="s">
        <v>1</v>
      </c>
      <c r="D8912" s="2" t="str">
        <f>"价格币种"</f>
        <v>价格币种</v>
      </c>
      <c r="E8912" s="2" t="str">
        <f>"成本价"</f>
        <v>成本价</v>
      </c>
      <c r="F8912" s="2" t="str">
        <f>"浮动盈亏"</f>
        <v>浮动盈亏</v>
      </c>
      <c r="G8912" s="2" t="str">
        <f>"盈亏比例(%)"</f>
        <v>盈亏比例(%)</v>
      </c>
      <c r="H8912" s="2" t="str">
        <f>"折算汇率"</f>
        <v>折算汇率</v>
      </c>
      <c r="I8912" s="2" t="str">
        <f>"最新市值"</f>
        <v>最新市值</v>
      </c>
      <c r="J8912" s="2" t="str">
        <f>"当前价"</f>
        <v>当前价</v>
      </c>
      <c r="K8912" s="2" t="str">
        <f>"今买数量"</f>
        <v>今买数量</v>
      </c>
      <c r="L8912" s="2" t="str">
        <f>"今卖数量"</f>
        <v>今卖数量</v>
      </c>
      <c r="M8912" s="2" t="str">
        <f>"证券代码"</f>
        <v>证券代码</v>
      </c>
      <c r="N8912" s="2" t="str">
        <f>"股东代码"</f>
        <v>股东代码</v>
      </c>
      <c r="O8912" s="2" t="str">
        <f>"成本金额"</f>
        <v>成本金额</v>
      </c>
      <c r="P8912" s="2" t="s">
        <v>2</v>
      </c>
      <c r="Q8912" s="2"/>
      <c r="R8912" s="2" t="s">
        <v>3</v>
      </c>
    </row>
    <row r="8913" spans="1:18">
      <c r="A8913" s="2" t="s">
        <v>4</v>
      </c>
      <c r="B8913" s="9" t="s">
        <v>5</v>
      </c>
      <c r="C8913" s="9" t="s">
        <v>5</v>
      </c>
      <c r="D8913" s="2" t="str">
        <f t="shared" ref="D8913:D8928" si="2658">"人民币"</f>
        <v>人民币</v>
      </c>
      <c r="E8913" s="2">
        <v>19.758</v>
      </c>
      <c r="F8913" s="2">
        <v>-1294.53</v>
      </c>
      <c r="G8913" s="2">
        <v>-8.19</v>
      </c>
      <c r="H8913" s="9" t="s">
        <v>6</v>
      </c>
      <c r="I8913" s="2">
        <v>14512</v>
      </c>
      <c r="J8913" s="2">
        <v>18.14</v>
      </c>
      <c r="K8913" s="2">
        <v>0</v>
      </c>
      <c r="L8913" s="2">
        <v>0</v>
      </c>
      <c r="M8913" s="2" t="str">
        <f>"000936"</f>
        <v>000936</v>
      </c>
      <c r="N8913" s="2" t="str">
        <f t="shared" ref="N8913:N8916" si="2659">"0157472516"</f>
        <v>0157472516</v>
      </c>
      <c r="O8913" s="2" t="str">
        <f>"15806.53"</f>
        <v>15806.53</v>
      </c>
      <c r="P8913" s="2">
        <v>30</v>
      </c>
      <c r="Q8913" s="2">
        <f t="shared" ref="Q8913:Q8928" si="2660">P8913*B8913</f>
        <v>24000</v>
      </c>
      <c r="R8913" s="2">
        <f t="shared" ref="R8913:R8928" si="2661">(Q8913-O8913)/O8913*100</f>
        <v>51.835981711356</v>
      </c>
    </row>
    <row r="8914" spans="1:18">
      <c r="A8914" s="2" t="str">
        <f>"创业板B"</f>
        <v>创业板B</v>
      </c>
      <c r="B8914" s="2">
        <v>10000</v>
      </c>
      <c r="C8914" s="2">
        <v>10000</v>
      </c>
      <c r="D8914" s="2" t="str">
        <f>"人民币"</f>
        <v>人民币</v>
      </c>
      <c r="E8914" s="2">
        <v>1.116</v>
      </c>
      <c r="F8914" s="2">
        <v>-927.5</v>
      </c>
      <c r="G8914" s="2">
        <v>-8.33</v>
      </c>
      <c r="H8914" s="2"/>
      <c r="I8914" s="2">
        <v>10230</v>
      </c>
      <c r="J8914" s="2">
        <v>1.023</v>
      </c>
      <c r="K8914" s="2">
        <v>0</v>
      </c>
      <c r="L8914" s="2">
        <v>0</v>
      </c>
      <c r="M8914" s="2" t="str">
        <f>"150153"</f>
        <v>150153</v>
      </c>
      <c r="N8914" s="2" t="str">
        <f>"0157472516"</f>
        <v>0157472516</v>
      </c>
      <c r="O8914" s="2" t="str">
        <f>"11157.50"</f>
        <v>11157.50</v>
      </c>
      <c r="P8914" s="2">
        <v>1.3</v>
      </c>
      <c r="Q8914" s="2">
        <f>P8914*B8914</f>
        <v>13000</v>
      </c>
      <c r="R8914" s="2">
        <f>(Q8914-O8914)/O8914*100</f>
        <v>16.5135559041004</v>
      </c>
    </row>
    <row r="8915" spans="1:18">
      <c r="A8915" s="2" t="s">
        <v>7</v>
      </c>
      <c r="B8915" s="2">
        <v>600</v>
      </c>
      <c r="C8915" s="2">
        <v>600</v>
      </c>
      <c r="D8915" s="2" t="str">
        <f>"人民币"</f>
        <v>人民币</v>
      </c>
      <c r="E8915" s="2">
        <v>17.548</v>
      </c>
      <c r="F8915" s="2">
        <v>-310.88</v>
      </c>
      <c r="G8915" s="2">
        <v>-2.95</v>
      </c>
      <c r="H8915" s="2"/>
      <c r="I8915" s="2">
        <v>10218</v>
      </c>
      <c r="J8915" s="2">
        <v>17.03</v>
      </c>
      <c r="K8915" s="2">
        <v>0</v>
      </c>
      <c r="L8915" s="2">
        <v>0</v>
      </c>
      <c r="M8915" s="2" t="str">
        <f>"600008"</f>
        <v>600008</v>
      </c>
      <c r="N8915" s="2" t="str">
        <f t="shared" ref="N8915:N8918" si="2662">"A453612732"</f>
        <v>A453612732</v>
      </c>
      <c r="O8915" s="2" t="str">
        <f>"10528.88"</f>
        <v>10528.88</v>
      </c>
      <c r="P8915" s="2">
        <v>25</v>
      </c>
      <c r="Q8915" s="2">
        <f>P8915*B8915</f>
        <v>15000</v>
      </c>
      <c r="R8915" s="2">
        <f>(Q8915-O8915)/O8915*100</f>
        <v>42.4652954540274</v>
      </c>
    </row>
    <row r="8916" spans="1:18">
      <c r="A8916" s="2" t="str">
        <f>"华英农业"</f>
        <v>华英农业</v>
      </c>
      <c r="B8916" s="2">
        <v>600</v>
      </c>
      <c r="C8916" s="2">
        <v>300</v>
      </c>
      <c r="D8916" s="2" t="str">
        <f>"人民币"</f>
        <v>人民币</v>
      </c>
      <c r="E8916" s="2">
        <v>14.948</v>
      </c>
      <c r="F8916" s="2">
        <v>-418.66</v>
      </c>
      <c r="G8916" s="2">
        <v>-4.67</v>
      </c>
      <c r="H8916" s="2"/>
      <c r="I8916" s="2">
        <v>8550</v>
      </c>
      <c r="J8916" s="2">
        <v>14.25</v>
      </c>
      <c r="K8916" s="2">
        <v>300</v>
      </c>
      <c r="L8916" s="2">
        <v>0</v>
      </c>
      <c r="M8916" s="2" t="str">
        <f>"002321"</f>
        <v>002321</v>
      </c>
      <c r="N8916" s="2" t="str">
        <f>"0157472516"</f>
        <v>0157472516</v>
      </c>
      <c r="O8916" s="2" t="str">
        <f>"8968.66"</f>
        <v>8968.66</v>
      </c>
      <c r="P8916" s="2">
        <v>25</v>
      </c>
      <c r="Q8916" s="2">
        <f>P8916*B8916</f>
        <v>15000</v>
      </c>
      <c r="R8916" s="2">
        <f>(Q8916-O8916)/O8916*100</f>
        <v>67.2490650777262</v>
      </c>
    </row>
    <row r="8917" spans="1:18">
      <c r="A8917" s="2" t="str">
        <f>"*ST阳化"</f>
        <v>*ST阳化</v>
      </c>
      <c r="B8917" s="2">
        <v>900</v>
      </c>
      <c r="C8917" s="2">
        <v>600</v>
      </c>
      <c r="D8917" s="2" t="str">
        <f>"人民币"</f>
        <v>人民币</v>
      </c>
      <c r="E8917" s="2">
        <v>7.599</v>
      </c>
      <c r="F8917" s="2">
        <v>-80.2</v>
      </c>
      <c r="G8917" s="2">
        <v>-1.17</v>
      </c>
      <c r="H8917" s="2"/>
      <c r="I8917" s="2">
        <v>6759</v>
      </c>
      <c r="J8917" s="2">
        <v>7.51</v>
      </c>
      <c r="K8917" s="2">
        <v>300</v>
      </c>
      <c r="L8917" s="2">
        <v>0</v>
      </c>
      <c r="M8917" s="2" t="str">
        <f>"600691"</f>
        <v>600691</v>
      </c>
      <c r="N8917" s="2" t="str">
        <f>"A453612732"</f>
        <v>A453612732</v>
      </c>
      <c r="O8917" s="2" t="str">
        <f>"6839.20"</f>
        <v>6839.20</v>
      </c>
      <c r="P8917" s="2">
        <v>11</v>
      </c>
      <c r="Q8917" s="2">
        <f>P8917*B8917</f>
        <v>9900</v>
      </c>
      <c r="R8917" s="2">
        <f>(Q8917-O8917)/O8917*100</f>
        <v>44.7537723710376</v>
      </c>
    </row>
    <row r="8918" spans="1:18">
      <c r="A8918" s="2" t="str">
        <f>"雪峰科技"</f>
        <v>雪峰科技</v>
      </c>
      <c r="B8918" s="2">
        <v>200</v>
      </c>
      <c r="C8918" s="2">
        <v>100</v>
      </c>
      <c r="D8918" s="2" t="str">
        <f>"人民币"</f>
        <v>人民币</v>
      </c>
      <c r="E8918" s="2">
        <v>37.898</v>
      </c>
      <c r="F8918" s="2">
        <v>-1239.59</v>
      </c>
      <c r="G8918" s="2">
        <v>-16.35</v>
      </c>
      <c r="H8918" s="2"/>
      <c r="I8918" s="2">
        <v>6340</v>
      </c>
      <c r="J8918" s="2">
        <v>31.7</v>
      </c>
      <c r="K8918" s="2">
        <v>100</v>
      </c>
      <c r="L8918" s="2">
        <v>0</v>
      </c>
      <c r="M8918" s="2" t="str">
        <f>"603227"</f>
        <v>603227</v>
      </c>
      <c r="N8918" s="2" t="str">
        <f>"A453612732"</f>
        <v>A453612732</v>
      </c>
      <c r="O8918" s="2" t="str">
        <f>"7579.59"</f>
        <v>7579.59</v>
      </c>
      <c r="P8918" s="2">
        <v>42</v>
      </c>
      <c r="Q8918" s="2">
        <f>P8918*B8918</f>
        <v>8400</v>
      </c>
      <c r="R8918" s="2">
        <f>(Q8918-O8918)/O8918*100</f>
        <v>10.8239363870605</v>
      </c>
    </row>
    <row r="8919" spans="1:18">
      <c r="A8919" s="2" t="str">
        <f>"三花股份"</f>
        <v>三花股份</v>
      </c>
      <c r="B8919" s="2">
        <v>400</v>
      </c>
      <c r="C8919" s="2">
        <v>400</v>
      </c>
      <c r="D8919" s="2" t="str">
        <f>"人民币"</f>
        <v>人民币</v>
      </c>
      <c r="E8919" s="2">
        <v>13.737</v>
      </c>
      <c r="F8919" s="2">
        <v>69.25</v>
      </c>
      <c r="G8919" s="2">
        <v>1.26</v>
      </c>
      <c r="H8919" s="2"/>
      <c r="I8919" s="2">
        <v>5564</v>
      </c>
      <c r="J8919" s="2">
        <v>13.91</v>
      </c>
      <c r="K8919" s="2">
        <v>0</v>
      </c>
      <c r="L8919" s="2">
        <v>0</v>
      </c>
      <c r="M8919" s="2" t="str">
        <f>"002050"</f>
        <v>002050</v>
      </c>
      <c r="N8919" s="2" t="str">
        <f t="shared" ref="N8919:N8924" si="2663">"0157472516"</f>
        <v>0157472516</v>
      </c>
      <c r="O8919" s="2" t="str">
        <f>"5494.75"</f>
        <v>5494.75</v>
      </c>
      <c r="P8919" s="2">
        <v>20</v>
      </c>
      <c r="Q8919" s="2">
        <f>P8919*B8919</f>
        <v>8000</v>
      </c>
      <c r="R8919" s="2">
        <f>(Q8919-O8919)/O8919*100</f>
        <v>45.5935210883116</v>
      </c>
    </row>
    <row r="8920" spans="1:18">
      <c r="A8920" s="2" t="str">
        <f>"农 产 品"</f>
        <v>农 产 品</v>
      </c>
      <c r="B8920" s="2">
        <v>200</v>
      </c>
      <c r="C8920" s="2">
        <v>200</v>
      </c>
      <c r="D8920" s="2" t="str">
        <f>"人民币"</f>
        <v>人民币</v>
      </c>
      <c r="E8920" s="2">
        <v>25.665</v>
      </c>
      <c r="F8920" s="2">
        <v>-601</v>
      </c>
      <c r="G8920" s="2">
        <v>-11.71</v>
      </c>
      <c r="H8920" s="2"/>
      <c r="I8920" s="2">
        <v>4532</v>
      </c>
      <c r="J8920" s="2">
        <v>22.66</v>
      </c>
      <c r="K8920" s="2">
        <v>0</v>
      </c>
      <c r="L8920" s="2">
        <v>0</v>
      </c>
      <c r="M8920" s="2" t="str">
        <f>"000061"</f>
        <v>000061</v>
      </c>
      <c r="N8920" s="2" t="str">
        <f>"0157472516"</f>
        <v>0157472516</v>
      </c>
      <c r="O8920" s="2" t="str">
        <f>"5133.00"</f>
        <v>5133.00</v>
      </c>
      <c r="P8920" s="2">
        <v>35</v>
      </c>
      <c r="Q8920" s="2">
        <f>P8920*B8920</f>
        <v>7000</v>
      </c>
      <c r="R8920" s="2">
        <f>(Q8920-O8920)/O8920*100</f>
        <v>36.3724917202416</v>
      </c>
    </row>
    <row r="8921" spans="1:18">
      <c r="A8921" s="2" t="str">
        <f>"北京城建"</f>
        <v>北京城建</v>
      </c>
      <c r="B8921" s="2">
        <v>200</v>
      </c>
      <c r="C8921" s="2">
        <v>200</v>
      </c>
      <c r="D8921" s="2" t="str">
        <f>"人民币"</f>
        <v>人民币</v>
      </c>
      <c r="E8921" s="2">
        <v>24.605</v>
      </c>
      <c r="F8921" s="2">
        <v>-394.99</v>
      </c>
      <c r="G8921" s="2">
        <v>-8.03</v>
      </c>
      <c r="H8921" s="2"/>
      <c r="I8921" s="2">
        <v>4526</v>
      </c>
      <c r="J8921" s="2">
        <v>22.63</v>
      </c>
      <c r="K8921" s="2">
        <v>0</v>
      </c>
      <c r="L8921" s="2">
        <v>0</v>
      </c>
      <c r="M8921" s="2" t="str">
        <f>"600266"</f>
        <v>600266</v>
      </c>
      <c r="N8921" s="2" t="str">
        <f t="shared" ref="N8921:N8923" si="2664">"A453612732"</f>
        <v>A453612732</v>
      </c>
      <c r="O8921" s="2" t="str">
        <f>"4920.99"</f>
        <v>4920.99</v>
      </c>
      <c r="P8921" s="2">
        <v>28</v>
      </c>
      <c r="Q8921" s="2">
        <f>P8921*B8921</f>
        <v>5600</v>
      </c>
      <c r="R8921" s="2">
        <f>(Q8921-O8921)/O8921*100</f>
        <v>13.7982397850839</v>
      </c>
    </row>
    <row r="8922" spans="1:18">
      <c r="A8922" s="2" t="str">
        <f>"上汽集团"</f>
        <v>上汽集团</v>
      </c>
      <c r="B8922" s="2">
        <v>200</v>
      </c>
      <c r="C8922" s="2">
        <v>200</v>
      </c>
      <c r="D8922" s="2" t="str">
        <f>"人民币"</f>
        <v>人民币</v>
      </c>
      <c r="E8922" s="2">
        <v>24.736</v>
      </c>
      <c r="F8922" s="2">
        <v>-449.12</v>
      </c>
      <c r="G8922" s="2">
        <v>-9.08</v>
      </c>
      <c r="H8922" s="2"/>
      <c r="I8922" s="2">
        <v>4498</v>
      </c>
      <c r="J8922" s="2">
        <v>22.49</v>
      </c>
      <c r="K8922" s="2">
        <v>0</v>
      </c>
      <c r="L8922" s="2">
        <v>0</v>
      </c>
      <c r="M8922" s="2" t="str">
        <f>"600104"</f>
        <v>600104</v>
      </c>
      <c r="N8922" s="2" t="str">
        <f>"A453612732"</f>
        <v>A453612732</v>
      </c>
      <c r="O8922" s="2" t="str">
        <f>"4947.12"</f>
        <v>4947.12</v>
      </c>
      <c r="P8922" s="2">
        <v>35</v>
      </c>
      <c r="Q8922" s="2">
        <f>P8922*B8922</f>
        <v>7000</v>
      </c>
      <c r="R8922" s="2">
        <f>(Q8922-O8922)/O8922*100</f>
        <v>41.4964666310904</v>
      </c>
    </row>
    <row r="8923" spans="1:18">
      <c r="A8923" s="2" t="str">
        <f>"中海集运"</f>
        <v>中海集运</v>
      </c>
      <c r="B8923" s="2">
        <v>400</v>
      </c>
      <c r="C8923" s="2">
        <v>400</v>
      </c>
      <c r="D8923" s="2" t="str">
        <f>"人民币"</f>
        <v>人民币</v>
      </c>
      <c r="E8923" s="2">
        <v>9.099</v>
      </c>
      <c r="F8923" s="2">
        <v>-167.68</v>
      </c>
      <c r="G8923" s="2">
        <v>-4.6</v>
      </c>
      <c r="H8923" s="2"/>
      <c r="I8923" s="2">
        <v>3472</v>
      </c>
      <c r="J8923" s="2">
        <v>8.68</v>
      </c>
      <c r="K8923" s="2">
        <v>0</v>
      </c>
      <c r="L8923" s="2">
        <v>0</v>
      </c>
      <c r="M8923" s="2" t="str">
        <f>"601866"</f>
        <v>601866</v>
      </c>
      <c r="N8923" s="2" t="str">
        <f>"A453612732"</f>
        <v>A453612732</v>
      </c>
      <c r="O8923" s="2" t="str">
        <f>"3639.68"</f>
        <v>3639.68</v>
      </c>
      <c r="P8923" s="2">
        <v>12</v>
      </c>
      <c r="Q8923" s="2">
        <f>P8923*B8923</f>
        <v>4800</v>
      </c>
      <c r="R8923" s="2">
        <f>(Q8923-O8923)/O8923*100</f>
        <v>31.8797256901706</v>
      </c>
    </row>
    <row r="8924" spans="1:18">
      <c r="A8924" s="2" t="str">
        <f>"中航军B"</f>
        <v>中航军B</v>
      </c>
      <c r="B8924" s="2">
        <v>3000</v>
      </c>
      <c r="C8924" s="2">
        <v>3000</v>
      </c>
      <c r="D8924" s="2" t="str">
        <f>"人民币"</f>
        <v>人民币</v>
      </c>
      <c r="E8924" s="2">
        <v>0.972</v>
      </c>
      <c r="F8924" s="2">
        <v>-62</v>
      </c>
      <c r="G8924" s="2">
        <v>-2.16</v>
      </c>
      <c r="H8924" s="2"/>
      <c r="I8924" s="2">
        <v>2853</v>
      </c>
      <c r="J8924" s="2">
        <v>0.951</v>
      </c>
      <c r="K8924" s="2">
        <v>0</v>
      </c>
      <c r="L8924" s="2">
        <v>0</v>
      </c>
      <c r="M8924" s="2" t="str">
        <f>"150222"</f>
        <v>150222</v>
      </c>
      <c r="N8924" s="2" t="str">
        <f>"0157472516"</f>
        <v>0157472516</v>
      </c>
      <c r="O8924" s="2" t="str">
        <f>"2915.00"</f>
        <v>2915.00</v>
      </c>
      <c r="P8924" s="2">
        <v>1.1</v>
      </c>
      <c r="Q8924" s="2">
        <f>P8924*B8924</f>
        <v>3300</v>
      </c>
      <c r="R8924" s="2">
        <f>(Q8924-O8924)/O8924*100</f>
        <v>13.2075471698113</v>
      </c>
    </row>
    <row r="8925" spans="1:18">
      <c r="A8925" s="2" t="str">
        <f>"华贸物流"</f>
        <v>华贸物流</v>
      </c>
      <c r="B8925" s="2">
        <v>200</v>
      </c>
      <c r="C8925" s="2">
        <v>200</v>
      </c>
      <c r="D8925" s="2" t="str">
        <f>"人民币"</f>
        <v>人民币</v>
      </c>
      <c r="E8925" s="2">
        <v>16.576</v>
      </c>
      <c r="F8925" s="2">
        <v>-473.12</v>
      </c>
      <c r="G8925" s="2">
        <v>-14.27</v>
      </c>
      <c r="H8925" s="2"/>
      <c r="I8925" s="2">
        <v>2842</v>
      </c>
      <c r="J8925" s="2">
        <v>14.21</v>
      </c>
      <c r="K8925" s="2">
        <v>0</v>
      </c>
      <c r="L8925" s="2">
        <v>0</v>
      </c>
      <c r="M8925" s="2" t="str">
        <f>"603128"</f>
        <v>603128</v>
      </c>
      <c r="N8925" s="2" t="str">
        <f t="shared" ref="N8925:N8928" si="2665">"A453612732"</f>
        <v>A453612732</v>
      </c>
      <c r="O8925" s="2" t="str">
        <f>"3315.12"</f>
        <v>3315.12</v>
      </c>
      <c r="P8925" s="2">
        <v>20</v>
      </c>
      <c r="Q8925" s="2">
        <f>P8925*B8925</f>
        <v>4000</v>
      </c>
      <c r="R8925" s="2">
        <f>(Q8925-O8925)/O8925*100</f>
        <v>20.6592823185888</v>
      </c>
    </row>
    <row r="8926" spans="1:18">
      <c r="A8926" s="2" t="str">
        <f>"盛达矿业"</f>
        <v>盛达矿业</v>
      </c>
      <c r="B8926" s="2">
        <v>100</v>
      </c>
      <c r="C8926" s="2">
        <v>100</v>
      </c>
      <c r="D8926" s="2" t="str">
        <f>"人民币"</f>
        <v>人民币</v>
      </c>
      <c r="E8926" s="2">
        <v>38.308</v>
      </c>
      <c r="F8926" s="2">
        <v>-1175.77</v>
      </c>
      <c r="G8926" s="2">
        <v>-30.69</v>
      </c>
      <c r="H8926" s="2"/>
      <c r="I8926" s="2">
        <v>2655</v>
      </c>
      <c r="J8926" s="2">
        <v>26.55</v>
      </c>
      <c r="K8926" s="2">
        <v>0</v>
      </c>
      <c r="L8926" s="2">
        <v>100</v>
      </c>
      <c r="M8926" s="2" t="str">
        <f>"000603"</f>
        <v>000603</v>
      </c>
      <c r="N8926" s="2" t="str">
        <f>"0157472516"</f>
        <v>0157472516</v>
      </c>
      <c r="O8926" s="2" t="str">
        <f>"3830.77"</f>
        <v>3830.77</v>
      </c>
      <c r="P8926" s="2">
        <v>40</v>
      </c>
      <c r="Q8926" s="2">
        <f>P8926*B8926</f>
        <v>4000</v>
      </c>
      <c r="R8926" s="2">
        <f>(Q8926-O8926)/O8926*100</f>
        <v>4.41764971533138</v>
      </c>
    </row>
    <row r="8927" spans="1:18">
      <c r="A8927" s="2" t="str">
        <f>"大众交通"</f>
        <v>大众交通</v>
      </c>
      <c r="B8927" s="2">
        <v>100</v>
      </c>
      <c r="C8927" s="2">
        <v>100</v>
      </c>
      <c r="D8927" s="2" t="str">
        <f>"人民币"</f>
        <v>人民币</v>
      </c>
      <c r="E8927" s="2">
        <v>30.941</v>
      </c>
      <c r="F8927" s="2">
        <v>-1037.13</v>
      </c>
      <c r="G8927" s="2">
        <v>-33.52</v>
      </c>
      <c r="H8927" s="2"/>
      <c r="I8927" s="2">
        <v>2057</v>
      </c>
      <c r="J8927" s="2">
        <v>20.57</v>
      </c>
      <c r="K8927" s="2">
        <v>0</v>
      </c>
      <c r="L8927" s="2">
        <v>0</v>
      </c>
      <c r="M8927" s="2" t="str">
        <f>"600611"</f>
        <v>600611</v>
      </c>
      <c r="N8927" s="2" t="str">
        <f>"A453612732"</f>
        <v>A453612732</v>
      </c>
      <c r="O8927" s="2" t="str">
        <f>"3094.13"</f>
        <v>3094.13</v>
      </c>
      <c r="P8927" s="2">
        <v>28</v>
      </c>
      <c r="Q8927" s="2">
        <f>P8927*B8927</f>
        <v>2800</v>
      </c>
      <c r="R8927" s="2">
        <f>(Q8927-O8927)/O8927*100</f>
        <v>-9.50606470962759</v>
      </c>
    </row>
    <row r="8928" spans="1:18">
      <c r="A8928" s="2" t="str">
        <f>"中国中车"</f>
        <v>中国中车</v>
      </c>
      <c r="B8928" s="2">
        <v>100</v>
      </c>
      <c r="C8928" s="2">
        <v>100</v>
      </c>
      <c r="D8928" s="2" t="str">
        <f>"人民币"</f>
        <v>人民币</v>
      </c>
      <c r="E8928" s="2">
        <v>26.395</v>
      </c>
      <c r="F8928" s="2">
        <v>-631.5</v>
      </c>
      <c r="G8928" s="2">
        <v>-23.92</v>
      </c>
      <c r="H8928" s="2"/>
      <c r="I8928" s="2">
        <v>2008</v>
      </c>
      <c r="J8928" s="2">
        <v>20.08</v>
      </c>
      <c r="K8928" s="2">
        <v>0</v>
      </c>
      <c r="L8928" s="2">
        <v>100</v>
      </c>
      <c r="M8928" s="2" t="str">
        <f>"601766"</f>
        <v>601766</v>
      </c>
      <c r="N8928" s="2" t="str">
        <f>"A453612732"</f>
        <v>A453612732</v>
      </c>
      <c r="O8928" s="2" t="str">
        <f>"2639.50"</f>
        <v>2639.50</v>
      </c>
      <c r="P8928" s="2">
        <v>30</v>
      </c>
      <c r="Q8928" s="2">
        <f>P8928*B8928</f>
        <v>3000</v>
      </c>
      <c r="R8928" s="2">
        <f>(Q8928-O8928)/O8928*100</f>
        <v>13.6578897518469</v>
      </c>
    </row>
    <row r="8929" spans="1:18">
      <c r="A8929" s="2" t="s">
        <v>8</v>
      </c>
      <c r="B8929" s="2" t="s">
        <v>9</v>
      </c>
      <c r="C8929" s="4" t="s">
        <v>10</v>
      </c>
      <c r="D8929" s="4"/>
      <c r="E8929" s="4"/>
      <c r="F8929" s="2"/>
      <c r="G8929" s="2">
        <f>SUM(G8913:G8928)</f>
        <v>-178.38</v>
      </c>
      <c r="H8929" s="2"/>
      <c r="I8929" s="2"/>
      <c r="J8929" s="2"/>
      <c r="K8929" s="2"/>
      <c r="L8929" s="2"/>
      <c r="M8929" s="2"/>
      <c r="N8929" s="2"/>
      <c r="O8929" s="2"/>
      <c r="P8929" s="2"/>
      <c r="Q8929" s="2">
        <f>SUM(Q8913:Q8928)</f>
        <v>134800</v>
      </c>
      <c r="R8929" s="2"/>
    </row>
    <row r="8930" customFormat="1" spans="3:8">
      <c r="C8930" s="5"/>
      <c r="D8930" s="5"/>
      <c r="E8930" s="5"/>
      <c r="H8930" s="6">
        <v>42257</v>
      </c>
    </row>
    <row r="8931" customFormat="1" spans="10:10">
      <c r="J8931" s="6">
        <f>H8930+1</f>
        <v>42258</v>
      </c>
    </row>
    <row r="8932" customFormat="1" spans="2:11">
      <c r="B8932" t="s">
        <v>11</v>
      </c>
      <c r="K8932" s="7">
        <f ca="1">NOW()</f>
        <v>42259.9654398148</v>
      </c>
    </row>
    <row r="8933" customFormat="1" spans="9:9">
      <c r="I8933" t="e">
        <f>D8925+1</f>
        <v>#VALUE!</v>
      </c>
    </row>
    <row r="8934" customFormat="1"/>
    <row r="8935" spans="1:18">
      <c r="A8935" s="2" t="s">
        <v>0</v>
      </c>
      <c r="B8935" s="2" t="str">
        <f>"证券数量"</f>
        <v>证券数量</v>
      </c>
      <c r="C8935" s="2" t="s">
        <v>1</v>
      </c>
      <c r="D8935" s="2" t="str">
        <f>"价格币种"</f>
        <v>价格币种</v>
      </c>
      <c r="E8935" s="2" t="str">
        <f>"成本价"</f>
        <v>成本价</v>
      </c>
      <c r="F8935" s="2" t="str">
        <f>"浮动盈亏"</f>
        <v>浮动盈亏</v>
      </c>
      <c r="G8935" s="2" t="str">
        <f>"盈亏比例(%)"</f>
        <v>盈亏比例(%)</v>
      </c>
      <c r="H8935" s="2" t="str">
        <f>"折算汇率"</f>
        <v>折算汇率</v>
      </c>
      <c r="I8935" s="2" t="str">
        <f>"最新市值"</f>
        <v>最新市值</v>
      </c>
      <c r="J8935" s="2" t="str">
        <f>"当前价"</f>
        <v>当前价</v>
      </c>
      <c r="K8935" s="2" t="str">
        <f>"今买数量"</f>
        <v>今买数量</v>
      </c>
      <c r="L8935" s="2" t="str">
        <f>"今卖数量"</f>
        <v>今卖数量</v>
      </c>
      <c r="M8935" s="2" t="str">
        <f>"证券代码"</f>
        <v>证券代码</v>
      </c>
      <c r="N8935" s="2" t="str">
        <f>"股东代码"</f>
        <v>股东代码</v>
      </c>
      <c r="O8935" s="2" t="str">
        <f>"成本金额"</f>
        <v>成本金额</v>
      </c>
      <c r="P8935" s="2" t="s">
        <v>2</v>
      </c>
      <c r="Q8935" s="2"/>
      <c r="R8935" s="2" t="s">
        <v>3</v>
      </c>
    </row>
    <row r="8936" spans="1:18">
      <c r="A8936" s="2" t="s">
        <v>4</v>
      </c>
      <c r="B8936" s="9" t="s">
        <v>5</v>
      </c>
      <c r="C8936" s="9" t="s">
        <v>5</v>
      </c>
      <c r="D8936" s="2" t="str">
        <f t="shared" ref="D8936:D8951" si="2666">"人民币"</f>
        <v>人民币</v>
      </c>
      <c r="E8936" s="2">
        <v>19.758</v>
      </c>
      <c r="F8936" s="2">
        <v>-1294.53</v>
      </c>
      <c r="G8936" s="2">
        <v>-8.19</v>
      </c>
      <c r="H8936" s="9" t="s">
        <v>6</v>
      </c>
      <c r="I8936" s="2">
        <v>14512</v>
      </c>
      <c r="J8936" s="2">
        <v>18.14</v>
      </c>
      <c r="K8936" s="2">
        <v>0</v>
      </c>
      <c r="L8936" s="2">
        <v>0</v>
      </c>
      <c r="M8936" s="2" t="str">
        <f>"000936"</f>
        <v>000936</v>
      </c>
      <c r="N8936" s="2" t="str">
        <f t="shared" ref="N8936:N8939" si="2667">"0157472516"</f>
        <v>0157472516</v>
      </c>
      <c r="O8936" s="2" t="str">
        <f>"15806.53"</f>
        <v>15806.53</v>
      </c>
      <c r="P8936" s="2">
        <v>30</v>
      </c>
      <c r="Q8936" s="2">
        <f t="shared" ref="Q8936:Q8951" si="2668">P8936*B8936</f>
        <v>24000</v>
      </c>
      <c r="R8936" s="2">
        <f t="shared" ref="R8936:R8951" si="2669">(Q8936-O8936)/O8936*100</f>
        <v>51.835981711356</v>
      </c>
    </row>
    <row r="8937" spans="1:18">
      <c r="A8937" s="2" t="str">
        <f>"创业板B"</f>
        <v>创业板B</v>
      </c>
      <c r="B8937" s="2">
        <v>10000</v>
      </c>
      <c r="C8937" s="2">
        <v>10000</v>
      </c>
      <c r="D8937" s="2" t="str">
        <f>"人民币"</f>
        <v>人民币</v>
      </c>
      <c r="E8937" s="2">
        <v>1.116</v>
      </c>
      <c r="F8937" s="2">
        <v>-927.5</v>
      </c>
      <c r="G8937" s="2">
        <v>-8.33</v>
      </c>
      <c r="H8937" s="2"/>
      <c r="I8937" s="2">
        <v>10230</v>
      </c>
      <c r="J8937" s="2">
        <v>1.023</v>
      </c>
      <c r="K8937" s="2">
        <v>0</v>
      </c>
      <c r="L8937" s="2">
        <v>0</v>
      </c>
      <c r="M8937" s="2" t="str">
        <f>"150153"</f>
        <v>150153</v>
      </c>
      <c r="N8937" s="2" t="str">
        <f>"0157472516"</f>
        <v>0157472516</v>
      </c>
      <c r="O8937" s="2" t="str">
        <f>"11157.50"</f>
        <v>11157.50</v>
      </c>
      <c r="P8937" s="2">
        <v>1.3</v>
      </c>
      <c r="Q8937" s="2">
        <f>P8937*B8937</f>
        <v>13000</v>
      </c>
      <c r="R8937" s="2">
        <f>(Q8937-O8937)/O8937*100</f>
        <v>16.5135559041004</v>
      </c>
    </row>
    <row r="8938" spans="1:18">
      <c r="A8938" s="2" t="s">
        <v>7</v>
      </c>
      <c r="B8938" s="2">
        <v>600</v>
      </c>
      <c r="C8938" s="2">
        <v>600</v>
      </c>
      <c r="D8938" s="2" t="str">
        <f>"人民币"</f>
        <v>人民币</v>
      </c>
      <c r="E8938" s="2">
        <v>17.548</v>
      </c>
      <c r="F8938" s="2">
        <v>-310.88</v>
      </c>
      <c r="G8938" s="2">
        <v>-2.95</v>
      </c>
      <c r="H8938" s="2"/>
      <c r="I8938" s="2">
        <v>10218</v>
      </c>
      <c r="J8938" s="2">
        <v>17.03</v>
      </c>
      <c r="K8938" s="2">
        <v>0</v>
      </c>
      <c r="L8938" s="2">
        <v>0</v>
      </c>
      <c r="M8938" s="2" t="str">
        <f>"600008"</f>
        <v>600008</v>
      </c>
      <c r="N8938" s="2" t="str">
        <f t="shared" ref="N8938:N8941" si="2670">"A453612732"</f>
        <v>A453612732</v>
      </c>
      <c r="O8938" s="2" t="str">
        <f>"10528.88"</f>
        <v>10528.88</v>
      </c>
      <c r="P8938" s="2">
        <v>25</v>
      </c>
      <c r="Q8938" s="2">
        <f>P8938*B8938</f>
        <v>15000</v>
      </c>
      <c r="R8938" s="2">
        <f>(Q8938-O8938)/O8938*100</f>
        <v>42.4652954540274</v>
      </c>
    </row>
    <row r="8939" spans="1:18">
      <c r="A8939" s="2" t="str">
        <f>"华英农业"</f>
        <v>华英农业</v>
      </c>
      <c r="B8939" s="2">
        <v>600</v>
      </c>
      <c r="C8939" s="2">
        <v>300</v>
      </c>
      <c r="D8939" s="2" t="str">
        <f>"人民币"</f>
        <v>人民币</v>
      </c>
      <c r="E8939" s="2">
        <v>14.948</v>
      </c>
      <c r="F8939" s="2">
        <v>-418.66</v>
      </c>
      <c r="G8939" s="2">
        <v>-4.67</v>
      </c>
      <c r="H8939" s="2"/>
      <c r="I8939" s="2">
        <v>8550</v>
      </c>
      <c r="J8939" s="2">
        <v>14.25</v>
      </c>
      <c r="K8939" s="2">
        <v>300</v>
      </c>
      <c r="L8939" s="2">
        <v>0</v>
      </c>
      <c r="M8939" s="2" t="str">
        <f>"002321"</f>
        <v>002321</v>
      </c>
      <c r="N8939" s="2" t="str">
        <f>"0157472516"</f>
        <v>0157472516</v>
      </c>
      <c r="O8939" s="2" t="str">
        <f>"8968.66"</f>
        <v>8968.66</v>
      </c>
      <c r="P8939" s="2">
        <v>25</v>
      </c>
      <c r="Q8939" s="2">
        <f>P8939*B8939</f>
        <v>15000</v>
      </c>
      <c r="R8939" s="2">
        <f>(Q8939-O8939)/O8939*100</f>
        <v>67.2490650777262</v>
      </c>
    </row>
    <row r="8940" spans="1:18">
      <c r="A8940" s="2" t="str">
        <f>"*ST阳化"</f>
        <v>*ST阳化</v>
      </c>
      <c r="B8940" s="2">
        <v>900</v>
      </c>
      <c r="C8940" s="2">
        <v>600</v>
      </c>
      <c r="D8940" s="2" t="str">
        <f>"人民币"</f>
        <v>人民币</v>
      </c>
      <c r="E8940" s="2">
        <v>7.599</v>
      </c>
      <c r="F8940" s="2">
        <v>-80.2</v>
      </c>
      <c r="G8940" s="2">
        <v>-1.17</v>
      </c>
      <c r="H8940" s="2"/>
      <c r="I8940" s="2">
        <v>6759</v>
      </c>
      <c r="J8940" s="2">
        <v>7.51</v>
      </c>
      <c r="K8940" s="2">
        <v>300</v>
      </c>
      <c r="L8940" s="2">
        <v>0</v>
      </c>
      <c r="M8940" s="2" t="str">
        <f>"600691"</f>
        <v>600691</v>
      </c>
      <c r="N8940" s="2" t="str">
        <f>"A453612732"</f>
        <v>A453612732</v>
      </c>
      <c r="O8940" s="2" t="str">
        <f>"6839.20"</f>
        <v>6839.20</v>
      </c>
      <c r="P8940" s="2">
        <v>11</v>
      </c>
      <c r="Q8940" s="2">
        <f>P8940*B8940</f>
        <v>9900</v>
      </c>
      <c r="R8940" s="2">
        <f>(Q8940-O8940)/O8940*100</f>
        <v>44.7537723710376</v>
      </c>
    </row>
    <row r="8941" spans="1:18">
      <c r="A8941" s="2" t="str">
        <f>"雪峰科技"</f>
        <v>雪峰科技</v>
      </c>
      <c r="B8941" s="2">
        <v>200</v>
      </c>
      <c r="C8941" s="2">
        <v>100</v>
      </c>
      <c r="D8941" s="2" t="str">
        <f>"人民币"</f>
        <v>人民币</v>
      </c>
      <c r="E8941" s="2">
        <v>37.898</v>
      </c>
      <c r="F8941" s="2">
        <v>-1239.59</v>
      </c>
      <c r="G8941" s="2">
        <v>-16.35</v>
      </c>
      <c r="H8941" s="2"/>
      <c r="I8941" s="2">
        <v>6340</v>
      </c>
      <c r="J8941" s="2">
        <v>31.7</v>
      </c>
      <c r="K8941" s="2">
        <v>100</v>
      </c>
      <c r="L8941" s="2">
        <v>0</v>
      </c>
      <c r="M8941" s="2" t="str">
        <f>"603227"</f>
        <v>603227</v>
      </c>
      <c r="N8941" s="2" t="str">
        <f>"A453612732"</f>
        <v>A453612732</v>
      </c>
      <c r="O8941" s="2" t="str">
        <f>"7579.59"</f>
        <v>7579.59</v>
      </c>
      <c r="P8941" s="2">
        <v>42</v>
      </c>
      <c r="Q8941" s="2">
        <f>P8941*B8941</f>
        <v>8400</v>
      </c>
      <c r="R8941" s="2">
        <f>(Q8941-O8941)/O8941*100</f>
        <v>10.8239363870605</v>
      </c>
    </row>
    <row r="8942" spans="1:18">
      <c r="A8942" s="2" t="str">
        <f>"三花股份"</f>
        <v>三花股份</v>
      </c>
      <c r="B8942" s="2">
        <v>400</v>
      </c>
      <c r="C8942" s="2">
        <v>400</v>
      </c>
      <c r="D8942" s="2" t="str">
        <f>"人民币"</f>
        <v>人民币</v>
      </c>
      <c r="E8942" s="2">
        <v>13.737</v>
      </c>
      <c r="F8942" s="2">
        <v>69.25</v>
      </c>
      <c r="G8942" s="2">
        <v>1.26</v>
      </c>
      <c r="H8942" s="2"/>
      <c r="I8942" s="2">
        <v>5564</v>
      </c>
      <c r="J8942" s="2">
        <v>13.91</v>
      </c>
      <c r="K8942" s="2">
        <v>0</v>
      </c>
      <c r="L8942" s="2">
        <v>0</v>
      </c>
      <c r="M8942" s="2" t="str">
        <f>"002050"</f>
        <v>002050</v>
      </c>
      <c r="N8942" s="2" t="str">
        <f t="shared" ref="N8942:N8947" si="2671">"0157472516"</f>
        <v>0157472516</v>
      </c>
      <c r="O8942" s="2" t="str">
        <f>"5494.75"</f>
        <v>5494.75</v>
      </c>
      <c r="P8942" s="2">
        <v>20</v>
      </c>
      <c r="Q8942" s="2">
        <f>P8942*B8942</f>
        <v>8000</v>
      </c>
      <c r="R8942" s="2">
        <f>(Q8942-O8942)/O8942*100</f>
        <v>45.5935210883116</v>
      </c>
    </row>
    <row r="8943" spans="1:18">
      <c r="A8943" s="2" t="str">
        <f>"农 产 品"</f>
        <v>农 产 品</v>
      </c>
      <c r="B8943" s="2">
        <v>200</v>
      </c>
      <c r="C8943" s="2">
        <v>200</v>
      </c>
      <c r="D8943" s="2" t="str">
        <f>"人民币"</f>
        <v>人民币</v>
      </c>
      <c r="E8943" s="2">
        <v>25.665</v>
      </c>
      <c r="F8943" s="2">
        <v>-601</v>
      </c>
      <c r="G8943" s="2">
        <v>-11.71</v>
      </c>
      <c r="H8943" s="2"/>
      <c r="I8943" s="2">
        <v>4532</v>
      </c>
      <c r="J8943" s="2">
        <v>22.66</v>
      </c>
      <c r="K8943" s="2">
        <v>0</v>
      </c>
      <c r="L8943" s="2">
        <v>0</v>
      </c>
      <c r="M8943" s="2" t="str">
        <f>"000061"</f>
        <v>000061</v>
      </c>
      <c r="N8943" s="2" t="str">
        <f>"0157472516"</f>
        <v>0157472516</v>
      </c>
      <c r="O8943" s="2" t="str">
        <f>"5133.00"</f>
        <v>5133.00</v>
      </c>
      <c r="P8943" s="2">
        <v>35</v>
      </c>
      <c r="Q8943" s="2">
        <f>P8943*B8943</f>
        <v>7000</v>
      </c>
      <c r="R8943" s="2">
        <f>(Q8943-O8943)/O8943*100</f>
        <v>36.3724917202416</v>
      </c>
    </row>
    <row r="8944" spans="1:18">
      <c r="A8944" s="2" t="str">
        <f>"北京城建"</f>
        <v>北京城建</v>
      </c>
      <c r="B8944" s="2">
        <v>200</v>
      </c>
      <c r="C8944" s="2">
        <v>200</v>
      </c>
      <c r="D8944" s="2" t="str">
        <f>"人民币"</f>
        <v>人民币</v>
      </c>
      <c r="E8944" s="2">
        <v>24.605</v>
      </c>
      <c r="F8944" s="2">
        <v>-394.99</v>
      </c>
      <c r="G8944" s="2">
        <v>-8.03</v>
      </c>
      <c r="H8944" s="2"/>
      <c r="I8944" s="2">
        <v>4526</v>
      </c>
      <c r="J8944" s="2">
        <v>22.63</v>
      </c>
      <c r="K8944" s="2">
        <v>0</v>
      </c>
      <c r="L8944" s="2">
        <v>0</v>
      </c>
      <c r="M8944" s="2" t="str">
        <f>"600266"</f>
        <v>600266</v>
      </c>
      <c r="N8944" s="2" t="str">
        <f t="shared" ref="N8944:N8946" si="2672">"A453612732"</f>
        <v>A453612732</v>
      </c>
      <c r="O8944" s="2" t="str">
        <f>"4920.99"</f>
        <v>4920.99</v>
      </c>
      <c r="P8944" s="2">
        <v>28</v>
      </c>
      <c r="Q8944" s="2">
        <f>P8944*B8944</f>
        <v>5600</v>
      </c>
      <c r="R8944" s="2">
        <f>(Q8944-O8944)/O8944*100</f>
        <v>13.7982397850839</v>
      </c>
    </row>
    <row r="8945" spans="1:18">
      <c r="A8945" s="2" t="str">
        <f>"上汽集团"</f>
        <v>上汽集团</v>
      </c>
      <c r="B8945" s="2">
        <v>200</v>
      </c>
      <c r="C8945" s="2">
        <v>200</v>
      </c>
      <c r="D8945" s="2" t="str">
        <f>"人民币"</f>
        <v>人民币</v>
      </c>
      <c r="E8945" s="2">
        <v>24.736</v>
      </c>
      <c r="F8945" s="2">
        <v>-449.12</v>
      </c>
      <c r="G8945" s="2">
        <v>-9.08</v>
      </c>
      <c r="H8945" s="2"/>
      <c r="I8945" s="2">
        <v>4498</v>
      </c>
      <c r="J8945" s="2">
        <v>22.49</v>
      </c>
      <c r="K8945" s="2">
        <v>0</v>
      </c>
      <c r="L8945" s="2">
        <v>0</v>
      </c>
      <c r="M8945" s="2" t="str">
        <f>"600104"</f>
        <v>600104</v>
      </c>
      <c r="N8945" s="2" t="str">
        <f>"A453612732"</f>
        <v>A453612732</v>
      </c>
      <c r="O8945" s="2" t="str">
        <f>"4947.12"</f>
        <v>4947.12</v>
      </c>
      <c r="P8945" s="2">
        <v>35</v>
      </c>
      <c r="Q8945" s="2">
        <f>P8945*B8945</f>
        <v>7000</v>
      </c>
      <c r="R8945" s="2">
        <f>(Q8945-O8945)/O8945*100</f>
        <v>41.4964666310904</v>
      </c>
    </row>
    <row r="8946" spans="1:18">
      <c r="A8946" s="2" t="str">
        <f>"中海集运"</f>
        <v>中海集运</v>
      </c>
      <c r="B8946" s="2">
        <v>400</v>
      </c>
      <c r="C8946" s="2">
        <v>400</v>
      </c>
      <c r="D8946" s="2" t="str">
        <f>"人民币"</f>
        <v>人民币</v>
      </c>
      <c r="E8946" s="2">
        <v>9.099</v>
      </c>
      <c r="F8946" s="2">
        <v>-167.68</v>
      </c>
      <c r="G8946" s="2">
        <v>-4.6</v>
      </c>
      <c r="H8946" s="2"/>
      <c r="I8946" s="2">
        <v>3472</v>
      </c>
      <c r="J8946" s="2">
        <v>8.68</v>
      </c>
      <c r="K8946" s="2">
        <v>0</v>
      </c>
      <c r="L8946" s="2">
        <v>0</v>
      </c>
      <c r="M8946" s="2" t="str">
        <f>"601866"</f>
        <v>601866</v>
      </c>
      <c r="N8946" s="2" t="str">
        <f>"A453612732"</f>
        <v>A453612732</v>
      </c>
      <c r="O8946" s="2" t="str">
        <f>"3639.68"</f>
        <v>3639.68</v>
      </c>
      <c r="P8946" s="2">
        <v>12</v>
      </c>
      <c r="Q8946" s="2">
        <f>P8946*B8946</f>
        <v>4800</v>
      </c>
      <c r="R8946" s="2">
        <f>(Q8946-O8946)/O8946*100</f>
        <v>31.8797256901706</v>
      </c>
    </row>
    <row r="8947" spans="1:18">
      <c r="A8947" s="2" t="str">
        <f>"中航军B"</f>
        <v>中航军B</v>
      </c>
      <c r="B8947" s="2">
        <v>3000</v>
      </c>
      <c r="C8947" s="2">
        <v>3000</v>
      </c>
      <c r="D8947" s="2" t="str">
        <f>"人民币"</f>
        <v>人民币</v>
      </c>
      <c r="E8947" s="2">
        <v>0.972</v>
      </c>
      <c r="F8947" s="2">
        <v>-62</v>
      </c>
      <c r="G8947" s="2">
        <v>-2.16</v>
      </c>
      <c r="H8947" s="2"/>
      <c r="I8947" s="2">
        <v>2853</v>
      </c>
      <c r="J8947" s="2">
        <v>0.951</v>
      </c>
      <c r="K8947" s="2">
        <v>0</v>
      </c>
      <c r="L8947" s="2">
        <v>0</v>
      </c>
      <c r="M8947" s="2" t="str">
        <f>"150222"</f>
        <v>150222</v>
      </c>
      <c r="N8947" s="2" t="str">
        <f>"0157472516"</f>
        <v>0157472516</v>
      </c>
      <c r="O8947" s="2" t="str">
        <f>"2915.00"</f>
        <v>2915.00</v>
      </c>
      <c r="P8947" s="2">
        <v>1.1</v>
      </c>
      <c r="Q8947" s="2">
        <f>P8947*B8947</f>
        <v>3300</v>
      </c>
      <c r="R8947" s="2">
        <f>(Q8947-O8947)/O8947*100</f>
        <v>13.2075471698113</v>
      </c>
    </row>
    <row r="8948" spans="1:18">
      <c r="A8948" s="2" t="str">
        <f>"华贸物流"</f>
        <v>华贸物流</v>
      </c>
      <c r="B8948" s="2">
        <v>200</v>
      </c>
      <c r="C8948" s="2">
        <v>200</v>
      </c>
      <c r="D8948" s="2" t="str">
        <f>"人民币"</f>
        <v>人民币</v>
      </c>
      <c r="E8948" s="2">
        <v>16.576</v>
      </c>
      <c r="F8948" s="2">
        <v>-473.12</v>
      </c>
      <c r="G8948" s="2">
        <v>-14.27</v>
      </c>
      <c r="H8948" s="2"/>
      <c r="I8948" s="2">
        <v>2842</v>
      </c>
      <c r="J8948" s="2">
        <v>14.21</v>
      </c>
      <c r="K8948" s="2">
        <v>0</v>
      </c>
      <c r="L8948" s="2">
        <v>0</v>
      </c>
      <c r="M8948" s="2" t="str">
        <f>"603128"</f>
        <v>603128</v>
      </c>
      <c r="N8948" s="2" t="str">
        <f t="shared" ref="N8948:N8951" si="2673">"A453612732"</f>
        <v>A453612732</v>
      </c>
      <c r="O8948" s="2" t="str">
        <f>"3315.12"</f>
        <v>3315.12</v>
      </c>
      <c r="P8948" s="2">
        <v>20</v>
      </c>
      <c r="Q8948" s="2">
        <f>P8948*B8948</f>
        <v>4000</v>
      </c>
      <c r="R8948" s="2">
        <f>(Q8948-O8948)/O8948*100</f>
        <v>20.6592823185888</v>
      </c>
    </row>
    <row r="8949" spans="1:18">
      <c r="A8949" s="2" t="str">
        <f>"盛达矿业"</f>
        <v>盛达矿业</v>
      </c>
      <c r="B8949" s="2">
        <v>100</v>
      </c>
      <c r="C8949" s="2">
        <v>100</v>
      </c>
      <c r="D8949" s="2" t="str">
        <f>"人民币"</f>
        <v>人民币</v>
      </c>
      <c r="E8949" s="2">
        <v>38.308</v>
      </c>
      <c r="F8949" s="2">
        <v>-1175.77</v>
      </c>
      <c r="G8949" s="2">
        <v>-30.69</v>
      </c>
      <c r="H8949" s="2"/>
      <c r="I8949" s="2">
        <v>2655</v>
      </c>
      <c r="J8949" s="2">
        <v>26.55</v>
      </c>
      <c r="K8949" s="2">
        <v>0</v>
      </c>
      <c r="L8949" s="2">
        <v>100</v>
      </c>
      <c r="M8949" s="2" t="str">
        <f>"000603"</f>
        <v>000603</v>
      </c>
      <c r="N8949" s="2" t="str">
        <f>"0157472516"</f>
        <v>0157472516</v>
      </c>
      <c r="O8949" s="2" t="str">
        <f>"3830.77"</f>
        <v>3830.77</v>
      </c>
      <c r="P8949" s="2">
        <v>40</v>
      </c>
      <c r="Q8949" s="2">
        <f>P8949*B8949</f>
        <v>4000</v>
      </c>
      <c r="R8949" s="2">
        <f>(Q8949-O8949)/O8949*100</f>
        <v>4.41764971533138</v>
      </c>
    </row>
    <row r="8950" spans="1:18">
      <c r="A8950" s="2" t="str">
        <f>"大众交通"</f>
        <v>大众交通</v>
      </c>
      <c r="B8950" s="2">
        <v>100</v>
      </c>
      <c r="C8950" s="2">
        <v>100</v>
      </c>
      <c r="D8950" s="2" t="str">
        <f>"人民币"</f>
        <v>人民币</v>
      </c>
      <c r="E8950" s="2">
        <v>30.941</v>
      </c>
      <c r="F8950" s="2">
        <v>-1037.13</v>
      </c>
      <c r="G8950" s="2">
        <v>-33.52</v>
      </c>
      <c r="H8950" s="2"/>
      <c r="I8950" s="2">
        <v>2057</v>
      </c>
      <c r="J8950" s="2">
        <v>20.57</v>
      </c>
      <c r="K8950" s="2">
        <v>0</v>
      </c>
      <c r="L8950" s="2">
        <v>0</v>
      </c>
      <c r="M8950" s="2" t="str">
        <f>"600611"</f>
        <v>600611</v>
      </c>
      <c r="N8950" s="2" t="str">
        <f>"A453612732"</f>
        <v>A453612732</v>
      </c>
      <c r="O8950" s="2" t="str">
        <f>"3094.13"</f>
        <v>3094.13</v>
      </c>
      <c r="P8950" s="2">
        <v>28</v>
      </c>
      <c r="Q8950" s="2">
        <f>P8950*B8950</f>
        <v>2800</v>
      </c>
      <c r="R8950" s="2">
        <f>(Q8950-O8950)/O8950*100</f>
        <v>-9.50606470962759</v>
      </c>
    </row>
    <row r="8951" spans="1:18">
      <c r="A8951" s="2" t="str">
        <f>"中国中车"</f>
        <v>中国中车</v>
      </c>
      <c r="B8951" s="2">
        <v>100</v>
      </c>
      <c r="C8951" s="2">
        <v>100</v>
      </c>
      <c r="D8951" s="2" t="str">
        <f>"人民币"</f>
        <v>人民币</v>
      </c>
      <c r="E8951" s="2">
        <v>26.395</v>
      </c>
      <c r="F8951" s="2">
        <v>-631.5</v>
      </c>
      <c r="G8951" s="2">
        <v>-23.92</v>
      </c>
      <c r="H8951" s="2"/>
      <c r="I8951" s="2">
        <v>2008</v>
      </c>
      <c r="J8951" s="2">
        <v>20.08</v>
      </c>
      <c r="K8951" s="2">
        <v>0</v>
      </c>
      <c r="L8951" s="2">
        <v>100</v>
      </c>
      <c r="M8951" s="2" t="str">
        <f>"601766"</f>
        <v>601766</v>
      </c>
      <c r="N8951" s="2" t="str">
        <f>"A453612732"</f>
        <v>A453612732</v>
      </c>
      <c r="O8951" s="2" t="str">
        <f>"2639.50"</f>
        <v>2639.50</v>
      </c>
      <c r="P8951" s="2">
        <v>30</v>
      </c>
      <c r="Q8951" s="2">
        <f>P8951*B8951</f>
        <v>3000</v>
      </c>
      <c r="R8951" s="2">
        <f>(Q8951-O8951)/O8951*100</f>
        <v>13.6578897518469</v>
      </c>
    </row>
    <row r="8952" spans="1:18">
      <c r="A8952" s="2" t="s">
        <v>8</v>
      </c>
      <c r="B8952" s="2" t="s">
        <v>9</v>
      </c>
      <c r="C8952" s="4" t="s">
        <v>10</v>
      </c>
      <c r="D8952" s="4"/>
      <c r="E8952" s="4"/>
      <c r="F8952" s="2"/>
      <c r="G8952" s="2">
        <f>SUM(G8936:G8951)</f>
        <v>-178.38</v>
      </c>
      <c r="H8952" s="2"/>
      <c r="I8952" s="2"/>
      <c r="J8952" s="2"/>
      <c r="K8952" s="2"/>
      <c r="L8952" s="2"/>
      <c r="M8952" s="2"/>
      <c r="N8952" s="2"/>
      <c r="O8952" s="2"/>
      <c r="P8952" s="2"/>
      <c r="Q8952" s="2">
        <f>SUM(Q8936:Q8951)</f>
        <v>134800</v>
      </c>
      <c r="R8952" s="2"/>
    </row>
    <row r="8953" customFormat="1" spans="3:8">
      <c r="C8953" s="5"/>
      <c r="D8953" s="5"/>
      <c r="E8953" s="5"/>
      <c r="H8953" s="6">
        <v>42257</v>
      </c>
    </row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spans="2:18">
      <c r="B8965" s="2" t="str">
        <f>"币种"</f>
        <v>币种</v>
      </c>
      <c r="C8965" s="2" t="str">
        <f>"余额"</f>
        <v>余额</v>
      </c>
      <c r="D8965" s="2" t="str">
        <f>"可用"</f>
        <v>可用</v>
      </c>
      <c r="E8965" s="2" t="str">
        <f>"可取"</f>
        <v>可取</v>
      </c>
      <c r="F8965" s="2" t="str">
        <f>"参考市值"</f>
        <v>参考市值</v>
      </c>
      <c r="G8965" s="2" t="str">
        <f>"资产"</f>
        <v>资产</v>
      </c>
      <c r="H8965" s="2" t="str">
        <f>"盈亏"</f>
        <v>盈亏</v>
      </c>
      <c r="I8965" s="2"/>
      <c r="J8965" s="2"/>
      <c r="K8965" s="2"/>
      <c r="L8965" s="2"/>
      <c r="M8965" s="2"/>
      <c r="N8965" s="2"/>
      <c r="O8965" s="2"/>
      <c r="P8965" s="2"/>
      <c r="Q8965" s="2"/>
      <c r="R8965" s="2"/>
    </row>
    <row r="8966" spans="2:18">
      <c r="B8966" s="2" t="str">
        <f>"人民币"</f>
        <v>人民币</v>
      </c>
      <c r="C8966" s="2" t="str">
        <f>"5508.71"</f>
        <v>5508.71</v>
      </c>
      <c r="D8966" s="2" t="str">
        <f>"138.54"</f>
        <v>138.54</v>
      </c>
      <c r="E8966" s="2" t="str">
        <f>"138.54"</f>
        <v>138.54</v>
      </c>
      <c r="F8966" s="2" t="str">
        <f>"91616.00"</f>
        <v>91616.00</v>
      </c>
      <c r="G8966" s="2" t="str">
        <f>"91754.54"</f>
        <v>91754.54</v>
      </c>
      <c r="H8966" s="2" t="str">
        <f>"-9194.42"</f>
        <v>-9194.42</v>
      </c>
      <c r="I8966" s="2"/>
      <c r="J8966" s="2"/>
      <c r="K8966" s="2"/>
      <c r="L8966" s="2"/>
      <c r="M8966" s="2"/>
      <c r="N8966" s="2"/>
      <c r="O8966" s="2"/>
      <c r="P8966" s="2"/>
      <c r="Q8966" s="2"/>
      <c r="R8966" s="2"/>
    </row>
    <row r="8967" spans="2:18"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8"/>
    </row>
    <row r="8968" spans="2:18">
      <c r="B8968" s="2" t="s">
        <v>0</v>
      </c>
      <c r="C8968" s="2" t="str">
        <f>"证券数量"</f>
        <v>证券数量</v>
      </c>
      <c r="D8968" s="2" t="s">
        <v>1</v>
      </c>
      <c r="E8968" s="2" t="str">
        <f>"价格币种"</f>
        <v>价格币种</v>
      </c>
      <c r="F8968" s="2" t="str">
        <f>"成本价"</f>
        <v>成本价</v>
      </c>
      <c r="G8968" s="2" t="str">
        <f>"浮动盈亏"</f>
        <v>浮动盈亏</v>
      </c>
      <c r="H8968" s="2" t="str">
        <f>"盈亏比例(%)"</f>
        <v>盈亏比例(%)</v>
      </c>
      <c r="I8968" s="2" t="str">
        <f>"折算汇率"</f>
        <v>折算汇率</v>
      </c>
      <c r="J8968" s="2" t="str">
        <f>"最新市值"</f>
        <v>最新市值</v>
      </c>
      <c r="K8968" s="2" t="str">
        <f>"当前价"</f>
        <v>当前价</v>
      </c>
      <c r="L8968" s="2" t="str">
        <f>"今买数量"</f>
        <v>今买数量</v>
      </c>
      <c r="M8968" s="2" t="str">
        <f>"今卖数量"</f>
        <v>今卖数量</v>
      </c>
      <c r="N8968" s="2" t="str">
        <f>"证券代码"</f>
        <v>证券代码</v>
      </c>
      <c r="O8968" s="2" t="str">
        <f>"股东代码"</f>
        <v>股东代码</v>
      </c>
      <c r="P8968" s="2" t="str">
        <f>"成本金额"</f>
        <v>成本金额</v>
      </c>
      <c r="Q8968" s="2" t="s">
        <v>2</v>
      </c>
      <c r="R8968" s="2"/>
    </row>
    <row r="8969" spans="2:18">
      <c r="B8969" s="2" t="s">
        <v>4</v>
      </c>
      <c r="C8969" s="9" t="s">
        <v>5</v>
      </c>
      <c r="D8969" s="9" t="s">
        <v>5</v>
      </c>
      <c r="E8969" s="2" t="str">
        <f t="shared" ref="E8969:E8984" si="2674">"人民币"</f>
        <v>人民币</v>
      </c>
      <c r="F8969" s="2">
        <v>19.758</v>
      </c>
      <c r="G8969" s="2">
        <v>-1294.53</v>
      </c>
      <c r="H8969" s="2">
        <v>-8.19</v>
      </c>
      <c r="I8969" s="9" t="s">
        <v>6</v>
      </c>
      <c r="J8969" s="2">
        <v>14512</v>
      </c>
      <c r="K8969" s="2">
        <v>18.14</v>
      </c>
      <c r="L8969" s="2">
        <v>0</v>
      </c>
      <c r="M8969" s="2">
        <v>0</v>
      </c>
      <c r="N8969" s="2" t="str">
        <f>"000936"</f>
        <v>000936</v>
      </c>
      <c r="O8969" s="2" t="str">
        <f t="shared" ref="O8969:O8972" si="2675">"0157472516"</f>
        <v>0157472516</v>
      </c>
      <c r="P8969" s="2" t="str">
        <f>"15806.53"</f>
        <v>15806.53</v>
      </c>
      <c r="Q8969" s="2">
        <v>30</v>
      </c>
      <c r="R8969" s="2">
        <f t="shared" ref="R8969:R8984" si="2676">Q8969*C8969</f>
        <v>24000</v>
      </c>
    </row>
    <row r="8970" spans="2:18">
      <c r="B8970" s="2" t="str">
        <f>"创业板B"</f>
        <v>创业板B</v>
      </c>
      <c r="C8970" s="2">
        <v>10000</v>
      </c>
      <c r="D8970" s="2">
        <v>10000</v>
      </c>
      <c r="E8970" s="2" t="str">
        <f>"人民币"</f>
        <v>人民币</v>
      </c>
      <c r="F8970" s="2">
        <v>1.116</v>
      </c>
      <c r="G8970" s="2">
        <v>-927.5</v>
      </c>
      <c r="H8970" s="2">
        <v>-8.33</v>
      </c>
      <c r="I8970" s="2"/>
      <c r="J8970" s="2">
        <v>10230</v>
      </c>
      <c r="K8970" s="2">
        <v>1.023</v>
      </c>
      <c r="L8970" s="2">
        <v>0</v>
      </c>
      <c r="M8970" s="2">
        <v>0</v>
      </c>
      <c r="N8970" s="2" t="str">
        <f>"150153"</f>
        <v>150153</v>
      </c>
      <c r="O8970" s="2" t="str">
        <f>"0157472516"</f>
        <v>0157472516</v>
      </c>
      <c r="P8970" s="2" t="str">
        <f>"11157.50"</f>
        <v>11157.50</v>
      </c>
      <c r="Q8970" s="2">
        <v>1.3</v>
      </c>
      <c r="R8970" s="2">
        <f>Q8970*C8970</f>
        <v>13000</v>
      </c>
    </row>
    <row r="8971" spans="2:18">
      <c r="B8971" s="2" t="s">
        <v>7</v>
      </c>
      <c r="C8971" s="2">
        <v>600</v>
      </c>
      <c r="D8971" s="2">
        <v>600</v>
      </c>
      <c r="E8971" s="2" t="str">
        <f>"人民币"</f>
        <v>人民币</v>
      </c>
      <c r="F8971" s="2">
        <v>17.548</v>
      </c>
      <c r="G8971" s="2">
        <v>-310.88</v>
      </c>
      <c r="H8971" s="2">
        <v>-2.95</v>
      </c>
      <c r="I8971" s="2"/>
      <c r="J8971" s="2">
        <v>10218</v>
      </c>
      <c r="K8971" s="2">
        <v>17.03</v>
      </c>
      <c r="L8971" s="2">
        <v>0</v>
      </c>
      <c r="M8971" s="2">
        <v>0</v>
      </c>
      <c r="N8971" s="2" t="str">
        <f>"600008"</f>
        <v>600008</v>
      </c>
      <c r="O8971" s="2" t="str">
        <f t="shared" ref="O8971:O8974" si="2677">"A453612732"</f>
        <v>A453612732</v>
      </c>
      <c r="P8971" s="2" t="str">
        <f>"10528.88"</f>
        <v>10528.88</v>
      </c>
      <c r="Q8971" s="2">
        <v>25</v>
      </c>
      <c r="R8971" s="2">
        <f>Q8971*C8971</f>
        <v>15000</v>
      </c>
    </row>
    <row r="8972" spans="2:18">
      <c r="B8972" s="2" t="str">
        <f>"华英农业"</f>
        <v>华英农业</v>
      </c>
      <c r="C8972" s="2">
        <v>600</v>
      </c>
      <c r="D8972" s="2">
        <v>300</v>
      </c>
      <c r="E8972" s="2" t="str">
        <f>"人民币"</f>
        <v>人民币</v>
      </c>
      <c r="F8972" s="2">
        <v>14.948</v>
      </c>
      <c r="G8972" s="2">
        <v>-418.66</v>
      </c>
      <c r="H8972" s="2">
        <v>-4.67</v>
      </c>
      <c r="I8972" s="2"/>
      <c r="J8972" s="2">
        <v>8550</v>
      </c>
      <c r="K8972" s="2">
        <v>14.25</v>
      </c>
      <c r="L8972" s="2">
        <v>300</v>
      </c>
      <c r="M8972" s="2">
        <v>0</v>
      </c>
      <c r="N8972" s="2" t="str">
        <f>"002321"</f>
        <v>002321</v>
      </c>
      <c r="O8972" s="2" t="str">
        <f>"0157472516"</f>
        <v>0157472516</v>
      </c>
      <c r="P8972" s="2" t="str">
        <f>"8968.66"</f>
        <v>8968.66</v>
      </c>
      <c r="Q8972" s="2">
        <v>25</v>
      </c>
      <c r="R8972" s="2">
        <f>Q8972*C8972</f>
        <v>15000</v>
      </c>
    </row>
    <row r="8973" spans="2:18">
      <c r="B8973" s="2" t="str">
        <f>"*ST阳化"</f>
        <v>*ST阳化</v>
      </c>
      <c r="C8973" s="2">
        <v>900</v>
      </c>
      <c r="D8973" s="2">
        <v>600</v>
      </c>
      <c r="E8973" s="2" t="str">
        <f>"人民币"</f>
        <v>人民币</v>
      </c>
      <c r="F8973" s="2">
        <v>7.599</v>
      </c>
      <c r="G8973" s="2">
        <v>-80.2</v>
      </c>
      <c r="H8973" s="2">
        <v>-1.17</v>
      </c>
      <c r="I8973" s="2"/>
      <c r="J8973" s="2">
        <v>6759</v>
      </c>
      <c r="K8973" s="2">
        <v>7.51</v>
      </c>
      <c r="L8973" s="2">
        <v>300</v>
      </c>
      <c r="M8973" s="2">
        <v>0</v>
      </c>
      <c r="N8973" s="2" t="str">
        <f>"600691"</f>
        <v>600691</v>
      </c>
      <c r="O8973" s="2" t="str">
        <f>"A453612732"</f>
        <v>A453612732</v>
      </c>
      <c r="P8973" s="2" t="str">
        <f>"6839.20"</f>
        <v>6839.20</v>
      </c>
      <c r="Q8973" s="2">
        <v>11</v>
      </c>
      <c r="R8973" s="2">
        <f>Q8973*C8973</f>
        <v>9900</v>
      </c>
    </row>
    <row r="8974" spans="2:18">
      <c r="B8974" s="2" t="str">
        <f>"雪峰科技"</f>
        <v>雪峰科技</v>
      </c>
      <c r="C8974" s="2">
        <v>200</v>
      </c>
      <c r="D8974" s="2">
        <v>100</v>
      </c>
      <c r="E8974" s="2" t="str">
        <f>"人民币"</f>
        <v>人民币</v>
      </c>
      <c r="F8974" s="2">
        <v>37.898</v>
      </c>
      <c r="G8974" s="2">
        <v>-1239.59</v>
      </c>
      <c r="H8974" s="2">
        <v>-16.35</v>
      </c>
      <c r="I8974" s="2"/>
      <c r="J8974" s="2">
        <v>6340</v>
      </c>
      <c r="K8974" s="2">
        <v>31.7</v>
      </c>
      <c r="L8974" s="2">
        <v>100</v>
      </c>
      <c r="M8974" s="2">
        <v>0</v>
      </c>
      <c r="N8974" s="2" t="str">
        <f>"603227"</f>
        <v>603227</v>
      </c>
      <c r="O8974" s="2" t="str">
        <f>"A453612732"</f>
        <v>A453612732</v>
      </c>
      <c r="P8974" s="2" t="str">
        <f>"7579.59"</f>
        <v>7579.59</v>
      </c>
      <c r="Q8974" s="2">
        <v>42</v>
      </c>
      <c r="R8974" s="2">
        <f>Q8974*C8974</f>
        <v>8400</v>
      </c>
    </row>
    <row r="8975" spans="2:18">
      <c r="B8975" s="2" t="str">
        <f>"三花股份"</f>
        <v>三花股份</v>
      </c>
      <c r="C8975" s="2">
        <v>400</v>
      </c>
      <c r="D8975" s="2">
        <v>400</v>
      </c>
      <c r="E8975" s="2" t="str">
        <f>"人民币"</f>
        <v>人民币</v>
      </c>
      <c r="F8975" s="2">
        <v>13.737</v>
      </c>
      <c r="G8975" s="2">
        <v>69.25</v>
      </c>
      <c r="H8975" s="2">
        <v>1.26</v>
      </c>
      <c r="I8975" s="2"/>
      <c r="J8975" s="2">
        <v>5564</v>
      </c>
      <c r="K8975" s="2">
        <v>13.91</v>
      </c>
      <c r="L8975" s="2">
        <v>0</v>
      </c>
      <c r="M8975" s="2">
        <v>0</v>
      </c>
      <c r="N8975" s="2" t="str">
        <f>"002050"</f>
        <v>002050</v>
      </c>
      <c r="O8975" s="2" t="str">
        <f t="shared" ref="O8975:O8980" si="2678">"0157472516"</f>
        <v>0157472516</v>
      </c>
      <c r="P8975" s="2" t="str">
        <f>"5494.75"</f>
        <v>5494.75</v>
      </c>
      <c r="Q8975" s="2">
        <v>20</v>
      </c>
      <c r="R8975" s="2">
        <f>Q8975*C8975</f>
        <v>8000</v>
      </c>
    </row>
    <row r="8976" spans="2:18">
      <c r="B8976" s="2" t="str">
        <f>"农 产 品"</f>
        <v>农 产 品</v>
      </c>
      <c r="C8976" s="2">
        <v>200</v>
      </c>
      <c r="D8976" s="2">
        <v>200</v>
      </c>
      <c r="E8976" s="2" t="str">
        <f>"人民币"</f>
        <v>人民币</v>
      </c>
      <c r="F8976" s="2">
        <v>25.665</v>
      </c>
      <c r="G8976" s="2">
        <v>-601</v>
      </c>
      <c r="H8976" s="2">
        <v>-11.71</v>
      </c>
      <c r="I8976" s="2"/>
      <c r="J8976" s="2">
        <v>4532</v>
      </c>
      <c r="K8976" s="2">
        <v>22.66</v>
      </c>
      <c r="L8976" s="2">
        <v>0</v>
      </c>
      <c r="M8976" s="2">
        <v>0</v>
      </c>
      <c r="N8976" s="2" t="str">
        <f>"000061"</f>
        <v>000061</v>
      </c>
      <c r="O8976" s="2" t="str">
        <f>"0157472516"</f>
        <v>0157472516</v>
      </c>
      <c r="P8976" s="2" t="str">
        <f>"5133.00"</f>
        <v>5133.00</v>
      </c>
      <c r="Q8976" s="2">
        <v>35</v>
      </c>
      <c r="R8976" s="2">
        <f>Q8976*C8976</f>
        <v>7000</v>
      </c>
    </row>
    <row r="8977" spans="2:18">
      <c r="B8977" s="2" t="str">
        <f>"北京城建"</f>
        <v>北京城建</v>
      </c>
      <c r="C8977" s="2">
        <v>200</v>
      </c>
      <c r="D8977" s="2">
        <v>200</v>
      </c>
      <c r="E8977" s="2" t="str">
        <f>"人民币"</f>
        <v>人民币</v>
      </c>
      <c r="F8977" s="2">
        <v>24.605</v>
      </c>
      <c r="G8977" s="2">
        <v>-394.99</v>
      </c>
      <c r="H8977" s="2">
        <v>-8.03</v>
      </c>
      <c r="I8977" s="2"/>
      <c r="J8977" s="2">
        <v>4526</v>
      </c>
      <c r="K8977" s="2">
        <v>22.63</v>
      </c>
      <c r="L8977" s="2">
        <v>0</v>
      </c>
      <c r="M8977" s="2">
        <v>0</v>
      </c>
      <c r="N8977" s="2" t="str">
        <f>"600266"</f>
        <v>600266</v>
      </c>
      <c r="O8977" s="2" t="str">
        <f t="shared" ref="O8977:O8979" si="2679">"A453612732"</f>
        <v>A453612732</v>
      </c>
      <c r="P8977" s="2" t="str">
        <f>"4920.99"</f>
        <v>4920.99</v>
      </c>
      <c r="Q8977" s="2">
        <v>28</v>
      </c>
      <c r="R8977" s="2">
        <f>Q8977*C8977</f>
        <v>5600</v>
      </c>
    </row>
    <row r="8978" spans="2:18">
      <c r="B8978" s="2" t="str">
        <f>"上汽集团"</f>
        <v>上汽集团</v>
      </c>
      <c r="C8978" s="2">
        <v>200</v>
      </c>
      <c r="D8978" s="2">
        <v>200</v>
      </c>
      <c r="E8978" s="2" t="str">
        <f>"人民币"</f>
        <v>人民币</v>
      </c>
      <c r="F8978" s="2">
        <v>24.736</v>
      </c>
      <c r="G8978" s="2">
        <v>-449.12</v>
      </c>
      <c r="H8978" s="2">
        <v>-9.08</v>
      </c>
      <c r="I8978" s="2"/>
      <c r="J8978" s="2">
        <v>4498</v>
      </c>
      <c r="K8978" s="2">
        <v>22.49</v>
      </c>
      <c r="L8978" s="2">
        <v>0</v>
      </c>
      <c r="M8978" s="2">
        <v>0</v>
      </c>
      <c r="N8978" s="2" t="str">
        <f>"600104"</f>
        <v>600104</v>
      </c>
      <c r="O8978" s="2" t="str">
        <f>"A453612732"</f>
        <v>A453612732</v>
      </c>
      <c r="P8978" s="2" t="str">
        <f>"4947.12"</f>
        <v>4947.12</v>
      </c>
      <c r="Q8978" s="2">
        <v>35</v>
      </c>
      <c r="R8978" s="2">
        <f>Q8978*C8978</f>
        <v>7000</v>
      </c>
    </row>
    <row r="8979" spans="2:18">
      <c r="B8979" s="2" t="str">
        <f>"中海集运"</f>
        <v>中海集运</v>
      </c>
      <c r="C8979" s="2">
        <v>400</v>
      </c>
      <c r="D8979" s="2">
        <v>400</v>
      </c>
      <c r="E8979" s="2" t="str">
        <f>"人民币"</f>
        <v>人民币</v>
      </c>
      <c r="F8979" s="2">
        <v>9.099</v>
      </c>
      <c r="G8979" s="2">
        <v>-167.68</v>
      </c>
      <c r="H8979" s="2">
        <v>-4.6</v>
      </c>
      <c r="I8979" s="2"/>
      <c r="J8979" s="2">
        <v>3472</v>
      </c>
      <c r="K8979" s="2">
        <v>8.68</v>
      </c>
      <c r="L8979" s="2">
        <v>0</v>
      </c>
      <c r="M8979" s="2">
        <v>0</v>
      </c>
      <c r="N8979" s="2" t="str">
        <f>"601866"</f>
        <v>601866</v>
      </c>
      <c r="O8979" s="2" t="str">
        <f>"A453612732"</f>
        <v>A453612732</v>
      </c>
      <c r="P8979" s="2" t="str">
        <f>"3639.68"</f>
        <v>3639.68</v>
      </c>
      <c r="Q8979" s="2">
        <v>12</v>
      </c>
      <c r="R8979" s="2">
        <f>Q8979*C8979</f>
        <v>4800</v>
      </c>
    </row>
    <row r="8980" spans="2:18">
      <c r="B8980" s="2" t="str">
        <f>"中航军B"</f>
        <v>中航军B</v>
      </c>
      <c r="C8980" s="2">
        <v>3000</v>
      </c>
      <c r="D8980" s="2">
        <v>3000</v>
      </c>
      <c r="E8980" s="2" t="str">
        <f>"人民币"</f>
        <v>人民币</v>
      </c>
      <c r="F8980" s="2">
        <v>0.972</v>
      </c>
      <c r="G8980" s="2">
        <v>-62</v>
      </c>
      <c r="H8980" s="2">
        <v>-2.16</v>
      </c>
      <c r="I8980" s="2"/>
      <c r="J8980" s="2">
        <v>2853</v>
      </c>
      <c r="K8980" s="2">
        <v>0.951</v>
      </c>
      <c r="L8980" s="2">
        <v>0</v>
      </c>
      <c r="M8980" s="2">
        <v>0</v>
      </c>
      <c r="N8980" s="2" t="str">
        <f>"150222"</f>
        <v>150222</v>
      </c>
      <c r="O8980" s="2" t="str">
        <f>"0157472516"</f>
        <v>0157472516</v>
      </c>
      <c r="P8980" s="2" t="str">
        <f>"2915.00"</f>
        <v>2915.00</v>
      </c>
      <c r="Q8980" s="2">
        <v>1.1</v>
      </c>
      <c r="R8980" s="2">
        <f>Q8980*C8980</f>
        <v>3300</v>
      </c>
    </row>
    <row r="8981" spans="2:18">
      <c r="B8981" s="2" t="str">
        <f>"华贸物流"</f>
        <v>华贸物流</v>
      </c>
      <c r="C8981" s="2">
        <v>200</v>
      </c>
      <c r="D8981" s="2">
        <v>200</v>
      </c>
      <c r="E8981" s="2" t="str">
        <f>"人民币"</f>
        <v>人民币</v>
      </c>
      <c r="F8981" s="2">
        <v>16.576</v>
      </c>
      <c r="G8981" s="2">
        <v>-473.12</v>
      </c>
      <c r="H8981" s="2">
        <v>-14.27</v>
      </c>
      <c r="I8981" s="2"/>
      <c r="J8981" s="2">
        <v>2842</v>
      </c>
      <c r="K8981" s="2">
        <v>14.21</v>
      </c>
      <c r="L8981" s="2">
        <v>0</v>
      </c>
      <c r="M8981" s="2">
        <v>0</v>
      </c>
      <c r="N8981" s="2" t="str">
        <f>"603128"</f>
        <v>603128</v>
      </c>
      <c r="O8981" s="2" t="str">
        <f t="shared" ref="O8981:O8984" si="2680">"A453612732"</f>
        <v>A453612732</v>
      </c>
      <c r="P8981" s="2" t="str">
        <f>"3315.12"</f>
        <v>3315.12</v>
      </c>
      <c r="Q8981" s="2">
        <v>20</v>
      </c>
      <c r="R8981" s="2">
        <f>Q8981*C8981</f>
        <v>4000</v>
      </c>
    </row>
    <row r="8982" spans="2:18">
      <c r="B8982" s="2" t="str">
        <f>"盛达矿业"</f>
        <v>盛达矿业</v>
      </c>
      <c r="C8982" s="2">
        <v>100</v>
      </c>
      <c r="D8982" s="2">
        <v>100</v>
      </c>
      <c r="E8982" s="2" t="str">
        <f>"人民币"</f>
        <v>人民币</v>
      </c>
      <c r="F8982" s="2">
        <v>38.308</v>
      </c>
      <c r="G8982" s="2">
        <v>-1175.77</v>
      </c>
      <c r="H8982" s="2">
        <v>-30.69</v>
      </c>
      <c r="I8982" s="2"/>
      <c r="J8982" s="2">
        <v>2655</v>
      </c>
      <c r="K8982" s="2">
        <v>26.55</v>
      </c>
      <c r="L8982" s="2">
        <v>0</v>
      </c>
      <c r="M8982" s="2">
        <v>100</v>
      </c>
      <c r="N8982" s="2" t="str">
        <f>"000603"</f>
        <v>000603</v>
      </c>
      <c r="O8982" s="2" t="str">
        <f>"0157472516"</f>
        <v>0157472516</v>
      </c>
      <c r="P8982" s="2" t="str">
        <f>"3830.77"</f>
        <v>3830.77</v>
      </c>
      <c r="Q8982" s="2">
        <v>40</v>
      </c>
      <c r="R8982" s="2">
        <f>Q8982*C8982</f>
        <v>4000</v>
      </c>
    </row>
    <row r="8983" spans="2:18">
      <c r="B8983" s="2" t="str">
        <f>"大众交通"</f>
        <v>大众交通</v>
      </c>
      <c r="C8983" s="2">
        <v>100</v>
      </c>
      <c r="D8983" s="2">
        <v>100</v>
      </c>
      <c r="E8983" s="2" t="str">
        <f>"人民币"</f>
        <v>人民币</v>
      </c>
      <c r="F8983" s="2">
        <v>30.941</v>
      </c>
      <c r="G8983" s="2">
        <v>-1037.13</v>
      </c>
      <c r="H8983" s="2">
        <v>-33.52</v>
      </c>
      <c r="I8983" s="2"/>
      <c r="J8983" s="2">
        <v>2057</v>
      </c>
      <c r="K8983" s="2">
        <v>20.57</v>
      </c>
      <c r="L8983" s="2">
        <v>0</v>
      </c>
      <c r="M8983" s="2">
        <v>0</v>
      </c>
      <c r="N8983" s="2" t="str">
        <f>"600611"</f>
        <v>600611</v>
      </c>
      <c r="O8983" s="2" t="str">
        <f>"A453612732"</f>
        <v>A453612732</v>
      </c>
      <c r="P8983" s="2" t="str">
        <f>"3094.13"</f>
        <v>3094.13</v>
      </c>
      <c r="Q8983" s="2">
        <v>28</v>
      </c>
      <c r="R8983" s="2">
        <f>Q8983*C8983</f>
        <v>2800</v>
      </c>
    </row>
    <row r="8984" spans="2:18">
      <c r="B8984" s="2" t="str">
        <f>"中国中车"</f>
        <v>中国中车</v>
      </c>
      <c r="C8984" s="2">
        <v>100</v>
      </c>
      <c r="D8984" s="2">
        <v>100</v>
      </c>
      <c r="E8984" s="2" t="str">
        <f>"人民币"</f>
        <v>人民币</v>
      </c>
      <c r="F8984" s="2">
        <v>26.395</v>
      </c>
      <c r="G8984" s="2">
        <v>-631.5</v>
      </c>
      <c r="H8984" s="2">
        <v>-23.92</v>
      </c>
      <c r="I8984" s="2"/>
      <c r="J8984" s="2">
        <v>2008</v>
      </c>
      <c r="K8984" s="2">
        <v>20.08</v>
      </c>
      <c r="L8984" s="2">
        <v>0</v>
      </c>
      <c r="M8984" s="2">
        <v>100</v>
      </c>
      <c r="N8984" s="2" t="str">
        <f>"601766"</f>
        <v>601766</v>
      </c>
      <c r="O8984" s="2" t="str">
        <f>"A453612732"</f>
        <v>A453612732</v>
      </c>
      <c r="P8984" s="2" t="str">
        <f>"2639.50"</f>
        <v>2639.50</v>
      </c>
      <c r="Q8984" s="2">
        <v>30</v>
      </c>
      <c r="R8984" s="2">
        <f>Q8984*C8984</f>
        <v>3000</v>
      </c>
    </row>
    <row r="8985" spans="2:18">
      <c r="B8985" s="2" t="s">
        <v>8</v>
      </c>
      <c r="C8985" s="2" t="s">
        <v>9</v>
      </c>
      <c r="D8985" s="4" t="s">
        <v>10</v>
      </c>
      <c r="E8985" s="4"/>
      <c r="F8985" s="4"/>
      <c r="G8985" s="2"/>
      <c r="H8985" s="2">
        <f>SUM(H8969:H8984)</f>
        <v>-178.38</v>
      </c>
      <c r="I8985" s="2"/>
      <c r="J8985" s="2"/>
      <c r="K8985" s="2"/>
      <c r="L8985" s="2"/>
      <c r="M8985" s="2"/>
      <c r="N8985" s="2"/>
      <c r="O8985" s="2"/>
      <c r="P8985" s="2"/>
      <c r="Q8985" s="2"/>
      <c r="R8985" s="2">
        <f>SUM(R8969:R8984)</f>
        <v>134800</v>
      </c>
    </row>
    <row r="8986" customFormat="1" spans="4:9">
      <c r="D8986" s="5"/>
      <c r="E8986" s="5"/>
      <c r="F8986" s="5"/>
      <c r="I8986" s="6">
        <v>42257</v>
      </c>
    </row>
    <row r="8987" customFormat="1" spans="11:11">
      <c r="K8987" s="6">
        <f>I8986+1</f>
        <v>42258</v>
      </c>
    </row>
    <row r="8988" customFormat="1" spans="3:12">
      <c r="C8988" t="s">
        <v>11</v>
      </c>
      <c r="L8988" s="7">
        <f ca="1">NOW()</f>
        <v>42259.9654398148</v>
      </c>
    </row>
    <row r="8989" customFormat="1" spans="10:10">
      <c r="J8989" t="e">
        <f>E8981+1</f>
        <v>#VALUE!</v>
      </c>
    </row>
    <row r="8990" customFormat="1" spans="7:7">
      <c r="G8990" t="s">
        <v>12</v>
      </c>
    </row>
    <row r="8991" customFormat="1" spans="6:6">
      <c r="F8991" t="s">
        <v>13</v>
      </c>
    </row>
    <row r="8992" spans="1:17">
      <c r="A8992" s="2" t="str">
        <f>"币种"</f>
        <v>币种</v>
      </c>
      <c r="B8992" s="2" t="str">
        <f>"余额"</f>
        <v>余额</v>
      </c>
      <c r="C8992" s="2" t="str">
        <f>"可用"</f>
        <v>可用</v>
      </c>
      <c r="D8992" s="2" t="str">
        <f>"可取"</f>
        <v>可取</v>
      </c>
      <c r="E8992" s="2" t="str">
        <f>"参考市值"</f>
        <v>参考市值</v>
      </c>
      <c r="F8992" s="2" t="str">
        <f>"资产"</f>
        <v>资产</v>
      </c>
      <c r="G8992" s="2" t="str">
        <f>"盈亏"</f>
        <v>盈亏</v>
      </c>
      <c r="H8992" s="2"/>
      <c r="I8992" s="2"/>
      <c r="J8992" s="2"/>
      <c r="K8992" s="2"/>
      <c r="L8992" s="2"/>
      <c r="M8992" s="2"/>
      <c r="N8992" s="2"/>
      <c r="O8992" s="2"/>
      <c r="P8992" s="2"/>
      <c r="Q8992" s="2"/>
    </row>
    <row r="8993" spans="1:17">
      <c r="A8993" s="2" t="str">
        <f>"人民币"</f>
        <v>人民币</v>
      </c>
      <c r="B8993" s="2" t="str">
        <f>"5508.71"</f>
        <v>5508.71</v>
      </c>
      <c r="C8993" s="2" t="str">
        <f>"138.54"</f>
        <v>138.54</v>
      </c>
      <c r="D8993" s="2" t="str">
        <f>"138.54"</f>
        <v>138.54</v>
      </c>
      <c r="E8993" s="2" t="str">
        <f>"91616.00"</f>
        <v>91616.00</v>
      </c>
      <c r="F8993" s="2" t="str">
        <f>"91754.54"</f>
        <v>91754.54</v>
      </c>
      <c r="G8993" s="2" t="str">
        <f>"-9194.42"</f>
        <v>-9194.42</v>
      </c>
      <c r="H8993" s="2"/>
      <c r="I8993" s="2"/>
      <c r="J8993" s="2"/>
      <c r="K8993" s="2"/>
      <c r="L8993" s="2"/>
      <c r="M8993" s="2"/>
      <c r="N8993" s="2"/>
      <c r="O8993" s="2"/>
      <c r="P8993" s="2"/>
      <c r="Q8993" s="2"/>
    </row>
    <row r="8994" spans="1:17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8"/>
    </row>
    <row r="8995" spans="1:18">
      <c r="A8995" s="2" t="s">
        <v>0</v>
      </c>
      <c r="B8995" s="2" t="str">
        <f>"证券数量"</f>
        <v>证券数量</v>
      </c>
      <c r="C8995" s="2" t="s">
        <v>1</v>
      </c>
      <c r="D8995" s="2" t="str">
        <f>"价格币种"</f>
        <v>价格币种</v>
      </c>
      <c r="E8995" s="2" t="str">
        <f>"成本价"</f>
        <v>成本价</v>
      </c>
      <c r="F8995" s="2" t="str">
        <f>"浮动盈亏"</f>
        <v>浮动盈亏</v>
      </c>
      <c r="G8995" s="2" t="str">
        <f>"盈亏比例(%)"</f>
        <v>盈亏比例(%)</v>
      </c>
      <c r="H8995" s="2" t="str">
        <f>"折算汇率"</f>
        <v>折算汇率</v>
      </c>
      <c r="I8995" s="2" t="str">
        <f>"最新市值"</f>
        <v>最新市值</v>
      </c>
      <c r="J8995" s="2" t="str">
        <f>"当前价"</f>
        <v>当前价</v>
      </c>
      <c r="K8995" s="2" t="str">
        <f>"今买数量"</f>
        <v>今买数量</v>
      </c>
      <c r="L8995" s="2" t="str">
        <f>"今卖数量"</f>
        <v>今卖数量</v>
      </c>
      <c r="M8995" s="2" t="str">
        <f>"证券代码"</f>
        <v>证券代码</v>
      </c>
      <c r="N8995" s="2" t="str">
        <f>"股东代码"</f>
        <v>股东代码</v>
      </c>
      <c r="O8995" s="2" t="str">
        <f>"成本金额"</f>
        <v>成本金额</v>
      </c>
      <c r="P8995" s="2" t="s">
        <v>2</v>
      </c>
      <c r="Q8995" s="2"/>
      <c r="R8995" s="2" t="s">
        <v>3</v>
      </c>
    </row>
    <row r="8996" spans="1:18">
      <c r="A8996" s="2" t="s">
        <v>4</v>
      </c>
      <c r="B8996" s="9" t="s">
        <v>5</v>
      </c>
      <c r="C8996" s="9" t="s">
        <v>5</v>
      </c>
      <c r="D8996" s="2" t="str">
        <f t="shared" ref="D8996:D9011" si="2681">"人民币"</f>
        <v>人民币</v>
      </c>
      <c r="E8996" s="2">
        <v>19.758</v>
      </c>
      <c r="F8996" s="2">
        <v>-1294.53</v>
      </c>
      <c r="G8996" s="2">
        <v>-8.19</v>
      </c>
      <c r="H8996" s="9" t="s">
        <v>6</v>
      </c>
      <c r="I8996" s="2">
        <v>14512</v>
      </c>
      <c r="J8996" s="2">
        <v>18.14</v>
      </c>
      <c r="K8996" s="2">
        <v>0</v>
      </c>
      <c r="L8996" s="2">
        <v>0</v>
      </c>
      <c r="M8996" s="2" t="str">
        <f>"000936"</f>
        <v>000936</v>
      </c>
      <c r="N8996" s="2" t="str">
        <f t="shared" ref="N8996:N8999" si="2682">"0157472516"</f>
        <v>0157472516</v>
      </c>
      <c r="O8996" s="2" t="str">
        <f>"15806.53"</f>
        <v>15806.53</v>
      </c>
      <c r="P8996" s="2">
        <v>30</v>
      </c>
      <c r="Q8996" s="2">
        <f t="shared" ref="Q8996:Q9011" si="2683">P8996*B8996</f>
        <v>24000</v>
      </c>
      <c r="R8996" s="2">
        <f t="shared" ref="R8996:R9011" si="2684">(Q8996-O8996)/O8996*100</f>
        <v>51.835981711356</v>
      </c>
    </row>
    <row r="8997" spans="1:18">
      <c r="A8997" s="2" t="str">
        <f>"创业板B"</f>
        <v>创业板B</v>
      </c>
      <c r="B8997" s="2">
        <v>10000</v>
      </c>
      <c r="C8997" s="2">
        <v>10000</v>
      </c>
      <c r="D8997" s="2" t="str">
        <f>"人民币"</f>
        <v>人民币</v>
      </c>
      <c r="E8997" s="2">
        <v>1.116</v>
      </c>
      <c r="F8997" s="2">
        <v>-927.5</v>
      </c>
      <c r="G8997" s="2">
        <v>-8.33</v>
      </c>
      <c r="H8997" s="2"/>
      <c r="I8997" s="2">
        <v>10230</v>
      </c>
      <c r="J8997" s="2">
        <v>1.023</v>
      </c>
      <c r="K8997" s="2">
        <v>0</v>
      </c>
      <c r="L8997" s="2">
        <v>0</v>
      </c>
      <c r="M8997" s="2" t="str">
        <f>"150153"</f>
        <v>150153</v>
      </c>
      <c r="N8997" s="2" t="str">
        <f>"0157472516"</f>
        <v>0157472516</v>
      </c>
      <c r="O8997" s="2" t="str">
        <f>"11157.50"</f>
        <v>11157.50</v>
      </c>
      <c r="P8997" s="2">
        <v>1.3</v>
      </c>
      <c r="Q8997" s="2">
        <f>P8997*B8997</f>
        <v>13000</v>
      </c>
      <c r="R8997" s="2">
        <f>(Q8997-O8997)/O8997*100</f>
        <v>16.5135559041004</v>
      </c>
    </row>
    <row r="8998" spans="1:18">
      <c r="A8998" s="2" t="s">
        <v>7</v>
      </c>
      <c r="B8998" s="2">
        <v>600</v>
      </c>
      <c r="C8998" s="2">
        <v>600</v>
      </c>
      <c r="D8998" s="2" t="str">
        <f>"人民币"</f>
        <v>人民币</v>
      </c>
      <c r="E8998" s="2">
        <v>17.548</v>
      </c>
      <c r="F8998" s="2">
        <v>-310.88</v>
      </c>
      <c r="G8998" s="2">
        <v>-2.95</v>
      </c>
      <c r="H8998" s="2"/>
      <c r="I8998" s="2">
        <v>10218</v>
      </c>
      <c r="J8998" s="2">
        <v>17.03</v>
      </c>
      <c r="K8998" s="2">
        <v>0</v>
      </c>
      <c r="L8998" s="2">
        <v>0</v>
      </c>
      <c r="M8998" s="2" t="str">
        <f>"600008"</f>
        <v>600008</v>
      </c>
      <c r="N8998" s="2" t="str">
        <f t="shared" ref="N8998:N9001" si="2685">"A453612732"</f>
        <v>A453612732</v>
      </c>
      <c r="O8998" s="2" t="str">
        <f>"10528.88"</f>
        <v>10528.88</v>
      </c>
      <c r="P8998" s="2">
        <v>25</v>
      </c>
      <c r="Q8998" s="2">
        <f>P8998*B8998</f>
        <v>15000</v>
      </c>
      <c r="R8998" s="2">
        <f>(Q8998-O8998)/O8998*100</f>
        <v>42.4652954540274</v>
      </c>
    </row>
    <row r="8999" spans="1:18">
      <c r="A8999" s="2" t="str">
        <f>"华英农业"</f>
        <v>华英农业</v>
      </c>
      <c r="B8999" s="2">
        <v>600</v>
      </c>
      <c r="C8999" s="2">
        <v>300</v>
      </c>
      <c r="D8999" s="2" t="str">
        <f>"人民币"</f>
        <v>人民币</v>
      </c>
      <c r="E8999" s="2">
        <v>14.948</v>
      </c>
      <c r="F8999" s="2">
        <v>-418.66</v>
      </c>
      <c r="G8999" s="2">
        <v>-4.67</v>
      </c>
      <c r="H8999" s="2"/>
      <c r="I8999" s="2">
        <v>8550</v>
      </c>
      <c r="J8999" s="2">
        <v>14.25</v>
      </c>
      <c r="K8999" s="2">
        <v>300</v>
      </c>
      <c r="L8999" s="2">
        <v>0</v>
      </c>
      <c r="M8999" s="2" t="str">
        <f>"002321"</f>
        <v>002321</v>
      </c>
      <c r="N8999" s="2" t="str">
        <f>"0157472516"</f>
        <v>0157472516</v>
      </c>
      <c r="O8999" s="2" t="str">
        <f>"8968.66"</f>
        <v>8968.66</v>
      </c>
      <c r="P8999" s="2">
        <v>25</v>
      </c>
      <c r="Q8999" s="2">
        <f>P8999*B8999</f>
        <v>15000</v>
      </c>
      <c r="R8999" s="2">
        <f>(Q8999-O8999)/O8999*100</f>
        <v>67.2490650777262</v>
      </c>
    </row>
    <row r="9000" spans="1:18">
      <c r="A9000" s="2" t="str">
        <f>"*ST阳化"</f>
        <v>*ST阳化</v>
      </c>
      <c r="B9000" s="2">
        <v>900</v>
      </c>
      <c r="C9000" s="2">
        <v>600</v>
      </c>
      <c r="D9000" s="2" t="str">
        <f>"人民币"</f>
        <v>人民币</v>
      </c>
      <c r="E9000" s="2">
        <v>7.599</v>
      </c>
      <c r="F9000" s="2">
        <v>-80.2</v>
      </c>
      <c r="G9000" s="2">
        <v>-1.17</v>
      </c>
      <c r="H9000" s="2"/>
      <c r="I9000" s="2">
        <v>6759</v>
      </c>
      <c r="J9000" s="2">
        <v>7.51</v>
      </c>
      <c r="K9000" s="2">
        <v>300</v>
      </c>
      <c r="L9000" s="2">
        <v>0</v>
      </c>
      <c r="M9000" s="2" t="str">
        <f>"600691"</f>
        <v>600691</v>
      </c>
      <c r="N9000" s="2" t="str">
        <f>"A453612732"</f>
        <v>A453612732</v>
      </c>
      <c r="O9000" s="2" t="str">
        <f>"6839.20"</f>
        <v>6839.20</v>
      </c>
      <c r="P9000" s="2">
        <v>11</v>
      </c>
      <c r="Q9000" s="2">
        <f>P9000*B9000</f>
        <v>9900</v>
      </c>
      <c r="R9000" s="2">
        <f>(Q9000-O9000)/O9000*100</f>
        <v>44.7537723710376</v>
      </c>
    </row>
    <row r="9001" spans="1:18">
      <c r="A9001" s="2" t="str">
        <f>"雪峰科技"</f>
        <v>雪峰科技</v>
      </c>
      <c r="B9001" s="2">
        <v>200</v>
      </c>
      <c r="C9001" s="2">
        <v>100</v>
      </c>
      <c r="D9001" s="2" t="str">
        <f>"人民币"</f>
        <v>人民币</v>
      </c>
      <c r="E9001" s="2">
        <v>37.898</v>
      </c>
      <c r="F9001" s="2">
        <v>-1239.59</v>
      </c>
      <c r="G9001" s="2">
        <v>-16.35</v>
      </c>
      <c r="H9001" s="2"/>
      <c r="I9001" s="2">
        <v>6340</v>
      </c>
      <c r="J9001" s="2">
        <v>31.7</v>
      </c>
      <c r="K9001" s="2">
        <v>100</v>
      </c>
      <c r="L9001" s="2">
        <v>0</v>
      </c>
      <c r="M9001" s="2" t="str">
        <f>"603227"</f>
        <v>603227</v>
      </c>
      <c r="N9001" s="2" t="str">
        <f>"A453612732"</f>
        <v>A453612732</v>
      </c>
      <c r="O9001" s="2" t="str">
        <f>"7579.59"</f>
        <v>7579.59</v>
      </c>
      <c r="P9001" s="2">
        <v>42</v>
      </c>
      <c r="Q9001" s="2">
        <f>P9001*B9001</f>
        <v>8400</v>
      </c>
      <c r="R9001" s="2">
        <f>(Q9001-O9001)/O9001*100</f>
        <v>10.8239363870605</v>
      </c>
    </row>
    <row r="9002" spans="1:18">
      <c r="A9002" s="2" t="str">
        <f>"三花股份"</f>
        <v>三花股份</v>
      </c>
      <c r="B9002" s="2">
        <v>400</v>
      </c>
      <c r="C9002" s="2">
        <v>400</v>
      </c>
      <c r="D9002" s="2" t="str">
        <f>"人民币"</f>
        <v>人民币</v>
      </c>
      <c r="E9002" s="2">
        <v>13.737</v>
      </c>
      <c r="F9002" s="2">
        <v>69.25</v>
      </c>
      <c r="G9002" s="2">
        <v>1.26</v>
      </c>
      <c r="H9002" s="2"/>
      <c r="I9002" s="2">
        <v>5564</v>
      </c>
      <c r="J9002" s="2">
        <v>13.91</v>
      </c>
      <c r="K9002" s="2">
        <v>0</v>
      </c>
      <c r="L9002" s="2">
        <v>0</v>
      </c>
      <c r="M9002" s="2" t="str">
        <f>"002050"</f>
        <v>002050</v>
      </c>
      <c r="N9002" s="2" t="str">
        <f t="shared" ref="N9002:N9007" si="2686">"0157472516"</f>
        <v>0157472516</v>
      </c>
      <c r="O9002" s="2" t="str">
        <f>"5494.75"</f>
        <v>5494.75</v>
      </c>
      <c r="P9002" s="2">
        <v>20</v>
      </c>
      <c r="Q9002" s="2">
        <f>P9002*B9002</f>
        <v>8000</v>
      </c>
      <c r="R9002" s="2">
        <f>(Q9002-O9002)/O9002*100</f>
        <v>45.5935210883116</v>
      </c>
    </row>
    <row r="9003" spans="1:18">
      <c r="A9003" s="2" t="str">
        <f>"农 产 品"</f>
        <v>农 产 品</v>
      </c>
      <c r="B9003" s="2">
        <v>200</v>
      </c>
      <c r="C9003" s="2">
        <v>200</v>
      </c>
      <c r="D9003" s="2" t="str">
        <f>"人民币"</f>
        <v>人民币</v>
      </c>
      <c r="E9003" s="2">
        <v>25.665</v>
      </c>
      <c r="F9003" s="2">
        <v>-601</v>
      </c>
      <c r="G9003" s="2">
        <v>-11.71</v>
      </c>
      <c r="H9003" s="2"/>
      <c r="I9003" s="2">
        <v>4532</v>
      </c>
      <c r="J9003" s="2">
        <v>22.66</v>
      </c>
      <c r="K9003" s="2">
        <v>0</v>
      </c>
      <c r="L9003" s="2">
        <v>0</v>
      </c>
      <c r="M9003" s="2" t="str">
        <f>"000061"</f>
        <v>000061</v>
      </c>
      <c r="N9003" s="2" t="str">
        <f>"0157472516"</f>
        <v>0157472516</v>
      </c>
      <c r="O9003" s="2" t="str">
        <f>"5133.00"</f>
        <v>5133.00</v>
      </c>
      <c r="P9003" s="2">
        <v>35</v>
      </c>
      <c r="Q9003" s="2">
        <f>P9003*B9003</f>
        <v>7000</v>
      </c>
      <c r="R9003" s="2">
        <f>(Q9003-O9003)/O9003*100</f>
        <v>36.3724917202416</v>
      </c>
    </row>
    <row r="9004" spans="1:18">
      <c r="A9004" s="2" t="str">
        <f>"北京城建"</f>
        <v>北京城建</v>
      </c>
      <c r="B9004" s="2">
        <v>200</v>
      </c>
      <c r="C9004" s="2">
        <v>200</v>
      </c>
      <c r="D9004" s="2" t="str">
        <f>"人民币"</f>
        <v>人民币</v>
      </c>
      <c r="E9004" s="2">
        <v>24.605</v>
      </c>
      <c r="F9004" s="2">
        <v>-394.99</v>
      </c>
      <c r="G9004" s="2">
        <v>-8.03</v>
      </c>
      <c r="H9004" s="2"/>
      <c r="I9004" s="2">
        <v>4526</v>
      </c>
      <c r="J9004" s="2">
        <v>22.63</v>
      </c>
      <c r="K9004" s="2">
        <v>0</v>
      </c>
      <c r="L9004" s="2">
        <v>0</v>
      </c>
      <c r="M9004" s="2" t="str">
        <f>"600266"</f>
        <v>600266</v>
      </c>
      <c r="N9004" s="2" t="str">
        <f t="shared" ref="N9004:N9006" si="2687">"A453612732"</f>
        <v>A453612732</v>
      </c>
      <c r="O9004" s="2" t="str">
        <f>"4920.99"</f>
        <v>4920.99</v>
      </c>
      <c r="P9004" s="2">
        <v>28</v>
      </c>
      <c r="Q9004" s="2">
        <f>P9004*B9004</f>
        <v>5600</v>
      </c>
      <c r="R9004" s="2">
        <f>(Q9004-O9004)/O9004*100</f>
        <v>13.7982397850839</v>
      </c>
    </row>
    <row r="9005" spans="1:18">
      <c r="A9005" s="2" t="str">
        <f>"上汽集团"</f>
        <v>上汽集团</v>
      </c>
      <c r="B9005" s="2">
        <v>200</v>
      </c>
      <c r="C9005" s="2">
        <v>200</v>
      </c>
      <c r="D9005" s="2" t="str">
        <f>"人民币"</f>
        <v>人民币</v>
      </c>
      <c r="E9005" s="2">
        <v>24.736</v>
      </c>
      <c r="F9005" s="2">
        <v>-449.12</v>
      </c>
      <c r="G9005" s="2">
        <v>-9.08</v>
      </c>
      <c r="H9005" s="2"/>
      <c r="I9005" s="2">
        <v>4498</v>
      </c>
      <c r="J9005" s="2">
        <v>22.49</v>
      </c>
      <c r="K9005" s="2">
        <v>0</v>
      </c>
      <c r="L9005" s="2">
        <v>0</v>
      </c>
      <c r="M9005" s="2" t="str">
        <f>"600104"</f>
        <v>600104</v>
      </c>
      <c r="N9005" s="2" t="str">
        <f>"A453612732"</f>
        <v>A453612732</v>
      </c>
      <c r="O9005" s="2" t="str">
        <f>"4947.12"</f>
        <v>4947.12</v>
      </c>
      <c r="P9005" s="2">
        <v>35</v>
      </c>
      <c r="Q9005" s="2">
        <f>P9005*B9005</f>
        <v>7000</v>
      </c>
      <c r="R9005" s="2">
        <f>(Q9005-O9005)/O9005*100</f>
        <v>41.4964666310904</v>
      </c>
    </row>
    <row r="9006" spans="1:18">
      <c r="A9006" s="2" t="str">
        <f>"中海集运"</f>
        <v>中海集运</v>
      </c>
      <c r="B9006" s="2">
        <v>400</v>
      </c>
      <c r="C9006" s="2">
        <v>400</v>
      </c>
      <c r="D9006" s="2" t="str">
        <f>"人民币"</f>
        <v>人民币</v>
      </c>
      <c r="E9006" s="2">
        <v>9.099</v>
      </c>
      <c r="F9006" s="2">
        <v>-167.68</v>
      </c>
      <c r="G9006" s="2">
        <v>-4.6</v>
      </c>
      <c r="H9006" s="2"/>
      <c r="I9006" s="2">
        <v>3472</v>
      </c>
      <c r="J9006" s="2">
        <v>8.68</v>
      </c>
      <c r="K9006" s="2">
        <v>0</v>
      </c>
      <c r="L9006" s="2">
        <v>0</v>
      </c>
      <c r="M9006" s="2" t="str">
        <f>"601866"</f>
        <v>601866</v>
      </c>
      <c r="N9006" s="2" t="str">
        <f>"A453612732"</f>
        <v>A453612732</v>
      </c>
      <c r="O9006" s="2" t="str">
        <f>"3639.68"</f>
        <v>3639.68</v>
      </c>
      <c r="P9006" s="2">
        <v>12</v>
      </c>
      <c r="Q9006" s="2">
        <f>P9006*B9006</f>
        <v>4800</v>
      </c>
      <c r="R9006" s="2">
        <f>(Q9006-O9006)/O9006*100</f>
        <v>31.8797256901706</v>
      </c>
    </row>
    <row r="9007" spans="1:18">
      <c r="A9007" s="2" t="str">
        <f>"中航军B"</f>
        <v>中航军B</v>
      </c>
      <c r="B9007" s="2">
        <v>3000</v>
      </c>
      <c r="C9007" s="2">
        <v>3000</v>
      </c>
      <c r="D9007" s="2" t="str">
        <f>"人民币"</f>
        <v>人民币</v>
      </c>
      <c r="E9007" s="2">
        <v>0.972</v>
      </c>
      <c r="F9007" s="2">
        <v>-62</v>
      </c>
      <c r="G9007" s="2">
        <v>-2.16</v>
      </c>
      <c r="H9007" s="2"/>
      <c r="I9007" s="2">
        <v>2853</v>
      </c>
      <c r="J9007" s="2">
        <v>0.951</v>
      </c>
      <c r="K9007" s="2">
        <v>0</v>
      </c>
      <c r="L9007" s="2">
        <v>0</v>
      </c>
      <c r="M9007" s="2" t="str">
        <f>"150222"</f>
        <v>150222</v>
      </c>
      <c r="N9007" s="2" t="str">
        <f>"0157472516"</f>
        <v>0157472516</v>
      </c>
      <c r="O9007" s="2" t="str">
        <f>"2915.00"</f>
        <v>2915.00</v>
      </c>
      <c r="P9007" s="2">
        <v>1.1</v>
      </c>
      <c r="Q9007" s="2">
        <f>P9007*B9007</f>
        <v>3300</v>
      </c>
      <c r="R9007" s="2">
        <f>(Q9007-O9007)/O9007*100</f>
        <v>13.2075471698113</v>
      </c>
    </row>
    <row r="9008" spans="1:18">
      <c r="A9008" s="2" t="str">
        <f>"华贸物流"</f>
        <v>华贸物流</v>
      </c>
      <c r="B9008" s="2">
        <v>200</v>
      </c>
      <c r="C9008" s="2">
        <v>200</v>
      </c>
      <c r="D9008" s="2" t="str">
        <f>"人民币"</f>
        <v>人民币</v>
      </c>
      <c r="E9008" s="2">
        <v>16.576</v>
      </c>
      <c r="F9008" s="2">
        <v>-473.12</v>
      </c>
      <c r="G9008" s="2">
        <v>-14.27</v>
      </c>
      <c r="H9008" s="2"/>
      <c r="I9008" s="2">
        <v>2842</v>
      </c>
      <c r="J9008" s="2">
        <v>14.21</v>
      </c>
      <c r="K9008" s="2">
        <v>0</v>
      </c>
      <c r="L9008" s="2">
        <v>0</v>
      </c>
      <c r="M9008" s="2" t="str">
        <f>"603128"</f>
        <v>603128</v>
      </c>
      <c r="N9008" s="2" t="str">
        <f t="shared" ref="N9008:N9011" si="2688">"A453612732"</f>
        <v>A453612732</v>
      </c>
      <c r="O9008" s="2" t="str">
        <f>"3315.12"</f>
        <v>3315.12</v>
      </c>
      <c r="P9008" s="2">
        <v>20</v>
      </c>
      <c r="Q9008" s="2">
        <f>P9008*B9008</f>
        <v>4000</v>
      </c>
      <c r="R9008" s="2">
        <f>(Q9008-O9008)/O9008*100</f>
        <v>20.6592823185888</v>
      </c>
    </row>
    <row r="9009" spans="1:18">
      <c r="A9009" s="2" t="str">
        <f>"盛达矿业"</f>
        <v>盛达矿业</v>
      </c>
      <c r="B9009" s="2">
        <v>100</v>
      </c>
      <c r="C9009" s="2">
        <v>100</v>
      </c>
      <c r="D9009" s="2" t="str">
        <f>"人民币"</f>
        <v>人民币</v>
      </c>
      <c r="E9009" s="2">
        <v>38.308</v>
      </c>
      <c r="F9009" s="2">
        <v>-1175.77</v>
      </c>
      <c r="G9009" s="2">
        <v>-30.69</v>
      </c>
      <c r="H9009" s="2"/>
      <c r="I9009" s="2">
        <v>2655</v>
      </c>
      <c r="J9009" s="2">
        <v>26.55</v>
      </c>
      <c r="K9009" s="2">
        <v>0</v>
      </c>
      <c r="L9009" s="2">
        <v>100</v>
      </c>
      <c r="M9009" s="2" t="str">
        <f>"000603"</f>
        <v>000603</v>
      </c>
      <c r="N9009" s="2" t="str">
        <f>"0157472516"</f>
        <v>0157472516</v>
      </c>
      <c r="O9009" s="2" t="str">
        <f>"3830.77"</f>
        <v>3830.77</v>
      </c>
      <c r="P9009" s="2">
        <v>40</v>
      </c>
      <c r="Q9009" s="2">
        <f>P9009*B9009</f>
        <v>4000</v>
      </c>
      <c r="R9009" s="2">
        <f>(Q9009-O9009)/O9009*100</f>
        <v>4.41764971533138</v>
      </c>
    </row>
    <row r="9010" spans="1:18">
      <c r="A9010" s="2" t="str">
        <f>"大众交通"</f>
        <v>大众交通</v>
      </c>
      <c r="B9010" s="2">
        <v>100</v>
      </c>
      <c r="C9010" s="2">
        <v>100</v>
      </c>
      <c r="D9010" s="2" t="str">
        <f>"人民币"</f>
        <v>人民币</v>
      </c>
      <c r="E9010" s="2">
        <v>30.941</v>
      </c>
      <c r="F9010" s="2">
        <v>-1037.13</v>
      </c>
      <c r="G9010" s="2">
        <v>-33.52</v>
      </c>
      <c r="H9010" s="2"/>
      <c r="I9010" s="2">
        <v>2057</v>
      </c>
      <c r="J9010" s="2">
        <v>20.57</v>
      </c>
      <c r="K9010" s="2">
        <v>0</v>
      </c>
      <c r="L9010" s="2">
        <v>0</v>
      </c>
      <c r="M9010" s="2" t="str">
        <f>"600611"</f>
        <v>600611</v>
      </c>
      <c r="N9010" s="2" t="str">
        <f>"A453612732"</f>
        <v>A453612732</v>
      </c>
      <c r="O9010" s="2" t="str">
        <f>"3094.13"</f>
        <v>3094.13</v>
      </c>
      <c r="P9010" s="2">
        <v>28</v>
      </c>
      <c r="Q9010" s="2">
        <f>P9010*B9010</f>
        <v>2800</v>
      </c>
      <c r="R9010" s="2">
        <f>(Q9010-O9010)/O9010*100</f>
        <v>-9.50606470962759</v>
      </c>
    </row>
    <row r="9011" spans="1:18">
      <c r="A9011" s="2" t="str">
        <f>"中国中车"</f>
        <v>中国中车</v>
      </c>
      <c r="B9011" s="2">
        <v>100</v>
      </c>
      <c r="C9011" s="2">
        <v>100</v>
      </c>
      <c r="D9011" s="2" t="str">
        <f>"人民币"</f>
        <v>人民币</v>
      </c>
      <c r="E9011" s="2">
        <v>26.395</v>
      </c>
      <c r="F9011" s="2">
        <v>-631.5</v>
      </c>
      <c r="G9011" s="2">
        <v>-23.92</v>
      </c>
      <c r="H9011" s="2"/>
      <c r="I9011" s="2">
        <v>2008</v>
      </c>
      <c r="J9011" s="2">
        <v>20.08</v>
      </c>
      <c r="K9011" s="2">
        <v>0</v>
      </c>
      <c r="L9011" s="2">
        <v>100</v>
      </c>
      <c r="M9011" s="2" t="str">
        <f>"601766"</f>
        <v>601766</v>
      </c>
      <c r="N9011" s="2" t="str">
        <f>"A453612732"</f>
        <v>A453612732</v>
      </c>
      <c r="O9011" s="2" t="str">
        <f>"2639.50"</f>
        <v>2639.50</v>
      </c>
      <c r="P9011" s="2">
        <v>30</v>
      </c>
      <c r="Q9011" s="2">
        <f>P9011*B9011</f>
        <v>3000</v>
      </c>
      <c r="R9011" s="2">
        <f>(Q9011-O9011)/O9011*100</f>
        <v>13.6578897518469</v>
      </c>
    </row>
    <row r="9012" spans="1:18">
      <c r="A9012" s="2" t="s">
        <v>8</v>
      </c>
      <c r="B9012" s="2" t="s">
        <v>9</v>
      </c>
      <c r="C9012" s="4" t="s">
        <v>10</v>
      </c>
      <c r="D9012" s="4"/>
      <c r="E9012" s="4"/>
      <c r="F9012" s="2"/>
      <c r="G9012" s="2">
        <f>SUM(G8996:G9011)</f>
        <v>-178.38</v>
      </c>
      <c r="H9012" s="2"/>
      <c r="I9012" s="2"/>
      <c r="J9012" s="2"/>
      <c r="K9012" s="2"/>
      <c r="L9012" s="2"/>
      <c r="M9012" s="2"/>
      <c r="N9012" s="2"/>
      <c r="O9012" s="2"/>
      <c r="P9012" s="2"/>
      <c r="Q9012" s="2">
        <f>SUM(Q8996:Q9011)</f>
        <v>134800</v>
      </c>
      <c r="R9012" s="2"/>
    </row>
    <row r="9013" customFormat="1" spans="3:8">
      <c r="C9013" s="5"/>
      <c r="D9013" s="5"/>
      <c r="E9013" s="5"/>
      <c r="H9013" s="6">
        <v>42257</v>
      </c>
    </row>
    <row r="9014" customFormat="1" spans="10:10">
      <c r="J9014" s="6">
        <f>H9013+1</f>
        <v>42258</v>
      </c>
    </row>
    <row r="9015" customFormat="1" spans="2:11">
      <c r="B9015" t="s">
        <v>11</v>
      </c>
      <c r="K9015" s="7">
        <f ca="1">NOW()</f>
        <v>42259.9654398148</v>
      </c>
    </row>
    <row r="9016" customFormat="1" spans="9:9">
      <c r="I9016" t="e">
        <f>D9008+1</f>
        <v>#VALUE!</v>
      </c>
    </row>
    <row r="9017" customFormat="1"/>
    <row r="9018" spans="1:18">
      <c r="A9018" s="2" t="s">
        <v>0</v>
      </c>
      <c r="B9018" s="2" t="str">
        <f>"证券数量"</f>
        <v>证券数量</v>
      </c>
      <c r="C9018" s="2" t="s">
        <v>1</v>
      </c>
      <c r="D9018" s="2" t="str">
        <f>"价格币种"</f>
        <v>价格币种</v>
      </c>
      <c r="E9018" s="2" t="str">
        <f>"成本价"</f>
        <v>成本价</v>
      </c>
      <c r="F9018" s="2" t="str">
        <f>"浮动盈亏"</f>
        <v>浮动盈亏</v>
      </c>
      <c r="G9018" s="2" t="str">
        <f>"盈亏比例(%)"</f>
        <v>盈亏比例(%)</v>
      </c>
      <c r="H9018" s="2" t="str">
        <f>"折算汇率"</f>
        <v>折算汇率</v>
      </c>
      <c r="I9018" s="2" t="str">
        <f>"最新市值"</f>
        <v>最新市值</v>
      </c>
      <c r="J9018" s="2" t="str">
        <f>"当前价"</f>
        <v>当前价</v>
      </c>
      <c r="K9018" s="2" t="str">
        <f>"今买数量"</f>
        <v>今买数量</v>
      </c>
      <c r="L9018" s="2" t="str">
        <f>"今卖数量"</f>
        <v>今卖数量</v>
      </c>
      <c r="M9018" s="2" t="str">
        <f>"证券代码"</f>
        <v>证券代码</v>
      </c>
      <c r="N9018" s="2" t="str">
        <f>"股东代码"</f>
        <v>股东代码</v>
      </c>
      <c r="O9018" s="2" t="str">
        <f>"成本金额"</f>
        <v>成本金额</v>
      </c>
      <c r="P9018" s="2" t="s">
        <v>2</v>
      </c>
      <c r="Q9018" s="2"/>
      <c r="R9018" s="2" t="s">
        <v>3</v>
      </c>
    </row>
    <row r="9019" spans="1:18">
      <c r="A9019" s="2" t="s">
        <v>4</v>
      </c>
      <c r="B9019" s="9" t="s">
        <v>5</v>
      </c>
      <c r="C9019" s="9" t="s">
        <v>5</v>
      </c>
      <c r="D9019" s="2" t="str">
        <f t="shared" ref="D9019:D9034" si="2689">"人民币"</f>
        <v>人民币</v>
      </c>
      <c r="E9019" s="2">
        <v>19.758</v>
      </c>
      <c r="F9019" s="2">
        <v>-1294.53</v>
      </c>
      <c r="G9019" s="2">
        <v>-8.19</v>
      </c>
      <c r="H9019" s="9" t="s">
        <v>6</v>
      </c>
      <c r="I9019" s="2">
        <v>14512</v>
      </c>
      <c r="J9019" s="2">
        <v>18.14</v>
      </c>
      <c r="K9019" s="2">
        <v>0</v>
      </c>
      <c r="L9019" s="2">
        <v>0</v>
      </c>
      <c r="M9019" s="2" t="str">
        <f>"000936"</f>
        <v>000936</v>
      </c>
      <c r="N9019" s="2" t="str">
        <f t="shared" ref="N9019:N9022" si="2690">"0157472516"</f>
        <v>0157472516</v>
      </c>
      <c r="O9019" s="2" t="str">
        <f>"15806.53"</f>
        <v>15806.53</v>
      </c>
      <c r="P9019" s="2">
        <v>30</v>
      </c>
      <c r="Q9019" s="2">
        <f t="shared" ref="Q9019:Q9034" si="2691">P9019*B9019</f>
        <v>24000</v>
      </c>
      <c r="R9019" s="2">
        <f t="shared" ref="R9019:R9034" si="2692">(Q9019-O9019)/O9019*100</f>
        <v>51.835981711356</v>
      </c>
    </row>
    <row r="9020" spans="1:18">
      <c r="A9020" s="2" t="str">
        <f>"创业板B"</f>
        <v>创业板B</v>
      </c>
      <c r="B9020" s="2">
        <v>10000</v>
      </c>
      <c r="C9020" s="2">
        <v>10000</v>
      </c>
      <c r="D9020" s="2" t="str">
        <f>"人民币"</f>
        <v>人民币</v>
      </c>
      <c r="E9020" s="2">
        <v>1.116</v>
      </c>
      <c r="F9020" s="2">
        <v>-927.5</v>
      </c>
      <c r="G9020" s="2">
        <v>-8.33</v>
      </c>
      <c r="H9020" s="2"/>
      <c r="I9020" s="2">
        <v>10230</v>
      </c>
      <c r="J9020" s="2">
        <v>1.023</v>
      </c>
      <c r="K9020" s="2">
        <v>0</v>
      </c>
      <c r="L9020" s="2">
        <v>0</v>
      </c>
      <c r="M9020" s="2" t="str">
        <f>"150153"</f>
        <v>150153</v>
      </c>
      <c r="N9020" s="2" t="str">
        <f>"0157472516"</f>
        <v>0157472516</v>
      </c>
      <c r="O9020" s="2" t="str">
        <f>"11157.50"</f>
        <v>11157.50</v>
      </c>
      <c r="P9020" s="2">
        <v>1.3</v>
      </c>
      <c r="Q9020" s="2">
        <f>P9020*B9020</f>
        <v>13000</v>
      </c>
      <c r="R9020" s="2">
        <f>(Q9020-O9020)/O9020*100</f>
        <v>16.5135559041004</v>
      </c>
    </row>
    <row r="9021" spans="1:18">
      <c r="A9021" s="2" t="s">
        <v>7</v>
      </c>
      <c r="B9021" s="2">
        <v>600</v>
      </c>
      <c r="C9021" s="2">
        <v>600</v>
      </c>
      <c r="D9021" s="2" t="str">
        <f>"人民币"</f>
        <v>人民币</v>
      </c>
      <c r="E9021" s="2">
        <v>17.548</v>
      </c>
      <c r="F9021" s="2">
        <v>-310.88</v>
      </c>
      <c r="G9021" s="2">
        <v>-2.95</v>
      </c>
      <c r="H9021" s="2"/>
      <c r="I9021" s="2">
        <v>10218</v>
      </c>
      <c r="J9021" s="2">
        <v>17.03</v>
      </c>
      <c r="K9021" s="2">
        <v>0</v>
      </c>
      <c r="L9021" s="2">
        <v>0</v>
      </c>
      <c r="M9021" s="2" t="str">
        <f>"600008"</f>
        <v>600008</v>
      </c>
      <c r="N9021" s="2" t="str">
        <f t="shared" ref="N9021:N9024" si="2693">"A453612732"</f>
        <v>A453612732</v>
      </c>
      <c r="O9021" s="2" t="str">
        <f>"10528.88"</f>
        <v>10528.88</v>
      </c>
      <c r="P9021" s="2">
        <v>25</v>
      </c>
      <c r="Q9021" s="2">
        <f>P9021*B9021</f>
        <v>15000</v>
      </c>
      <c r="R9021" s="2">
        <f>(Q9021-O9021)/O9021*100</f>
        <v>42.4652954540274</v>
      </c>
    </row>
    <row r="9022" spans="1:18">
      <c r="A9022" s="2" t="str">
        <f>"华英农业"</f>
        <v>华英农业</v>
      </c>
      <c r="B9022" s="2">
        <v>600</v>
      </c>
      <c r="C9022" s="2">
        <v>300</v>
      </c>
      <c r="D9022" s="2" t="str">
        <f>"人民币"</f>
        <v>人民币</v>
      </c>
      <c r="E9022" s="2">
        <v>14.948</v>
      </c>
      <c r="F9022" s="2">
        <v>-418.66</v>
      </c>
      <c r="G9022" s="2">
        <v>-4.67</v>
      </c>
      <c r="H9022" s="2"/>
      <c r="I9022" s="2">
        <v>8550</v>
      </c>
      <c r="J9022" s="2">
        <v>14.25</v>
      </c>
      <c r="K9022" s="2">
        <v>300</v>
      </c>
      <c r="L9022" s="2">
        <v>0</v>
      </c>
      <c r="M9022" s="2" t="str">
        <f>"002321"</f>
        <v>002321</v>
      </c>
      <c r="N9022" s="2" t="str">
        <f>"0157472516"</f>
        <v>0157472516</v>
      </c>
      <c r="O9022" s="2" t="str">
        <f>"8968.66"</f>
        <v>8968.66</v>
      </c>
      <c r="P9022" s="2">
        <v>25</v>
      </c>
      <c r="Q9022" s="2">
        <f>P9022*B9022</f>
        <v>15000</v>
      </c>
      <c r="R9022" s="2">
        <f>(Q9022-O9022)/O9022*100</f>
        <v>67.2490650777262</v>
      </c>
    </row>
    <row r="9023" spans="1:18">
      <c r="A9023" s="2" t="str">
        <f>"*ST阳化"</f>
        <v>*ST阳化</v>
      </c>
      <c r="B9023" s="2">
        <v>900</v>
      </c>
      <c r="C9023" s="2">
        <v>600</v>
      </c>
      <c r="D9023" s="2" t="str">
        <f>"人民币"</f>
        <v>人民币</v>
      </c>
      <c r="E9023" s="2">
        <v>7.599</v>
      </c>
      <c r="F9023" s="2">
        <v>-80.2</v>
      </c>
      <c r="G9023" s="2">
        <v>-1.17</v>
      </c>
      <c r="H9023" s="2"/>
      <c r="I9023" s="2">
        <v>6759</v>
      </c>
      <c r="J9023" s="2">
        <v>7.51</v>
      </c>
      <c r="K9023" s="2">
        <v>300</v>
      </c>
      <c r="L9023" s="2">
        <v>0</v>
      </c>
      <c r="M9023" s="2" t="str">
        <f>"600691"</f>
        <v>600691</v>
      </c>
      <c r="N9023" s="2" t="str">
        <f>"A453612732"</f>
        <v>A453612732</v>
      </c>
      <c r="O9023" s="2" t="str">
        <f>"6839.20"</f>
        <v>6839.20</v>
      </c>
      <c r="P9023" s="2">
        <v>11</v>
      </c>
      <c r="Q9023" s="2">
        <f>P9023*B9023</f>
        <v>9900</v>
      </c>
      <c r="R9023" s="2">
        <f>(Q9023-O9023)/O9023*100</f>
        <v>44.7537723710376</v>
      </c>
    </row>
    <row r="9024" spans="1:18">
      <c r="A9024" s="2" t="str">
        <f>"雪峰科技"</f>
        <v>雪峰科技</v>
      </c>
      <c r="B9024" s="2">
        <v>200</v>
      </c>
      <c r="C9024" s="2">
        <v>100</v>
      </c>
      <c r="D9024" s="2" t="str">
        <f>"人民币"</f>
        <v>人民币</v>
      </c>
      <c r="E9024" s="2">
        <v>37.898</v>
      </c>
      <c r="F9024" s="2">
        <v>-1239.59</v>
      </c>
      <c r="G9024" s="2">
        <v>-16.35</v>
      </c>
      <c r="H9024" s="2"/>
      <c r="I9024" s="2">
        <v>6340</v>
      </c>
      <c r="J9024" s="2">
        <v>31.7</v>
      </c>
      <c r="K9024" s="2">
        <v>100</v>
      </c>
      <c r="L9024" s="2">
        <v>0</v>
      </c>
      <c r="M9024" s="2" t="str">
        <f>"603227"</f>
        <v>603227</v>
      </c>
      <c r="N9024" s="2" t="str">
        <f>"A453612732"</f>
        <v>A453612732</v>
      </c>
      <c r="O9024" s="2" t="str">
        <f>"7579.59"</f>
        <v>7579.59</v>
      </c>
      <c r="P9024" s="2">
        <v>42</v>
      </c>
      <c r="Q9024" s="2">
        <f>P9024*B9024</f>
        <v>8400</v>
      </c>
      <c r="R9024" s="2">
        <f>(Q9024-O9024)/O9024*100</f>
        <v>10.8239363870605</v>
      </c>
    </row>
    <row r="9025" spans="1:18">
      <c r="A9025" s="2" t="str">
        <f>"三花股份"</f>
        <v>三花股份</v>
      </c>
      <c r="B9025" s="2">
        <v>400</v>
      </c>
      <c r="C9025" s="2">
        <v>400</v>
      </c>
      <c r="D9025" s="2" t="str">
        <f>"人民币"</f>
        <v>人民币</v>
      </c>
      <c r="E9025" s="2">
        <v>13.737</v>
      </c>
      <c r="F9025" s="2">
        <v>69.25</v>
      </c>
      <c r="G9025" s="2">
        <v>1.26</v>
      </c>
      <c r="H9025" s="2"/>
      <c r="I9025" s="2">
        <v>5564</v>
      </c>
      <c r="J9025" s="2">
        <v>13.91</v>
      </c>
      <c r="K9025" s="2">
        <v>0</v>
      </c>
      <c r="L9025" s="2">
        <v>0</v>
      </c>
      <c r="M9025" s="2" t="str">
        <f>"002050"</f>
        <v>002050</v>
      </c>
      <c r="N9025" s="2" t="str">
        <f t="shared" ref="N9025:N9030" si="2694">"0157472516"</f>
        <v>0157472516</v>
      </c>
      <c r="O9025" s="2" t="str">
        <f>"5494.75"</f>
        <v>5494.75</v>
      </c>
      <c r="P9025" s="2">
        <v>20</v>
      </c>
      <c r="Q9025" s="2">
        <f>P9025*B9025</f>
        <v>8000</v>
      </c>
      <c r="R9025" s="2">
        <f>(Q9025-O9025)/O9025*100</f>
        <v>45.5935210883116</v>
      </c>
    </row>
    <row r="9026" spans="1:18">
      <c r="A9026" s="2" t="str">
        <f>"农 产 品"</f>
        <v>农 产 品</v>
      </c>
      <c r="B9026" s="2">
        <v>200</v>
      </c>
      <c r="C9026" s="2">
        <v>200</v>
      </c>
      <c r="D9026" s="2" t="str">
        <f>"人民币"</f>
        <v>人民币</v>
      </c>
      <c r="E9026" s="2">
        <v>25.665</v>
      </c>
      <c r="F9026" s="2">
        <v>-601</v>
      </c>
      <c r="G9026" s="2">
        <v>-11.71</v>
      </c>
      <c r="H9026" s="2"/>
      <c r="I9026" s="2">
        <v>4532</v>
      </c>
      <c r="J9026" s="2">
        <v>22.66</v>
      </c>
      <c r="K9026" s="2">
        <v>0</v>
      </c>
      <c r="L9026" s="2">
        <v>0</v>
      </c>
      <c r="M9026" s="2" t="str">
        <f>"000061"</f>
        <v>000061</v>
      </c>
      <c r="N9026" s="2" t="str">
        <f>"0157472516"</f>
        <v>0157472516</v>
      </c>
      <c r="O9026" s="2" t="str">
        <f>"5133.00"</f>
        <v>5133.00</v>
      </c>
      <c r="P9026" s="2">
        <v>35</v>
      </c>
      <c r="Q9026" s="2">
        <f>P9026*B9026</f>
        <v>7000</v>
      </c>
      <c r="R9026" s="2">
        <f>(Q9026-O9026)/O9026*100</f>
        <v>36.3724917202416</v>
      </c>
    </row>
    <row r="9027" spans="1:18">
      <c r="A9027" s="2" t="str">
        <f>"北京城建"</f>
        <v>北京城建</v>
      </c>
      <c r="B9027" s="2">
        <v>200</v>
      </c>
      <c r="C9027" s="2">
        <v>200</v>
      </c>
      <c r="D9027" s="2" t="str">
        <f>"人民币"</f>
        <v>人民币</v>
      </c>
      <c r="E9027" s="2">
        <v>24.605</v>
      </c>
      <c r="F9027" s="2">
        <v>-394.99</v>
      </c>
      <c r="G9027" s="2">
        <v>-8.03</v>
      </c>
      <c r="H9027" s="2"/>
      <c r="I9027" s="2">
        <v>4526</v>
      </c>
      <c r="J9027" s="2">
        <v>22.63</v>
      </c>
      <c r="K9027" s="2">
        <v>0</v>
      </c>
      <c r="L9027" s="2">
        <v>0</v>
      </c>
      <c r="M9027" s="2" t="str">
        <f>"600266"</f>
        <v>600266</v>
      </c>
      <c r="N9027" s="2" t="str">
        <f t="shared" ref="N9027:N9029" si="2695">"A453612732"</f>
        <v>A453612732</v>
      </c>
      <c r="O9027" s="2" t="str">
        <f>"4920.99"</f>
        <v>4920.99</v>
      </c>
      <c r="P9027" s="2">
        <v>28</v>
      </c>
      <c r="Q9027" s="2">
        <f>P9027*B9027</f>
        <v>5600</v>
      </c>
      <c r="R9027" s="2">
        <f>(Q9027-O9027)/O9027*100</f>
        <v>13.7982397850839</v>
      </c>
    </row>
    <row r="9028" spans="1:18">
      <c r="A9028" s="2" t="str">
        <f>"上汽集团"</f>
        <v>上汽集团</v>
      </c>
      <c r="B9028" s="2">
        <v>200</v>
      </c>
      <c r="C9028" s="2">
        <v>200</v>
      </c>
      <c r="D9028" s="2" t="str">
        <f>"人民币"</f>
        <v>人民币</v>
      </c>
      <c r="E9028" s="2">
        <v>24.736</v>
      </c>
      <c r="F9028" s="2">
        <v>-449.12</v>
      </c>
      <c r="G9028" s="2">
        <v>-9.08</v>
      </c>
      <c r="H9028" s="2"/>
      <c r="I9028" s="2">
        <v>4498</v>
      </c>
      <c r="J9028" s="2">
        <v>22.49</v>
      </c>
      <c r="K9028" s="2">
        <v>0</v>
      </c>
      <c r="L9028" s="2">
        <v>0</v>
      </c>
      <c r="M9028" s="2" t="str">
        <f>"600104"</f>
        <v>600104</v>
      </c>
      <c r="N9028" s="2" t="str">
        <f>"A453612732"</f>
        <v>A453612732</v>
      </c>
      <c r="O9028" s="2" t="str">
        <f>"4947.12"</f>
        <v>4947.12</v>
      </c>
      <c r="P9028" s="2">
        <v>35</v>
      </c>
      <c r="Q9028" s="2">
        <f>P9028*B9028</f>
        <v>7000</v>
      </c>
      <c r="R9028" s="2">
        <f>(Q9028-O9028)/O9028*100</f>
        <v>41.4964666310904</v>
      </c>
    </row>
    <row r="9029" spans="1:18">
      <c r="A9029" s="2" t="str">
        <f>"中海集运"</f>
        <v>中海集运</v>
      </c>
      <c r="B9029" s="2">
        <v>400</v>
      </c>
      <c r="C9029" s="2">
        <v>400</v>
      </c>
      <c r="D9029" s="2" t="str">
        <f>"人民币"</f>
        <v>人民币</v>
      </c>
      <c r="E9029" s="2">
        <v>9.099</v>
      </c>
      <c r="F9029" s="2">
        <v>-167.68</v>
      </c>
      <c r="G9029" s="2">
        <v>-4.6</v>
      </c>
      <c r="H9029" s="2"/>
      <c r="I9029" s="2">
        <v>3472</v>
      </c>
      <c r="J9029" s="2">
        <v>8.68</v>
      </c>
      <c r="K9029" s="2">
        <v>0</v>
      </c>
      <c r="L9029" s="2">
        <v>0</v>
      </c>
      <c r="M9029" s="2" t="str">
        <f>"601866"</f>
        <v>601866</v>
      </c>
      <c r="N9029" s="2" t="str">
        <f>"A453612732"</f>
        <v>A453612732</v>
      </c>
      <c r="O9029" s="2" t="str">
        <f>"3639.68"</f>
        <v>3639.68</v>
      </c>
      <c r="P9029" s="2">
        <v>12</v>
      </c>
      <c r="Q9029" s="2">
        <f>P9029*B9029</f>
        <v>4800</v>
      </c>
      <c r="R9029" s="2">
        <f>(Q9029-O9029)/O9029*100</f>
        <v>31.8797256901706</v>
      </c>
    </row>
    <row r="9030" spans="1:18">
      <c r="A9030" s="2" t="str">
        <f>"中航军B"</f>
        <v>中航军B</v>
      </c>
      <c r="B9030" s="2">
        <v>3000</v>
      </c>
      <c r="C9030" s="2">
        <v>3000</v>
      </c>
      <c r="D9030" s="2" t="str">
        <f>"人民币"</f>
        <v>人民币</v>
      </c>
      <c r="E9030" s="2">
        <v>0.972</v>
      </c>
      <c r="F9030" s="2">
        <v>-62</v>
      </c>
      <c r="G9030" s="2">
        <v>-2.16</v>
      </c>
      <c r="H9030" s="2"/>
      <c r="I9030" s="2">
        <v>2853</v>
      </c>
      <c r="J9030" s="2">
        <v>0.951</v>
      </c>
      <c r="K9030" s="2">
        <v>0</v>
      </c>
      <c r="L9030" s="2">
        <v>0</v>
      </c>
      <c r="M9030" s="2" t="str">
        <f>"150222"</f>
        <v>150222</v>
      </c>
      <c r="N9030" s="2" t="str">
        <f>"0157472516"</f>
        <v>0157472516</v>
      </c>
      <c r="O9030" s="2" t="str">
        <f>"2915.00"</f>
        <v>2915.00</v>
      </c>
      <c r="P9030" s="2">
        <v>1.1</v>
      </c>
      <c r="Q9030" s="2">
        <f>P9030*B9030</f>
        <v>3300</v>
      </c>
      <c r="R9030" s="2">
        <f>(Q9030-O9030)/O9030*100</f>
        <v>13.2075471698113</v>
      </c>
    </row>
    <row r="9031" spans="1:18">
      <c r="A9031" s="2" t="str">
        <f>"华贸物流"</f>
        <v>华贸物流</v>
      </c>
      <c r="B9031" s="2">
        <v>200</v>
      </c>
      <c r="C9031" s="2">
        <v>200</v>
      </c>
      <c r="D9031" s="2" t="str">
        <f>"人民币"</f>
        <v>人民币</v>
      </c>
      <c r="E9031" s="2">
        <v>16.576</v>
      </c>
      <c r="F9031" s="2">
        <v>-473.12</v>
      </c>
      <c r="G9031" s="2">
        <v>-14.27</v>
      </c>
      <c r="H9031" s="2"/>
      <c r="I9031" s="2">
        <v>2842</v>
      </c>
      <c r="J9031" s="2">
        <v>14.21</v>
      </c>
      <c r="K9031" s="2">
        <v>0</v>
      </c>
      <c r="L9031" s="2">
        <v>0</v>
      </c>
      <c r="M9031" s="2" t="str">
        <f>"603128"</f>
        <v>603128</v>
      </c>
      <c r="N9031" s="2" t="str">
        <f t="shared" ref="N9031:N9034" si="2696">"A453612732"</f>
        <v>A453612732</v>
      </c>
      <c r="O9031" s="2" t="str">
        <f>"3315.12"</f>
        <v>3315.12</v>
      </c>
      <c r="P9031" s="2">
        <v>20</v>
      </c>
      <c r="Q9031" s="2">
        <f>P9031*B9031</f>
        <v>4000</v>
      </c>
      <c r="R9031" s="2">
        <f>(Q9031-O9031)/O9031*100</f>
        <v>20.6592823185888</v>
      </c>
    </row>
    <row r="9032" spans="1:18">
      <c r="A9032" s="2" t="str">
        <f>"盛达矿业"</f>
        <v>盛达矿业</v>
      </c>
      <c r="B9032" s="2">
        <v>100</v>
      </c>
      <c r="C9032" s="2">
        <v>100</v>
      </c>
      <c r="D9032" s="2" t="str">
        <f>"人民币"</f>
        <v>人民币</v>
      </c>
      <c r="E9032" s="2">
        <v>38.308</v>
      </c>
      <c r="F9032" s="2">
        <v>-1175.77</v>
      </c>
      <c r="G9032" s="2">
        <v>-30.69</v>
      </c>
      <c r="H9032" s="2"/>
      <c r="I9032" s="2">
        <v>2655</v>
      </c>
      <c r="J9032" s="2">
        <v>26.55</v>
      </c>
      <c r="K9032" s="2">
        <v>0</v>
      </c>
      <c r="L9032" s="2">
        <v>100</v>
      </c>
      <c r="M9032" s="2" t="str">
        <f>"000603"</f>
        <v>000603</v>
      </c>
      <c r="N9032" s="2" t="str">
        <f>"0157472516"</f>
        <v>0157472516</v>
      </c>
      <c r="O9032" s="2" t="str">
        <f>"3830.77"</f>
        <v>3830.77</v>
      </c>
      <c r="P9032" s="2">
        <v>40</v>
      </c>
      <c r="Q9032" s="2">
        <f>P9032*B9032</f>
        <v>4000</v>
      </c>
      <c r="R9032" s="2">
        <f>(Q9032-O9032)/O9032*100</f>
        <v>4.41764971533138</v>
      </c>
    </row>
    <row r="9033" spans="1:18">
      <c r="A9033" s="2" t="str">
        <f>"大众交通"</f>
        <v>大众交通</v>
      </c>
      <c r="B9033" s="2">
        <v>100</v>
      </c>
      <c r="C9033" s="2">
        <v>100</v>
      </c>
      <c r="D9033" s="2" t="str">
        <f>"人民币"</f>
        <v>人民币</v>
      </c>
      <c r="E9033" s="2">
        <v>30.941</v>
      </c>
      <c r="F9033" s="2">
        <v>-1037.13</v>
      </c>
      <c r="G9033" s="2">
        <v>-33.52</v>
      </c>
      <c r="H9033" s="2"/>
      <c r="I9033" s="2">
        <v>2057</v>
      </c>
      <c r="J9033" s="2">
        <v>20.57</v>
      </c>
      <c r="K9033" s="2">
        <v>0</v>
      </c>
      <c r="L9033" s="2">
        <v>0</v>
      </c>
      <c r="M9033" s="2" t="str">
        <f>"600611"</f>
        <v>600611</v>
      </c>
      <c r="N9033" s="2" t="str">
        <f>"A453612732"</f>
        <v>A453612732</v>
      </c>
      <c r="O9033" s="2" t="str">
        <f>"3094.13"</f>
        <v>3094.13</v>
      </c>
      <c r="P9033" s="2">
        <v>28</v>
      </c>
      <c r="Q9033" s="2">
        <f>P9033*B9033</f>
        <v>2800</v>
      </c>
      <c r="R9033" s="2">
        <f>(Q9033-O9033)/O9033*100</f>
        <v>-9.50606470962759</v>
      </c>
    </row>
    <row r="9034" spans="1:18">
      <c r="A9034" s="2" t="str">
        <f>"中国中车"</f>
        <v>中国中车</v>
      </c>
      <c r="B9034" s="2">
        <v>100</v>
      </c>
      <c r="C9034" s="2">
        <v>100</v>
      </c>
      <c r="D9034" s="2" t="str">
        <f>"人民币"</f>
        <v>人民币</v>
      </c>
      <c r="E9034" s="2">
        <v>26.395</v>
      </c>
      <c r="F9034" s="2">
        <v>-631.5</v>
      </c>
      <c r="G9034" s="2">
        <v>-23.92</v>
      </c>
      <c r="H9034" s="2"/>
      <c r="I9034" s="2">
        <v>2008</v>
      </c>
      <c r="J9034" s="2">
        <v>20.08</v>
      </c>
      <c r="K9034" s="2">
        <v>0</v>
      </c>
      <c r="L9034" s="2">
        <v>100</v>
      </c>
      <c r="M9034" s="2" t="str">
        <f>"601766"</f>
        <v>601766</v>
      </c>
      <c r="N9034" s="2" t="str">
        <f>"A453612732"</f>
        <v>A453612732</v>
      </c>
      <c r="O9034" s="2" t="str">
        <f>"2639.50"</f>
        <v>2639.50</v>
      </c>
      <c r="P9034" s="2">
        <v>30</v>
      </c>
      <c r="Q9034" s="2">
        <f>P9034*B9034</f>
        <v>3000</v>
      </c>
      <c r="R9034" s="2">
        <f>(Q9034-O9034)/O9034*100</f>
        <v>13.6578897518469</v>
      </c>
    </row>
    <row r="9035" spans="1:18">
      <c r="A9035" s="2" t="s">
        <v>8</v>
      </c>
      <c r="B9035" s="2" t="s">
        <v>9</v>
      </c>
      <c r="C9035" s="4" t="s">
        <v>10</v>
      </c>
      <c r="D9035" s="4"/>
      <c r="E9035" s="4"/>
      <c r="F9035" s="2"/>
      <c r="G9035" s="2">
        <f>SUM(G9019:G9034)</f>
        <v>-178.38</v>
      </c>
      <c r="H9035" s="2"/>
      <c r="I9035" s="2"/>
      <c r="J9035" s="2"/>
      <c r="K9035" s="2"/>
      <c r="L9035" s="2"/>
      <c r="M9035" s="2"/>
      <c r="N9035" s="2"/>
      <c r="O9035" s="2"/>
      <c r="P9035" s="2"/>
      <c r="Q9035" s="2">
        <f>SUM(Q9019:Q9034)</f>
        <v>134800</v>
      </c>
      <c r="R9035" s="2"/>
    </row>
    <row r="9036" customFormat="1" spans="3:8">
      <c r="C9036" s="5"/>
      <c r="D9036" s="5"/>
      <c r="E9036" s="5"/>
      <c r="H9036" s="6">
        <v>42257</v>
      </c>
    </row>
    <row r="9037" spans="2:18">
      <c r="B9037" s="2" t="str">
        <f>"币种"</f>
        <v>币种</v>
      </c>
      <c r="C9037" s="2" t="str">
        <f>"余额"</f>
        <v>余额</v>
      </c>
      <c r="D9037" s="2" t="str">
        <f>"可用"</f>
        <v>可用</v>
      </c>
      <c r="E9037" s="2" t="str">
        <f>"可取"</f>
        <v>可取</v>
      </c>
      <c r="F9037" s="2" t="str">
        <f>"参考市值"</f>
        <v>参考市值</v>
      </c>
      <c r="G9037" s="2" t="str">
        <f>"资产"</f>
        <v>资产</v>
      </c>
      <c r="H9037" s="2" t="str">
        <f>"盈亏"</f>
        <v>盈亏</v>
      </c>
      <c r="I9037" s="2"/>
      <c r="J9037" s="2"/>
      <c r="K9037" s="2"/>
      <c r="L9037" s="2"/>
      <c r="M9037" s="2"/>
      <c r="N9037" s="2"/>
      <c r="O9037" s="2"/>
      <c r="P9037" s="2"/>
      <c r="Q9037" s="2"/>
      <c r="R9037" s="2"/>
    </row>
    <row r="9038" spans="2:18">
      <c r="B9038" s="2" t="str">
        <f>"人民币"</f>
        <v>人民币</v>
      </c>
      <c r="C9038" s="2" t="str">
        <f>"5508.71"</f>
        <v>5508.71</v>
      </c>
      <c r="D9038" s="2" t="str">
        <f>"138.54"</f>
        <v>138.54</v>
      </c>
      <c r="E9038" s="2" t="str">
        <f>"138.54"</f>
        <v>138.54</v>
      </c>
      <c r="F9038" s="2" t="str">
        <f>"91616.00"</f>
        <v>91616.00</v>
      </c>
      <c r="G9038" s="2" t="str">
        <f>"91754.54"</f>
        <v>91754.54</v>
      </c>
      <c r="H9038" s="2" t="str">
        <f>"-9194.42"</f>
        <v>-9194.42</v>
      </c>
      <c r="I9038" s="2"/>
      <c r="J9038" s="2"/>
      <c r="K9038" s="2"/>
      <c r="L9038" s="2"/>
      <c r="M9038" s="2"/>
      <c r="N9038" s="2"/>
      <c r="O9038" s="2"/>
      <c r="P9038" s="2"/>
      <c r="Q9038" s="2"/>
      <c r="R9038" s="2"/>
    </row>
    <row r="9039" spans="2:18"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8"/>
    </row>
    <row r="9040" spans="2:19">
      <c r="B9040" s="2" t="s">
        <v>0</v>
      </c>
      <c r="C9040" s="2" t="str">
        <f>"证券数量"</f>
        <v>证券数量</v>
      </c>
      <c r="D9040" s="2" t="s">
        <v>1</v>
      </c>
      <c r="E9040" s="2" t="str">
        <f>"价格币种"</f>
        <v>价格币种</v>
      </c>
      <c r="F9040" s="2" t="str">
        <f>"成本价"</f>
        <v>成本价</v>
      </c>
      <c r="G9040" s="2" t="str">
        <f>"浮动盈亏"</f>
        <v>浮动盈亏</v>
      </c>
      <c r="H9040" s="2" t="str">
        <f>"盈亏比例(%)"</f>
        <v>盈亏比例(%)</v>
      </c>
      <c r="I9040" s="2" t="str">
        <f>"折算汇率"</f>
        <v>折算汇率</v>
      </c>
      <c r="J9040" s="2" t="str">
        <f>"最新市值"</f>
        <v>最新市值</v>
      </c>
      <c r="K9040" s="2" t="str">
        <f>"当前价"</f>
        <v>当前价</v>
      </c>
      <c r="L9040" s="2" t="str">
        <f>"今买数量"</f>
        <v>今买数量</v>
      </c>
      <c r="M9040" s="2" t="str">
        <f>"今卖数量"</f>
        <v>今卖数量</v>
      </c>
      <c r="N9040" s="2" t="str">
        <f>"证券代码"</f>
        <v>证券代码</v>
      </c>
      <c r="O9040" s="2" t="str">
        <f>"股东代码"</f>
        <v>股东代码</v>
      </c>
      <c r="P9040" s="2" t="str">
        <f>"成本金额"</f>
        <v>成本金额</v>
      </c>
      <c r="Q9040" s="2" t="s">
        <v>2</v>
      </c>
      <c r="R9040" s="2"/>
      <c r="S9040" s="2" t="s">
        <v>3</v>
      </c>
    </row>
    <row r="9041" spans="2:19">
      <c r="B9041" s="2" t="s">
        <v>4</v>
      </c>
      <c r="C9041" s="9" t="s">
        <v>5</v>
      </c>
      <c r="D9041" s="9" t="s">
        <v>5</v>
      </c>
      <c r="E9041" s="2" t="str">
        <f t="shared" ref="E9041:E9056" si="2697">"人民币"</f>
        <v>人民币</v>
      </c>
      <c r="F9041" s="2">
        <v>19.758</v>
      </c>
      <c r="G9041" s="2">
        <v>-1294.53</v>
      </c>
      <c r="H9041" s="2">
        <v>-8.19</v>
      </c>
      <c r="I9041" s="9" t="s">
        <v>6</v>
      </c>
      <c r="J9041" s="2">
        <v>14512</v>
      </c>
      <c r="K9041" s="2">
        <v>18.14</v>
      </c>
      <c r="L9041" s="2">
        <v>0</v>
      </c>
      <c r="M9041" s="2">
        <v>0</v>
      </c>
      <c r="N9041" s="2" t="str">
        <f>"000936"</f>
        <v>000936</v>
      </c>
      <c r="O9041" s="2" t="str">
        <f t="shared" ref="O9041:O9044" si="2698">"0157472516"</f>
        <v>0157472516</v>
      </c>
      <c r="P9041" s="2" t="str">
        <f>"15806.53"</f>
        <v>15806.53</v>
      </c>
      <c r="Q9041" s="2">
        <v>30</v>
      </c>
      <c r="R9041" s="2">
        <f t="shared" ref="R9041:R9056" si="2699">Q9041*C9041</f>
        <v>24000</v>
      </c>
      <c r="S9041" s="2">
        <f t="shared" ref="S9041:S9056" si="2700">(R9041-P9041)/P9041*100</f>
        <v>51.835981711356</v>
      </c>
    </row>
    <row r="9042" spans="2:19">
      <c r="B9042" s="2" t="str">
        <f>"创业板B"</f>
        <v>创业板B</v>
      </c>
      <c r="C9042" s="2">
        <v>10000</v>
      </c>
      <c r="D9042" s="2">
        <v>10000</v>
      </c>
      <c r="E9042" s="2" t="str">
        <f>"人民币"</f>
        <v>人民币</v>
      </c>
      <c r="F9042" s="2">
        <v>1.116</v>
      </c>
      <c r="G9042" s="2">
        <v>-927.5</v>
      </c>
      <c r="H9042" s="2">
        <v>-8.33</v>
      </c>
      <c r="I9042" s="2"/>
      <c r="J9042" s="2">
        <v>10230</v>
      </c>
      <c r="K9042" s="2">
        <v>1.023</v>
      </c>
      <c r="L9042" s="2">
        <v>0</v>
      </c>
      <c r="M9042" s="2">
        <v>0</v>
      </c>
      <c r="N9042" s="2" t="str">
        <f>"150153"</f>
        <v>150153</v>
      </c>
      <c r="O9042" s="2" t="str">
        <f>"0157472516"</f>
        <v>0157472516</v>
      </c>
      <c r="P9042" s="2" t="str">
        <f>"11157.50"</f>
        <v>11157.50</v>
      </c>
      <c r="Q9042" s="2">
        <v>1.3</v>
      </c>
      <c r="R9042" s="2">
        <f>Q9042*C9042</f>
        <v>13000</v>
      </c>
      <c r="S9042" s="2">
        <f>(R9042-P9042)/P9042*100</f>
        <v>16.5135559041004</v>
      </c>
    </row>
    <row r="9043" spans="2:19">
      <c r="B9043" s="2" t="s">
        <v>7</v>
      </c>
      <c r="C9043" s="2">
        <v>600</v>
      </c>
      <c r="D9043" s="2">
        <v>600</v>
      </c>
      <c r="E9043" s="2" t="str">
        <f>"人民币"</f>
        <v>人民币</v>
      </c>
      <c r="F9043" s="2">
        <v>17.548</v>
      </c>
      <c r="G9043" s="2">
        <v>-310.88</v>
      </c>
      <c r="H9043" s="2">
        <v>-2.95</v>
      </c>
      <c r="I9043" s="2"/>
      <c r="J9043" s="2">
        <v>10218</v>
      </c>
      <c r="K9043" s="2">
        <v>17.03</v>
      </c>
      <c r="L9043" s="2">
        <v>0</v>
      </c>
      <c r="M9043" s="2">
        <v>0</v>
      </c>
      <c r="N9043" s="2" t="str">
        <f>"600008"</f>
        <v>600008</v>
      </c>
      <c r="O9043" s="2" t="str">
        <f t="shared" ref="O9043:O9046" si="2701">"A453612732"</f>
        <v>A453612732</v>
      </c>
      <c r="P9043" s="2" t="str">
        <f>"10528.88"</f>
        <v>10528.88</v>
      </c>
      <c r="Q9043" s="2">
        <v>25</v>
      </c>
      <c r="R9043" s="2">
        <f>Q9043*C9043</f>
        <v>15000</v>
      </c>
      <c r="S9043" s="2">
        <f>(R9043-P9043)/P9043*100</f>
        <v>42.4652954540274</v>
      </c>
    </row>
    <row r="9044" spans="2:19">
      <c r="B9044" s="2" t="str">
        <f>"华英农业"</f>
        <v>华英农业</v>
      </c>
      <c r="C9044" s="2">
        <v>600</v>
      </c>
      <c r="D9044" s="2">
        <v>300</v>
      </c>
      <c r="E9044" s="2" t="str">
        <f>"人民币"</f>
        <v>人民币</v>
      </c>
      <c r="F9044" s="2">
        <v>14.948</v>
      </c>
      <c r="G9044" s="2">
        <v>-418.66</v>
      </c>
      <c r="H9044" s="2">
        <v>-4.67</v>
      </c>
      <c r="I9044" s="2"/>
      <c r="J9044" s="2">
        <v>8550</v>
      </c>
      <c r="K9044" s="2">
        <v>14.25</v>
      </c>
      <c r="L9044" s="2">
        <v>300</v>
      </c>
      <c r="M9044" s="2">
        <v>0</v>
      </c>
      <c r="N9044" s="2" t="str">
        <f>"002321"</f>
        <v>002321</v>
      </c>
      <c r="O9044" s="2" t="str">
        <f>"0157472516"</f>
        <v>0157472516</v>
      </c>
      <c r="P9044" s="2" t="str">
        <f>"8968.66"</f>
        <v>8968.66</v>
      </c>
      <c r="Q9044" s="2">
        <v>25</v>
      </c>
      <c r="R9044" s="2">
        <f>Q9044*C9044</f>
        <v>15000</v>
      </c>
      <c r="S9044" s="2">
        <f>(R9044-P9044)/P9044*100</f>
        <v>67.2490650777262</v>
      </c>
    </row>
    <row r="9045" spans="2:19">
      <c r="B9045" s="2" t="str">
        <f>"*ST阳化"</f>
        <v>*ST阳化</v>
      </c>
      <c r="C9045" s="2">
        <v>900</v>
      </c>
      <c r="D9045" s="2">
        <v>600</v>
      </c>
      <c r="E9045" s="2" t="str">
        <f>"人民币"</f>
        <v>人民币</v>
      </c>
      <c r="F9045" s="2">
        <v>7.599</v>
      </c>
      <c r="G9045" s="2">
        <v>-80.2</v>
      </c>
      <c r="H9045" s="2">
        <v>-1.17</v>
      </c>
      <c r="I9045" s="2"/>
      <c r="J9045" s="2">
        <v>6759</v>
      </c>
      <c r="K9045" s="2">
        <v>7.51</v>
      </c>
      <c r="L9045" s="2">
        <v>300</v>
      </c>
      <c r="M9045" s="2">
        <v>0</v>
      </c>
      <c r="N9045" s="2" t="str">
        <f>"600691"</f>
        <v>600691</v>
      </c>
      <c r="O9045" s="2" t="str">
        <f>"A453612732"</f>
        <v>A453612732</v>
      </c>
      <c r="P9045" s="2" t="str">
        <f>"6839.20"</f>
        <v>6839.20</v>
      </c>
      <c r="Q9045" s="2">
        <v>11</v>
      </c>
      <c r="R9045" s="2">
        <f>Q9045*C9045</f>
        <v>9900</v>
      </c>
      <c r="S9045" s="2">
        <f>(R9045-P9045)/P9045*100</f>
        <v>44.7537723710376</v>
      </c>
    </row>
    <row r="9046" spans="2:19">
      <c r="B9046" s="2" t="str">
        <f>"雪峰科技"</f>
        <v>雪峰科技</v>
      </c>
      <c r="C9046" s="2">
        <v>200</v>
      </c>
      <c r="D9046" s="2">
        <v>100</v>
      </c>
      <c r="E9046" s="2" t="str">
        <f>"人民币"</f>
        <v>人民币</v>
      </c>
      <c r="F9046" s="2">
        <v>37.898</v>
      </c>
      <c r="G9046" s="2">
        <v>-1239.59</v>
      </c>
      <c r="H9046" s="2">
        <v>-16.35</v>
      </c>
      <c r="I9046" s="2"/>
      <c r="J9046" s="2">
        <v>6340</v>
      </c>
      <c r="K9046" s="2">
        <v>31.7</v>
      </c>
      <c r="L9046" s="2">
        <v>100</v>
      </c>
      <c r="M9046" s="2">
        <v>0</v>
      </c>
      <c r="N9046" s="2" t="str">
        <f>"603227"</f>
        <v>603227</v>
      </c>
      <c r="O9046" s="2" t="str">
        <f>"A453612732"</f>
        <v>A453612732</v>
      </c>
      <c r="P9046" s="2" t="str">
        <f>"7579.59"</f>
        <v>7579.59</v>
      </c>
      <c r="Q9046" s="2">
        <v>42</v>
      </c>
      <c r="R9046" s="2">
        <f>Q9046*C9046</f>
        <v>8400</v>
      </c>
      <c r="S9046" s="2">
        <f>(R9046-P9046)/P9046*100</f>
        <v>10.8239363870605</v>
      </c>
    </row>
    <row r="9047" spans="2:19">
      <c r="B9047" s="2" t="str">
        <f>"三花股份"</f>
        <v>三花股份</v>
      </c>
      <c r="C9047" s="2">
        <v>400</v>
      </c>
      <c r="D9047" s="2">
        <v>400</v>
      </c>
      <c r="E9047" s="2" t="str">
        <f>"人民币"</f>
        <v>人民币</v>
      </c>
      <c r="F9047" s="2">
        <v>13.737</v>
      </c>
      <c r="G9047" s="2">
        <v>69.25</v>
      </c>
      <c r="H9047" s="2">
        <v>1.26</v>
      </c>
      <c r="I9047" s="2"/>
      <c r="J9047" s="2">
        <v>5564</v>
      </c>
      <c r="K9047" s="2">
        <v>13.91</v>
      </c>
      <c r="L9047" s="2">
        <v>0</v>
      </c>
      <c r="M9047" s="2">
        <v>0</v>
      </c>
      <c r="N9047" s="2" t="str">
        <f>"002050"</f>
        <v>002050</v>
      </c>
      <c r="O9047" s="2" t="str">
        <f t="shared" ref="O9047:O9052" si="2702">"0157472516"</f>
        <v>0157472516</v>
      </c>
      <c r="P9047" s="2" t="str">
        <f>"5494.75"</f>
        <v>5494.75</v>
      </c>
      <c r="Q9047" s="2">
        <v>20</v>
      </c>
      <c r="R9047" s="2">
        <f>Q9047*C9047</f>
        <v>8000</v>
      </c>
      <c r="S9047" s="2">
        <f>(R9047-P9047)/P9047*100</f>
        <v>45.5935210883116</v>
      </c>
    </row>
    <row r="9048" spans="2:19">
      <c r="B9048" s="2" t="str">
        <f>"农 产 品"</f>
        <v>农 产 品</v>
      </c>
      <c r="C9048" s="2">
        <v>200</v>
      </c>
      <c r="D9048" s="2">
        <v>200</v>
      </c>
      <c r="E9048" s="2" t="str">
        <f>"人民币"</f>
        <v>人民币</v>
      </c>
      <c r="F9048" s="2">
        <v>25.665</v>
      </c>
      <c r="G9048" s="2">
        <v>-601</v>
      </c>
      <c r="H9048" s="2">
        <v>-11.71</v>
      </c>
      <c r="I9048" s="2"/>
      <c r="J9048" s="2">
        <v>4532</v>
      </c>
      <c r="K9048" s="2">
        <v>22.66</v>
      </c>
      <c r="L9048" s="2">
        <v>0</v>
      </c>
      <c r="M9048" s="2">
        <v>0</v>
      </c>
      <c r="N9048" s="2" t="str">
        <f>"000061"</f>
        <v>000061</v>
      </c>
      <c r="O9048" s="2" t="str">
        <f>"0157472516"</f>
        <v>0157472516</v>
      </c>
      <c r="P9048" s="2" t="str">
        <f>"5133.00"</f>
        <v>5133.00</v>
      </c>
      <c r="Q9048" s="2">
        <v>35</v>
      </c>
      <c r="R9048" s="2">
        <f>Q9048*C9048</f>
        <v>7000</v>
      </c>
      <c r="S9048" s="2">
        <f>(R9048-P9048)/P9048*100</f>
        <v>36.3724917202416</v>
      </c>
    </row>
    <row r="9049" spans="2:19">
      <c r="B9049" s="2" t="str">
        <f>"北京城建"</f>
        <v>北京城建</v>
      </c>
      <c r="C9049" s="2">
        <v>200</v>
      </c>
      <c r="D9049" s="2">
        <v>200</v>
      </c>
      <c r="E9049" s="2" t="str">
        <f>"人民币"</f>
        <v>人民币</v>
      </c>
      <c r="F9049" s="2">
        <v>24.605</v>
      </c>
      <c r="G9049" s="2">
        <v>-394.99</v>
      </c>
      <c r="H9049" s="2">
        <v>-8.03</v>
      </c>
      <c r="I9049" s="2"/>
      <c r="J9049" s="2">
        <v>4526</v>
      </c>
      <c r="K9049" s="2">
        <v>22.63</v>
      </c>
      <c r="L9049" s="2">
        <v>0</v>
      </c>
      <c r="M9049" s="2">
        <v>0</v>
      </c>
      <c r="N9049" s="2" t="str">
        <f>"600266"</f>
        <v>600266</v>
      </c>
      <c r="O9049" s="2" t="str">
        <f t="shared" ref="O9049:O9051" si="2703">"A453612732"</f>
        <v>A453612732</v>
      </c>
      <c r="P9049" s="2" t="str">
        <f>"4920.99"</f>
        <v>4920.99</v>
      </c>
      <c r="Q9049" s="2">
        <v>28</v>
      </c>
      <c r="R9049" s="2">
        <f>Q9049*C9049</f>
        <v>5600</v>
      </c>
      <c r="S9049" s="2">
        <f>(R9049-P9049)/P9049*100</f>
        <v>13.7982397850839</v>
      </c>
    </row>
    <row r="9050" spans="2:19">
      <c r="B9050" s="2" t="str">
        <f>"上汽集团"</f>
        <v>上汽集团</v>
      </c>
      <c r="C9050" s="2">
        <v>200</v>
      </c>
      <c r="D9050" s="2">
        <v>200</v>
      </c>
      <c r="E9050" s="2" t="str">
        <f>"人民币"</f>
        <v>人民币</v>
      </c>
      <c r="F9050" s="2">
        <v>24.736</v>
      </c>
      <c r="G9050" s="2">
        <v>-449.12</v>
      </c>
      <c r="H9050" s="2">
        <v>-9.08</v>
      </c>
      <c r="I9050" s="2"/>
      <c r="J9050" s="2">
        <v>4498</v>
      </c>
      <c r="K9050" s="2">
        <v>22.49</v>
      </c>
      <c r="L9050" s="2">
        <v>0</v>
      </c>
      <c r="M9050" s="2">
        <v>0</v>
      </c>
      <c r="N9050" s="2" t="str">
        <f>"600104"</f>
        <v>600104</v>
      </c>
      <c r="O9050" s="2" t="str">
        <f>"A453612732"</f>
        <v>A453612732</v>
      </c>
      <c r="P9050" s="2" t="str">
        <f>"4947.12"</f>
        <v>4947.12</v>
      </c>
      <c r="Q9050" s="2">
        <v>35</v>
      </c>
      <c r="R9050" s="2">
        <f>Q9050*C9050</f>
        <v>7000</v>
      </c>
      <c r="S9050" s="2">
        <f>(R9050-P9050)/P9050*100</f>
        <v>41.4964666310904</v>
      </c>
    </row>
    <row r="9051" spans="2:19">
      <c r="B9051" s="2" t="str">
        <f>"中海集运"</f>
        <v>中海集运</v>
      </c>
      <c r="C9051" s="2">
        <v>400</v>
      </c>
      <c r="D9051" s="2">
        <v>400</v>
      </c>
      <c r="E9051" s="2" t="str">
        <f>"人民币"</f>
        <v>人民币</v>
      </c>
      <c r="F9051" s="2">
        <v>9.099</v>
      </c>
      <c r="G9051" s="2">
        <v>-167.68</v>
      </c>
      <c r="H9051" s="2">
        <v>-4.6</v>
      </c>
      <c r="I9051" s="2"/>
      <c r="J9051" s="2">
        <v>3472</v>
      </c>
      <c r="K9051" s="2">
        <v>8.68</v>
      </c>
      <c r="L9051" s="2">
        <v>0</v>
      </c>
      <c r="M9051" s="2">
        <v>0</v>
      </c>
      <c r="N9051" s="2" t="str">
        <f>"601866"</f>
        <v>601866</v>
      </c>
      <c r="O9051" s="2" t="str">
        <f>"A453612732"</f>
        <v>A453612732</v>
      </c>
      <c r="P9051" s="2" t="str">
        <f>"3639.68"</f>
        <v>3639.68</v>
      </c>
      <c r="Q9051" s="2">
        <v>12</v>
      </c>
      <c r="R9051" s="2">
        <f>Q9051*C9051</f>
        <v>4800</v>
      </c>
      <c r="S9051" s="2">
        <f>(R9051-P9051)/P9051*100</f>
        <v>31.8797256901706</v>
      </c>
    </row>
    <row r="9052" spans="2:19">
      <c r="B9052" s="2" t="str">
        <f>"中航军B"</f>
        <v>中航军B</v>
      </c>
      <c r="C9052" s="2">
        <v>3000</v>
      </c>
      <c r="D9052" s="2">
        <v>3000</v>
      </c>
      <c r="E9052" s="2" t="str">
        <f>"人民币"</f>
        <v>人民币</v>
      </c>
      <c r="F9052" s="2">
        <v>0.972</v>
      </c>
      <c r="G9052" s="2">
        <v>-62</v>
      </c>
      <c r="H9052" s="2">
        <v>-2.16</v>
      </c>
      <c r="I9052" s="2"/>
      <c r="J9052" s="2">
        <v>2853</v>
      </c>
      <c r="K9052" s="2">
        <v>0.951</v>
      </c>
      <c r="L9052" s="2">
        <v>0</v>
      </c>
      <c r="M9052" s="2">
        <v>0</v>
      </c>
      <c r="N9052" s="2" t="str">
        <f>"150222"</f>
        <v>150222</v>
      </c>
      <c r="O9052" s="2" t="str">
        <f>"0157472516"</f>
        <v>0157472516</v>
      </c>
      <c r="P9052" s="2" t="str">
        <f>"2915.00"</f>
        <v>2915.00</v>
      </c>
      <c r="Q9052" s="2">
        <v>1.1</v>
      </c>
      <c r="R9052" s="2">
        <f>Q9052*C9052</f>
        <v>3300</v>
      </c>
      <c r="S9052" s="2">
        <f>(R9052-P9052)/P9052*100</f>
        <v>13.2075471698113</v>
      </c>
    </row>
    <row r="9053" spans="2:19">
      <c r="B9053" s="2" t="str">
        <f>"华贸物流"</f>
        <v>华贸物流</v>
      </c>
      <c r="C9053" s="2">
        <v>200</v>
      </c>
      <c r="D9053" s="2">
        <v>200</v>
      </c>
      <c r="E9053" s="2" t="str">
        <f>"人民币"</f>
        <v>人民币</v>
      </c>
      <c r="F9053" s="2">
        <v>16.576</v>
      </c>
      <c r="G9053" s="2">
        <v>-473.12</v>
      </c>
      <c r="H9053" s="2">
        <v>-14.27</v>
      </c>
      <c r="I9053" s="2"/>
      <c r="J9053" s="2">
        <v>2842</v>
      </c>
      <c r="K9053" s="2">
        <v>14.21</v>
      </c>
      <c r="L9053" s="2">
        <v>0</v>
      </c>
      <c r="M9053" s="2">
        <v>0</v>
      </c>
      <c r="N9053" s="2" t="str">
        <f>"603128"</f>
        <v>603128</v>
      </c>
      <c r="O9053" s="2" t="str">
        <f t="shared" ref="O9053:O9056" si="2704">"A453612732"</f>
        <v>A453612732</v>
      </c>
      <c r="P9053" s="2" t="str">
        <f>"3315.12"</f>
        <v>3315.12</v>
      </c>
      <c r="Q9053" s="2">
        <v>20</v>
      </c>
      <c r="R9053" s="2">
        <f>Q9053*C9053</f>
        <v>4000</v>
      </c>
      <c r="S9053" s="2">
        <f>(R9053-P9053)/P9053*100</f>
        <v>20.6592823185888</v>
      </c>
    </row>
    <row r="9054" spans="2:19">
      <c r="B9054" s="2" t="str">
        <f>"盛达矿业"</f>
        <v>盛达矿业</v>
      </c>
      <c r="C9054" s="2">
        <v>100</v>
      </c>
      <c r="D9054" s="2">
        <v>100</v>
      </c>
      <c r="E9054" s="2" t="str">
        <f>"人民币"</f>
        <v>人民币</v>
      </c>
      <c r="F9054" s="2">
        <v>38.308</v>
      </c>
      <c r="G9054" s="2">
        <v>-1175.77</v>
      </c>
      <c r="H9054" s="2">
        <v>-30.69</v>
      </c>
      <c r="I9054" s="2"/>
      <c r="J9054" s="2">
        <v>2655</v>
      </c>
      <c r="K9054" s="2">
        <v>26.55</v>
      </c>
      <c r="L9054" s="2">
        <v>0</v>
      </c>
      <c r="M9054" s="2">
        <v>100</v>
      </c>
      <c r="N9054" s="2" t="str">
        <f>"000603"</f>
        <v>000603</v>
      </c>
      <c r="O9054" s="2" t="str">
        <f>"0157472516"</f>
        <v>0157472516</v>
      </c>
      <c r="P9054" s="2" t="str">
        <f>"3830.77"</f>
        <v>3830.77</v>
      </c>
      <c r="Q9054" s="2">
        <v>40</v>
      </c>
      <c r="R9054" s="2">
        <f>Q9054*C9054</f>
        <v>4000</v>
      </c>
      <c r="S9054" s="2">
        <f>(R9054-P9054)/P9054*100</f>
        <v>4.41764971533138</v>
      </c>
    </row>
    <row r="9055" spans="2:19">
      <c r="B9055" s="2" t="str">
        <f>"大众交通"</f>
        <v>大众交通</v>
      </c>
      <c r="C9055" s="2">
        <v>100</v>
      </c>
      <c r="D9055" s="2">
        <v>100</v>
      </c>
      <c r="E9055" s="2" t="str">
        <f>"人民币"</f>
        <v>人民币</v>
      </c>
      <c r="F9055" s="2">
        <v>30.941</v>
      </c>
      <c r="G9055" s="2">
        <v>-1037.13</v>
      </c>
      <c r="H9055" s="2">
        <v>-33.52</v>
      </c>
      <c r="I9055" s="2"/>
      <c r="J9055" s="2">
        <v>2057</v>
      </c>
      <c r="K9055" s="2">
        <v>20.57</v>
      </c>
      <c r="L9055" s="2">
        <v>0</v>
      </c>
      <c r="M9055" s="2">
        <v>0</v>
      </c>
      <c r="N9055" s="2" t="str">
        <f>"600611"</f>
        <v>600611</v>
      </c>
      <c r="O9055" s="2" t="str">
        <f>"A453612732"</f>
        <v>A453612732</v>
      </c>
      <c r="P9055" s="2" t="str">
        <f>"3094.13"</f>
        <v>3094.13</v>
      </c>
      <c r="Q9055" s="2">
        <v>28</v>
      </c>
      <c r="R9055" s="2">
        <f>Q9055*C9055</f>
        <v>2800</v>
      </c>
      <c r="S9055" s="2">
        <f>(R9055-P9055)/P9055*100</f>
        <v>-9.50606470962759</v>
      </c>
    </row>
    <row r="9056" spans="2:19">
      <c r="B9056" s="2" t="str">
        <f>"中国中车"</f>
        <v>中国中车</v>
      </c>
      <c r="C9056" s="2">
        <v>100</v>
      </c>
      <c r="D9056" s="2">
        <v>100</v>
      </c>
      <c r="E9056" s="2" t="str">
        <f>"人民币"</f>
        <v>人民币</v>
      </c>
      <c r="F9056" s="2">
        <v>26.395</v>
      </c>
      <c r="G9056" s="2">
        <v>-631.5</v>
      </c>
      <c r="H9056" s="2">
        <v>-23.92</v>
      </c>
      <c r="I9056" s="2"/>
      <c r="J9056" s="2">
        <v>2008</v>
      </c>
      <c r="K9056" s="2">
        <v>20.08</v>
      </c>
      <c r="L9056" s="2">
        <v>0</v>
      </c>
      <c r="M9056" s="2">
        <v>100</v>
      </c>
      <c r="N9056" s="2" t="str">
        <f>"601766"</f>
        <v>601766</v>
      </c>
      <c r="O9056" s="2" t="str">
        <f>"A453612732"</f>
        <v>A453612732</v>
      </c>
      <c r="P9056" s="2" t="str">
        <f>"2639.50"</f>
        <v>2639.50</v>
      </c>
      <c r="Q9056" s="2">
        <v>30</v>
      </c>
      <c r="R9056" s="2">
        <f>Q9056*C9056</f>
        <v>3000</v>
      </c>
      <c r="S9056" s="2">
        <f>(R9056-P9056)/P9056*100</f>
        <v>13.6578897518469</v>
      </c>
    </row>
    <row r="9057" spans="2:19">
      <c r="B9057" s="2" t="s">
        <v>8</v>
      </c>
      <c r="C9057" s="2" t="s">
        <v>9</v>
      </c>
      <c r="D9057" s="4" t="s">
        <v>10</v>
      </c>
      <c r="E9057" s="4"/>
      <c r="F9057" s="4"/>
      <c r="G9057" s="2"/>
      <c r="H9057" s="2">
        <f>SUM(H9041:H9056)</f>
        <v>-178.38</v>
      </c>
      <c r="I9057" s="2"/>
      <c r="J9057" s="2"/>
      <c r="K9057" s="2"/>
      <c r="L9057" s="2"/>
      <c r="M9057" s="2"/>
      <c r="N9057" s="2"/>
      <c r="O9057" s="2"/>
      <c r="P9057" s="2"/>
      <c r="Q9057" s="2"/>
      <c r="R9057" s="2">
        <f>SUM(R9041:R9056)</f>
        <v>134800</v>
      </c>
      <c r="S9057" s="2"/>
    </row>
    <row r="9058" customFormat="1" spans="4:9">
      <c r="D9058" s="5"/>
      <c r="E9058" s="5"/>
      <c r="F9058" s="5"/>
      <c r="I9058" s="6">
        <v>42257</v>
      </c>
    </row>
    <row r="9059" customFormat="1" spans="11:11">
      <c r="K9059" s="6">
        <f>I9058+1</f>
        <v>42258</v>
      </c>
    </row>
    <row r="9060" customFormat="1" spans="3:12">
      <c r="C9060" t="s">
        <v>11</v>
      </c>
      <c r="L9060" s="7">
        <f ca="1">NOW()</f>
        <v>42259.9654398148</v>
      </c>
    </row>
    <row r="9061" customFormat="1" spans="10:10">
      <c r="J9061" t="e">
        <f>E9053+1</f>
        <v>#VALUE!</v>
      </c>
    </row>
    <row r="9062" customFormat="1" spans="7:7">
      <c r="G9062" t="s">
        <v>12</v>
      </c>
    </row>
    <row r="9063" customFormat="1" spans="6:6">
      <c r="F9063" t="s">
        <v>13</v>
      </c>
    </row>
    <row r="9064" spans="1:17">
      <c r="A9064" s="2" t="str">
        <f>"币种"</f>
        <v>币种</v>
      </c>
      <c r="B9064" s="2" t="str">
        <f>"余额"</f>
        <v>余额</v>
      </c>
      <c r="C9064" s="2" t="str">
        <f>"可用"</f>
        <v>可用</v>
      </c>
      <c r="D9064" s="2" t="str">
        <f>"可取"</f>
        <v>可取</v>
      </c>
      <c r="E9064" s="2" t="str">
        <f>"参考市值"</f>
        <v>参考市值</v>
      </c>
      <c r="F9064" s="2" t="str">
        <f>"资产"</f>
        <v>资产</v>
      </c>
      <c r="G9064" s="2" t="str">
        <f>"盈亏"</f>
        <v>盈亏</v>
      </c>
      <c r="H9064" s="2"/>
      <c r="I9064" s="2"/>
      <c r="J9064" s="2"/>
      <c r="K9064" s="2"/>
      <c r="L9064" s="2"/>
      <c r="M9064" s="2"/>
      <c r="N9064" s="2"/>
      <c r="O9064" s="2"/>
      <c r="P9064" s="2"/>
      <c r="Q9064" s="2"/>
    </row>
    <row r="9065" spans="1:17">
      <c r="A9065" s="2" t="str">
        <f>"人民币"</f>
        <v>人民币</v>
      </c>
      <c r="B9065" s="2" t="str">
        <f>"5508.71"</f>
        <v>5508.71</v>
      </c>
      <c r="C9065" s="2" t="str">
        <f>"138.54"</f>
        <v>138.54</v>
      </c>
      <c r="D9065" s="2" t="str">
        <f>"138.54"</f>
        <v>138.54</v>
      </c>
      <c r="E9065" s="2" t="str">
        <f>"91616.00"</f>
        <v>91616.00</v>
      </c>
      <c r="F9065" s="2" t="str">
        <f>"91754.54"</f>
        <v>91754.54</v>
      </c>
      <c r="G9065" s="2" t="str">
        <f>"-9194.42"</f>
        <v>-9194.42</v>
      </c>
      <c r="H9065" s="2"/>
      <c r="I9065" s="2"/>
      <c r="J9065" s="2"/>
      <c r="K9065" s="2"/>
      <c r="L9065" s="2"/>
      <c r="M9065" s="2"/>
      <c r="N9065" s="2"/>
      <c r="O9065" s="2"/>
      <c r="P9065" s="2"/>
      <c r="Q9065" s="2"/>
    </row>
    <row r="9066" spans="1:17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8"/>
    </row>
    <row r="9067" spans="1:18">
      <c r="A9067" s="2" t="s">
        <v>0</v>
      </c>
      <c r="B9067" s="2" t="str">
        <f>"证券数量"</f>
        <v>证券数量</v>
      </c>
      <c r="C9067" s="2" t="s">
        <v>1</v>
      </c>
      <c r="D9067" s="2" t="str">
        <f>"价格币种"</f>
        <v>价格币种</v>
      </c>
      <c r="E9067" s="2" t="str">
        <f>"成本价"</f>
        <v>成本价</v>
      </c>
      <c r="F9067" s="2" t="str">
        <f>"浮动盈亏"</f>
        <v>浮动盈亏</v>
      </c>
      <c r="G9067" s="2" t="str">
        <f>"盈亏比例(%)"</f>
        <v>盈亏比例(%)</v>
      </c>
      <c r="H9067" s="2" t="str">
        <f>"折算汇率"</f>
        <v>折算汇率</v>
      </c>
      <c r="I9067" s="2" t="str">
        <f>"最新市值"</f>
        <v>最新市值</v>
      </c>
      <c r="J9067" s="2" t="str">
        <f>"当前价"</f>
        <v>当前价</v>
      </c>
      <c r="K9067" s="2" t="str">
        <f>"今买数量"</f>
        <v>今买数量</v>
      </c>
      <c r="L9067" s="2" t="str">
        <f>"今卖数量"</f>
        <v>今卖数量</v>
      </c>
      <c r="M9067" s="2" t="str">
        <f>"证券代码"</f>
        <v>证券代码</v>
      </c>
      <c r="N9067" s="2" t="str">
        <f>"股东代码"</f>
        <v>股东代码</v>
      </c>
      <c r="O9067" s="2" t="str">
        <f>"成本金额"</f>
        <v>成本金额</v>
      </c>
      <c r="P9067" s="2" t="s">
        <v>2</v>
      </c>
      <c r="Q9067" s="2"/>
      <c r="R9067" s="2" t="s">
        <v>3</v>
      </c>
    </row>
    <row r="9068" spans="1:18">
      <c r="A9068" s="2" t="s">
        <v>4</v>
      </c>
      <c r="B9068" s="9" t="s">
        <v>5</v>
      </c>
      <c r="C9068" s="9" t="s">
        <v>5</v>
      </c>
      <c r="D9068" s="2" t="str">
        <f t="shared" ref="D9068:D9083" si="2705">"人民币"</f>
        <v>人民币</v>
      </c>
      <c r="E9068" s="2">
        <v>19.758</v>
      </c>
      <c r="F9068" s="2">
        <v>-1294.53</v>
      </c>
      <c r="G9068" s="2">
        <v>-8.19</v>
      </c>
      <c r="H9068" s="9" t="s">
        <v>6</v>
      </c>
      <c r="I9068" s="2">
        <v>14512</v>
      </c>
      <c r="J9068" s="2">
        <v>18.14</v>
      </c>
      <c r="K9068" s="2">
        <v>0</v>
      </c>
      <c r="L9068" s="2">
        <v>0</v>
      </c>
      <c r="M9068" s="2" t="str">
        <f>"000936"</f>
        <v>000936</v>
      </c>
      <c r="N9068" s="2" t="str">
        <f t="shared" ref="N9068:N9071" si="2706">"0157472516"</f>
        <v>0157472516</v>
      </c>
      <c r="O9068" s="2" t="str">
        <f>"15806.53"</f>
        <v>15806.53</v>
      </c>
      <c r="P9068" s="2">
        <v>30</v>
      </c>
      <c r="Q9068" s="2">
        <f t="shared" ref="Q9068:Q9083" si="2707">P9068*B9068</f>
        <v>24000</v>
      </c>
      <c r="R9068" s="2">
        <f t="shared" ref="R9068:R9083" si="2708">(Q9068-O9068)/O9068*100</f>
        <v>51.835981711356</v>
      </c>
    </row>
    <row r="9069" spans="1:18">
      <c r="A9069" s="2" t="str">
        <f>"创业板B"</f>
        <v>创业板B</v>
      </c>
      <c r="B9069" s="2">
        <v>10000</v>
      </c>
      <c r="C9069" s="2">
        <v>10000</v>
      </c>
      <c r="D9069" s="2" t="str">
        <f>"人民币"</f>
        <v>人民币</v>
      </c>
      <c r="E9069" s="2">
        <v>1.116</v>
      </c>
      <c r="F9069" s="2">
        <v>-927.5</v>
      </c>
      <c r="G9069" s="2">
        <v>-8.33</v>
      </c>
      <c r="H9069" s="2"/>
      <c r="I9069" s="2">
        <v>10230</v>
      </c>
      <c r="J9069" s="2">
        <v>1.023</v>
      </c>
      <c r="K9069" s="2">
        <v>0</v>
      </c>
      <c r="L9069" s="2">
        <v>0</v>
      </c>
      <c r="M9069" s="2" t="str">
        <f>"150153"</f>
        <v>150153</v>
      </c>
      <c r="N9069" s="2" t="str">
        <f>"0157472516"</f>
        <v>0157472516</v>
      </c>
      <c r="O9069" s="2" t="str">
        <f>"11157.50"</f>
        <v>11157.50</v>
      </c>
      <c r="P9069" s="2">
        <v>1.3</v>
      </c>
      <c r="Q9069" s="2">
        <f>P9069*B9069</f>
        <v>13000</v>
      </c>
      <c r="R9069" s="2">
        <f>(Q9069-O9069)/O9069*100</f>
        <v>16.5135559041004</v>
      </c>
    </row>
    <row r="9070" spans="1:18">
      <c r="A9070" s="2" t="s">
        <v>7</v>
      </c>
      <c r="B9070" s="2">
        <v>600</v>
      </c>
      <c r="C9070" s="2">
        <v>600</v>
      </c>
      <c r="D9070" s="2" t="str">
        <f>"人民币"</f>
        <v>人民币</v>
      </c>
      <c r="E9070" s="2">
        <v>17.548</v>
      </c>
      <c r="F9070" s="2">
        <v>-310.88</v>
      </c>
      <c r="G9070" s="2">
        <v>-2.95</v>
      </c>
      <c r="H9070" s="2"/>
      <c r="I9070" s="2">
        <v>10218</v>
      </c>
      <c r="J9070" s="2">
        <v>17.03</v>
      </c>
      <c r="K9070" s="2">
        <v>0</v>
      </c>
      <c r="L9070" s="2">
        <v>0</v>
      </c>
      <c r="M9070" s="2" t="str">
        <f>"600008"</f>
        <v>600008</v>
      </c>
      <c r="N9070" s="2" t="str">
        <f t="shared" ref="N9070:N9073" si="2709">"A453612732"</f>
        <v>A453612732</v>
      </c>
      <c r="O9070" s="2" t="str">
        <f>"10528.88"</f>
        <v>10528.88</v>
      </c>
      <c r="P9070" s="2">
        <v>25</v>
      </c>
      <c r="Q9070" s="2">
        <f>P9070*B9070</f>
        <v>15000</v>
      </c>
      <c r="R9070" s="2">
        <f>(Q9070-O9070)/O9070*100</f>
        <v>42.4652954540274</v>
      </c>
    </row>
    <row r="9071" spans="1:18">
      <c r="A9071" s="2" t="str">
        <f>"华英农业"</f>
        <v>华英农业</v>
      </c>
      <c r="B9071" s="2">
        <v>600</v>
      </c>
      <c r="C9071" s="2">
        <v>300</v>
      </c>
      <c r="D9071" s="2" t="str">
        <f>"人民币"</f>
        <v>人民币</v>
      </c>
      <c r="E9071" s="2">
        <v>14.948</v>
      </c>
      <c r="F9071" s="2">
        <v>-418.66</v>
      </c>
      <c r="G9071" s="2">
        <v>-4.67</v>
      </c>
      <c r="H9071" s="2"/>
      <c r="I9071" s="2">
        <v>8550</v>
      </c>
      <c r="J9071" s="2">
        <v>14.25</v>
      </c>
      <c r="K9071" s="2">
        <v>300</v>
      </c>
      <c r="L9071" s="2">
        <v>0</v>
      </c>
      <c r="M9071" s="2" t="str">
        <f>"002321"</f>
        <v>002321</v>
      </c>
      <c r="N9071" s="2" t="str">
        <f>"0157472516"</f>
        <v>0157472516</v>
      </c>
      <c r="O9071" s="2" t="str">
        <f>"8968.66"</f>
        <v>8968.66</v>
      </c>
      <c r="P9071" s="2">
        <v>25</v>
      </c>
      <c r="Q9071" s="2">
        <f>P9071*B9071</f>
        <v>15000</v>
      </c>
      <c r="R9071" s="2">
        <f>(Q9071-O9071)/O9071*100</f>
        <v>67.2490650777262</v>
      </c>
    </row>
    <row r="9072" spans="1:18">
      <c r="A9072" s="2" t="str">
        <f>"*ST阳化"</f>
        <v>*ST阳化</v>
      </c>
      <c r="B9072" s="2">
        <v>900</v>
      </c>
      <c r="C9072" s="2">
        <v>600</v>
      </c>
      <c r="D9072" s="2" t="str">
        <f>"人民币"</f>
        <v>人民币</v>
      </c>
      <c r="E9072" s="2">
        <v>7.599</v>
      </c>
      <c r="F9072" s="2">
        <v>-80.2</v>
      </c>
      <c r="G9072" s="2">
        <v>-1.17</v>
      </c>
      <c r="H9072" s="2"/>
      <c r="I9072" s="2">
        <v>6759</v>
      </c>
      <c r="J9072" s="2">
        <v>7.51</v>
      </c>
      <c r="K9072" s="2">
        <v>300</v>
      </c>
      <c r="L9072" s="2">
        <v>0</v>
      </c>
      <c r="M9072" s="2" t="str">
        <f>"600691"</f>
        <v>600691</v>
      </c>
      <c r="N9072" s="2" t="str">
        <f>"A453612732"</f>
        <v>A453612732</v>
      </c>
      <c r="O9072" s="2" t="str">
        <f>"6839.20"</f>
        <v>6839.20</v>
      </c>
      <c r="P9072" s="2">
        <v>11</v>
      </c>
      <c r="Q9072" s="2">
        <f>P9072*B9072</f>
        <v>9900</v>
      </c>
      <c r="R9072" s="2">
        <f>(Q9072-O9072)/O9072*100</f>
        <v>44.7537723710376</v>
      </c>
    </row>
    <row r="9073" spans="1:18">
      <c r="A9073" s="2" t="str">
        <f>"雪峰科技"</f>
        <v>雪峰科技</v>
      </c>
      <c r="B9073" s="2">
        <v>200</v>
      </c>
      <c r="C9073" s="2">
        <v>100</v>
      </c>
      <c r="D9073" s="2" t="str">
        <f>"人民币"</f>
        <v>人民币</v>
      </c>
      <c r="E9073" s="2">
        <v>37.898</v>
      </c>
      <c r="F9073" s="2">
        <v>-1239.59</v>
      </c>
      <c r="G9073" s="2">
        <v>-16.35</v>
      </c>
      <c r="H9073" s="2"/>
      <c r="I9073" s="2">
        <v>6340</v>
      </c>
      <c r="J9073" s="2">
        <v>31.7</v>
      </c>
      <c r="K9073" s="2">
        <v>100</v>
      </c>
      <c r="L9073" s="2">
        <v>0</v>
      </c>
      <c r="M9073" s="2" t="str">
        <f>"603227"</f>
        <v>603227</v>
      </c>
      <c r="N9073" s="2" t="str">
        <f>"A453612732"</f>
        <v>A453612732</v>
      </c>
      <c r="O9073" s="2" t="str">
        <f>"7579.59"</f>
        <v>7579.59</v>
      </c>
      <c r="P9073" s="2">
        <v>42</v>
      </c>
      <c r="Q9073" s="2">
        <f>P9073*B9073</f>
        <v>8400</v>
      </c>
      <c r="R9073" s="2">
        <f>(Q9073-O9073)/O9073*100</f>
        <v>10.8239363870605</v>
      </c>
    </row>
    <row r="9074" spans="1:18">
      <c r="A9074" s="2" t="str">
        <f>"三花股份"</f>
        <v>三花股份</v>
      </c>
      <c r="B9074" s="2">
        <v>400</v>
      </c>
      <c r="C9074" s="2">
        <v>400</v>
      </c>
      <c r="D9074" s="2" t="str">
        <f>"人民币"</f>
        <v>人民币</v>
      </c>
      <c r="E9074" s="2">
        <v>13.737</v>
      </c>
      <c r="F9074" s="2">
        <v>69.25</v>
      </c>
      <c r="G9074" s="2">
        <v>1.26</v>
      </c>
      <c r="H9074" s="2"/>
      <c r="I9074" s="2">
        <v>5564</v>
      </c>
      <c r="J9074" s="2">
        <v>13.91</v>
      </c>
      <c r="K9074" s="2">
        <v>0</v>
      </c>
      <c r="L9074" s="2">
        <v>0</v>
      </c>
      <c r="M9074" s="2" t="str">
        <f>"002050"</f>
        <v>002050</v>
      </c>
      <c r="N9074" s="2" t="str">
        <f t="shared" ref="N9074:N9079" si="2710">"0157472516"</f>
        <v>0157472516</v>
      </c>
      <c r="O9074" s="2" t="str">
        <f>"5494.75"</f>
        <v>5494.75</v>
      </c>
      <c r="P9074" s="2">
        <v>20</v>
      </c>
      <c r="Q9074" s="2">
        <f>P9074*B9074</f>
        <v>8000</v>
      </c>
      <c r="R9074" s="2">
        <f>(Q9074-O9074)/O9074*100</f>
        <v>45.5935210883116</v>
      </c>
    </row>
    <row r="9075" spans="1:18">
      <c r="A9075" s="2" t="str">
        <f>"农 产 品"</f>
        <v>农 产 品</v>
      </c>
      <c r="B9075" s="2">
        <v>200</v>
      </c>
      <c r="C9075" s="2">
        <v>200</v>
      </c>
      <c r="D9075" s="2" t="str">
        <f>"人民币"</f>
        <v>人民币</v>
      </c>
      <c r="E9075" s="2">
        <v>25.665</v>
      </c>
      <c r="F9075" s="2">
        <v>-601</v>
      </c>
      <c r="G9075" s="2">
        <v>-11.71</v>
      </c>
      <c r="H9075" s="2"/>
      <c r="I9075" s="2">
        <v>4532</v>
      </c>
      <c r="J9075" s="2">
        <v>22.66</v>
      </c>
      <c r="K9075" s="2">
        <v>0</v>
      </c>
      <c r="L9075" s="2">
        <v>0</v>
      </c>
      <c r="M9075" s="2" t="str">
        <f>"000061"</f>
        <v>000061</v>
      </c>
      <c r="N9075" s="2" t="str">
        <f>"0157472516"</f>
        <v>0157472516</v>
      </c>
      <c r="O9075" s="2" t="str">
        <f>"5133.00"</f>
        <v>5133.00</v>
      </c>
      <c r="P9075" s="2">
        <v>35</v>
      </c>
      <c r="Q9075" s="2">
        <f>P9075*B9075</f>
        <v>7000</v>
      </c>
      <c r="R9075" s="2">
        <f>(Q9075-O9075)/O9075*100</f>
        <v>36.3724917202416</v>
      </c>
    </row>
    <row r="9076" spans="1:18">
      <c r="A9076" s="2" t="str">
        <f>"北京城建"</f>
        <v>北京城建</v>
      </c>
      <c r="B9076" s="2">
        <v>200</v>
      </c>
      <c r="C9076" s="2">
        <v>200</v>
      </c>
      <c r="D9076" s="2" t="str">
        <f>"人民币"</f>
        <v>人民币</v>
      </c>
      <c r="E9076" s="2">
        <v>24.605</v>
      </c>
      <c r="F9076" s="2">
        <v>-394.99</v>
      </c>
      <c r="G9076" s="2">
        <v>-8.03</v>
      </c>
      <c r="H9076" s="2"/>
      <c r="I9076" s="2">
        <v>4526</v>
      </c>
      <c r="J9076" s="2">
        <v>22.63</v>
      </c>
      <c r="K9076" s="2">
        <v>0</v>
      </c>
      <c r="L9076" s="2">
        <v>0</v>
      </c>
      <c r="M9076" s="2" t="str">
        <f>"600266"</f>
        <v>600266</v>
      </c>
      <c r="N9076" s="2" t="str">
        <f t="shared" ref="N9076:N9078" si="2711">"A453612732"</f>
        <v>A453612732</v>
      </c>
      <c r="O9076" s="2" t="str">
        <f>"4920.99"</f>
        <v>4920.99</v>
      </c>
      <c r="P9076" s="2">
        <v>28</v>
      </c>
      <c r="Q9076" s="2">
        <f>P9076*B9076</f>
        <v>5600</v>
      </c>
      <c r="R9076" s="2">
        <f>(Q9076-O9076)/O9076*100</f>
        <v>13.7982397850839</v>
      </c>
    </row>
    <row r="9077" spans="1:18">
      <c r="A9077" s="2" t="str">
        <f>"上汽集团"</f>
        <v>上汽集团</v>
      </c>
      <c r="B9077" s="2">
        <v>200</v>
      </c>
      <c r="C9077" s="2">
        <v>200</v>
      </c>
      <c r="D9077" s="2" t="str">
        <f>"人民币"</f>
        <v>人民币</v>
      </c>
      <c r="E9077" s="2">
        <v>24.736</v>
      </c>
      <c r="F9077" s="2">
        <v>-449.12</v>
      </c>
      <c r="G9077" s="2">
        <v>-9.08</v>
      </c>
      <c r="H9077" s="2"/>
      <c r="I9077" s="2">
        <v>4498</v>
      </c>
      <c r="J9077" s="2">
        <v>22.49</v>
      </c>
      <c r="K9077" s="2">
        <v>0</v>
      </c>
      <c r="L9077" s="2">
        <v>0</v>
      </c>
      <c r="M9077" s="2" t="str">
        <f>"600104"</f>
        <v>600104</v>
      </c>
      <c r="N9077" s="2" t="str">
        <f>"A453612732"</f>
        <v>A453612732</v>
      </c>
      <c r="O9077" s="2" t="str">
        <f>"4947.12"</f>
        <v>4947.12</v>
      </c>
      <c r="P9077" s="2">
        <v>35</v>
      </c>
      <c r="Q9077" s="2">
        <f>P9077*B9077</f>
        <v>7000</v>
      </c>
      <c r="R9077" s="2">
        <f>(Q9077-O9077)/O9077*100</f>
        <v>41.4964666310904</v>
      </c>
    </row>
    <row r="9078" spans="1:18">
      <c r="A9078" s="2" t="str">
        <f>"中海集运"</f>
        <v>中海集运</v>
      </c>
      <c r="B9078" s="2">
        <v>400</v>
      </c>
      <c r="C9078" s="2">
        <v>400</v>
      </c>
      <c r="D9078" s="2" t="str">
        <f>"人民币"</f>
        <v>人民币</v>
      </c>
      <c r="E9078" s="2">
        <v>9.099</v>
      </c>
      <c r="F9078" s="2">
        <v>-167.68</v>
      </c>
      <c r="G9078" s="2">
        <v>-4.6</v>
      </c>
      <c r="H9078" s="2"/>
      <c r="I9078" s="2">
        <v>3472</v>
      </c>
      <c r="J9078" s="2">
        <v>8.68</v>
      </c>
      <c r="K9078" s="2">
        <v>0</v>
      </c>
      <c r="L9078" s="2">
        <v>0</v>
      </c>
      <c r="M9078" s="2" t="str">
        <f>"601866"</f>
        <v>601866</v>
      </c>
      <c r="N9078" s="2" t="str">
        <f>"A453612732"</f>
        <v>A453612732</v>
      </c>
      <c r="O9078" s="2" t="str">
        <f>"3639.68"</f>
        <v>3639.68</v>
      </c>
      <c r="P9078" s="2">
        <v>12</v>
      </c>
      <c r="Q9078" s="2">
        <f>P9078*B9078</f>
        <v>4800</v>
      </c>
      <c r="R9078" s="2">
        <f>(Q9078-O9078)/O9078*100</f>
        <v>31.8797256901706</v>
      </c>
    </row>
    <row r="9079" spans="1:18">
      <c r="A9079" s="2" t="str">
        <f>"中航军B"</f>
        <v>中航军B</v>
      </c>
      <c r="B9079" s="2">
        <v>3000</v>
      </c>
      <c r="C9079" s="2">
        <v>3000</v>
      </c>
      <c r="D9079" s="2" t="str">
        <f>"人民币"</f>
        <v>人民币</v>
      </c>
      <c r="E9079" s="2">
        <v>0.972</v>
      </c>
      <c r="F9079" s="2">
        <v>-62</v>
      </c>
      <c r="G9079" s="2">
        <v>-2.16</v>
      </c>
      <c r="H9079" s="2"/>
      <c r="I9079" s="2">
        <v>2853</v>
      </c>
      <c r="J9079" s="2">
        <v>0.951</v>
      </c>
      <c r="K9079" s="2">
        <v>0</v>
      </c>
      <c r="L9079" s="2">
        <v>0</v>
      </c>
      <c r="M9079" s="2" t="str">
        <f>"150222"</f>
        <v>150222</v>
      </c>
      <c r="N9079" s="2" t="str">
        <f>"0157472516"</f>
        <v>0157472516</v>
      </c>
      <c r="O9079" s="2" t="str">
        <f>"2915.00"</f>
        <v>2915.00</v>
      </c>
      <c r="P9079" s="2">
        <v>1.1</v>
      </c>
      <c r="Q9079" s="2">
        <f>P9079*B9079</f>
        <v>3300</v>
      </c>
      <c r="R9079" s="2">
        <f>(Q9079-O9079)/O9079*100</f>
        <v>13.2075471698113</v>
      </c>
    </row>
    <row r="9080" spans="1:18">
      <c r="A9080" s="2" t="str">
        <f>"华贸物流"</f>
        <v>华贸物流</v>
      </c>
      <c r="B9080" s="2">
        <v>200</v>
      </c>
      <c r="C9080" s="2">
        <v>200</v>
      </c>
      <c r="D9080" s="2" t="str">
        <f>"人民币"</f>
        <v>人民币</v>
      </c>
      <c r="E9080" s="2">
        <v>16.576</v>
      </c>
      <c r="F9080" s="2">
        <v>-473.12</v>
      </c>
      <c r="G9080" s="2">
        <v>-14.27</v>
      </c>
      <c r="H9080" s="2"/>
      <c r="I9080" s="2">
        <v>2842</v>
      </c>
      <c r="J9080" s="2">
        <v>14.21</v>
      </c>
      <c r="K9080" s="2">
        <v>0</v>
      </c>
      <c r="L9080" s="2">
        <v>0</v>
      </c>
      <c r="M9080" s="2" t="str">
        <f>"603128"</f>
        <v>603128</v>
      </c>
      <c r="N9080" s="2" t="str">
        <f t="shared" ref="N9080:N9083" si="2712">"A453612732"</f>
        <v>A453612732</v>
      </c>
      <c r="O9080" s="2" t="str">
        <f>"3315.12"</f>
        <v>3315.12</v>
      </c>
      <c r="P9080" s="2">
        <v>20</v>
      </c>
      <c r="Q9080" s="2">
        <f>P9080*B9080</f>
        <v>4000</v>
      </c>
      <c r="R9080" s="2">
        <f>(Q9080-O9080)/O9080*100</f>
        <v>20.6592823185888</v>
      </c>
    </row>
    <row r="9081" spans="1:18">
      <c r="A9081" s="2" t="str">
        <f>"盛达矿业"</f>
        <v>盛达矿业</v>
      </c>
      <c r="B9081" s="2">
        <v>100</v>
      </c>
      <c r="C9081" s="2">
        <v>100</v>
      </c>
      <c r="D9081" s="2" t="str">
        <f>"人民币"</f>
        <v>人民币</v>
      </c>
      <c r="E9081" s="2">
        <v>38.308</v>
      </c>
      <c r="F9081" s="2">
        <v>-1175.77</v>
      </c>
      <c r="G9081" s="2">
        <v>-30.69</v>
      </c>
      <c r="H9081" s="2"/>
      <c r="I9081" s="2">
        <v>2655</v>
      </c>
      <c r="J9081" s="2">
        <v>26.55</v>
      </c>
      <c r="K9081" s="2">
        <v>0</v>
      </c>
      <c r="L9081" s="2">
        <v>100</v>
      </c>
      <c r="M9081" s="2" t="str">
        <f>"000603"</f>
        <v>000603</v>
      </c>
      <c r="N9081" s="2" t="str">
        <f>"0157472516"</f>
        <v>0157472516</v>
      </c>
      <c r="O9081" s="2" t="str">
        <f>"3830.77"</f>
        <v>3830.77</v>
      </c>
      <c r="P9081" s="2">
        <v>40</v>
      </c>
      <c r="Q9081" s="2">
        <f>P9081*B9081</f>
        <v>4000</v>
      </c>
      <c r="R9081" s="2">
        <f>(Q9081-O9081)/O9081*100</f>
        <v>4.41764971533138</v>
      </c>
    </row>
    <row r="9082" spans="1:18">
      <c r="A9082" s="2" t="str">
        <f>"大众交通"</f>
        <v>大众交通</v>
      </c>
      <c r="B9082" s="2">
        <v>100</v>
      </c>
      <c r="C9082" s="2">
        <v>100</v>
      </c>
      <c r="D9082" s="2" t="str">
        <f>"人民币"</f>
        <v>人民币</v>
      </c>
      <c r="E9082" s="2">
        <v>30.941</v>
      </c>
      <c r="F9082" s="2">
        <v>-1037.13</v>
      </c>
      <c r="G9082" s="2">
        <v>-33.52</v>
      </c>
      <c r="H9082" s="2"/>
      <c r="I9082" s="2">
        <v>2057</v>
      </c>
      <c r="J9082" s="2">
        <v>20.57</v>
      </c>
      <c r="K9082" s="2">
        <v>0</v>
      </c>
      <c r="L9082" s="2">
        <v>0</v>
      </c>
      <c r="M9082" s="2" t="str">
        <f>"600611"</f>
        <v>600611</v>
      </c>
      <c r="N9082" s="2" t="str">
        <f>"A453612732"</f>
        <v>A453612732</v>
      </c>
      <c r="O9082" s="2" t="str">
        <f>"3094.13"</f>
        <v>3094.13</v>
      </c>
      <c r="P9082" s="2">
        <v>28</v>
      </c>
      <c r="Q9082" s="2">
        <f>P9082*B9082</f>
        <v>2800</v>
      </c>
      <c r="R9082" s="2">
        <f>(Q9082-O9082)/O9082*100</f>
        <v>-9.50606470962759</v>
      </c>
    </row>
    <row r="9083" spans="1:18">
      <c r="A9083" s="2" t="str">
        <f>"中国中车"</f>
        <v>中国中车</v>
      </c>
      <c r="B9083" s="2">
        <v>100</v>
      </c>
      <c r="C9083" s="2">
        <v>100</v>
      </c>
      <c r="D9083" s="2" t="str">
        <f>"人民币"</f>
        <v>人民币</v>
      </c>
      <c r="E9083" s="2">
        <v>26.395</v>
      </c>
      <c r="F9083" s="2">
        <v>-631.5</v>
      </c>
      <c r="G9083" s="2">
        <v>-23.92</v>
      </c>
      <c r="H9083" s="2"/>
      <c r="I9083" s="2">
        <v>2008</v>
      </c>
      <c r="J9083" s="2">
        <v>20.08</v>
      </c>
      <c r="K9083" s="2">
        <v>0</v>
      </c>
      <c r="L9083" s="2">
        <v>100</v>
      </c>
      <c r="M9083" s="2" t="str">
        <f>"601766"</f>
        <v>601766</v>
      </c>
      <c r="N9083" s="2" t="str">
        <f>"A453612732"</f>
        <v>A453612732</v>
      </c>
      <c r="O9083" s="2" t="str">
        <f>"2639.50"</f>
        <v>2639.50</v>
      </c>
      <c r="P9083" s="2">
        <v>30</v>
      </c>
      <c r="Q9083" s="2">
        <f>P9083*B9083</f>
        <v>3000</v>
      </c>
      <c r="R9083" s="2">
        <f>(Q9083-O9083)/O9083*100</f>
        <v>13.6578897518469</v>
      </c>
    </row>
    <row r="9084" spans="1:18">
      <c r="A9084" s="2" t="s">
        <v>8</v>
      </c>
      <c r="B9084" s="2" t="s">
        <v>9</v>
      </c>
      <c r="C9084" s="4" t="s">
        <v>10</v>
      </c>
      <c r="D9084" s="4"/>
      <c r="E9084" s="4"/>
      <c r="F9084" s="2"/>
      <c r="G9084" s="2">
        <f>SUM(G9068:G9083)</f>
        <v>-178.38</v>
      </c>
      <c r="H9084" s="2"/>
      <c r="I9084" s="2"/>
      <c r="J9084" s="2"/>
      <c r="K9084" s="2"/>
      <c r="L9084" s="2"/>
      <c r="M9084" s="2"/>
      <c r="N9084" s="2"/>
      <c r="O9084" s="2"/>
      <c r="P9084" s="2"/>
      <c r="Q9084" s="2">
        <f>SUM(Q9068:Q9083)</f>
        <v>134800</v>
      </c>
      <c r="R9084" s="2"/>
    </row>
    <row r="9085" customFormat="1" spans="3:8">
      <c r="C9085" s="5"/>
      <c r="D9085" s="5"/>
      <c r="E9085" s="5"/>
      <c r="H9085" s="6">
        <v>42257</v>
      </c>
    </row>
    <row r="9086" customFormat="1" spans="10:10">
      <c r="J9086" s="6">
        <f>H9085+1</f>
        <v>42258</v>
      </c>
    </row>
    <row r="9087" customFormat="1" spans="2:11">
      <c r="B9087" t="s">
        <v>11</v>
      </c>
      <c r="K9087" s="7">
        <f ca="1">NOW()</f>
        <v>42259.9654398148</v>
      </c>
    </row>
    <row r="9088" customFormat="1" spans="9:9">
      <c r="I9088" t="e">
        <f>D9080+1</f>
        <v>#VALUE!</v>
      </c>
    </row>
    <row r="9089" customFormat="1"/>
    <row r="9090" spans="1:18">
      <c r="A9090" s="2" t="s">
        <v>0</v>
      </c>
      <c r="B9090" s="2" t="str">
        <f>"证券数量"</f>
        <v>证券数量</v>
      </c>
      <c r="C9090" s="2" t="s">
        <v>1</v>
      </c>
      <c r="D9090" s="2" t="str">
        <f>"价格币种"</f>
        <v>价格币种</v>
      </c>
      <c r="E9090" s="2" t="str">
        <f>"成本价"</f>
        <v>成本价</v>
      </c>
      <c r="F9090" s="2" t="str">
        <f>"浮动盈亏"</f>
        <v>浮动盈亏</v>
      </c>
      <c r="G9090" s="2" t="str">
        <f>"盈亏比例(%)"</f>
        <v>盈亏比例(%)</v>
      </c>
      <c r="H9090" s="2" t="str">
        <f>"折算汇率"</f>
        <v>折算汇率</v>
      </c>
      <c r="I9090" s="2" t="str">
        <f>"最新市值"</f>
        <v>最新市值</v>
      </c>
      <c r="J9090" s="2" t="str">
        <f>"当前价"</f>
        <v>当前价</v>
      </c>
      <c r="K9090" s="2" t="str">
        <f>"今买数量"</f>
        <v>今买数量</v>
      </c>
      <c r="L9090" s="2" t="str">
        <f>"今卖数量"</f>
        <v>今卖数量</v>
      </c>
      <c r="M9090" s="2" t="str">
        <f>"证券代码"</f>
        <v>证券代码</v>
      </c>
      <c r="N9090" s="2" t="str">
        <f>"股东代码"</f>
        <v>股东代码</v>
      </c>
      <c r="O9090" s="2" t="str">
        <f>"成本金额"</f>
        <v>成本金额</v>
      </c>
      <c r="P9090" s="2" t="s">
        <v>2</v>
      </c>
      <c r="Q9090" s="2"/>
      <c r="R9090" s="2" t="s">
        <v>3</v>
      </c>
    </row>
    <row r="9091" spans="1:18">
      <c r="A9091" s="2" t="s">
        <v>4</v>
      </c>
      <c r="B9091" s="9" t="s">
        <v>5</v>
      </c>
      <c r="C9091" s="9" t="s">
        <v>5</v>
      </c>
      <c r="D9091" s="2" t="str">
        <f t="shared" ref="D9091:D9106" si="2713">"人民币"</f>
        <v>人民币</v>
      </c>
      <c r="E9091" s="2">
        <v>19.758</v>
      </c>
      <c r="F9091" s="2">
        <v>-1294.53</v>
      </c>
      <c r="G9091" s="2">
        <v>-8.19</v>
      </c>
      <c r="H9091" s="9" t="s">
        <v>6</v>
      </c>
      <c r="I9091" s="2">
        <v>14512</v>
      </c>
      <c r="J9091" s="2">
        <v>18.14</v>
      </c>
      <c r="K9091" s="2">
        <v>0</v>
      </c>
      <c r="L9091" s="2">
        <v>0</v>
      </c>
      <c r="M9091" s="2" t="str">
        <f>"000936"</f>
        <v>000936</v>
      </c>
      <c r="N9091" s="2" t="str">
        <f t="shared" ref="N9091:N9094" si="2714">"0157472516"</f>
        <v>0157472516</v>
      </c>
      <c r="O9091" s="2" t="str">
        <f>"15806.53"</f>
        <v>15806.53</v>
      </c>
      <c r="P9091" s="2">
        <v>30</v>
      </c>
      <c r="Q9091" s="2">
        <f t="shared" ref="Q9091:Q9106" si="2715">P9091*B9091</f>
        <v>24000</v>
      </c>
      <c r="R9091" s="2">
        <f t="shared" ref="R9091:R9106" si="2716">(Q9091-O9091)/O9091*100</f>
        <v>51.835981711356</v>
      </c>
    </row>
    <row r="9092" spans="1:18">
      <c r="A9092" s="2" t="str">
        <f>"创业板B"</f>
        <v>创业板B</v>
      </c>
      <c r="B9092" s="2">
        <v>10000</v>
      </c>
      <c r="C9092" s="2">
        <v>10000</v>
      </c>
      <c r="D9092" s="2" t="str">
        <f>"人民币"</f>
        <v>人民币</v>
      </c>
      <c r="E9092" s="2">
        <v>1.116</v>
      </c>
      <c r="F9092" s="2">
        <v>-927.5</v>
      </c>
      <c r="G9092" s="2">
        <v>-8.33</v>
      </c>
      <c r="H9092" s="2"/>
      <c r="I9092" s="2">
        <v>10230</v>
      </c>
      <c r="J9092" s="2">
        <v>1.023</v>
      </c>
      <c r="K9092" s="2">
        <v>0</v>
      </c>
      <c r="L9092" s="2">
        <v>0</v>
      </c>
      <c r="M9092" s="2" t="str">
        <f>"150153"</f>
        <v>150153</v>
      </c>
      <c r="N9092" s="2" t="str">
        <f>"0157472516"</f>
        <v>0157472516</v>
      </c>
      <c r="O9092" s="2" t="str">
        <f>"11157.50"</f>
        <v>11157.50</v>
      </c>
      <c r="P9092" s="2">
        <v>1.3</v>
      </c>
      <c r="Q9092" s="2">
        <f>P9092*B9092</f>
        <v>13000</v>
      </c>
      <c r="R9092" s="2">
        <f>(Q9092-O9092)/O9092*100</f>
        <v>16.5135559041004</v>
      </c>
    </row>
    <row r="9093" spans="1:18">
      <c r="A9093" s="2" t="s">
        <v>7</v>
      </c>
      <c r="B9093" s="2">
        <v>600</v>
      </c>
      <c r="C9093" s="2">
        <v>600</v>
      </c>
      <c r="D9093" s="2" t="str">
        <f>"人民币"</f>
        <v>人民币</v>
      </c>
      <c r="E9093" s="2">
        <v>17.548</v>
      </c>
      <c r="F9093" s="2">
        <v>-310.88</v>
      </c>
      <c r="G9093" s="2">
        <v>-2.95</v>
      </c>
      <c r="H9093" s="2"/>
      <c r="I9093" s="2">
        <v>10218</v>
      </c>
      <c r="J9093" s="2">
        <v>17.03</v>
      </c>
      <c r="K9093" s="2">
        <v>0</v>
      </c>
      <c r="L9093" s="2">
        <v>0</v>
      </c>
      <c r="M9093" s="2" t="str">
        <f>"600008"</f>
        <v>600008</v>
      </c>
      <c r="N9093" s="2" t="str">
        <f t="shared" ref="N9093:N9096" si="2717">"A453612732"</f>
        <v>A453612732</v>
      </c>
      <c r="O9093" s="2" t="str">
        <f>"10528.88"</f>
        <v>10528.88</v>
      </c>
      <c r="P9093" s="2">
        <v>25</v>
      </c>
      <c r="Q9093" s="2">
        <f>P9093*B9093</f>
        <v>15000</v>
      </c>
      <c r="R9093" s="2">
        <f>(Q9093-O9093)/O9093*100</f>
        <v>42.4652954540274</v>
      </c>
    </row>
    <row r="9094" spans="1:18">
      <c r="A9094" s="2" t="str">
        <f>"华英农业"</f>
        <v>华英农业</v>
      </c>
      <c r="B9094" s="2">
        <v>600</v>
      </c>
      <c r="C9094" s="2">
        <v>300</v>
      </c>
      <c r="D9094" s="2" t="str">
        <f>"人民币"</f>
        <v>人民币</v>
      </c>
      <c r="E9094" s="2">
        <v>14.948</v>
      </c>
      <c r="F9094" s="2">
        <v>-418.66</v>
      </c>
      <c r="G9094" s="2">
        <v>-4.67</v>
      </c>
      <c r="H9094" s="2"/>
      <c r="I9094" s="2">
        <v>8550</v>
      </c>
      <c r="J9094" s="2">
        <v>14.25</v>
      </c>
      <c r="K9094" s="2">
        <v>300</v>
      </c>
      <c r="L9094" s="2">
        <v>0</v>
      </c>
      <c r="M9094" s="2" t="str">
        <f>"002321"</f>
        <v>002321</v>
      </c>
      <c r="N9094" s="2" t="str">
        <f>"0157472516"</f>
        <v>0157472516</v>
      </c>
      <c r="O9094" s="2" t="str">
        <f>"8968.66"</f>
        <v>8968.66</v>
      </c>
      <c r="P9094" s="2">
        <v>25</v>
      </c>
      <c r="Q9094" s="2">
        <f>P9094*B9094</f>
        <v>15000</v>
      </c>
      <c r="R9094" s="2">
        <f>(Q9094-O9094)/O9094*100</f>
        <v>67.2490650777262</v>
      </c>
    </row>
    <row r="9095" spans="1:18">
      <c r="A9095" s="2" t="str">
        <f>"*ST阳化"</f>
        <v>*ST阳化</v>
      </c>
      <c r="B9095" s="2">
        <v>900</v>
      </c>
      <c r="C9095" s="2">
        <v>600</v>
      </c>
      <c r="D9095" s="2" t="str">
        <f>"人民币"</f>
        <v>人民币</v>
      </c>
      <c r="E9095" s="2">
        <v>7.599</v>
      </c>
      <c r="F9095" s="2">
        <v>-80.2</v>
      </c>
      <c r="G9095" s="2">
        <v>-1.17</v>
      </c>
      <c r="H9095" s="2"/>
      <c r="I9095" s="2">
        <v>6759</v>
      </c>
      <c r="J9095" s="2">
        <v>7.51</v>
      </c>
      <c r="K9095" s="2">
        <v>300</v>
      </c>
      <c r="L9095" s="2">
        <v>0</v>
      </c>
      <c r="M9095" s="2" t="str">
        <f>"600691"</f>
        <v>600691</v>
      </c>
      <c r="N9095" s="2" t="str">
        <f>"A453612732"</f>
        <v>A453612732</v>
      </c>
      <c r="O9095" s="2" t="str">
        <f>"6839.20"</f>
        <v>6839.20</v>
      </c>
      <c r="P9095" s="2">
        <v>11</v>
      </c>
      <c r="Q9095" s="2">
        <f>P9095*B9095</f>
        <v>9900</v>
      </c>
      <c r="R9095" s="2">
        <f>(Q9095-O9095)/O9095*100</f>
        <v>44.7537723710376</v>
      </c>
    </row>
    <row r="9096" spans="1:18">
      <c r="A9096" s="2" t="str">
        <f>"雪峰科技"</f>
        <v>雪峰科技</v>
      </c>
      <c r="B9096" s="2">
        <v>200</v>
      </c>
      <c r="C9096" s="2">
        <v>100</v>
      </c>
      <c r="D9096" s="2" t="str">
        <f>"人民币"</f>
        <v>人民币</v>
      </c>
      <c r="E9096" s="2">
        <v>37.898</v>
      </c>
      <c r="F9096" s="2">
        <v>-1239.59</v>
      </c>
      <c r="G9096" s="2">
        <v>-16.35</v>
      </c>
      <c r="H9096" s="2"/>
      <c r="I9096" s="2">
        <v>6340</v>
      </c>
      <c r="J9096" s="2">
        <v>31.7</v>
      </c>
      <c r="K9096" s="2">
        <v>100</v>
      </c>
      <c r="L9096" s="2">
        <v>0</v>
      </c>
      <c r="M9096" s="2" t="str">
        <f>"603227"</f>
        <v>603227</v>
      </c>
      <c r="N9096" s="2" t="str">
        <f>"A453612732"</f>
        <v>A453612732</v>
      </c>
      <c r="O9096" s="2" t="str">
        <f>"7579.59"</f>
        <v>7579.59</v>
      </c>
      <c r="P9096" s="2">
        <v>42</v>
      </c>
      <c r="Q9096" s="2">
        <f>P9096*B9096</f>
        <v>8400</v>
      </c>
      <c r="R9096" s="2">
        <f>(Q9096-O9096)/O9096*100</f>
        <v>10.8239363870605</v>
      </c>
    </row>
    <row r="9097" spans="1:18">
      <c r="A9097" s="2" t="str">
        <f>"三花股份"</f>
        <v>三花股份</v>
      </c>
      <c r="B9097" s="2">
        <v>400</v>
      </c>
      <c r="C9097" s="2">
        <v>400</v>
      </c>
      <c r="D9097" s="2" t="str">
        <f>"人民币"</f>
        <v>人民币</v>
      </c>
      <c r="E9097" s="2">
        <v>13.737</v>
      </c>
      <c r="F9097" s="2">
        <v>69.25</v>
      </c>
      <c r="G9097" s="2">
        <v>1.26</v>
      </c>
      <c r="H9097" s="2"/>
      <c r="I9097" s="2">
        <v>5564</v>
      </c>
      <c r="J9097" s="2">
        <v>13.91</v>
      </c>
      <c r="K9097" s="2">
        <v>0</v>
      </c>
      <c r="L9097" s="2">
        <v>0</v>
      </c>
      <c r="M9097" s="2" t="str">
        <f>"002050"</f>
        <v>002050</v>
      </c>
      <c r="N9097" s="2" t="str">
        <f t="shared" ref="N9097:N9102" si="2718">"0157472516"</f>
        <v>0157472516</v>
      </c>
      <c r="O9097" s="2" t="str">
        <f>"5494.75"</f>
        <v>5494.75</v>
      </c>
      <c r="P9097" s="2">
        <v>20</v>
      </c>
      <c r="Q9097" s="2">
        <f>P9097*B9097</f>
        <v>8000</v>
      </c>
      <c r="R9097" s="2">
        <f>(Q9097-O9097)/O9097*100</f>
        <v>45.5935210883116</v>
      </c>
    </row>
    <row r="9098" spans="1:18">
      <c r="A9098" s="2" t="str">
        <f>"农 产 品"</f>
        <v>农 产 品</v>
      </c>
      <c r="B9098" s="2">
        <v>200</v>
      </c>
      <c r="C9098" s="2">
        <v>200</v>
      </c>
      <c r="D9098" s="2" t="str">
        <f>"人民币"</f>
        <v>人民币</v>
      </c>
      <c r="E9098" s="2">
        <v>25.665</v>
      </c>
      <c r="F9098" s="2">
        <v>-601</v>
      </c>
      <c r="G9098" s="2">
        <v>-11.71</v>
      </c>
      <c r="H9098" s="2"/>
      <c r="I9098" s="2">
        <v>4532</v>
      </c>
      <c r="J9098" s="2">
        <v>22.66</v>
      </c>
      <c r="K9098" s="2">
        <v>0</v>
      </c>
      <c r="L9098" s="2">
        <v>0</v>
      </c>
      <c r="M9098" s="2" t="str">
        <f>"000061"</f>
        <v>000061</v>
      </c>
      <c r="N9098" s="2" t="str">
        <f>"0157472516"</f>
        <v>0157472516</v>
      </c>
      <c r="O9098" s="2" t="str">
        <f>"5133.00"</f>
        <v>5133.00</v>
      </c>
      <c r="P9098" s="2">
        <v>35</v>
      </c>
      <c r="Q9098" s="2">
        <f>P9098*B9098</f>
        <v>7000</v>
      </c>
      <c r="R9098" s="2">
        <f>(Q9098-O9098)/O9098*100</f>
        <v>36.3724917202416</v>
      </c>
    </row>
    <row r="9099" spans="1:18">
      <c r="A9099" s="2" t="str">
        <f>"北京城建"</f>
        <v>北京城建</v>
      </c>
      <c r="B9099" s="2">
        <v>200</v>
      </c>
      <c r="C9099" s="2">
        <v>200</v>
      </c>
      <c r="D9099" s="2" t="str">
        <f>"人民币"</f>
        <v>人民币</v>
      </c>
      <c r="E9099" s="2">
        <v>24.605</v>
      </c>
      <c r="F9099" s="2">
        <v>-394.99</v>
      </c>
      <c r="G9099" s="2">
        <v>-8.03</v>
      </c>
      <c r="H9099" s="2"/>
      <c r="I9099" s="2">
        <v>4526</v>
      </c>
      <c r="J9099" s="2">
        <v>22.63</v>
      </c>
      <c r="K9099" s="2">
        <v>0</v>
      </c>
      <c r="L9099" s="2">
        <v>0</v>
      </c>
      <c r="M9099" s="2" t="str">
        <f>"600266"</f>
        <v>600266</v>
      </c>
      <c r="N9099" s="2" t="str">
        <f t="shared" ref="N9099:N9101" si="2719">"A453612732"</f>
        <v>A453612732</v>
      </c>
      <c r="O9099" s="2" t="str">
        <f>"4920.99"</f>
        <v>4920.99</v>
      </c>
      <c r="P9099" s="2">
        <v>28</v>
      </c>
      <c r="Q9099" s="2">
        <f>P9099*B9099</f>
        <v>5600</v>
      </c>
      <c r="R9099" s="2">
        <f>(Q9099-O9099)/O9099*100</f>
        <v>13.7982397850839</v>
      </c>
    </row>
    <row r="9100" spans="1:18">
      <c r="A9100" s="2" t="str">
        <f>"上汽集团"</f>
        <v>上汽集团</v>
      </c>
      <c r="B9100" s="2">
        <v>200</v>
      </c>
      <c r="C9100" s="2">
        <v>200</v>
      </c>
      <c r="D9100" s="2" t="str">
        <f>"人民币"</f>
        <v>人民币</v>
      </c>
      <c r="E9100" s="2">
        <v>24.736</v>
      </c>
      <c r="F9100" s="2">
        <v>-449.12</v>
      </c>
      <c r="G9100" s="2">
        <v>-9.08</v>
      </c>
      <c r="H9100" s="2"/>
      <c r="I9100" s="2">
        <v>4498</v>
      </c>
      <c r="J9100" s="2">
        <v>22.49</v>
      </c>
      <c r="K9100" s="2">
        <v>0</v>
      </c>
      <c r="L9100" s="2">
        <v>0</v>
      </c>
      <c r="M9100" s="2" t="str">
        <f>"600104"</f>
        <v>600104</v>
      </c>
      <c r="N9100" s="2" t="str">
        <f>"A453612732"</f>
        <v>A453612732</v>
      </c>
      <c r="O9100" s="2" t="str">
        <f>"4947.12"</f>
        <v>4947.12</v>
      </c>
      <c r="P9100" s="2">
        <v>35</v>
      </c>
      <c r="Q9100" s="2">
        <f>P9100*B9100</f>
        <v>7000</v>
      </c>
      <c r="R9100" s="2">
        <f>(Q9100-O9100)/O9100*100</f>
        <v>41.4964666310904</v>
      </c>
    </row>
    <row r="9101" spans="1:18">
      <c r="A9101" s="2" t="str">
        <f>"中海集运"</f>
        <v>中海集运</v>
      </c>
      <c r="B9101" s="2">
        <v>400</v>
      </c>
      <c r="C9101" s="2">
        <v>400</v>
      </c>
      <c r="D9101" s="2" t="str">
        <f>"人民币"</f>
        <v>人民币</v>
      </c>
      <c r="E9101" s="2">
        <v>9.099</v>
      </c>
      <c r="F9101" s="2">
        <v>-167.68</v>
      </c>
      <c r="G9101" s="2">
        <v>-4.6</v>
      </c>
      <c r="H9101" s="2"/>
      <c r="I9101" s="2">
        <v>3472</v>
      </c>
      <c r="J9101" s="2">
        <v>8.68</v>
      </c>
      <c r="K9101" s="2">
        <v>0</v>
      </c>
      <c r="L9101" s="2">
        <v>0</v>
      </c>
      <c r="M9101" s="2" t="str">
        <f>"601866"</f>
        <v>601866</v>
      </c>
      <c r="N9101" s="2" t="str">
        <f>"A453612732"</f>
        <v>A453612732</v>
      </c>
      <c r="O9101" s="2" t="str">
        <f>"3639.68"</f>
        <v>3639.68</v>
      </c>
      <c r="P9101" s="2">
        <v>12</v>
      </c>
      <c r="Q9101" s="2">
        <f>P9101*B9101</f>
        <v>4800</v>
      </c>
      <c r="R9101" s="2">
        <f>(Q9101-O9101)/O9101*100</f>
        <v>31.8797256901706</v>
      </c>
    </row>
    <row r="9102" spans="1:18">
      <c r="A9102" s="2" t="str">
        <f>"中航军B"</f>
        <v>中航军B</v>
      </c>
      <c r="B9102" s="2">
        <v>3000</v>
      </c>
      <c r="C9102" s="2">
        <v>3000</v>
      </c>
      <c r="D9102" s="2" t="str">
        <f>"人民币"</f>
        <v>人民币</v>
      </c>
      <c r="E9102" s="2">
        <v>0.972</v>
      </c>
      <c r="F9102" s="2">
        <v>-62</v>
      </c>
      <c r="G9102" s="2">
        <v>-2.16</v>
      </c>
      <c r="H9102" s="2"/>
      <c r="I9102" s="2">
        <v>2853</v>
      </c>
      <c r="J9102" s="2">
        <v>0.951</v>
      </c>
      <c r="K9102" s="2">
        <v>0</v>
      </c>
      <c r="L9102" s="2">
        <v>0</v>
      </c>
      <c r="M9102" s="2" t="str">
        <f>"150222"</f>
        <v>150222</v>
      </c>
      <c r="N9102" s="2" t="str">
        <f>"0157472516"</f>
        <v>0157472516</v>
      </c>
      <c r="O9102" s="2" t="str">
        <f>"2915.00"</f>
        <v>2915.00</v>
      </c>
      <c r="P9102" s="2">
        <v>1.1</v>
      </c>
      <c r="Q9102" s="2">
        <f>P9102*B9102</f>
        <v>3300</v>
      </c>
      <c r="R9102" s="2">
        <f>(Q9102-O9102)/O9102*100</f>
        <v>13.2075471698113</v>
      </c>
    </row>
    <row r="9103" spans="1:18">
      <c r="A9103" s="2" t="str">
        <f>"华贸物流"</f>
        <v>华贸物流</v>
      </c>
      <c r="B9103" s="2">
        <v>200</v>
      </c>
      <c r="C9103" s="2">
        <v>200</v>
      </c>
      <c r="D9103" s="2" t="str">
        <f>"人民币"</f>
        <v>人民币</v>
      </c>
      <c r="E9103" s="2">
        <v>16.576</v>
      </c>
      <c r="F9103" s="2">
        <v>-473.12</v>
      </c>
      <c r="G9103" s="2">
        <v>-14.27</v>
      </c>
      <c r="H9103" s="2"/>
      <c r="I9103" s="2">
        <v>2842</v>
      </c>
      <c r="J9103" s="2">
        <v>14.21</v>
      </c>
      <c r="K9103" s="2">
        <v>0</v>
      </c>
      <c r="L9103" s="2">
        <v>0</v>
      </c>
      <c r="M9103" s="2" t="str">
        <f>"603128"</f>
        <v>603128</v>
      </c>
      <c r="N9103" s="2" t="str">
        <f t="shared" ref="N9103:N9106" si="2720">"A453612732"</f>
        <v>A453612732</v>
      </c>
      <c r="O9103" s="2" t="str">
        <f>"3315.12"</f>
        <v>3315.12</v>
      </c>
      <c r="P9103" s="2">
        <v>20</v>
      </c>
      <c r="Q9103" s="2">
        <f>P9103*B9103</f>
        <v>4000</v>
      </c>
      <c r="R9103" s="2">
        <f>(Q9103-O9103)/O9103*100</f>
        <v>20.6592823185888</v>
      </c>
    </row>
    <row r="9104" spans="1:18">
      <c r="A9104" s="2" t="str">
        <f>"盛达矿业"</f>
        <v>盛达矿业</v>
      </c>
      <c r="B9104" s="2">
        <v>100</v>
      </c>
      <c r="C9104" s="2">
        <v>100</v>
      </c>
      <c r="D9104" s="2" t="str">
        <f>"人民币"</f>
        <v>人民币</v>
      </c>
      <c r="E9104" s="2">
        <v>38.308</v>
      </c>
      <c r="F9104" s="2">
        <v>-1175.77</v>
      </c>
      <c r="G9104" s="2">
        <v>-30.69</v>
      </c>
      <c r="H9104" s="2"/>
      <c r="I9104" s="2">
        <v>2655</v>
      </c>
      <c r="J9104" s="2">
        <v>26.55</v>
      </c>
      <c r="K9104" s="2">
        <v>0</v>
      </c>
      <c r="L9104" s="2">
        <v>100</v>
      </c>
      <c r="M9104" s="2" t="str">
        <f>"000603"</f>
        <v>000603</v>
      </c>
      <c r="N9104" s="2" t="str">
        <f>"0157472516"</f>
        <v>0157472516</v>
      </c>
      <c r="O9104" s="2" t="str">
        <f>"3830.77"</f>
        <v>3830.77</v>
      </c>
      <c r="P9104" s="2">
        <v>40</v>
      </c>
      <c r="Q9104" s="2">
        <f>P9104*B9104</f>
        <v>4000</v>
      </c>
      <c r="R9104" s="2">
        <f>(Q9104-O9104)/O9104*100</f>
        <v>4.41764971533138</v>
      </c>
    </row>
    <row r="9105" spans="1:18">
      <c r="A9105" s="2" t="str">
        <f>"大众交通"</f>
        <v>大众交通</v>
      </c>
      <c r="B9105" s="2">
        <v>100</v>
      </c>
      <c r="C9105" s="2">
        <v>100</v>
      </c>
      <c r="D9105" s="2" t="str">
        <f>"人民币"</f>
        <v>人民币</v>
      </c>
      <c r="E9105" s="2">
        <v>30.941</v>
      </c>
      <c r="F9105" s="2">
        <v>-1037.13</v>
      </c>
      <c r="G9105" s="2">
        <v>-33.52</v>
      </c>
      <c r="H9105" s="2"/>
      <c r="I9105" s="2">
        <v>2057</v>
      </c>
      <c r="J9105" s="2">
        <v>20.57</v>
      </c>
      <c r="K9105" s="2">
        <v>0</v>
      </c>
      <c r="L9105" s="2">
        <v>0</v>
      </c>
      <c r="M9105" s="2" t="str">
        <f>"600611"</f>
        <v>600611</v>
      </c>
      <c r="N9105" s="2" t="str">
        <f>"A453612732"</f>
        <v>A453612732</v>
      </c>
      <c r="O9105" s="2" t="str">
        <f>"3094.13"</f>
        <v>3094.13</v>
      </c>
      <c r="P9105" s="2">
        <v>28</v>
      </c>
      <c r="Q9105" s="2">
        <f>P9105*B9105</f>
        <v>2800</v>
      </c>
      <c r="R9105" s="2">
        <f>(Q9105-O9105)/O9105*100</f>
        <v>-9.50606470962759</v>
      </c>
    </row>
    <row r="9106" spans="1:18">
      <c r="A9106" s="2" t="str">
        <f>"中国中车"</f>
        <v>中国中车</v>
      </c>
      <c r="B9106" s="2">
        <v>100</v>
      </c>
      <c r="C9106" s="2">
        <v>100</v>
      </c>
      <c r="D9106" s="2" t="str">
        <f>"人民币"</f>
        <v>人民币</v>
      </c>
      <c r="E9106" s="2">
        <v>26.395</v>
      </c>
      <c r="F9106" s="2">
        <v>-631.5</v>
      </c>
      <c r="G9106" s="2">
        <v>-23.92</v>
      </c>
      <c r="H9106" s="2"/>
      <c r="I9106" s="2">
        <v>2008</v>
      </c>
      <c r="J9106" s="2">
        <v>20.08</v>
      </c>
      <c r="K9106" s="2">
        <v>0</v>
      </c>
      <c r="L9106" s="2">
        <v>100</v>
      </c>
      <c r="M9106" s="2" t="str">
        <f>"601766"</f>
        <v>601766</v>
      </c>
      <c r="N9106" s="2" t="str">
        <f>"A453612732"</f>
        <v>A453612732</v>
      </c>
      <c r="O9106" s="2" t="str">
        <f>"2639.50"</f>
        <v>2639.50</v>
      </c>
      <c r="P9106" s="2">
        <v>30</v>
      </c>
      <c r="Q9106" s="2">
        <f>P9106*B9106</f>
        <v>3000</v>
      </c>
      <c r="R9106" s="2">
        <f>(Q9106-O9106)/O9106*100</f>
        <v>13.6578897518469</v>
      </c>
    </row>
    <row r="9107" spans="1:18">
      <c r="A9107" s="2" t="s">
        <v>8</v>
      </c>
      <c r="B9107" s="2" t="s">
        <v>9</v>
      </c>
      <c r="C9107" s="4" t="s">
        <v>10</v>
      </c>
      <c r="D9107" s="4"/>
      <c r="E9107" s="4"/>
      <c r="F9107" s="2"/>
      <c r="G9107" s="2">
        <f>SUM(G9091:G9106)</f>
        <v>-178.38</v>
      </c>
      <c r="H9107" s="2"/>
      <c r="I9107" s="2"/>
      <c r="J9107" s="2"/>
      <c r="K9107" s="2"/>
      <c r="L9107" s="2"/>
      <c r="M9107" s="2"/>
      <c r="N9107" s="2"/>
      <c r="O9107" s="2"/>
      <c r="P9107" s="2"/>
      <c r="Q9107" s="2">
        <f>SUM(Q9091:Q9106)</f>
        <v>134800</v>
      </c>
      <c r="R9107" s="2"/>
    </row>
    <row r="9108" customFormat="1" spans="3:8">
      <c r="C9108" s="5"/>
      <c r="D9108" s="5"/>
      <c r="E9108" s="5"/>
      <c r="H9108" s="6">
        <v>42257</v>
      </c>
    </row>
    <row r="9109" customFormat="1" spans="10:10">
      <c r="J9109" s="6">
        <f>H9108+1</f>
        <v>42258</v>
      </c>
    </row>
    <row r="9110" customFormat="1" spans="2:11">
      <c r="B9110" t="s">
        <v>11</v>
      </c>
      <c r="K9110" s="7">
        <f ca="1">NOW()</f>
        <v>42259.9654398148</v>
      </c>
    </row>
    <row r="9111" customFormat="1" spans="9:9">
      <c r="I9111" t="e">
        <f>D9103+1</f>
        <v>#VALUE!</v>
      </c>
    </row>
    <row r="9112" spans="2:18">
      <c r="B9112" s="2" t="str">
        <f>"币种"</f>
        <v>币种</v>
      </c>
      <c r="C9112" s="2" t="str">
        <f>"余额"</f>
        <v>余额</v>
      </c>
      <c r="D9112" s="2" t="str">
        <f>"可用"</f>
        <v>可用</v>
      </c>
      <c r="E9112" s="2" t="str">
        <f>"可取"</f>
        <v>可取</v>
      </c>
      <c r="F9112" s="2" t="str">
        <f>"参考市值"</f>
        <v>参考市值</v>
      </c>
      <c r="G9112" s="2" t="str">
        <f>"资产"</f>
        <v>资产</v>
      </c>
      <c r="H9112" s="2" t="str">
        <f>"盈亏"</f>
        <v>盈亏</v>
      </c>
      <c r="I9112" s="2"/>
      <c r="J9112" s="2"/>
      <c r="K9112" s="2"/>
      <c r="L9112" s="2"/>
      <c r="M9112" s="2"/>
      <c r="N9112" s="2"/>
      <c r="O9112" s="2"/>
      <c r="P9112" s="2"/>
      <c r="Q9112" s="2"/>
      <c r="R9112" s="2"/>
    </row>
    <row r="9113" spans="2:18">
      <c r="B9113" s="2" t="str">
        <f>"人民币"</f>
        <v>人民币</v>
      </c>
      <c r="C9113" s="2" t="str">
        <f>"5508.71"</f>
        <v>5508.71</v>
      </c>
      <c r="D9113" s="2" t="str">
        <f>"138.54"</f>
        <v>138.54</v>
      </c>
      <c r="E9113" s="2" t="str">
        <f>"138.54"</f>
        <v>138.54</v>
      </c>
      <c r="F9113" s="2" t="str">
        <f>"91616.00"</f>
        <v>91616.00</v>
      </c>
      <c r="G9113" s="2" t="str">
        <f>"91754.54"</f>
        <v>91754.54</v>
      </c>
      <c r="H9113" s="2" t="str">
        <f>"-9194.42"</f>
        <v>-9194.42</v>
      </c>
      <c r="I9113" s="2"/>
      <c r="J9113" s="2"/>
      <c r="K9113" s="2"/>
      <c r="L9113" s="2"/>
      <c r="M9113" s="2"/>
      <c r="N9113" s="2"/>
      <c r="O9113" s="2"/>
      <c r="P9113" s="2"/>
      <c r="Q9113" s="2"/>
      <c r="R9113" s="2"/>
    </row>
    <row r="9114" spans="2:18"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8"/>
    </row>
    <row r="9115" spans="2:18">
      <c r="B9115" s="2" t="s">
        <v>0</v>
      </c>
      <c r="C9115" s="2" t="str">
        <f>"证券数量"</f>
        <v>证券数量</v>
      </c>
      <c r="D9115" s="2" t="s">
        <v>1</v>
      </c>
      <c r="E9115" s="2" t="str">
        <f>"价格币种"</f>
        <v>价格币种</v>
      </c>
      <c r="F9115" s="2" t="str">
        <f>"成本价"</f>
        <v>成本价</v>
      </c>
      <c r="G9115" s="2" t="str">
        <f>"浮动盈亏"</f>
        <v>浮动盈亏</v>
      </c>
      <c r="H9115" s="2" t="str">
        <f>"盈亏比例(%)"</f>
        <v>盈亏比例(%)</v>
      </c>
      <c r="I9115" s="2" t="str">
        <f>"折算汇率"</f>
        <v>折算汇率</v>
      </c>
      <c r="J9115" s="2" t="str">
        <f>"最新市值"</f>
        <v>最新市值</v>
      </c>
      <c r="K9115" s="2" t="str">
        <f>"当前价"</f>
        <v>当前价</v>
      </c>
      <c r="L9115" s="2" t="str">
        <f>"今买数量"</f>
        <v>今买数量</v>
      </c>
      <c r="M9115" s="2" t="str">
        <f>"今卖数量"</f>
        <v>今卖数量</v>
      </c>
      <c r="N9115" s="2" t="str">
        <f>"证券代码"</f>
        <v>证券代码</v>
      </c>
      <c r="O9115" s="2" t="str">
        <f>"股东代码"</f>
        <v>股东代码</v>
      </c>
      <c r="P9115" s="2" t="str">
        <f>"成本金额"</f>
        <v>成本金额</v>
      </c>
      <c r="Q9115" s="2" t="s">
        <v>2</v>
      </c>
      <c r="R9115" s="2"/>
    </row>
    <row r="9116" spans="2:18">
      <c r="B9116" s="2" t="s">
        <v>4</v>
      </c>
      <c r="C9116" s="9" t="s">
        <v>5</v>
      </c>
      <c r="D9116" s="9" t="s">
        <v>5</v>
      </c>
      <c r="E9116" s="2" t="str">
        <f t="shared" ref="E9116:E9131" si="2721">"人民币"</f>
        <v>人民币</v>
      </c>
      <c r="F9116" s="2">
        <v>19.758</v>
      </c>
      <c r="G9116" s="2">
        <v>-1294.53</v>
      </c>
      <c r="H9116" s="2">
        <v>-8.19</v>
      </c>
      <c r="I9116" s="9" t="s">
        <v>6</v>
      </c>
      <c r="J9116" s="2">
        <v>14512</v>
      </c>
      <c r="K9116" s="2">
        <v>18.14</v>
      </c>
      <c r="L9116" s="2">
        <v>0</v>
      </c>
      <c r="M9116" s="2">
        <v>0</v>
      </c>
      <c r="N9116" s="2" t="str">
        <f>"000936"</f>
        <v>000936</v>
      </c>
      <c r="O9116" s="2" t="str">
        <f t="shared" ref="O9116:O9119" si="2722">"0157472516"</f>
        <v>0157472516</v>
      </c>
      <c r="P9116" s="2" t="str">
        <f>"15806.53"</f>
        <v>15806.53</v>
      </c>
      <c r="Q9116" s="2">
        <v>30</v>
      </c>
      <c r="R9116" s="2">
        <f t="shared" ref="R9116:R9131" si="2723">Q9116*C9116</f>
        <v>24000</v>
      </c>
    </row>
    <row r="9117" spans="2:18">
      <c r="B9117" s="2" t="str">
        <f>"创业板B"</f>
        <v>创业板B</v>
      </c>
      <c r="C9117" s="2">
        <v>10000</v>
      </c>
      <c r="D9117" s="2">
        <v>10000</v>
      </c>
      <c r="E9117" s="2" t="str">
        <f>"人民币"</f>
        <v>人民币</v>
      </c>
      <c r="F9117" s="2">
        <v>1.116</v>
      </c>
      <c r="G9117" s="2">
        <v>-927.5</v>
      </c>
      <c r="H9117" s="2">
        <v>-8.33</v>
      </c>
      <c r="I9117" s="2"/>
      <c r="J9117" s="2">
        <v>10230</v>
      </c>
      <c r="K9117" s="2">
        <v>1.023</v>
      </c>
      <c r="L9117" s="2">
        <v>0</v>
      </c>
      <c r="M9117" s="2">
        <v>0</v>
      </c>
      <c r="N9117" s="2" t="str">
        <f>"150153"</f>
        <v>150153</v>
      </c>
      <c r="O9117" s="2" t="str">
        <f>"0157472516"</f>
        <v>0157472516</v>
      </c>
      <c r="P9117" s="2" t="str">
        <f>"11157.50"</f>
        <v>11157.50</v>
      </c>
      <c r="Q9117" s="2">
        <v>1.3</v>
      </c>
      <c r="R9117" s="2">
        <f>Q9117*C9117</f>
        <v>13000</v>
      </c>
    </row>
    <row r="9118" spans="2:18">
      <c r="B9118" s="2" t="s">
        <v>7</v>
      </c>
      <c r="C9118" s="2">
        <v>600</v>
      </c>
      <c r="D9118" s="2">
        <v>600</v>
      </c>
      <c r="E9118" s="2" t="str">
        <f>"人民币"</f>
        <v>人民币</v>
      </c>
      <c r="F9118" s="2">
        <v>17.548</v>
      </c>
      <c r="G9118" s="2">
        <v>-310.88</v>
      </c>
      <c r="H9118" s="2">
        <v>-2.95</v>
      </c>
      <c r="I9118" s="2"/>
      <c r="J9118" s="2">
        <v>10218</v>
      </c>
      <c r="K9118" s="2">
        <v>17.03</v>
      </c>
      <c r="L9118" s="2">
        <v>0</v>
      </c>
      <c r="M9118" s="2">
        <v>0</v>
      </c>
      <c r="N9118" s="2" t="str">
        <f>"600008"</f>
        <v>600008</v>
      </c>
      <c r="O9118" s="2" t="str">
        <f t="shared" ref="O9118:O9121" si="2724">"A453612732"</f>
        <v>A453612732</v>
      </c>
      <c r="P9118" s="2" t="str">
        <f>"10528.88"</f>
        <v>10528.88</v>
      </c>
      <c r="Q9118" s="2">
        <v>25</v>
      </c>
      <c r="R9118" s="2">
        <f>Q9118*C9118</f>
        <v>15000</v>
      </c>
    </row>
    <row r="9119" spans="2:18">
      <c r="B9119" s="2" t="str">
        <f>"华英农业"</f>
        <v>华英农业</v>
      </c>
      <c r="C9119" s="2">
        <v>600</v>
      </c>
      <c r="D9119" s="2">
        <v>300</v>
      </c>
      <c r="E9119" s="2" t="str">
        <f>"人民币"</f>
        <v>人民币</v>
      </c>
      <c r="F9119" s="2">
        <v>14.948</v>
      </c>
      <c r="G9119" s="2">
        <v>-418.66</v>
      </c>
      <c r="H9119" s="2">
        <v>-4.67</v>
      </c>
      <c r="I9119" s="2"/>
      <c r="J9119" s="2">
        <v>8550</v>
      </c>
      <c r="K9119" s="2">
        <v>14.25</v>
      </c>
      <c r="L9119" s="2">
        <v>300</v>
      </c>
      <c r="M9119" s="2">
        <v>0</v>
      </c>
      <c r="N9119" s="2" t="str">
        <f>"002321"</f>
        <v>002321</v>
      </c>
      <c r="O9119" s="2" t="str">
        <f>"0157472516"</f>
        <v>0157472516</v>
      </c>
      <c r="P9119" s="2" t="str">
        <f>"8968.66"</f>
        <v>8968.66</v>
      </c>
      <c r="Q9119" s="2">
        <v>25</v>
      </c>
      <c r="R9119" s="2">
        <f>Q9119*C9119</f>
        <v>15000</v>
      </c>
    </row>
    <row r="9120" spans="2:18">
      <c r="B9120" s="2" t="str">
        <f>"*ST阳化"</f>
        <v>*ST阳化</v>
      </c>
      <c r="C9120" s="2">
        <v>900</v>
      </c>
      <c r="D9120" s="2">
        <v>600</v>
      </c>
      <c r="E9120" s="2" t="str">
        <f>"人民币"</f>
        <v>人民币</v>
      </c>
      <c r="F9120" s="2">
        <v>7.599</v>
      </c>
      <c r="G9120" s="2">
        <v>-80.2</v>
      </c>
      <c r="H9120" s="2">
        <v>-1.17</v>
      </c>
      <c r="I9120" s="2"/>
      <c r="J9120" s="2">
        <v>6759</v>
      </c>
      <c r="K9120" s="2">
        <v>7.51</v>
      </c>
      <c r="L9120" s="2">
        <v>300</v>
      </c>
      <c r="M9120" s="2">
        <v>0</v>
      </c>
      <c r="N9120" s="2" t="str">
        <f>"600691"</f>
        <v>600691</v>
      </c>
      <c r="O9120" s="2" t="str">
        <f>"A453612732"</f>
        <v>A453612732</v>
      </c>
      <c r="P9120" s="2" t="str">
        <f>"6839.20"</f>
        <v>6839.20</v>
      </c>
      <c r="Q9120" s="2">
        <v>11</v>
      </c>
      <c r="R9120" s="2">
        <f>Q9120*C9120</f>
        <v>9900</v>
      </c>
    </row>
    <row r="9121" spans="2:18">
      <c r="B9121" s="2" t="str">
        <f>"雪峰科技"</f>
        <v>雪峰科技</v>
      </c>
      <c r="C9121" s="2">
        <v>200</v>
      </c>
      <c r="D9121" s="2">
        <v>100</v>
      </c>
      <c r="E9121" s="2" t="str">
        <f>"人民币"</f>
        <v>人民币</v>
      </c>
      <c r="F9121" s="2">
        <v>37.898</v>
      </c>
      <c r="G9121" s="2">
        <v>-1239.59</v>
      </c>
      <c r="H9121" s="2">
        <v>-16.35</v>
      </c>
      <c r="I9121" s="2"/>
      <c r="J9121" s="2">
        <v>6340</v>
      </c>
      <c r="K9121" s="2">
        <v>31.7</v>
      </c>
      <c r="L9121" s="2">
        <v>100</v>
      </c>
      <c r="M9121" s="2">
        <v>0</v>
      </c>
      <c r="N9121" s="2" t="str">
        <f>"603227"</f>
        <v>603227</v>
      </c>
      <c r="O9121" s="2" t="str">
        <f>"A453612732"</f>
        <v>A453612732</v>
      </c>
      <c r="P9121" s="2" t="str">
        <f>"7579.59"</f>
        <v>7579.59</v>
      </c>
      <c r="Q9121" s="2">
        <v>42</v>
      </c>
      <c r="R9121" s="2">
        <f>Q9121*C9121</f>
        <v>8400</v>
      </c>
    </row>
    <row r="9122" spans="2:18">
      <c r="B9122" s="2" t="str">
        <f>"三花股份"</f>
        <v>三花股份</v>
      </c>
      <c r="C9122" s="2">
        <v>400</v>
      </c>
      <c r="D9122" s="2">
        <v>400</v>
      </c>
      <c r="E9122" s="2" t="str">
        <f>"人民币"</f>
        <v>人民币</v>
      </c>
      <c r="F9122" s="2">
        <v>13.737</v>
      </c>
      <c r="G9122" s="2">
        <v>69.25</v>
      </c>
      <c r="H9122" s="2">
        <v>1.26</v>
      </c>
      <c r="I9122" s="2"/>
      <c r="J9122" s="2">
        <v>5564</v>
      </c>
      <c r="K9122" s="2">
        <v>13.91</v>
      </c>
      <c r="L9122" s="2">
        <v>0</v>
      </c>
      <c r="M9122" s="2">
        <v>0</v>
      </c>
      <c r="N9122" s="2" t="str">
        <f>"002050"</f>
        <v>002050</v>
      </c>
      <c r="O9122" s="2" t="str">
        <f t="shared" ref="O9122:O9127" si="2725">"0157472516"</f>
        <v>0157472516</v>
      </c>
      <c r="P9122" s="2" t="str">
        <f>"5494.75"</f>
        <v>5494.75</v>
      </c>
      <c r="Q9122" s="2">
        <v>20</v>
      </c>
      <c r="R9122" s="2">
        <f>Q9122*C9122</f>
        <v>8000</v>
      </c>
    </row>
    <row r="9123" spans="2:18">
      <c r="B9123" s="2" t="str">
        <f>"农 产 品"</f>
        <v>农 产 品</v>
      </c>
      <c r="C9123" s="2">
        <v>200</v>
      </c>
      <c r="D9123" s="2">
        <v>200</v>
      </c>
      <c r="E9123" s="2" t="str">
        <f>"人民币"</f>
        <v>人民币</v>
      </c>
      <c r="F9123" s="2">
        <v>25.665</v>
      </c>
      <c r="G9123" s="2">
        <v>-601</v>
      </c>
      <c r="H9123" s="2">
        <v>-11.71</v>
      </c>
      <c r="I9123" s="2"/>
      <c r="J9123" s="2">
        <v>4532</v>
      </c>
      <c r="K9123" s="2">
        <v>22.66</v>
      </c>
      <c r="L9123" s="2">
        <v>0</v>
      </c>
      <c r="M9123" s="2">
        <v>0</v>
      </c>
      <c r="N9123" s="2" t="str">
        <f>"000061"</f>
        <v>000061</v>
      </c>
      <c r="O9123" s="2" t="str">
        <f>"0157472516"</f>
        <v>0157472516</v>
      </c>
      <c r="P9123" s="2" t="str">
        <f>"5133.00"</f>
        <v>5133.00</v>
      </c>
      <c r="Q9123" s="2">
        <v>35</v>
      </c>
      <c r="R9123" s="2">
        <f>Q9123*C9123</f>
        <v>7000</v>
      </c>
    </row>
    <row r="9124" spans="2:18">
      <c r="B9124" s="2" t="str">
        <f>"北京城建"</f>
        <v>北京城建</v>
      </c>
      <c r="C9124" s="2">
        <v>200</v>
      </c>
      <c r="D9124" s="2">
        <v>200</v>
      </c>
      <c r="E9124" s="2" t="str">
        <f>"人民币"</f>
        <v>人民币</v>
      </c>
      <c r="F9124" s="2">
        <v>24.605</v>
      </c>
      <c r="G9124" s="2">
        <v>-394.99</v>
      </c>
      <c r="H9124" s="2">
        <v>-8.03</v>
      </c>
      <c r="I9124" s="2"/>
      <c r="J9124" s="2">
        <v>4526</v>
      </c>
      <c r="K9124" s="2">
        <v>22.63</v>
      </c>
      <c r="L9124" s="2">
        <v>0</v>
      </c>
      <c r="M9124" s="2">
        <v>0</v>
      </c>
      <c r="N9124" s="2" t="str">
        <f>"600266"</f>
        <v>600266</v>
      </c>
      <c r="O9124" s="2" t="str">
        <f t="shared" ref="O9124:O9126" si="2726">"A453612732"</f>
        <v>A453612732</v>
      </c>
      <c r="P9124" s="2" t="str">
        <f>"4920.99"</f>
        <v>4920.99</v>
      </c>
      <c r="Q9124" s="2">
        <v>28</v>
      </c>
      <c r="R9124" s="2">
        <f>Q9124*C9124</f>
        <v>5600</v>
      </c>
    </row>
    <row r="9125" spans="2:18">
      <c r="B9125" s="2" t="str">
        <f>"上汽集团"</f>
        <v>上汽集团</v>
      </c>
      <c r="C9125" s="2">
        <v>200</v>
      </c>
      <c r="D9125" s="2">
        <v>200</v>
      </c>
      <c r="E9125" s="2" t="str">
        <f>"人民币"</f>
        <v>人民币</v>
      </c>
      <c r="F9125" s="2">
        <v>24.736</v>
      </c>
      <c r="G9125" s="2">
        <v>-449.12</v>
      </c>
      <c r="H9125" s="2">
        <v>-9.08</v>
      </c>
      <c r="I9125" s="2"/>
      <c r="J9125" s="2">
        <v>4498</v>
      </c>
      <c r="K9125" s="2">
        <v>22.49</v>
      </c>
      <c r="L9125" s="2">
        <v>0</v>
      </c>
      <c r="M9125" s="2">
        <v>0</v>
      </c>
      <c r="N9125" s="2" t="str">
        <f>"600104"</f>
        <v>600104</v>
      </c>
      <c r="O9125" s="2" t="str">
        <f>"A453612732"</f>
        <v>A453612732</v>
      </c>
      <c r="P9125" s="2" t="str">
        <f>"4947.12"</f>
        <v>4947.12</v>
      </c>
      <c r="Q9125" s="2">
        <v>35</v>
      </c>
      <c r="R9125" s="2">
        <f>Q9125*C9125</f>
        <v>7000</v>
      </c>
    </row>
    <row r="9126" spans="2:18">
      <c r="B9126" s="2" t="str">
        <f>"中海集运"</f>
        <v>中海集运</v>
      </c>
      <c r="C9126" s="2">
        <v>400</v>
      </c>
      <c r="D9126" s="2">
        <v>400</v>
      </c>
      <c r="E9126" s="2" t="str">
        <f>"人民币"</f>
        <v>人民币</v>
      </c>
      <c r="F9126" s="2">
        <v>9.099</v>
      </c>
      <c r="G9126" s="2">
        <v>-167.68</v>
      </c>
      <c r="H9126" s="2">
        <v>-4.6</v>
      </c>
      <c r="I9126" s="2"/>
      <c r="J9126" s="2">
        <v>3472</v>
      </c>
      <c r="K9126" s="2">
        <v>8.68</v>
      </c>
      <c r="L9126" s="2">
        <v>0</v>
      </c>
      <c r="M9126" s="2">
        <v>0</v>
      </c>
      <c r="N9126" s="2" t="str">
        <f>"601866"</f>
        <v>601866</v>
      </c>
      <c r="O9126" s="2" t="str">
        <f>"A453612732"</f>
        <v>A453612732</v>
      </c>
      <c r="P9126" s="2" t="str">
        <f>"3639.68"</f>
        <v>3639.68</v>
      </c>
      <c r="Q9126" s="2">
        <v>12</v>
      </c>
      <c r="R9126" s="2">
        <f>Q9126*C9126</f>
        <v>4800</v>
      </c>
    </row>
    <row r="9127" spans="2:18">
      <c r="B9127" s="2" t="str">
        <f>"中航军B"</f>
        <v>中航军B</v>
      </c>
      <c r="C9127" s="2">
        <v>3000</v>
      </c>
      <c r="D9127" s="2">
        <v>3000</v>
      </c>
      <c r="E9127" s="2" t="str">
        <f>"人民币"</f>
        <v>人民币</v>
      </c>
      <c r="F9127" s="2">
        <v>0.972</v>
      </c>
      <c r="G9127" s="2">
        <v>-62</v>
      </c>
      <c r="H9127" s="2">
        <v>-2.16</v>
      </c>
      <c r="I9127" s="2"/>
      <c r="J9127" s="2">
        <v>2853</v>
      </c>
      <c r="K9127" s="2">
        <v>0.951</v>
      </c>
      <c r="L9127" s="2">
        <v>0</v>
      </c>
      <c r="M9127" s="2">
        <v>0</v>
      </c>
      <c r="N9127" s="2" t="str">
        <f>"150222"</f>
        <v>150222</v>
      </c>
      <c r="O9127" s="2" t="str">
        <f>"0157472516"</f>
        <v>0157472516</v>
      </c>
      <c r="P9127" s="2" t="str">
        <f>"2915.00"</f>
        <v>2915.00</v>
      </c>
      <c r="Q9127" s="2">
        <v>1.1</v>
      </c>
      <c r="R9127" s="2">
        <f>Q9127*C9127</f>
        <v>3300</v>
      </c>
    </row>
    <row r="9128" spans="2:18">
      <c r="B9128" s="2" t="str">
        <f>"华贸物流"</f>
        <v>华贸物流</v>
      </c>
      <c r="C9128" s="2">
        <v>200</v>
      </c>
      <c r="D9128" s="2">
        <v>200</v>
      </c>
      <c r="E9128" s="2" t="str">
        <f>"人民币"</f>
        <v>人民币</v>
      </c>
      <c r="F9128" s="2">
        <v>16.576</v>
      </c>
      <c r="G9128" s="2">
        <v>-473.12</v>
      </c>
      <c r="H9128" s="2">
        <v>-14.27</v>
      </c>
      <c r="I9128" s="2"/>
      <c r="J9128" s="2">
        <v>2842</v>
      </c>
      <c r="K9128" s="2">
        <v>14.21</v>
      </c>
      <c r="L9128" s="2">
        <v>0</v>
      </c>
      <c r="M9128" s="2">
        <v>0</v>
      </c>
      <c r="N9128" s="2" t="str">
        <f>"603128"</f>
        <v>603128</v>
      </c>
      <c r="O9128" s="2" t="str">
        <f t="shared" ref="O9128:O9131" si="2727">"A453612732"</f>
        <v>A453612732</v>
      </c>
      <c r="P9128" s="2" t="str">
        <f>"3315.12"</f>
        <v>3315.12</v>
      </c>
      <c r="Q9128" s="2">
        <v>20</v>
      </c>
      <c r="R9128" s="2">
        <f>Q9128*C9128</f>
        <v>4000</v>
      </c>
    </row>
    <row r="9129" spans="2:18">
      <c r="B9129" s="2" t="str">
        <f>"盛达矿业"</f>
        <v>盛达矿业</v>
      </c>
      <c r="C9129" s="2">
        <v>100</v>
      </c>
      <c r="D9129" s="2">
        <v>100</v>
      </c>
      <c r="E9129" s="2" t="str">
        <f>"人民币"</f>
        <v>人民币</v>
      </c>
      <c r="F9129" s="2">
        <v>38.308</v>
      </c>
      <c r="G9129" s="2">
        <v>-1175.77</v>
      </c>
      <c r="H9129" s="2">
        <v>-30.69</v>
      </c>
      <c r="I9129" s="2"/>
      <c r="J9129" s="2">
        <v>2655</v>
      </c>
      <c r="K9129" s="2">
        <v>26.55</v>
      </c>
      <c r="L9129" s="2">
        <v>0</v>
      </c>
      <c r="M9129" s="2">
        <v>100</v>
      </c>
      <c r="N9129" s="2" t="str">
        <f>"000603"</f>
        <v>000603</v>
      </c>
      <c r="O9129" s="2" t="str">
        <f>"0157472516"</f>
        <v>0157472516</v>
      </c>
      <c r="P9129" s="2" t="str">
        <f>"3830.77"</f>
        <v>3830.77</v>
      </c>
      <c r="Q9129" s="2">
        <v>40</v>
      </c>
      <c r="R9129" s="2">
        <f>Q9129*C9129</f>
        <v>4000</v>
      </c>
    </row>
    <row r="9130" spans="2:18">
      <c r="B9130" s="2" t="str">
        <f>"大众交通"</f>
        <v>大众交通</v>
      </c>
      <c r="C9130" s="2">
        <v>100</v>
      </c>
      <c r="D9130" s="2">
        <v>100</v>
      </c>
      <c r="E9130" s="2" t="str">
        <f>"人民币"</f>
        <v>人民币</v>
      </c>
      <c r="F9130" s="2">
        <v>30.941</v>
      </c>
      <c r="G9130" s="2">
        <v>-1037.13</v>
      </c>
      <c r="H9130" s="2">
        <v>-33.52</v>
      </c>
      <c r="I9130" s="2"/>
      <c r="J9130" s="2">
        <v>2057</v>
      </c>
      <c r="K9130" s="2">
        <v>20.57</v>
      </c>
      <c r="L9130" s="2">
        <v>0</v>
      </c>
      <c r="M9130" s="2">
        <v>0</v>
      </c>
      <c r="N9130" s="2" t="str">
        <f>"600611"</f>
        <v>600611</v>
      </c>
      <c r="O9130" s="2" t="str">
        <f>"A453612732"</f>
        <v>A453612732</v>
      </c>
      <c r="P9130" s="2" t="str">
        <f>"3094.13"</f>
        <v>3094.13</v>
      </c>
      <c r="Q9130" s="2">
        <v>28</v>
      </c>
      <c r="R9130" s="2">
        <f>Q9130*C9130</f>
        <v>2800</v>
      </c>
    </row>
    <row r="9131" spans="2:18">
      <c r="B9131" s="2" t="str">
        <f>"中国中车"</f>
        <v>中国中车</v>
      </c>
      <c r="C9131" s="2">
        <v>100</v>
      </c>
      <c r="D9131" s="2">
        <v>100</v>
      </c>
      <c r="E9131" s="2" t="str">
        <f>"人民币"</f>
        <v>人民币</v>
      </c>
      <c r="F9131" s="2">
        <v>26.395</v>
      </c>
      <c r="G9131" s="2">
        <v>-631.5</v>
      </c>
      <c r="H9131" s="2">
        <v>-23.92</v>
      </c>
      <c r="I9131" s="2"/>
      <c r="J9131" s="2">
        <v>2008</v>
      </c>
      <c r="K9131" s="2">
        <v>20.08</v>
      </c>
      <c r="L9131" s="2">
        <v>0</v>
      </c>
      <c r="M9131" s="2">
        <v>100</v>
      </c>
      <c r="N9131" s="2" t="str">
        <f>"601766"</f>
        <v>601766</v>
      </c>
      <c r="O9131" s="2" t="str">
        <f>"A453612732"</f>
        <v>A453612732</v>
      </c>
      <c r="P9131" s="2" t="str">
        <f>"2639.50"</f>
        <v>2639.50</v>
      </c>
      <c r="Q9131" s="2">
        <v>30</v>
      </c>
      <c r="R9131" s="2">
        <f>Q9131*C9131</f>
        <v>3000</v>
      </c>
    </row>
    <row r="9132" spans="2:18">
      <c r="B9132" s="2" t="s">
        <v>8</v>
      </c>
      <c r="C9132" s="2" t="s">
        <v>9</v>
      </c>
      <c r="D9132" s="4" t="s">
        <v>10</v>
      </c>
      <c r="E9132" s="4"/>
      <c r="F9132" s="4"/>
      <c r="G9132" s="2"/>
      <c r="H9132" s="2">
        <f>SUM(H9116:H9131)</f>
        <v>-178.38</v>
      </c>
      <c r="I9132" s="2"/>
      <c r="J9132" s="2"/>
      <c r="K9132" s="2"/>
      <c r="L9132" s="2"/>
      <c r="M9132" s="2"/>
      <c r="N9132" s="2"/>
      <c r="O9132" s="2"/>
      <c r="P9132" s="2"/>
      <c r="Q9132" s="2"/>
      <c r="R9132" s="2">
        <f>SUM(R9116:R9131)</f>
        <v>134800</v>
      </c>
    </row>
    <row r="9133" customFormat="1" spans="4:9">
      <c r="D9133" s="5"/>
      <c r="E9133" s="5"/>
      <c r="F9133" s="5"/>
      <c r="I9133" s="6">
        <v>42257</v>
      </c>
    </row>
    <row r="9134" customFormat="1" spans="11:11">
      <c r="K9134" s="6">
        <f>I9133+1</f>
        <v>42258</v>
      </c>
    </row>
    <row r="9135" customFormat="1" spans="3:12">
      <c r="C9135" t="s">
        <v>11</v>
      </c>
      <c r="L9135" s="7">
        <f ca="1">NOW()</f>
        <v>42259.9654398148</v>
      </c>
    </row>
    <row r="9136" customFormat="1" spans="10:10">
      <c r="J9136" t="e">
        <f>E9128+1</f>
        <v>#VALUE!</v>
      </c>
    </row>
    <row r="9137" customFormat="1" spans="7:7">
      <c r="G9137" t="s">
        <v>12</v>
      </c>
    </row>
    <row r="9138" customFormat="1" spans="6:6">
      <c r="F9138" t="s">
        <v>13</v>
      </c>
    </row>
    <row r="9139" spans="1:17">
      <c r="A9139" s="2" t="str">
        <f>"币种"</f>
        <v>币种</v>
      </c>
      <c r="B9139" s="2" t="str">
        <f>"余额"</f>
        <v>余额</v>
      </c>
      <c r="C9139" s="2" t="str">
        <f>"可用"</f>
        <v>可用</v>
      </c>
      <c r="D9139" s="2" t="str">
        <f>"可取"</f>
        <v>可取</v>
      </c>
      <c r="E9139" s="2" t="str">
        <f>"参考市值"</f>
        <v>参考市值</v>
      </c>
      <c r="F9139" s="2" t="str">
        <f>"资产"</f>
        <v>资产</v>
      </c>
      <c r="G9139" s="2" t="str">
        <f>"盈亏"</f>
        <v>盈亏</v>
      </c>
      <c r="H9139" s="2"/>
      <c r="I9139" s="2"/>
      <c r="J9139" s="2"/>
      <c r="K9139" s="2"/>
      <c r="L9139" s="2"/>
      <c r="M9139" s="2"/>
      <c r="N9139" s="2"/>
      <c r="O9139" s="2"/>
      <c r="P9139" s="2"/>
      <c r="Q9139" s="2"/>
    </row>
    <row r="9140" spans="1:17">
      <c r="A9140" s="2" t="str">
        <f>"人民币"</f>
        <v>人民币</v>
      </c>
      <c r="B9140" s="2" t="str">
        <f>"5508.71"</f>
        <v>5508.71</v>
      </c>
      <c r="C9140" s="2" t="str">
        <f>"138.54"</f>
        <v>138.54</v>
      </c>
      <c r="D9140" s="2" t="str">
        <f>"138.54"</f>
        <v>138.54</v>
      </c>
      <c r="E9140" s="2" t="str">
        <f>"91616.00"</f>
        <v>91616.00</v>
      </c>
      <c r="F9140" s="2" t="str">
        <f>"91754.54"</f>
        <v>91754.54</v>
      </c>
      <c r="G9140" s="2" t="str">
        <f>"-9194.42"</f>
        <v>-9194.42</v>
      </c>
      <c r="H9140" s="2"/>
      <c r="I9140" s="2"/>
      <c r="J9140" s="2"/>
      <c r="K9140" s="2"/>
      <c r="L9140" s="2"/>
      <c r="M9140" s="2"/>
      <c r="N9140" s="2"/>
      <c r="O9140" s="2"/>
      <c r="P9140" s="2"/>
      <c r="Q9140" s="2"/>
    </row>
    <row r="9141" spans="1:17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8"/>
    </row>
    <row r="9142" spans="1:18">
      <c r="A9142" s="2" t="s">
        <v>0</v>
      </c>
      <c r="B9142" s="2" t="str">
        <f>"证券数量"</f>
        <v>证券数量</v>
      </c>
      <c r="C9142" s="2" t="s">
        <v>1</v>
      </c>
      <c r="D9142" s="2" t="str">
        <f>"价格币种"</f>
        <v>价格币种</v>
      </c>
      <c r="E9142" s="2" t="str">
        <f>"成本价"</f>
        <v>成本价</v>
      </c>
      <c r="F9142" s="2" t="str">
        <f>"浮动盈亏"</f>
        <v>浮动盈亏</v>
      </c>
      <c r="G9142" s="2" t="str">
        <f>"盈亏比例(%)"</f>
        <v>盈亏比例(%)</v>
      </c>
      <c r="H9142" s="2" t="str">
        <f>"折算汇率"</f>
        <v>折算汇率</v>
      </c>
      <c r="I9142" s="2" t="str">
        <f>"最新市值"</f>
        <v>最新市值</v>
      </c>
      <c r="J9142" s="2" t="str">
        <f>"当前价"</f>
        <v>当前价</v>
      </c>
      <c r="K9142" s="2" t="str">
        <f>"今买数量"</f>
        <v>今买数量</v>
      </c>
      <c r="L9142" s="2" t="str">
        <f>"今卖数量"</f>
        <v>今卖数量</v>
      </c>
      <c r="M9142" s="2" t="str">
        <f>"证券代码"</f>
        <v>证券代码</v>
      </c>
      <c r="N9142" s="2" t="str">
        <f>"股东代码"</f>
        <v>股东代码</v>
      </c>
      <c r="O9142" s="2" t="str">
        <f>"成本金额"</f>
        <v>成本金额</v>
      </c>
      <c r="P9142" s="2" t="s">
        <v>2</v>
      </c>
      <c r="Q9142" s="2"/>
      <c r="R9142" s="2" t="s">
        <v>3</v>
      </c>
    </row>
    <row r="9143" spans="1:18">
      <c r="A9143" s="2" t="s">
        <v>4</v>
      </c>
      <c r="B9143" s="9" t="s">
        <v>5</v>
      </c>
      <c r="C9143" s="9" t="s">
        <v>5</v>
      </c>
      <c r="D9143" s="2" t="str">
        <f t="shared" ref="D9143:D9158" si="2728">"人民币"</f>
        <v>人民币</v>
      </c>
      <c r="E9143" s="2">
        <v>19.758</v>
      </c>
      <c r="F9143" s="2">
        <v>-1294.53</v>
      </c>
      <c r="G9143" s="2">
        <v>-8.19</v>
      </c>
      <c r="H9143" s="9" t="s">
        <v>6</v>
      </c>
      <c r="I9143" s="2">
        <v>14512</v>
      </c>
      <c r="J9143" s="2">
        <v>18.14</v>
      </c>
      <c r="K9143" s="2">
        <v>0</v>
      </c>
      <c r="L9143" s="2">
        <v>0</v>
      </c>
      <c r="M9143" s="2" t="str">
        <f>"000936"</f>
        <v>000936</v>
      </c>
      <c r="N9143" s="2" t="str">
        <f t="shared" ref="N9143:N9146" si="2729">"0157472516"</f>
        <v>0157472516</v>
      </c>
      <c r="O9143" s="2" t="str">
        <f>"15806.53"</f>
        <v>15806.53</v>
      </c>
      <c r="P9143" s="2">
        <v>30</v>
      </c>
      <c r="Q9143" s="2">
        <f t="shared" ref="Q9143:Q9158" si="2730">P9143*B9143</f>
        <v>24000</v>
      </c>
      <c r="R9143" s="2">
        <f t="shared" ref="R9143:R9158" si="2731">(Q9143-O9143)/O9143*100</f>
        <v>51.835981711356</v>
      </c>
    </row>
    <row r="9144" spans="1:18">
      <c r="A9144" s="2" t="str">
        <f>"创业板B"</f>
        <v>创业板B</v>
      </c>
      <c r="B9144" s="2">
        <v>10000</v>
      </c>
      <c r="C9144" s="2">
        <v>10000</v>
      </c>
      <c r="D9144" s="2" t="str">
        <f>"人民币"</f>
        <v>人民币</v>
      </c>
      <c r="E9144" s="2">
        <v>1.116</v>
      </c>
      <c r="F9144" s="2">
        <v>-927.5</v>
      </c>
      <c r="G9144" s="2">
        <v>-8.33</v>
      </c>
      <c r="H9144" s="2"/>
      <c r="I9144" s="2">
        <v>10230</v>
      </c>
      <c r="J9144" s="2">
        <v>1.023</v>
      </c>
      <c r="K9144" s="2">
        <v>0</v>
      </c>
      <c r="L9144" s="2">
        <v>0</v>
      </c>
      <c r="M9144" s="2" t="str">
        <f>"150153"</f>
        <v>150153</v>
      </c>
      <c r="N9144" s="2" t="str">
        <f>"0157472516"</f>
        <v>0157472516</v>
      </c>
      <c r="O9144" s="2" t="str">
        <f>"11157.50"</f>
        <v>11157.50</v>
      </c>
      <c r="P9144" s="2">
        <v>1.3</v>
      </c>
      <c r="Q9144" s="2">
        <f>P9144*B9144</f>
        <v>13000</v>
      </c>
      <c r="R9144" s="2">
        <f>(Q9144-O9144)/O9144*100</f>
        <v>16.5135559041004</v>
      </c>
    </row>
    <row r="9145" spans="1:18">
      <c r="A9145" s="2" t="s">
        <v>7</v>
      </c>
      <c r="B9145" s="2">
        <v>600</v>
      </c>
      <c r="C9145" s="2">
        <v>600</v>
      </c>
      <c r="D9145" s="2" t="str">
        <f>"人民币"</f>
        <v>人民币</v>
      </c>
      <c r="E9145" s="2">
        <v>17.548</v>
      </c>
      <c r="F9145" s="2">
        <v>-310.88</v>
      </c>
      <c r="G9145" s="2">
        <v>-2.95</v>
      </c>
      <c r="H9145" s="2"/>
      <c r="I9145" s="2">
        <v>10218</v>
      </c>
      <c r="J9145" s="2">
        <v>17.03</v>
      </c>
      <c r="K9145" s="2">
        <v>0</v>
      </c>
      <c r="L9145" s="2">
        <v>0</v>
      </c>
      <c r="M9145" s="2" t="str">
        <f>"600008"</f>
        <v>600008</v>
      </c>
      <c r="N9145" s="2" t="str">
        <f t="shared" ref="N9145:N9148" si="2732">"A453612732"</f>
        <v>A453612732</v>
      </c>
      <c r="O9145" s="2" t="str">
        <f>"10528.88"</f>
        <v>10528.88</v>
      </c>
      <c r="P9145" s="2">
        <v>25</v>
      </c>
      <c r="Q9145" s="2">
        <f>P9145*B9145</f>
        <v>15000</v>
      </c>
      <c r="R9145" s="2">
        <f>(Q9145-O9145)/O9145*100</f>
        <v>42.4652954540274</v>
      </c>
    </row>
    <row r="9146" spans="1:18">
      <c r="A9146" s="2" t="str">
        <f>"华英农业"</f>
        <v>华英农业</v>
      </c>
      <c r="B9146" s="2">
        <v>600</v>
      </c>
      <c r="C9146" s="2">
        <v>300</v>
      </c>
      <c r="D9146" s="2" t="str">
        <f>"人民币"</f>
        <v>人民币</v>
      </c>
      <c r="E9146" s="2">
        <v>14.948</v>
      </c>
      <c r="F9146" s="2">
        <v>-418.66</v>
      </c>
      <c r="G9146" s="2">
        <v>-4.67</v>
      </c>
      <c r="H9146" s="2"/>
      <c r="I9146" s="2">
        <v>8550</v>
      </c>
      <c r="J9146" s="2">
        <v>14.25</v>
      </c>
      <c r="K9146" s="2">
        <v>300</v>
      </c>
      <c r="L9146" s="2">
        <v>0</v>
      </c>
      <c r="M9146" s="2" t="str">
        <f>"002321"</f>
        <v>002321</v>
      </c>
      <c r="N9146" s="2" t="str">
        <f>"0157472516"</f>
        <v>0157472516</v>
      </c>
      <c r="O9146" s="2" t="str">
        <f>"8968.66"</f>
        <v>8968.66</v>
      </c>
      <c r="P9146" s="2">
        <v>25</v>
      </c>
      <c r="Q9146" s="2">
        <f>P9146*B9146</f>
        <v>15000</v>
      </c>
      <c r="R9146" s="2">
        <f>(Q9146-O9146)/O9146*100</f>
        <v>67.2490650777262</v>
      </c>
    </row>
    <row r="9147" spans="1:18">
      <c r="A9147" s="2" t="str">
        <f>"*ST阳化"</f>
        <v>*ST阳化</v>
      </c>
      <c r="B9147" s="2">
        <v>900</v>
      </c>
      <c r="C9147" s="2">
        <v>600</v>
      </c>
      <c r="D9147" s="2" t="str">
        <f>"人民币"</f>
        <v>人民币</v>
      </c>
      <c r="E9147" s="2">
        <v>7.599</v>
      </c>
      <c r="F9147" s="2">
        <v>-80.2</v>
      </c>
      <c r="G9147" s="2">
        <v>-1.17</v>
      </c>
      <c r="H9147" s="2"/>
      <c r="I9147" s="2">
        <v>6759</v>
      </c>
      <c r="J9147" s="2">
        <v>7.51</v>
      </c>
      <c r="K9147" s="2">
        <v>300</v>
      </c>
      <c r="L9147" s="2">
        <v>0</v>
      </c>
      <c r="M9147" s="2" t="str">
        <f>"600691"</f>
        <v>600691</v>
      </c>
      <c r="N9147" s="2" t="str">
        <f>"A453612732"</f>
        <v>A453612732</v>
      </c>
      <c r="O9147" s="2" t="str">
        <f>"6839.20"</f>
        <v>6839.20</v>
      </c>
      <c r="P9147" s="2">
        <v>11</v>
      </c>
      <c r="Q9147" s="2">
        <f>P9147*B9147</f>
        <v>9900</v>
      </c>
      <c r="R9147" s="2">
        <f>(Q9147-O9147)/O9147*100</f>
        <v>44.7537723710376</v>
      </c>
    </row>
    <row r="9148" spans="1:18">
      <c r="A9148" s="2" t="str">
        <f>"雪峰科技"</f>
        <v>雪峰科技</v>
      </c>
      <c r="B9148" s="2">
        <v>200</v>
      </c>
      <c r="C9148" s="2">
        <v>100</v>
      </c>
      <c r="D9148" s="2" t="str">
        <f>"人民币"</f>
        <v>人民币</v>
      </c>
      <c r="E9148" s="2">
        <v>37.898</v>
      </c>
      <c r="F9148" s="2">
        <v>-1239.59</v>
      </c>
      <c r="G9148" s="2">
        <v>-16.35</v>
      </c>
      <c r="H9148" s="2"/>
      <c r="I9148" s="2">
        <v>6340</v>
      </c>
      <c r="J9148" s="2">
        <v>31.7</v>
      </c>
      <c r="K9148" s="2">
        <v>100</v>
      </c>
      <c r="L9148" s="2">
        <v>0</v>
      </c>
      <c r="M9148" s="2" t="str">
        <f>"603227"</f>
        <v>603227</v>
      </c>
      <c r="N9148" s="2" t="str">
        <f>"A453612732"</f>
        <v>A453612732</v>
      </c>
      <c r="O9148" s="2" t="str">
        <f>"7579.59"</f>
        <v>7579.59</v>
      </c>
      <c r="P9148" s="2">
        <v>42</v>
      </c>
      <c r="Q9148" s="2">
        <f>P9148*B9148</f>
        <v>8400</v>
      </c>
      <c r="R9148" s="2">
        <f>(Q9148-O9148)/O9148*100</f>
        <v>10.8239363870605</v>
      </c>
    </row>
    <row r="9149" spans="1:18">
      <c r="A9149" s="2" t="str">
        <f>"三花股份"</f>
        <v>三花股份</v>
      </c>
      <c r="B9149" s="2">
        <v>400</v>
      </c>
      <c r="C9149" s="2">
        <v>400</v>
      </c>
      <c r="D9149" s="2" t="str">
        <f>"人民币"</f>
        <v>人民币</v>
      </c>
      <c r="E9149" s="2">
        <v>13.737</v>
      </c>
      <c r="F9149" s="2">
        <v>69.25</v>
      </c>
      <c r="G9149" s="2">
        <v>1.26</v>
      </c>
      <c r="H9149" s="2"/>
      <c r="I9149" s="2">
        <v>5564</v>
      </c>
      <c r="J9149" s="2">
        <v>13.91</v>
      </c>
      <c r="K9149" s="2">
        <v>0</v>
      </c>
      <c r="L9149" s="2">
        <v>0</v>
      </c>
      <c r="M9149" s="2" t="str">
        <f>"002050"</f>
        <v>002050</v>
      </c>
      <c r="N9149" s="2" t="str">
        <f t="shared" ref="N9149:N9154" si="2733">"0157472516"</f>
        <v>0157472516</v>
      </c>
      <c r="O9149" s="2" t="str">
        <f>"5494.75"</f>
        <v>5494.75</v>
      </c>
      <c r="P9149" s="2">
        <v>20</v>
      </c>
      <c r="Q9149" s="2">
        <f>P9149*B9149</f>
        <v>8000</v>
      </c>
      <c r="R9149" s="2">
        <f>(Q9149-O9149)/O9149*100</f>
        <v>45.5935210883116</v>
      </c>
    </row>
    <row r="9150" spans="1:18">
      <c r="A9150" s="2" t="str">
        <f>"农 产 品"</f>
        <v>农 产 品</v>
      </c>
      <c r="B9150" s="2">
        <v>200</v>
      </c>
      <c r="C9150" s="2">
        <v>200</v>
      </c>
      <c r="D9150" s="2" t="str">
        <f>"人民币"</f>
        <v>人民币</v>
      </c>
      <c r="E9150" s="2">
        <v>25.665</v>
      </c>
      <c r="F9150" s="2">
        <v>-601</v>
      </c>
      <c r="G9150" s="2">
        <v>-11.71</v>
      </c>
      <c r="H9150" s="2"/>
      <c r="I9150" s="2">
        <v>4532</v>
      </c>
      <c r="J9150" s="2">
        <v>22.66</v>
      </c>
      <c r="K9150" s="2">
        <v>0</v>
      </c>
      <c r="L9150" s="2">
        <v>0</v>
      </c>
      <c r="M9150" s="2" t="str">
        <f>"000061"</f>
        <v>000061</v>
      </c>
      <c r="N9150" s="2" t="str">
        <f>"0157472516"</f>
        <v>0157472516</v>
      </c>
      <c r="O9150" s="2" t="str">
        <f>"5133.00"</f>
        <v>5133.00</v>
      </c>
      <c r="P9150" s="2">
        <v>35</v>
      </c>
      <c r="Q9150" s="2">
        <f>P9150*B9150</f>
        <v>7000</v>
      </c>
      <c r="R9150" s="2">
        <f>(Q9150-O9150)/O9150*100</f>
        <v>36.3724917202416</v>
      </c>
    </row>
    <row r="9151" spans="1:18">
      <c r="A9151" s="2" t="str">
        <f>"北京城建"</f>
        <v>北京城建</v>
      </c>
      <c r="B9151" s="2">
        <v>200</v>
      </c>
      <c r="C9151" s="2">
        <v>200</v>
      </c>
      <c r="D9151" s="2" t="str">
        <f>"人民币"</f>
        <v>人民币</v>
      </c>
      <c r="E9151" s="2">
        <v>24.605</v>
      </c>
      <c r="F9151" s="2">
        <v>-394.99</v>
      </c>
      <c r="G9151" s="2">
        <v>-8.03</v>
      </c>
      <c r="H9151" s="2"/>
      <c r="I9151" s="2">
        <v>4526</v>
      </c>
      <c r="J9151" s="2">
        <v>22.63</v>
      </c>
      <c r="K9151" s="2">
        <v>0</v>
      </c>
      <c r="L9151" s="2">
        <v>0</v>
      </c>
      <c r="M9151" s="2" t="str">
        <f>"600266"</f>
        <v>600266</v>
      </c>
      <c r="N9151" s="2" t="str">
        <f t="shared" ref="N9151:N9153" si="2734">"A453612732"</f>
        <v>A453612732</v>
      </c>
      <c r="O9151" s="2" t="str">
        <f>"4920.99"</f>
        <v>4920.99</v>
      </c>
      <c r="P9151" s="2">
        <v>28</v>
      </c>
      <c r="Q9151" s="2">
        <f>P9151*B9151</f>
        <v>5600</v>
      </c>
      <c r="R9151" s="2">
        <f>(Q9151-O9151)/O9151*100</f>
        <v>13.7982397850839</v>
      </c>
    </row>
    <row r="9152" spans="1:18">
      <c r="A9152" s="2" t="str">
        <f>"上汽集团"</f>
        <v>上汽集团</v>
      </c>
      <c r="B9152" s="2">
        <v>200</v>
      </c>
      <c r="C9152" s="2">
        <v>200</v>
      </c>
      <c r="D9152" s="2" t="str">
        <f>"人民币"</f>
        <v>人民币</v>
      </c>
      <c r="E9152" s="2">
        <v>24.736</v>
      </c>
      <c r="F9152" s="2">
        <v>-449.12</v>
      </c>
      <c r="G9152" s="2">
        <v>-9.08</v>
      </c>
      <c r="H9152" s="2"/>
      <c r="I9152" s="2">
        <v>4498</v>
      </c>
      <c r="J9152" s="2">
        <v>22.49</v>
      </c>
      <c r="K9152" s="2">
        <v>0</v>
      </c>
      <c r="L9152" s="2">
        <v>0</v>
      </c>
      <c r="M9152" s="2" t="str">
        <f>"600104"</f>
        <v>600104</v>
      </c>
      <c r="N9152" s="2" t="str">
        <f>"A453612732"</f>
        <v>A453612732</v>
      </c>
      <c r="O9152" s="2" t="str">
        <f>"4947.12"</f>
        <v>4947.12</v>
      </c>
      <c r="P9152" s="2">
        <v>35</v>
      </c>
      <c r="Q9152" s="2">
        <f>P9152*B9152</f>
        <v>7000</v>
      </c>
      <c r="R9152" s="2">
        <f>(Q9152-O9152)/O9152*100</f>
        <v>41.4964666310904</v>
      </c>
    </row>
    <row r="9153" spans="1:18">
      <c r="A9153" s="2" t="str">
        <f>"中海集运"</f>
        <v>中海集运</v>
      </c>
      <c r="B9153" s="2">
        <v>400</v>
      </c>
      <c r="C9153" s="2">
        <v>400</v>
      </c>
      <c r="D9153" s="2" t="str">
        <f>"人民币"</f>
        <v>人民币</v>
      </c>
      <c r="E9153" s="2">
        <v>9.099</v>
      </c>
      <c r="F9153" s="2">
        <v>-167.68</v>
      </c>
      <c r="G9153" s="2">
        <v>-4.6</v>
      </c>
      <c r="H9153" s="2"/>
      <c r="I9153" s="2">
        <v>3472</v>
      </c>
      <c r="J9153" s="2">
        <v>8.68</v>
      </c>
      <c r="K9153" s="2">
        <v>0</v>
      </c>
      <c r="L9153" s="2">
        <v>0</v>
      </c>
      <c r="M9153" s="2" t="str">
        <f>"601866"</f>
        <v>601866</v>
      </c>
      <c r="N9153" s="2" t="str">
        <f>"A453612732"</f>
        <v>A453612732</v>
      </c>
      <c r="O9153" s="2" t="str">
        <f>"3639.68"</f>
        <v>3639.68</v>
      </c>
      <c r="P9153" s="2">
        <v>12</v>
      </c>
      <c r="Q9153" s="2">
        <f>P9153*B9153</f>
        <v>4800</v>
      </c>
      <c r="R9153" s="2">
        <f>(Q9153-O9153)/O9153*100</f>
        <v>31.8797256901706</v>
      </c>
    </row>
    <row r="9154" spans="1:18">
      <c r="A9154" s="2" t="str">
        <f>"中航军B"</f>
        <v>中航军B</v>
      </c>
      <c r="B9154" s="2">
        <v>3000</v>
      </c>
      <c r="C9154" s="2">
        <v>3000</v>
      </c>
      <c r="D9154" s="2" t="str">
        <f>"人民币"</f>
        <v>人民币</v>
      </c>
      <c r="E9154" s="2">
        <v>0.972</v>
      </c>
      <c r="F9154" s="2">
        <v>-62</v>
      </c>
      <c r="G9154" s="2">
        <v>-2.16</v>
      </c>
      <c r="H9154" s="2"/>
      <c r="I9154" s="2">
        <v>2853</v>
      </c>
      <c r="J9154" s="2">
        <v>0.951</v>
      </c>
      <c r="K9154" s="2">
        <v>0</v>
      </c>
      <c r="L9154" s="2">
        <v>0</v>
      </c>
      <c r="M9154" s="2" t="str">
        <f>"150222"</f>
        <v>150222</v>
      </c>
      <c r="N9154" s="2" t="str">
        <f>"0157472516"</f>
        <v>0157472516</v>
      </c>
      <c r="O9154" s="2" t="str">
        <f>"2915.00"</f>
        <v>2915.00</v>
      </c>
      <c r="P9154" s="2">
        <v>1.1</v>
      </c>
      <c r="Q9154" s="2">
        <f>P9154*B9154</f>
        <v>3300</v>
      </c>
      <c r="R9154" s="2">
        <f>(Q9154-O9154)/O9154*100</f>
        <v>13.2075471698113</v>
      </c>
    </row>
    <row r="9155" spans="1:18">
      <c r="A9155" s="2" t="str">
        <f>"华贸物流"</f>
        <v>华贸物流</v>
      </c>
      <c r="B9155" s="2">
        <v>200</v>
      </c>
      <c r="C9155" s="2">
        <v>200</v>
      </c>
      <c r="D9155" s="2" t="str">
        <f>"人民币"</f>
        <v>人民币</v>
      </c>
      <c r="E9155" s="2">
        <v>16.576</v>
      </c>
      <c r="F9155" s="2">
        <v>-473.12</v>
      </c>
      <c r="G9155" s="2">
        <v>-14.27</v>
      </c>
      <c r="H9155" s="2"/>
      <c r="I9155" s="2">
        <v>2842</v>
      </c>
      <c r="J9155" s="2">
        <v>14.21</v>
      </c>
      <c r="K9155" s="2">
        <v>0</v>
      </c>
      <c r="L9155" s="2">
        <v>0</v>
      </c>
      <c r="M9155" s="2" t="str">
        <f>"603128"</f>
        <v>603128</v>
      </c>
      <c r="N9155" s="2" t="str">
        <f t="shared" ref="N9155:N9158" si="2735">"A453612732"</f>
        <v>A453612732</v>
      </c>
      <c r="O9155" s="2" t="str">
        <f>"3315.12"</f>
        <v>3315.12</v>
      </c>
      <c r="P9155" s="2">
        <v>20</v>
      </c>
      <c r="Q9155" s="2">
        <f>P9155*B9155</f>
        <v>4000</v>
      </c>
      <c r="R9155" s="2">
        <f>(Q9155-O9155)/O9155*100</f>
        <v>20.6592823185888</v>
      </c>
    </row>
    <row r="9156" spans="1:18">
      <c r="A9156" s="2" t="str">
        <f>"盛达矿业"</f>
        <v>盛达矿业</v>
      </c>
      <c r="B9156" s="2">
        <v>100</v>
      </c>
      <c r="C9156" s="2">
        <v>100</v>
      </c>
      <c r="D9156" s="2" t="str">
        <f>"人民币"</f>
        <v>人民币</v>
      </c>
      <c r="E9156" s="2">
        <v>38.308</v>
      </c>
      <c r="F9156" s="2">
        <v>-1175.77</v>
      </c>
      <c r="G9156" s="2">
        <v>-30.69</v>
      </c>
      <c r="H9156" s="2"/>
      <c r="I9156" s="2">
        <v>2655</v>
      </c>
      <c r="J9156" s="2">
        <v>26.55</v>
      </c>
      <c r="K9156" s="2">
        <v>0</v>
      </c>
      <c r="L9156" s="2">
        <v>100</v>
      </c>
      <c r="M9156" s="2" t="str">
        <f>"000603"</f>
        <v>000603</v>
      </c>
      <c r="N9156" s="2" t="str">
        <f>"0157472516"</f>
        <v>0157472516</v>
      </c>
      <c r="O9156" s="2" t="str">
        <f>"3830.77"</f>
        <v>3830.77</v>
      </c>
      <c r="P9156" s="2">
        <v>40</v>
      </c>
      <c r="Q9156" s="2">
        <f>P9156*B9156</f>
        <v>4000</v>
      </c>
      <c r="R9156" s="2">
        <f>(Q9156-O9156)/O9156*100</f>
        <v>4.41764971533138</v>
      </c>
    </row>
    <row r="9157" spans="1:18">
      <c r="A9157" s="2" t="str">
        <f>"大众交通"</f>
        <v>大众交通</v>
      </c>
      <c r="B9157" s="2">
        <v>100</v>
      </c>
      <c r="C9157" s="2">
        <v>100</v>
      </c>
      <c r="D9157" s="2" t="str">
        <f>"人民币"</f>
        <v>人民币</v>
      </c>
      <c r="E9157" s="2">
        <v>30.941</v>
      </c>
      <c r="F9157" s="2">
        <v>-1037.13</v>
      </c>
      <c r="G9157" s="2">
        <v>-33.52</v>
      </c>
      <c r="H9157" s="2"/>
      <c r="I9157" s="2">
        <v>2057</v>
      </c>
      <c r="J9157" s="2">
        <v>20.57</v>
      </c>
      <c r="K9157" s="2">
        <v>0</v>
      </c>
      <c r="L9157" s="2">
        <v>0</v>
      </c>
      <c r="M9157" s="2" t="str">
        <f>"600611"</f>
        <v>600611</v>
      </c>
      <c r="N9157" s="2" t="str">
        <f>"A453612732"</f>
        <v>A453612732</v>
      </c>
      <c r="O9157" s="2" t="str">
        <f>"3094.13"</f>
        <v>3094.13</v>
      </c>
      <c r="P9157" s="2">
        <v>28</v>
      </c>
      <c r="Q9157" s="2">
        <f>P9157*B9157</f>
        <v>2800</v>
      </c>
      <c r="R9157" s="2">
        <f>(Q9157-O9157)/O9157*100</f>
        <v>-9.50606470962759</v>
      </c>
    </row>
    <row r="9158" spans="1:18">
      <c r="A9158" s="2" t="str">
        <f>"中国中车"</f>
        <v>中国中车</v>
      </c>
      <c r="B9158" s="2">
        <v>100</v>
      </c>
      <c r="C9158" s="2">
        <v>100</v>
      </c>
      <c r="D9158" s="2" t="str">
        <f>"人民币"</f>
        <v>人民币</v>
      </c>
      <c r="E9158" s="2">
        <v>26.395</v>
      </c>
      <c r="F9158" s="2">
        <v>-631.5</v>
      </c>
      <c r="G9158" s="2">
        <v>-23.92</v>
      </c>
      <c r="H9158" s="2"/>
      <c r="I9158" s="2">
        <v>2008</v>
      </c>
      <c r="J9158" s="2">
        <v>20.08</v>
      </c>
      <c r="K9158" s="2">
        <v>0</v>
      </c>
      <c r="L9158" s="2">
        <v>100</v>
      </c>
      <c r="M9158" s="2" t="str">
        <f>"601766"</f>
        <v>601766</v>
      </c>
      <c r="N9158" s="2" t="str">
        <f>"A453612732"</f>
        <v>A453612732</v>
      </c>
      <c r="O9158" s="2" t="str">
        <f>"2639.50"</f>
        <v>2639.50</v>
      </c>
      <c r="P9158" s="2">
        <v>30</v>
      </c>
      <c r="Q9158" s="2">
        <f>P9158*B9158</f>
        <v>3000</v>
      </c>
      <c r="R9158" s="2">
        <f>(Q9158-O9158)/O9158*100</f>
        <v>13.6578897518469</v>
      </c>
    </row>
    <row r="9159" spans="1:18">
      <c r="A9159" s="2" t="s">
        <v>8</v>
      </c>
      <c r="B9159" s="2" t="s">
        <v>9</v>
      </c>
      <c r="C9159" s="4" t="s">
        <v>10</v>
      </c>
      <c r="D9159" s="4"/>
      <c r="E9159" s="4"/>
      <c r="F9159" s="2"/>
      <c r="G9159" s="2">
        <f>SUM(G9143:G9158)</f>
        <v>-178.38</v>
      </c>
      <c r="H9159" s="2"/>
      <c r="I9159" s="2"/>
      <c r="J9159" s="2"/>
      <c r="K9159" s="2"/>
      <c r="L9159" s="2"/>
      <c r="M9159" s="2"/>
      <c r="N9159" s="2"/>
      <c r="O9159" s="2"/>
      <c r="P9159" s="2"/>
      <c r="Q9159" s="2">
        <f>SUM(Q9143:Q9158)</f>
        <v>134800</v>
      </c>
      <c r="R9159" s="2"/>
    </row>
    <row r="9160" customFormat="1" spans="3:8">
      <c r="C9160" s="5"/>
      <c r="D9160" s="5"/>
      <c r="E9160" s="5"/>
      <c r="H9160" s="6">
        <v>42257</v>
      </c>
    </row>
    <row r="9161" customFormat="1" spans="10:10">
      <c r="J9161" s="6">
        <f>H9160+1</f>
        <v>42258</v>
      </c>
    </row>
    <row r="9162" customFormat="1" spans="2:11">
      <c r="B9162" t="s">
        <v>11</v>
      </c>
      <c r="K9162" s="7">
        <f ca="1">NOW()</f>
        <v>42259.9654398148</v>
      </c>
    </row>
    <row r="9163" customFormat="1" spans="9:9">
      <c r="I9163" t="e">
        <f>D9155+1</f>
        <v>#VALUE!</v>
      </c>
    </row>
    <row r="9164" customFormat="1"/>
    <row r="9165" spans="1:18">
      <c r="A9165" s="2" t="s">
        <v>0</v>
      </c>
      <c r="B9165" s="2" t="str">
        <f>"证券数量"</f>
        <v>证券数量</v>
      </c>
      <c r="C9165" s="2" t="s">
        <v>1</v>
      </c>
      <c r="D9165" s="2" t="str">
        <f>"价格币种"</f>
        <v>价格币种</v>
      </c>
      <c r="E9165" s="2" t="str">
        <f>"成本价"</f>
        <v>成本价</v>
      </c>
      <c r="F9165" s="2" t="str">
        <f>"浮动盈亏"</f>
        <v>浮动盈亏</v>
      </c>
      <c r="G9165" s="2" t="str">
        <f>"盈亏比例(%)"</f>
        <v>盈亏比例(%)</v>
      </c>
      <c r="H9165" s="2" t="str">
        <f>"折算汇率"</f>
        <v>折算汇率</v>
      </c>
      <c r="I9165" s="2" t="str">
        <f>"最新市值"</f>
        <v>最新市值</v>
      </c>
      <c r="J9165" s="2" t="str">
        <f>"当前价"</f>
        <v>当前价</v>
      </c>
      <c r="K9165" s="2" t="str">
        <f>"今买数量"</f>
        <v>今买数量</v>
      </c>
      <c r="L9165" s="2" t="str">
        <f>"今卖数量"</f>
        <v>今卖数量</v>
      </c>
      <c r="M9165" s="2" t="str">
        <f>"证券代码"</f>
        <v>证券代码</v>
      </c>
      <c r="N9165" s="2" t="str">
        <f>"股东代码"</f>
        <v>股东代码</v>
      </c>
      <c r="O9165" s="2" t="str">
        <f>"成本金额"</f>
        <v>成本金额</v>
      </c>
      <c r="P9165" s="2" t="s">
        <v>2</v>
      </c>
      <c r="Q9165" s="2"/>
      <c r="R9165" s="2" t="s">
        <v>3</v>
      </c>
    </row>
    <row r="9166" spans="1:18">
      <c r="A9166" s="2" t="s">
        <v>4</v>
      </c>
      <c r="B9166" s="9" t="s">
        <v>5</v>
      </c>
      <c r="C9166" s="9" t="s">
        <v>5</v>
      </c>
      <c r="D9166" s="2" t="str">
        <f t="shared" ref="D9166:D9181" si="2736">"人民币"</f>
        <v>人民币</v>
      </c>
      <c r="E9166" s="2">
        <v>19.758</v>
      </c>
      <c r="F9166" s="2">
        <v>-1294.53</v>
      </c>
      <c r="G9166" s="2">
        <v>-8.19</v>
      </c>
      <c r="H9166" s="9" t="s">
        <v>6</v>
      </c>
      <c r="I9166" s="2">
        <v>14512</v>
      </c>
      <c r="J9166" s="2">
        <v>18.14</v>
      </c>
      <c r="K9166" s="2">
        <v>0</v>
      </c>
      <c r="L9166" s="2">
        <v>0</v>
      </c>
      <c r="M9166" s="2" t="str">
        <f>"000936"</f>
        <v>000936</v>
      </c>
      <c r="N9166" s="2" t="str">
        <f t="shared" ref="N9166:N9169" si="2737">"0157472516"</f>
        <v>0157472516</v>
      </c>
      <c r="O9166" s="2" t="str">
        <f>"15806.53"</f>
        <v>15806.53</v>
      </c>
      <c r="P9166" s="2">
        <v>30</v>
      </c>
      <c r="Q9166" s="2">
        <f t="shared" ref="Q9166:Q9181" si="2738">P9166*B9166</f>
        <v>24000</v>
      </c>
      <c r="R9166" s="2">
        <f t="shared" ref="R9166:R9181" si="2739">(Q9166-O9166)/O9166*100</f>
        <v>51.835981711356</v>
      </c>
    </row>
    <row r="9167" spans="1:18">
      <c r="A9167" s="2" t="str">
        <f>"创业板B"</f>
        <v>创业板B</v>
      </c>
      <c r="B9167" s="2">
        <v>10000</v>
      </c>
      <c r="C9167" s="2">
        <v>10000</v>
      </c>
      <c r="D9167" s="2" t="str">
        <f>"人民币"</f>
        <v>人民币</v>
      </c>
      <c r="E9167" s="2">
        <v>1.116</v>
      </c>
      <c r="F9167" s="2">
        <v>-927.5</v>
      </c>
      <c r="G9167" s="2">
        <v>-8.33</v>
      </c>
      <c r="H9167" s="2"/>
      <c r="I9167" s="2">
        <v>10230</v>
      </c>
      <c r="J9167" s="2">
        <v>1.023</v>
      </c>
      <c r="K9167" s="2">
        <v>0</v>
      </c>
      <c r="L9167" s="2">
        <v>0</v>
      </c>
      <c r="M9167" s="2" t="str">
        <f>"150153"</f>
        <v>150153</v>
      </c>
      <c r="N9167" s="2" t="str">
        <f>"0157472516"</f>
        <v>0157472516</v>
      </c>
      <c r="O9167" s="2" t="str">
        <f>"11157.50"</f>
        <v>11157.50</v>
      </c>
      <c r="P9167" s="2">
        <v>1.3</v>
      </c>
      <c r="Q9167" s="2">
        <f>P9167*B9167</f>
        <v>13000</v>
      </c>
      <c r="R9167" s="2">
        <f>(Q9167-O9167)/O9167*100</f>
        <v>16.5135559041004</v>
      </c>
    </row>
    <row r="9168" spans="1:18">
      <c r="A9168" s="2" t="s">
        <v>7</v>
      </c>
      <c r="B9168" s="2">
        <v>600</v>
      </c>
      <c r="C9168" s="2">
        <v>600</v>
      </c>
      <c r="D9168" s="2" t="str">
        <f>"人民币"</f>
        <v>人民币</v>
      </c>
      <c r="E9168" s="2">
        <v>17.548</v>
      </c>
      <c r="F9168" s="2">
        <v>-310.88</v>
      </c>
      <c r="G9168" s="2">
        <v>-2.95</v>
      </c>
      <c r="H9168" s="2"/>
      <c r="I9168" s="2">
        <v>10218</v>
      </c>
      <c r="J9168" s="2">
        <v>17.03</v>
      </c>
      <c r="K9168" s="2">
        <v>0</v>
      </c>
      <c r="L9168" s="2">
        <v>0</v>
      </c>
      <c r="M9168" s="2" t="str">
        <f>"600008"</f>
        <v>600008</v>
      </c>
      <c r="N9168" s="2" t="str">
        <f t="shared" ref="N9168:N9171" si="2740">"A453612732"</f>
        <v>A453612732</v>
      </c>
      <c r="O9168" s="2" t="str">
        <f>"10528.88"</f>
        <v>10528.88</v>
      </c>
      <c r="P9168" s="2">
        <v>25</v>
      </c>
      <c r="Q9168" s="2">
        <f>P9168*B9168</f>
        <v>15000</v>
      </c>
      <c r="R9168" s="2">
        <f>(Q9168-O9168)/O9168*100</f>
        <v>42.4652954540274</v>
      </c>
    </row>
    <row r="9169" spans="1:18">
      <c r="A9169" s="2" t="str">
        <f>"华英农业"</f>
        <v>华英农业</v>
      </c>
      <c r="B9169" s="2">
        <v>600</v>
      </c>
      <c r="C9169" s="2">
        <v>300</v>
      </c>
      <c r="D9169" s="2" t="str">
        <f>"人民币"</f>
        <v>人民币</v>
      </c>
      <c r="E9169" s="2">
        <v>14.948</v>
      </c>
      <c r="F9169" s="2">
        <v>-418.66</v>
      </c>
      <c r="G9169" s="2">
        <v>-4.67</v>
      </c>
      <c r="H9169" s="2"/>
      <c r="I9169" s="2">
        <v>8550</v>
      </c>
      <c r="J9169" s="2">
        <v>14.25</v>
      </c>
      <c r="K9169" s="2">
        <v>300</v>
      </c>
      <c r="L9169" s="2">
        <v>0</v>
      </c>
      <c r="M9169" s="2" t="str">
        <f>"002321"</f>
        <v>002321</v>
      </c>
      <c r="N9169" s="2" t="str">
        <f>"0157472516"</f>
        <v>0157472516</v>
      </c>
      <c r="O9169" s="2" t="str">
        <f>"8968.66"</f>
        <v>8968.66</v>
      </c>
      <c r="P9169" s="2">
        <v>25</v>
      </c>
      <c r="Q9169" s="2">
        <f>P9169*B9169</f>
        <v>15000</v>
      </c>
      <c r="R9169" s="2">
        <f>(Q9169-O9169)/O9169*100</f>
        <v>67.2490650777262</v>
      </c>
    </row>
    <row r="9170" spans="1:18">
      <c r="A9170" s="2" t="str">
        <f>"*ST阳化"</f>
        <v>*ST阳化</v>
      </c>
      <c r="B9170" s="2">
        <v>900</v>
      </c>
      <c r="C9170" s="2">
        <v>600</v>
      </c>
      <c r="D9170" s="2" t="str">
        <f>"人民币"</f>
        <v>人民币</v>
      </c>
      <c r="E9170" s="2">
        <v>7.599</v>
      </c>
      <c r="F9170" s="2">
        <v>-80.2</v>
      </c>
      <c r="G9170" s="2">
        <v>-1.17</v>
      </c>
      <c r="H9170" s="2"/>
      <c r="I9170" s="2">
        <v>6759</v>
      </c>
      <c r="J9170" s="2">
        <v>7.51</v>
      </c>
      <c r="K9170" s="2">
        <v>300</v>
      </c>
      <c r="L9170" s="2">
        <v>0</v>
      </c>
      <c r="M9170" s="2" t="str">
        <f>"600691"</f>
        <v>600691</v>
      </c>
      <c r="N9170" s="2" t="str">
        <f>"A453612732"</f>
        <v>A453612732</v>
      </c>
      <c r="O9170" s="2" t="str">
        <f>"6839.20"</f>
        <v>6839.20</v>
      </c>
      <c r="P9170" s="2">
        <v>11</v>
      </c>
      <c r="Q9170" s="2">
        <f>P9170*B9170</f>
        <v>9900</v>
      </c>
      <c r="R9170" s="2">
        <f>(Q9170-O9170)/O9170*100</f>
        <v>44.7537723710376</v>
      </c>
    </row>
    <row r="9171" spans="1:18">
      <c r="A9171" s="2" t="str">
        <f>"雪峰科技"</f>
        <v>雪峰科技</v>
      </c>
      <c r="B9171" s="2">
        <v>200</v>
      </c>
      <c r="C9171" s="2">
        <v>100</v>
      </c>
      <c r="D9171" s="2" t="str">
        <f>"人民币"</f>
        <v>人民币</v>
      </c>
      <c r="E9171" s="2">
        <v>37.898</v>
      </c>
      <c r="F9171" s="2">
        <v>-1239.59</v>
      </c>
      <c r="G9171" s="2">
        <v>-16.35</v>
      </c>
      <c r="H9171" s="2"/>
      <c r="I9171" s="2">
        <v>6340</v>
      </c>
      <c r="J9171" s="2">
        <v>31.7</v>
      </c>
      <c r="K9171" s="2">
        <v>100</v>
      </c>
      <c r="L9171" s="2">
        <v>0</v>
      </c>
      <c r="M9171" s="2" t="str">
        <f>"603227"</f>
        <v>603227</v>
      </c>
      <c r="N9171" s="2" t="str">
        <f>"A453612732"</f>
        <v>A453612732</v>
      </c>
      <c r="O9171" s="2" t="str">
        <f>"7579.59"</f>
        <v>7579.59</v>
      </c>
      <c r="P9171" s="2">
        <v>42</v>
      </c>
      <c r="Q9171" s="2">
        <f>P9171*B9171</f>
        <v>8400</v>
      </c>
      <c r="R9171" s="2">
        <f>(Q9171-O9171)/O9171*100</f>
        <v>10.8239363870605</v>
      </c>
    </row>
    <row r="9172" spans="1:18">
      <c r="A9172" s="2" t="str">
        <f>"三花股份"</f>
        <v>三花股份</v>
      </c>
      <c r="B9172" s="2">
        <v>400</v>
      </c>
      <c r="C9172" s="2">
        <v>400</v>
      </c>
      <c r="D9172" s="2" t="str">
        <f>"人民币"</f>
        <v>人民币</v>
      </c>
      <c r="E9172" s="2">
        <v>13.737</v>
      </c>
      <c r="F9172" s="2">
        <v>69.25</v>
      </c>
      <c r="G9172" s="2">
        <v>1.26</v>
      </c>
      <c r="H9172" s="2"/>
      <c r="I9172" s="2">
        <v>5564</v>
      </c>
      <c r="J9172" s="2">
        <v>13.91</v>
      </c>
      <c r="K9172" s="2">
        <v>0</v>
      </c>
      <c r="L9172" s="2">
        <v>0</v>
      </c>
      <c r="M9172" s="2" t="str">
        <f>"002050"</f>
        <v>002050</v>
      </c>
      <c r="N9172" s="2" t="str">
        <f t="shared" ref="N9172:N9177" si="2741">"0157472516"</f>
        <v>0157472516</v>
      </c>
      <c r="O9172" s="2" t="str">
        <f>"5494.75"</f>
        <v>5494.75</v>
      </c>
      <c r="P9172" s="2">
        <v>20</v>
      </c>
      <c r="Q9172" s="2">
        <f>P9172*B9172</f>
        <v>8000</v>
      </c>
      <c r="R9172" s="2">
        <f>(Q9172-O9172)/O9172*100</f>
        <v>45.5935210883116</v>
      </c>
    </row>
    <row r="9173" spans="1:18">
      <c r="A9173" s="2" t="str">
        <f>"农 产 品"</f>
        <v>农 产 品</v>
      </c>
      <c r="B9173" s="2">
        <v>200</v>
      </c>
      <c r="C9173" s="2">
        <v>200</v>
      </c>
      <c r="D9173" s="2" t="str">
        <f>"人民币"</f>
        <v>人民币</v>
      </c>
      <c r="E9173" s="2">
        <v>25.665</v>
      </c>
      <c r="F9173" s="2">
        <v>-601</v>
      </c>
      <c r="G9173" s="2">
        <v>-11.71</v>
      </c>
      <c r="H9173" s="2"/>
      <c r="I9173" s="2">
        <v>4532</v>
      </c>
      <c r="J9173" s="2">
        <v>22.66</v>
      </c>
      <c r="K9173" s="2">
        <v>0</v>
      </c>
      <c r="L9173" s="2">
        <v>0</v>
      </c>
      <c r="M9173" s="2" t="str">
        <f>"000061"</f>
        <v>000061</v>
      </c>
      <c r="N9173" s="2" t="str">
        <f>"0157472516"</f>
        <v>0157472516</v>
      </c>
      <c r="O9173" s="2" t="str">
        <f>"5133.00"</f>
        <v>5133.00</v>
      </c>
      <c r="P9173" s="2">
        <v>35</v>
      </c>
      <c r="Q9173" s="2">
        <f>P9173*B9173</f>
        <v>7000</v>
      </c>
      <c r="R9173" s="2">
        <f>(Q9173-O9173)/O9173*100</f>
        <v>36.3724917202416</v>
      </c>
    </row>
    <row r="9174" spans="1:18">
      <c r="A9174" s="2" t="str">
        <f>"北京城建"</f>
        <v>北京城建</v>
      </c>
      <c r="B9174" s="2">
        <v>200</v>
      </c>
      <c r="C9174" s="2">
        <v>200</v>
      </c>
      <c r="D9174" s="2" t="str">
        <f>"人民币"</f>
        <v>人民币</v>
      </c>
      <c r="E9174" s="2">
        <v>24.605</v>
      </c>
      <c r="F9174" s="2">
        <v>-394.99</v>
      </c>
      <c r="G9174" s="2">
        <v>-8.03</v>
      </c>
      <c r="H9174" s="2"/>
      <c r="I9174" s="2">
        <v>4526</v>
      </c>
      <c r="J9174" s="2">
        <v>22.63</v>
      </c>
      <c r="K9174" s="2">
        <v>0</v>
      </c>
      <c r="L9174" s="2">
        <v>0</v>
      </c>
      <c r="M9174" s="2" t="str">
        <f>"600266"</f>
        <v>600266</v>
      </c>
      <c r="N9174" s="2" t="str">
        <f t="shared" ref="N9174:N9176" si="2742">"A453612732"</f>
        <v>A453612732</v>
      </c>
      <c r="O9174" s="2" t="str">
        <f>"4920.99"</f>
        <v>4920.99</v>
      </c>
      <c r="P9174" s="2">
        <v>28</v>
      </c>
      <c r="Q9174" s="2">
        <f>P9174*B9174</f>
        <v>5600</v>
      </c>
      <c r="R9174" s="2">
        <f>(Q9174-O9174)/O9174*100</f>
        <v>13.7982397850839</v>
      </c>
    </row>
    <row r="9175" spans="1:18">
      <c r="A9175" s="2" t="str">
        <f>"上汽集团"</f>
        <v>上汽集团</v>
      </c>
      <c r="B9175" s="2">
        <v>200</v>
      </c>
      <c r="C9175" s="2">
        <v>200</v>
      </c>
      <c r="D9175" s="2" t="str">
        <f>"人民币"</f>
        <v>人民币</v>
      </c>
      <c r="E9175" s="2">
        <v>24.736</v>
      </c>
      <c r="F9175" s="2">
        <v>-449.12</v>
      </c>
      <c r="G9175" s="2">
        <v>-9.08</v>
      </c>
      <c r="H9175" s="2"/>
      <c r="I9175" s="2">
        <v>4498</v>
      </c>
      <c r="J9175" s="2">
        <v>22.49</v>
      </c>
      <c r="K9175" s="2">
        <v>0</v>
      </c>
      <c r="L9175" s="2">
        <v>0</v>
      </c>
      <c r="M9175" s="2" t="str">
        <f>"600104"</f>
        <v>600104</v>
      </c>
      <c r="N9175" s="2" t="str">
        <f>"A453612732"</f>
        <v>A453612732</v>
      </c>
      <c r="O9175" s="2" t="str">
        <f>"4947.12"</f>
        <v>4947.12</v>
      </c>
      <c r="P9175" s="2">
        <v>35</v>
      </c>
      <c r="Q9175" s="2">
        <f>P9175*B9175</f>
        <v>7000</v>
      </c>
      <c r="R9175" s="2">
        <f>(Q9175-O9175)/O9175*100</f>
        <v>41.4964666310904</v>
      </c>
    </row>
    <row r="9176" spans="1:18">
      <c r="A9176" s="2" t="str">
        <f>"中海集运"</f>
        <v>中海集运</v>
      </c>
      <c r="B9176" s="2">
        <v>400</v>
      </c>
      <c r="C9176" s="2">
        <v>400</v>
      </c>
      <c r="D9176" s="2" t="str">
        <f>"人民币"</f>
        <v>人民币</v>
      </c>
      <c r="E9176" s="2">
        <v>9.099</v>
      </c>
      <c r="F9176" s="2">
        <v>-167.68</v>
      </c>
      <c r="G9176" s="2">
        <v>-4.6</v>
      </c>
      <c r="H9176" s="2"/>
      <c r="I9176" s="2">
        <v>3472</v>
      </c>
      <c r="J9176" s="2">
        <v>8.68</v>
      </c>
      <c r="K9176" s="2">
        <v>0</v>
      </c>
      <c r="L9176" s="2">
        <v>0</v>
      </c>
      <c r="M9176" s="2" t="str">
        <f>"601866"</f>
        <v>601866</v>
      </c>
      <c r="N9176" s="2" t="str">
        <f>"A453612732"</f>
        <v>A453612732</v>
      </c>
      <c r="O9176" s="2" t="str">
        <f>"3639.68"</f>
        <v>3639.68</v>
      </c>
      <c r="P9176" s="2">
        <v>12</v>
      </c>
      <c r="Q9176" s="2">
        <f>P9176*B9176</f>
        <v>4800</v>
      </c>
      <c r="R9176" s="2">
        <f>(Q9176-O9176)/O9176*100</f>
        <v>31.8797256901706</v>
      </c>
    </row>
    <row r="9177" spans="1:18">
      <c r="A9177" s="2" t="str">
        <f>"中航军B"</f>
        <v>中航军B</v>
      </c>
      <c r="B9177" s="2">
        <v>3000</v>
      </c>
      <c r="C9177" s="2">
        <v>3000</v>
      </c>
      <c r="D9177" s="2" t="str">
        <f>"人民币"</f>
        <v>人民币</v>
      </c>
      <c r="E9177" s="2">
        <v>0.972</v>
      </c>
      <c r="F9177" s="2">
        <v>-62</v>
      </c>
      <c r="G9177" s="2">
        <v>-2.16</v>
      </c>
      <c r="H9177" s="2"/>
      <c r="I9177" s="2">
        <v>2853</v>
      </c>
      <c r="J9177" s="2">
        <v>0.951</v>
      </c>
      <c r="K9177" s="2">
        <v>0</v>
      </c>
      <c r="L9177" s="2">
        <v>0</v>
      </c>
      <c r="M9177" s="2" t="str">
        <f>"150222"</f>
        <v>150222</v>
      </c>
      <c r="N9177" s="2" t="str">
        <f>"0157472516"</f>
        <v>0157472516</v>
      </c>
      <c r="O9177" s="2" t="str">
        <f>"2915.00"</f>
        <v>2915.00</v>
      </c>
      <c r="P9177" s="2">
        <v>1.1</v>
      </c>
      <c r="Q9177" s="2">
        <f>P9177*B9177</f>
        <v>3300</v>
      </c>
      <c r="R9177" s="2">
        <f>(Q9177-O9177)/O9177*100</f>
        <v>13.2075471698113</v>
      </c>
    </row>
    <row r="9178" spans="1:18">
      <c r="A9178" s="2" t="str">
        <f>"华贸物流"</f>
        <v>华贸物流</v>
      </c>
      <c r="B9178" s="2">
        <v>200</v>
      </c>
      <c r="C9178" s="2">
        <v>200</v>
      </c>
      <c r="D9178" s="2" t="str">
        <f>"人民币"</f>
        <v>人民币</v>
      </c>
      <c r="E9178" s="2">
        <v>16.576</v>
      </c>
      <c r="F9178" s="2">
        <v>-473.12</v>
      </c>
      <c r="G9178" s="2">
        <v>-14.27</v>
      </c>
      <c r="H9178" s="2"/>
      <c r="I9178" s="2">
        <v>2842</v>
      </c>
      <c r="J9178" s="2">
        <v>14.21</v>
      </c>
      <c r="K9178" s="2">
        <v>0</v>
      </c>
      <c r="L9178" s="2">
        <v>0</v>
      </c>
      <c r="M9178" s="2" t="str">
        <f>"603128"</f>
        <v>603128</v>
      </c>
      <c r="N9178" s="2" t="str">
        <f t="shared" ref="N9178:N9181" si="2743">"A453612732"</f>
        <v>A453612732</v>
      </c>
      <c r="O9178" s="2" t="str">
        <f>"3315.12"</f>
        <v>3315.12</v>
      </c>
      <c r="P9178" s="2">
        <v>20</v>
      </c>
      <c r="Q9178" s="2">
        <f>P9178*B9178</f>
        <v>4000</v>
      </c>
      <c r="R9178" s="2">
        <f>(Q9178-O9178)/O9178*100</f>
        <v>20.6592823185888</v>
      </c>
    </row>
    <row r="9179" spans="1:18">
      <c r="A9179" s="2" t="str">
        <f>"盛达矿业"</f>
        <v>盛达矿业</v>
      </c>
      <c r="B9179" s="2">
        <v>100</v>
      </c>
      <c r="C9179" s="2">
        <v>100</v>
      </c>
      <c r="D9179" s="2" t="str">
        <f>"人民币"</f>
        <v>人民币</v>
      </c>
      <c r="E9179" s="2">
        <v>38.308</v>
      </c>
      <c r="F9179" s="2">
        <v>-1175.77</v>
      </c>
      <c r="G9179" s="2">
        <v>-30.69</v>
      </c>
      <c r="H9179" s="2"/>
      <c r="I9179" s="2">
        <v>2655</v>
      </c>
      <c r="J9179" s="2">
        <v>26.55</v>
      </c>
      <c r="K9179" s="2">
        <v>0</v>
      </c>
      <c r="L9179" s="2">
        <v>100</v>
      </c>
      <c r="M9179" s="2" t="str">
        <f>"000603"</f>
        <v>000603</v>
      </c>
      <c r="N9179" s="2" t="str">
        <f>"0157472516"</f>
        <v>0157472516</v>
      </c>
      <c r="O9179" s="2" t="str">
        <f>"3830.77"</f>
        <v>3830.77</v>
      </c>
      <c r="P9179" s="2">
        <v>40</v>
      </c>
      <c r="Q9179" s="2">
        <f>P9179*B9179</f>
        <v>4000</v>
      </c>
      <c r="R9179" s="2">
        <f>(Q9179-O9179)/O9179*100</f>
        <v>4.41764971533138</v>
      </c>
    </row>
    <row r="9180" spans="1:18">
      <c r="A9180" s="2" t="str">
        <f>"大众交通"</f>
        <v>大众交通</v>
      </c>
      <c r="B9180" s="2">
        <v>100</v>
      </c>
      <c r="C9180" s="2">
        <v>100</v>
      </c>
      <c r="D9180" s="2" t="str">
        <f>"人民币"</f>
        <v>人民币</v>
      </c>
      <c r="E9180" s="2">
        <v>30.941</v>
      </c>
      <c r="F9180" s="2">
        <v>-1037.13</v>
      </c>
      <c r="G9180" s="2">
        <v>-33.52</v>
      </c>
      <c r="H9180" s="2"/>
      <c r="I9180" s="2">
        <v>2057</v>
      </c>
      <c r="J9180" s="2">
        <v>20.57</v>
      </c>
      <c r="K9180" s="2">
        <v>0</v>
      </c>
      <c r="L9180" s="2">
        <v>0</v>
      </c>
      <c r="M9180" s="2" t="str">
        <f>"600611"</f>
        <v>600611</v>
      </c>
      <c r="N9180" s="2" t="str">
        <f>"A453612732"</f>
        <v>A453612732</v>
      </c>
      <c r="O9180" s="2" t="str">
        <f>"3094.13"</f>
        <v>3094.13</v>
      </c>
      <c r="P9180" s="2">
        <v>28</v>
      </c>
      <c r="Q9180" s="2">
        <f>P9180*B9180</f>
        <v>2800</v>
      </c>
      <c r="R9180" s="2">
        <f>(Q9180-O9180)/O9180*100</f>
        <v>-9.50606470962759</v>
      </c>
    </row>
    <row r="9181" spans="1:18">
      <c r="A9181" s="2" t="str">
        <f>"中国中车"</f>
        <v>中国中车</v>
      </c>
      <c r="B9181" s="2">
        <v>100</v>
      </c>
      <c r="C9181" s="2">
        <v>100</v>
      </c>
      <c r="D9181" s="2" t="str">
        <f>"人民币"</f>
        <v>人民币</v>
      </c>
      <c r="E9181" s="2">
        <v>26.395</v>
      </c>
      <c r="F9181" s="2">
        <v>-631.5</v>
      </c>
      <c r="G9181" s="2">
        <v>-23.92</v>
      </c>
      <c r="H9181" s="2"/>
      <c r="I9181" s="2">
        <v>2008</v>
      </c>
      <c r="J9181" s="2">
        <v>20.08</v>
      </c>
      <c r="K9181" s="2">
        <v>0</v>
      </c>
      <c r="L9181" s="2">
        <v>100</v>
      </c>
      <c r="M9181" s="2" t="str">
        <f>"601766"</f>
        <v>601766</v>
      </c>
      <c r="N9181" s="2" t="str">
        <f>"A453612732"</f>
        <v>A453612732</v>
      </c>
      <c r="O9181" s="2" t="str">
        <f>"2639.50"</f>
        <v>2639.50</v>
      </c>
      <c r="P9181" s="2">
        <v>30</v>
      </c>
      <c r="Q9181" s="2">
        <f>P9181*B9181</f>
        <v>3000</v>
      </c>
      <c r="R9181" s="2">
        <f>(Q9181-O9181)/O9181*100</f>
        <v>13.6578897518469</v>
      </c>
    </row>
    <row r="9182" spans="1:18">
      <c r="A9182" s="2" t="s">
        <v>8</v>
      </c>
      <c r="B9182" s="2" t="s">
        <v>9</v>
      </c>
      <c r="C9182" s="4" t="s">
        <v>10</v>
      </c>
      <c r="D9182" s="4"/>
      <c r="E9182" s="4"/>
      <c r="F9182" s="2"/>
      <c r="G9182" s="2">
        <f>SUM(G9166:G9181)</f>
        <v>-178.38</v>
      </c>
      <c r="H9182" s="2"/>
      <c r="I9182" s="2"/>
      <c r="J9182" s="2"/>
      <c r="K9182" s="2"/>
      <c r="L9182" s="2"/>
      <c r="M9182" s="2"/>
      <c r="N9182" s="2"/>
      <c r="O9182" s="2"/>
      <c r="P9182" s="2"/>
      <c r="Q9182" s="2">
        <f>SUM(Q9166:Q9181)</f>
        <v>134800</v>
      </c>
      <c r="R9182" s="2"/>
    </row>
    <row r="9183" customFormat="1" spans="3:8">
      <c r="C9183" s="5"/>
      <c r="D9183" s="5"/>
      <c r="E9183" s="5"/>
      <c r="H9183" s="6">
        <v>42257</v>
      </c>
    </row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spans="2:18">
      <c r="B9193" s="2" t="str">
        <f>"币种"</f>
        <v>币种</v>
      </c>
      <c r="C9193" s="2" t="str">
        <f>"余额"</f>
        <v>余额</v>
      </c>
      <c r="D9193" s="2" t="str">
        <f>"可用"</f>
        <v>可用</v>
      </c>
      <c r="E9193" s="2" t="str">
        <f>"可取"</f>
        <v>可取</v>
      </c>
      <c r="F9193" s="2" t="str">
        <f>"参考市值"</f>
        <v>参考市值</v>
      </c>
      <c r="G9193" s="2" t="str">
        <f>"资产"</f>
        <v>资产</v>
      </c>
      <c r="H9193" s="2" t="str">
        <f>"盈亏"</f>
        <v>盈亏</v>
      </c>
      <c r="I9193" s="2"/>
      <c r="J9193" s="2"/>
      <c r="K9193" s="2"/>
      <c r="L9193" s="2"/>
      <c r="M9193" s="2"/>
      <c r="N9193" s="2"/>
      <c r="O9193" s="2"/>
      <c r="P9193" s="2"/>
      <c r="Q9193" s="2"/>
      <c r="R9193" s="2"/>
    </row>
    <row r="9194" spans="2:18">
      <c r="B9194" s="2" t="str">
        <f>"人民币"</f>
        <v>人民币</v>
      </c>
      <c r="C9194" s="2" t="str">
        <f>"5508.71"</f>
        <v>5508.71</v>
      </c>
      <c r="D9194" s="2" t="str">
        <f>"138.54"</f>
        <v>138.54</v>
      </c>
      <c r="E9194" s="2" t="str">
        <f>"138.54"</f>
        <v>138.54</v>
      </c>
      <c r="F9194" s="2" t="str">
        <f>"91616.00"</f>
        <v>91616.00</v>
      </c>
      <c r="G9194" s="2" t="str">
        <f>"91754.54"</f>
        <v>91754.54</v>
      </c>
      <c r="H9194" s="2" t="str">
        <f>"-9194.42"</f>
        <v>-9194.42</v>
      </c>
      <c r="I9194" s="2"/>
      <c r="J9194" s="2"/>
      <c r="K9194" s="2"/>
      <c r="L9194" s="2"/>
      <c r="M9194" s="2"/>
      <c r="N9194" s="2"/>
      <c r="O9194" s="2"/>
      <c r="P9194" s="2"/>
      <c r="Q9194" s="2"/>
      <c r="R9194" s="2"/>
    </row>
    <row r="9195" spans="2:18"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8"/>
    </row>
    <row r="9196" spans="2:18">
      <c r="B9196" s="2" t="s">
        <v>0</v>
      </c>
      <c r="C9196" s="2" t="str">
        <f>"证券数量"</f>
        <v>证券数量</v>
      </c>
      <c r="D9196" s="2" t="s">
        <v>1</v>
      </c>
      <c r="E9196" s="2" t="str">
        <f>"价格币种"</f>
        <v>价格币种</v>
      </c>
      <c r="F9196" s="2" t="str">
        <f>"成本价"</f>
        <v>成本价</v>
      </c>
      <c r="G9196" s="2" t="str">
        <f>"浮动盈亏"</f>
        <v>浮动盈亏</v>
      </c>
      <c r="H9196" s="2" t="str">
        <f>"盈亏比例(%)"</f>
        <v>盈亏比例(%)</v>
      </c>
      <c r="I9196" s="2" t="str">
        <f>"折算汇率"</f>
        <v>折算汇率</v>
      </c>
      <c r="J9196" s="2" t="str">
        <f>"最新市值"</f>
        <v>最新市值</v>
      </c>
      <c r="K9196" s="2" t="str">
        <f>"当前价"</f>
        <v>当前价</v>
      </c>
      <c r="L9196" s="2" t="str">
        <f>"今买数量"</f>
        <v>今买数量</v>
      </c>
      <c r="M9196" s="2" t="str">
        <f>"今卖数量"</f>
        <v>今卖数量</v>
      </c>
      <c r="N9196" s="2" t="str">
        <f>"证券代码"</f>
        <v>证券代码</v>
      </c>
      <c r="O9196" s="2" t="str">
        <f>"股东代码"</f>
        <v>股东代码</v>
      </c>
      <c r="P9196" s="2" t="str">
        <f>"成本金额"</f>
        <v>成本金额</v>
      </c>
      <c r="Q9196" s="2" t="s">
        <v>2</v>
      </c>
      <c r="R9196" s="2"/>
    </row>
    <row r="9197" spans="2:18">
      <c r="B9197" s="2" t="s">
        <v>4</v>
      </c>
      <c r="C9197" s="9" t="s">
        <v>5</v>
      </c>
      <c r="D9197" s="9" t="s">
        <v>5</v>
      </c>
      <c r="E9197" s="2" t="str">
        <f t="shared" ref="E9197:E9212" si="2744">"人民币"</f>
        <v>人民币</v>
      </c>
      <c r="F9197" s="2">
        <v>19.758</v>
      </c>
      <c r="G9197" s="2">
        <v>-1294.53</v>
      </c>
      <c r="H9197" s="2">
        <v>-8.19</v>
      </c>
      <c r="I9197" s="9" t="s">
        <v>6</v>
      </c>
      <c r="J9197" s="2">
        <v>14512</v>
      </c>
      <c r="K9197" s="2">
        <v>18.14</v>
      </c>
      <c r="L9197" s="2">
        <v>0</v>
      </c>
      <c r="M9197" s="2">
        <v>0</v>
      </c>
      <c r="N9197" s="2" t="str">
        <f>"000936"</f>
        <v>000936</v>
      </c>
      <c r="O9197" s="2" t="str">
        <f t="shared" ref="O9197:O9200" si="2745">"0157472516"</f>
        <v>0157472516</v>
      </c>
      <c r="P9197" s="2" t="str">
        <f>"15806.53"</f>
        <v>15806.53</v>
      </c>
      <c r="Q9197" s="2">
        <v>30</v>
      </c>
      <c r="R9197" s="2">
        <f t="shared" ref="R9197:R9212" si="2746">Q9197*C9197</f>
        <v>24000</v>
      </c>
    </row>
    <row r="9198" spans="2:18">
      <c r="B9198" s="2" t="str">
        <f>"创业板B"</f>
        <v>创业板B</v>
      </c>
      <c r="C9198" s="2">
        <v>10000</v>
      </c>
      <c r="D9198" s="2">
        <v>10000</v>
      </c>
      <c r="E9198" s="2" t="str">
        <f>"人民币"</f>
        <v>人民币</v>
      </c>
      <c r="F9198" s="2">
        <v>1.116</v>
      </c>
      <c r="G9198" s="2">
        <v>-927.5</v>
      </c>
      <c r="H9198" s="2">
        <v>-8.33</v>
      </c>
      <c r="I9198" s="2"/>
      <c r="J9198" s="2">
        <v>10230</v>
      </c>
      <c r="K9198" s="2">
        <v>1.023</v>
      </c>
      <c r="L9198" s="2">
        <v>0</v>
      </c>
      <c r="M9198" s="2">
        <v>0</v>
      </c>
      <c r="N9198" s="2" t="str">
        <f>"150153"</f>
        <v>150153</v>
      </c>
      <c r="O9198" s="2" t="str">
        <f>"0157472516"</f>
        <v>0157472516</v>
      </c>
      <c r="P9198" s="2" t="str">
        <f>"11157.50"</f>
        <v>11157.50</v>
      </c>
      <c r="Q9198" s="2">
        <v>1.3</v>
      </c>
      <c r="R9198" s="2">
        <f>Q9198*C9198</f>
        <v>13000</v>
      </c>
    </row>
    <row r="9199" spans="2:18">
      <c r="B9199" s="2" t="s">
        <v>7</v>
      </c>
      <c r="C9199" s="2">
        <v>600</v>
      </c>
      <c r="D9199" s="2">
        <v>600</v>
      </c>
      <c r="E9199" s="2" t="str">
        <f>"人民币"</f>
        <v>人民币</v>
      </c>
      <c r="F9199" s="2">
        <v>17.548</v>
      </c>
      <c r="G9199" s="2">
        <v>-310.88</v>
      </c>
      <c r="H9199" s="2">
        <v>-2.95</v>
      </c>
      <c r="I9199" s="2"/>
      <c r="J9199" s="2">
        <v>10218</v>
      </c>
      <c r="K9199" s="2">
        <v>17.03</v>
      </c>
      <c r="L9199" s="2">
        <v>0</v>
      </c>
      <c r="M9199" s="2">
        <v>0</v>
      </c>
      <c r="N9199" s="2" t="str">
        <f>"600008"</f>
        <v>600008</v>
      </c>
      <c r="O9199" s="2" t="str">
        <f t="shared" ref="O9199:O9202" si="2747">"A453612732"</f>
        <v>A453612732</v>
      </c>
      <c r="P9199" s="2" t="str">
        <f>"10528.88"</f>
        <v>10528.88</v>
      </c>
      <c r="Q9199" s="2">
        <v>25</v>
      </c>
      <c r="R9199" s="2">
        <f>Q9199*C9199</f>
        <v>15000</v>
      </c>
    </row>
    <row r="9200" spans="2:18">
      <c r="B9200" s="2" t="str">
        <f>"华英农业"</f>
        <v>华英农业</v>
      </c>
      <c r="C9200" s="2">
        <v>600</v>
      </c>
      <c r="D9200" s="2">
        <v>300</v>
      </c>
      <c r="E9200" s="2" t="str">
        <f>"人民币"</f>
        <v>人民币</v>
      </c>
      <c r="F9200" s="2">
        <v>14.948</v>
      </c>
      <c r="G9200" s="2">
        <v>-418.66</v>
      </c>
      <c r="H9200" s="2">
        <v>-4.67</v>
      </c>
      <c r="I9200" s="2"/>
      <c r="J9200" s="2">
        <v>8550</v>
      </c>
      <c r="K9200" s="2">
        <v>14.25</v>
      </c>
      <c r="L9200" s="2">
        <v>300</v>
      </c>
      <c r="M9200" s="2">
        <v>0</v>
      </c>
      <c r="N9200" s="2" t="str">
        <f>"002321"</f>
        <v>002321</v>
      </c>
      <c r="O9200" s="2" t="str">
        <f>"0157472516"</f>
        <v>0157472516</v>
      </c>
      <c r="P9200" s="2" t="str">
        <f>"8968.66"</f>
        <v>8968.66</v>
      </c>
      <c r="Q9200" s="2">
        <v>25</v>
      </c>
      <c r="R9200" s="2">
        <f>Q9200*C9200</f>
        <v>15000</v>
      </c>
    </row>
    <row r="9201" spans="2:18">
      <c r="B9201" s="2" t="str">
        <f>"*ST阳化"</f>
        <v>*ST阳化</v>
      </c>
      <c r="C9201" s="2">
        <v>900</v>
      </c>
      <c r="D9201" s="2">
        <v>600</v>
      </c>
      <c r="E9201" s="2" t="str">
        <f>"人民币"</f>
        <v>人民币</v>
      </c>
      <c r="F9201" s="2">
        <v>7.599</v>
      </c>
      <c r="G9201" s="2">
        <v>-80.2</v>
      </c>
      <c r="H9201" s="2">
        <v>-1.17</v>
      </c>
      <c r="I9201" s="2"/>
      <c r="J9201" s="2">
        <v>6759</v>
      </c>
      <c r="K9201" s="2">
        <v>7.51</v>
      </c>
      <c r="L9201" s="2">
        <v>300</v>
      </c>
      <c r="M9201" s="2">
        <v>0</v>
      </c>
      <c r="N9201" s="2" t="str">
        <f>"600691"</f>
        <v>600691</v>
      </c>
      <c r="O9201" s="2" t="str">
        <f>"A453612732"</f>
        <v>A453612732</v>
      </c>
      <c r="P9201" s="2" t="str">
        <f>"6839.20"</f>
        <v>6839.20</v>
      </c>
      <c r="Q9201" s="2">
        <v>11</v>
      </c>
      <c r="R9201" s="2">
        <f>Q9201*C9201</f>
        <v>9900</v>
      </c>
    </row>
    <row r="9202" spans="2:18">
      <c r="B9202" s="2" t="str">
        <f>"雪峰科技"</f>
        <v>雪峰科技</v>
      </c>
      <c r="C9202" s="2">
        <v>200</v>
      </c>
      <c r="D9202" s="2">
        <v>100</v>
      </c>
      <c r="E9202" s="2" t="str">
        <f>"人民币"</f>
        <v>人民币</v>
      </c>
      <c r="F9202" s="2">
        <v>37.898</v>
      </c>
      <c r="G9202" s="2">
        <v>-1239.59</v>
      </c>
      <c r="H9202" s="2">
        <v>-16.35</v>
      </c>
      <c r="I9202" s="2"/>
      <c r="J9202" s="2">
        <v>6340</v>
      </c>
      <c r="K9202" s="2">
        <v>31.7</v>
      </c>
      <c r="L9202" s="2">
        <v>100</v>
      </c>
      <c r="M9202" s="2">
        <v>0</v>
      </c>
      <c r="N9202" s="2" t="str">
        <f>"603227"</f>
        <v>603227</v>
      </c>
      <c r="O9202" s="2" t="str">
        <f>"A453612732"</f>
        <v>A453612732</v>
      </c>
      <c r="P9202" s="2" t="str">
        <f>"7579.59"</f>
        <v>7579.59</v>
      </c>
      <c r="Q9202" s="2">
        <v>42</v>
      </c>
      <c r="R9202" s="2">
        <f>Q9202*C9202</f>
        <v>8400</v>
      </c>
    </row>
    <row r="9203" spans="2:18">
      <c r="B9203" s="2" t="str">
        <f>"三花股份"</f>
        <v>三花股份</v>
      </c>
      <c r="C9203" s="2">
        <v>400</v>
      </c>
      <c r="D9203" s="2">
        <v>400</v>
      </c>
      <c r="E9203" s="2" t="str">
        <f>"人民币"</f>
        <v>人民币</v>
      </c>
      <c r="F9203" s="2">
        <v>13.737</v>
      </c>
      <c r="G9203" s="2">
        <v>69.25</v>
      </c>
      <c r="H9203" s="2">
        <v>1.26</v>
      </c>
      <c r="I9203" s="2"/>
      <c r="J9203" s="2">
        <v>5564</v>
      </c>
      <c r="K9203" s="2">
        <v>13.91</v>
      </c>
      <c r="L9203" s="2">
        <v>0</v>
      </c>
      <c r="M9203" s="2">
        <v>0</v>
      </c>
      <c r="N9203" s="2" t="str">
        <f>"002050"</f>
        <v>002050</v>
      </c>
      <c r="O9203" s="2" t="str">
        <f t="shared" ref="O9203:O9208" si="2748">"0157472516"</f>
        <v>0157472516</v>
      </c>
      <c r="P9203" s="2" t="str">
        <f>"5494.75"</f>
        <v>5494.75</v>
      </c>
      <c r="Q9203" s="2">
        <v>20</v>
      </c>
      <c r="R9203" s="2">
        <f>Q9203*C9203</f>
        <v>8000</v>
      </c>
    </row>
    <row r="9204" spans="2:18">
      <c r="B9204" s="2" t="str">
        <f>"农 产 品"</f>
        <v>农 产 品</v>
      </c>
      <c r="C9204" s="2">
        <v>200</v>
      </c>
      <c r="D9204" s="2">
        <v>200</v>
      </c>
      <c r="E9204" s="2" t="str">
        <f>"人民币"</f>
        <v>人民币</v>
      </c>
      <c r="F9204" s="2">
        <v>25.665</v>
      </c>
      <c r="G9204" s="2">
        <v>-601</v>
      </c>
      <c r="H9204" s="2">
        <v>-11.71</v>
      </c>
      <c r="I9204" s="2"/>
      <c r="J9204" s="2">
        <v>4532</v>
      </c>
      <c r="K9204" s="2">
        <v>22.66</v>
      </c>
      <c r="L9204" s="2">
        <v>0</v>
      </c>
      <c r="M9204" s="2">
        <v>0</v>
      </c>
      <c r="N9204" s="2" t="str">
        <f>"000061"</f>
        <v>000061</v>
      </c>
      <c r="O9204" s="2" t="str">
        <f>"0157472516"</f>
        <v>0157472516</v>
      </c>
      <c r="P9204" s="2" t="str">
        <f>"5133.00"</f>
        <v>5133.00</v>
      </c>
      <c r="Q9204" s="2">
        <v>35</v>
      </c>
      <c r="R9204" s="2">
        <f>Q9204*C9204</f>
        <v>7000</v>
      </c>
    </row>
    <row r="9205" spans="2:18">
      <c r="B9205" s="2" t="str">
        <f>"北京城建"</f>
        <v>北京城建</v>
      </c>
      <c r="C9205" s="2">
        <v>200</v>
      </c>
      <c r="D9205" s="2">
        <v>200</v>
      </c>
      <c r="E9205" s="2" t="str">
        <f>"人民币"</f>
        <v>人民币</v>
      </c>
      <c r="F9205" s="2">
        <v>24.605</v>
      </c>
      <c r="G9205" s="2">
        <v>-394.99</v>
      </c>
      <c r="H9205" s="2">
        <v>-8.03</v>
      </c>
      <c r="I9205" s="2"/>
      <c r="J9205" s="2">
        <v>4526</v>
      </c>
      <c r="K9205" s="2">
        <v>22.63</v>
      </c>
      <c r="L9205" s="2">
        <v>0</v>
      </c>
      <c r="M9205" s="2">
        <v>0</v>
      </c>
      <c r="N9205" s="2" t="str">
        <f>"600266"</f>
        <v>600266</v>
      </c>
      <c r="O9205" s="2" t="str">
        <f t="shared" ref="O9205:O9207" si="2749">"A453612732"</f>
        <v>A453612732</v>
      </c>
      <c r="P9205" s="2" t="str">
        <f>"4920.99"</f>
        <v>4920.99</v>
      </c>
      <c r="Q9205" s="2">
        <v>28</v>
      </c>
      <c r="R9205" s="2">
        <f>Q9205*C9205</f>
        <v>5600</v>
      </c>
    </row>
    <row r="9206" spans="2:18">
      <c r="B9206" s="2" t="str">
        <f>"上汽集团"</f>
        <v>上汽集团</v>
      </c>
      <c r="C9206" s="2">
        <v>200</v>
      </c>
      <c r="D9206" s="2">
        <v>200</v>
      </c>
      <c r="E9206" s="2" t="str">
        <f>"人民币"</f>
        <v>人民币</v>
      </c>
      <c r="F9206" s="2">
        <v>24.736</v>
      </c>
      <c r="G9206" s="2">
        <v>-449.12</v>
      </c>
      <c r="H9206" s="2">
        <v>-9.08</v>
      </c>
      <c r="I9206" s="2"/>
      <c r="J9206" s="2">
        <v>4498</v>
      </c>
      <c r="K9206" s="2">
        <v>22.49</v>
      </c>
      <c r="L9206" s="2">
        <v>0</v>
      </c>
      <c r="M9206" s="2">
        <v>0</v>
      </c>
      <c r="N9206" s="2" t="str">
        <f>"600104"</f>
        <v>600104</v>
      </c>
      <c r="O9206" s="2" t="str">
        <f>"A453612732"</f>
        <v>A453612732</v>
      </c>
      <c r="P9206" s="2" t="str">
        <f>"4947.12"</f>
        <v>4947.12</v>
      </c>
      <c r="Q9206" s="2">
        <v>35</v>
      </c>
      <c r="R9206" s="2">
        <f>Q9206*C9206</f>
        <v>7000</v>
      </c>
    </row>
    <row r="9207" spans="2:18">
      <c r="B9207" s="2" t="str">
        <f>"中海集运"</f>
        <v>中海集运</v>
      </c>
      <c r="C9207" s="2">
        <v>400</v>
      </c>
      <c r="D9207" s="2">
        <v>400</v>
      </c>
      <c r="E9207" s="2" t="str">
        <f>"人民币"</f>
        <v>人民币</v>
      </c>
      <c r="F9207" s="2">
        <v>9.099</v>
      </c>
      <c r="G9207" s="2">
        <v>-167.68</v>
      </c>
      <c r="H9207" s="2">
        <v>-4.6</v>
      </c>
      <c r="I9207" s="2"/>
      <c r="J9207" s="2">
        <v>3472</v>
      </c>
      <c r="K9207" s="2">
        <v>8.68</v>
      </c>
      <c r="L9207" s="2">
        <v>0</v>
      </c>
      <c r="M9207" s="2">
        <v>0</v>
      </c>
      <c r="N9207" s="2" t="str">
        <f>"601866"</f>
        <v>601866</v>
      </c>
      <c r="O9207" s="2" t="str">
        <f>"A453612732"</f>
        <v>A453612732</v>
      </c>
      <c r="P9207" s="2" t="str">
        <f>"3639.68"</f>
        <v>3639.68</v>
      </c>
      <c r="Q9207" s="2">
        <v>12</v>
      </c>
      <c r="R9207" s="2">
        <f>Q9207*C9207</f>
        <v>4800</v>
      </c>
    </row>
    <row r="9208" spans="2:18">
      <c r="B9208" s="2" t="str">
        <f>"中航军B"</f>
        <v>中航军B</v>
      </c>
      <c r="C9208" s="2">
        <v>3000</v>
      </c>
      <c r="D9208" s="2">
        <v>3000</v>
      </c>
      <c r="E9208" s="2" t="str">
        <f>"人民币"</f>
        <v>人民币</v>
      </c>
      <c r="F9208" s="2">
        <v>0.972</v>
      </c>
      <c r="G9208" s="2">
        <v>-62</v>
      </c>
      <c r="H9208" s="2">
        <v>-2.16</v>
      </c>
      <c r="I9208" s="2"/>
      <c r="J9208" s="2">
        <v>2853</v>
      </c>
      <c r="K9208" s="2">
        <v>0.951</v>
      </c>
      <c r="L9208" s="2">
        <v>0</v>
      </c>
      <c r="M9208" s="2">
        <v>0</v>
      </c>
      <c r="N9208" s="2" t="str">
        <f>"150222"</f>
        <v>150222</v>
      </c>
      <c r="O9208" s="2" t="str">
        <f>"0157472516"</f>
        <v>0157472516</v>
      </c>
      <c r="P9208" s="2" t="str">
        <f>"2915.00"</f>
        <v>2915.00</v>
      </c>
      <c r="Q9208" s="2">
        <v>1.1</v>
      </c>
      <c r="R9208" s="2">
        <f>Q9208*C9208</f>
        <v>3300</v>
      </c>
    </row>
    <row r="9209" spans="2:18">
      <c r="B9209" s="2" t="str">
        <f>"华贸物流"</f>
        <v>华贸物流</v>
      </c>
      <c r="C9209" s="2">
        <v>200</v>
      </c>
      <c r="D9209" s="2">
        <v>200</v>
      </c>
      <c r="E9209" s="2" t="str">
        <f>"人民币"</f>
        <v>人民币</v>
      </c>
      <c r="F9209" s="2">
        <v>16.576</v>
      </c>
      <c r="G9209" s="2">
        <v>-473.12</v>
      </c>
      <c r="H9209" s="2">
        <v>-14.27</v>
      </c>
      <c r="I9209" s="2"/>
      <c r="J9209" s="2">
        <v>2842</v>
      </c>
      <c r="K9209" s="2">
        <v>14.21</v>
      </c>
      <c r="L9209" s="2">
        <v>0</v>
      </c>
      <c r="M9209" s="2">
        <v>0</v>
      </c>
      <c r="N9209" s="2" t="str">
        <f>"603128"</f>
        <v>603128</v>
      </c>
      <c r="O9209" s="2" t="str">
        <f t="shared" ref="O9209:O9212" si="2750">"A453612732"</f>
        <v>A453612732</v>
      </c>
      <c r="P9209" s="2" t="str">
        <f>"3315.12"</f>
        <v>3315.12</v>
      </c>
      <c r="Q9209" s="2">
        <v>20</v>
      </c>
      <c r="R9209" s="2">
        <f>Q9209*C9209</f>
        <v>4000</v>
      </c>
    </row>
    <row r="9210" spans="2:18">
      <c r="B9210" s="2" t="str">
        <f>"盛达矿业"</f>
        <v>盛达矿业</v>
      </c>
      <c r="C9210" s="2">
        <v>100</v>
      </c>
      <c r="D9210" s="2">
        <v>100</v>
      </c>
      <c r="E9210" s="2" t="str">
        <f>"人民币"</f>
        <v>人民币</v>
      </c>
      <c r="F9210" s="2">
        <v>38.308</v>
      </c>
      <c r="G9210" s="2">
        <v>-1175.77</v>
      </c>
      <c r="H9210" s="2">
        <v>-30.69</v>
      </c>
      <c r="I9210" s="2"/>
      <c r="J9210" s="2">
        <v>2655</v>
      </c>
      <c r="K9210" s="2">
        <v>26.55</v>
      </c>
      <c r="L9210" s="2">
        <v>0</v>
      </c>
      <c r="M9210" s="2">
        <v>100</v>
      </c>
      <c r="N9210" s="2" t="str">
        <f>"000603"</f>
        <v>000603</v>
      </c>
      <c r="O9210" s="2" t="str">
        <f>"0157472516"</f>
        <v>0157472516</v>
      </c>
      <c r="P9210" s="2" t="str">
        <f>"3830.77"</f>
        <v>3830.77</v>
      </c>
      <c r="Q9210" s="2">
        <v>40</v>
      </c>
      <c r="R9210" s="2">
        <f>Q9210*C9210</f>
        <v>4000</v>
      </c>
    </row>
    <row r="9211" spans="2:18">
      <c r="B9211" s="2" t="str">
        <f>"大众交通"</f>
        <v>大众交通</v>
      </c>
      <c r="C9211" s="2">
        <v>100</v>
      </c>
      <c r="D9211" s="2">
        <v>100</v>
      </c>
      <c r="E9211" s="2" t="str">
        <f>"人民币"</f>
        <v>人民币</v>
      </c>
      <c r="F9211" s="2">
        <v>30.941</v>
      </c>
      <c r="G9211" s="2">
        <v>-1037.13</v>
      </c>
      <c r="H9211" s="2">
        <v>-33.52</v>
      </c>
      <c r="I9211" s="2"/>
      <c r="J9211" s="2">
        <v>2057</v>
      </c>
      <c r="K9211" s="2">
        <v>20.57</v>
      </c>
      <c r="L9211" s="2">
        <v>0</v>
      </c>
      <c r="M9211" s="2">
        <v>0</v>
      </c>
      <c r="N9211" s="2" t="str">
        <f>"600611"</f>
        <v>600611</v>
      </c>
      <c r="O9211" s="2" t="str">
        <f>"A453612732"</f>
        <v>A453612732</v>
      </c>
      <c r="P9211" s="2" t="str">
        <f>"3094.13"</f>
        <v>3094.13</v>
      </c>
      <c r="Q9211" s="2">
        <v>28</v>
      </c>
      <c r="R9211" s="2">
        <f>Q9211*C9211</f>
        <v>2800</v>
      </c>
    </row>
    <row r="9212" spans="2:18">
      <c r="B9212" s="2" t="str">
        <f>"中国中车"</f>
        <v>中国中车</v>
      </c>
      <c r="C9212" s="2">
        <v>100</v>
      </c>
      <c r="D9212" s="2">
        <v>100</v>
      </c>
      <c r="E9212" s="2" t="str">
        <f>"人民币"</f>
        <v>人民币</v>
      </c>
      <c r="F9212" s="2">
        <v>26.395</v>
      </c>
      <c r="G9212" s="2">
        <v>-631.5</v>
      </c>
      <c r="H9212" s="2">
        <v>-23.92</v>
      </c>
      <c r="I9212" s="2"/>
      <c r="J9212" s="2">
        <v>2008</v>
      </c>
      <c r="K9212" s="2">
        <v>20.08</v>
      </c>
      <c r="L9212" s="2">
        <v>0</v>
      </c>
      <c r="M9212" s="2">
        <v>100</v>
      </c>
      <c r="N9212" s="2" t="str">
        <f>"601766"</f>
        <v>601766</v>
      </c>
      <c r="O9212" s="2" t="str">
        <f>"A453612732"</f>
        <v>A453612732</v>
      </c>
      <c r="P9212" s="2" t="str">
        <f>"2639.50"</f>
        <v>2639.50</v>
      </c>
      <c r="Q9212" s="2">
        <v>30</v>
      </c>
      <c r="R9212" s="2">
        <f>Q9212*C9212</f>
        <v>3000</v>
      </c>
    </row>
    <row r="9213" spans="2:18">
      <c r="B9213" s="2" t="s">
        <v>8</v>
      </c>
      <c r="C9213" s="2" t="s">
        <v>9</v>
      </c>
      <c r="D9213" s="4" t="s">
        <v>10</v>
      </c>
      <c r="E9213" s="4"/>
      <c r="F9213" s="4"/>
      <c r="G9213" s="2"/>
      <c r="H9213" s="2">
        <f>SUM(H9197:H9212)</f>
        <v>-178.38</v>
      </c>
      <c r="I9213" s="2"/>
      <c r="J9213" s="2"/>
      <c r="K9213" s="2"/>
      <c r="L9213" s="2"/>
      <c r="M9213" s="2"/>
      <c r="N9213" s="2"/>
      <c r="O9213" s="2"/>
      <c r="P9213" s="2"/>
      <c r="Q9213" s="2"/>
      <c r="R9213" s="2">
        <f>SUM(R9197:R9212)</f>
        <v>134800</v>
      </c>
    </row>
    <row r="9214" customFormat="1" spans="4:9">
      <c r="D9214" s="5"/>
      <c r="E9214" s="5"/>
      <c r="F9214" s="5"/>
      <c r="I9214" s="6">
        <v>42257</v>
      </c>
    </row>
    <row r="9215" customFormat="1" spans="11:11">
      <c r="K9215" s="6">
        <f>I9214+1</f>
        <v>42258</v>
      </c>
    </row>
    <row r="9216" customFormat="1" spans="3:12">
      <c r="C9216" t="s">
        <v>11</v>
      </c>
      <c r="L9216" s="7">
        <f ca="1">NOW()</f>
        <v>42259.9654398148</v>
      </c>
    </row>
    <row r="9217" customFormat="1" spans="10:10">
      <c r="J9217" t="e">
        <f>E9209+1</f>
        <v>#VALUE!</v>
      </c>
    </row>
    <row r="9218" customFormat="1" spans="7:7">
      <c r="G9218" t="s">
        <v>12</v>
      </c>
    </row>
    <row r="9219" customFormat="1" spans="6:6">
      <c r="F9219" t="s">
        <v>13</v>
      </c>
    </row>
    <row r="9220" spans="1:17">
      <c r="A9220" s="2" t="str">
        <f>"币种"</f>
        <v>币种</v>
      </c>
      <c r="B9220" s="2" t="str">
        <f>"余额"</f>
        <v>余额</v>
      </c>
      <c r="C9220" s="2" t="str">
        <f>"可用"</f>
        <v>可用</v>
      </c>
      <c r="D9220" s="2" t="str">
        <f>"可取"</f>
        <v>可取</v>
      </c>
      <c r="E9220" s="2" t="str">
        <f>"参考市值"</f>
        <v>参考市值</v>
      </c>
      <c r="F9220" s="2" t="str">
        <f>"资产"</f>
        <v>资产</v>
      </c>
      <c r="G9220" s="2" t="str">
        <f>"盈亏"</f>
        <v>盈亏</v>
      </c>
      <c r="H9220" s="2"/>
      <c r="I9220" s="2"/>
      <c r="J9220" s="2"/>
      <c r="K9220" s="2"/>
      <c r="L9220" s="2"/>
      <c r="M9220" s="2"/>
      <c r="N9220" s="2"/>
      <c r="O9220" s="2"/>
      <c r="P9220" s="2"/>
      <c r="Q9220" s="2"/>
    </row>
    <row r="9221" spans="1:17">
      <c r="A9221" s="2" t="str">
        <f>"人民币"</f>
        <v>人民币</v>
      </c>
      <c r="B9221" s="2" t="str">
        <f>"5508.71"</f>
        <v>5508.71</v>
      </c>
      <c r="C9221" s="2" t="str">
        <f>"138.54"</f>
        <v>138.54</v>
      </c>
      <c r="D9221" s="2" t="str">
        <f>"138.54"</f>
        <v>138.54</v>
      </c>
      <c r="E9221" s="2" t="str">
        <f>"91616.00"</f>
        <v>91616.00</v>
      </c>
      <c r="F9221" s="2" t="str">
        <f>"91754.54"</f>
        <v>91754.54</v>
      </c>
      <c r="G9221" s="2" t="str">
        <f>"-9194.42"</f>
        <v>-9194.42</v>
      </c>
      <c r="H9221" s="2"/>
      <c r="I9221" s="2"/>
      <c r="J9221" s="2"/>
      <c r="K9221" s="2"/>
      <c r="L9221" s="2"/>
      <c r="M9221" s="2"/>
      <c r="N9221" s="2"/>
      <c r="O9221" s="2"/>
      <c r="P9221" s="2"/>
      <c r="Q9221" s="2"/>
    </row>
    <row r="9222" spans="1:17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8"/>
    </row>
    <row r="9223" spans="1:18">
      <c r="A9223" s="2" t="s">
        <v>0</v>
      </c>
      <c r="B9223" s="2" t="str">
        <f>"证券数量"</f>
        <v>证券数量</v>
      </c>
      <c r="C9223" s="2" t="s">
        <v>1</v>
      </c>
      <c r="D9223" s="2" t="str">
        <f>"价格币种"</f>
        <v>价格币种</v>
      </c>
      <c r="E9223" s="2" t="str">
        <f>"成本价"</f>
        <v>成本价</v>
      </c>
      <c r="F9223" s="2" t="str">
        <f>"浮动盈亏"</f>
        <v>浮动盈亏</v>
      </c>
      <c r="G9223" s="2" t="str">
        <f>"盈亏比例(%)"</f>
        <v>盈亏比例(%)</v>
      </c>
      <c r="H9223" s="2" t="str">
        <f>"折算汇率"</f>
        <v>折算汇率</v>
      </c>
      <c r="I9223" s="2" t="str">
        <f>"最新市值"</f>
        <v>最新市值</v>
      </c>
      <c r="J9223" s="2" t="str">
        <f>"当前价"</f>
        <v>当前价</v>
      </c>
      <c r="K9223" s="2" t="str">
        <f>"今买数量"</f>
        <v>今买数量</v>
      </c>
      <c r="L9223" s="2" t="str">
        <f>"今卖数量"</f>
        <v>今卖数量</v>
      </c>
      <c r="M9223" s="2" t="str">
        <f>"证券代码"</f>
        <v>证券代码</v>
      </c>
      <c r="N9223" s="2" t="str">
        <f>"股东代码"</f>
        <v>股东代码</v>
      </c>
      <c r="O9223" s="2" t="str">
        <f>"成本金额"</f>
        <v>成本金额</v>
      </c>
      <c r="P9223" s="2" t="s">
        <v>2</v>
      </c>
      <c r="Q9223" s="2"/>
      <c r="R9223" s="2" t="s">
        <v>3</v>
      </c>
    </row>
    <row r="9224" spans="1:18">
      <c r="A9224" s="2" t="s">
        <v>4</v>
      </c>
      <c r="B9224" s="9" t="s">
        <v>5</v>
      </c>
      <c r="C9224" s="9" t="s">
        <v>5</v>
      </c>
      <c r="D9224" s="2" t="str">
        <f t="shared" ref="D9224:D9239" si="2751">"人民币"</f>
        <v>人民币</v>
      </c>
      <c r="E9224" s="2">
        <v>19.758</v>
      </c>
      <c r="F9224" s="2">
        <v>-1294.53</v>
      </c>
      <c r="G9224" s="2">
        <v>-8.19</v>
      </c>
      <c r="H9224" s="9" t="s">
        <v>6</v>
      </c>
      <c r="I9224" s="2">
        <v>14512</v>
      </c>
      <c r="J9224" s="2">
        <v>18.14</v>
      </c>
      <c r="K9224" s="2">
        <v>0</v>
      </c>
      <c r="L9224" s="2">
        <v>0</v>
      </c>
      <c r="M9224" s="2" t="str">
        <f>"000936"</f>
        <v>000936</v>
      </c>
      <c r="N9224" s="2" t="str">
        <f t="shared" ref="N9224:N9227" si="2752">"0157472516"</f>
        <v>0157472516</v>
      </c>
      <c r="O9224" s="2" t="str">
        <f>"15806.53"</f>
        <v>15806.53</v>
      </c>
      <c r="P9224" s="2">
        <v>30</v>
      </c>
      <c r="Q9224" s="2">
        <f t="shared" ref="Q9224:Q9239" si="2753">P9224*B9224</f>
        <v>24000</v>
      </c>
      <c r="R9224" s="2">
        <f t="shared" ref="R9224:R9239" si="2754">(Q9224-O9224)/O9224*100</f>
        <v>51.835981711356</v>
      </c>
    </row>
    <row r="9225" spans="1:18">
      <c r="A9225" s="2" t="str">
        <f>"创业板B"</f>
        <v>创业板B</v>
      </c>
      <c r="B9225" s="2">
        <v>10000</v>
      </c>
      <c r="C9225" s="2">
        <v>10000</v>
      </c>
      <c r="D9225" s="2" t="str">
        <f>"人民币"</f>
        <v>人民币</v>
      </c>
      <c r="E9225" s="2">
        <v>1.116</v>
      </c>
      <c r="F9225" s="2">
        <v>-927.5</v>
      </c>
      <c r="G9225" s="2">
        <v>-8.33</v>
      </c>
      <c r="H9225" s="2"/>
      <c r="I9225" s="2">
        <v>10230</v>
      </c>
      <c r="J9225" s="2">
        <v>1.023</v>
      </c>
      <c r="K9225" s="2">
        <v>0</v>
      </c>
      <c r="L9225" s="2">
        <v>0</v>
      </c>
      <c r="M9225" s="2" t="str">
        <f>"150153"</f>
        <v>150153</v>
      </c>
      <c r="N9225" s="2" t="str">
        <f>"0157472516"</f>
        <v>0157472516</v>
      </c>
      <c r="O9225" s="2" t="str">
        <f>"11157.50"</f>
        <v>11157.50</v>
      </c>
      <c r="P9225" s="2">
        <v>1.3</v>
      </c>
      <c r="Q9225" s="2">
        <f>P9225*B9225</f>
        <v>13000</v>
      </c>
      <c r="R9225" s="2">
        <f>(Q9225-O9225)/O9225*100</f>
        <v>16.5135559041004</v>
      </c>
    </row>
    <row r="9226" spans="1:18">
      <c r="A9226" s="2" t="s">
        <v>7</v>
      </c>
      <c r="B9226" s="2">
        <v>600</v>
      </c>
      <c r="C9226" s="2">
        <v>600</v>
      </c>
      <c r="D9226" s="2" t="str">
        <f>"人民币"</f>
        <v>人民币</v>
      </c>
      <c r="E9226" s="2">
        <v>17.548</v>
      </c>
      <c r="F9226" s="2">
        <v>-310.88</v>
      </c>
      <c r="G9226" s="2">
        <v>-2.95</v>
      </c>
      <c r="H9226" s="2"/>
      <c r="I9226" s="2">
        <v>10218</v>
      </c>
      <c r="J9226" s="2">
        <v>17.03</v>
      </c>
      <c r="K9226" s="2">
        <v>0</v>
      </c>
      <c r="L9226" s="2">
        <v>0</v>
      </c>
      <c r="M9226" s="2" t="str">
        <f>"600008"</f>
        <v>600008</v>
      </c>
      <c r="N9226" s="2" t="str">
        <f t="shared" ref="N9226:N9229" si="2755">"A453612732"</f>
        <v>A453612732</v>
      </c>
      <c r="O9226" s="2" t="str">
        <f>"10528.88"</f>
        <v>10528.88</v>
      </c>
      <c r="P9226" s="2">
        <v>25</v>
      </c>
      <c r="Q9226" s="2">
        <f>P9226*B9226</f>
        <v>15000</v>
      </c>
      <c r="R9226" s="2">
        <f>(Q9226-O9226)/O9226*100</f>
        <v>42.4652954540274</v>
      </c>
    </row>
    <row r="9227" spans="1:18">
      <c r="A9227" s="2" t="str">
        <f>"华英农业"</f>
        <v>华英农业</v>
      </c>
      <c r="B9227" s="2">
        <v>600</v>
      </c>
      <c r="C9227" s="2">
        <v>300</v>
      </c>
      <c r="D9227" s="2" t="str">
        <f>"人民币"</f>
        <v>人民币</v>
      </c>
      <c r="E9227" s="2">
        <v>14.948</v>
      </c>
      <c r="F9227" s="2">
        <v>-418.66</v>
      </c>
      <c r="G9227" s="2">
        <v>-4.67</v>
      </c>
      <c r="H9227" s="2"/>
      <c r="I9227" s="2">
        <v>8550</v>
      </c>
      <c r="J9227" s="2">
        <v>14.25</v>
      </c>
      <c r="K9227" s="2">
        <v>300</v>
      </c>
      <c r="L9227" s="2">
        <v>0</v>
      </c>
      <c r="M9227" s="2" t="str">
        <f>"002321"</f>
        <v>002321</v>
      </c>
      <c r="N9227" s="2" t="str">
        <f>"0157472516"</f>
        <v>0157472516</v>
      </c>
      <c r="O9227" s="2" t="str">
        <f>"8968.66"</f>
        <v>8968.66</v>
      </c>
      <c r="P9227" s="2">
        <v>25</v>
      </c>
      <c r="Q9227" s="2">
        <f>P9227*B9227</f>
        <v>15000</v>
      </c>
      <c r="R9227" s="2">
        <f>(Q9227-O9227)/O9227*100</f>
        <v>67.2490650777262</v>
      </c>
    </row>
    <row r="9228" spans="1:18">
      <c r="A9228" s="2" t="str">
        <f>"*ST阳化"</f>
        <v>*ST阳化</v>
      </c>
      <c r="B9228" s="2">
        <v>900</v>
      </c>
      <c r="C9228" s="2">
        <v>600</v>
      </c>
      <c r="D9228" s="2" t="str">
        <f>"人民币"</f>
        <v>人民币</v>
      </c>
      <c r="E9228" s="2">
        <v>7.599</v>
      </c>
      <c r="F9228" s="2">
        <v>-80.2</v>
      </c>
      <c r="G9228" s="2">
        <v>-1.17</v>
      </c>
      <c r="H9228" s="2"/>
      <c r="I9228" s="2">
        <v>6759</v>
      </c>
      <c r="J9228" s="2">
        <v>7.51</v>
      </c>
      <c r="K9228" s="2">
        <v>300</v>
      </c>
      <c r="L9228" s="2">
        <v>0</v>
      </c>
      <c r="M9228" s="2" t="str">
        <f>"600691"</f>
        <v>600691</v>
      </c>
      <c r="N9228" s="2" t="str">
        <f>"A453612732"</f>
        <v>A453612732</v>
      </c>
      <c r="O9228" s="2" t="str">
        <f>"6839.20"</f>
        <v>6839.20</v>
      </c>
      <c r="P9228" s="2">
        <v>11</v>
      </c>
      <c r="Q9228" s="2">
        <f>P9228*B9228</f>
        <v>9900</v>
      </c>
      <c r="R9228" s="2">
        <f>(Q9228-O9228)/O9228*100</f>
        <v>44.7537723710376</v>
      </c>
    </row>
    <row r="9229" spans="1:18">
      <c r="A9229" s="2" t="str">
        <f>"雪峰科技"</f>
        <v>雪峰科技</v>
      </c>
      <c r="B9229" s="2">
        <v>200</v>
      </c>
      <c r="C9229" s="2">
        <v>100</v>
      </c>
      <c r="D9229" s="2" t="str">
        <f>"人民币"</f>
        <v>人民币</v>
      </c>
      <c r="E9229" s="2">
        <v>37.898</v>
      </c>
      <c r="F9229" s="2">
        <v>-1239.59</v>
      </c>
      <c r="G9229" s="2">
        <v>-16.35</v>
      </c>
      <c r="H9229" s="2"/>
      <c r="I9229" s="2">
        <v>6340</v>
      </c>
      <c r="J9229" s="2">
        <v>31.7</v>
      </c>
      <c r="K9229" s="2">
        <v>100</v>
      </c>
      <c r="L9229" s="2">
        <v>0</v>
      </c>
      <c r="M9229" s="2" t="str">
        <f>"603227"</f>
        <v>603227</v>
      </c>
      <c r="N9229" s="2" t="str">
        <f>"A453612732"</f>
        <v>A453612732</v>
      </c>
      <c r="O9229" s="2" t="str">
        <f>"7579.59"</f>
        <v>7579.59</v>
      </c>
      <c r="P9229" s="2">
        <v>42</v>
      </c>
      <c r="Q9229" s="2">
        <f>P9229*B9229</f>
        <v>8400</v>
      </c>
      <c r="R9229" s="2">
        <f>(Q9229-O9229)/O9229*100</f>
        <v>10.8239363870605</v>
      </c>
    </row>
    <row r="9230" spans="1:18">
      <c r="A9230" s="2" t="str">
        <f>"三花股份"</f>
        <v>三花股份</v>
      </c>
      <c r="B9230" s="2">
        <v>400</v>
      </c>
      <c r="C9230" s="2">
        <v>400</v>
      </c>
      <c r="D9230" s="2" t="str">
        <f>"人民币"</f>
        <v>人民币</v>
      </c>
      <c r="E9230" s="2">
        <v>13.737</v>
      </c>
      <c r="F9230" s="2">
        <v>69.25</v>
      </c>
      <c r="G9230" s="2">
        <v>1.26</v>
      </c>
      <c r="H9230" s="2"/>
      <c r="I9230" s="2">
        <v>5564</v>
      </c>
      <c r="J9230" s="2">
        <v>13.91</v>
      </c>
      <c r="K9230" s="2">
        <v>0</v>
      </c>
      <c r="L9230" s="2">
        <v>0</v>
      </c>
      <c r="M9230" s="2" t="str">
        <f>"002050"</f>
        <v>002050</v>
      </c>
      <c r="N9230" s="2" t="str">
        <f t="shared" ref="N9230:N9235" si="2756">"0157472516"</f>
        <v>0157472516</v>
      </c>
      <c r="O9230" s="2" t="str">
        <f>"5494.75"</f>
        <v>5494.75</v>
      </c>
      <c r="P9230" s="2">
        <v>20</v>
      </c>
      <c r="Q9230" s="2">
        <f>P9230*B9230</f>
        <v>8000</v>
      </c>
      <c r="R9230" s="2">
        <f>(Q9230-O9230)/O9230*100</f>
        <v>45.5935210883116</v>
      </c>
    </row>
    <row r="9231" spans="1:18">
      <c r="A9231" s="2" t="str">
        <f>"农 产 品"</f>
        <v>农 产 品</v>
      </c>
      <c r="B9231" s="2">
        <v>200</v>
      </c>
      <c r="C9231" s="2">
        <v>200</v>
      </c>
      <c r="D9231" s="2" t="str">
        <f>"人民币"</f>
        <v>人民币</v>
      </c>
      <c r="E9231" s="2">
        <v>25.665</v>
      </c>
      <c r="F9231" s="2">
        <v>-601</v>
      </c>
      <c r="G9231" s="2">
        <v>-11.71</v>
      </c>
      <c r="H9231" s="2"/>
      <c r="I9231" s="2">
        <v>4532</v>
      </c>
      <c r="J9231" s="2">
        <v>22.66</v>
      </c>
      <c r="K9231" s="2">
        <v>0</v>
      </c>
      <c r="L9231" s="2">
        <v>0</v>
      </c>
      <c r="M9231" s="2" t="str">
        <f>"000061"</f>
        <v>000061</v>
      </c>
      <c r="N9231" s="2" t="str">
        <f>"0157472516"</f>
        <v>0157472516</v>
      </c>
      <c r="O9231" s="2" t="str">
        <f>"5133.00"</f>
        <v>5133.00</v>
      </c>
      <c r="P9231" s="2">
        <v>35</v>
      </c>
      <c r="Q9231" s="2">
        <f>P9231*B9231</f>
        <v>7000</v>
      </c>
      <c r="R9231" s="2">
        <f>(Q9231-O9231)/O9231*100</f>
        <v>36.3724917202416</v>
      </c>
    </row>
    <row r="9232" spans="1:18">
      <c r="A9232" s="2" t="str">
        <f>"北京城建"</f>
        <v>北京城建</v>
      </c>
      <c r="B9232" s="2">
        <v>200</v>
      </c>
      <c r="C9232" s="2">
        <v>200</v>
      </c>
      <c r="D9232" s="2" t="str">
        <f>"人民币"</f>
        <v>人民币</v>
      </c>
      <c r="E9232" s="2">
        <v>24.605</v>
      </c>
      <c r="F9232" s="2">
        <v>-394.99</v>
      </c>
      <c r="G9232" s="2">
        <v>-8.03</v>
      </c>
      <c r="H9232" s="2"/>
      <c r="I9232" s="2">
        <v>4526</v>
      </c>
      <c r="J9232" s="2">
        <v>22.63</v>
      </c>
      <c r="K9232" s="2">
        <v>0</v>
      </c>
      <c r="L9232" s="2">
        <v>0</v>
      </c>
      <c r="M9232" s="2" t="str">
        <f>"600266"</f>
        <v>600266</v>
      </c>
      <c r="N9232" s="2" t="str">
        <f t="shared" ref="N9232:N9234" si="2757">"A453612732"</f>
        <v>A453612732</v>
      </c>
      <c r="O9232" s="2" t="str">
        <f>"4920.99"</f>
        <v>4920.99</v>
      </c>
      <c r="P9232" s="2">
        <v>28</v>
      </c>
      <c r="Q9232" s="2">
        <f>P9232*B9232</f>
        <v>5600</v>
      </c>
      <c r="R9232" s="2">
        <f>(Q9232-O9232)/O9232*100</f>
        <v>13.7982397850839</v>
      </c>
    </row>
    <row r="9233" spans="1:18">
      <c r="A9233" s="2" t="str">
        <f>"上汽集团"</f>
        <v>上汽集团</v>
      </c>
      <c r="B9233" s="2">
        <v>200</v>
      </c>
      <c r="C9233" s="2">
        <v>200</v>
      </c>
      <c r="D9233" s="2" t="str">
        <f>"人民币"</f>
        <v>人民币</v>
      </c>
      <c r="E9233" s="2">
        <v>24.736</v>
      </c>
      <c r="F9233" s="2">
        <v>-449.12</v>
      </c>
      <c r="G9233" s="2">
        <v>-9.08</v>
      </c>
      <c r="H9233" s="2"/>
      <c r="I9233" s="2">
        <v>4498</v>
      </c>
      <c r="J9233" s="2">
        <v>22.49</v>
      </c>
      <c r="K9233" s="2">
        <v>0</v>
      </c>
      <c r="L9233" s="2">
        <v>0</v>
      </c>
      <c r="M9233" s="2" t="str">
        <f>"600104"</f>
        <v>600104</v>
      </c>
      <c r="N9233" s="2" t="str">
        <f>"A453612732"</f>
        <v>A453612732</v>
      </c>
      <c r="O9233" s="2" t="str">
        <f>"4947.12"</f>
        <v>4947.12</v>
      </c>
      <c r="P9233" s="2">
        <v>35</v>
      </c>
      <c r="Q9233" s="2">
        <f>P9233*B9233</f>
        <v>7000</v>
      </c>
      <c r="R9233" s="2">
        <f>(Q9233-O9233)/O9233*100</f>
        <v>41.4964666310904</v>
      </c>
    </row>
    <row r="9234" spans="1:18">
      <c r="A9234" s="2" t="str">
        <f>"中海集运"</f>
        <v>中海集运</v>
      </c>
      <c r="B9234" s="2">
        <v>400</v>
      </c>
      <c r="C9234" s="2">
        <v>400</v>
      </c>
      <c r="D9234" s="2" t="str">
        <f>"人民币"</f>
        <v>人民币</v>
      </c>
      <c r="E9234" s="2">
        <v>9.099</v>
      </c>
      <c r="F9234" s="2">
        <v>-167.68</v>
      </c>
      <c r="G9234" s="2">
        <v>-4.6</v>
      </c>
      <c r="H9234" s="2"/>
      <c r="I9234" s="2">
        <v>3472</v>
      </c>
      <c r="J9234" s="2">
        <v>8.68</v>
      </c>
      <c r="K9234" s="2">
        <v>0</v>
      </c>
      <c r="L9234" s="2">
        <v>0</v>
      </c>
      <c r="M9234" s="2" t="str">
        <f>"601866"</f>
        <v>601866</v>
      </c>
      <c r="N9234" s="2" t="str">
        <f>"A453612732"</f>
        <v>A453612732</v>
      </c>
      <c r="O9234" s="2" t="str">
        <f>"3639.68"</f>
        <v>3639.68</v>
      </c>
      <c r="P9234" s="2">
        <v>12</v>
      </c>
      <c r="Q9234" s="2">
        <f>P9234*B9234</f>
        <v>4800</v>
      </c>
      <c r="R9234" s="2">
        <f>(Q9234-O9234)/O9234*100</f>
        <v>31.8797256901706</v>
      </c>
    </row>
    <row r="9235" spans="1:18">
      <c r="A9235" s="2" t="str">
        <f>"中航军B"</f>
        <v>中航军B</v>
      </c>
      <c r="B9235" s="2">
        <v>3000</v>
      </c>
      <c r="C9235" s="2">
        <v>3000</v>
      </c>
      <c r="D9235" s="2" t="str">
        <f>"人民币"</f>
        <v>人民币</v>
      </c>
      <c r="E9235" s="2">
        <v>0.972</v>
      </c>
      <c r="F9235" s="2">
        <v>-62</v>
      </c>
      <c r="G9235" s="2">
        <v>-2.16</v>
      </c>
      <c r="H9235" s="2"/>
      <c r="I9235" s="2">
        <v>2853</v>
      </c>
      <c r="J9235" s="2">
        <v>0.951</v>
      </c>
      <c r="K9235" s="2">
        <v>0</v>
      </c>
      <c r="L9235" s="2">
        <v>0</v>
      </c>
      <c r="M9235" s="2" t="str">
        <f>"150222"</f>
        <v>150222</v>
      </c>
      <c r="N9235" s="2" t="str">
        <f>"0157472516"</f>
        <v>0157472516</v>
      </c>
      <c r="O9235" s="2" t="str">
        <f>"2915.00"</f>
        <v>2915.00</v>
      </c>
      <c r="P9235" s="2">
        <v>1.1</v>
      </c>
      <c r="Q9235" s="2">
        <f>P9235*B9235</f>
        <v>3300</v>
      </c>
      <c r="R9235" s="2">
        <f>(Q9235-O9235)/O9235*100</f>
        <v>13.2075471698113</v>
      </c>
    </row>
    <row r="9236" spans="1:18">
      <c r="A9236" s="2" t="str">
        <f>"华贸物流"</f>
        <v>华贸物流</v>
      </c>
      <c r="B9236" s="2">
        <v>200</v>
      </c>
      <c r="C9236" s="2">
        <v>200</v>
      </c>
      <c r="D9236" s="2" t="str">
        <f>"人民币"</f>
        <v>人民币</v>
      </c>
      <c r="E9236" s="2">
        <v>16.576</v>
      </c>
      <c r="F9236" s="2">
        <v>-473.12</v>
      </c>
      <c r="G9236" s="2">
        <v>-14.27</v>
      </c>
      <c r="H9236" s="2"/>
      <c r="I9236" s="2">
        <v>2842</v>
      </c>
      <c r="J9236" s="2">
        <v>14.21</v>
      </c>
      <c r="K9236" s="2">
        <v>0</v>
      </c>
      <c r="L9236" s="2">
        <v>0</v>
      </c>
      <c r="M9236" s="2" t="str">
        <f>"603128"</f>
        <v>603128</v>
      </c>
      <c r="N9236" s="2" t="str">
        <f t="shared" ref="N9236:N9239" si="2758">"A453612732"</f>
        <v>A453612732</v>
      </c>
      <c r="O9236" s="2" t="str">
        <f>"3315.12"</f>
        <v>3315.12</v>
      </c>
      <c r="P9236" s="2">
        <v>20</v>
      </c>
      <c r="Q9236" s="2">
        <f>P9236*B9236</f>
        <v>4000</v>
      </c>
      <c r="R9236" s="2">
        <f>(Q9236-O9236)/O9236*100</f>
        <v>20.6592823185888</v>
      </c>
    </row>
    <row r="9237" spans="1:18">
      <c r="A9237" s="2" t="str">
        <f>"盛达矿业"</f>
        <v>盛达矿业</v>
      </c>
      <c r="B9237" s="2">
        <v>100</v>
      </c>
      <c r="C9237" s="2">
        <v>100</v>
      </c>
      <c r="D9237" s="2" t="str">
        <f>"人民币"</f>
        <v>人民币</v>
      </c>
      <c r="E9237" s="2">
        <v>38.308</v>
      </c>
      <c r="F9237" s="2">
        <v>-1175.77</v>
      </c>
      <c r="G9237" s="2">
        <v>-30.69</v>
      </c>
      <c r="H9237" s="2"/>
      <c r="I9237" s="2">
        <v>2655</v>
      </c>
      <c r="J9237" s="2">
        <v>26.55</v>
      </c>
      <c r="K9237" s="2">
        <v>0</v>
      </c>
      <c r="L9237" s="2">
        <v>100</v>
      </c>
      <c r="M9237" s="2" t="str">
        <f>"000603"</f>
        <v>000603</v>
      </c>
      <c r="N9237" s="2" t="str">
        <f>"0157472516"</f>
        <v>0157472516</v>
      </c>
      <c r="O9237" s="2" t="str">
        <f>"3830.77"</f>
        <v>3830.77</v>
      </c>
      <c r="P9237" s="2">
        <v>40</v>
      </c>
      <c r="Q9237" s="2">
        <f>P9237*B9237</f>
        <v>4000</v>
      </c>
      <c r="R9237" s="2">
        <f>(Q9237-O9237)/O9237*100</f>
        <v>4.41764971533138</v>
      </c>
    </row>
    <row r="9238" spans="1:18">
      <c r="A9238" s="2" t="str">
        <f>"大众交通"</f>
        <v>大众交通</v>
      </c>
      <c r="B9238" s="2">
        <v>100</v>
      </c>
      <c r="C9238" s="2">
        <v>100</v>
      </c>
      <c r="D9238" s="2" t="str">
        <f>"人民币"</f>
        <v>人民币</v>
      </c>
      <c r="E9238" s="2">
        <v>30.941</v>
      </c>
      <c r="F9238" s="2">
        <v>-1037.13</v>
      </c>
      <c r="G9238" s="2">
        <v>-33.52</v>
      </c>
      <c r="H9238" s="2"/>
      <c r="I9238" s="2">
        <v>2057</v>
      </c>
      <c r="J9238" s="2">
        <v>20.57</v>
      </c>
      <c r="K9238" s="2">
        <v>0</v>
      </c>
      <c r="L9238" s="2">
        <v>0</v>
      </c>
      <c r="M9238" s="2" t="str">
        <f>"600611"</f>
        <v>600611</v>
      </c>
      <c r="N9238" s="2" t="str">
        <f>"A453612732"</f>
        <v>A453612732</v>
      </c>
      <c r="O9238" s="2" t="str">
        <f>"3094.13"</f>
        <v>3094.13</v>
      </c>
      <c r="P9238" s="2">
        <v>28</v>
      </c>
      <c r="Q9238" s="2">
        <f>P9238*B9238</f>
        <v>2800</v>
      </c>
      <c r="R9238" s="2">
        <f>(Q9238-O9238)/O9238*100</f>
        <v>-9.50606470962759</v>
      </c>
    </row>
    <row r="9239" spans="1:18">
      <c r="A9239" s="2" t="str">
        <f>"中国中车"</f>
        <v>中国中车</v>
      </c>
      <c r="B9239" s="2">
        <v>100</v>
      </c>
      <c r="C9239" s="2">
        <v>100</v>
      </c>
      <c r="D9239" s="2" t="str">
        <f>"人民币"</f>
        <v>人民币</v>
      </c>
      <c r="E9239" s="2">
        <v>26.395</v>
      </c>
      <c r="F9239" s="2">
        <v>-631.5</v>
      </c>
      <c r="G9239" s="2">
        <v>-23.92</v>
      </c>
      <c r="H9239" s="2"/>
      <c r="I9239" s="2">
        <v>2008</v>
      </c>
      <c r="J9239" s="2">
        <v>20.08</v>
      </c>
      <c r="K9239" s="2">
        <v>0</v>
      </c>
      <c r="L9239" s="2">
        <v>100</v>
      </c>
      <c r="M9239" s="2" t="str">
        <f>"601766"</f>
        <v>601766</v>
      </c>
      <c r="N9239" s="2" t="str">
        <f>"A453612732"</f>
        <v>A453612732</v>
      </c>
      <c r="O9239" s="2" t="str">
        <f>"2639.50"</f>
        <v>2639.50</v>
      </c>
      <c r="P9239" s="2">
        <v>30</v>
      </c>
      <c r="Q9239" s="2">
        <f>P9239*B9239</f>
        <v>3000</v>
      </c>
      <c r="R9239" s="2">
        <f>(Q9239-O9239)/O9239*100</f>
        <v>13.6578897518469</v>
      </c>
    </row>
    <row r="9240" spans="1:18">
      <c r="A9240" s="2" t="s">
        <v>8</v>
      </c>
      <c r="B9240" s="2" t="s">
        <v>9</v>
      </c>
      <c r="C9240" s="4" t="s">
        <v>10</v>
      </c>
      <c r="D9240" s="4"/>
      <c r="E9240" s="4"/>
      <c r="F9240" s="2"/>
      <c r="G9240" s="2">
        <f>SUM(G9224:G9239)</f>
        <v>-178.38</v>
      </c>
      <c r="H9240" s="2"/>
      <c r="I9240" s="2"/>
      <c r="J9240" s="2"/>
      <c r="K9240" s="2"/>
      <c r="L9240" s="2"/>
      <c r="M9240" s="2"/>
      <c r="N9240" s="2"/>
      <c r="O9240" s="2"/>
      <c r="P9240" s="2"/>
      <c r="Q9240" s="2">
        <f>SUM(Q9224:Q9239)</f>
        <v>134800</v>
      </c>
      <c r="R9240" s="2"/>
    </row>
    <row r="9241" customFormat="1" spans="3:8">
      <c r="C9241" s="5"/>
      <c r="D9241" s="5"/>
      <c r="E9241" s="5"/>
      <c r="H9241" s="6">
        <v>42257</v>
      </c>
    </row>
    <row r="9242" customFormat="1" spans="10:10">
      <c r="J9242" s="6">
        <f>H9241+1</f>
        <v>42258</v>
      </c>
    </row>
    <row r="9243" customFormat="1" spans="2:11">
      <c r="B9243" t="s">
        <v>11</v>
      </c>
      <c r="K9243" s="7">
        <f ca="1">NOW()</f>
        <v>42259.9654398148</v>
      </c>
    </row>
    <row r="9244" customFormat="1" spans="9:9">
      <c r="I9244" t="e">
        <f>D9236+1</f>
        <v>#VALUE!</v>
      </c>
    </row>
    <row r="9245" customFormat="1"/>
    <row r="9246" spans="1:18">
      <c r="A9246" s="2" t="s">
        <v>0</v>
      </c>
      <c r="B9246" s="2" t="str">
        <f>"证券数量"</f>
        <v>证券数量</v>
      </c>
      <c r="C9246" s="2" t="s">
        <v>1</v>
      </c>
      <c r="D9246" s="2" t="str">
        <f>"价格币种"</f>
        <v>价格币种</v>
      </c>
      <c r="E9246" s="2" t="str">
        <f>"成本价"</f>
        <v>成本价</v>
      </c>
      <c r="F9246" s="2" t="str">
        <f>"浮动盈亏"</f>
        <v>浮动盈亏</v>
      </c>
      <c r="G9246" s="2" t="str">
        <f>"盈亏比例(%)"</f>
        <v>盈亏比例(%)</v>
      </c>
      <c r="H9246" s="2" t="str">
        <f>"折算汇率"</f>
        <v>折算汇率</v>
      </c>
      <c r="I9246" s="2" t="str">
        <f>"最新市值"</f>
        <v>最新市值</v>
      </c>
      <c r="J9246" s="2" t="str">
        <f>"当前价"</f>
        <v>当前价</v>
      </c>
      <c r="K9246" s="2" t="str">
        <f>"今买数量"</f>
        <v>今买数量</v>
      </c>
      <c r="L9246" s="2" t="str">
        <f>"今卖数量"</f>
        <v>今卖数量</v>
      </c>
      <c r="M9246" s="2" t="str">
        <f>"证券代码"</f>
        <v>证券代码</v>
      </c>
      <c r="N9246" s="2" t="str">
        <f>"股东代码"</f>
        <v>股东代码</v>
      </c>
      <c r="O9246" s="2" t="str">
        <f>"成本金额"</f>
        <v>成本金额</v>
      </c>
      <c r="P9246" s="2" t="s">
        <v>2</v>
      </c>
      <c r="Q9246" s="2"/>
      <c r="R9246" s="2" t="s">
        <v>3</v>
      </c>
    </row>
    <row r="9247" spans="1:18">
      <c r="A9247" s="2" t="s">
        <v>4</v>
      </c>
      <c r="B9247" s="9" t="s">
        <v>5</v>
      </c>
      <c r="C9247" s="9" t="s">
        <v>5</v>
      </c>
      <c r="D9247" s="2" t="str">
        <f t="shared" ref="D9247:D9262" si="2759">"人民币"</f>
        <v>人民币</v>
      </c>
      <c r="E9247" s="2">
        <v>19.758</v>
      </c>
      <c r="F9247" s="2">
        <v>-1294.53</v>
      </c>
      <c r="G9247" s="2">
        <v>-8.19</v>
      </c>
      <c r="H9247" s="9" t="s">
        <v>6</v>
      </c>
      <c r="I9247" s="2">
        <v>14512</v>
      </c>
      <c r="J9247" s="2">
        <v>18.14</v>
      </c>
      <c r="K9247" s="2">
        <v>0</v>
      </c>
      <c r="L9247" s="2">
        <v>0</v>
      </c>
      <c r="M9247" s="2" t="str">
        <f>"000936"</f>
        <v>000936</v>
      </c>
      <c r="N9247" s="2" t="str">
        <f t="shared" ref="N9247:N9250" si="2760">"0157472516"</f>
        <v>0157472516</v>
      </c>
      <c r="O9247" s="2" t="str">
        <f>"15806.53"</f>
        <v>15806.53</v>
      </c>
      <c r="P9247" s="2">
        <v>30</v>
      </c>
      <c r="Q9247" s="2">
        <f t="shared" ref="Q9247:Q9262" si="2761">P9247*B9247</f>
        <v>24000</v>
      </c>
      <c r="R9247" s="2">
        <f t="shared" ref="R9247:R9262" si="2762">(Q9247-O9247)/O9247*100</f>
        <v>51.835981711356</v>
      </c>
    </row>
    <row r="9248" spans="1:18">
      <c r="A9248" s="2" t="str">
        <f>"创业板B"</f>
        <v>创业板B</v>
      </c>
      <c r="B9248" s="2">
        <v>10000</v>
      </c>
      <c r="C9248" s="2">
        <v>10000</v>
      </c>
      <c r="D9248" s="2" t="str">
        <f>"人民币"</f>
        <v>人民币</v>
      </c>
      <c r="E9248" s="2">
        <v>1.116</v>
      </c>
      <c r="F9248" s="2">
        <v>-927.5</v>
      </c>
      <c r="G9248" s="2">
        <v>-8.33</v>
      </c>
      <c r="H9248" s="2"/>
      <c r="I9248" s="2">
        <v>10230</v>
      </c>
      <c r="J9248" s="2">
        <v>1.023</v>
      </c>
      <c r="K9248" s="2">
        <v>0</v>
      </c>
      <c r="L9248" s="2">
        <v>0</v>
      </c>
      <c r="M9248" s="2" t="str">
        <f>"150153"</f>
        <v>150153</v>
      </c>
      <c r="N9248" s="2" t="str">
        <f>"0157472516"</f>
        <v>0157472516</v>
      </c>
      <c r="O9248" s="2" t="str">
        <f>"11157.50"</f>
        <v>11157.50</v>
      </c>
      <c r="P9248" s="2">
        <v>1.3</v>
      </c>
      <c r="Q9248" s="2">
        <f>P9248*B9248</f>
        <v>13000</v>
      </c>
      <c r="R9248" s="2">
        <f>(Q9248-O9248)/O9248*100</f>
        <v>16.5135559041004</v>
      </c>
    </row>
    <row r="9249" spans="1:18">
      <c r="A9249" s="2" t="s">
        <v>7</v>
      </c>
      <c r="B9249" s="2">
        <v>600</v>
      </c>
      <c r="C9249" s="2">
        <v>600</v>
      </c>
      <c r="D9249" s="2" t="str">
        <f>"人民币"</f>
        <v>人民币</v>
      </c>
      <c r="E9249" s="2">
        <v>17.548</v>
      </c>
      <c r="F9249" s="2">
        <v>-310.88</v>
      </c>
      <c r="G9249" s="2">
        <v>-2.95</v>
      </c>
      <c r="H9249" s="2"/>
      <c r="I9249" s="2">
        <v>10218</v>
      </c>
      <c r="J9249" s="2">
        <v>17.03</v>
      </c>
      <c r="K9249" s="2">
        <v>0</v>
      </c>
      <c r="L9249" s="2">
        <v>0</v>
      </c>
      <c r="M9249" s="2" t="str">
        <f>"600008"</f>
        <v>600008</v>
      </c>
      <c r="N9249" s="2" t="str">
        <f t="shared" ref="N9249:N9252" si="2763">"A453612732"</f>
        <v>A453612732</v>
      </c>
      <c r="O9249" s="2" t="str">
        <f>"10528.88"</f>
        <v>10528.88</v>
      </c>
      <c r="P9249" s="2">
        <v>25</v>
      </c>
      <c r="Q9249" s="2">
        <f>P9249*B9249</f>
        <v>15000</v>
      </c>
      <c r="R9249" s="2">
        <f>(Q9249-O9249)/O9249*100</f>
        <v>42.4652954540274</v>
      </c>
    </row>
    <row r="9250" spans="1:18">
      <c r="A9250" s="2" t="str">
        <f>"华英农业"</f>
        <v>华英农业</v>
      </c>
      <c r="B9250" s="2">
        <v>600</v>
      </c>
      <c r="C9250" s="2">
        <v>300</v>
      </c>
      <c r="D9250" s="2" t="str">
        <f>"人民币"</f>
        <v>人民币</v>
      </c>
      <c r="E9250" s="2">
        <v>14.948</v>
      </c>
      <c r="F9250" s="2">
        <v>-418.66</v>
      </c>
      <c r="G9250" s="2">
        <v>-4.67</v>
      </c>
      <c r="H9250" s="2"/>
      <c r="I9250" s="2">
        <v>8550</v>
      </c>
      <c r="J9250" s="2">
        <v>14.25</v>
      </c>
      <c r="K9250" s="2">
        <v>300</v>
      </c>
      <c r="L9250" s="2">
        <v>0</v>
      </c>
      <c r="M9250" s="2" t="str">
        <f>"002321"</f>
        <v>002321</v>
      </c>
      <c r="N9250" s="2" t="str">
        <f>"0157472516"</f>
        <v>0157472516</v>
      </c>
      <c r="O9250" s="2" t="str">
        <f>"8968.66"</f>
        <v>8968.66</v>
      </c>
      <c r="P9250" s="2">
        <v>25</v>
      </c>
      <c r="Q9250" s="2">
        <f>P9250*B9250</f>
        <v>15000</v>
      </c>
      <c r="R9250" s="2">
        <f>(Q9250-O9250)/O9250*100</f>
        <v>67.2490650777262</v>
      </c>
    </row>
    <row r="9251" spans="1:18">
      <c r="A9251" s="2" t="str">
        <f>"*ST阳化"</f>
        <v>*ST阳化</v>
      </c>
      <c r="B9251" s="2">
        <v>900</v>
      </c>
      <c r="C9251" s="2">
        <v>600</v>
      </c>
      <c r="D9251" s="2" t="str">
        <f>"人民币"</f>
        <v>人民币</v>
      </c>
      <c r="E9251" s="2">
        <v>7.599</v>
      </c>
      <c r="F9251" s="2">
        <v>-80.2</v>
      </c>
      <c r="G9251" s="2">
        <v>-1.17</v>
      </c>
      <c r="H9251" s="2"/>
      <c r="I9251" s="2">
        <v>6759</v>
      </c>
      <c r="J9251" s="2">
        <v>7.51</v>
      </c>
      <c r="K9251" s="2">
        <v>300</v>
      </c>
      <c r="L9251" s="2">
        <v>0</v>
      </c>
      <c r="M9251" s="2" t="str">
        <f>"600691"</f>
        <v>600691</v>
      </c>
      <c r="N9251" s="2" t="str">
        <f>"A453612732"</f>
        <v>A453612732</v>
      </c>
      <c r="O9251" s="2" t="str">
        <f>"6839.20"</f>
        <v>6839.20</v>
      </c>
      <c r="P9251" s="2">
        <v>11</v>
      </c>
      <c r="Q9251" s="2">
        <f>P9251*B9251</f>
        <v>9900</v>
      </c>
      <c r="R9251" s="2">
        <f>(Q9251-O9251)/O9251*100</f>
        <v>44.7537723710376</v>
      </c>
    </row>
    <row r="9252" spans="1:18">
      <c r="A9252" s="2" t="str">
        <f>"雪峰科技"</f>
        <v>雪峰科技</v>
      </c>
      <c r="B9252" s="2">
        <v>200</v>
      </c>
      <c r="C9252" s="2">
        <v>100</v>
      </c>
      <c r="D9252" s="2" t="str">
        <f>"人民币"</f>
        <v>人民币</v>
      </c>
      <c r="E9252" s="2">
        <v>37.898</v>
      </c>
      <c r="F9252" s="2">
        <v>-1239.59</v>
      </c>
      <c r="G9252" s="2">
        <v>-16.35</v>
      </c>
      <c r="H9252" s="2"/>
      <c r="I9252" s="2">
        <v>6340</v>
      </c>
      <c r="J9252" s="2">
        <v>31.7</v>
      </c>
      <c r="K9252" s="2">
        <v>100</v>
      </c>
      <c r="L9252" s="2">
        <v>0</v>
      </c>
      <c r="M9252" s="2" t="str">
        <f>"603227"</f>
        <v>603227</v>
      </c>
      <c r="N9252" s="2" t="str">
        <f>"A453612732"</f>
        <v>A453612732</v>
      </c>
      <c r="O9252" s="2" t="str">
        <f>"7579.59"</f>
        <v>7579.59</v>
      </c>
      <c r="P9252" s="2">
        <v>42</v>
      </c>
      <c r="Q9252" s="2">
        <f>P9252*B9252</f>
        <v>8400</v>
      </c>
      <c r="R9252" s="2">
        <f>(Q9252-O9252)/O9252*100</f>
        <v>10.8239363870605</v>
      </c>
    </row>
    <row r="9253" spans="1:18">
      <c r="A9253" s="2" t="str">
        <f>"三花股份"</f>
        <v>三花股份</v>
      </c>
      <c r="B9253" s="2">
        <v>400</v>
      </c>
      <c r="C9253" s="2">
        <v>400</v>
      </c>
      <c r="D9253" s="2" t="str">
        <f>"人民币"</f>
        <v>人民币</v>
      </c>
      <c r="E9253" s="2">
        <v>13.737</v>
      </c>
      <c r="F9253" s="2">
        <v>69.25</v>
      </c>
      <c r="G9253" s="2">
        <v>1.26</v>
      </c>
      <c r="H9253" s="2"/>
      <c r="I9253" s="2">
        <v>5564</v>
      </c>
      <c r="J9253" s="2">
        <v>13.91</v>
      </c>
      <c r="K9253" s="2">
        <v>0</v>
      </c>
      <c r="L9253" s="2">
        <v>0</v>
      </c>
      <c r="M9253" s="2" t="str">
        <f>"002050"</f>
        <v>002050</v>
      </c>
      <c r="N9253" s="2" t="str">
        <f t="shared" ref="N9253:N9258" si="2764">"0157472516"</f>
        <v>0157472516</v>
      </c>
      <c r="O9253" s="2" t="str">
        <f>"5494.75"</f>
        <v>5494.75</v>
      </c>
      <c r="P9253" s="2">
        <v>20</v>
      </c>
      <c r="Q9253" s="2">
        <f>P9253*B9253</f>
        <v>8000</v>
      </c>
      <c r="R9253" s="2">
        <f>(Q9253-O9253)/O9253*100</f>
        <v>45.5935210883116</v>
      </c>
    </row>
    <row r="9254" spans="1:18">
      <c r="A9254" s="2" t="str">
        <f>"农 产 品"</f>
        <v>农 产 品</v>
      </c>
      <c r="B9254" s="2">
        <v>200</v>
      </c>
      <c r="C9254" s="2">
        <v>200</v>
      </c>
      <c r="D9254" s="2" t="str">
        <f>"人民币"</f>
        <v>人民币</v>
      </c>
      <c r="E9254" s="2">
        <v>25.665</v>
      </c>
      <c r="F9254" s="2">
        <v>-601</v>
      </c>
      <c r="G9254" s="2">
        <v>-11.71</v>
      </c>
      <c r="H9254" s="2"/>
      <c r="I9254" s="2">
        <v>4532</v>
      </c>
      <c r="J9254" s="2">
        <v>22.66</v>
      </c>
      <c r="K9254" s="2">
        <v>0</v>
      </c>
      <c r="L9254" s="2">
        <v>0</v>
      </c>
      <c r="M9254" s="2" t="str">
        <f>"000061"</f>
        <v>000061</v>
      </c>
      <c r="N9254" s="2" t="str">
        <f>"0157472516"</f>
        <v>0157472516</v>
      </c>
      <c r="O9254" s="2" t="str">
        <f>"5133.00"</f>
        <v>5133.00</v>
      </c>
      <c r="P9254" s="2">
        <v>35</v>
      </c>
      <c r="Q9254" s="2">
        <f>P9254*B9254</f>
        <v>7000</v>
      </c>
      <c r="R9254" s="2">
        <f>(Q9254-O9254)/O9254*100</f>
        <v>36.3724917202416</v>
      </c>
    </row>
    <row r="9255" spans="1:18">
      <c r="A9255" s="2" t="str">
        <f>"北京城建"</f>
        <v>北京城建</v>
      </c>
      <c r="B9255" s="2">
        <v>200</v>
      </c>
      <c r="C9255" s="2">
        <v>200</v>
      </c>
      <c r="D9255" s="2" t="str">
        <f>"人民币"</f>
        <v>人民币</v>
      </c>
      <c r="E9255" s="2">
        <v>24.605</v>
      </c>
      <c r="F9255" s="2">
        <v>-394.99</v>
      </c>
      <c r="G9255" s="2">
        <v>-8.03</v>
      </c>
      <c r="H9255" s="2"/>
      <c r="I9255" s="2">
        <v>4526</v>
      </c>
      <c r="J9255" s="2">
        <v>22.63</v>
      </c>
      <c r="K9255" s="2">
        <v>0</v>
      </c>
      <c r="L9255" s="2">
        <v>0</v>
      </c>
      <c r="M9255" s="2" t="str">
        <f>"600266"</f>
        <v>600266</v>
      </c>
      <c r="N9255" s="2" t="str">
        <f t="shared" ref="N9255:N9257" si="2765">"A453612732"</f>
        <v>A453612732</v>
      </c>
      <c r="O9255" s="2" t="str">
        <f>"4920.99"</f>
        <v>4920.99</v>
      </c>
      <c r="P9255" s="2">
        <v>28</v>
      </c>
      <c r="Q9255" s="2">
        <f>P9255*B9255</f>
        <v>5600</v>
      </c>
      <c r="R9255" s="2">
        <f>(Q9255-O9255)/O9255*100</f>
        <v>13.7982397850839</v>
      </c>
    </row>
    <row r="9256" spans="1:18">
      <c r="A9256" s="2" t="str">
        <f>"上汽集团"</f>
        <v>上汽集团</v>
      </c>
      <c r="B9256" s="2">
        <v>200</v>
      </c>
      <c r="C9256" s="2">
        <v>200</v>
      </c>
      <c r="D9256" s="2" t="str">
        <f>"人民币"</f>
        <v>人民币</v>
      </c>
      <c r="E9256" s="2">
        <v>24.736</v>
      </c>
      <c r="F9256" s="2">
        <v>-449.12</v>
      </c>
      <c r="G9256" s="2">
        <v>-9.08</v>
      </c>
      <c r="H9256" s="2"/>
      <c r="I9256" s="2">
        <v>4498</v>
      </c>
      <c r="J9256" s="2">
        <v>22.49</v>
      </c>
      <c r="K9256" s="2">
        <v>0</v>
      </c>
      <c r="L9256" s="2">
        <v>0</v>
      </c>
      <c r="M9256" s="2" t="str">
        <f>"600104"</f>
        <v>600104</v>
      </c>
      <c r="N9256" s="2" t="str">
        <f>"A453612732"</f>
        <v>A453612732</v>
      </c>
      <c r="O9256" s="2" t="str">
        <f>"4947.12"</f>
        <v>4947.12</v>
      </c>
      <c r="P9256" s="2">
        <v>35</v>
      </c>
      <c r="Q9256" s="2">
        <f>P9256*B9256</f>
        <v>7000</v>
      </c>
      <c r="R9256" s="2">
        <f>(Q9256-O9256)/O9256*100</f>
        <v>41.4964666310904</v>
      </c>
    </row>
    <row r="9257" spans="1:18">
      <c r="A9257" s="2" t="str">
        <f>"中海集运"</f>
        <v>中海集运</v>
      </c>
      <c r="B9257" s="2">
        <v>400</v>
      </c>
      <c r="C9257" s="2">
        <v>400</v>
      </c>
      <c r="D9257" s="2" t="str">
        <f>"人民币"</f>
        <v>人民币</v>
      </c>
      <c r="E9257" s="2">
        <v>9.099</v>
      </c>
      <c r="F9257" s="2">
        <v>-167.68</v>
      </c>
      <c r="G9257" s="2">
        <v>-4.6</v>
      </c>
      <c r="H9257" s="2"/>
      <c r="I9257" s="2">
        <v>3472</v>
      </c>
      <c r="J9257" s="2">
        <v>8.68</v>
      </c>
      <c r="K9257" s="2">
        <v>0</v>
      </c>
      <c r="L9257" s="2">
        <v>0</v>
      </c>
      <c r="M9257" s="2" t="str">
        <f>"601866"</f>
        <v>601866</v>
      </c>
      <c r="N9257" s="2" t="str">
        <f>"A453612732"</f>
        <v>A453612732</v>
      </c>
      <c r="O9257" s="2" t="str">
        <f>"3639.68"</f>
        <v>3639.68</v>
      </c>
      <c r="P9257" s="2">
        <v>12</v>
      </c>
      <c r="Q9257" s="2">
        <f>P9257*B9257</f>
        <v>4800</v>
      </c>
      <c r="R9257" s="2">
        <f>(Q9257-O9257)/O9257*100</f>
        <v>31.8797256901706</v>
      </c>
    </row>
    <row r="9258" spans="1:18">
      <c r="A9258" s="2" t="str">
        <f>"中航军B"</f>
        <v>中航军B</v>
      </c>
      <c r="B9258" s="2">
        <v>3000</v>
      </c>
      <c r="C9258" s="2">
        <v>3000</v>
      </c>
      <c r="D9258" s="2" t="str">
        <f>"人民币"</f>
        <v>人民币</v>
      </c>
      <c r="E9258" s="2">
        <v>0.972</v>
      </c>
      <c r="F9258" s="2">
        <v>-62</v>
      </c>
      <c r="G9258" s="2">
        <v>-2.16</v>
      </c>
      <c r="H9258" s="2"/>
      <c r="I9258" s="2">
        <v>2853</v>
      </c>
      <c r="J9258" s="2">
        <v>0.951</v>
      </c>
      <c r="K9258" s="2">
        <v>0</v>
      </c>
      <c r="L9258" s="2">
        <v>0</v>
      </c>
      <c r="M9258" s="2" t="str">
        <f>"150222"</f>
        <v>150222</v>
      </c>
      <c r="N9258" s="2" t="str">
        <f>"0157472516"</f>
        <v>0157472516</v>
      </c>
      <c r="O9258" s="2" t="str">
        <f>"2915.00"</f>
        <v>2915.00</v>
      </c>
      <c r="P9258" s="2">
        <v>1.1</v>
      </c>
      <c r="Q9258" s="2">
        <f>P9258*B9258</f>
        <v>3300</v>
      </c>
      <c r="R9258" s="2">
        <f>(Q9258-O9258)/O9258*100</f>
        <v>13.2075471698113</v>
      </c>
    </row>
    <row r="9259" spans="1:18">
      <c r="A9259" s="2" t="str">
        <f>"华贸物流"</f>
        <v>华贸物流</v>
      </c>
      <c r="B9259" s="2">
        <v>200</v>
      </c>
      <c r="C9259" s="2">
        <v>200</v>
      </c>
      <c r="D9259" s="2" t="str">
        <f>"人民币"</f>
        <v>人民币</v>
      </c>
      <c r="E9259" s="2">
        <v>16.576</v>
      </c>
      <c r="F9259" s="2">
        <v>-473.12</v>
      </c>
      <c r="G9259" s="2">
        <v>-14.27</v>
      </c>
      <c r="H9259" s="2"/>
      <c r="I9259" s="2">
        <v>2842</v>
      </c>
      <c r="J9259" s="2">
        <v>14.21</v>
      </c>
      <c r="K9259" s="2">
        <v>0</v>
      </c>
      <c r="L9259" s="2">
        <v>0</v>
      </c>
      <c r="M9259" s="2" t="str">
        <f>"603128"</f>
        <v>603128</v>
      </c>
      <c r="N9259" s="2" t="str">
        <f t="shared" ref="N9259:N9262" si="2766">"A453612732"</f>
        <v>A453612732</v>
      </c>
      <c r="O9259" s="2" t="str">
        <f>"3315.12"</f>
        <v>3315.12</v>
      </c>
      <c r="P9259" s="2">
        <v>20</v>
      </c>
      <c r="Q9259" s="2">
        <f>P9259*B9259</f>
        <v>4000</v>
      </c>
      <c r="R9259" s="2">
        <f>(Q9259-O9259)/O9259*100</f>
        <v>20.6592823185888</v>
      </c>
    </row>
    <row r="9260" spans="1:18">
      <c r="A9260" s="2" t="str">
        <f>"盛达矿业"</f>
        <v>盛达矿业</v>
      </c>
      <c r="B9260" s="2">
        <v>100</v>
      </c>
      <c r="C9260" s="2">
        <v>100</v>
      </c>
      <c r="D9260" s="2" t="str">
        <f>"人民币"</f>
        <v>人民币</v>
      </c>
      <c r="E9260" s="2">
        <v>38.308</v>
      </c>
      <c r="F9260" s="2">
        <v>-1175.77</v>
      </c>
      <c r="G9260" s="2">
        <v>-30.69</v>
      </c>
      <c r="H9260" s="2"/>
      <c r="I9260" s="2">
        <v>2655</v>
      </c>
      <c r="J9260" s="2">
        <v>26.55</v>
      </c>
      <c r="K9260" s="2">
        <v>0</v>
      </c>
      <c r="L9260" s="2">
        <v>100</v>
      </c>
      <c r="M9260" s="2" t="str">
        <f>"000603"</f>
        <v>000603</v>
      </c>
      <c r="N9260" s="2" t="str">
        <f>"0157472516"</f>
        <v>0157472516</v>
      </c>
      <c r="O9260" s="2" t="str">
        <f>"3830.77"</f>
        <v>3830.77</v>
      </c>
      <c r="P9260" s="2">
        <v>40</v>
      </c>
      <c r="Q9260" s="2">
        <f>P9260*B9260</f>
        <v>4000</v>
      </c>
      <c r="R9260" s="2">
        <f>(Q9260-O9260)/O9260*100</f>
        <v>4.41764971533138</v>
      </c>
    </row>
    <row r="9261" spans="1:18">
      <c r="A9261" s="2" t="str">
        <f>"大众交通"</f>
        <v>大众交通</v>
      </c>
      <c r="B9261" s="2">
        <v>100</v>
      </c>
      <c r="C9261" s="2">
        <v>100</v>
      </c>
      <c r="D9261" s="2" t="str">
        <f>"人民币"</f>
        <v>人民币</v>
      </c>
      <c r="E9261" s="2">
        <v>30.941</v>
      </c>
      <c r="F9261" s="2">
        <v>-1037.13</v>
      </c>
      <c r="G9261" s="2">
        <v>-33.52</v>
      </c>
      <c r="H9261" s="2"/>
      <c r="I9261" s="2">
        <v>2057</v>
      </c>
      <c r="J9261" s="2">
        <v>20.57</v>
      </c>
      <c r="K9261" s="2">
        <v>0</v>
      </c>
      <c r="L9261" s="2">
        <v>0</v>
      </c>
      <c r="M9261" s="2" t="str">
        <f>"600611"</f>
        <v>600611</v>
      </c>
      <c r="N9261" s="2" t="str">
        <f>"A453612732"</f>
        <v>A453612732</v>
      </c>
      <c r="O9261" s="2" t="str">
        <f>"3094.13"</f>
        <v>3094.13</v>
      </c>
      <c r="P9261" s="2">
        <v>28</v>
      </c>
      <c r="Q9261" s="2">
        <f>P9261*B9261</f>
        <v>2800</v>
      </c>
      <c r="R9261" s="2">
        <f>(Q9261-O9261)/O9261*100</f>
        <v>-9.50606470962759</v>
      </c>
    </row>
    <row r="9262" spans="1:18">
      <c r="A9262" s="2" t="str">
        <f>"中国中车"</f>
        <v>中国中车</v>
      </c>
      <c r="B9262" s="2">
        <v>100</v>
      </c>
      <c r="C9262" s="2">
        <v>100</v>
      </c>
      <c r="D9262" s="2" t="str">
        <f>"人民币"</f>
        <v>人民币</v>
      </c>
      <c r="E9262" s="2">
        <v>26.395</v>
      </c>
      <c r="F9262" s="2">
        <v>-631.5</v>
      </c>
      <c r="G9262" s="2">
        <v>-23.92</v>
      </c>
      <c r="H9262" s="2"/>
      <c r="I9262" s="2">
        <v>2008</v>
      </c>
      <c r="J9262" s="2">
        <v>20.08</v>
      </c>
      <c r="K9262" s="2">
        <v>0</v>
      </c>
      <c r="L9262" s="2">
        <v>100</v>
      </c>
      <c r="M9262" s="2" t="str">
        <f>"601766"</f>
        <v>601766</v>
      </c>
      <c r="N9262" s="2" t="str">
        <f>"A453612732"</f>
        <v>A453612732</v>
      </c>
      <c r="O9262" s="2" t="str">
        <f>"2639.50"</f>
        <v>2639.50</v>
      </c>
      <c r="P9262" s="2">
        <v>30</v>
      </c>
      <c r="Q9262" s="2">
        <f>P9262*B9262</f>
        <v>3000</v>
      </c>
      <c r="R9262" s="2">
        <f>(Q9262-O9262)/O9262*100</f>
        <v>13.6578897518469</v>
      </c>
    </row>
    <row r="9263" spans="1:18">
      <c r="A9263" s="2" t="s">
        <v>8</v>
      </c>
      <c r="B9263" s="2" t="s">
        <v>9</v>
      </c>
      <c r="C9263" s="4" t="s">
        <v>10</v>
      </c>
      <c r="D9263" s="4"/>
      <c r="E9263" s="4"/>
      <c r="F9263" s="2"/>
      <c r="G9263" s="2">
        <f>SUM(G9247:G9262)</f>
        <v>-178.38</v>
      </c>
      <c r="H9263" s="2"/>
      <c r="I9263" s="2"/>
      <c r="J9263" s="2"/>
      <c r="K9263" s="2"/>
      <c r="L9263" s="2"/>
      <c r="M9263" s="2"/>
      <c r="N9263" s="2"/>
      <c r="O9263" s="2"/>
      <c r="P9263" s="2"/>
      <c r="Q9263" s="2">
        <f>SUM(Q9247:Q9262)</f>
        <v>134800</v>
      </c>
      <c r="R9263" s="2"/>
    </row>
    <row r="9264" customFormat="1" spans="3:8">
      <c r="C9264" s="5"/>
      <c r="D9264" s="5"/>
      <c r="E9264" s="5"/>
      <c r="H9264" s="6">
        <v>42257</v>
      </c>
    </row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spans="2:18">
      <c r="B9276" s="2" t="str">
        <f>"币种"</f>
        <v>币种</v>
      </c>
      <c r="C9276" s="2" t="str">
        <f>"余额"</f>
        <v>余额</v>
      </c>
      <c r="D9276" s="2" t="str">
        <f>"可用"</f>
        <v>可用</v>
      </c>
      <c r="E9276" s="2" t="str">
        <f>"可取"</f>
        <v>可取</v>
      </c>
      <c r="F9276" s="2" t="str">
        <f>"参考市值"</f>
        <v>参考市值</v>
      </c>
      <c r="G9276" s="2" t="str">
        <f>"资产"</f>
        <v>资产</v>
      </c>
      <c r="H9276" s="2" t="str">
        <f>"盈亏"</f>
        <v>盈亏</v>
      </c>
      <c r="I9276" s="2"/>
      <c r="J9276" s="2"/>
      <c r="K9276" s="2"/>
      <c r="L9276" s="2"/>
      <c r="M9276" s="2"/>
      <c r="N9276" s="2"/>
      <c r="O9276" s="2"/>
      <c r="P9276" s="2"/>
      <c r="Q9276" s="2"/>
      <c r="R9276" s="2"/>
    </row>
    <row r="9277" spans="2:18">
      <c r="B9277" s="2" t="str">
        <f>"人民币"</f>
        <v>人民币</v>
      </c>
      <c r="C9277" s="2" t="str">
        <f>"5508.71"</f>
        <v>5508.71</v>
      </c>
      <c r="D9277" s="2" t="str">
        <f>"138.54"</f>
        <v>138.54</v>
      </c>
      <c r="E9277" s="2" t="str">
        <f>"138.54"</f>
        <v>138.54</v>
      </c>
      <c r="F9277" s="2" t="str">
        <f>"91616.00"</f>
        <v>91616.00</v>
      </c>
      <c r="G9277" s="2" t="str">
        <f>"91754.54"</f>
        <v>91754.54</v>
      </c>
      <c r="H9277" s="2" t="str">
        <f>"-9194.42"</f>
        <v>-9194.42</v>
      </c>
      <c r="I9277" s="2"/>
      <c r="J9277" s="2"/>
      <c r="K9277" s="2"/>
      <c r="L9277" s="2"/>
      <c r="M9277" s="2"/>
      <c r="N9277" s="2"/>
      <c r="O9277" s="2"/>
      <c r="P9277" s="2"/>
      <c r="Q9277" s="2"/>
      <c r="R9277" s="2"/>
    </row>
    <row r="9278" spans="2:18"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8"/>
    </row>
    <row r="9279" spans="2:18">
      <c r="B9279" s="2" t="s">
        <v>0</v>
      </c>
      <c r="C9279" s="2" t="str">
        <f>"证券数量"</f>
        <v>证券数量</v>
      </c>
      <c r="D9279" s="2" t="s">
        <v>1</v>
      </c>
      <c r="E9279" s="2" t="str">
        <f>"价格币种"</f>
        <v>价格币种</v>
      </c>
      <c r="F9279" s="2" t="str">
        <f>"成本价"</f>
        <v>成本价</v>
      </c>
      <c r="G9279" s="2" t="str">
        <f>"浮动盈亏"</f>
        <v>浮动盈亏</v>
      </c>
      <c r="H9279" s="2" t="str">
        <f>"盈亏比例(%)"</f>
        <v>盈亏比例(%)</v>
      </c>
      <c r="I9279" s="2" t="str">
        <f>"折算汇率"</f>
        <v>折算汇率</v>
      </c>
      <c r="J9279" s="2" t="str">
        <f>"最新市值"</f>
        <v>最新市值</v>
      </c>
      <c r="K9279" s="2" t="str">
        <f>"当前价"</f>
        <v>当前价</v>
      </c>
      <c r="L9279" s="2" t="str">
        <f>"今买数量"</f>
        <v>今买数量</v>
      </c>
      <c r="M9279" s="2" t="str">
        <f>"今卖数量"</f>
        <v>今卖数量</v>
      </c>
      <c r="N9279" s="2" t="str">
        <f>"证券代码"</f>
        <v>证券代码</v>
      </c>
      <c r="O9279" s="2" t="str">
        <f>"股东代码"</f>
        <v>股东代码</v>
      </c>
      <c r="P9279" s="2" t="str">
        <f>"成本金额"</f>
        <v>成本金额</v>
      </c>
      <c r="Q9279" s="2" t="s">
        <v>2</v>
      </c>
      <c r="R9279" s="2"/>
    </row>
    <row r="9280" spans="2:18">
      <c r="B9280" s="2" t="s">
        <v>4</v>
      </c>
      <c r="C9280" s="9" t="s">
        <v>5</v>
      </c>
      <c r="D9280" s="9" t="s">
        <v>5</v>
      </c>
      <c r="E9280" s="2" t="str">
        <f t="shared" ref="E9280:E9295" si="2767">"人民币"</f>
        <v>人民币</v>
      </c>
      <c r="F9280" s="2">
        <v>19.758</v>
      </c>
      <c r="G9280" s="2">
        <v>-1294.53</v>
      </c>
      <c r="H9280" s="2">
        <v>-8.19</v>
      </c>
      <c r="I9280" s="9" t="s">
        <v>6</v>
      </c>
      <c r="J9280" s="2">
        <v>14512</v>
      </c>
      <c r="K9280" s="2">
        <v>18.14</v>
      </c>
      <c r="L9280" s="2">
        <v>0</v>
      </c>
      <c r="M9280" s="2">
        <v>0</v>
      </c>
      <c r="N9280" s="2" t="str">
        <f>"000936"</f>
        <v>000936</v>
      </c>
      <c r="O9280" s="2" t="str">
        <f t="shared" ref="O9280:O9283" si="2768">"0157472516"</f>
        <v>0157472516</v>
      </c>
      <c r="P9280" s="2" t="str">
        <f>"15806.53"</f>
        <v>15806.53</v>
      </c>
      <c r="Q9280" s="2">
        <v>30</v>
      </c>
      <c r="R9280" s="2">
        <f t="shared" ref="R9280:R9295" si="2769">Q9280*C9280</f>
        <v>24000</v>
      </c>
    </row>
    <row r="9281" spans="2:18">
      <c r="B9281" s="2" t="str">
        <f>"创业板B"</f>
        <v>创业板B</v>
      </c>
      <c r="C9281" s="2">
        <v>10000</v>
      </c>
      <c r="D9281" s="2">
        <v>10000</v>
      </c>
      <c r="E9281" s="2" t="str">
        <f>"人民币"</f>
        <v>人民币</v>
      </c>
      <c r="F9281" s="2">
        <v>1.116</v>
      </c>
      <c r="G9281" s="2">
        <v>-927.5</v>
      </c>
      <c r="H9281" s="2">
        <v>-8.33</v>
      </c>
      <c r="I9281" s="2"/>
      <c r="J9281" s="2">
        <v>10230</v>
      </c>
      <c r="K9281" s="2">
        <v>1.023</v>
      </c>
      <c r="L9281" s="2">
        <v>0</v>
      </c>
      <c r="M9281" s="2">
        <v>0</v>
      </c>
      <c r="N9281" s="2" t="str">
        <f>"150153"</f>
        <v>150153</v>
      </c>
      <c r="O9281" s="2" t="str">
        <f>"0157472516"</f>
        <v>0157472516</v>
      </c>
      <c r="P9281" s="2" t="str">
        <f>"11157.50"</f>
        <v>11157.50</v>
      </c>
      <c r="Q9281" s="2">
        <v>1.3</v>
      </c>
      <c r="R9281" s="2">
        <f>Q9281*C9281</f>
        <v>13000</v>
      </c>
    </row>
    <row r="9282" spans="2:18">
      <c r="B9282" s="2" t="s">
        <v>7</v>
      </c>
      <c r="C9282" s="2">
        <v>600</v>
      </c>
      <c r="D9282" s="2">
        <v>600</v>
      </c>
      <c r="E9282" s="2" t="str">
        <f>"人民币"</f>
        <v>人民币</v>
      </c>
      <c r="F9282" s="2">
        <v>17.548</v>
      </c>
      <c r="G9282" s="2">
        <v>-310.88</v>
      </c>
      <c r="H9282" s="2">
        <v>-2.95</v>
      </c>
      <c r="I9282" s="2"/>
      <c r="J9282" s="2">
        <v>10218</v>
      </c>
      <c r="K9282" s="2">
        <v>17.03</v>
      </c>
      <c r="L9282" s="2">
        <v>0</v>
      </c>
      <c r="M9282" s="2">
        <v>0</v>
      </c>
      <c r="N9282" s="2" t="str">
        <f>"600008"</f>
        <v>600008</v>
      </c>
      <c r="O9282" s="2" t="str">
        <f t="shared" ref="O9282:O9285" si="2770">"A453612732"</f>
        <v>A453612732</v>
      </c>
      <c r="P9282" s="2" t="str">
        <f>"10528.88"</f>
        <v>10528.88</v>
      </c>
      <c r="Q9282" s="2">
        <v>25</v>
      </c>
      <c r="R9282" s="2">
        <f>Q9282*C9282</f>
        <v>15000</v>
      </c>
    </row>
    <row r="9283" spans="2:18">
      <c r="B9283" s="2" t="str">
        <f>"华英农业"</f>
        <v>华英农业</v>
      </c>
      <c r="C9283" s="2">
        <v>600</v>
      </c>
      <c r="D9283" s="2">
        <v>300</v>
      </c>
      <c r="E9283" s="2" t="str">
        <f>"人民币"</f>
        <v>人民币</v>
      </c>
      <c r="F9283" s="2">
        <v>14.948</v>
      </c>
      <c r="G9283" s="2">
        <v>-418.66</v>
      </c>
      <c r="H9283" s="2">
        <v>-4.67</v>
      </c>
      <c r="I9283" s="2"/>
      <c r="J9283" s="2">
        <v>8550</v>
      </c>
      <c r="K9283" s="2">
        <v>14.25</v>
      </c>
      <c r="L9283" s="2">
        <v>300</v>
      </c>
      <c r="M9283" s="2">
        <v>0</v>
      </c>
      <c r="N9283" s="2" t="str">
        <f>"002321"</f>
        <v>002321</v>
      </c>
      <c r="O9283" s="2" t="str">
        <f>"0157472516"</f>
        <v>0157472516</v>
      </c>
      <c r="P9283" s="2" t="str">
        <f>"8968.66"</f>
        <v>8968.66</v>
      </c>
      <c r="Q9283" s="2">
        <v>25</v>
      </c>
      <c r="R9283" s="2">
        <f>Q9283*C9283</f>
        <v>15000</v>
      </c>
    </row>
    <row r="9284" spans="2:18">
      <c r="B9284" s="2" t="str">
        <f>"*ST阳化"</f>
        <v>*ST阳化</v>
      </c>
      <c r="C9284" s="2">
        <v>900</v>
      </c>
      <c r="D9284" s="2">
        <v>600</v>
      </c>
      <c r="E9284" s="2" t="str">
        <f>"人民币"</f>
        <v>人民币</v>
      </c>
      <c r="F9284" s="2">
        <v>7.599</v>
      </c>
      <c r="G9284" s="2">
        <v>-80.2</v>
      </c>
      <c r="H9284" s="2">
        <v>-1.17</v>
      </c>
      <c r="I9284" s="2"/>
      <c r="J9284" s="2">
        <v>6759</v>
      </c>
      <c r="K9284" s="2">
        <v>7.51</v>
      </c>
      <c r="L9284" s="2">
        <v>300</v>
      </c>
      <c r="M9284" s="2">
        <v>0</v>
      </c>
      <c r="N9284" s="2" t="str">
        <f>"600691"</f>
        <v>600691</v>
      </c>
      <c r="O9284" s="2" t="str">
        <f>"A453612732"</f>
        <v>A453612732</v>
      </c>
      <c r="P9284" s="2" t="str">
        <f>"6839.20"</f>
        <v>6839.20</v>
      </c>
      <c r="Q9284" s="2">
        <v>11</v>
      </c>
      <c r="R9284" s="2">
        <f>Q9284*C9284</f>
        <v>9900</v>
      </c>
    </row>
    <row r="9285" spans="2:18">
      <c r="B9285" s="2" t="str">
        <f>"雪峰科技"</f>
        <v>雪峰科技</v>
      </c>
      <c r="C9285" s="2">
        <v>200</v>
      </c>
      <c r="D9285" s="2">
        <v>100</v>
      </c>
      <c r="E9285" s="2" t="str">
        <f>"人民币"</f>
        <v>人民币</v>
      </c>
      <c r="F9285" s="2">
        <v>37.898</v>
      </c>
      <c r="G9285" s="2">
        <v>-1239.59</v>
      </c>
      <c r="H9285" s="2">
        <v>-16.35</v>
      </c>
      <c r="I9285" s="2"/>
      <c r="J9285" s="2">
        <v>6340</v>
      </c>
      <c r="K9285" s="2">
        <v>31.7</v>
      </c>
      <c r="L9285" s="2">
        <v>100</v>
      </c>
      <c r="M9285" s="2">
        <v>0</v>
      </c>
      <c r="N9285" s="2" t="str">
        <f>"603227"</f>
        <v>603227</v>
      </c>
      <c r="O9285" s="2" t="str">
        <f>"A453612732"</f>
        <v>A453612732</v>
      </c>
      <c r="P9285" s="2" t="str">
        <f>"7579.59"</f>
        <v>7579.59</v>
      </c>
      <c r="Q9285" s="2">
        <v>42</v>
      </c>
      <c r="R9285" s="2">
        <f>Q9285*C9285</f>
        <v>8400</v>
      </c>
    </row>
    <row r="9286" spans="2:18">
      <c r="B9286" s="2" t="str">
        <f>"三花股份"</f>
        <v>三花股份</v>
      </c>
      <c r="C9286" s="2">
        <v>400</v>
      </c>
      <c r="D9286" s="2">
        <v>400</v>
      </c>
      <c r="E9286" s="2" t="str">
        <f>"人民币"</f>
        <v>人民币</v>
      </c>
      <c r="F9286" s="2">
        <v>13.737</v>
      </c>
      <c r="G9286" s="2">
        <v>69.25</v>
      </c>
      <c r="H9286" s="2">
        <v>1.26</v>
      </c>
      <c r="I9286" s="2"/>
      <c r="J9286" s="2">
        <v>5564</v>
      </c>
      <c r="K9286" s="2">
        <v>13.91</v>
      </c>
      <c r="L9286" s="2">
        <v>0</v>
      </c>
      <c r="M9286" s="2">
        <v>0</v>
      </c>
      <c r="N9286" s="2" t="str">
        <f>"002050"</f>
        <v>002050</v>
      </c>
      <c r="O9286" s="2" t="str">
        <f t="shared" ref="O9286:O9291" si="2771">"0157472516"</f>
        <v>0157472516</v>
      </c>
      <c r="P9286" s="2" t="str">
        <f>"5494.75"</f>
        <v>5494.75</v>
      </c>
      <c r="Q9286" s="2">
        <v>20</v>
      </c>
      <c r="R9286" s="2">
        <f>Q9286*C9286</f>
        <v>8000</v>
      </c>
    </row>
    <row r="9287" spans="2:18">
      <c r="B9287" s="2" t="str">
        <f>"农 产 品"</f>
        <v>农 产 品</v>
      </c>
      <c r="C9287" s="2">
        <v>200</v>
      </c>
      <c r="D9287" s="2">
        <v>200</v>
      </c>
      <c r="E9287" s="2" t="str">
        <f>"人民币"</f>
        <v>人民币</v>
      </c>
      <c r="F9287" s="2">
        <v>25.665</v>
      </c>
      <c r="G9287" s="2">
        <v>-601</v>
      </c>
      <c r="H9287" s="2">
        <v>-11.71</v>
      </c>
      <c r="I9287" s="2"/>
      <c r="J9287" s="2">
        <v>4532</v>
      </c>
      <c r="K9287" s="2">
        <v>22.66</v>
      </c>
      <c r="L9287" s="2">
        <v>0</v>
      </c>
      <c r="M9287" s="2">
        <v>0</v>
      </c>
      <c r="N9287" s="2" t="str">
        <f>"000061"</f>
        <v>000061</v>
      </c>
      <c r="O9287" s="2" t="str">
        <f>"0157472516"</f>
        <v>0157472516</v>
      </c>
      <c r="P9287" s="2" t="str">
        <f>"5133.00"</f>
        <v>5133.00</v>
      </c>
      <c r="Q9287" s="2">
        <v>35</v>
      </c>
      <c r="R9287" s="2">
        <f>Q9287*C9287</f>
        <v>7000</v>
      </c>
    </row>
    <row r="9288" spans="2:18">
      <c r="B9288" s="2" t="str">
        <f>"北京城建"</f>
        <v>北京城建</v>
      </c>
      <c r="C9288" s="2">
        <v>200</v>
      </c>
      <c r="D9288" s="2">
        <v>200</v>
      </c>
      <c r="E9288" s="2" t="str">
        <f>"人民币"</f>
        <v>人民币</v>
      </c>
      <c r="F9288" s="2">
        <v>24.605</v>
      </c>
      <c r="G9288" s="2">
        <v>-394.99</v>
      </c>
      <c r="H9288" s="2">
        <v>-8.03</v>
      </c>
      <c r="I9288" s="2"/>
      <c r="J9288" s="2">
        <v>4526</v>
      </c>
      <c r="K9288" s="2">
        <v>22.63</v>
      </c>
      <c r="L9288" s="2">
        <v>0</v>
      </c>
      <c r="M9288" s="2">
        <v>0</v>
      </c>
      <c r="N9288" s="2" t="str">
        <f>"600266"</f>
        <v>600266</v>
      </c>
      <c r="O9288" s="2" t="str">
        <f t="shared" ref="O9288:O9290" si="2772">"A453612732"</f>
        <v>A453612732</v>
      </c>
      <c r="P9288" s="2" t="str">
        <f>"4920.99"</f>
        <v>4920.99</v>
      </c>
      <c r="Q9288" s="2">
        <v>28</v>
      </c>
      <c r="R9288" s="2">
        <f>Q9288*C9288</f>
        <v>5600</v>
      </c>
    </row>
    <row r="9289" spans="2:18">
      <c r="B9289" s="2" t="str">
        <f>"上汽集团"</f>
        <v>上汽集团</v>
      </c>
      <c r="C9289" s="2">
        <v>200</v>
      </c>
      <c r="D9289" s="2">
        <v>200</v>
      </c>
      <c r="E9289" s="2" t="str">
        <f>"人民币"</f>
        <v>人民币</v>
      </c>
      <c r="F9289" s="2">
        <v>24.736</v>
      </c>
      <c r="G9289" s="2">
        <v>-449.12</v>
      </c>
      <c r="H9289" s="2">
        <v>-9.08</v>
      </c>
      <c r="I9289" s="2"/>
      <c r="J9289" s="2">
        <v>4498</v>
      </c>
      <c r="K9289" s="2">
        <v>22.49</v>
      </c>
      <c r="L9289" s="2">
        <v>0</v>
      </c>
      <c r="M9289" s="2">
        <v>0</v>
      </c>
      <c r="N9289" s="2" t="str">
        <f>"600104"</f>
        <v>600104</v>
      </c>
      <c r="O9289" s="2" t="str">
        <f>"A453612732"</f>
        <v>A453612732</v>
      </c>
      <c r="P9289" s="2" t="str">
        <f>"4947.12"</f>
        <v>4947.12</v>
      </c>
      <c r="Q9289" s="2">
        <v>35</v>
      </c>
      <c r="R9289" s="2">
        <f>Q9289*C9289</f>
        <v>7000</v>
      </c>
    </row>
    <row r="9290" spans="2:18">
      <c r="B9290" s="2" t="str">
        <f>"中海集运"</f>
        <v>中海集运</v>
      </c>
      <c r="C9290" s="2">
        <v>400</v>
      </c>
      <c r="D9290" s="2">
        <v>400</v>
      </c>
      <c r="E9290" s="2" t="str">
        <f>"人民币"</f>
        <v>人民币</v>
      </c>
      <c r="F9290" s="2">
        <v>9.099</v>
      </c>
      <c r="G9290" s="2">
        <v>-167.68</v>
      </c>
      <c r="H9290" s="2">
        <v>-4.6</v>
      </c>
      <c r="I9290" s="2"/>
      <c r="J9290" s="2">
        <v>3472</v>
      </c>
      <c r="K9290" s="2">
        <v>8.68</v>
      </c>
      <c r="L9290" s="2">
        <v>0</v>
      </c>
      <c r="M9290" s="2">
        <v>0</v>
      </c>
      <c r="N9290" s="2" t="str">
        <f>"601866"</f>
        <v>601866</v>
      </c>
      <c r="O9290" s="2" t="str">
        <f>"A453612732"</f>
        <v>A453612732</v>
      </c>
      <c r="P9290" s="2" t="str">
        <f>"3639.68"</f>
        <v>3639.68</v>
      </c>
      <c r="Q9290" s="2">
        <v>12</v>
      </c>
      <c r="R9290" s="2">
        <f>Q9290*C9290</f>
        <v>4800</v>
      </c>
    </row>
    <row r="9291" spans="2:18">
      <c r="B9291" s="2" t="str">
        <f>"中航军B"</f>
        <v>中航军B</v>
      </c>
      <c r="C9291" s="2">
        <v>3000</v>
      </c>
      <c r="D9291" s="2">
        <v>3000</v>
      </c>
      <c r="E9291" s="2" t="str">
        <f>"人民币"</f>
        <v>人民币</v>
      </c>
      <c r="F9291" s="2">
        <v>0.972</v>
      </c>
      <c r="G9291" s="2">
        <v>-62</v>
      </c>
      <c r="H9291" s="2">
        <v>-2.16</v>
      </c>
      <c r="I9291" s="2"/>
      <c r="J9291" s="2">
        <v>2853</v>
      </c>
      <c r="K9291" s="2">
        <v>0.951</v>
      </c>
      <c r="L9291" s="2">
        <v>0</v>
      </c>
      <c r="M9291" s="2">
        <v>0</v>
      </c>
      <c r="N9291" s="2" t="str">
        <f>"150222"</f>
        <v>150222</v>
      </c>
      <c r="O9291" s="2" t="str">
        <f>"0157472516"</f>
        <v>0157472516</v>
      </c>
      <c r="P9291" s="2" t="str">
        <f>"2915.00"</f>
        <v>2915.00</v>
      </c>
      <c r="Q9291" s="2">
        <v>1.1</v>
      </c>
      <c r="R9291" s="2">
        <f>Q9291*C9291</f>
        <v>3300</v>
      </c>
    </row>
    <row r="9292" spans="2:18">
      <c r="B9292" s="2" t="str">
        <f>"华贸物流"</f>
        <v>华贸物流</v>
      </c>
      <c r="C9292" s="2">
        <v>200</v>
      </c>
      <c r="D9292" s="2">
        <v>200</v>
      </c>
      <c r="E9292" s="2" t="str">
        <f>"人民币"</f>
        <v>人民币</v>
      </c>
      <c r="F9292" s="2">
        <v>16.576</v>
      </c>
      <c r="G9292" s="2">
        <v>-473.12</v>
      </c>
      <c r="H9292" s="2">
        <v>-14.27</v>
      </c>
      <c r="I9292" s="2"/>
      <c r="J9292" s="2">
        <v>2842</v>
      </c>
      <c r="K9292" s="2">
        <v>14.21</v>
      </c>
      <c r="L9292" s="2">
        <v>0</v>
      </c>
      <c r="M9292" s="2">
        <v>0</v>
      </c>
      <c r="N9292" s="2" t="str">
        <f>"603128"</f>
        <v>603128</v>
      </c>
      <c r="O9292" s="2" t="str">
        <f t="shared" ref="O9292:O9295" si="2773">"A453612732"</f>
        <v>A453612732</v>
      </c>
      <c r="P9292" s="2" t="str">
        <f>"3315.12"</f>
        <v>3315.12</v>
      </c>
      <c r="Q9292" s="2">
        <v>20</v>
      </c>
      <c r="R9292" s="2">
        <f>Q9292*C9292</f>
        <v>4000</v>
      </c>
    </row>
    <row r="9293" spans="2:18">
      <c r="B9293" s="2" t="str">
        <f>"盛达矿业"</f>
        <v>盛达矿业</v>
      </c>
      <c r="C9293" s="2">
        <v>100</v>
      </c>
      <c r="D9293" s="2">
        <v>100</v>
      </c>
      <c r="E9293" s="2" t="str">
        <f>"人民币"</f>
        <v>人民币</v>
      </c>
      <c r="F9293" s="2">
        <v>38.308</v>
      </c>
      <c r="G9293" s="2">
        <v>-1175.77</v>
      </c>
      <c r="H9293" s="2">
        <v>-30.69</v>
      </c>
      <c r="I9293" s="2"/>
      <c r="J9293" s="2">
        <v>2655</v>
      </c>
      <c r="K9293" s="2">
        <v>26.55</v>
      </c>
      <c r="L9293" s="2">
        <v>0</v>
      </c>
      <c r="M9293" s="2">
        <v>100</v>
      </c>
      <c r="N9293" s="2" t="str">
        <f>"000603"</f>
        <v>000603</v>
      </c>
      <c r="O9293" s="2" t="str">
        <f>"0157472516"</f>
        <v>0157472516</v>
      </c>
      <c r="P9293" s="2" t="str">
        <f>"3830.77"</f>
        <v>3830.77</v>
      </c>
      <c r="Q9293" s="2">
        <v>40</v>
      </c>
      <c r="R9293" s="2">
        <f>Q9293*C9293</f>
        <v>4000</v>
      </c>
    </row>
    <row r="9294" spans="2:18">
      <c r="B9294" s="2" t="str">
        <f>"大众交通"</f>
        <v>大众交通</v>
      </c>
      <c r="C9294" s="2">
        <v>100</v>
      </c>
      <c r="D9294" s="2">
        <v>100</v>
      </c>
      <c r="E9294" s="2" t="str">
        <f>"人民币"</f>
        <v>人民币</v>
      </c>
      <c r="F9294" s="2">
        <v>30.941</v>
      </c>
      <c r="G9294" s="2">
        <v>-1037.13</v>
      </c>
      <c r="H9294" s="2">
        <v>-33.52</v>
      </c>
      <c r="I9294" s="2"/>
      <c r="J9294" s="2">
        <v>2057</v>
      </c>
      <c r="K9294" s="2">
        <v>20.57</v>
      </c>
      <c r="L9294" s="2">
        <v>0</v>
      </c>
      <c r="M9294" s="2">
        <v>0</v>
      </c>
      <c r="N9294" s="2" t="str">
        <f>"600611"</f>
        <v>600611</v>
      </c>
      <c r="O9294" s="2" t="str">
        <f>"A453612732"</f>
        <v>A453612732</v>
      </c>
      <c r="P9294" s="2" t="str">
        <f>"3094.13"</f>
        <v>3094.13</v>
      </c>
      <c r="Q9294" s="2">
        <v>28</v>
      </c>
      <c r="R9294" s="2">
        <f>Q9294*C9294</f>
        <v>2800</v>
      </c>
    </row>
    <row r="9295" spans="2:18">
      <c r="B9295" s="2" t="str">
        <f>"中国中车"</f>
        <v>中国中车</v>
      </c>
      <c r="C9295" s="2">
        <v>100</v>
      </c>
      <c r="D9295" s="2">
        <v>100</v>
      </c>
      <c r="E9295" s="2" t="str">
        <f>"人民币"</f>
        <v>人民币</v>
      </c>
      <c r="F9295" s="2">
        <v>26.395</v>
      </c>
      <c r="G9295" s="2">
        <v>-631.5</v>
      </c>
      <c r="H9295" s="2">
        <v>-23.92</v>
      </c>
      <c r="I9295" s="2"/>
      <c r="J9295" s="2">
        <v>2008</v>
      </c>
      <c r="K9295" s="2">
        <v>20.08</v>
      </c>
      <c r="L9295" s="2">
        <v>0</v>
      </c>
      <c r="M9295" s="2">
        <v>100</v>
      </c>
      <c r="N9295" s="2" t="str">
        <f>"601766"</f>
        <v>601766</v>
      </c>
      <c r="O9295" s="2" t="str">
        <f>"A453612732"</f>
        <v>A453612732</v>
      </c>
      <c r="P9295" s="2" t="str">
        <f>"2639.50"</f>
        <v>2639.50</v>
      </c>
      <c r="Q9295" s="2">
        <v>30</v>
      </c>
      <c r="R9295" s="2">
        <f>Q9295*C9295</f>
        <v>3000</v>
      </c>
    </row>
    <row r="9296" spans="2:18">
      <c r="B9296" s="2" t="s">
        <v>8</v>
      </c>
      <c r="C9296" s="2" t="s">
        <v>9</v>
      </c>
      <c r="D9296" s="4" t="s">
        <v>10</v>
      </c>
      <c r="E9296" s="4"/>
      <c r="F9296" s="4"/>
      <c r="G9296" s="2"/>
      <c r="H9296" s="2">
        <f>SUM(H9280:H9295)</f>
        <v>-178.38</v>
      </c>
      <c r="I9296" s="2"/>
      <c r="J9296" s="2"/>
      <c r="K9296" s="2"/>
      <c r="L9296" s="2"/>
      <c r="M9296" s="2"/>
      <c r="N9296" s="2"/>
      <c r="O9296" s="2"/>
      <c r="P9296" s="2"/>
      <c r="Q9296" s="2"/>
      <c r="R9296" s="2">
        <f>SUM(R9280:R9295)</f>
        <v>134800</v>
      </c>
    </row>
    <row r="9297" customFormat="1" spans="4:9">
      <c r="D9297" s="5"/>
      <c r="E9297" s="5"/>
      <c r="F9297" s="5"/>
      <c r="I9297" s="6">
        <v>42257</v>
      </c>
    </row>
    <row r="9298" customFormat="1" spans="11:11">
      <c r="K9298" s="6">
        <f>I9297+1</f>
        <v>42258</v>
      </c>
    </row>
    <row r="9299" customFormat="1" spans="3:12">
      <c r="C9299" t="s">
        <v>11</v>
      </c>
      <c r="L9299" s="7">
        <f ca="1">NOW()</f>
        <v>42259.9654398148</v>
      </c>
    </row>
    <row r="9300" customFormat="1" spans="10:10">
      <c r="J9300" t="e">
        <f>E9292+1</f>
        <v>#VALUE!</v>
      </c>
    </row>
    <row r="9301" customFormat="1" spans="7:7">
      <c r="G9301" t="s">
        <v>12</v>
      </c>
    </row>
    <row r="9302" customFormat="1" spans="6:6">
      <c r="F9302" t="s">
        <v>13</v>
      </c>
    </row>
    <row r="9303" spans="1:17">
      <c r="A9303" s="2" t="str">
        <f>"币种"</f>
        <v>币种</v>
      </c>
      <c r="B9303" s="2" t="str">
        <f>"余额"</f>
        <v>余额</v>
      </c>
      <c r="C9303" s="2" t="str">
        <f>"可用"</f>
        <v>可用</v>
      </c>
      <c r="D9303" s="2" t="str">
        <f>"可取"</f>
        <v>可取</v>
      </c>
      <c r="E9303" s="2" t="str">
        <f>"参考市值"</f>
        <v>参考市值</v>
      </c>
      <c r="F9303" s="2" t="str">
        <f>"资产"</f>
        <v>资产</v>
      </c>
      <c r="G9303" s="2" t="str">
        <f>"盈亏"</f>
        <v>盈亏</v>
      </c>
      <c r="H9303" s="2"/>
      <c r="I9303" s="2"/>
      <c r="J9303" s="2"/>
      <c r="K9303" s="2"/>
      <c r="L9303" s="2"/>
      <c r="M9303" s="2"/>
      <c r="N9303" s="2"/>
      <c r="O9303" s="2"/>
      <c r="P9303" s="2"/>
      <c r="Q9303" s="2"/>
    </row>
    <row r="9304" spans="1:17">
      <c r="A9304" s="2" t="str">
        <f>"人民币"</f>
        <v>人民币</v>
      </c>
      <c r="B9304" s="2" t="str">
        <f>"5508.71"</f>
        <v>5508.71</v>
      </c>
      <c r="C9304" s="2" t="str">
        <f>"138.54"</f>
        <v>138.54</v>
      </c>
      <c r="D9304" s="2" t="str">
        <f>"138.54"</f>
        <v>138.54</v>
      </c>
      <c r="E9304" s="2" t="str">
        <f>"91616.00"</f>
        <v>91616.00</v>
      </c>
      <c r="F9304" s="2" t="str">
        <f>"91754.54"</f>
        <v>91754.54</v>
      </c>
      <c r="G9304" s="2" t="str">
        <f>"-9194.42"</f>
        <v>-9194.42</v>
      </c>
      <c r="H9304" s="2"/>
      <c r="I9304" s="2"/>
      <c r="J9304" s="2"/>
      <c r="K9304" s="2"/>
      <c r="L9304" s="2"/>
      <c r="M9304" s="2"/>
      <c r="N9304" s="2"/>
      <c r="O9304" s="2"/>
      <c r="P9304" s="2"/>
      <c r="Q9304" s="2"/>
    </row>
    <row r="9305" spans="1:17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8"/>
    </row>
    <row r="9306" spans="1:18">
      <c r="A9306" s="2" t="s">
        <v>0</v>
      </c>
      <c r="B9306" s="2" t="str">
        <f>"证券数量"</f>
        <v>证券数量</v>
      </c>
      <c r="C9306" s="2" t="s">
        <v>1</v>
      </c>
      <c r="D9306" s="2" t="str">
        <f>"价格币种"</f>
        <v>价格币种</v>
      </c>
      <c r="E9306" s="2" t="str">
        <f>"成本价"</f>
        <v>成本价</v>
      </c>
      <c r="F9306" s="2" t="str">
        <f>"浮动盈亏"</f>
        <v>浮动盈亏</v>
      </c>
      <c r="G9306" s="2" t="str">
        <f>"盈亏比例(%)"</f>
        <v>盈亏比例(%)</v>
      </c>
      <c r="H9306" s="2" t="str">
        <f>"折算汇率"</f>
        <v>折算汇率</v>
      </c>
      <c r="I9306" s="2" t="str">
        <f>"最新市值"</f>
        <v>最新市值</v>
      </c>
      <c r="J9306" s="2" t="str">
        <f>"当前价"</f>
        <v>当前价</v>
      </c>
      <c r="K9306" s="2" t="str">
        <f>"今买数量"</f>
        <v>今买数量</v>
      </c>
      <c r="L9306" s="2" t="str">
        <f>"今卖数量"</f>
        <v>今卖数量</v>
      </c>
      <c r="M9306" s="2" t="str">
        <f>"证券代码"</f>
        <v>证券代码</v>
      </c>
      <c r="N9306" s="2" t="str">
        <f>"股东代码"</f>
        <v>股东代码</v>
      </c>
      <c r="O9306" s="2" t="str">
        <f>"成本金额"</f>
        <v>成本金额</v>
      </c>
      <c r="P9306" s="2" t="s">
        <v>2</v>
      </c>
      <c r="Q9306" s="2"/>
      <c r="R9306" s="2" t="s">
        <v>3</v>
      </c>
    </row>
    <row r="9307" spans="1:18">
      <c r="A9307" s="2" t="s">
        <v>4</v>
      </c>
      <c r="B9307" s="9" t="s">
        <v>5</v>
      </c>
      <c r="C9307" s="9" t="s">
        <v>5</v>
      </c>
      <c r="D9307" s="2" t="str">
        <f t="shared" ref="D9307:D9322" si="2774">"人民币"</f>
        <v>人民币</v>
      </c>
      <c r="E9307" s="2">
        <v>19.758</v>
      </c>
      <c r="F9307" s="2">
        <v>-1294.53</v>
      </c>
      <c r="G9307" s="2">
        <v>-8.19</v>
      </c>
      <c r="H9307" s="9" t="s">
        <v>6</v>
      </c>
      <c r="I9307" s="2">
        <v>14512</v>
      </c>
      <c r="J9307" s="2">
        <v>18.14</v>
      </c>
      <c r="K9307" s="2">
        <v>0</v>
      </c>
      <c r="L9307" s="2">
        <v>0</v>
      </c>
      <c r="M9307" s="2" t="str">
        <f>"000936"</f>
        <v>000936</v>
      </c>
      <c r="N9307" s="2" t="str">
        <f t="shared" ref="N9307:N9310" si="2775">"0157472516"</f>
        <v>0157472516</v>
      </c>
      <c r="O9307" s="2" t="str">
        <f>"15806.53"</f>
        <v>15806.53</v>
      </c>
      <c r="P9307" s="2">
        <v>30</v>
      </c>
      <c r="Q9307" s="2">
        <f t="shared" ref="Q9307:Q9322" si="2776">P9307*B9307</f>
        <v>24000</v>
      </c>
      <c r="R9307" s="2">
        <f t="shared" ref="R9307:R9322" si="2777">(Q9307-O9307)/O9307*100</f>
        <v>51.835981711356</v>
      </c>
    </row>
    <row r="9308" spans="1:18">
      <c r="A9308" s="2" t="str">
        <f>"创业板B"</f>
        <v>创业板B</v>
      </c>
      <c r="B9308" s="2">
        <v>10000</v>
      </c>
      <c r="C9308" s="2">
        <v>10000</v>
      </c>
      <c r="D9308" s="2" t="str">
        <f>"人民币"</f>
        <v>人民币</v>
      </c>
      <c r="E9308" s="2">
        <v>1.116</v>
      </c>
      <c r="F9308" s="2">
        <v>-927.5</v>
      </c>
      <c r="G9308" s="2">
        <v>-8.33</v>
      </c>
      <c r="H9308" s="2"/>
      <c r="I9308" s="2">
        <v>10230</v>
      </c>
      <c r="J9308" s="2">
        <v>1.023</v>
      </c>
      <c r="K9308" s="2">
        <v>0</v>
      </c>
      <c r="L9308" s="2">
        <v>0</v>
      </c>
      <c r="M9308" s="2" t="str">
        <f>"150153"</f>
        <v>150153</v>
      </c>
      <c r="N9308" s="2" t="str">
        <f>"0157472516"</f>
        <v>0157472516</v>
      </c>
      <c r="O9308" s="2" t="str">
        <f>"11157.50"</f>
        <v>11157.50</v>
      </c>
      <c r="P9308" s="2">
        <v>1.3</v>
      </c>
      <c r="Q9308" s="2">
        <f>P9308*B9308</f>
        <v>13000</v>
      </c>
      <c r="R9308" s="2">
        <f>(Q9308-O9308)/O9308*100</f>
        <v>16.5135559041004</v>
      </c>
    </row>
    <row r="9309" spans="1:18">
      <c r="A9309" s="2" t="s">
        <v>7</v>
      </c>
      <c r="B9309" s="2">
        <v>600</v>
      </c>
      <c r="C9309" s="2">
        <v>600</v>
      </c>
      <c r="D9309" s="2" t="str">
        <f>"人民币"</f>
        <v>人民币</v>
      </c>
      <c r="E9309" s="2">
        <v>17.548</v>
      </c>
      <c r="F9309" s="2">
        <v>-310.88</v>
      </c>
      <c r="G9309" s="2">
        <v>-2.95</v>
      </c>
      <c r="H9309" s="2"/>
      <c r="I9309" s="2">
        <v>10218</v>
      </c>
      <c r="J9309" s="2">
        <v>17.03</v>
      </c>
      <c r="K9309" s="2">
        <v>0</v>
      </c>
      <c r="L9309" s="2">
        <v>0</v>
      </c>
      <c r="M9309" s="2" t="str">
        <f>"600008"</f>
        <v>600008</v>
      </c>
      <c r="N9309" s="2" t="str">
        <f t="shared" ref="N9309:N9312" si="2778">"A453612732"</f>
        <v>A453612732</v>
      </c>
      <c r="O9309" s="2" t="str">
        <f>"10528.88"</f>
        <v>10528.88</v>
      </c>
      <c r="P9309" s="2">
        <v>25</v>
      </c>
      <c r="Q9309" s="2">
        <f>P9309*B9309</f>
        <v>15000</v>
      </c>
      <c r="R9309" s="2">
        <f>(Q9309-O9309)/O9309*100</f>
        <v>42.4652954540274</v>
      </c>
    </row>
    <row r="9310" spans="1:18">
      <c r="A9310" s="2" t="str">
        <f>"华英农业"</f>
        <v>华英农业</v>
      </c>
      <c r="B9310" s="2">
        <v>600</v>
      </c>
      <c r="C9310" s="2">
        <v>300</v>
      </c>
      <c r="D9310" s="2" t="str">
        <f>"人民币"</f>
        <v>人民币</v>
      </c>
      <c r="E9310" s="2">
        <v>14.948</v>
      </c>
      <c r="F9310" s="2">
        <v>-418.66</v>
      </c>
      <c r="G9310" s="2">
        <v>-4.67</v>
      </c>
      <c r="H9310" s="2"/>
      <c r="I9310" s="2">
        <v>8550</v>
      </c>
      <c r="J9310" s="2">
        <v>14.25</v>
      </c>
      <c r="K9310" s="2">
        <v>300</v>
      </c>
      <c r="L9310" s="2">
        <v>0</v>
      </c>
      <c r="M9310" s="2" t="str">
        <f>"002321"</f>
        <v>002321</v>
      </c>
      <c r="N9310" s="2" t="str">
        <f>"0157472516"</f>
        <v>0157472516</v>
      </c>
      <c r="O9310" s="2" t="str">
        <f>"8968.66"</f>
        <v>8968.66</v>
      </c>
      <c r="P9310" s="2">
        <v>25</v>
      </c>
      <c r="Q9310" s="2">
        <f>P9310*B9310</f>
        <v>15000</v>
      </c>
      <c r="R9310" s="2">
        <f>(Q9310-O9310)/O9310*100</f>
        <v>67.2490650777262</v>
      </c>
    </row>
    <row r="9311" spans="1:18">
      <c r="A9311" s="2" t="str">
        <f>"*ST阳化"</f>
        <v>*ST阳化</v>
      </c>
      <c r="B9311" s="2">
        <v>900</v>
      </c>
      <c r="C9311" s="2">
        <v>600</v>
      </c>
      <c r="D9311" s="2" t="str">
        <f>"人民币"</f>
        <v>人民币</v>
      </c>
      <c r="E9311" s="2">
        <v>7.599</v>
      </c>
      <c r="F9311" s="2">
        <v>-80.2</v>
      </c>
      <c r="G9311" s="2">
        <v>-1.17</v>
      </c>
      <c r="H9311" s="2"/>
      <c r="I9311" s="2">
        <v>6759</v>
      </c>
      <c r="J9311" s="2">
        <v>7.51</v>
      </c>
      <c r="K9311" s="2">
        <v>300</v>
      </c>
      <c r="L9311" s="2">
        <v>0</v>
      </c>
      <c r="M9311" s="2" t="str">
        <f>"600691"</f>
        <v>600691</v>
      </c>
      <c r="N9311" s="2" t="str">
        <f>"A453612732"</f>
        <v>A453612732</v>
      </c>
      <c r="O9311" s="2" t="str">
        <f>"6839.20"</f>
        <v>6839.20</v>
      </c>
      <c r="P9311" s="2">
        <v>11</v>
      </c>
      <c r="Q9311" s="2">
        <f>P9311*B9311</f>
        <v>9900</v>
      </c>
      <c r="R9311" s="2">
        <f>(Q9311-O9311)/O9311*100</f>
        <v>44.7537723710376</v>
      </c>
    </row>
    <row r="9312" spans="1:18">
      <c r="A9312" s="2" t="str">
        <f>"雪峰科技"</f>
        <v>雪峰科技</v>
      </c>
      <c r="B9312" s="2">
        <v>200</v>
      </c>
      <c r="C9312" s="2">
        <v>100</v>
      </c>
      <c r="D9312" s="2" t="str">
        <f>"人民币"</f>
        <v>人民币</v>
      </c>
      <c r="E9312" s="2">
        <v>37.898</v>
      </c>
      <c r="F9312" s="2">
        <v>-1239.59</v>
      </c>
      <c r="G9312" s="2">
        <v>-16.35</v>
      </c>
      <c r="H9312" s="2"/>
      <c r="I9312" s="2">
        <v>6340</v>
      </c>
      <c r="J9312" s="2">
        <v>31.7</v>
      </c>
      <c r="K9312" s="2">
        <v>100</v>
      </c>
      <c r="L9312" s="2">
        <v>0</v>
      </c>
      <c r="M9312" s="2" t="str">
        <f>"603227"</f>
        <v>603227</v>
      </c>
      <c r="N9312" s="2" t="str">
        <f>"A453612732"</f>
        <v>A453612732</v>
      </c>
      <c r="O9312" s="2" t="str">
        <f>"7579.59"</f>
        <v>7579.59</v>
      </c>
      <c r="P9312" s="2">
        <v>42</v>
      </c>
      <c r="Q9312" s="2">
        <f>P9312*B9312</f>
        <v>8400</v>
      </c>
      <c r="R9312" s="2">
        <f>(Q9312-O9312)/O9312*100</f>
        <v>10.8239363870605</v>
      </c>
    </row>
    <row r="9313" spans="1:18">
      <c r="A9313" s="2" t="str">
        <f>"三花股份"</f>
        <v>三花股份</v>
      </c>
      <c r="B9313" s="2">
        <v>400</v>
      </c>
      <c r="C9313" s="2">
        <v>400</v>
      </c>
      <c r="D9313" s="2" t="str">
        <f>"人民币"</f>
        <v>人民币</v>
      </c>
      <c r="E9313" s="2">
        <v>13.737</v>
      </c>
      <c r="F9313" s="2">
        <v>69.25</v>
      </c>
      <c r="G9313" s="2">
        <v>1.26</v>
      </c>
      <c r="H9313" s="2"/>
      <c r="I9313" s="2">
        <v>5564</v>
      </c>
      <c r="J9313" s="2">
        <v>13.91</v>
      </c>
      <c r="K9313" s="2">
        <v>0</v>
      </c>
      <c r="L9313" s="2">
        <v>0</v>
      </c>
      <c r="M9313" s="2" t="str">
        <f>"002050"</f>
        <v>002050</v>
      </c>
      <c r="N9313" s="2" t="str">
        <f t="shared" ref="N9313:N9318" si="2779">"0157472516"</f>
        <v>0157472516</v>
      </c>
      <c r="O9313" s="2" t="str">
        <f>"5494.75"</f>
        <v>5494.75</v>
      </c>
      <c r="P9313" s="2">
        <v>20</v>
      </c>
      <c r="Q9313" s="2">
        <f>P9313*B9313</f>
        <v>8000</v>
      </c>
      <c r="R9313" s="2">
        <f>(Q9313-O9313)/O9313*100</f>
        <v>45.5935210883116</v>
      </c>
    </row>
    <row r="9314" spans="1:18">
      <c r="A9314" s="2" t="str">
        <f>"农 产 品"</f>
        <v>农 产 品</v>
      </c>
      <c r="B9314" s="2">
        <v>200</v>
      </c>
      <c r="C9314" s="2">
        <v>200</v>
      </c>
      <c r="D9314" s="2" t="str">
        <f>"人民币"</f>
        <v>人民币</v>
      </c>
      <c r="E9314" s="2">
        <v>25.665</v>
      </c>
      <c r="F9314" s="2">
        <v>-601</v>
      </c>
      <c r="G9314" s="2">
        <v>-11.71</v>
      </c>
      <c r="H9314" s="2"/>
      <c r="I9314" s="2">
        <v>4532</v>
      </c>
      <c r="J9314" s="2">
        <v>22.66</v>
      </c>
      <c r="K9314" s="2">
        <v>0</v>
      </c>
      <c r="L9314" s="2">
        <v>0</v>
      </c>
      <c r="M9314" s="2" t="str">
        <f>"000061"</f>
        <v>000061</v>
      </c>
      <c r="N9314" s="2" t="str">
        <f>"0157472516"</f>
        <v>0157472516</v>
      </c>
      <c r="O9314" s="2" t="str">
        <f>"5133.00"</f>
        <v>5133.00</v>
      </c>
      <c r="P9314" s="2">
        <v>35</v>
      </c>
      <c r="Q9314" s="2">
        <f>P9314*B9314</f>
        <v>7000</v>
      </c>
      <c r="R9314" s="2">
        <f>(Q9314-O9314)/O9314*100</f>
        <v>36.3724917202416</v>
      </c>
    </row>
    <row r="9315" spans="1:18">
      <c r="A9315" s="2" t="str">
        <f>"北京城建"</f>
        <v>北京城建</v>
      </c>
      <c r="B9315" s="2">
        <v>200</v>
      </c>
      <c r="C9315" s="2">
        <v>200</v>
      </c>
      <c r="D9315" s="2" t="str">
        <f>"人民币"</f>
        <v>人民币</v>
      </c>
      <c r="E9315" s="2">
        <v>24.605</v>
      </c>
      <c r="F9315" s="2">
        <v>-394.99</v>
      </c>
      <c r="G9315" s="2">
        <v>-8.03</v>
      </c>
      <c r="H9315" s="2"/>
      <c r="I9315" s="2">
        <v>4526</v>
      </c>
      <c r="J9315" s="2">
        <v>22.63</v>
      </c>
      <c r="K9315" s="2">
        <v>0</v>
      </c>
      <c r="L9315" s="2">
        <v>0</v>
      </c>
      <c r="M9315" s="2" t="str">
        <f>"600266"</f>
        <v>600266</v>
      </c>
      <c r="N9315" s="2" t="str">
        <f t="shared" ref="N9315:N9317" si="2780">"A453612732"</f>
        <v>A453612732</v>
      </c>
      <c r="O9315" s="2" t="str">
        <f>"4920.99"</f>
        <v>4920.99</v>
      </c>
      <c r="P9315" s="2">
        <v>28</v>
      </c>
      <c r="Q9315" s="2">
        <f>P9315*B9315</f>
        <v>5600</v>
      </c>
      <c r="R9315" s="2">
        <f>(Q9315-O9315)/O9315*100</f>
        <v>13.7982397850839</v>
      </c>
    </row>
    <row r="9316" spans="1:18">
      <c r="A9316" s="2" t="str">
        <f>"上汽集团"</f>
        <v>上汽集团</v>
      </c>
      <c r="B9316" s="2">
        <v>200</v>
      </c>
      <c r="C9316" s="2">
        <v>200</v>
      </c>
      <c r="D9316" s="2" t="str">
        <f>"人民币"</f>
        <v>人民币</v>
      </c>
      <c r="E9316" s="2">
        <v>24.736</v>
      </c>
      <c r="F9316" s="2">
        <v>-449.12</v>
      </c>
      <c r="G9316" s="2">
        <v>-9.08</v>
      </c>
      <c r="H9316" s="2"/>
      <c r="I9316" s="2">
        <v>4498</v>
      </c>
      <c r="J9316" s="2">
        <v>22.49</v>
      </c>
      <c r="K9316" s="2">
        <v>0</v>
      </c>
      <c r="L9316" s="2">
        <v>0</v>
      </c>
      <c r="M9316" s="2" t="str">
        <f>"600104"</f>
        <v>600104</v>
      </c>
      <c r="N9316" s="2" t="str">
        <f>"A453612732"</f>
        <v>A453612732</v>
      </c>
      <c r="O9316" s="2" t="str">
        <f>"4947.12"</f>
        <v>4947.12</v>
      </c>
      <c r="P9316" s="2">
        <v>35</v>
      </c>
      <c r="Q9316" s="2">
        <f>P9316*B9316</f>
        <v>7000</v>
      </c>
      <c r="R9316" s="2">
        <f>(Q9316-O9316)/O9316*100</f>
        <v>41.4964666310904</v>
      </c>
    </row>
    <row r="9317" spans="1:18">
      <c r="A9317" s="2" t="str">
        <f>"中海集运"</f>
        <v>中海集运</v>
      </c>
      <c r="B9317" s="2">
        <v>400</v>
      </c>
      <c r="C9317" s="2">
        <v>400</v>
      </c>
      <c r="D9317" s="2" t="str">
        <f>"人民币"</f>
        <v>人民币</v>
      </c>
      <c r="E9317" s="2">
        <v>9.099</v>
      </c>
      <c r="F9317" s="2">
        <v>-167.68</v>
      </c>
      <c r="G9317" s="2">
        <v>-4.6</v>
      </c>
      <c r="H9317" s="2"/>
      <c r="I9317" s="2">
        <v>3472</v>
      </c>
      <c r="J9317" s="2">
        <v>8.68</v>
      </c>
      <c r="K9317" s="2">
        <v>0</v>
      </c>
      <c r="L9317" s="2">
        <v>0</v>
      </c>
      <c r="M9317" s="2" t="str">
        <f>"601866"</f>
        <v>601866</v>
      </c>
      <c r="N9317" s="2" t="str">
        <f>"A453612732"</f>
        <v>A453612732</v>
      </c>
      <c r="O9317" s="2" t="str">
        <f>"3639.68"</f>
        <v>3639.68</v>
      </c>
      <c r="P9317" s="2">
        <v>12</v>
      </c>
      <c r="Q9317" s="2">
        <f>P9317*B9317</f>
        <v>4800</v>
      </c>
      <c r="R9317" s="2">
        <f>(Q9317-O9317)/O9317*100</f>
        <v>31.8797256901706</v>
      </c>
    </row>
    <row r="9318" spans="1:18">
      <c r="A9318" s="2" t="str">
        <f>"中航军B"</f>
        <v>中航军B</v>
      </c>
      <c r="B9318" s="2">
        <v>3000</v>
      </c>
      <c r="C9318" s="2">
        <v>3000</v>
      </c>
      <c r="D9318" s="2" t="str">
        <f>"人民币"</f>
        <v>人民币</v>
      </c>
      <c r="E9318" s="2">
        <v>0.972</v>
      </c>
      <c r="F9318" s="2">
        <v>-62</v>
      </c>
      <c r="G9318" s="2">
        <v>-2.16</v>
      </c>
      <c r="H9318" s="2"/>
      <c r="I9318" s="2">
        <v>2853</v>
      </c>
      <c r="J9318" s="2">
        <v>0.951</v>
      </c>
      <c r="K9318" s="2">
        <v>0</v>
      </c>
      <c r="L9318" s="2">
        <v>0</v>
      </c>
      <c r="M9318" s="2" t="str">
        <f>"150222"</f>
        <v>150222</v>
      </c>
      <c r="N9318" s="2" t="str">
        <f>"0157472516"</f>
        <v>0157472516</v>
      </c>
      <c r="O9318" s="2" t="str">
        <f>"2915.00"</f>
        <v>2915.00</v>
      </c>
      <c r="P9318" s="2">
        <v>1.1</v>
      </c>
      <c r="Q9318" s="2">
        <f>P9318*B9318</f>
        <v>3300</v>
      </c>
      <c r="R9318" s="2">
        <f>(Q9318-O9318)/O9318*100</f>
        <v>13.2075471698113</v>
      </c>
    </row>
    <row r="9319" spans="1:18">
      <c r="A9319" s="2" t="str">
        <f>"华贸物流"</f>
        <v>华贸物流</v>
      </c>
      <c r="B9319" s="2">
        <v>200</v>
      </c>
      <c r="C9319" s="2">
        <v>200</v>
      </c>
      <c r="D9319" s="2" t="str">
        <f>"人民币"</f>
        <v>人民币</v>
      </c>
      <c r="E9319" s="2">
        <v>16.576</v>
      </c>
      <c r="F9319" s="2">
        <v>-473.12</v>
      </c>
      <c r="G9319" s="2">
        <v>-14.27</v>
      </c>
      <c r="H9319" s="2"/>
      <c r="I9319" s="2">
        <v>2842</v>
      </c>
      <c r="J9319" s="2">
        <v>14.21</v>
      </c>
      <c r="K9319" s="2">
        <v>0</v>
      </c>
      <c r="L9319" s="2">
        <v>0</v>
      </c>
      <c r="M9319" s="2" t="str">
        <f>"603128"</f>
        <v>603128</v>
      </c>
      <c r="N9319" s="2" t="str">
        <f t="shared" ref="N9319:N9322" si="2781">"A453612732"</f>
        <v>A453612732</v>
      </c>
      <c r="O9319" s="2" t="str">
        <f>"3315.12"</f>
        <v>3315.12</v>
      </c>
      <c r="P9319" s="2">
        <v>20</v>
      </c>
      <c r="Q9319" s="2">
        <f>P9319*B9319</f>
        <v>4000</v>
      </c>
      <c r="R9319" s="2">
        <f>(Q9319-O9319)/O9319*100</f>
        <v>20.6592823185888</v>
      </c>
    </row>
    <row r="9320" spans="1:18">
      <c r="A9320" s="2" t="str">
        <f>"盛达矿业"</f>
        <v>盛达矿业</v>
      </c>
      <c r="B9320" s="2">
        <v>100</v>
      </c>
      <c r="C9320" s="2">
        <v>100</v>
      </c>
      <c r="D9320" s="2" t="str">
        <f>"人民币"</f>
        <v>人民币</v>
      </c>
      <c r="E9320" s="2">
        <v>38.308</v>
      </c>
      <c r="F9320" s="2">
        <v>-1175.77</v>
      </c>
      <c r="G9320" s="2">
        <v>-30.69</v>
      </c>
      <c r="H9320" s="2"/>
      <c r="I9320" s="2">
        <v>2655</v>
      </c>
      <c r="J9320" s="2">
        <v>26.55</v>
      </c>
      <c r="K9320" s="2">
        <v>0</v>
      </c>
      <c r="L9320" s="2">
        <v>100</v>
      </c>
      <c r="M9320" s="2" t="str">
        <f>"000603"</f>
        <v>000603</v>
      </c>
      <c r="N9320" s="2" t="str">
        <f>"0157472516"</f>
        <v>0157472516</v>
      </c>
      <c r="O9320" s="2" t="str">
        <f>"3830.77"</f>
        <v>3830.77</v>
      </c>
      <c r="P9320" s="2">
        <v>40</v>
      </c>
      <c r="Q9320" s="2">
        <f>P9320*B9320</f>
        <v>4000</v>
      </c>
      <c r="R9320" s="2">
        <f>(Q9320-O9320)/O9320*100</f>
        <v>4.41764971533138</v>
      </c>
    </row>
    <row r="9321" spans="1:18">
      <c r="A9321" s="2" t="str">
        <f>"大众交通"</f>
        <v>大众交通</v>
      </c>
      <c r="B9321" s="2">
        <v>100</v>
      </c>
      <c r="C9321" s="2">
        <v>100</v>
      </c>
      <c r="D9321" s="2" t="str">
        <f>"人民币"</f>
        <v>人民币</v>
      </c>
      <c r="E9321" s="2">
        <v>30.941</v>
      </c>
      <c r="F9321" s="2">
        <v>-1037.13</v>
      </c>
      <c r="G9321" s="2">
        <v>-33.52</v>
      </c>
      <c r="H9321" s="2"/>
      <c r="I9321" s="2">
        <v>2057</v>
      </c>
      <c r="J9321" s="2">
        <v>20.57</v>
      </c>
      <c r="K9321" s="2">
        <v>0</v>
      </c>
      <c r="L9321" s="2">
        <v>0</v>
      </c>
      <c r="M9321" s="2" t="str">
        <f>"600611"</f>
        <v>600611</v>
      </c>
      <c r="N9321" s="2" t="str">
        <f>"A453612732"</f>
        <v>A453612732</v>
      </c>
      <c r="O9321" s="2" t="str">
        <f>"3094.13"</f>
        <v>3094.13</v>
      </c>
      <c r="P9321" s="2">
        <v>28</v>
      </c>
      <c r="Q9321" s="2">
        <f>P9321*B9321</f>
        <v>2800</v>
      </c>
      <c r="R9321" s="2">
        <f>(Q9321-O9321)/O9321*100</f>
        <v>-9.50606470962759</v>
      </c>
    </row>
    <row r="9322" spans="1:18">
      <c r="A9322" s="2" t="str">
        <f>"中国中车"</f>
        <v>中国中车</v>
      </c>
      <c r="B9322" s="2">
        <v>100</v>
      </c>
      <c r="C9322" s="2">
        <v>100</v>
      </c>
      <c r="D9322" s="2" t="str">
        <f>"人民币"</f>
        <v>人民币</v>
      </c>
      <c r="E9322" s="2">
        <v>26.395</v>
      </c>
      <c r="F9322" s="2">
        <v>-631.5</v>
      </c>
      <c r="G9322" s="2">
        <v>-23.92</v>
      </c>
      <c r="H9322" s="2"/>
      <c r="I9322" s="2">
        <v>2008</v>
      </c>
      <c r="J9322" s="2">
        <v>20.08</v>
      </c>
      <c r="K9322" s="2">
        <v>0</v>
      </c>
      <c r="L9322" s="2">
        <v>100</v>
      </c>
      <c r="M9322" s="2" t="str">
        <f>"601766"</f>
        <v>601766</v>
      </c>
      <c r="N9322" s="2" t="str">
        <f>"A453612732"</f>
        <v>A453612732</v>
      </c>
      <c r="O9322" s="2" t="str">
        <f>"2639.50"</f>
        <v>2639.50</v>
      </c>
      <c r="P9322" s="2">
        <v>30</v>
      </c>
      <c r="Q9322" s="2">
        <f>P9322*B9322</f>
        <v>3000</v>
      </c>
      <c r="R9322" s="2">
        <f>(Q9322-O9322)/O9322*100</f>
        <v>13.6578897518469</v>
      </c>
    </row>
    <row r="9323" spans="1:18">
      <c r="A9323" s="2" t="s">
        <v>8</v>
      </c>
      <c r="B9323" s="2" t="s">
        <v>9</v>
      </c>
      <c r="C9323" s="4" t="s">
        <v>10</v>
      </c>
      <c r="D9323" s="4"/>
      <c r="E9323" s="4"/>
      <c r="F9323" s="2"/>
      <c r="G9323" s="2">
        <f>SUM(G9307:G9322)</f>
        <v>-178.38</v>
      </c>
      <c r="H9323" s="2"/>
      <c r="I9323" s="2"/>
      <c r="J9323" s="2"/>
      <c r="K9323" s="2"/>
      <c r="L9323" s="2"/>
      <c r="M9323" s="2"/>
      <c r="N9323" s="2"/>
      <c r="O9323" s="2"/>
      <c r="P9323" s="2"/>
      <c r="Q9323" s="2">
        <f>SUM(Q9307:Q9322)</f>
        <v>134800</v>
      </c>
      <c r="R9323" s="2"/>
    </row>
    <row r="9324" customFormat="1" spans="3:8">
      <c r="C9324" s="5"/>
      <c r="D9324" s="5"/>
      <c r="E9324" s="5"/>
      <c r="H9324" s="6">
        <v>42257</v>
      </c>
    </row>
    <row r="9325" customFormat="1" spans="10:10">
      <c r="J9325" s="6">
        <f>H9324+1</f>
        <v>42258</v>
      </c>
    </row>
    <row r="9326" customFormat="1" spans="2:11">
      <c r="B9326" t="s">
        <v>11</v>
      </c>
      <c r="K9326" s="7">
        <f ca="1">NOW()</f>
        <v>42259.9654398148</v>
      </c>
    </row>
    <row r="9327" customFormat="1" spans="9:9">
      <c r="I9327" t="e">
        <f>D9319+1</f>
        <v>#VALUE!</v>
      </c>
    </row>
    <row r="9328" customFormat="1"/>
    <row r="9329" spans="1:18">
      <c r="A9329" s="2" t="s">
        <v>0</v>
      </c>
      <c r="B9329" s="2" t="str">
        <f>"证券数量"</f>
        <v>证券数量</v>
      </c>
      <c r="C9329" s="2" t="s">
        <v>1</v>
      </c>
      <c r="D9329" s="2" t="str">
        <f>"价格币种"</f>
        <v>价格币种</v>
      </c>
      <c r="E9329" s="2" t="str">
        <f>"成本价"</f>
        <v>成本价</v>
      </c>
      <c r="F9329" s="2" t="str">
        <f>"浮动盈亏"</f>
        <v>浮动盈亏</v>
      </c>
      <c r="G9329" s="2" t="str">
        <f>"盈亏比例(%)"</f>
        <v>盈亏比例(%)</v>
      </c>
      <c r="H9329" s="2" t="str">
        <f>"折算汇率"</f>
        <v>折算汇率</v>
      </c>
      <c r="I9329" s="2" t="str">
        <f>"最新市值"</f>
        <v>最新市值</v>
      </c>
      <c r="J9329" s="2" t="str">
        <f>"当前价"</f>
        <v>当前价</v>
      </c>
      <c r="K9329" s="2" t="str">
        <f>"今买数量"</f>
        <v>今买数量</v>
      </c>
      <c r="L9329" s="2" t="str">
        <f>"今卖数量"</f>
        <v>今卖数量</v>
      </c>
      <c r="M9329" s="2" t="str">
        <f>"证券代码"</f>
        <v>证券代码</v>
      </c>
      <c r="N9329" s="2" t="str">
        <f>"股东代码"</f>
        <v>股东代码</v>
      </c>
      <c r="O9329" s="2" t="str">
        <f>"成本金额"</f>
        <v>成本金额</v>
      </c>
      <c r="P9329" s="2" t="s">
        <v>2</v>
      </c>
      <c r="Q9329" s="2"/>
      <c r="R9329" s="2" t="s">
        <v>3</v>
      </c>
    </row>
    <row r="9330" spans="1:18">
      <c r="A9330" s="2" t="s">
        <v>4</v>
      </c>
      <c r="B9330" s="9" t="s">
        <v>5</v>
      </c>
      <c r="C9330" s="9" t="s">
        <v>5</v>
      </c>
      <c r="D9330" s="2" t="str">
        <f t="shared" ref="D9330:D9345" si="2782">"人民币"</f>
        <v>人民币</v>
      </c>
      <c r="E9330" s="2">
        <v>19.758</v>
      </c>
      <c r="F9330" s="2">
        <v>-1294.53</v>
      </c>
      <c r="G9330" s="2">
        <v>-8.19</v>
      </c>
      <c r="H9330" s="9" t="s">
        <v>6</v>
      </c>
      <c r="I9330" s="2">
        <v>14512</v>
      </c>
      <c r="J9330" s="2">
        <v>18.14</v>
      </c>
      <c r="K9330" s="2">
        <v>0</v>
      </c>
      <c r="L9330" s="2">
        <v>0</v>
      </c>
      <c r="M9330" s="2" t="str">
        <f>"000936"</f>
        <v>000936</v>
      </c>
      <c r="N9330" s="2" t="str">
        <f t="shared" ref="N9330:N9333" si="2783">"0157472516"</f>
        <v>0157472516</v>
      </c>
      <c r="O9330" s="2" t="str">
        <f>"15806.53"</f>
        <v>15806.53</v>
      </c>
      <c r="P9330" s="2">
        <v>30</v>
      </c>
      <c r="Q9330" s="2">
        <f t="shared" ref="Q9330:Q9345" si="2784">P9330*B9330</f>
        <v>24000</v>
      </c>
      <c r="R9330" s="2">
        <f t="shared" ref="R9330:R9345" si="2785">(Q9330-O9330)/O9330*100</f>
        <v>51.835981711356</v>
      </c>
    </row>
    <row r="9331" spans="1:18">
      <c r="A9331" s="2" t="str">
        <f>"创业板B"</f>
        <v>创业板B</v>
      </c>
      <c r="B9331" s="2">
        <v>10000</v>
      </c>
      <c r="C9331" s="2">
        <v>10000</v>
      </c>
      <c r="D9331" s="2" t="str">
        <f>"人民币"</f>
        <v>人民币</v>
      </c>
      <c r="E9331" s="2">
        <v>1.116</v>
      </c>
      <c r="F9331" s="2">
        <v>-927.5</v>
      </c>
      <c r="G9331" s="2">
        <v>-8.33</v>
      </c>
      <c r="H9331" s="2"/>
      <c r="I9331" s="2">
        <v>10230</v>
      </c>
      <c r="J9331" s="2">
        <v>1.023</v>
      </c>
      <c r="K9331" s="2">
        <v>0</v>
      </c>
      <c r="L9331" s="2">
        <v>0</v>
      </c>
      <c r="M9331" s="2" t="str">
        <f>"150153"</f>
        <v>150153</v>
      </c>
      <c r="N9331" s="2" t="str">
        <f>"0157472516"</f>
        <v>0157472516</v>
      </c>
      <c r="O9331" s="2" t="str">
        <f>"11157.50"</f>
        <v>11157.50</v>
      </c>
      <c r="P9331" s="2">
        <v>1.3</v>
      </c>
      <c r="Q9331" s="2">
        <f>P9331*B9331</f>
        <v>13000</v>
      </c>
      <c r="R9331" s="2">
        <f>(Q9331-O9331)/O9331*100</f>
        <v>16.5135559041004</v>
      </c>
    </row>
    <row r="9332" spans="1:18">
      <c r="A9332" s="2" t="s">
        <v>7</v>
      </c>
      <c r="B9332" s="2">
        <v>600</v>
      </c>
      <c r="C9332" s="2">
        <v>600</v>
      </c>
      <c r="D9332" s="2" t="str">
        <f>"人民币"</f>
        <v>人民币</v>
      </c>
      <c r="E9332" s="2">
        <v>17.548</v>
      </c>
      <c r="F9332" s="2">
        <v>-310.88</v>
      </c>
      <c r="G9332" s="2">
        <v>-2.95</v>
      </c>
      <c r="H9332" s="2"/>
      <c r="I9332" s="2">
        <v>10218</v>
      </c>
      <c r="J9332" s="2">
        <v>17.03</v>
      </c>
      <c r="K9332" s="2">
        <v>0</v>
      </c>
      <c r="L9332" s="2">
        <v>0</v>
      </c>
      <c r="M9332" s="2" t="str">
        <f>"600008"</f>
        <v>600008</v>
      </c>
      <c r="N9332" s="2" t="str">
        <f t="shared" ref="N9332:N9335" si="2786">"A453612732"</f>
        <v>A453612732</v>
      </c>
      <c r="O9332" s="2" t="str">
        <f>"10528.88"</f>
        <v>10528.88</v>
      </c>
      <c r="P9332" s="2">
        <v>25</v>
      </c>
      <c r="Q9332" s="2">
        <f>P9332*B9332</f>
        <v>15000</v>
      </c>
      <c r="R9332" s="2">
        <f>(Q9332-O9332)/O9332*100</f>
        <v>42.4652954540274</v>
      </c>
    </row>
    <row r="9333" spans="1:18">
      <c r="A9333" s="2" t="str">
        <f>"华英农业"</f>
        <v>华英农业</v>
      </c>
      <c r="B9333" s="2">
        <v>600</v>
      </c>
      <c r="C9333" s="2">
        <v>300</v>
      </c>
      <c r="D9333" s="2" t="str">
        <f>"人民币"</f>
        <v>人民币</v>
      </c>
      <c r="E9333" s="2">
        <v>14.948</v>
      </c>
      <c r="F9333" s="2">
        <v>-418.66</v>
      </c>
      <c r="G9333" s="2">
        <v>-4.67</v>
      </c>
      <c r="H9333" s="2"/>
      <c r="I9333" s="2">
        <v>8550</v>
      </c>
      <c r="J9333" s="2">
        <v>14.25</v>
      </c>
      <c r="K9333" s="2">
        <v>300</v>
      </c>
      <c r="L9333" s="2">
        <v>0</v>
      </c>
      <c r="M9333" s="2" t="str">
        <f>"002321"</f>
        <v>002321</v>
      </c>
      <c r="N9333" s="2" t="str">
        <f>"0157472516"</f>
        <v>0157472516</v>
      </c>
      <c r="O9333" s="2" t="str">
        <f>"8968.66"</f>
        <v>8968.66</v>
      </c>
      <c r="P9333" s="2">
        <v>25</v>
      </c>
      <c r="Q9333" s="2">
        <f>P9333*B9333</f>
        <v>15000</v>
      </c>
      <c r="R9333" s="2">
        <f>(Q9333-O9333)/O9333*100</f>
        <v>67.2490650777262</v>
      </c>
    </row>
    <row r="9334" spans="1:18">
      <c r="A9334" s="2" t="str">
        <f>"*ST阳化"</f>
        <v>*ST阳化</v>
      </c>
      <c r="B9334" s="2">
        <v>900</v>
      </c>
      <c r="C9334" s="2">
        <v>600</v>
      </c>
      <c r="D9334" s="2" t="str">
        <f>"人民币"</f>
        <v>人民币</v>
      </c>
      <c r="E9334" s="2">
        <v>7.599</v>
      </c>
      <c r="F9334" s="2">
        <v>-80.2</v>
      </c>
      <c r="G9334" s="2">
        <v>-1.17</v>
      </c>
      <c r="H9334" s="2"/>
      <c r="I9334" s="2">
        <v>6759</v>
      </c>
      <c r="J9334" s="2">
        <v>7.51</v>
      </c>
      <c r="K9334" s="2">
        <v>300</v>
      </c>
      <c r="L9334" s="2">
        <v>0</v>
      </c>
      <c r="M9334" s="2" t="str">
        <f>"600691"</f>
        <v>600691</v>
      </c>
      <c r="N9334" s="2" t="str">
        <f>"A453612732"</f>
        <v>A453612732</v>
      </c>
      <c r="O9334" s="2" t="str">
        <f>"6839.20"</f>
        <v>6839.20</v>
      </c>
      <c r="P9334" s="2">
        <v>11</v>
      </c>
      <c r="Q9334" s="2">
        <f>P9334*B9334</f>
        <v>9900</v>
      </c>
      <c r="R9334" s="2">
        <f>(Q9334-O9334)/O9334*100</f>
        <v>44.7537723710376</v>
      </c>
    </row>
    <row r="9335" spans="1:18">
      <c r="A9335" s="2" t="str">
        <f>"雪峰科技"</f>
        <v>雪峰科技</v>
      </c>
      <c r="B9335" s="2">
        <v>200</v>
      </c>
      <c r="C9335" s="2">
        <v>100</v>
      </c>
      <c r="D9335" s="2" t="str">
        <f>"人民币"</f>
        <v>人民币</v>
      </c>
      <c r="E9335" s="2">
        <v>37.898</v>
      </c>
      <c r="F9335" s="2">
        <v>-1239.59</v>
      </c>
      <c r="G9335" s="2">
        <v>-16.35</v>
      </c>
      <c r="H9335" s="2"/>
      <c r="I9335" s="2">
        <v>6340</v>
      </c>
      <c r="J9335" s="2">
        <v>31.7</v>
      </c>
      <c r="K9335" s="2">
        <v>100</v>
      </c>
      <c r="L9335" s="2">
        <v>0</v>
      </c>
      <c r="M9335" s="2" t="str">
        <f>"603227"</f>
        <v>603227</v>
      </c>
      <c r="N9335" s="2" t="str">
        <f>"A453612732"</f>
        <v>A453612732</v>
      </c>
      <c r="O9335" s="2" t="str">
        <f>"7579.59"</f>
        <v>7579.59</v>
      </c>
      <c r="P9335" s="2">
        <v>42</v>
      </c>
      <c r="Q9335" s="2">
        <f>P9335*B9335</f>
        <v>8400</v>
      </c>
      <c r="R9335" s="2">
        <f>(Q9335-O9335)/O9335*100</f>
        <v>10.8239363870605</v>
      </c>
    </row>
    <row r="9336" spans="1:18">
      <c r="A9336" s="2" t="str">
        <f>"三花股份"</f>
        <v>三花股份</v>
      </c>
      <c r="B9336" s="2">
        <v>400</v>
      </c>
      <c r="C9336" s="2">
        <v>400</v>
      </c>
      <c r="D9336" s="2" t="str">
        <f>"人民币"</f>
        <v>人民币</v>
      </c>
      <c r="E9336" s="2">
        <v>13.737</v>
      </c>
      <c r="F9336" s="2">
        <v>69.25</v>
      </c>
      <c r="G9336" s="2">
        <v>1.26</v>
      </c>
      <c r="H9336" s="2"/>
      <c r="I9336" s="2">
        <v>5564</v>
      </c>
      <c r="J9336" s="2">
        <v>13.91</v>
      </c>
      <c r="K9336" s="2">
        <v>0</v>
      </c>
      <c r="L9336" s="2">
        <v>0</v>
      </c>
      <c r="M9336" s="2" t="str">
        <f>"002050"</f>
        <v>002050</v>
      </c>
      <c r="N9336" s="2" t="str">
        <f t="shared" ref="N9336:N9341" si="2787">"0157472516"</f>
        <v>0157472516</v>
      </c>
      <c r="O9336" s="2" t="str">
        <f>"5494.75"</f>
        <v>5494.75</v>
      </c>
      <c r="P9336" s="2">
        <v>20</v>
      </c>
      <c r="Q9336" s="2">
        <f>P9336*B9336</f>
        <v>8000</v>
      </c>
      <c r="R9336" s="2">
        <f>(Q9336-O9336)/O9336*100</f>
        <v>45.5935210883116</v>
      </c>
    </row>
    <row r="9337" spans="1:18">
      <c r="A9337" s="2" t="str">
        <f>"农 产 品"</f>
        <v>农 产 品</v>
      </c>
      <c r="B9337" s="2">
        <v>200</v>
      </c>
      <c r="C9337" s="2">
        <v>200</v>
      </c>
      <c r="D9337" s="2" t="str">
        <f>"人民币"</f>
        <v>人民币</v>
      </c>
      <c r="E9337" s="2">
        <v>25.665</v>
      </c>
      <c r="F9337" s="2">
        <v>-601</v>
      </c>
      <c r="G9337" s="2">
        <v>-11.71</v>
      </c>
      <c r="H9337" s="2"/>
      <c r="I9337" s="2">
        <v>4532</v>
      </c>
      <c r="J9337" s="2">
        <v>22.66</v>
      </c>
      <c r="K9337" s="2">
        <v>0</v>
      </c>
      <c r="L9337" s="2">
        <v>0</v>
      </c>
      <c r="M9337" s="2" t="str">
        <f>"000061"</f>
        <v>000061</v>
      </c>
      <c r="N9337" s="2" t="str">
        <f>"0157472516"</f>
        <v>0157472516</v>
      </c>
      <c r="O9337" s="2" t="str">
        <f>"5133.00"</f>
        <v>5133.00</v>
      </c>
      <c r="P9337" s="2">
        <v>35</v>
      </c>
      <c r="Q9337" s="2">
        <f>P9337*B9337</f>
        <v>7000</v>
      </c>
      <c r="R9337" s="2">
        <f>(Q9337-O9337)/O9337*100</f>
        <v>36.3724917202416</v>
      </c>
    </row>
    <row r="9338" spans="1:18">
      <c r="A9338" s="2" t="str">
        <f>"北京城建"</f>
        <v>北京城建</v>
      </c>
      <c r="B9338" s="2">
        <v>200</v>
      </c>
      <c r="C9338" s="2">
        <v>200</v>
      </c>
      <c r="D9338" s="2" t="str">
        <f>"人民币"</f>
        <v>人民币</v>
      </c>
      <c r="E9338" s="2">
        <v>24.605</v>
      </c>
      <c r="F9338" s="2">
        <v>-394.99</v>
      </c>
      <c r="G9338" s="2">
        <v>-8.03</v>
      </c>
      <c r="H9338" s="2"/>
      <c r="I9338" s="2">
        <v>4526</v>
      </c>
      <c r="J9338" s="2">
        <v>22.63</v>
      </c>
      <c r="K9338" s="2">
        <v>0</v>
      </c>
      <c r="L9338" s="2">
        <v>0</v>
      </c>
      <c r="M9338" s="2" t="str">
        <f>"600266"</f>
        <v>600266</v>
      </c>
      <c r="N9338" s="2" t="str">
        <f t="shared" ref="N9338:N9340" si="2788">"A453612732"</f>
        <v>A453612732</v>
      </c>
      <c r="O9338" s="2" t="str">
        <f>"4920.99"</f>
        <v>4920.99</v>
      </c>
      <c r="P9338" s="2">
        <v>28</v>
      </c>
      <c r="Q9338" s="2">
        <f>P9338*B9338</f>
        <v>5600</v>
      </c>
      <c r="R9338" s="2">
        <f>(Q9338-O9338)/O9338*100</f>
        <v>13.7982397850839</v>
      </c>
    </row>
    <row r="9339" spans="1:18">
      <c r="A9339" s="2" t="str">
        <f>"上汽集团"</f>
        <v>上汽集团</v>
      </c>
      <c r="B9339" s="2">
        <v>200</v>
      </c>
      <c r="C9339" s="2">
        <v>200</v>
      </c>
      <c r="D9339" s="2" t="str">
        <f>"人民币"</f>
        <v>人民币</v>
      </c>
      <c r="E9339" s="2">
        <v>24.736</v>
      </c>
      <c r="F9339" s="2">
        <v>-449.12</v>
      </c>
      <c r="G9339" s="2">
        <v>-9.08</v>
      </c>
      <c r="H9339" s="2"/>
      <c r="I9339" s="2">
        <v>4498</v>
      </c>
      <c r="J9339" s="2">
        <v>22.49</v>
      </c>
      <c r="K9339" s="2">
        <v>0</v>
      </c>
      <c r="L9339" s="2">
        <v>0</v>
      </c>
      <c r="M9339" s="2" t="str">
        <f>"600104"</f>
        <v>600104</v>
      </c>
      <c r="N9339" s="2" t="str">
        <f>"A453612732"</f>
        <v>A453612732</v>
      </c>
      <c r="O9339" s="2" t="str">
        <f>"4947.12"</f>
        <v>4947.12</v>
      </c>
      <c r="P9339" s="2">
        <v>35</v>
      </c>
      <c r="Q9339" s="2">
        <f>P9339*B9339</f>
        <v>7000</v>
      </c>
      <c r="R9339" s="2">
        <f>(Q9339-O9339)/O9339*100</f>
        <v>41.4964666310904</v>
      </c>
    </row>
    <row r="9340" spans="1:18">
      <c r="A9340" s="2" t="str">
        <f>"中海集运"</f>
        <v>中海集运</v>
      </c>
      <c r="B9340" s="2">
        <v>400</v>
      </c>
      <c r="C9340" s="2">
        <v>400</v>
      </c>
      <c r="D9340" s="2" t="str">
        <f>"人民币"</f>
        <v>人民币</v>
      </c>
      <c r="E9340" s="2">
        <v>9.099</v>
      </c>
      <c r="F9340" s="2">
        <v>-167.68</v>
      </c>
      <c r="G9340" s="2">
        <v>-4.6</v>
      </c>
      <c r="H9340" s="2"/>
      <c r="I9340" s="2">
        <v>3472</v>
      </c>
      <c r="J9340" s="2">
        <v>8.68</v>
      </c>
      <c r="K9340" s="2">
        <v>0</v>
      </c>
      <c r="L9340" s="2">
        <v>0</v>
      </c>
      <c r="M9340" s="2" t="str">
        <f>"601866"</f>
        <v>601866</v>
      </c>
      <c r="N9340" s="2" t="str">
        <f>"A453612732"</f>
        <v>A453612732</v>
      </c>
      <c r="O9340" s="2" t="str">
        <f>"3639.68"</f>
        <v>3639.68</v>
      </c>
      <c r="P9340" s="2">
        <v>12</v>
      </c>
      <c r="Q9340" s="2">
        <f>P9340*B9340</f>
        <v>4800</v>
      </c>
      <c r="R9340" s="2">
        <f>(Q9340-O9340)/O9340*100</f>
        <v>31.8797256901706</v>
      </c>
    </row>
    <row r="9341" spans="1:18">
      <c r="A9341" s="2" t="str">
        <f>"中航军B"</f>
        <v>中航军B</v>
      </c>
      <c r="B9341" s="2">
        <v>3000</v>
      </c>
      <c r="C9341" s="2">
        <v>3000</v>
      </c>
      <c r="D9341" s="2" t="str">
        <f>"人民币"</f>
        <v>人民币</v>
      </c>
      <c r="E9341" s="2">
        <v>0.972</v>
      </c>
      <c r="F9341" s="2">
        <v>-62</v>
      </c>
      <c r="G9341" s="2">
        <v>-2.16</v>
      </c>
      <c r="H9341" s="2"/>
      <c r="I9341" s="2">
        <v>2853</v>
      </c>
      <c r="J9341" s="2">
        <v>0.951</v>
      </c>
      <c r="K9341" s="2">
        <v>0</v>
      </c>
      <c r="L9341" s="2">
        <v>0</v>
      </c>
      <c r="M9341" s="2" t="str">
        <f>"150222"</f>
        <v>150222</v>
      </c>
      <c r="N9341" s="2" t="str">
        <f>"0157472516"</f>
        <v>0157472516</v>
      </c>
      <c r="O9341" s="2" t="str">
        <f>"2915.00"</f>
        <v>2915.00</v>
      </c>
      <c r="P9341" s="2">
        <v>1.1</v>
      </c>
      <c r="Q9341" s="2">
        <f>P9341*B9341</f>
        <v>3300</v>
      </c>
      <c r="R9341" s="2">
        <f>(Q9341-O9341)/O9341*100</f>
        <v>13.2075471698113</v>
      </c>
    </row>
    <row r="9342" spans="1:18">
      <c r="A9342" s="2" t="str">
        <f>"华贸物流"</f>
        <v>华贸物流</v>
      </c>
      <c r="B9342" s="2">
        <v>200</v>
      </c>
      <c r="C9342" s="2">
        <v>200</v>
      </c>
      <c r="D9342" s="2" t="str">
        <f>"人民币"</f>
        <v>人民币</v>
      </c>
      <c r="E9342" s="2">
        <v>16.576</v>
      </c>
      <c r="F9342" s="2">
        <v>-473.12</v>
      </c>
      <c r="G9342" s="2">
        <v>-14.27</v>
      </c>
      <c r="H9342" s="2"/>
      <c r="I9342" s="2">
        <v>2842</v>
      </c>
      <c r="J9342" s="2">
        <v>14.21</v>
      </c>
      <c r="K9342" s="2">
        <v>0</v>
      </c>
      <c r="L9342" s="2">
        <v>0</v>
      </c>
      <c r="M9342" s="2" t="str">
        <f>"603128"</f>
        <v>603128</v>
      </c>
      <c r="N9342" s="2" t="str">
        <f t="shared" ref="N9342:N9345" si="2789">"A453612732"</f>
        <v>A453612732</v>
      </c>
      <c r="O9342" s="2" t="str">
        <f>"3315.12"</f>
        <v>3315.12</v>
      </c>
      <c r="P9342" s="2">
        <v>20</v>
      </c>
      <c r="Q9342" s="2">
        <f>P9342*B9342</f>
        <v>4000</v>
      </c>
      <c r="R9342" s="2">
        <f>(Q9342-O9342)/O9342*100</f>
        <v>20.6592823185888</v>
      </c>
    </row>
    <row r="9343" spans="1:18">
      <c r="A9343" s="2" t="str">
        <f>"盛达矿业"</f>
        <v>盛达矿业</v>
      </c>
      <c r="B9343" s="2">
        <v>100</v>
      </c>
      <c r="C9343" s="2">
        <v>100</v>
      </c>
      <c r="D9343" s="2" t="str">
        <f>"人民币"</f>
        <v>人民币</v>
      </c>
      <c r="E9343" s="2">
        <v>38.308</v>
      </c>
      <c r="F9343" s="2">
        <v>-1175.77</v>
      </c>
      <c r="G9343" s="2">
        <v>-30.69</v>
      </c>
      <c r="H9343" s="2"/>
      <c r="I9343" s="2">
        <v>2655</v>
      </c>
      <c r="J9343" s="2">
        <v>26.55</v>
      </c>
      <c r="K9343" s="2">
        <v>0</v>
      </c>
      <c r="L9343" s="2">
        <v>100</v>
      </c>
      <c r="M9343" s="2" t="str">
        <f>"000603"</f>
        <v>000603</v>
      </c>
      <c r="N9343" s="2" t="str">
        <f>"0157472516"</f>
        <v>0157472516</v>
      </c>
      <c r="O9343" s="2" t="str">
        <f>"3830.77"</f>
        <v>3830.77</v>
      </c>
      <c r="P9343" s="2">
        <v>40</v>
      </c>
      <c r="Q9343" s="2">
        <f>P9343*B9343</f>
        <v>4000</v>
      </c>
      <c r="R9343" s="2">
        <f>(Q9343-O9343)/O9343*100</f>
        <v>4.41764971533138</v>
      </c>
    </row>
    <row r="9344" spans="1:18">
      <c r="A9344" s="2" t="str">
        <f>"大众交通"</f>
        <v>大众交通</v>
      </c>
      <c r="B9344" s="2">
        <v>100</v>
      </c>
      <c r="C9344" s="2">
        <v>100</v>
      </c>
      <c r="D9344" s="2" t="str">
        <f>"人民币"</f>
        <v>人民币</v>
      </c>
      <c r="E9344" s="2">
        <v>30.941</v>
      </c>
      <c r="F9344" s="2">
        <v>-1037.13</v>
      </c>
      <c r="G9344" s="2">
        <v>-33.52</v>
      </c>
      <c r="H9344" s="2"/>
      <c r="I9344" s="2">
        <v>2057</v>
      </c>
      <c r="J9344" s="2">
        <v>20.57</v>
      </c>
      <c r="K9344" s="2">
        <v>0</v>
      </c>
      <c r="L9344" s="2">
        <v>0</v>
      </c>
      <c r="M9344" s="2" t="str">
        <f>"600611"</f>
        <v>600611</v>
      </c>
      <c r="N9344" s="2" t="str">
        <f>"A453612732"</f>
        <v>A453612732</v>
      </c>
      <c r="O9344" s="2" t="str">
        <f>"3094.13"</f>
        <v>3094.13</v>
      </c>
      <c r="P9344" s="2">
        <v>28</v>
      </c>
      <c r="Q9344" s="2">
        <f>P9344*B9344</f>
        <v>2800</v>
      </c>
      <c r="R9344" s="2">
        <f>(Q9344-O9344)/O9344*100</f>
        <v>-9.50606470962759</v>
      </c>
    </row>
    <row r="9345" spans="1:18">
      <c r="A9345" s="2" t="str">
        <f>"中国中车"</f>
        <v>中国中车</v>
      </c>
      <c r="B9345" s="2">
        <v>100</v>
      </c>
      <c r="C9345" s="2">
        <v>100</v>
      </c>
      <c r="D9345" s="2" t="str">
        <f>"人民币"</f>
        <v>人民币</v>
      </c>
      <c r="E9345" s="2">
        <v>26.395</v>
      </c>
      <c r="F9345" s="2">
        <v>-631.5</v>
      </c>
      <c r="G9345" s="2">
        <v>-23.92</v>
      </c>
      <c r="H9345" s="2"/>
      <c r="I9345" s="2">
        <v>2008</v>
      </c>
      <c r="J9345" s="2">
        <v>20.08</v>
      </c>
      <c r="K9345" s="2">
        <v>0</v>
      </c>
      <c r="L9345" s="2">
        <v>100</v>
      </c>
      <c r="M9345" s="2" t="str">
        <f>"601766"</f>
        <v>601766</v>
      </c>
      <c r="N9345" s="2" t="str">
        <f>"A453612732"</f>
        <v>A453612732</v>
      </c>
      <c r="O9345" s="2" t="str">
        <f>"2639.50"</f>
        <v>2639.50</v>
      </c>
      <c r="P9345" s="2">
        <v>30</v>
      </c>
      <c r="Q9345" s="2">
        <f>P9345*B9345</f>
        <v>3000</v>
      </c>
      <c r="R9345" s="2">
        <f>(Q9345-O9345)/O9345*100</f>
        <v>13.6578897518469</v>
      </c>
    </row>
    <row r="9346" spans="1:18">
      <c r="A9346" s="2" t="s">
        <v>8</v>
      </c>
      <c r="B9346" s="2" t="s">
        <v>9</v>
      </c>
      <c r="C9346" s="4" t="s">
        <v>10</v>
      </c>
      <c r="D9346" s="4"/>
      <c r="E9346" s="4"/>
      <c r="F9346" s="2"/>
      <c r="G9346" s="2">
        <f>SUM(G9330:G9345)</f>
        <v>-178.38</v>
      </c>
      <c r="H9346" s="2"/>
      <c r="I9346" s="2"/>
      <c r="J9346" s="2"/>
      <c r="K9346" s="2"/>
      <c r="L9346" s="2"/>
      <c r="M9346" s="2"/>
      <c r="N9346" s="2"/>
      <c r="O9346" s="2"/>
      <c r="P9346" s="2"/>
      <c r="Q9346" s="2">
        <f>SUM(Q9330:Q9345)</f>
        <v>134800</v>
      </c>
      <c r="R9346" s="2"/>
    </row>
    <row r="9347" customFormat="1"/>
    <row r="9348" customFormat="1"/>
    <row r="9349" spans="2:18">
      <c r="B9349" s="2" t="str">
        <f>"币种"</f>
        <v>币种</v>
      </c>
      <c r="C9349" s="2" t="str">
        <f>"余额"</f>
        <v>余额</v>
      </c>
      <c r="D9349" s="2" t="str">
        <f>"可用"</f>
        <v>可用</v>
      </c>
      <c r="E9349" s="2" t="str">
        <f>"可取"</f>
        <v>可取</v>
      </c>
      <c r="F9349" s="2" t="str">
        <f>"参考市值"</f>
        <v>参考市值</v>
      </c>
      <c r="G9349" s="2" t="str">
        <f>"资产"</f>
        <v>资产</v>
      </c>
      <c r="H9349" s="2" t="str">
        <f>"盈亏"</f>
        <v>盈亏</v>
      </c>
      <c r="I9349" s="2"/>
      <c r="J9349" s="2"/>
      <c r="K9349" s="2"/>
      <c r="L9349" s="2"/>
      <c r="M9349" s="2"/>
      <c r="N9349" s="2"/>
      <c r="O9349" s="2"/>
      <c r="P9349" s="2"/>
      <c r="Q9349" s="2"/>
      <c r="R9349" s="2"/>
    </row>
    <row r="9350" spans="2:18">
      <c r="B9350" s="2" t="str">
        <f>"人民币"</f>
        <v>人民币</v>
      </c>
      <c r="C9350" s="2" t="str">
        <f>"5508.71"</f>
        <v>5508.71</v>
      </c>
      <c r="D9350" s="2" t="str">
        <f>"138.54"</f>
        <v>138.54</v>
      </c>
      <c r="E9350" s="2" t="str">
        <f>"138.54"</f>
        <v>138.54</v>
      </c>
      <c r="F9350" s="2" t="str">
        <f>"91616.00"</f>
        <v>91616.00</v>
      </c>
      <c r="G9350" s="2" t="str">
        <f>"91754.54"</f>
        <v>91754.54</v>
      </c>
      <c r="H9350" s="2" t="str">
        <f>"-9194.42"</f>
        <v>-9194.42</v>
      </c>
      <c r="I9350" s="2"/>
      <c r="J9350" s="2"/>
      <c r="K9350" s="2"/>
      <c r="L9350" s="2"/>
      <c r="M9350" s="2"/>
      <c r="N9350" s="2"/>
      <c r="O9350" s="2"/>
      <c r="P9350" s="2"/>
      <c r="Q9350" s="2"/>
      <c r="R9350" s="2"/>
    </row>
    <row r="9351" spans="2:18"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8"/>
    </row>
    <row r="9352" spans="2:19">
      <c r="B9352" s="2" t="s">
        <v>0</v>
      </c>
      <c r="C9352" s="2" t="str">
        <f>"证券数量"</f>
        <v>证券数量</v>
      </c>
      <c r="D9352" s="2" t="s">
        <v>1</v>
      </c>
      <c r="E9352" s="2" t="str">
        <f>"价格币种"</f>
        <v>价格币种</v>
      </c>
      <c r="F9352" s="2" t="str">
        <f>"成本价"</f>
        <v>成本价</v>
      </c>
      <c r="G9352" s="2" t="str">
        <f>"浮动盈亏"</f>
        <v>浮动盈亏</v>
      </c>
      <c r="H9352" s="2" t="str">
        <f>"盈亏比例(%)"</f>
        <v>盈亏比例(%)</v>
      </c>
      <c r="I9352" s="2" t="str">
        <f>"折算汇率"</f>
        <v>折算汇率</v>
      </c>
      <c r="J9352" s="2" t="str">
        <f>"最新市值"</f>
        <v>最新市值</v>
      </c>
      <c r="K9352" s="2" t="str">
        <f>"当前价"</f>
        <v>当前价</v>
      </c>
      <c r="L9352" s="2" t="str">
        <f>"今买数量"</f>
        <v>今买数量</v>
      </c>
      <c r="M9352" s="2" t="str">
        <f>"今卖数量"</f>
        <v>今卖数量</v>
      </c>
      <c r="N9352" s="2" t="str">
        <f>"证券代码"</f>
        <v>证券代码</v>
      </c>
      <c r="O9352" s="2" t="str">
        <f>"股东代码"</f>
        <v>股东代码</v>
      </c>
      <c r="P9352" s="2" t="str">
        <f>"成本金额"</f>
        <v>成本金额</v>
      </c>
      <c r="Q9352" s="2" t="s">
        <v>2</v>
      </c>
      <c r="R9352" s="2"/>
      <c r="S9352" s="2" t="s">
        <v>3</v>
      </c>
    </row>
    <row r="9353" spans="2:19">
      <c r="B9353" s="2" t="s">
        <v>4</v>
      </c>
      <c r="C9353" s="9" t="s">
        <v>5</v>
      </c>
      <c r="D9353" s="9" t="s">
        <v>5</v>
      </c>
      <c r="E9353" s="2" t="str">
        <f t="shared" ref="E9353:E9368" si="2790">"人民币"</f>
        <v>人民币</v>
      </c>
      <c r="F9353" s="2">
        <v>19.758</v>
      </c>
      <c r="G9353" s="2">
        <v>-1294.53</v>
      </c>
      <c r="H9353" s="2">
        <v>-8.19</v>
      </c>
      <c r="I9353" s="9" t="s">
        <v>6</v>
      </c>
      <c r="J9353" s="2">
        <v>14512</v>
      </c>
      <c r="K9353" s="2">
        <v>18.14</v>
      </c>
      <c r="L9353" s="2">
        <v>0</v>
      </c>
      <c r="M9353" s="2">
        <v>0</v>
      </c>
      <c r="N9353" s="2" t="str">
        <f>"000936"</f>
        <v>000936</v>
      </c>
      <c r="O9353" s="2" t="str">
        <f t="shared" ref="O9353:O9356" si="2791">"0157472516"</f>
        <v>0157472516</v>
      </c>
      <c r="P9353" s="2" t="str">
        <f>"15806.53"</f>
        <v>15806.53</v>
      </c>
      <c r="Q9353" s="2">
        <v>30</v>
      </c>
      <c r="R9353" s="2">
        <f t="shared" ref="R9353:R9368" si="2792">Q9353*C9353</f>
        <v>24000</v>
      </c>
      <c r="S9353" s="2">
        <f t="shared" ref="S9353:S9368" si="2793">(R9353-P9353)/P9353*100</f>
        <v>51.835981711356</v>
      </c>
    </row>
    <row r="9354" spans="2:19">
      <c r="B9354" s="2" t="str">
        <f>"创业板B"</f>
        <v>创业板B</v>
      </c>
      <c r="C9354" s="2">
        <v>10000</v>
      </c>
      <c r="D9354" s="2">
        <v>10000</v>
      </c>
      <c r="E9354" s="2" t="str">
        <f>"人民币"</f>
        <v>人民币</v>
      </c>
      <c r="F9354" s="2">
        <v>1.116</v>
      </c>
      <c r="G9354" s="2">
        <v>-927.5</v>
      </c>
      <c r="H9354" s="2">
        <v>-8.33</v>
      </c>
      <c r="I9354" s="2"/>
      <c r="J9354" s="2">
        <v>10230</v>
      </c>
      <c r="K9354" s="2">
        <v>1.023</v>
      </c>
      <c r="L9354" s="2">
        <v>0</v>
      </c>
      <c r="M9354" s="2">
        <v>0</v>
      </c>
      <c r="N9354" s="2" t="str">
        <f>"150153"</f>
        <v>150153</v>
      </c>
      <c r="O9354" s="2" t="str">
        <f>"0157472516"</f>
        <v>0157472516</v>
      </c>
      <c r="P9354" s="2" t="str">
        <f>"11157.50"</f>
        <v>11157.50</v>
      </c>
      <c r="Q9354" s="2">
        <v>1.3</v>
      </c>
      <c r="R9354" s="2">
        <f>Q9354*C9354</f>
        <v>13000</v>
      </c>
      <c r="S9354" s="2">
        <f>(R9354-P9354)/P9354*100</f>
        <v>16.5135559041004</v>
      </c>
    </row>
    <row r="9355" spans="2:19">
      <c r="B9355" s="2" t="s">
        <v>7</v>
      </c>
      <c r="C9355" s="2">
        <v>600</v>
      </c>
      <c r="D9355" s="2">
        <v>600</v>
      </c>
      <c r="E9355" s="2" t="str">
        <f>"人民币"</f>
        <v>人民币</v>
      </c>
      <c r="F9355" s="2">
        <v>17.548</v>
      </c>
      <c r="G9355" s="2">
        <v>-310.88</v>
      </c>
      <c r="H9355" s="2">
        <v>-2.95</v>
      </c>
      <c r="I9355" s="2"/>
      <c r="J9355" s="2">
        <v>10218</v>
      </c>
      <c r="K9355" s="2">
        <v>17.03</v>
      </c>
      <c r="L9355" s="2">
        <v>0</v>
      </c>
      <c r="M9355" s="2">
        <v>0</v>
      </c>
      <c r="N9355" s="2" t="str">
        <f>"600008"</f>
        <v>600008</v>
      </c>
      <c r="O9355" s="2" t="str">
        <f t="shared" ref="O9355:O9358" si="2794">"A453612732"</f>
        <v>A453612732</v>
      </c>
      <c r="P9355" s="2" t="str">
        <f>"10528.88"</f>
        <v>10528.88</v>
      </c>
      <c r="Q9355" s="2">
        <v>25</v>
      </c>
      <c r="R9355" s="2">
        <f>Q9355*C9355</f>
        <v>15000</v>
      </c>
      <c r="S9355" s="2">
        <f>(R9355-P9355)/P9355*100</f>
        <v>42.4652954540274</v>
      </c>
    </row>
    <row r="9356" spans="2:19">
      <c r="B9356" s="2" t="str">
        <f>"华英农业"</f>
        <v>华英农业</v>
      </c>
      <c r="C9356" s="2">
        <v>600</v>
      </c>
      <c r="D9356" s="2">
        <v>300</v>
      </c>
      <c r="E9356" s="2" t="str">
        <f>"人民币"</f>
        <v>人民币</v>
      </c>
      <c r="F9356" s="2">
        <v>14.948</v>
      </c>
      <c r="G9356" s="2">
        <v>-418.66</v>
      </c>
      <c r="H9356" s="2">
        <v>-4.67</v>
      </c>
      <c r="I9356" s="2"/>
      <c r="J9356" s="2">
        <v>8550</v>
      </c>
      <c r="K9356" s="2">
        <v>14.25</v>
      </c>
      <c r="L9356" s="2">
        <v>300</v>
      </c>
      <c r="M9356" s="2">
        <v>0</v>
      </c>
      <c r="N9356" s="2" t="str">
        <f>"002321"</f>
        <v>002321</v>
      </c>
      <c r="O9356" s="2" t="str">
        <f>"0157472516"</f>
        <v>0157472516</v>
      </c>
      <c r="P9356" s="2" t="str">
        <f>"8968.66"</f>
        <v>8968.66</v>
      </c>
      <c r="Q9356" s="2">
        <v>25</v>
      </c>
      <c r="R9356" s="2">
        <f>Q9356*C9356</f>
        <v>15000</v>
      </c>
      <c r="S9356" s="2">
        <f>(R9356-P9356)/P9356*100</f>
        <v>67.2490650777262</v>
      </c>
    </row>
    <row r="9357" spans="2:19">
      <c r="B9357" s="2" t="str">
        <f>"*ST阳化"</f>
        <v>*ST阳化</v>
      </c>
      <c r="C9357" s="2">
        <v>900</v>
      </c>
      <c r="D9357" s="2">
        <v>600</v>
      </c>
      <c r="E9357" s="2" t="str">
        <f>"人民币"</f>
        <v>人民币</v>
      </c>
      <c r="F9357" s="2">
        <v>7.599</v>
      </c>
      <c r="G9357" s="2">
        <v>-80.2</v>
      </c>
      <c r="H9357" s="2">
        <v>-1.17</v>
      </c>
      <c r="I9357" s="2"/>
      <c r="J9357" s="2">
        <v>6759</v>
      </c>
      <c r="K9357" s="2">
        <v>7.51</v>
      </c>
      <c r="L9357" s="2">
        <v>300</v>
      </c>
      <c r="M9357" s="2">
        <v>0</v>
      </c>
      <c r="N9357" s="2" t="str">
        <f>"600691"</f>
        <v>600691</v>
      </c>
      <c r="O9357" s="2" t="str">
        <f>"A453612732"</f>
        <v>A453612732</v>
      </c>
      <c r="P9357" s="2" t="str">
        <f>"6839.20"</f>
        <v>6839.20</v>
      </c>
      <c r="Q9357" s="2">
        <v>11</v>
      </c>
      <c r="R9357" s="2">
        <f>Q9357*C9357</f>
        <v>9900</v>
      </c>
      <c r="S9357" s="2">
        <f>(R9357-P9357)/P9357*100</f>
        <v>44.7537723710376</v>
      </c>
    </row>
    <row r="9358" spans="2:19">
      <c r="B9358" s="2" t="str">
        <f>"雪峰科技"</f>
        <v>雪峰科技</v>
      </c>
      <c r="C9358" s="2">
        <v>200</v>
      </c>
      <c r="D9358" s="2">
        <v>100</v>
      </c>
      <c r="E9358" s="2" t="str">
        <f>"人民币"</f>
        <v>人民币</v>
      </c>
      <c r="F9358" s="2">
        <v>37.898</v>
      </c>
      <c r="G9358" s="2">
        <v>-1239.59</v>
      </c>
      <c r="H9358" s="2">
        <v>-16.35</v>
      </c>
      <c r="I9358" s="2"/>
      <c r="J9358" s="2">
        <v>6340</v>
      </c>
      <c r="K9358" s="2">
        <v>31.7</v>
      </c>
      <c r="L9358" s="2">
        <v>100</v>
      </c>
      <c r="M9358" s="2">
        <v>0</v>
      </c>
      <c r="N9358" s="2" t="str">
        <f>"603227"</f>
        <v>603227</v>
      </c>
      <c r="O9358" s="2" t="str">
        <f>"A453612732"</f>
        <v>A453612732</v>
      </c>
      <c r="P9358" s="2" t="str">
        <f>"7579.59"</f>
        <v>7579.59</v>
      </c>
      <c r="Q9358" s="2">
        <v>42</v>
      </c>
      <c r="R9358" s="2">
        <f>Q9358*C9358</f>
        <v>8400</v>
      </c>
      <c r="S9358" s="2">
        <f>(R9358-P9358)/P9358*100</f>
        <v>10.8239363870605</v>
      </c>
    </row>
    <row r="9359" spans="2:19">
      <c r="B9359" s="2" t="str">
        <f>"三花股份"</f>
        <v>三花股份</v>
      </c>
      <c r="C9359" s="2">
        <v>400</v>
      </c>
      <c r="D9359" s="2">
        <v>400</v>
      </c>
      <c r="E9359" s="2" t="str">
        <f>"人民币"</f>
        <v>人民币</v>
      </c>
      <c r="F9359" s="2">
        <v>13.737</v>
      </c>
      <c r="G9359" s="2">
        <v>69.25</v>
      </c>
      <c r="H9359" s="2">
        <v>1.26</v>
      </c>
      <c r="I9359" s="2"/>
      <c r="J9359" s="2">
        <v>5564</v>
      </c>
      <c r="K9359" s="2">
        <v>13.91</v>
      </c>
      <c r="L9359" s="2">
        <v>0</v>
      </c>
      <c r="M9359" s="2">
        <v>0</v>
      </c>
      <c r="N9359" s="2" t="str">
        <f>"002050"</f>
        <v>002050</v>
      </c>
      <c r="O9359" s="2" t="str">
        <f t="shared" ref="O9359:O9364" si="2795">"0157472516"</f>
        <v>0157472516</v>
      </c>
      <c r="P9359" s="2" t="str">
        <f>"5494.75"</f>
        <v>5494.75</v>
      </c>
      <c r="Q9359" s="2">
        <v>20</v>
      </c>
      <c r="R9359" s="2">
        <f>Q9359*C9359</f>
        <v>8000</v>
      </c>
      <c r="S9359" s="2">
        <f>(R9359-P9359)/P9359*100</f>
        <v>45.5935210883116</v>
      </c>
    </row>
    <row r="9360" spans="2:19">
      <c r="B9360" s="2" t="str">
        <f>"农 产 品"</f>
        <v>农 产 品</v>
      </c>
      <c r="C9360" s="2">
        <v>200</v>
      </c>
      <c r="D9360" s="2">
        <v>200</v>
      </c>
      <c r="E9360" s="2" t="str">
        <f>"人民币"</f>
        <v>人民币</v>
      </c>
      <c r="F9360" s="2">
        <v>25.665</v>
      </c>
      <c r="G9360" s="2">
        <v>-601</v>
      </c>
      <c r="H9360" s="2">
        <v>-11.71</v>
      </c>
      <c r="I9360" s="2"/>
      <c r="J9360" s="2">
        <v>4532</v>
      </c>
      <c r="K9360" s="2">
        <v>22.66</v>
      </c>
      <c r="L9360" s="2">
        <v>0</v>
      </c>
      <c r="M9360" s="2">
        <v>0</v>
      </c>
      <c r="N9360" s="2" t="str">
        <f>"000061"</f>
        <v>000061</v>
      </c>
      <c r="O9360" s="2" t="str">
        <f>"0157472516"</f>
        <v>0157472516</v>
      </c>
      <c r="P9360" s="2" t="str">
        <f>"5133.00"</f>
        <v>5133.00</v>
      </c>
      <c r="Q9360" s="2">
        <v>35</v>
      </c>
      <c r="R9360" s="2">
        <f>Q9360*C9360</f>
        <v>7000</v>
      </c>
      <c r="S9360" s="2">
        <f>(R9360-P9360)/P9360*100</f>
        <v>36.3724917202416</v>
      </c>
    </row>
    <row r="9361" spans="2:19">
      <c r="B9361" s="2" t="str">
        <f>"北京城建"</f>
        <v>北京城建</v>
      </c>
      <c r="C9361" s="2">
        <v>200</v>
      </c>
      <c r="D9361" s="2">
        <v>200</v>
      </c>
      <c r="E9361" s="2" t="str">
        <f>"人民币"</f>
        <v>人民币</v>
      </c>
      <c r="F9361" s="2">
        <v>24.605</v>
      </c>
      <c r="G9361" s="2">
        <v>-394.99</v>
      </c>
      <c r="H9361" s="2">
        <v>-8.03</v>
      </c>
      <c r="I9361" s="2"/>
      <c r="J9361" s="2">
        <v>4526</v>
      </c>
      <c r="K9361" s="2">
        <v>22.63</v>
      </c>
      <c r="L9361" s="2">
        <v>0</v>
      </c>
      <c r="M9361" s="2">
        <v>0</v>
      </c>
      <c r="N9361" s="2" t="str">
        <f>"600266"</f>
        <v>600266</v>
      </c>
      <c r="O9361" s="2" t="str">
        <f t="shared" ref="O9361:O9363" si="2796">"A453612732"</f>
        <v>A453612732</v>
      </c>
      <c r="P9361" s="2" t="str">
        <f>"4920.99"</f>
        <v>4920.99</v>
      </c>
      <c r="Q9361" s="2">
        <v>28</v>
      </c>
      <c r="R9361" s="2">
        <f>Q9361*C9361</f>
        <v>5600</v>
      </c>
      <c r="S9361" s="2">
        <f>(R9361-P9361)/P9361*100</f>
        <v>13.7982397850839</v>
      </c>
    </row>
    <row r="9362" spans="2:19">
      <c r="B9362" s="2" t="str">
        <f>"上汽集团"</f>
        <v>上汽集团</v>
      </c>
      <c r="C9362" s="2">
        <v>200</v>
      </c>
      <c r="D9362" s="2">
        <v>200</v>
      </c>
      <c r="E9362" s="2" t="str">
        <f>"人民币"</f>
        <v>人民币</v>
      </c>
      <c r="F9362" s="2">
        <v>24.736</v>
      </c>
      <c r="G9362" s="2">
        <v>-449.12</v>
      </c>
      <c r="H9362" s="2">
        <v>-9.08</v>
      </c>
      <c r="I9362" s="2"/>
      <c r="J9362" s="2">
        <v>4498</v>
      </c>
      <c r="K9362" s="2">
        <v>22.49</v>
      </c>
      <c r="L9362" s="2">
        <v>0</v>
      </c>
      <c r="M9362" s="2">
        <v>0</v>
      </c>
      <c r="N9362" s="2" t="str">
        <f>"600104"</f>
        <v>600104</v>
      </c>
      <c r="O9362" s="2" t="str">
        <f>"A453612732"</f>
        <v>A453612732</v>
      </c>
      <c r="P9362" s="2" t="str">
        <f>"4947.12"</f>
        <v>4947.12</v>
      </c>
      <c r="Q9362" s="2">
        <v>35</v>
      </c>
      <c r="R9362" s="2">
        <f>Q9362*C9362</f>
        <v>7000</v>
      </c>
      <c r="S9362" s="2">
        <f>(R9362-P9362)/P9362*100</f>
        <v>41.4964666310904</v>
      </c>
    </row>
    <row r="9363" spans="2:19">
      <c r="B9363" s="2" t="str">
        <f>"中海集运"</f>
        <v>中海集运</v>
      </c>
      <c r="C9363" s="2">
        <v>400</v>
      </c>
      <c r="D9363" s="2">
        <v>400</v>
      </c>
      <c r="E9363" s="2" t="str">
        <f>"人民币"</f>
        <v>人民币</v>
      </c>
      <c r="F9363" s="2">
        <v>9.099</v>
      </c>
      <c r="G9363" s="2">
        <v>-167.68</v>
      </c>
      <c r="H9363" s="2">
        <v>-4.6</v>
      </c>
      <c r="I9363" s="2"/>
      <c r="J9363" s="2">
        <v>3472</v>
      </c>
      <c r="K9363" s="2">
        <v>8.68</v>
      </c>
      <c r="L9363" s="2">
        <v>0</v>
      </c>
      <c r="M9363" s="2">
        <v>0</v>
      </c>
      <c r="N9363" s="2" t="str">
        <f>"601866"</f>
        <v>601866</v>
      </c>
      <c r="O9363" s="2" t="str">
        <f>"A453612732"</f>
        <v>A453612732</v>
      </c>
      <c r="P9363" s="2" t="str">
        <f>"3639.68"</f>
        <v>3639.68</v>
      </c>
      <c r="Q9363" s="2">
        <v>12</v>
      </c>
      <c r="R9363" s="2">
        <f>Q9363*C9363</f>
        <v>4800</v>
      </c>
      <c r="S9363" s="2">
        <f>(R9363-P9363)/P9363*100</f>
        <v>31.8797256901706</v>
      </c>
    </row>
    <row r="9364" spans="2:19">
      <c r="B9364" s="2" t="str">
        <f>"中航军B"</f>
        <v>中航军B</v>
      </c>
      <c r="C9364" s="2">
        <v>3000</v>
      </c>
      <c r="D9364" s="2">
        <v>3000</v>
      </c>
      <c r="E9364" s="2" t="str">
        <f>"人民币"</f>
        <v>人民币</v>
      </c>
      <c r="F9364" s="2">
        <v>0.972</v>
      </c>
      <c r="G9364" s="2">
        <v>-62</v>
      </c>
      <c r="H9364" s="2">
        <v>-2.16</v>
      </c>
      <c r="I9364" s="2"/>
      <c r="J9364" s="2">
        <v>2853</v>
      </c>
      <c r="K9364" s="2">
        <v>0.951</v>
      </c>
      <c r="L9364" s="2">
        <v>0</v>
      </c>
      <c r="M9364" s="2">
        <v>0</v>
      </c>
      <c r="N9364" s="2" t="str">
        <f>"150222"</f>
        <v>150222</v>
      </c>
      <c r="O9364" s="2" t="str">
        <f>"0157472516"</f>
        <v>0157472516</v>
      </c>
      <c r="P9364" s="2" t="str">
        <f>"2915.00"</f>
        <v>2915.00</v>
      </c>
      <c r="Q9364" s="2">
        <v>1.1</v>
      </c>
      <c r="R9364" s="2">
        <f>Q9364*C9364</f>
        <v>3300</v>
      </c>
      <c r="S9364" s="2">
        <f>(R9364-P9364)/P9364*100</f>
        <v>13.2075471698113</v>
      </c>
    </row>
    <row r="9365" spans="2:19">
      <c r="B9365" s="2" t="str">
        <f>"华贸物流"</f>
        <v>华贸物流</v>
      </c>
      <c r="C9365" s="2">
        <v>200</v>
      </c>
      <c r="D9365" s="2">
        <v>200</v>
      </c>
      <c r="E9365" s="2" t="str">
        <f>"人民币"</f>
        <v>人民币</v>
      </c>
      <c r="F9365" s="2">
        <v>16.576</v>
      </c>
      <c r="G9365" s="2">
        <v>-473.12</v>
      </c>
      <c r="H9365" s="2">
        <v>-14.27</v>
      </c>
      <c r="I9365" s="2"/>
      <c r="J9365" s="2">
        <v>2842</v>
      </c>
      <c r="K9365" s="2">
        <v>14.21</v>
      </c>
      <c r="L9365" s="2">
        <v>0</v>
      </c>
      <c r="M9365" s="2">
        <v>0</v>
      </c>
      <c r="N9365" s="2" t="str">
        <f>"603128"</f>
        <v>603128</v>
      </c>
      <c r="O9365" s="2" t="str">
        <f t="shared" ref="O9365:O9368" si="2797">"A453612732"</f>
        <v>A453612732</v>
      </c>
      <c r="P9365" s="2" t="str">
        <f>"3315.12"</f>
        <v>3315.12</v>
      </c>
      <c r="Q9365" s="2">
        <v>20</v>
      </c>
      <c r="R9365" s="2">
        <f>Q9365*C9365</f>
        <v>4000</v>
      </c>
      <c r="S9365" s="2">
        <f>(R9365-P9365)/P9365*100</f>
        <v>20.6592823185888</v>
      </c>
    </row>
    <row r="9366" spans="2:19">
      <c r="B9366" s="2" t="str">
        <f>"盛达矿业"</f>
        <v>盛达矿业</v>
      </c>
      <c r="C9366" s="2">
        <v>100</v>
      </c>
      <c r="D9366" s="2">
        <v>100</v>
      </c>
      <c r="E9366" s="2" t="str">
        <f>"人民币"</f>
        <v>人民币</v>
      </c>
      <c r="F9366" s="2">
        <v>38.308</v>
      </c>
      <c r="G9366" s="2">
        <v>-1175.77</v>
      </c>
      <c r="H9366" s="2">
        <v>-30.69</v>
      </c>
      <c r="I9366" s="2"/>
      <c r="J9366" s="2">
        <v>2655</v>
      </c>
      <c r="K9366" s="2">
        <v>26.55</v>
      </c>
      <c r="L9366" s="2">
        <v>0</v>
      </c>
      <c r="M9366" s="2">
        <v>100</v>
      </c>
      <c r="N9366" s="2" t="str">
        <f>"000603"</f>
        <v>000603</v>
      </c>
      <c r="O9366" s="2" t="str">
        <f>"0157472516"</f>
        <v>0157472516</v>
      </c>
      <c r="P9366" s="2" t="str">
        <f>"3830.77"</f>
        <v>3830.77</v>
      </c>
      <c r="Q9366" s="2">
        <v>40</v>
      </c>
      <c r="R9366" s="2">
        <f>Q9366*C9366</f>
        <v>4000</v>
      </c>
      <c r="S9366" s="2">
        <f>(R9366-P9366)/P9366*100</f>
        <v>4.41764971533138</v>
      </c>
    </row>
    <row r="9367" spans="2:19">
      <c r="B9367" s="2" t="str">
        <f>"大众交通"</f>
        <v>大众交通</v>
      </c>
      <c r="C9367" s="2">
        <v>100</v>
      </c>
      <c r="D9367" s="2">
        <v>100</v>
      </c>
      <c r="E9367" s="2" t="str">
        <f>"人民币"</f>
        <v>人民币</v>
      </c>
      <c r="F9367" s="2">
        <v>30.941</v>
      </c>
      <c r="G9367" s="2">
        <v>-1037.13</v>
      </c>
      <c r="H9367" s="2">
        <v>-33.52</v>
      </c>
      <c r="I9367" s="2"/>
      <c r="J9367" s="2">
        <v>2057</v>
      </c>
      <c r="K9367" s="2">
        <v>20.57</v>
      </c>
      <c r="L9367" s="2">
        <v>0</v>
      </c>
      <c r="M9367" s="2">
        <v>0</v>
      </c>
      <c r="N9367" s="2" t="str">
        <f>"600611"</f>
        <v>600611</v>
      </c>
      <c r="O9367" s="2" t="str">
        <f>"A453612732"</f>
        <v>A453612732</v>
      </c>
      <c r="P9367" s="2" t="str">
        <f>"3094.13"</f>
        <v>3094.13</v>
      </c>
      <c r="Q9367" s="2">
        <v>28</v>
      </c>
      <c r="R9367" s="2">
        <f>Q9367*C9367</f>
        <v>2800</v>
      </c>
      <c r="S9367" s="2">
        <f>(R9367-P9367)/P9367*100</f>
        <v>-9.50606470962759</v>
      </c>
    </row>
    <row r="9368" spans="2:19">
      <c r="B9368" s="2" t="str">
        <f>"中国中车"</f>
        <v>中国中车</v>
      </c>
      <c r="C9368" s="2">
        <v>100</v>
      </c>
      <c r="D9368" s="2">
        <v>100</v>
      </c>
      <c r="E9368" s="2" t="str">
        <f>"人民币"</f>
        <v>人民币</v>
      </c>
      <c r="F9368" s="2">
        <v>26.395</v>
      </c>
      <c r="G9368" s="2">
        <v>-631.5</v>
      </c>
      <c r="H9368" s="2">
        <v>-23.92</v>
      </c>
      <c r="I9368" s="2"/>
      <c r="J9368" s="2">
        <v>2008</v>
      </c>
      <c r="K9368" s="2">
        <v>20.08</v>
      </c>
      <c r="L9368" s="2">
        <v>0</v>
      </c>
      <c r="M9368" s="2">
        <v>100</v>
      </c>
      <c r="N9368" s="2" t="str">
        <f>"601766"</f>
        <v>601766</v>
      </c>
      <c r="O9368" s="2" t="str">
        <f>"A453612732"</f>
        <v>A453612732</v>
      </c>
      <c r="P9368" s="2" t="str">
        <f>"2639.50"</f>
        <v>2639.50</v>
      </c>
      <c r="Q9368" s="2">
        <v>30</v>
      </c>
      <c r="R9368" s="2">
        <f>Q9368*C9368</f>
        <v>3000</v>
      </c>
      <c r="S9368" s="2">
        <f>(R9368-P9368)/P9368*100</f>
        <v>13.6578897518469</v>
      </c>
    </row>
    <row r="9369" spans="2:19">
      <c r="B9369" s="2" t="s">
        <v>8</v>
      </c>
      <c r="C9369" s="2" t="s">
        <v>9</v>
      </c>
      <c r="D9369" s="4" t="s">
        <v>10</v>
      </c>
      <c r="E9369" s="4"/>
      <c r="F9369" s="4"/>
      <c r="G9369" s="2"/>
      <c r="H9369" s="2">
        <f>SUM(H9353:H9368)</f>
        <v>-178.38</v>
      </c>
      <c r="I9369" s="2"/>
      <c r="J9369" s="2"/>
      <c r="K9369" s="2"/>
      <c r="L9369" s="2"/>
      <c r="M9369" s="2"/>
      <c r="N9369" s="2"/>
      <c r="O9369" s="2"/>
      <c r="P9369" s="2"/>
      <c r="Q9369" s="2"/>
      <c r="R9369" s="2">
        <f>SUM(R9353:R9368)</f>
        <v>134800</v>
      </c>
      <c r="S9369" s="2"/>
    </row>
    <row r="9370" customFormat="1" spans="4:9">
      <c r="D9370" s="5"/>
      <c r="E9370" s="5"/>
      <c r="F9370" s="5"/>
      <c r="I9370" s="6">
        <v>42257</v>
      </c>
    </row>
    <row r="9371" customFormat="1" spans="11:11">
      <c r="K9371" s="6">
        <f>I9370+1</f>
        <v>42258</v>
      </c>
    </row>
    <row r="9372" customFormat="1" spans="3:12">
      <c r="C9372" t="s">
        <v>11</v>
      </c>
      <c r="L9372" s="7">
        <f ca="1">NOW()</f>
        <v>42259.9654398148</v>
      </c>
    </row>
    <row r="9373" customFormat="1" spans="10:10">
      <c r="J9373" t="e">
        <f>E9365+1</f>
        <v>#VALUE!</v>
      </c>
    </row>
    <row r="9374" customFormat="1" spans="7:7">
      <c r="G9374" t="s">
        <v>12</v>
      </c>
    </row>
    <row r="9375" customFormat="1" spans="6:6">
      <c r="F9375" t="s">
        <v>13</v>
      </c>
    </row>
    <row r="9376" spans="1:17">
      <c r="A9376" s="2" t="str">
        <f>"币种"</f>
        <v>币种</v>
      </c>
      <c r="B9376" s="2" t="str">
        <f>"余额"</f>
        <v>余额</v>
      </c>
      <c r="C9376" s="2" t="str">
        <f>"可用"</f>
        <v>可用</v>
      </c>
      <c r="D9376" s="2" t="str">
        <f>"可取"</f>
        <v>可取</v>
      </c>
      <c r="E9376" s="2" t="str">
        <f>"参考市值"</f>
        <v>参考市值</v>
      </c>
      <c r="F9376" s="2" t="str">
        <f>"资产"</f>
        <v>资产</v>
      </c>
      <c r="G9376" s="2" t="str">
        <f>"盈亏"</f>
        <v>盈亏</v>
      </c>
      <c r="H9376" s="2"/>
      <c r="I9376" s="2"/>
      <c r="J9376" s="2"/>
      <c r="K9376" s="2"/>
      <c r="L9376" s="2"/>
      <c r="M9376" s="2"/>
      <c r="N9376" s="2"/>
      <c r="O9376" s="2"/>
      <c r="P9376" s="2"/>
      <c r="Q9376" s="2"/>
    </row>
    <row r="9377" spans="1:17">
      <c r="A9377" s="2" t="str">
        <f>"人民币"</f>
        <v>人民币</v>
      </c>
      <c r="B9377" s="2" t="str">
        <f>"5508.71"</f>
        <v>5508.71</v>
      </c>
      <c r="C9377" s="2" t="str">
        <f>"138.54"</f>
        <v>138.54</v>
      </c>
      <c r="D9377" s="2" t="str">
        <f>"138.54"</f>
        <v>138.54</v>
      </c>
      <c r="E9377" s="2" t="str">
        <f>"91616.00"</f>
        <v>91616.00</v>
      </c>
      <c r="F9377" s="2" t="str">
        <f>"91754.54"</f>
        <v>91754.54</v>
      </c>
      <c r="G9377" s="2" t="str">
        <f>"-9194.42"</f>
        <v>-9194.42</v>
      </c>
      <c r="H9377" s="2"/>
      <c r="I9377" s="2"/>
      <c r="J9377" s="2"/>
      <c r="K9377" s="2"/>
      <c r="L9377" s="2"/>
      <c r="M9377" s="2"/>
      <c r="N9377" s="2"/>
      <c r="O9377" s="2"/>
      <c r="P9377" s="2"/>
      <c r="Q9377" s="2"/>
    </row>
    <row r="9378" spans="1:17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8"/>
    </row>
    <row r="9379" spans="1:18">
      <c r="A9379" s="2" t="s">
        <v>0</v>
      </c>
      <c r="B9379" s="2" t="str">
        <f>"证券数量"</f>
        <v>证券数量</v>
      </c>
      <c r="C9379" s="2" t="s">
        <v>1</v>
      </c>
      <c r="D9379" s="2" t="str">
        <f>"价格币种"</f>
        <v>价格币种</v>
      </c>
      <c r="E9379" s="2" t="str">
        <f>"成本价"</f>
        <v>成本价</v>
      </c>
      <c r="F9379" s="2" t="str">
        <f>"浮动盈亏"</f>
        <v>浮动盈亏</v>
      </c>
      <c r="G9379" s="2" t="str">
        <f>"盈亏比例(%)"</f>
        <v>盈亏比例(%)</v>
      </c>
      <c r="H9379" s="2" t="str">
        <f>"折算汇率"</f>
        <v>折算汇率</v>
      </c>
      <c r="I9379" s="2" t="str">
        <f>"最新市值"</f>
        <v>最新市值</v>
      </c>
      <c r="J9379" s="2" t="str">
        <f>"当前价"</f>
        <v>当前价</v>
      </c>
      <c r="K9379" s="2" t="str">
        <f>"今买数量"</f>
        <v>今买数量</v>
      </c>
      <c r="L9379" s="2" t="str">
        <f>"今卖数量"</f>
        <v>今卖数量</v>
      </c>
      <c r="M9379" s="2" t="str">
        <f>"证券代码"</f>
        <v>证券代码</v>
      </c>
      <c r="N9379" s="2" t="str">
        <f>"股东代码"</f>
        <v>股东代码</v>
      </c>
      <c r="O9379" s="2" t="str">
        <f>"成本金额"</f>
        <v>成本金额</v>
      </c>
      <c r="P9379" s="2" t="s">
        <v>2</v>
      </c>
      <c r="Q9379" s="2"/>
      <c r="R9379" s="2" t="s">
        <v>3</v>
      </c>
    </row>
    <row r="9380" spans="1:18">
      <c r="A9380" s="2" t="s">
        <v>4</v>
      </c>
      <c r="B9380" s="9" t="s">
        <v>5</v>
      </c>
      <c r="C9380" s="9" t="s">
        <v>5</v>
      </c>
      <c r="D9380" s="2" t="str">
        <f t="shared" ref="D9380:D9395" si="2798">"人民币"</f>
        <v>人民币</v>
      </c>
      <c r="E9380" s="2">
        <v>19.758</v>
      </c>
      <c r="F9380" s="2">
        <v>-1294.53</v>
      </c>
      <c r="G9380" s="2">
        <v>-8.19</v>
      </c>
      <c r="H9380" s="9" t="s">
        <v>6</v>
      </c>
      <c r="I9380" s="2">
        <v>14512</v>
      </c>
      <c r="J9380" s="2">
        <v>18.14</v>
      </c>
      <c r="K9380" s="2">
        <v>0</v>
      </c>
      <c r="L9380" s="2">
        <v>0</v>
      </c>
      <c r="M9380" s="2" t="str">
        <f>"000936"</f>
        <v>000936</v>
      </c>
      <c r="N9380" s="2" t="str">
        <f t="shared" ref="N9380:N9383" si="2799">"0157472516"</f>
        <v>0157472516</v>
      </c>
      <c r="O9380" s="2" t="str">
        <f>"15806.53"</f>
        <v>15806.53</v>
      </c>
      <c r="P9380" s="2">
        <v>30</v>
      </c>
      <c r="Q9380" s="2">
        <f t="shared" ref="Q9380:Q9395" si="2800">P9380*B9380</f>
        <v>24000</v>
      </c>
      <c r="R9380" s="2">
        <f t="shared" ref="R9380:R9395" si="2801">(Q9380-O9380)/O9380*100</f>
        <v>51.835981711356</v>
      </c>
    </row>
    <row r="9381" spans="1:18">
      <c r="A9381" s="2" t="str">
        <f>"创业板B"</f>
        <v>创业板B</v>
      </c>
      <c r="B9381" s="2">
        <v>10000</v>
      </c>
      <c r="C9381" s="2">
        <v>10000</v>
      </c>
      <c r="D9381" s="2" t="str">
        <f>"人民币"</f>
        <v>人民币</v>
      </c>
      <c r="E9381" s="2">
        <v>1.116</v>
      </c>
      <c r="F9381" s="2">
        <v>-927.5</v>
      </c>
      <c r="G9381" s="2">
        <v>-8.33</v>
      </c>
      <c r="H9381" s="2"/>
      <c r="I9381" s="2">
        <v>10230</v>
      </c>
      <c r="J9381" s="2">
        <v>1.023</v>
      </c>
      <c r="K9381" s="2">
        <v>0</v>
      </c>
      <c r="L9381" s="2">
        <v>0</v>
      </c>
      <c r="M9381" s="2" t="str">
        <f>"150153"</f>
        <v>150153</v>
      </c>
      <c r="N9381" s="2" t="str">
        <f>"0157472516"</f>
        <v>0157472516</v>
      </c>
      <c r="O9381" s="2" t="str">
        <f>"11157.50"</f>
        <v>11157.50</v>
      </c>
      <c r="P9381" s="2">
        <v>1.3</v>
      </c>
      <c r="Q9381" s="2">
        <f>P9381*B9381</f>
        <v>13000</v>
      </c>
      <c r="R9381" s="2">
        <f>(Q9381-O9381)/O9381*100</f>
        <v>16.5135559041004</v>
      </c>
    </row>
    <row r="9382" spans="1:18">
      <c r="A9382" s="2" t="s">
        <v>7</v>
      </c>
      <c r="B9382" s="2">
        <v>600</v>
      </c>
      <c r="C9382" s="2">
        <v>600</v>
      </c>
      <c r="D9382" s="2" t="str">
        <f>"人民币"</f>
        <v>人民币</v>
      </c>
      <c r="E9382" s="2">
        <v>17.548</v>
      </c>
      <c r="F9382" s="2">
        <v>-310.88</v>
      </c>
      <c r="G9382" s="2">
        <v>-2.95</v>
      </c>
      <c r="H9382" s="2"/>
      <c r="I9382" s="2">
        <v>10218</v>
      </c>
      <c r="J9382" s="2">
        <v>17.03</v>
      </c>
      <c r="K9382" s="2">
        <v>0</v>
      </c>
      <c r="L9382" s="2">
        <v>0</v>
      </c>
      <c r="M9382" s="2" t="str">
        <f>"600008"</f>
        <v>600008</v>
      </c>
      <c r="N9382" s="2" t="str">
        <f t="shared" ref="N9382:N9385" si="2802">"A453612732"</f>
        <v>A453612732</v>
      </c>
      <c r="O9382" s="2" t="str">
        <f>"10528.88"</f>
        <v>10528.88</v>
      </c>
      <c r="P9382" s="2">
        <v>25</v>
      </c>
      <c r="Q9382" s="2">
        <f>P9382*B9382</f>
        <v>15000</v>
      </c>
      <c r="R9382" s="2">
        <f>(Q9382-O9382)/O9382*100</f>
        <v>42.4652954540274</v>
      </c>
    </row>
    <row r="9383" spans="1:18">
      <c r="A9383" s="2" t="str">
        <f>"华英农业"</f>
        <v>华英农业</v>
      </c>
      <c r="B9383" s="2">
        <v>600</v>
      </c>
      <c r="C9383" s="2">
        <v>300</v>
      </c>
      <c r="D9383" s="2" t="str">
        <f>"人民币"</f>
        <v>人民币</v>
      </c>
      <c r="E9383" s="2">
        <v>14.948</v>
      </c>
      <c r="F9383" s="2">
        <v>-418.66</v>
      </c>
      <c r="G9383" s="2">
        <v>-4.67</v>
      </c>
      <c r="H9383" s="2"/>
      <c r="I9383" s="2">
        <v>8550</v>
      </c>
      <c r="J9383" s="2">
        <v>14.25</v>
      </c>
      <c r="K9383" s="2">
        <v>300</v>
      </c>
      <c r="L9383" s="2">
        <v>0</v>
      </c>
      <c r="M9383" s="2" t="str">
        <f>"002321"</f>
        <v>002321</v>
      </c>
      <c r="N9383" s="2" t="str">
        <f>"0157472516"</f>
        <v>0157472516</v>
      </c>
      <c r="O9383" s="2" t="str">
        <f>"8968.66"</f>
        <v>8968.66</v>
      </c>
      <c r="P9383" s="2">
        <v>25</v>
      </c>
      <c r="Q9383" s="2">
        <f>P9383*B9383</f>
        <v>15000</v>
      </c>
      <c r="R9383" s="2">
        <f>(Q9383-O9383)/O9383*100</f>
        <v>67.2490650777262</v>
      </c>
    </row>
    <row r="9384" spans="1:18">
      <c r="A9384" s="2" t="str">
        <f>"*ST阳化"</f>
        <v>*ST阳化</v>
      </c>
      <c r="B9384" s="2">
        <v>900</v>
      </c>
      <c r="C9384" s="2">
        <v>600</v>
      </c>
      <c r="D9384" s="2" t="str">
        <f>"人民币"</f>
        <v>人民币</v>
      </c>
      <c r="E9384" s="2">
        <v>7.599</v>
      </c>
      <c r="F9384" s="2">
        <v>-80.2</v>
      </c>
      <c r="G9384" s="2">
        <v>-1.17</v>
      </c>
      <c r="H9384" s="2"/>
      <c r="I9384" s="2">
        <v>6759</v>
      </c>
      <c r="J9384" s="2">
        <v>7.51</v>
      </c>
      <c r="K9384" s="2">
        <v>300</v>
      </c>
      <c r="L9384" s="2">
        <v>0</v>
      </c>
      <c r="M9384" s="2" t="str">
        <f>"600691"</f>
        <v>600691</v>
      </c>
      <c r="N9384" s="2" t="str">
        <f>"A453612732"</f>
        <v>A453612732</v>
      </c>
      <c r="O9384" s="2" t="str">
        <f>"6839.20"</f>
        <v>6839.20</v>
      </c>
      <c r="P9384" s="2">
        <v>11</v>
      </c>
      <c r="Q9384" s="2">
        <f>P9384*B9384</f>
        <v>9900</v>
      </c>
      <c r="R9384" s="2">
        <f>(Q9384-O9384)/O9384*100</f>
        <v>44.7537723710376</v>
      </c>
    </row>
    <row r="9385" spans="1:18">
      <c r="A9385" s="2" t="str">
        <f>"雪峰科技"</f>
        <v>雪峰科技</v>
      </c>
      <c r="B9385" s="2">
        <v>200</v>
      </c>
      <c r="C9385" s="2">
        <v>100</v>
      </c>
      <c r="D9385" s="2" t="str">
        <f>"人民币"</f>
        <v>人民币</v>
      </c>
      <c r="E9385" s="2">
        <v>37.898</v>
      </c>
      <c r="F9385" s="2">
        <v>-1239.59</v>
      </c>
      <c r="G9385" s="2">
        <v>-16.35</v>
      </c>
      <c r="H9385" s="2"/>
      <c r="I9385" s="2">
        <v>6340</v>
      </c>
      <c r="J9385" s="2">
        <v>31.7</v>
      </c>
      <c r="K9385" s="2">
        <v>100</v>
      </c>
      <c r="L9385" s="2">
        <v>0</v>
      </c>
      <c r="M9385" s="2" t="str">
        <f>"603227"</f>
        <v>603227</v>
      </c>
      <c r="N9385" s="2" t="str">
        <f>"A453612732"</f>
        <v>A453612732</v>
      </c>
      <c r="O9385" s="2" t="str">
        <f>"7579.59"</f>
        <v>7579.59</v>
      </c>
      <c r="P9385" s="2">
        <v>42</v>
      </c>
      <c r="Q9385" s="2">
        <f>P9385*B9385</f>
        <v>8400</v>
      </c>
      <c r="R9385" s="2">
        <f>(Q9385-O9385)/O9385*100</f>
        <v>10.8239363870605</v>
      </c>
    </row>
    <row r="9386" spans="1:18">
      <c r="A9386" s="2" t="str">
        <f>"三花股份"</f>
        <v>三花股份</v>
      </c>
      <c r="B9386" s="2">
        <v>400</v>
      </c>
      <c r="C9386" s="2">
        <v>400</v>
      </c>
      <c r="D9386" s="2" t="str">
        <f>"人民币"</f>
        <v>人民币</v>
      </c>
      <c r="E9386" s="2">
        <v>13.737</v>
      </c>
      <c r="F9386" s="2">
        <v>69.25</v>
      </c>
      <c r="G9386" s="2">
        <v>1.26</v>
      </c>
      <c r="H9386" s="2"/>
      <c r="I9386" s="2">
        <v>5564</v>
      </c>
      <c r="J9386" s="2">
        <v>13.91</v>
      </c>
      <c r="K9386" s="2">
        <v>0</v>
      </c>
      <c r="L9386" s="2">
        <v>0</v>
      </c>
      <c r="M9386" s="2" t="str">
        <f>"002050"</f>
        <v>002050</v>
      </c>
      <c r="N9386" s="2" t="str">
        <f t="shared" ref="N9386:N9391" si="2803">"0157472516"</f>
        <v>0157472516</v>
      </c>
      <c r="O9386" s="2" t="str">
        <f>"5494.75"</f>
        <v>5494.75</v>
      </c>
      <c r="P9386" s="2">
        <v>20</v>
      </c>
      <c r="Q9386" s="2">
        <f>P9386*B9386</f>
        <v>8000</v>
      </c>
      <c r="R9386" s="2">
        <f>(Q9386-O9386)/O9386*100</f>
        <v>45.5935210883116</v>
      </c>
    </row>
    <row r="9387" spans="1:18">
      <c r="A9387" s="2" t="str">
        <f>"农 产 品"</f>
        <v>农 产 品</v>
      </c>
      <c r="B9387" s="2">
        <v>200</v>
      </c>
      <c r="C9387" s="2">
        <v>200</v>
      </c>
      <c r="D9387" s="2" t="str">
        <f>"人民币"</f>
        <v>人民币</v>
      </c>
      <c r="E9387" s="2">
        <v>25.665</v>
      </c>
      <c r="F9387" s="2">
        <v>-601</v>
      </c>
      <c r="G9387" s="2">
        <v>-11.71</v>
      </c>
      <c r="H9387" s="2"/>
      <c r="I9387" s="2">
        <v>4532</v>
      </c>
      <c r="J9387" s="2">
        <v>22.66</v>
      </c>
      <c r="K9387" s="2">
        <v>0</v>
      </c>
      <c r="L9387" s="2">
        <v>0</v>
      </c>
      <c r="M9387" s="2" t="str">
        <f>"000061"</f>
        <v>000061</v>
      </c>
      <c r="N9387" s="2" t="str">
        <f>"0157472516"</f>
        <v>0157472516</v>
      </c>
      <c r="O9387" s="2" t="str">
        <f>"5133.00"</f>
        <v>5133.00</v>
      </c>
      <c r="P9387" s="2">
        <v>35</v>
      </c>
      <c r="Q9387" s="2">
        <f>P9387*B9387</f>
        <v>7000</v>
      </c>
      <c r="R9387" s="2">
        <f>(Q9387-O9387)/O9387*100</f>
        <v>36.3724917202416</v>
      </c>
    </row>
    <row r="9388" spans="1:18">
      <c r="A9388" s="2" t="str">
        <f>"北京城建"</f>
        <v>北京城建</v>
      </c>
      <c r="B9388" s="2">
        <v>200</v>
      </c>
      <c r="C9388" s="2">
        <v>200</v>
      </c>
      <c r="D9388" s="2" t="str">
        <f>"人民币"</f>
        <v>人民币</v>
      </c>
      <c r="E9388" s="2">
        <v>24.605</v>
      </c>
      <c r="F9388" s="2">
        <v>-394.99</v>
      </c>
      <c r="G9388" s="2">
        <v>-8.03</v>
      </c>
      <c r="H9388" s="2"/>
      <c r="I9388" s="2">
        <v>4526</v>
      </c>
      <c r="J9388" s="2">
        <v>22.63</v>
      </c>
      <c r="K9388" s="2">
        <v>0</v>
      </c>
      <c r="L9388" s="2">
        <v>0</v>
      </c>
      <c r="M9388" s="2" t="str">
        <f>"600266"</f>
        <v>600266</v>
      </c>
      <c r="N9388" s="2" t="str">
        <f t="shared" ref="N9388:N9390" si="2804">"A453612732"</f>
        <v>A453612732</v>
      </c>
      <c r="O9388" s="2" t="str">
        <f>"4920.99"</f>
        <v>4920.99</v>
      </c>
      <c r="P9388" s="2">
        <v>28</v>
      </c>
      <c r="Q9388" s="2">
        <f>P9388*B9388</f>
        <v>5600</v>
      </c>
      <c r="R9388" s="2">
        <f>(Q9388-O9388)/O9388*100</f>
        <v>13.7982397850839</v>
      </c>
    </row>
    <row r="9389" spans="1:18">
      <c r="A9389" s="2" t="str">
        <f>"上汽集团"</f>
        <v>上汽集团</v>
      </c>
      <c r="B9389" s="2">
        <v>200</v>
      </c>
      <c r="C9389" s="2">
        <v>200</v>
      </c>
      <c r="D9389" s="2" t="str">
        <f>"人民币"</f>
        <v>人民币</v>
      </c>
      <c r="E9389" s="2">
        <v>24.736</v>
      </c>
      <c r="F9389" s="2">
        <v>-449.12</v>
      </c>
      <c r="G9389" s="2">
        <v>-9.08</v>
      </c>
      <c r="H9389" s="2"/>
      <c r="I9389" s="2">
        <v>4498</v>
      </c>
      <c r="J9389" s="2">
        <v>22.49</v>
      </c>
      <c r="K9389" s="2">
        <v>0</v>
      </c>
      <c r="L9389" s="2">
        <v>0</v>
      </c>
      <c r="M9389" s="2" t="str">
        <f>"600104"</f>
        <v>600104</v>
      </c>
      <c r="N9389" s="2" t="str">
        <f>"A453612732"</f>
        <v>A453612732</v>
      </c>
      <c r="O9389" s="2" t="str">
        <f>"4947.12"</f>
        <v>4947.12</v>
      </c>
      <c r="P9389" s="2">
        <v>35</v>
      </c>
      <c r="Q9389" s="2">
        <f>P9389*B9389</f>
        <v>7000</v>
      </c>
      <c r="R9389" s="2">
        <f>(Q9389-O9389)/O9389*100</f>
        <v>41.4964666310904</v>
      </c>
    </row>
    <row r="9390" spans="1:18">
      <c r="A9390" s="2" t="str">
        <f>"中海集运"</f>
        <v>中海集运</v>
      </c>
      <c r="B9390" s="2">
        <v>400</v>
      </c>
      <c r="C9390" s="2">
        <v>400</v>
      </c>
      <c r="D9390" s="2" t="str">
        <f>"人民币"</f>
        <v>人民币</v>
      </c>
      <c r="E9390" s="2">
        <v>9.099</v>
      </c>
      <c r="F9390" s="2">
        <v>-167.68</v>
      </c>
      <c r="G9390" s="2">
        <v>-4.6</v>
      </c>
      <c r="H9390" s="2"/>
      <c r="I9390" s="2">
        <v>3472</v>
      </c>
      <c r="J9390" s="2">
        <v>8.68</v>
      </c>
      <c r="K9390" s="2">
        <v>0</v>
      </c>
      <c r="L9390" s="2">
        <v>0</v>
      </c>
      <c r="M9390" s="2" t="str">
        <f>"601866"</f>
        <v>601866</v>
      </c>
      <c r="N9390" s="2" t="str">
        <f>"A453612732"</f>
        <v>A453612732</v>
      </c>
      <c r="O9390" s="2" t="str">
        <f>"3639.68"</f>
        <v>3639.68</v>
      </c>
      <c r="P9390" s="2">
        <v>12</v>
      </c>
      <c r="Q9390" s="2">
        <f>P9390*B9390</f>
        <v>4800</v>
      </c>
      <c r="R9390" s="2">
        <f>(Q9390-O9390)/O9390*100</f>
        <v>31.8797256901706</v>
      </c>
    </row>
    <row r="9391" spans="1:18">
      <c r="A9391" s="2" t="str">
        <f>"中航军B"</f>
        <v>中航军B</v>
      </c>
      <c r="B9391" s="2">
        <v>3000</v>
      </c>
      <c r="C9391" s="2">
        <v>3000</v>
      </c>
      <c r="D9391" s="2" t="str">
        <f>"人民币"</f>
        <v>人民币</v>
      </c>
      <c r="E9391" s="2">
        <v>0.972</v>
      </c>
      <c r="F9391" s="2">
        <v>-62</v>
      </c>
      <c r="G9391" s="2">
        <v>-2.16</v>
      </c>
      <c r="H9391" s="2"/>
      <c r="I9391" s="2">
        <v>2853</v>
      </c>
      <c r="J9391" s="2">
        <v>0.951</v>
      </c>
      <c r="K9391" s="2">
        <v>0</v>
      </c>
      <c r="L9391" s="2">
        <v>0</v>
      </c>
      <c r="M9391" s="2" t="str">
        <f>"150222"</f>
        <v>150222</v>
      </c>
      <c r="N9391" s="2" t="str">
        <f>"0157472516"</f>
        <v>0157472516</v>
      </c>
      <c r="O9391" s="2" t="str">
        <f>"2915.00"</f>
        <v>2915.00</v>
      </c>
      <c r="P9391" s="2">
        <v>1.1</v>
      </c>
      <c r="Q9391" s="2">
        <f>P9391*B9391</f>
        <v>3300</v>
      </c>
      <c r="R9391" s="2">
        <f>(Q9391-O9391)/O9391*100</f>
        <v>13.2075471698113</v>
      </c>
    </row>
    <row r="9392" spans="1:18">
      <c r="A9392" s="2" t="str">
        <f>"华贸物流"</f>
        <v>华贸物流</v>
      </c>
      <c r="B9392" s="2">
        <v>200</v>
      </c>
      <c r="C9392" s="2">
        <v>200</v>
      </c>
      <c r="D9392" s="2" t="str">
        <f>"人民币"</f>
        <v>人民币</v>
      </c>
      <c r="E9392" s="2">
        <v>16.576</v>
      </c>
      <c r="F9392" s="2">
        <v>-473.12</v>
      </c>
      <c r="G9392" s="2">
        <v>-14.27</v>
      </c>
      <c r="H9392" s="2"/>
      <c r="I9392" s="2">
        <v>2842</v>
      </c>
      <c r="J9392" s="2">
        <v>14.21</v>
      </c>
      <c r="K9392" s="2">
        <v>0</v>
      </c>
      <c r="L9392" s="2">
        <v>0</v>
      </c>
      <c r="M9392" s="2" t="str">
        <f>"603128"</f>
        <v>603128</v>
      </c>
      <c r="N9392" s="2" t="str">
        <f t="shared" ref="N9392:N9395" si="2805">"A453612732"</f>
        <v>A453612732</v>
      </c>
      <c r="O9392" s="2" t="str">
        <f>"3315.12"</f>
        <v>3315.12</v>
      </c>
      <c r="P9392" s="2">
        <v>20</v>
      </c>
      <c r="Q9392" s="2">
        <f>P9392*B9392</f>
        <v>4000</v>
      </c>
      <c r="R9392" s="2">
        <f>(Q9392-O9392)/O9392*100</f>
        <v>20.6592823185888</v>
      </c>
    </row>
    <row r="9393" spans="1:18">
      <c r="A9393" s="2" t="str">
        <f>"盛达矿业"</f>
        <v>盛达矿业</v>
      </c>
      <c r="B9393" s="2">
        <v>100</v>
      </c>
      <c r="C9393" s="2">
        <v>100</v>
      </c>
      <c r="D9393" s="2" t="str">
        <f>"人民币"</f>
        <v>人民币</v>
      </c>
      <c r="E9393" s="2">
        <v>38.308</v>
      </c>
      <c r="F9393" s="2">
        <v>-1175.77</v>
      </c>
      <c r="G9393" s="2">
        <v>-30.69</v>
      </c>
      <c r="H9393" s="2"/>
      <c r="I9393" s="2">
        <v>2655</v>
      </c>
      <c r="J9393" s="2">
        <v>26.55</v>
      </c>
      <c r="K9393" s="2">
        <v>0</v>
      </c>
      <c r="L9393" s="2">
        <v>100</v>
      </c>
      <c r="M9393" s="2" t="str">
        <f>"000603"</f>
        <v>000603</v>
      </c>
      <c r="N9393" s="2" t="str">
        <f>"0157472516"</f>
        <v>0157472516</v>
      </c>
      <c r="O9393" s="2" t="str">
        <f>"3830.77"</f>
        <v>3830.77</v>
      </c>
      <c r="P9393" s="2">
        <v>40</v>
      </c>
      <c r="Q9393" s="2">
        <f>P9393*B9393</f>
        <v>4000</v>
      </c>
      <c r="R9393" s="2">
        <f>(Q9393-O9393)/O9393*100</f>
        <v>4.41764971533138</v>
      </c>
    </row>
    <row r="9394" spans="1:18">
      <c r="A9394" s="2" t="str">
        <f>"大众交通"</f>
        <v>大众交通</v>
      </c>
      <c r="B9394" s="2">
        <v>100</v>
      </c>
      <c r="C9394" s="2">
        <v>100</v>
      </c>
      <c r="D9394" s="2" t="str">
        <f>"人民币"</f>
        <v>人民币</v>
      </c>
      <c r="E9394" s="2">
        <v>30.941</v>
      </c>
      <c r="F9394" s="2">
        <v>-1037.13</v>
      </c>
      <c r="G9394" s="2">
        <v>-33.52</v>
      </c>
      <c r="H9394" s="2"/>
      <c r="I9394" s="2">
        <v>2057</v>
      </c>
      <c r="J9394" s="2">
        <v>20.57</v>
      </c>
      <c r="K9394" s="2">
        <v>0</v>
      </c>
      <c r="L9394" s="2">
        <v>0</v>
      </c>
      <c r="M9394" s="2" t="str">
        <f>"600611"</f>
        <v>600611</v>
      </c>
      <c r="N9394" s="2" t="str">
        <f>"A453612732"</f>
        <v>A453612732</v>
      </c>
      <c r="O9394" s="2" t="str">
        <f>"3094.13"</f>
        <v>3094.13</v>
      </c>
      <c r="P9394" s="2">
        <v>28</v>
      </c>
      <c r="Q9394" s="2">
        <f>P9394*B9394</f>
        <v>2800</v>
      </c>
      <c r="R9394" s="2">
        <f>(Q9394-O9394)/O9394*100</f>
        <v>-9.50606470962759</v>
      </c>
    </row>
    <row r="9395" spans="1:18">
      <c r="A9395" s="2" t="str">
        <f>"中国中车"</f>
        <v>中国中车</v>
      </c>
      <c r="B9395" s="2">
        <v>100</v>
      </c>
      <c r="C9395" s="2">
        <v>100</v>
      </c>
      <c r="D9395" s="2" t="str">
        <f>"人民币"</f>
        <v>人民币</v>
      </c>
      <c r="E9395" s="2">
        <v>26.395</v>
      </c>
      <c r="F9395" s="2">
        <v>-631.5</v>
      </c>
      <c r="G9395" s="2">
        <v>-23.92</v>
      </c>
      <c r="H9395" s="2"/>
      <c r="I9395" s="2">
        <v>2008</v>
      </c>
      <c r="J9395" s="2">
        <v>20.08</v>
      </c>
      <c r="K9395" s="2">
        <v>0</v>
      </c>
      <c r="L9395" s="2">
        <v>100</v>
      </c>
      <c r="M9395" s="2" t="str">
        <f>"601766"</f>
        <v>601766</v>
      </c>
      <c r="N9395" s="2" t="str">
        <f>"A453612732"</f>
        <v>A453612732</v>
      </c>
      <c r="O9395" s="2" t="str">
        <f>"2639.50"</f>
        <v>2639.50</v>
      </c>
      <c r="P9395" s="2">
        <v>30</v>
      </c>
      <c r="Q9395" s="2">
        <f>P9395*B9395</f>
        <v>3000</v>
      </c>
      <c r="R9395" s="2">
        <f>(Q9395-O9395)/O9395*100</f>
        <v>13.6578897518469</v>
      </c>
    </row>
    <row r="9396" spans="1:18">
      <c r="A9396" s="2" t="s">
        <v>8</v>
      </c>
      <c r="B9396" s="2" t="s">
        <v>9</v>
      </c>
      <c r="C9396" s="4" t="s">
        <v>10</v>
      </c>
      <c r="D9396" s="4"/>
      <c r="E9396" s="4"/>
      <c r="F9396" s="2"/>
      <c r="G9396" s="2">
        <f>SUM(G9380:G9395)</f>
        <v>-178.38</v>
      </c>
      <c r="H9396" s="2"/>
      <c r="I9396" s="2"/>
      <c r="J9396" s="2"/>
      <c r="K9396" s="2"/>
      <c r="L9396" s="2"/>
      <c r="M9396" s="2"/>
      <c r="N9396" s="2"/>
      <c r="O9396" s="2"/>
      <c r="P9396" s="2"/>
      <c r="Q9396" s="2">
        <f>SUM(Q9380:Q9395)</f>
        <v>134800</v>
      </c>
      <c r="R9396" s="2"/>
    </row>
    <row r="9397" customFormat="1" spans="3:8">
      <c r="C9397" s="5"/>
      <c r="D9397" s="5"/>
      <c r="E9397" s="5"/>
      <c r="H9397" s="6">
        <v>42257</v>
      </c>
    </row>
    <row r="9398" customFormat="1" spans="10:10">
      <c r="J9398" s="6">
        <f>H9397+1</f>
        <v>42258</v>
      </c>
    </row>
    <row r="9399" customFormat="1" spans="2:11">
      <c r="B9399" t="s">
        <v>11</v>
      </c>
      <c r="K9399" s="7">
        <f ca="1">NOW()</f>
        <v>42259.9654398148</v>
      </c>
    </row>
    <row r="9400" customFormat="1" spans="9:9">
      <c r="I9400" t="e">
        <f>D9392+1</f>
        <v>#VALUE!</v>
      </c>
    </row>
    <row r="9401" customFormat="1"/>
    <row r="9402" spans="1:18">
      <c r="A9402" s="2" t="s">
        <v>0</v>
      </c>
      <c r="B9402" s="2" t="str">
        <f>"证券数量"</f>
        <v>证券数量</v>
      </c>
      <c r="C9402" s="2" t="s">
        <v>1</v>
      </c>
      <c r="D9402" s="2" t="str">
        <f>"价格币种"</f>
        <v>价格币种</v>
      </c>
      <c r="E9402" s="2" t="str">
        <f>"成本价"</f>
        <v>成本价</v>
      </c>
      <c r="F9402" s="2" t="str">
        <f>"浮动盈亏"</f>
        <v>浮动盈亏</v>
      </c>
      <c r="G9402" s="2" t="str">
        <f>"盈亏比例(%)"</f>
        <v>盈亏比例(%)</v>
      </c>
      <c r="H9402" s="2" t="str">
        <f>"折算汇率"</f>
        <v>折算汇率</v>
      </c>
      <c r="I9402" s="2" t="str">
        <f>"最新市值"</f>
        <v>最新市值</v>
      </c>
      <c r="J9402" s="2" t="str">
        <f>"当前价"</f>
        <v>当前价</v>
      </c>
      <c r="K9402" s="2" t="str">
        <f>"今买数量"</f>
        <v>今买数量</v>
      </c>
      <c r="L9402" s="2" t="str">
        <f>"今卖数量"</f>
        <v>今卖数量</v>
      </c>
      <c r="M9402" s="2" t="str">
        <f>"证券代码"</f>
        <v>证券代码</v>
      </c>
      <c r="N9402" s="2" t="str">
        <f>"股东代码"</f>
        <v>股东代码</v>
      </c>
      <c r="O9402" s="2" t="str">
        <f>"成本金额"</f>
        <v>成本金额</v>
      </c>
      <c r="P9402" s="2" t="s">
        <v>2</v>
      </c>
      <c r="Q9402" s="2"/>
      <c r="R9402" s="2" t="s">
        <v>3</v>
      </c>
    </row>
    <row r="9403" spans="1:18">
      <c r="A9403" s="2" t="s">
        <v>4</v>
      </c>
      <c r="B9403" s="9" t="s">
        <v>5</v>
      </c>
      <c r="C9403" s="9" t="s">
        <v>5</v>
      </c>
      <c r="D9403" s="2" t="str">
        <f t="shared" ref="D9403:D9418" si="2806">"人民币"</f>
        <v>人民币</v>
      </c>
      <c r="E9403" s="2">
        <v>19.758</v>
      </c>
      <c r="F9403" s="2">
        <v>-1294.53</v>
      </c>
      <c r="G9403" s="2">
        <v>-8.19</v>
      </c>
      <c r="H9403" s="9" t="s">
        <v>6</v>
      </c>
      <c r="I9403" s="2">
        <v>14512</v>
      </c>
      <c r="J9403" s="2">
        <v>18.14</v>
      </c>
      <c r="K9403" s="2">
        <v>0</v>
      </c>
      <c r="L9403" s="2">
        <v>0</v>
      </c>
      <c r="M9403" s="2" t="str">
        <f>"000936"</f>
        <v>000936</v>
      </c>
      <c r="N9403" s="2" t="str">
        <f t="shared" ref="N9403:N9406" si="2807">"0157472516"</f>
        <v>0157472516</v>
      </c>
      <c r="O9403" s="2" t="str">
        <f>"15806.53"</f>
        <v>15806.53</v>
      </c>
      <c r="P9403" s="2">
        <v>30</v>
      </c>
      <c r="Q9403" s="2">
        <f t="shared" ref="Q9403:Q9418" si="2808">P9403*B9403</f>
        <v>24000</v>
      </c>
      <c r="R9403" s="2">
        <f t="shared" ref="R9403:R9418" si="2809">(Q9403-O9403)/O9403*100</f>
        <v>51.835981711356</v>
      </c>
    </row>
    <row r="9404" spans="1:18">
      <c r="A9404" s="2" t="str">
        <f>"创业板B"</f>
        <v>创业板B</v>
      </c>
      <c r="B9404" s="2">
        <v>10000</v>
      </c>
      <c r="C9404" s="2">
        <v>10000</v>
      </c>
      <c r="D9404" s="2" t="str">
        <f>"人民币"</f>
        <v>人民币</v>
      </c>
      <c r="E9404" s="2">
        <v>1.116</v>
      </c>
      <c r="F9404" s="2">
        <v>-927.5</v>
      </c>
      <c r="G9404" s="2">
        <v>-8.33</v>
      </c>
      <c r="H9404" s="2"/>
      <c r="I9404" s="2">
        <v>10230</v>
      </c>
      <c r="J9404" s="2">
        <v>1.023</v>
      </c>
      <c r="K9404" s="2">
        <v>0</v>
      </c>
      <c r="L9404" s="2">
        <v>0</v>
      </c>
      <c r="M9404" s="2" t="str">
        <f>"150153"</f>
        <v>150153</v>
      </c>
      <c r="N9404" s="2" t="str">
        <f>"0157472516"</f>
        <v>0157472516</v>
      </c>
      <c r="O9404" s="2" t="str">
        <f>"11157.50"</f>
        <v>11157.50</v>
      </c>
      <c r="P9404" s="2">
        <v>1.3</v>
      </c>
      <c r="Q9404" s="2">
        <f>P9404*B9404</f>
        <v>13000</v>
      </c>
      <c r="R9404" s="2">
        <f>(Q9404-O9404)/O9404*100</f>
        <v>16.5135559041004</v>
      </c>
    </row>
    <row r="9405" spans="1:18">
      <c r="A9405" s="2" t="s">
        <v>7</v>
      </c>
      <c r="B9405" s="2">
        <v>600</v>
      </c>
      <c r="C9405" s="2">
        <v>600</v>
      </c>
      <c r="D9405" s="2" t="str">
        <f>"人民币"</f>
        <v>人民币</v>
      </c>
      <c r="E9405" s="2">
        <v>17.548</v>
      </c>
      <c r="F9405" s="2">
        <v>-310.88</v>
      </c>
      <c r="G9405" s="2">
        <v>-2.95</v>
      </c>
      <c r="H9405" s="2"/>
      <c r="I9405" s="2">
        <v>10218</v>
      </c>
      <c r="J9405" s="2">
        <v>17.03</v>
      </c>
      <c r="K9405" s="2">
        <v>0</v>
      </c>
      <c r="L9405" s="2">
        <v>0</v>
      </c>
      <c r="M9405" s="2" t="str">
        <f>"600008"</f>
        <v>600008</v>
      </c>
      <c r="N9405" s="2" t="str">
        <f t="shared" ref="N9405:N9408" si="2810">"A453612732"</f>
        <v>A453612732</v>
      </c>
      <c r="O9405" s="2" t="str">
        <f>"10528.88"</f>
        <v>10528.88</v>
      </c>
      <c r="P9405" s="2">
        <v>25</v>
      </c>
      <c r="Q9405" s="2">
        <f>P9405*B9405</f>
        <v>15000</v>
      </c>
      <c r="R9405" s="2">
        <f>(Q9405-O9405)/O9405*100</f>
        <v>42.4652954540274</v>
      </c>
    </row>
    <row r="9406" spans="1:18">
      <c r="A9406" s="2" t="str">
        <f>"华英农业"</f>
        <v>华英农业</v>
      </c>
      <c r="B9406" s="2">
        <v>600</v>
      </c>
      <c r="C9406" s="2">
        <v>300</v>
      </c>
      <c r="D9406" s="2" t="str">
        <f>"人民币"</f>
        <v>人民币</v>
      </c>
      <c r="E9406" s="2">
        <v>14.948</v>
      </c>
      <c r="F9406" s="2">
        <v>-418.66</v>
      </c>
      <c r="G9406" s="2">
        <v>-4.67</v>
      </c>
      <c r="H9406" s="2"/>
      <c r="I9406" s="2">
        <v>8550</v>
      </c>
      <c r="J9406" s="2">
        <v>14.25</v>
      </c>
      <c r="K9406" s="2">
        <v>300</v>
      </c>
      <c r="L9406" s="2">
        <v>0</v>
      </c>
      <c r="M9406" s="2" t="str">
        <f>"002321"</f>
        <v>002321</v>
      </c>
      <c r="N9406" s="2" t="str">
        <f>"0157472516"</f>
        <v>0157472516</v>
      </c>
      <c r="O9406" s="2" t="str">
        <f>"8968.66"</f>
        <v>8968.66</v>
      </c>
      <c r="P9406" s="2">
        <v>25</v>
      </c>
      <c r="Q9406" s="2">
        <f>P9406*B9406</f>
        <v>15000</v>
      </c>
      <c r="R9406" s="2">
        <f>(Q9406-O9406)/O9406*100</f>
        <v>67.2490650777262</v>
      </c>
    </row>
    <row r="9407" spans="1:18">
      <c r="A9407" s="2" t="str">
        <f>"*ST阳化"</f>
        <v>*ST阳化</v>
      </c>
      <c r="B9407" s="2">
        <v>900</v>
      </c>
      <c r="C9407" s="2">
        <v>600</v>
      </c>
      <c r="D9407" s="2" t="str">
        <f>"人民币"</f>
        <v>人民币</v>
      </c>
      <c r="E9407" s="2">
        <v>7.599</v>
      </c>
      <c r="F9407" s="2">
        <v>-80.2</v>
      </c>
      <c r="G9407" s="2">
        <v>-1.17</v>
      </c>
      <c r="H9407" s="2"/>
      <c r="I9407" s="2">
        <v>6759</v>
      </c>
      <c r="J9407" s="2">
        <v>7.51</v>
      </c>
      <c r="K9407" s="2">
        <v>300</v>
      </c>
      <c r="L9407" s="2">
        <v>0</v>
      </c>
      <c r="M9407" s="2" t="str">
        <f>"600691"</f>
        <v>600691</v>
      </c>
      <c r="N9407" s="2" t="str">
        <f>"A453612732"</f>
        <v>A453612732</v>
      </c>
      <c r="O9407" s="2" t="str">
        <f>"6839.20"</f>
        <v>6839.20</v>
      </c>
      <c r="P9407" s="2">
        <v>11</v>
      </c>
      <c r="Q9407" s="2">
        <f>P9407*B9407</f>
        <v>9900</v>
      </c>
      <c r="R9407" s="2">
        <f>(Q9407-O9407)/O9407*100</f>
        <v>44.7537723710376</v>
      </c>
    </row>
    <row r="9408" spans="1:18">
      <c r="A9408" s="2" t="str">
        <f>"雪峰科技"</f>
        <v>雪峰科技</v>
      </c>
      <c r="B9408" s="2">
        <v>200</v>
      </c>
      <c r="C9408" s="2">
        <v>100</v>
      </c>
      <c r="D9408" s="2" t="str">
        <f>"人民币"</f>
        <v>人民币</v>
      </c>
      <c r="E9408" s="2">
        <v>37.898</v>
      </c>
      <c r="F9408" s="2">
        <v>-1239.59</v>
      </c>
      <c r="G9408" s="2">
        <v>-16.35</v>
      </c>
      <c r="H9408" s="2"/>
      <c r="I9408" s="2">
        <v>6340</v>
      </c>
      <c r="J9408" s="2">
        <v>31.7</v>
      </c>
      <c r="K9408" s="2">
        <v>100</v>
      </c>
      <c r="L9408" s="2">
        <v>0</v>
      </c>
      <c r="M9408" s="2" t="str">
        <f>"603227"</f>
        <v>603227</v>
      </c>
      <c r="N9408" s="2" t="str">
        <f>"A453612732"</f>
        <v>A453612732</v>
      </c>
      <c r="O9408" s="2" t="str">
        <f>"7579.59"</f>
        <v>7579.59</v>
      </c>
      <c r="P9408" s="2">
        <v>42</v>
      </c>
      <c r="Q9408" s="2">
        <f>P9408*B9408</f>
        <v>8400</v>
      </c>
      <c r="R9408" s="2">
        <f>(Q9408-O9408)/O9408*100</f>
        <v>10.8239363870605</v>
      </c>
    </row>
    <row r="9409" spans="1:18">
      <c r="A9409" s="2" t="str">
        <f>"三花股份"</f>
        <v>三花股份</v>
      </c>
      <c r="B9409" s="2">
        <v>400</v>
      </c>
      <c r="C9409" s="2">
        <v>400</v>
      </c>
      <c r="D9409" s="2" t="str">
        <f>"人民币"</f>
        <v>人民币</v>
      </c>
      <c r="E9409" s="2">
        <v>13.737</v>
      </c>
      <c r="F9409" s="2">
        <v>69.25</v>
      </c>
      <c r="G9409" s="2">
        <v>1.26</v>
      </c>
      <c r="H9409" s="2"/>
      <c r="I9409" s="2">
        <v>5564</v>
      </c>
      <c r="J9409" s="2">
        <v>13.91</v>
      </c>
      <c r="K9409" s="2">
        <v>0</v>
      </c>
      <c r="L9409" s="2">
        <v>0</v>
      </c>
      <c r="M9409" s="2" t="str">
        <f>"002050"</f>
        <v>002050</v>
      </c>
      <c r="N9409" s="2" t="str">
        <f t="shared" ref="N9409:N9414" si="2811">"0157472516"</f>
        <v>0157472516</v>
      </c>
      <c r="O9409" s="2" t="str">
        <f>"5494.75"</f>
        <v>5494.75</v>
      </c>
      <c r="P9409" s="2">
        <v>20</v>
      </c>
      <c r="Q9409" s="2">
        <f>P9409*B9409</f>
        <v>8000</v>
      </c>
      <c r="R9409" s="2">
        <f>(Q9409-O9409)/O9409*100</f>
        <v>45.5935210883116</v>
      </c>
    </row>
    <row r="9410" spans="1:18">
      <c r="A9410" s="2" t="str">
        <f>"农 产 品"</f>
        <v>农 产 品</v>
      </c>
      <c r="B9410" s="2">
        <v>200</v>
      </c>
      <c r="C9410" s="2">
        <v>200</v>
      </c>
      <c r="D9410" s="2" t="str">
        <f>"人民币"</f>
        <v>人民币</v>
      </c>
      <c r="E9410" s="2">
        <v>25.665</v>
      </c>
      <c r="F9410" s="2">
        <v>-601</v>
      </c>
      <c r="G9410" s="2">
        <v>-11.71</v>
      </c>
      <c r="H9410" s="2"/>
      <c r="I9410" s="2">
        <v>4532</v>
      </c>
      <c r="J9410" s="2">
        <v>22.66</v>
      </c>
      <c r="K9410" s="2">
        <v>0</v>
      </c>
      <c r="L9410" s="2">
        <v>0</v>
      </c>
      <c r="M9410" s="2" t="str">
        <f>"000061"</f>
        <v>000061</v>
      </c>
      <c r="N9410" s="2" t="str">
        <f>"0157472516"</f>
        <v>0157472516</v>
      </c>
      <c r="O9410" s="2" t="str">
        <f>"5133.00"</f>
        <v>5133.00</v>
      </c>
      <c r="P9410" s="2">
        <v>35</v>
      </c>
      <c r="Q9410" s="2">
        <f>P9410*B9410</f>
        <v>7000</v>
      </c>
      <c r="R9410" s="2">
        <f>(Q9410-O9410)/O9410*100</f>
        <v>36.3724917202416</v>
      </c>
    </row>
    <row r="9411" spans="1:18">
      <c r="A9411" s="2" t="str">
        <f>"北京城建"</f>
        <v>北京城建</v>
      </c>
      <c r="B9411" s="2">
        <v>200</v>
      </c>
      <c r="C9411" s="2">
        <v>200</v>
      </c>
      <c r="D9411" s="2" t="str">
        <f>"人民币"</f>
        <v>人民币</v>
      </c>
      <c r="E9411" s="2">
        <v>24.605</v>
      </c>
      <c r="F9411" s="2">
        <v>-394.99</v>
      </c>
      <c r="G9411" s="2">
        <v>-8.03</v>
      </c>
      <c r="H9411" s="2"/>
      <c r="I9411" s="2">
        <v>4526</v>
      </c>
      <c r="J9411" s="2">
        <v>22.63</v>
      </c>
      <c r="K9411" s="2">
        <v>0</v>
      </c>
      <c r="L9411" s="2">
        <v>0</v>
      </c>
      <c r="M9411" s="2" t="str">
        <f>"600266"</f>
        <v>600266</v>
      </c>
      <c r="N9411" s="2" t="str">
        <f t="shared" ref="N9411:N9413" si="2812">"A453612732"</f>
        <v>A453612732</v>
      </c>
      <c r="O9411" s="2" t="str">
        <f>"4920.99"</f>
        <v>4920.99</v>
      </c>
      <c r="P9411" s="2">
        <v>28</v>
      </c>
      <c r="Q9411" s="2">
        <f>P9411*B9411</f>
        <v>5600</v>
      </c>
      <c r="R9411" s="2">
        <f>(Q9411-O9411)/O9411*100</f>
        <v>13.7982397850839</v>
      </c>
    </row>
    <row r="9412" spans="1:18">
      <c r="A9412" s="2" t="str">
        <f>"上汽集团"</f>
        <v>上汽集团</v>
      </c>
      <c r="B9412" s="2">
        <v>200</v>
      </c>
      <c r="C9412" s="2">
        <v>200</v>
      </c>
      <c r="D9412" s="2" t="str">
        <f>"人民币"</f>
        <v>人民币</v>
      </c>
      <c r="E9412" s="2">
        <v>24.736</v>
      </c>
      <c r="F9412" s="2">
        <v>-449.12</v>
      </c>
      <c r="G9412" s="2">
        <v>-9.08</v>
      </c>
      <c r="H9412" s="2"/>
      <c r="I9412" s="2">
        <v>4498</v>
      </c>
      <c r="J9412" s="2">
        <v>22.49</v>
      </c>
      <c r="K9412" s="2">
        <v>0</v>
      </c>
      <c r="L9412" s="2">
        <v>0</v>
      </c>
      <c r="M9412" s="2" t="str">
        <f>"600104"</f>
        <v>600104</v>
      </c>
      <c r="N9412" s="2" t="str">
        <f>"A453612732"</f>
        <v>A453612732</v>
      </c>
      <c r="O9412" s="2" t="str">
        <f>"4947.12"</f>
        <v>4947.12</v>
      </c>
      <c r="P9412" s="2">
        <v>35</v>
      </c>
      <c r="Q9412" s="2">
        <f>P9412*B9412</f>
        <v>7000</v>
      </c>
      <c r="R9412" s="2">
        <f>(Q9412-O9412)/O9412*100</f>
        <v>41.4964666310904</v>
      </c>
    </row>
    <row r="9413" spans="1:18">
      <c r="A9413" s="2" t="str">
        <f>"中海集运"</f>
        <v>中海集运</v>
      </c>
      <c r="B9413" s="2">
        <v>400</v>
      </c>
      <c r="C9413" s="2">
        <v>400</v>
      </c>
      <c r="D9413" s="2" t="str">
        <f>"人民币"</f>
        <v>人民币</v>
      </c>
      <c r="E9413" s="2">
        <v>9.099</v>
      </c>
      <c r="F9413" s="2">
        <v>-167.68</v>
      </c>
      <c r="G9413" s="2">
        <v>-4.6</v>
      </c>
      <c r="H9413" s="2"/>
      <c r="I9413" s="2">
        <v>3472</v>
      </c>
      <c r="J9413" s="2">
        <v>8.68</v>
      </c>
      <c r="K9413" s="2">
        <v>0</v>
      </c>
      <c r="L9413" s="2">
        <v>0</v>
      </c>
      <c r="M9413" s="2" t="str">
        <f>"601866"</f>
        <v>601866</v>
      </c>
      <c r="N9413" s="2" t="str">
        <f>"A453612732"</f>
        <v>A453612732</v>
      </c>
      <c r="O9413" s="2" t="str">
        <f>"3639.68"</f>
        <v>3639.68</v>
      </c>
      <c r="P9413" s="2">
        <v>12</v>
      </c>
      <c r="Q9413" s="2">
        <f>P9413*B9413</f>
        <v>4800</v>
      </c>
      <c r="R9413" s="2">
        <f>(Q9413-O9413)/O9413*100</f>
        <v>31.8797256901706</v>
      </c>
    </row>
    <row r="9414" spans="1:18">
      <c r="A9414" s="2" t="str">
        <f>"中航军B"</f>
        <v>中航军B</v>
      </c>
      <c r="B9414" s="2">
        <v>3000</v>
      </c>
      <c r="C9414" s="2">
        <v>3000</v>
      </c>
      <c r="D9414" s="2" t="str">
        <f>"人民币"</f>
        <v>人民币</v>
      </c>
      <c r="E9414" s="2">
        <v>0.972</v>
      </c>
      <c r="F9414" s="2">
        <v>-62</v>
      </c>
      <c r="G9414" s="2">
        <v>-2.16</v>
      </c>
      <c r="H9414" s="2"/>
      <c r="I9414" s="2">
        <v>2853</v>
      </c>
      <c r="J9414" s="2">
        <v>0.951</v>
      </c>
      <c r="K9414" s="2">
        <v>0</v>
      </c>
      <c r="L9414" s="2">
        <v>0</v>
      </c>
      <c r="M9414" s="2" t="str">
        <f>"150222"</f>
        <v>150222</v>
      </c>
      <c r="N9414" s="2" t="str">
        <f>"0157472516"</f>
        <v>0157472516</v>
      </c>
      <c r="O9414" s="2" t="str">
        <f>"2915.00"</f>
        <v>2915.00</v>
      </c>
      <c r="P9414" s="2">
        <v>1.1</v>
      </c>
      <c r="Q9414" s="2">
        <f>P9414*B9414</f>
        <v>3300</v>
      </c>
      <c r="R9414" s="2">
        <f>(Q9414-O9414)/O9414*100</f>
        <v>13.2075471698113</v>
      </c>
    </row>
    <row r="9415" spans="1:18">
      <c r="A9415" s="2" t="str">
        <f>"华贸物流"</f>
        <v>华贸物流</v>
      </c>
      <c r="B9415" s="2">
        <v>200</v>
      </c>
      <c r="C9415" s="2">
        <v>200</v>
      </c>
      <c r="D9415" s="2" t="str">
        <f>"人民币"</f>
        <v>人民币</v>
      </c>
      <c r="E9415" s="2">
        <v>16.576</v>
      </c>
      <c r="F9415" s="2">
        <v>-473.12</v>
      </c>
      <c r="G9415" s="2">
        <v>-14.27</v>
      </c>
      <c r="H9415" s="2"/>
      <c r="I9415" s="2">
        <v>2842</v>
      </c>
      <c r="J9415" s="2">
        <v>14.21</v>
      </c>
      <c r="K9415" s="2">
        <v>0</v>
      </c>
      <c r="L9415" s="2">
        <v>0</v>
      </c>
      <c r="M9415" s="2" t="str">
        <f>"603128"</f>
        <v>603128</v>
      </c>
      <c r="N9415" s="2" t="str">
        <f t="shared" ref="N9415:N9418" si="2813">"A453612732"</f>
        <v>A453612732</v>
      </c>
      <c r="O9415" s="2" t="str">
        <f>"3315.12"</f>
        <v>3315.12</v>
      </c>
      <c r="P9415" s="2">
        <v>20</v>
      </c>
      <c r="Q9415" s="2">
        <f>P9415*B9415</f>
        <v>4000</v>
      </c>
      <c r="R9415" s="2">
        <f>(Q9415-O9415)/O9415*100</f>
        <v>20.6592823185888</v>
      </c>
    </row>
    <row r="9416" spans="1:18">
      <c r="A9416" s="2" t="str">
        <f>"盛达矿业"</f>
        <v>盛达矿业</v>
      </c>
      <c r="B9416" s="2">
        <v>100</v>
      </c>
      <c r="C9416" s="2">
        <v>100</v>
      </c>
      <c r="D9416" s="2" t="str">
        <f>"人民币"</f>
        <v>人民币</v>
      </c>
      <c r="E9416" s="2">
        <v>38.308</v>
      </c>
      <c r="F9416" s="2">
        <v>-1175.77</v>
      </c>
      <c r="G9416" s="2">
        <v>-30.69</v>
      </c>
      <c r="H9416" s="2"/>
      <c r="I9416" s="2">
        <v>2655</v>
      </c>
      <c r="J9416" s="2">
        <v>26.55</v>
      </c>
      <c r="K9416" s="2">
        <v>0</v>
      </c>
      <c r="L9416" s="2">
        <v>100</v>
      </c>
      <c r="M9416" s="2" t="str">
        <f>"000603"</f>
        <v>000603</v>
      </c>
      <c r="N9416" s="2" t="str">
        <f>"0157472516"</f>
        <v>0157472516</v>
      </c>
      <c r="O9416" s="2" t="str">
        <f>"3830.77"</f>
        <v>3830.77</v>
      </c>
      <c r="P9416" s="2">
        <v>40</v>
      </c>
      <c r="Q9416" s="2">
        <f>P9416*B9416</f>
        <v>4000</v>
      </c>
      <c r="R9416" s="2">
        <f>(Q9416-O9416)/O9416*100</f>
        <v>4.41764971533138</v>
      </c>
    </row>
    <row r="9417" spans="1:18">
      <c r="A9417" s="2" t="str">
        <f>"大众交通"</f>
        <v>大众交通</v>
      </c>
      <c r="B9417" s="2">
        <v>100</v>
      </c>
      <c r="C9417" s="2">
        <v>100</v>
      </c>
      <c r="D9417" s="2" t="str">
        <f>"人民币"</f>
        <v>人民币</v>
      </c>
      <c r="E9417" s="2">
        <v>30.941</v>
      </c>
      <c r="F9417" s="2">
        <v>-1037.13</v>
      </c>
      <c r="G9417" s="2">
        <v>-33.52</v>
      </c>
      <c r="H9417" s="2"/>
      <c r="I9417" s="2">
        <v>2057</v>
      </c>
      <c r="J9417" s="2">
        <v>20.57</v>
      </c>
      <c r="K9417" s="2">
        <v>0</v>
      </c>
      <c r="L9417" s="2">
        <v>0</v>
      </c>
      <c r="M9417" s="2" t="str">
        <f>"600611"</f>
        <v>600611</v>
      </c>
      <c r="N9417" s="2" t="str">
        <f>"A453612732"</f>
        <v>A453612732</v>
      </c>
      <c r="O9417" s="2" t="str">
        <f>"3094.13"</f>
        <v>3094.13</v>
      </c>
      <c r="P9417" s="2">
        <v>28</v>
      </c>
      <c r="Q9417" s="2">
        <f>P9417*B9417</f>
        <v>2800</v>
      </c>
      <c r="R9417" s="2">
        <f>(Q9417-O9417)/O9417*100</f>
        <v>-9.50606470962759</v>
      </c>
    </row>
    <row r="9418" spans="1:18">
      <c r="A9418" s="2" t="str">
        <f>"中国中车"</f>
        <v>中国中车</v>
      </c>
      <c r="B9418" s="2">
        <v>100</v>
      </c>
      <c r="C9418" s="2">
        <v>100</v>
      </c>
      <c r="D9418" s="2" t="str">
        <f>"人民币"</f>
        <v>人民币</v>
      </c>
      <c r="E9418" s="2">
        <v>26.395</v>
      </c>
      <c r="F9418" s="2">
        <v>-631.5</v>
      </c>
      <c r="G9418" s="2">
        <v>-23.92</v>
      </c>
      <c r="H9418" s="2"/>
      <c r="I9418" s="2">
        <v>2008</v>
      </c>
      <c r="J9418" s="2">
        <v>20.08</v>
      </c>
      <c r="K9418" s="2">
        <v>0</v>
      </c>
      <c r="L9418" s="2">
        <v>100</v>
      </c>
      <c r="M9418" s="2" t="str">
        <f>"601766"</f>
        <v>601766</v>
      </c>
      <c r="N9418" s="2" t="str">
        <f>"A453612732"</f>
        <v>A453612732</v>
      </c>
      <c r="O9418" s="2" t="str">
        <f>"2639.50"</f>
        <v>2639.50</v>
      </c>
      <c r="P9418" s="2">
        <v>30</v>
      </c>
      <c r="Q9418" s="2">
        <f>P9418*B9418</f>
        <v>3000</v>
      </c>
      <c r="R9418" s="2">
        <f>(Q9418-O9418)/O9418*100</f>
        <v>13.6578897518469</v>
      </c>
    </row>
    <row r="9419" spans="1:18">
      <c r="A9419" s="2" t="s">
        <v>8</v>
      </c>
      <c r="B9419" s="2" t="s">
        <v>9</v>
      </c>
      <c r="C9419" s="4" t="s">
        <v>10</v>
      </c>
      <c r="D9419" s="4"/>
      <c r="E9419" s="4"/>
      <c r="F9419" s="2"/>
      <c r="G9419" s="2">
        <f>SUM(G9403:G9418)</f>
        <v>-178.38</v>
      </c>
      <c r="H9419" s="2"/>
      <c r="I9419" s="2"/>
      <c r="J9419" s="2"/>
      <c r="K9419" s="2"/>
      <c r="L9419" s="2"/>
      <c r="M9419" s="2"/>
      <c r="N9419" s="2"/>
      <c r="O9419" s="2"/>
      <c r="P9419" s="2"/>
      <c r="Q9419" s="2">
        <f>SUM(Q9403:Q9418)</f>
        <v>134800</v>
      </c>
      <c r="R9419" s="2"/>
    </row>
    <row r="9420" customFormat="1" spans="3:8">
      <c r="C9420" s="5"/>
      <c r="D9420" s="5"/>
      <c r="E9420" s="5"/>
      <c r="H9420" s="6">
        <v>42257</v>
      </c>
    </row>
    <row r="9421" customFormat="1" spans="10:10">
      <c r="J9421" s="6">
        <f>H9420+1</f>
        <v>42258</v>
      </c>
    </row>
    <row r="9422" customFormat="1" spans="2:11">
      <c r="B9422" t="s">
        <v>11</v>
      </c>
      <c r="K9422" s="7">
        <f ca="1">NOW()</f>
        <v>42259.9654398148</v>
      </c>
    </row>
    <row r="9423" customFormat="1" spans="9:9">
      <c r="I9423" t="e">
        <f>D9415+1</f>
        <v>#VALUE!</v>
      </c>
    </row>
    <row r="9424" spans="2:18">
      <c r="B9424" s="2" t="str">
        <f>"币种"</f>
        <v>币种</v>
      </c>
      <c r="C9424" s="2" t="str">
        <f>"余额"</f>
        <v>余额</v>
      </c>
      <c r="D9424" s="2" t="str">
        <f>"可用"</f>
        <v>可用</v>
      </c>
      <c r="E9424" s="2" t="str">
        <f>"可取"</f>
        <v>可取</v>
      </c>
      <c r="F9424" s="2" t="str">
        <f>"参考市值"</f>
        <v>参考市值</v>
      </c>
      <c r="G9424" s="2" t="str">
        <f>"资产"</f>
        <v>资产</v>
      </c>
      <c r="H9424" s="2" t="str">
        <f>"盈亏"</f>
        <v>盈亏</v>
      </c>
      <c r="I9424" s="2"/>
      <c r="J9424" s="2"/>
      <c r="K9424" s="2"/>
      <c r="L9424" s="2"/>
      <c r="M9424" s="2"/>
      <c r="N9424" s="2"/>
      <c r="O9424" s="2"/>
      <c r="P9424" s="2"/>
      <c r="Q9424" s="2"/>
      <c r="R9424" s="2"/>
    </row>
    <row r="9425" spans="2:18">
      <c r="B9425" s="2" t="str">
        <f>"人民币"</f>
        <v>人民币</v>
      </c>
      <c r="C9425" s="2" t="str">
        <f>"5508.71"</f>
        <v>5508.71</v>
      </c>
      <c r="D9425" s="2" t="str">
        <f>"138.54"</f>
        <v>138.54</v>
      </c>
      <c r="E9425" s="2" t="str">
        <f>"138.54"</f>
        <v>138.54</v>
      </c>
      <c r="F9425" s="2" t="str">
        <f>"91616.00"</f>
        <v>91616.00</v>
      </c>
      <c r="G9425" s="2" t="str">
        <f>"91754.54"</f>
        <v>91754.54</v>
      </c>
      <c r="H9425" s="2" t="str">
        <f>"-9194.42"</f>
        <v>-9194.42</v>
      </c>
      <c r="I9425" s="2"/>
      <c r="J9425" s="2"/>
      <c r="K9425" s="2"/>
      <c r="L9425" s="2"/>
      <c r="M9425" s="2"/>
      <c r="N9425" s="2"/>
      <c r="O9425" s="2"/>
      <c r="P9425" s="2"/>
      <c r="Q9425" s="2"/>
      <c r="R9425" s="2"/>
    </row>
    <row r="9426" spans="2:18"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8"/>
    </row>
    <row r="9427" spans="2:18">
      <c r="B9427" s="2" t="s">
        <v>0</v>
      </c>
      <c r="C9427" s="2" t="str">
        <f>"证券数量"</f>
        <v>证券数量</v>
      </c>
      <c r="D9427" s="2" t="s">
        <v>1</v>
      </c>
      <c r="E9427" s="2" t="str">
        <f>"价格币种"</f>
        <v>价格币种</v>
      </c>
      <c r="F9427" s="2" t="str">
        <f>"成本价"</f>
        <v>成本价</v>
      </c>
      <c r="G9427" s="2" t="str">
        <f>"浮动盈亏"</f>
        <v>浮动盈亏</v>
      </c>
      <c r="H9427" s="2" t="str">
        <f>"盈亏比例(%)"</f>
        <v>盈亏比例(%)</v>
      </c>
      <c r="I9427" s="2" t="str">
        <f>"折算汇率"</f>
        <v>折算汇率</v>
      </c>
      <c r="J9427" s="2" t="str">
        <f>"最新市值"</f>
        <v>最新市值</v>
      </c>
      <c r="K9427" s="2" t="str">
        <f>"当前价"</f>
        <v>当前价</v>
      </c>
      <c r="L9427" s="2" t="str">
        <f>"今买数量"</f>
        <v>今买数量</v>
      </c>
      <c r="M9427" s="2" t="str">
        <f>"今卖数量"</f>
        <v>今卖数量</v>
      </c>
      <c r="N9427" s="2" t="str">
        <f>"证券代码"</f>
        <v>证券代码</v>
      </c>
      <c r="O9427" s="2" t="str">
        <f>"股东代码"</f>
        <v>股东代码</v>
      </c>
      <c r="P9427" s="2" t="str">
        <f>"成本金额"</f>
        <v>成本金额</v>
      </c>
      <c r="Q9427" s="2" t="s">
        <v>2</v>
      </c>
      <c r="R9427" s="2"/>
    </row>
    <row r="9428" spans="2:18">
      <c r="B9428" s="2" t="s">
        <v>4</v>
      </c>
      <c r="C9428" s="9" t="s">
        <v>5</v>
      </c>
      <c r="D9428" s="9" t="s">
        <v>5</v>
      </c>
      <c r="E9428" s="2" t="str">
        <f t="shared" ref="E9428:E9443" si="2814">"人民币"</f>
        <v>人民币</v>
      </c>
      <c r="F9428" s="2">
        <v>19.758</v>
      </c>
      <c r="G9428" s="2">
        <v>-1294.53</v>
      </c>
      <c r="H9428" s="2">
        <v>-8.19</v>
      </c>
      <c r="I9428" s="9" t="s">
        <v>6</v>
      </c>
      <c r="J9428" s="2">
        <v>14512</v>
      </c>
      <c r="K9428" s="2">
        <v>18.14</v>
      </c>
      <c r="L9428" s="2">
        <v>0</v>
      </c>
      <c r="M9428" s="2">
        <v>0</v>
      </c>
      <c r="N9428" s="2" t="str">
        <f>"000936"</f>
        <v>000936</v>
      </c>
      <c r="O9428" s="2" t="str">
        <f t="shared" ref="O9428:O9431" si="2815">"0157472516"</f>
        <v>0157472516</v>
      </c>
      <c r="P9428" s="2" t="str">
        <f>"15806.53"</f>
        <v>15806.53</v>
      </c>
      <c r="Q9428" s="2">
        <v>30</v>
      </c>
      <c r="R9428" s="2">
        <f t="shared" ref="R9428:R9443" si="2816">Q9428*C9428</f>
        <v>24000</v>
      </c>
    </row>
    <row r="9429" spans="2:18">
      <c r="B9429" s="2" t="str">
        <f>"创业板B"</f>
        <v>创业板B</v>
      </c>
      <c r="C9429" s="2">
        <v>10000</v>
      </c>
      <c r="D9429" s="2">
        <v>10000</v>
      </c>
      <c r="E9429" s="2" t="str">
        <f>"人民币"</f>
        <v>人民币</v>
      </c>
      <c r="F9429" s="2">
        <v>1.116</v>
      </c>
      <c r="G9429" s="2">
        <v>-927.5</v>
      </c>
      <c r="H9429" s="2">
        <v>-8.33</v>
      </c>
      <c r="I9429" s="2"/>
      <c r="J9429" s="2">
        <v>10230</v>
      </c>
      <c r="K9429" s="2">
        <v>1.023</v>
      </c>
      <c r="L9429" s="2">
        <v>0</v>
      </c>
      <c r="M9429" s="2">
        <v>0</v>
      </c>
      <c r="N9429" s="2" t="str">
        <f>"150153"</f>
        <v>150153</v>
      </c>
      <c r="O9429" s="2" t="str">
        <f>"0157472516"</f>
        <v>0157472516</v>
      </c>
      <c r="P9429" s="2" t="str">
        <f>"11157.50"</f>
        <v>11157.50</v>
      </c>
      <c r="Q9429" s="2">
        <v>1.3</v>
      </c>
      <c r="R9429" s="2">
        <f>Q9429*C9429</f>
        <v>13000</v>
      </c>
    </row>
    <row r="9430" spans="2:18">
      <c r="B9430" s="2" t="s">
        <v>7</v>
      </c>
      <c r="C9430" s="2">
        <v>600</v>
      </c>
      <c r="D9430" s="2">
        <v>600</v>
      </c>
      <c r="E9430" s="2" t="str">
        <f>"人民币"</f>
        <v>人民币</v>
      </c>
      <c r="F9430" s="2">
        <v>17.548</v>
      </c>
      <c r="G9430" s="2">
        <v>-310.88</v>
      </c>
      <c r="H9430" s="2">
        <v>-2.95</v>
      </c>
      <c r="I9430" s="2"/>
      <c r="J9430" s="2">
        <v>10218</v>
      </c>
      <c r="K9430" s="2">
        <v>17.03</v>
      </c>
      <c r="L9430" s="2">
        <v>0</v>
      </c>
      <c r="M9430" s="2">
        <v>0</v>
      </c>
      <c r="N9430" s="2" t="str">
        <f>"600008"</f>
        <v>600008</v>
      </c>
      <c r="O9430" s="2" t="str">
        <f t="shared" ref="O9430:O9433" si="2817">"A453612732"</f>
        <v>A453612732</v>
      </c>
      <c r="P9430" s="2" t="str">
        <f>"10528.88"</f>
        <v>10528.88</v>
      </c>
      <c r="Q9430" s="2">
        <v>25</v>
      </c>
      <c r="R9430" s="2">
        <f>Q9430*C9430</f>
        <v>15000</v>
      </c>
    </row>
    <row r="9431" spans="2:18">
      <c r="B9431" s="2" t="str">
        <f>"华英农业"</f>
        <v>华英农业</v>
      </c>
      <c r="C9431" s="2">
        <v>600</v>
      </c>
      <c r="D9431" s="2">
        <v>300</v>
      </c>
      <c r="E9431" s="2" t="str">
        <f>"人民币"</f>
        <v>人民币</v>
      </c>
      <c r="F9431" s="2">
        <v>14.948</v>
      </c>
      <c r="G9431" s="2">
        <v>-418.66</v>
      </c>
      <c r="H9431" s="2">
        <v>-4.67</v>
      </c>
      <c r="I9431" s="2"/>
      <c r="J9431" s="2">
        <v>8550</v>
      </c>
      <c r="K9431" s="2">
        <v>14.25</v>
      </c>
      <c r="L9431" s="2">
        <v>300</v>
      </c>
      <c r="M9431" s="2">
        <v>0</v>
      </c>
      <c r="N9431" s="2" t="str">
        <f>"002321"</f>
        <v>002321</v>
      </c>
      <c r="O9431" s="2" t="str">
        <f>"0157472516"</f>
        <v>0157472516</v>
      </c>
      <c r="P9431" s="2" t="str">
        <f>"8968.66"</f>
        <v>8968.66</v>
      </c>
      <c r="Q9431" s="2">
        <v>25</v>
      </c>
      <c r="R9431" s="2">
        <f>Q9431*C9431</f>
        <v>15000</v>
      </c>
    </row>
    <row r="9432" spans="2:18">
      <c r="B9432" s="2" t="str">
        <f>"*ST阳化"</f>
        <v>*ST阳化</v>
      </c>
      <c r="C9432" s="2">
        <v>900</v>
      </c>
      <c r="D9432" s="2">
        <v>600</v>
      </c>
      <c r="E9432" s="2" t="str">
        <f>"人民币"</f>
        <v>人民币</v>
      </c>
      <c r="F9432" s="2">
        <v>7.599</v>
      </c>
      <c r="G9432" s="2">
        <v>-80.2</v>
      </c>
      <c r="H9432" s="2">
        <v>-1.17</v>
      </c>
      <c r="I9432" s="2"/>
      <c r="J9432" s="2">
        <v>6759</v>
      </c>
      <c r="K9432" s="2">
        <v>7.51</v>
      </c>
      <c r="L9432" s="2">
        <v>300</v>
      </c>
      <c r="M9432" s="2">
        <v>0</v>
      </c>
      <c r="N9432" s="2" t="str">
        <f>"600691"</f>
        <v>600691</v>
      </c>
      <c r="O9432" s="2" t="str">
        <f>"A453612732"</f>
        <v>A453612732</v>
      </c>
      <c r="P9432" s="2" t="str">
        <f>"6839.20"</f>
        <v>6839.20</v>
      </c>
      <c r="Q9432" s="2">
        <v>11</v>
      </c>
      <c r="R9432" s="2">
        <f>Q9432*C9432</f>
        <v>9900</v>
      </c>
    </row>
    <row r="9433" spans="2:18">
      <c r="B9433" s="2" t="str">
        <f>"雪峰科技"</f>
        <v>雪峰科技</v>
      </c>
      <c r="C9433" s="2">
        <v>200</v>
      </c>
      <c r="D9433" s="2">
        <v>100</v>
      </c>
      <c r="E9433" s="2" t="str">
        <f>"人民币"</f>
        <v>人民币</v>
      </c>
      <c r="F9433" s="2">
        <v>37.898</v>
      </c>
      <c r="G9433" s="2">
        <v>-1239.59</v>
      </c>
      <c r="H9433" s="2">
        <v>-16.35</v>
      </c>
      <c r="I9433" s="2"/>
      <c r="J9433" s="2">
        <v>6340</v>
      </c>
      <c r="K9433" s="2">
        <v>31.7</v>
      </c>
      <c r="L9433" s="2">
        <v>100</v>
      </c>
      <c r="M9433" s="2">
        <v>0</v>
      </c>
      <c r="N9433" s="2" t="str">
        <f>"603227"</f>
        <v>603227</v>
      </c>
      <c r="O9433" s="2" t="str">
        <f>"A453612732"</f>
        <v>A453612732</v>
      </c>
      <c r="P9433" s="2" t="str">
        <f>"7579.59"</f>
        <v>7579.59</v>
      </c>
      <c r="Q9433" s="2">
        <v>42</v>
      </c>
      <c r="R9433" s="2">
        <f>Q9433*C9433</f>
        <v>8400</v>
      </c>
    </row>
    <row r="9434" spans="2:18">
      <c r="B9434" s="2" t="str">
        <f>"三花股份"</f>
        <v>三花股份</v>
      </c>
      <c r="C9434" s="2">
        <v>400</v>
      </c>
      <c r="D9434" s="2">
        <v>400</v>
      </c>
      <c r="E9434" s="2" t="str">
        <f>"人民币"</f>
        <v>人民币</v>
      </c>
      <c r="F9434" s="2">
        <v>13.737</v>
      </c>
      <c r="G9434" s="2">
        <v>69.25</v>
      </c>
      <c r="H9434" s="2">
        <v>1.26</v>
      </c>
      <c r="I9434" s="2"/>
      <c r="J9434" s="2">
        <v>5564</v>
      </c>
      <c r="K9434" s="2">
        <v>13.91</v>
      </c>
      <c r="L9434" s="2">
        <v>0</v>
      </c>
      <c r="M9434" s="2">
        <v>0</v>
      </c>
      <c r="N9434" s="2" t="str">
        <f>"002050"</f>
        <v>002050</v>
      </c>
      <c r="O9434" s="2" t="str">
        <f t="shared" ref="O9434:O9439" si="2818">"0157472516"</f>
        <v>0157472516</v>
      </c>
      <c r="P9434" s="2" t="str">
        <f>"5494.75"</f>
        <v>5494.75</v>
      </c>
      <c r="Q9434" s="2">
        <v>20</v>
      </c>
      <c r="R9434" s="2">
        <f>Q9434*C9434</f>
        <v>8000</v>
      </c>
    </row>
    <row r="9435" spans="2:18">
      <c r="B9435" s="2" t="str">
        <f>"农 产 品"</f>
        <v>农 产 品</v>
      </c>
      <c r="C9435" s="2">
        <v>200</v>
      </c>
      <c r="D9435" s="2">
        <v>200</v>
      </c>
      <c r="E9435" s="2" t="str">
        <f>"人民币"</f>
        <v>人民币</v>
      </c>
      <c r="F9435" s="2">
        <v>25.665</v>
      </c>
      <c r="G9435" s="2">
        <v>-601</v>
      </c>
      <c r="H9435" s="2">
        <v>-11.71</v>
      </c>
      <c r="I9435" s="2"/>
      <c r="J9435" s="2">
        <v>4532</v>
      </c>
      <c r="K9435" s="2">
        <v>22.66</v>
      </c>
      <c r="L9435" s="2">
        <v>0</v>
      </c>
      <c r="M9435" s="2">
        <v>0</v>
      </c>
      <c r="N9435" s="2" t="str">
        <f>"000061"</f>
        <v>000061</v>
      </c>
      <c r="O9435" s="2" t="str">
        <f>"0157472516"</f>
        <v>0157472516</v>
      </c>
      <c r="P9435" s="2" t="str">
        <f>"5133.00"</f>
        <v>5133.00</v>
      </c>
      <c r="Q9435" s="2">
        <v>35</v>
      </c>
      <c r="R9435" s="2">
        <f>Q9435*C9435</f>
        <v>7000</v>
      </c>
    </row>
    <row r="9436" spans="2:18">
      <c r="B9436" s="2" t="str">
        <f>"北京城建"</f>
        <v>北京城建</v>
      </c>
      <c r="C9436" s="2">
        <v>200</v>
      </c>
      <c r="D9436" s="2">
        <v>200</v>
      </c>
      <c r="E9436" s="2" t="str">
        <f>"人民币"</f>
        <v>人民币</v>
      </c>
      <c r="F9436" s="2">
        <v>24.605</v>
      </c>
      <c r="G9436" s="2">
        <v>-394.99</v>
      </c>
      <c r="H9436" s="2">
        <v>-8.03</v>
      </c>
      <c r="I9436" s="2"/>
      <c r="J9436" s="2">
        <v>4526</v>
      </c>
      <c r="K9436" s="2">
        <v>22.63</v>
      </c>
      <c r="L9436" s="2">
        <v>0</v>
      </c>
      <c r="M9436" s="2">
        <v>0</v>
      </c>
      <c r="N9436" s="2" t="str">
        <f>"600266"</f>
        <v>600266</v>
      </c>
      <c r="O9436" s="2" t="str">
        <f t="shared" ref="O9436:O9438" si="2819">"A453612732"</f>
        <v>A453612732</v>
      </c>
      <c r="P9436" s="2" t="str">
        <f>"4920.99"</f>
        <v>4920.99</v>
      </c>
      <c r="Q9436" s="2">
        <v>28</v>
      </c>
      <c r="R9436" s="2">
        <f>Q9436*C9436</f>
        <v>5600</v>
      </c>
    </row>
    <row r="9437" spans="2:18">
      <c r="B9437" s="2" t="str">
        <f>"上汽集团"</f>
        <v>上汽集团</v>
      </c>
      <c r="C9437" s="2">
        <v>200</v>
      </c>
      <c r="D9437" s="2">
        <v>200</v>
      </c>
      <c r="E9437" s="2" t="str">
        <f>"人民币"</f>
        <v>人民币</v>
      </c>
      <c r="F9437" s="2">
        <v>24.736</v>
      </c>
      <c r="G9437" s="2">
        <v>-449.12</v>
      </c>
      <c r="H9437" s="2">
        <v>-9.08</v>
      </c>
      <c r="I9437" s="2"/>
      <c r="J9437" s="2">
        <v>4498</v>
      </c>
      <c r="K9437" s="2">
        <v>22.49</v>
      </c>
      <c r="L9437" s="2">
        <v>0</v>
      </c>
      <c r="M9437" s="2">
        <v>0</v>
      </c>
      <c r="N9437" s="2" t="str">
        <f>"600104"</f>
        <v>600104</v>
      </c>
      <c r="O9437" s="2" t="str">
        <f>"A453612732"</f>
        <v>A453612732</v>
      </c>
      <c r="P9437" s="2" t="str">
        <f>"4947.12"</f>
        <v>4947.12</v>
      </c>
      <c r="Q9437" s="2">
        <v>35</v>
      </c>
      <c r="R9437" s="2">
        <f>Q9437*C9437</f>
        <v>7000</v>
      </c>
    </row>
    <row r="9438" spans="2:18">
      <c r="B9438" s="2" t="str">
        <f>"中海集运"</f>
        <v>中海集运</v>
      </c>
      <c r="C9438" s="2">
        <v>400</v>
      </c>
      <c r="D9438" s="2">
        <v>400</v>
      </c>
      <c r="E9438" s="2" t="str">
        <f>"人民币"</f>
        <v>人民币</v>
      </c>
      <c r="F9438" s="2">
        <v>9.099</v>
      </c>
      <c r="G9438" s="2">
        <v>-167.68</v>
      </c>
      <c r="H9438" s="2">
        <v>-4.6</v>
      </c>
      <c r="I9438" s="2"/>
      <c r="J9438" s="2">
        <v>3472</v>
      </c>
      <c r="K9438" s="2">
        <v>8.68</v>
      </c>
      <c r="L9438" s="2">
        <v>0</v>
      </c>
      <c r="M9438" s="2">
        <v>0</v>
      </c>
      <c r="N9438" s="2" t="str">
        <f>"601866"</f>
        <v>601866</v>
      </c>
      <c r="O9438" s="2" t="str">
        <f>"A453612732"</f>
        <v>A453612732</v>
      </c>
      <c r="P9438" s="2" t="str">
        <f>"3639.68"</f>
        <v>3639.68</v>
      </c>
      <c r="Q9438" s="2">
        <v>12</v>
      </c>
      <c r="R9438" s="2">
        <f>Q9438*C9438</f>
        <v>4800</v>
      </c>
    </row>
    <row r="9439" spans="2:18">
      <c r="B9439" s="2" t="str">
        <f>"中航军B"</f>
        <v>中航军B</v>
      </c>
      <c r="C9439" s="2">
        <v>3000</v>
      </c>
      <c r="D9439" s="2">
        <v>3000</v>
      </c>
      <c r="E9439" s="2" t="str">
        <f>"人民币"</f>
        <v>人民币</v>
      </c>
      <c r="F9439" s="2">
        <v>0.972</v>
      </c>
      <c r="G9439" s="2">
        <v>-62</v>
      </c>
      <c r="H9439" s="2">
        <v>-2.16</v>
      </c>
      <c r="I9439" s="2"/>
      <c r="J9439" s="2">
        <v>2853</v>
      </c>
      <c r="K9439" s="2">
        <v>0.951</v>
      </c>
      <c r="L9439" s="2">
        <v>0</v>
      </c>
      <c r="M9439" s="2">
        <v>0</v>
      </c>
      <c r="N9439" s="2" t="str">
        <f>"150222"</f>
        <v>150222</v>
      </c>
      <c r="O9439" s="2" t="str">
        <f>"0157472516"</f>
        <v>0157472516</v>
      </c>
      <c r="P9439" s="2" t="str">
        <f>"2915.00"</f>
        <v>2915.00</v>
      </c>
      <c r="Q9439" s="2">
        <v>1.1</v>
      </c>
      <c r="R9439" s="2">
        <f>Q9439*C9439</f>
        <v>3300</v>
      </c>
    </row>
    <row r="9440" spans="2:18">
      <c r="B9440" s="2" t="str">
        <f>"华贸物流"</f>
        <v>华贸物流</v>
      </c>
      <c r="C9440" s="2">
        <v>200</v>
      </c>
      <c r="D9440" s="2">
        <v>200</v>
      </c>
      <c r="E9440" s="2" t="str">
        <f>"人民币"</f>
        <v>人民币</v>
      </c>
      <c r="F9440" s="2">
        <v>16.576</v>
      </c>
      <c r="G9440" s="2">
        <v>-473.12</v>
      </c>
      <c r="H9440" s="2">
        <v>-14.27</v>
      </c>
      <c r="I9440" s="2"/>
      <c r="J9440" s="2">
        <v>2842</v>
      </c>
      <c r="K9440" s="2">
        <v>14.21</v>
      </c>
      <c r="L9440" s="2">
        <v>0</v>
      </c>
      <c r="M9440" s="2">
        <v>0</v>
      </c>
      <c r="N9440" s="2" t="str">
        <f>"603128"</f>
        <v>603128</v>
      </c>
      <c r="O9440" s="2" t="str">
        <f t="shared" ref="O9440:O9443" si="2820">"A453612732"</f>
        <v>A453612732</v>
      </c>
      <c r="P9440" s="2" t="str">
        <f>"3315.12"</f>
        <v>3315.12</v>
      </c>
      <c r="Q9440" s="2">
        <v>20</v>
      </c>
      <c r="R9440" s="2">
        <f>Q9440*C9440</f>
        <v>4000</v>
      </c>
    </row>
    <row r="9441" spans="2:18">
      <c r="B9441" s="2" t="str">
        <f>"盛达矿业"</f>
        <v>盛达矿业</v>
      </c>
      <c r="C9441" s="2">
        <v>100</v>
      </c>
      <c r="D9441" s="2">
        <v>100</v>
      </c>
      <c r="E9441" s="2" t="str">
        <f>"人民币"</f>
        <v>人民币</v>
      </c>
      <c r="F9441" s="2">
        <v>38.308</v>
      </c>
      <c r="G9441" s="2">
        <v>-1175.77</v>
      </c>
      <c r="H9441" s="2">
        <v>-30.69</v>
      </c>
      <c r="I9441" s="2"/>
      <c r="J9441" s="2">
        <v>2655</v>
      </c>
      <c r="K9441" s="2">
        <v>26.55</v>
      </c>
      <c r="L9441" s="2">
        <v>0</v>
      </c>
      <c r="M9441" s="2">
        <v>100</v>
      </c>
      <c r="N9441" s="2" t="str">
        <f>"000603"</f>
        <v>000603</v>
      </c>
      <c r="O9441" s="2" t="str">
        <f>"0157472516"</f>
        <v>0157472516</v>
      </c>
      <c r="P9441" s="2" t="str">
        <f>"3830.77"</f>
        <v>3830.77</v>
      </c>
      <c r="Q9441" s="2">
        <v>40</v>
      </c>
      <c r="R9441" s="2">
        <f>Q9441*C9441</f>
        <v>4000</v>
      </c>
    </row>
    <row r="9442" spans="2:18">
      <c r="B9442" s="2" t="str">
        <f>"大众交通"</f>
        <v>大众交通</v>
      </c>
      <c r="C9442" s="2">
        <v>100</v>
      </c>
      <c r="D9442" s="2">
        <v>100</v>
      </c>
      <c r="E9442" s="2" t="str">
        <f>"人民币"</f>
        <v>人民币</v>
      </c>
      <c r="F9442" s="2">
        <v>30.941</v>
      </c>
      <c r="G9442" s="2">
        <v>-1037.13</v>
      </c>
      <c r="H9442" s="2">
        <v>-33.52</v>
      </c>
      <c r="I9442" s="2"/>
      <c r="J9442" s="2">
        <v>2057</v>
      </c>
      <c r="K9442" s="2">
        <v>20.57</v>
      </c>
      <c r="L9442" s="2">
        <v>0</v>
      </c>
      <c r="M9442" s="2">
        <v>0</v>
      </c>
      <c r="N9442" s="2" t="str">
        <f>"600611"</f>
        <v>600611</v>
      </c>
      <c r="O9442" s="2" t="str">
        <f>"A453612732"</f>
        <v>A453612732</v>
      </c>
      <c r="P9442" s="2" t="str">
        <f>"3094.13"</f>
        <v>3094.13</v>
      </c>
      <c r="Q9442" s="2">
        <v>28</v>
      </c>
      <c r="R9442" s="2">
        <f>Q9442*C9442</f>
        <v>2800</v>
      </c>
    </row>
    <row r="9443" spans="2:18">
      <c r="B9443" s="2" t="str">
        <f>"中国中车"</f>
        <v>中国中车</v>
      </c>
      <c r="C9443" s="2">
        <v>100</v>
      </c>
      <c r="D9443" s="2">
        <v>100</v>
      </c>
      <c r="E9443" s="2" t="str">
        <f>"人民币"</f>
        <v>人民币</v>
      </c>
      <c r="F9443" s="2">
        <v>26.395</v>
      </c>
      <c r="G9443" s="2">
        <v>-631.5</v>
      </c>
      <c r="H9443" s="2">
        <v>-23.92</v>
      </c>
      <c r="I9443" s="2"/>
      <c r="J9443" s="2">
        <v>2008</v>
      </c>
      <c r="K9443" s="2">
        <v>20.08</v>
      </c>
      <c r="L9443" s="2">
        <v>0</v>
      </c>
      <c r="M9443" s="2">
        <v>100</v>
      </c>
      <c r="N9443" s="2" t="str">
        <f>"601766"</f>
        <v>601766</v>
      </c>
      <c r="O9443" s="2" t="str">
        <f>"A453612732"</f>
        <v>A453612732</v>
      </c>
      <c r="P9443" s="2" t="str">
        <f>"2639.50"</f>
        <v>2639.50</v>
      </c>
      <c r="Q9443" s="2">
        <v>30</v>
      </c>
      <c r="R9443" s="2">
        <f>Q9443*C9443</f>
        <v>3000</v>
      </c>
    </row>
    <row r="9444" spans="2:18">
      <c r="B9444" s="2" t="s">
        <v>8</v>
      </c>
      <c r="C9444" s="2" t="s">
        <v>9</v>
      </c>
      <c r="D9444" s="4" t="s">
        <v>10</v>
      </c>
      <c r="E9444" s="4"/>
      <c r="F9444" s="4"/>
      <c r="G9444" s="2"/>
      <c r="H9444" s="2">
        <f>SUM(H9428:H9443)</f>
        <v>-178.38</v>
      </c>
      <c r="I9444" s="2"/>
      <c r="J9444" s="2"/>
      <c r="K9444" s="2"/>
      <c r="L9444" s="2"/>
      <c r="M9444" s="2"/>
      <c r="N9444" s="2"/>
      <c r="O9444" s="2"/>
      <c r="P9444" s="2"/>
      <c r="Q9444" s="2"/>
      <c r="R9444" s="2">
        <f>SUM(R9428:R9443)</f>
        <v>134800</v>
      </c>
    </row>
    <row r="9445" customFormat="1" spans="4:9">
      <c r="D9445" s="5"/>
      <c r="E9445" s="5"/>
      <c r="F9445" s="5"/>
      <c r="I9445" s="6">
        <v>42257</v>
      </c>
    </row>
    <row r="9446" customFormat="1" spans="11:11">
      <c r="K9446" s="6">
        <f>I9445+1</f>
        <v>42258</v>
      </c>
    </row>
    <row r="9447" customFormat="1" spans="3:12">
      <c r="C9447" t="s">
        <v>11</v>
      </c>
      <c r="L9447" s="7">
        <f ca="1">NOW()</f>
        <v>42259.9654398148</v>
      </c>
    </row>
    <row r="9448" customFormat="1" spans="10:10">
      <c r="J9448" t="e">
        <f>E9440+1</f>
        <v>#VALUE!</v>
      </c>
    </row>
    <row r="9449" customFormat="1" spans="7:7">
      <c r="G9449" t="s">
        <v>12</v>
      </c>
    </row>
    <row r="9450" customFormat="1" spans="6:6">
      <c r="F9450" t="s">
        <v>13</v>
      </c>
    </row>
    <row r="9451" spans="1:17">
      <c r="A9451" s="2" t="str">
        <f>"币种"</f>
        <v>币种</v>
      </c>
      <c r="B9451" s="2" t="str">
        <f>"余额"</f>
        <v>余额</v>
      </c>
      <c r="C9451" s="2" t="str">
        <f>"可用"</f>
        <v>可用</v>
      </c>
      <c r="D9451" s="2" t="str">
        <f>"可取"</f>
        <v>可取</v>
      </c>
      <c r="E9451" s="2" t="str">
        <f>"参考市值"</f>
        <v>参考市值</v>
      </c>
      <c r="F9451" s="2" t="str">
        <f>"资产"</f>
        <v>资产</v>
      </c>
      <c r="G9451" s="2" t="str">
        <f>"盈亏"</f>
        <v>盈亏</v>
      </c>
      <c r="H9451" s="2"/>
      <c r="I9451" s="2"/>
      <c r="J9451" s="2"/>
      <c r="K9451" s="2"/>
      <c r="L9451" s="2"/>
      <c r="M9451" s="2"/>
      <c r="N9451" s="2"/>
      <c r="O9451" s="2"/>
      <c r="P9451" s="2"/>
      <c r="Q9451" s="2"/>
    </row>
    <row r="9452" spans="1:17">
      <c r="A9452" s="2" t="str">
        <f>"人民币"</f>
        <v>人民币</v>
      </c>
      <c r="B9452" s="2" t="str">
        <f>"5508.71"</f>
        <v>5508.71</v>
      </c>
      <c r="C9452" s="2" t="str">
        <f>"138.54"</f>
        <v>138.54</v>
      </c>
      <c r="D9452" s="2" t="str">
        <f>"138.54"</f>
        <v>138.54</v>
      </c>
      <c r="E9452" s="2" t="str">
        <f>"91616.00"</f>
        <v>91616.00</v>
      </c>
      <c r="F9452" s="2" t="str">
        <f>"91754.54"</f>
        <v>91754.54</v>
      </c>
      <c r="G9452" s="2" t="str">
        <f>"-9194.42"</f>
        <v>-9194.42</v>
      </c>
      <c r="H9452" s="2"/>
      <c r="I9452" s="2"/>
      <c r="J9452" s="2"/>
      <c r="K9452" s="2"/>
      <c r="L9452" s="2"/>
      <c r="M9452" s="2"/>
      <c r="N9452" s="2"/>
      <c r="O9452" s="2"/>
      <c r="P9452" s="2"/>
      <c r="Q9452" s="2"/>
    </row>
    <row r="9453" spans="1:17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8"/>
    </row>
    <row r="9454" spans="1:18">
      <c r="A9454" s="2" t="s">
        <v>0</v>
      </c>
      <c r="B9454" s="2" t="str">
        <f>"证券数量"</f>
        <v>证券数量</v>
      </c>
      <c r="C9454" s="2" t="s">
        <v>1</v>
      </c>
      <c r="D9454" s="2" t="str">
        <f>"价格币种"</f>
        <v>价格币种</v>
      </c>
      <c r="E9454" s="2" t="str">
        <f>"成本价"</f>
        <v>成本价</v>
      </c>
      <c r="F9454" s="2" t="str">
        <f>"浮动盈亏"</f>
        <v>浮动盈亏</v>
      </c>
      <c r="G9454" s="2" t="str">
        <f>"盈亏比例(%)"</f>
        <v>盈亏比例(%)</v>
      </c>
      <c r="H9454" s="2" t="str">
        <f>"折算汇率"</f>
        <v>折算汇率</v>
      </c>
      <c r="I9454" s="2" t="str">
        <f>"最新市值"</f>
        <v>最新市值</v>
      </c>
      <c r="J9454" s="2" t="str">
        <f>"当前价"</f>
        <v>当前价</v>
      </c>
      <c r="K9454" s="2" t="str">
        <f>"今买数量"</f>
        <v>今买数量</v>
      </c>
      <c r="L9454" s="2" t="str">
        <f>"今卖数量"</f>
        <v>今卖数量</v>
      </c>
      <c r="M9454" s="2" t="str">
        <f>"证券代码"</f>
        <v>证券代码</v>
      </c>
      <c r="N9454" s="2" t="str">
        <f>"股东代码"</f>
        <v>股东代码</v>
      </c>
      <c r="O9454" s="2" t="str">
        <f>"成本金额"</f>
        <v>成本金额</v>
      </c>
      <c r="P9454" s="2" t="s">
        <v>2</v>
      </c>
      <c r="Q9454" s="2"/>
      <c r="R9454" s="2" t="s">
        <v>3</v>
      </c>
    </row>
    <row r="9455" spans="1:18">
      <c r="A9455" s="2" t="s">
        <v>4</v>
      </c>
      <c r="B9455" s="9" t="s">
        <v>5</v>
      </c>
      <c r="C9455" s="9" t="s">
        <v>5</v>
      </c>
      <c r="D9455" s="2" t="str">
        <f t="shared" ref="D9455:D9470" si="2821">"人民币"</f>
        <v>人民币</v>
      </c>
      <c r="E9455" s="2">
        <v>19.758</v>
      </c>
      <c r="F9455" s="2">
        <v>-1294.53</v>
      </c>
      <c r="G9455" s="2">
        <v>-8.19</v>
      </c>
      <c r="H9455" s="9" t="s">
        <v>6</v>
      </c>
      <c r="I9455" s="2">
        <v>14512</v>
      </c>
      <c r="J9455" s="2">
        <v>18.14</v>
      </c>
      <c r="K9455" s="2">
        <v>0</v>
      </c>
      <c r="L9455" s="2">
        <v>0</v>
      </c>
      <c r="M9455" s="2" t="str">
        <f>"000936"</f>
        <v>000936</v>
      </c>
      <c r="N9455" s="2" t="str">
        <f t="shared" ref="N9455:N9458" si="2822">"0157472516"</f>
        <v>0157472516</v>
      </c>
      <c r="O9455" s="2" t="str">
        <f>"15806.53"</f>
        <v>15806.53</v>
      </c>
      <c r="P9455" s="2">
        <v>30</v>
      </c>
      <c r="Q9455" s="2">
        <f t="shared" ref="Q9455:Q9470" si="2823">P9455*B9455</f>
        <v>24000</v>
      </c>
      <c r="R9455" s="2">
        <f t="shared" ref="R9455:R9470" si="2824">(Q9455-O9455)/O9455*100</f>
        <v>51.835981711356</v>
      </c>
    </row>
    <row r="9456" spans="1:18">
      <c r="A9456" s="2" t="str">
        <f>"创业板B"</f>
        <v>创业板B</v>
      </c>
      <c r="B9456" s="2">
        <v>10000</v>
      </c>
      <c r="C9456" s="2">
        <v>10000</v>
      </c>
      <c r="D9456" s="2" t="str">
        <f>"人民币"</f>
        <v>人民币</v>
      </c>
      <c r="E9456" s="2">
        <v>1.116</v>
      </c>
      <c r="F9456" s="2">
        <v>-927.5</v>
      </c>
      <c r="G9456" s="2">
        <v>-8.33</v>
      </c>
      <c r="H9456" s="2"/>
      <c r="I9456" s="2">
        <v>10230</v>
      </c>
      <c r="J9456" s="2">
        <v>1.023</v>
      </c>
      <c r="K9456" s="2">
        <v>0</v>
      </c>
      <c r="L9456" s="2">
        <v>0</v>
      </c>
      <c r="M9456" s="2" t="str">
        <f>"150153"</f>
        <v>150153</v>
      </c>
      <c r="N9456" s="2" t="str">
        <f>"0157472516"</f>
        <v>0157472516</v>
      </c>
      <c r="O9456" s="2" t="str">
        <f>"11157.50"</f>
        <v>11157.50</v>
      </c>
      <c r="P9456" s="2">
        <v>1.3</v>
      </c>
      <c r="Q9456" s="2">
        <f>P9456*B9456</f>
        <v>13000</v>
      </c>
      <c r="R9456" s="2">
        <f>(Q9456-O9456)/O9456*100</f>
        <v>16.5135559041004</v>
      </c>
    </row>
    <row r="9457" spans="1:18">
      <c r="A9457" s="2" t="s">
        <v>7</v>
      </c>
      <c r="B9457" s="2">
        <v>600</v>
      </c>
      <c r="C9457" s="2">
        <v>600</v>
      </c>
      <c r="D9457" s="2" t="str">
        <f>"人民币"</f>
        <v>人民币</v>
      </c>
      <c r="E9457" s="2">
        <v>17.548</v>
      </c>
      <c r="F9457" s="2">
        <v>-310.88</v>
      </c>
      <c r="G9457" s="2">
        <v>-2.95</v>
      </c>
      <c r="H9457" s="2"/>
      <c r="I9457" s="2">
        <v>10218</v>
      </c>
      <c r="J9457" s="2">
        <v>17.03</v>
      </c>
      <c r="K9457" s="2">
        <v>0</v>
      </c>
      <c r="L9457" s="2">
        <v>0</v>
      </c>
      <c r="M9457" s="2" t="str">
        <f>"600008"</f>
        <v>600008</v>
      </c>
      <c r="N9457" s="2" t="str">
        <f t="shared" ref="N9457:N9460" si="2825">"A453612732"</f>
        <v>A453612732</v>
      </c>
      <c r="O9457" s="2" t="str">
        <f>"10528.88"</f>
        <v>10528.88</v>
      </c>
      <c r="P9457" s="2">
        <v>25</v>
      </c>
      <c r="Q9457" s="2">
        <f>P9457*B9457</f>
        <v>15000</v>
      </c>
      <c r="R9457" s="2">
        <f>(Q9457-O9457)/O9457*100</f>
        <v>42.4652954540274</v>
      </c>
    </row>
    <row r="9458" spans="1:18">
      <c r="A9458" s="2" t="str">
        <f>"华英农业"</f>
        <v>华英农业</v>
      </c>
      <c r="B9458" s="2">
        <v>600</v>
      </c>
      <c r="C9458" s="2">
        <v>300</v>
      </c>
      <c r="D9458" s="2" t="str">
        <f>"人民币"</f>
        <v>人民币</v>
      </c>
      <c r="E9458" s="2">
        <v>14.948</v>
      </c>
      <c r="F9458" s="2">
        <v>-418.66</v>
      </c>
      <c r="G9458" s="2">
        <v>-4.67</v>
      </c>
      <c r="H9458" s="2"/>
      <c r="I9458" s="2">
        <v>8550</v>
      </c>
      <c r="J9458" s="2">
        <v>14.25</v>
      </c>
      <c r="K9458" s="2">
        <v>300</v>
      </c>
      <c r="L9458" s="2">
        <v>0</v>
      </c>
      <c r="M9458" s="2" t="str">
        <f>"002321"</f>
        <v>002321</v>
      </c>
      <c r="N9458" s="2" t="str">
        <f>"0157472516"</f>
        <v>0157472516</v>
      </c>
      <c r="O9458" s="2" t="str">
        <f>"8968.66"</f>
        <v>8968.66</v>
      </c>
      <c r="P9458" s="2">
        <v>25</v>
      </c>
      <c r="Q9458" s="2">
        <f>P9458*B9458</f>
        <v>15000</v>
      </c>
      <c r="R9458" s="2">
        <f>(Q9458-O9458)/O9458*100</f>
        <v>67.2490650777262</v>
      </c>
    </row>
    <row r="9459" spans="1:18">
      <c r="A9459" s="2" t="str">
        <f>"*ST阳化"</f>
        <v>*ST阳化</v>
      </c>
      <c r="B9459" s="2">
        <v>900</v>
      </c>
      <c r="C9459" s="2">
        <v>600</v>
      </c>
      <c r="D9459" s="2" t="str">
        <f>"人民币"</f>
        <v>人民币</v>
      </c>
      <c r="E9459" s="2">
        <v>7.599</v>
      </c>
      <c r="F9459" s="2">
        <v>-80.2</v>
      </c>
      <c r="G9459" s="2">
        <v>-1.17</v>
      </c>
      <c r="H9459" s="2"/>
      <c r="I9459" s="2">
        <v>6759</v>
      </c>
      <c r="J9459" s="2">
        <v>7.51</v>
      </c>
      <c r="K9459" s="2">
        <v>300</v>
      </c>
      <c r="L9459" s="2">
        <v>0</v>
      </c>
      <c r="M9459" s="2" t="str">
        <f>"600691"</f>
        <v>600691</v>
      </c>
      <c r="N9459" s="2" t="str">
        <f>"A453612732"</f>
        <v>A453612732</v>
      </c>
      <c r="O9459" s="2" t="str">
        <f>"6839.20"</f>
        <v>6839.20</v>
      </c>
      <c r="P9459" s="2">
        <v>11</v>
      </c>
      <c r="Q9459" s="2">
        <f>P9459*B9459</f>
        <v>9900</v>
      </c>
      <c r="R9459" s="2">
        <f>(Q9459-O9459)/O9459*100</f>
        <v>44.7537723710376</v>
      </c>
    </row>
    <row r="9460" spans="1:18">
      <c r="A9460" s="2" t="str">
        <f>"雪峰科技"</f>
        <v>雪峰科技</v>
      </c>
      <c r="B9460" s="2">
        <v>200</v>
      </c>
      <c r="C9460" s="2">
        <v>100</v>
      </c>
      <c r="D9460" s="2" t="str">
        <f>"人民币"</f>
        <v>人民币</v>
      </c>
      <c r="E9460" s="2">
        <v>37.898</v>
      </c>
      <c r="F9460" s="2">
        <v>-1239.59</v>
      </c>
      <c r="G9460" s="2">
        <v>-16.35</v>
      </c>
      <c r="H9460" s="2"/>
      <c r="I9460" s="2">
        <v>6340</v>
      </c>
      <c r="J9460" s="2">
        <v>31.7</v>
      </c>
      <c r="K9460" s="2">
        <v>100</v>
      </c>
      <c r="L9460" s="2">
        <v>0</v>
      </c>
      <c r="M9460" s="2" t="str">
        <f>"603227"</f>
        <v>603227</v>
      </c>
      <c r="N9460" s="2" t="str">
        <f>"A453612732"</f>
        <v>A453612732</v>
      </c>
      <c r="O9460" s="2" t="str">
        <f>"7579.59"</f>
        <v>7579.59</v>
      </c>
      <c r="P9460" s="2">
        <v>42</v>
      </c>
      <c r="Q9460" s="2">
        <f>P9460*B9460</f>
        <v>8400</v>
      </c>
      <c r="R9460" s="2">
        <f>(Q9460-O9460)/O9460*100</f>
        <v>10.8239363870605</v>
      </c>
    </row>
    <row r="9461" spans="1:18">
      <c r="A9461" s="2" t="str">
        <f>"三花股份"</f>
        <v>三花股份</v>
      </c>
      <c r="B9461" s="2">
        <v>400</v>
      </c>
      <c r="C9461" s="2">
        <v>400</v>
      </c>
      <c r="D9461" s="2" t="str">
        <f>"人民币"</f>
        <v>人民币</v>
      </c>
      <c r="E9461" s="2">
        <v>13.737</v>
      </c>
      <c r="F9461" s="2">
        <v>69.25</v>
      </c>
      <c r="G9461" s="2">
        <v>1.26</v>
      </c>
      <c r="H9461" s="2"/>
      <c r="I9461" s="2">
        <v>5564</v>
      </c>
      <c r="J9461" s="2">
        <v>13.91</v>
      </c>
      <c r="K9461" s="2">
        <v>0</v>
      </c>
      <c r="L9461" s="2">
        <v>0</v>
      </c>
      <c r="M9461" s="2" t="str">
        <f>"002050"</f>
        <v>002050</v>
      </c>
      <c r="N9461" s="2" t="str">
        <f t="shared" ref="N9461:N9466" si="2826">"0157472516"</f>
        <v>0157472516</v>
      </c>
      <c r="O9461" s="2" t="str">
        <f>"5494.75"</f>
        <v>5494.75</v>
      </c>
      <c r="P9461" s="2">
        <v>20</v>
      </c>
      <c r="Q9461" s="2">
        <f>P9461*B9461</f>
        <v>8000</v>
      </c>
      <c r="R9461" s="2">
        <f>(Q9461-O9461)/O9461*100</f>
        <v>45.5935210883116</v>
      </c>
    </row>
    <row r="9462" spans="1:18">
      <c r="A9462" s="2" t="str">
        <f>"农 产 品"</f>
        <v>农 产 品</v>
      </c>
      <c r="B9462" s="2">
        <v>200</v>
      </c>
      <c r="C9462" s="2">
        <v>200</v>
      </c>
      <c r="D9462" s="2" t="str">
        <f>"人民币"</f>
        <v>人民币</v>
      </c>
      <c r="E9462" s="2">
        <v>25.665</v>
      </c>
      <c r="F9462" s="2">
        <v>-601</v>
      </c>
      <c r="G9462" s="2">
        <v>-11.71</v>
      </c>
      <c r="H9462" s="2"/>
      <c r="I9462" s="2">
        <v>4532</v>
      </c>
      <c r="J9462" s="2">
        <v>22.66</v>
      </c>
      <c r="K9462" s="2">
        <v>0</v>
      </c>
      <c r="L9462" s="2">
        <v>0</v>
      </c>
      <c r="M9462" s="2" t="str">
        <f>"000061"</f>
        <v>000061</v>
      </c>
      <c r="N9462" s="2" t="str">
        <f>"0157472516"</f>
        <v>0157472516</v>
      </c>
      <c r="O9462" s="2" t="str">
        <f>"5133.00"</f>
        <v>5133.00</v>
      </c>
      <c r="P9462" s="2">
        <v>35</v>
      </c>
      <c r="Q9462" s="2">
        <f>P9462*B9462</f>
        <v>7000</v>
      </c>
      <c r="R9462" s="2">
        <f>(Q9462-O9462)/O9462*100</f>
        <v>36.3724917202416</v>
      </c>
    </row>
    <row r="9463" spans="1:18">
      <c r="A9463" s="2" t="str">
        <f>"北京城建"</f>
        <v>北京城建</v>
      </c>
      <c r="B9463" s="2">
        <v>200</v>
      </c>
      <c r="C9463" s="2">
        <v>200</v>
      </c>
      <c r="D9463" s="2" t="str">
        <f>"人民币"</f>
        <v>人民币</v>
      </c>
      <c r="E9463" s="2">
        <v>24.605</v>
      </c>
      <c r="F9463" s="2">
        <v>-394.99</v>
      </c>
      <c r="G9463" s="2">
        <v>-8.03</v>
      </c>
      <c r="H9463" s="2"/>
      <c r="I9463" s="2">
        <v>4526</v>
      </c>
      <c r="J9463" s="2">
        <v>22.63</v>
      </c>
      <c r="K9463" s="2">
        <v>0</v>
      </c>
      <c r="L9463" s="2">
        <v>0</v>
      </c>
      <c r="M9463" s="2" t="str">
        <f>"600266"</f>
        <v>600266</v>
      </c>
      <c r="N9463" s="2" t="str">
        <f t="shared" ref="N9463:N9465" si="2827">"A453612732"</f>
        <v>A453612732</v>
      </c>
      <c r="O9463" s="2" t="str">
        <f>"4920.99"</f>
        <v>4920.99</v>
      </c>
      <c r="P9463" s="2">
        <v>28</v>
      </c>
      <c r="Q9463" s="2">
        <f>P9463*B9463</f>
        <v>5600</v>
      </c>
      <c r="R9463" s="2">
        <f>(Q9463-O9463)/O9463*100</f>
        <v>13.7982397850839</v>
      </c>
    </row>
    <row r="9464" spans="1:18">
      <c r="A9464" s="2" t="str">
        <f>"上汽集团"</f>
        <v>上汽集团</v>
      </c>
      <c r="B9464" s="2">
        <v>200</v>
      </c>
      <c r="C9464" s="2">
        <v>200</v>
      </c>
      <c r="D9464" s="2" t="str">
        <f>"人民币"</f>
        <v>人民币</v>
      </c>
      <c r="E9464" s="2">
        <v>24.736</v>
      </c>
      <c r="F9464" s="2">
        <v>-449.12</v>
      </c>
      <c r="G9464" s="2">
        <v>-9.08</v>
      </c>
      <c r="H9464" s="2"/>
      <c r="I9464" s="2">
        <v>4498</v>
      </c>
      <c r="J9464" s="2">
        <v>22.49</v>
      </c>
      <c r="K9464" s="2">
        <v>0</v>
      </c>
      <c r="L9464" s="2">
        <v>0</v>
      </c>
      <c r="M9464" s="2" t="str">
        <f>"600104"</f>
        <v>600104</v>
      </c>
      <c r="N9464" s="2" t="str">
        <f>"A453612732"</f>
        <v>A453612732</v>
      </c>
      <c r="O9464" s="2" t="str">
        <f>"4947.12"</f>
        <v>4947.12</v>
      </c>
      <c r="P9464" s="2">
        <v>35</v>
      </c>
      <c r="Q9464" s="2">
        <f>P9464*B9464</f>
        <v>7000</v>
      </c>
      <c r="R9464" s="2">
        <f>(Q9464-O9464)/O9464*100</f>
        <v>41.4964666310904</v>
      </c>
    </row>
    <row r="9465" spans="1:18">
      <c r="A9465" s="2" t="str">
        <f>"中海集运"</f>
        <v>中海集运</v>
      </c>
      <c r="B9465" s="2">
        <v>400</v>
      </c>
      <c r="C9465" s="2">
        <v>400</v>
      </c>
      <c r="D9465" s="2" t="str">
        <f>"人民币"</f>
        <v>人民币</v>
      </c>
      <c r="E9465" s="2">
        <v>9.099</v>
      </c>
      <c r="F9465" s="2">
        <v>-167.68</v>
      </c>
      <c r="G9465" s="2">
        <v>-4.6</v>
      </c>
      <c r="H9465" s="2"/>
      <c r="I9465" s="2">
        <v>3472</v>
      </c>
      <c r="J9465" s="2">
        <v>8.68</v>
      </c>
      <c r="K9465" s="2">
        <v>0</v>
      </c>
      <c r="L9465" s="2">
        <v>0</v>
      </c>
      <c r="M9465" s="2" t="str">
        <f>"601866"</f>
        <v>601866</v>
      </c>
      <c r="N9465" s="2" t="str">
        <f>"A453612732"</f>
        <v>A453612732</v>
      </c>
      <c r="O9465" s="2" t="str">
        <f>"3639.68"</f>
        <v>3639.68</v>
      </c>
      <c r="P9465" s="2">
        <v>12</v>
      </c>
      <c r="Q9465" s="2">
        <f>P9465*B9465</f>
        <v>4800</v>
      </c>
      <c r="R9465" s="2">
        <f>(Q9465-O9465)/O9465*100</f>
        <v>31.8797256901706</v>
      </c>
    </row>
    <row r="9466" spans="1:18">
      <c r="A9466" s="2" t="str">
        <f>"中航军B"</f>
        <v>中航军B</v>
      </c>
      <c r="B9466" s="2">
        <v>3000</v>
      </c>
      <c r="C9466" s="2">
        <v>3000</v>
      </c>
      <c r="D9466" s="2" t="str">
        <f>"人民币"</f>
        <v>人民币</v>
      </c>
      <c r="E9466" s="2">
        <v>0.972</v>
      </c>
      <c r="F9466" s="2">
        <v>-62</v>
      </c>
      <c r="G9466" s="2">
        <v>-2.16</v>
      </c>
      <c r="H9466" s="2"/>
      <c r="I9466" s="2">
        <v>2853</v>
      </c>
      <c r="J9466" s="2">
        <v>0.951</v>
      </c>
      <c r="K9466" s="2">
        <v>0</v>
      </c>
      <c r="L9466" s="2">
        <v>0</v>
      </c>
      <c r="M9466" s="2" t="str">
        <f>"150222"</f>
        <v>150222</v>
      </c>
      <c r="N9466" s="2" t="str">
        <f>"0157472516"</f>
        <v>0157472516</v>
      </c>
      <c r="O9466" s="2" t="str">
        <f>"2915.00"</f>
        <v>2915.00</v>
      </c>
      <c r="P9466" s="2">
        <v>1.1</v>
      </c>
      <c r="Q9466" s="2">
        <f>P9466*B9466</f>
        <v>3300</v>
      </c>
      <c r="R9466" s="2">
        <f>(Q9466-O9466)/O9466*100</f>
        <v>13.2075471698113</v>
      </c>
    </row>
    <row r="9467" spans="1:18">
      <c r="A9467" s="2" t="str">
        <f>"华贸物流"</f>
        <v>华贸物流</v>
      </c>
      <c r="B9467" s="2">
        <v>200</v>
      </c>
      <c r="C9467" s="2">
        <v>200</v>
      </c>
      <c r="D9467" s="2" t="str">
        <f>"人民币"</f>
        <v>人民币</v>
      </c>
      <c r="E9467" s="2">
        <v>16.576</v>
      </c>
      <c r="F9467" s="2">
        <v>-473.12</v>
      </c>
      <c r="G9467" s="2">
        <v>-14.27</v>
      </c>
      <c r="H9467" s="2"/>
      <c r="I9467" s="2">
        <v>2842</v>
      </c>
      <c r="J9467" s="2">
        <v>14.21</v>
      </c>
      <c r="K9467" s="2">
        <v>0</v>
      </c>
      <c r="L9467" s="2">
        <v>0</v>
      </c>
      <c r="M9467" s="2" t="str">
        <f>"603128"</f>
        <v>603128</v>
      </c>
      <c r="N9467" s="2" t="str">
        <f t="shared" ref="N9467:N9470" si="2828">"A453612732"</f>
        <v>A453612732</v>
      </c>
      <c r="O9467" s="2" t="str">
        <f>"3315.12"</f>
        <v>3315.12</v>
      </c>
      <c r="P9467" s="2">
        <v>20</v>
      </c>
      <c r="Q9467" s="2">
        <f>P9467*B9467</f>
        <v>4000</v>
      </c>
      <c r="R9467" s="2">
        <f>(Q9467-O9467)/O9467*100</f>
        <v>20.6592823185888</v>
      </c>
    </row>
    <row r="9468" spans="1:18">
      <c r="A9468" s="2" t="str">
        <f>"盛达矿业"</f>
        <v>盛达矿业</v>
      </c>
      <c r="B9468" s="2">
        <v>100</v>
      </c>
      <c r="C9468" s="2">
        <v>100</v>
      </c>
      <c r="D9468" s="2" t="str">
        <f>"人民币"</f>
        <v>人民币</v>
      </c>
      <c r="E9468" s="2">
        <v>38.308</v>
      </c>
      <c r="F9468" s="2">
        <v>-1175.77</v>
      </c>
      <c r="G9468" s="2">
        <v>-30.69</v>
      </c>
      <c r="H9468" s="2"/>
      <c r="I9468" s="2">
        <v>2655</v>
      </c>
      <c r="J9468" s="2">
        <v>26.55</v>
      </c>
      <c r="K9468" s="2">
        <v>0</v>
      </c>
      <c r="L9468" s="2">
        <v>100</v>
      </c>
      <c r="M9468" s="2" t="str">
        <f>"000603"</f>
        <v>000603</v>
      </c>
      <c r="N9468" s="2" t="str">
        <f>"0157472516"</f>
        <v>0157472516</v>
      </c>
      <c r="O9468" s="2" t="str">
        <f>"3830.77"</f>
        <v>3830.77</v>
      </c>
      <c r="P9468" s="2">
        <v>40</v>
      </c>
      <c r="Q9468" s="2">
        <f>P9468*B9468</f>
        <v>4000</v>
      </c>
      <c r="R9468" s="2">
        <f>(Q9468-O9468)/O9468*100</f>
        <v>4.41764971533138</v>
      </c>
    </row>
    <row r="9469" spans="1:18">
      <c r="A9469" s="2" t="str">
        <f>"大众交通"</f>
        <v>大众交通</v>
      </c>
      <c r="B9469" s="2">
        <v>100</v>
      </c>
      <c r="C9469" s="2">
        <v>100</v>
      </c>
      <c r="D9469" s="2" t="str">
        <f>"人民币"</f>
        <v>人民币</v>
      </c>
      <c r="E9469" s="2">
        <v>30.941</v>
      </c>
      <c r="F9469" s="2">
        <v>-1037.13</v>
      </c>
      <c r="G9469" s="2">
        <v>-33.52</v>
      </c>
      <c r="H9469" s="2"/>
      <c r="I9469" s="2">
        <v>2057</v>
      </c>
      <c r="J9469" s="2">
        <v>20.57</v>
      </c>
      <c r="K9469" s="2">
        <v>0</v>
      </c>
      <c r="L9469" s="2">
        <v>0</v>
      </c>
      <c r="M9469" s="2" t="str">
        <f>"600611"</f>
        <v>600611</v>
      </c>
      <c r="N9469" s="2" t="str">
        <f>"A453612732"</f>
        <v>A453612732</v>
      </c>
      <c r="O9469" s="2" t="str">
        <f>"3094.13"</f>
        <v>3094.13</v>
      </c>
      <c r="P9469" s="2">
        <v>28</v>
      </c>
      <c r="Q9469" s="2">
        <f>P9469*B9469</f>
        <v>2800</v>
      </c>
      <c r="R9469" s="2">
        <f>(Q9469-O9469)/O9469*100</f>
        <v>-9.50606470962759</v>
      </c>
    </row>
    <row r="9470" spans="1:18">
      <c r="A9470" s="2" t="str">
        <f>"中国中车"</f>
        <v>中国中车</v>
      </c>
      <c r="B9470" s="2">
        <v>100</v>
      </c>
      <c r="C9470" s="2">
        <v>100</v>
      </c>
      <c r="D9470" s="2" t="str">
        <f>"人民币"</f>
        <v>人民币</v>
      </c>
      <c r="E9470" s="2">
        <v>26.395</v>
      </c>
      <c r="F9470" s="2">
        <v>-631.5</v>
      </c>
      <c r="G9470" s="2">
        <v>-23.92</v>
      </c>
      <c r="H9470" s="2"/>
      <c r="I9470" s="2">
        <v>2008</v>
      </c>
      <c r="J9470" s="2">
        <v>20.08</v>
      </c>
      <c r="K9470" s="2">
        <v>0</v>
      </c>
      <c r="L9470" s="2">
        <v>100</v>
      </c>
      <c r="M9470" s="2" t="str">
        <f>"601766"</f>
        <v>601766</v>
      </c>
      <c r="N9470" s="2" t="str">
        <f>"A453612732"</f>
        <v>A453612732</v>
      </c>
      <c r="O9470" s="2" t="str">
        <f>"2639.50"</f>
        <v>2639.50</v>
      </c>
      <c r="P9470" s="2">
        <v>30</v>
      </c>
      <c r="Q9470" s="2">
        <f>P9470*B9470</f>
        <v>3000</v>
      </c>
      <c r="R9470" s="2">
        <f>(Q9470-O9470)/O9470*100</f>
        <v>13.6578897518469</v>
      </c>
    </row>
    <row r="9471" spans="1:18">
      <c r="A9471" s="2" t="s">
        <v>8</v>
      </c>
      <c r="B9471" s="2" t="s">
        <v>9</v>
      </c>
      <c r="C9471" s="4" t="s">
        <v>10</v>
      </c>
      <c r="D9471" s="4"/>
      <c r="E9471" s="4"/>
      <c r="F9471" s="2"/>
      <c r="G9471" s="2">
        <f>SUM(G9455:G9470)</f>
        <v>-178.38</v>
      </c>
      <c r="H9471" s="2"/>
      <c r="I9471" s="2"/>
      <c r="J9471" s="2"/>
      <c r="K9471" s="2"/>
      <c r="L9471" s="2"/>
      <c r="M9471" s="2"/>
      <c r="N9471" s="2"/>
      <c r="O9471" s="2"/>
      <c r="P9471" s="2"/>
      <c r="Q9471" s="2">
        <f>SUM(Q9455:Q9470)</f>
        <v>134800</v>
      </c>
      <c r="R9471" s="2"/>
    </row>
    <row r="9472" customFormat="1" spans="3:8">
      <c r="C9472" s="5"/>
      <c r="D9472" s="5"/>
      <c r="E9472" s="5"/>
      <c r="H9472" s="6">
        <v>42257</v>
      </c>
    </row>
    <row r="9473" customFormat="1" spans="10:10">
      <c r="J9473" s="6">
        <f>H9472+1</f>
        <v>42258</v>
      </c>
    </row>
    <row r="9474" customFormat="1" spans="2:11">
      <c r="B9474" t="s">
        <v>11</v>
      </c>
      <c r="K9474" s="7">
        <f ca="1">NOW()</f>
        <v>42259.9654398148</v>
      </c>
    </row>
    <row r="9475" customFormat="1" spans="9:9">
      <c r="I9475" t="e">
        <f>D9467+1</f>
        <v>#VALUE!</v>
      </c>
    </row>
    <row r="9476" customFormat="1"/>
    <row r="9477" spans="1:18">
      <c r="A9477" s="2" t="s">
        <v>0</v>
      </c>
      <c r="B9477" s="2" t="str">
        <f>"证券数量"</f>
        <v>证券数量</v>
      </c>
      <c r="C9477" s="2" t="s">
        <v>1</v>
      </c>
      <c r="D9477" s="2" t="str">
        <f>"价格币种"</f>
        <v>价格币种</v>
      </c>
      <c r="E9477" s="2" t="str">
        <f>"成本价"</f>
        <v>成本价</v>
      </c>
      <c r="F9477" s="2" t="str">
        <f>"浮动盈亏"</f>
        <v>浮动盈亏</v>
      </c>
      <c r="G9477" s="2" t="str">
        <f>"盈亏比例(%)"</f>
        <v>盈亏比例(%)</v>
      </c>
      <c r="H9477" s="2" t="str">
        <f>"折算汇率"</f>
        <v>折算汇率</v>
      </c>
      <c r="I9477" s="2" t="str">
        <f>"最新市值"</f>
        <v>最新市值</v>
      </c>
      <c r="J9477" s="2" t="str">
        <f>"当前价"</f>
        <v>当前价</v>
      </c>
      <c r="K9477" s="2" t="str">
        <f>"今买数量"</f>
        <v>今买数量</v>
      </c>
      <c r="L9477" s="2" t="str">
        <f>"今卖数量"</f>
        <v>今卖数量</v>
      </c>
      <c r="M9477" s="2" t="str">
        <f>"证券代码"</f>
        <v>证券代码</v>
      </c>
      <c r="N9477" s="2" t="str">
        <f>"股东代码"</f>
        <v>股东代码</v>
      </c>
      <c r="O9477" s="2" t="str">
        <f>"成本金额"</f>
        <v>成本金额</v>
      </c>
      <c r="P9477" s="2" t="s">
        <v>2</v>
      </c>
      <c r="Q9477" s="2"/>
      <c r="R9477" s="2" t="s">
        <v>3</v>
      </c>
    </row>
    <row r="9478" spans="1:18">
      <c r="A9478" s="2" t="s">
        <v>4</v>
      </c>
      <c r="B9478" s="9" t="s">
        <v>5</v>
      </c>
      <c r="C9478" s="9" t="s">
        <v>5</v>
      </c>
      <c r="D9478" s="2" t="str">
        <f t="shared" ref="D9478:D9493" si="2829">"人民币"</f>
        <v>人民币</v>
      </c>
      <c r="E9478" s="2">
        <v>19.758</v>
      </c>
      <c r="F9478" s="2">
        <v>-1294.53</v>
      </c>
      <c r="G9478" s="2">
        <v>-8.19</v>
      </c>
      <c r="H9478" s="9" t="s">
        <v>6</v>
      </c>
      <c r="I9478" s="2">
        <v>14512</v>
      </c>
      <c r="J9478" s="2">
        <v>18.14</v>
      </c>
      <c r="K9478" s="2">
        <v>0</v>
      </c>
      <c r="L9478" s="2">
        <v>0</v>
      </c>
      <c r="M9478" s="2" t="str">
        <f>"000936"</f>
        <v>000936</v>
      </c>
      <c r="N9478" s="2" t="str">
        <f t="shared" ref="N9478:N9481" si="2830">"0157472516"</f>
        <v>0157472516</v>
      </c>
      <c r="O9478" s="2" t="str">
        <f>"15806.53"</f>
        <v>15806.53</v>
      </c>
      <c r="P9478" s="2">
        <v>30</v>
      </c>
      <c r="Q9478" s="2">
        <f t="shared" ref="Q9478:Q9493" si="2831">P9478*B9478</f>
        <v>24000</v>
      </c>
      <c r="R9478" s="2">
        <f t="shared" ref="R9478:R9493" si="2832">(Q9478-O9478)/O9478*100</f>
        <v>51.835981711356</v>
      </c>
    </row>
    <row r="9479" spans="1:18">
      <c r="A9479" s="2" t="str">
        <f>"创业板B"</f>
        <v>创业板B</v>
      </c>
      <c r="B9479" s="2">
        <v>10000</v>
      </c>
      <c r="C9479" s="2">
        <v>10000</v>
      </c>
      <c r="D9479" s="2" t="str">
        <f>"人民币"</f>
        <v>人民币</v>
      </c>
      <c r="E9479" s="2">
        <v>1.116</v>
      </c>
      <c r="F9479" s="2">
        <v>-927.5</v>
      </c>
      <c r="G9479" s="2">
        <v>-8.33</v>
      </c>
      <c r="H9479" s="2"/>
      <c r="I9479" s="2">
        <v>10230</v>
      </c>
      <c r="J9479" s="2">
        <v>1.023</v>
      </c>
      <c r="K9479" s="2">
        <v>0</v>
      </c>
      <c r="L9479" s="2">
        <v>0</v>
      </c>
      <c r="M9479" s="2" t="str">
        <f>"150153"</f>
        <v>150153</v>
      </c>
      <c r="N9479" s="2" t="str">
        <f>"0157472516"</f>
        <v>0157472516</v>
      </c>
      <c r="O9479" s="2" t="str">
        <f>"11157.50"</f>
        <v>11157.50</v>
      </c>
      <c r="P9479" s="2">
        <v>1.3</v>
      </c>
      <c r="Q9479" s="2">
        <f>P9479*B9479</f>
        <v>13000</v>
      </c>
      <c r="R9479" s="2">
        <f>(Q9479-O9479)/O9479*100</f>
        <v>16.5135559041004</v>
      </c>
    </row>
    <row r="9480" spans="1:18">
      <c r="A9480" s="2" t="s">
        <v>7</v>
      </c>
      <c r="B9480" s="2">
        <v>600</v>
      </c>
      <c r="C9480" s="2">
        <v>600</v>
      </c>
      <c r="D9480" s="2" t="str">
        <f>"人民币"</f>
        <v>人民币</v>
      </c>
      <c r="E9480" s="2">
        <v>17.548</v>
      </c>
      <c r="F9480" s="2">
        <v>-310.88</v>
      </c>
      <c r="G9480" s="2">
        <v>-2.95</v>
      </c>
      <c r="H9480" s="2"/>
      <c r="I9480" s="2">
        <v>10218</v>
      </c>
      <c r="J9480" s="2">
        <v>17.03</v>
      </c>
      <c r="K9480" s="2">
        <v>0</v>
      </c>
      <c r="L9480" s="2">
        <v>0</v>
      </c>
      <c r="M9480" s="2" t="str">
        <f>"600008"</f>
        <v>600008</v>
      </c>
      <c r="N9480" s="2" t="str">
        <f t="shared" ref="N9480:N9483" si="2833">"A453612732"</f>
        <v>A453612732</v>
      </c>
      <c r="O9480" s="2" t="str">
        <f>"10528.88"</f>
        <v>10528.88</v>
      </c>
      <c r="P9480" s="2">
        <v>25</v>
      </c>
      <c r="Q9480" s="2">
        <f>P9480*B9480</f>
        <v>15000</v>
      </c>
      <c r="R9480" s="2">
        <f>(Q9480-O9480)/O9480*100</f>
        <v>42.4652954540274</v>
      </c>
    </row>
    <row r="9481" spans="1:18">
      <c r="A9481" s="2" t="str">
        <f>"华英农业"</f>
        <v>华英农业</v>
      </c>
      <c r="B9481" s="2">
        <v>600</v>
      </c>
      <c r="C9481" s="2">
        <v>300</v>
      </c>
      <c r="D9481" s="2" t="str">
        <f>"人民币"</f>
        <v>人民币</v>
      </c>
      <c r="E9481" s="2">
        <v>14.948</v>
      </c>
      <c r="F9481" s="2">
        <v>-418.66</v>
      </c>
      <c r="G9481" s="2">
        <v>-4.67</v>
      </c>
      <c r="H9481" s="2"/>
      <c r="I9481" s="2">
        <v>8550</v>
      </c>
      <c r="J9481" s="2">
        <v>14.25</v>
      </c>
      <c r="K9481" s="2">
        <v>300</v>
      </c>
      <c r="L9481" s="2">
        <v>0</v>
      </c>
      <c r="M9481" s="2" t="str">
        <f>"002321"</f>
        <v>002321</v>
      </c>
      <c r="N9481" s="2" t="str">
        <f>"0157472516"</f>
        <v>0157472516</v>
      </c>
      <c r="O9481" s="2" t="str">
        <f>"8968.66"</f>
        <v>8968.66</v>
      </c>
      <c r="P9481" s="2">
        <v>25</v>
      </c>
      <c r="Q9481" s="2">
        <f>P9481*B9481</f>
        <v>15000</v>
      </c>
      <c r="R9481" s="2">
        <f>(Q9481-O9481)/O9481*100</f>
        <v>67.2490650777262</v>
      </c>
    </row>
    <row r="9482" spans="1:18">
      <c r="A9482" s="2" t="str">
        <f>"*ST阳化"</f>
        <v>*ST阳化</v>
      </c>
      <c r="B9482" s="2">
        <v>900</v>
      </c>
      <c r="C9482" s="2">
        <v>600</v>
      </c>
      <c r="D9482" s="2" t="str">
        <f>"人民币"</f>
        <v>人民币</v>
      </c>
      <c r="E9482" s="2">
        <v>7.599</v>
      </c>
      <c r="F9482" s="2">
        <v>-80.2</v>
      </c>
      <c r="G9482" s="2">
        <v>-1.17</v>
      </c>
      <c r="H9482" s="2"/>
      <c r="I9482" s="2">
        <v>6759</v>
      </c>
      <c r="J9482" s="2">
        <v>7.51</v>
      </c>
      <c r="K9482" s="2">
        <v>300</v>
      </c>
      <c r="L9482" s="2">
        <v>0</v>
      </c>
      <c r="M9482" s="2" t="str">
        <f>"600691"</f>
        <v>600691</v>
      </c>
      <c r="N9482" s="2" t="str">
        <f>"A453612732"</f>
        <v>A453612732</v>
      </c>
      <c r="O9482" s="2" t="str">
        <f>"6839.20"</f>
        <v>6839.20</v>
      </c>
      <c r="P9482" s="2">
        <v>11</v>
      </c>
      <c r="Q9482" s="2">
        <f>P9482*B9482</f>
        <v>9900</v>
      </c>
      <c r="R9482" s="2">
        <f>(Q9482-O9482)/O9482*100</f>
        <v>44.7537723710376</v>
      </c>
    </row>
    <row r="9483" spans="1:18">
      <c r="A9483" s="2" t="str">
        <f>"雪峰科技"</f>
        <v>雪峰科技</v>
      </c>
      <c r="B9483" s="2">
        <v>200</v>
      </c>
      <c r="C9483" s="2">
        <v>100</v>
      </c>
      <c r="D9483" s="2" t="str">
        <f>"人民币"</f>
        <v>人民币</v>
      </c>
      <c r="E9483" s="2">
        <v>37.898</v>
      </c>
      <c r="F9483" s="2">
        <v>-1239.59</v>
      </c>
      <c r="G9483" s="2">
        <v>-16.35</v>
      </c>
      <c r="H9483" s="2"/>
      <c r="I9483" s="2">
        <v>6340</v>
      </c>
      <c r="J9483" s="2">
        <v>31.7</v>
      </c>
      <c r="K9483" s="2">
        <v>100</v>
      </c>
      <c r="L9483" s="2">
        <v>0</v>
      </c>
      <c r="M9483" s="2" t="str">
        <f>"603227"</f>
        <v>603227</v>
      </c>
      <c r="N9483" s="2" t="str">
        <f>"A453612732"</f>
        <v>A453612732</v>
      </c>
      <c r="O9483" s="2" t="str">
        <f>"7579.59"</f>
        <v>7579.59</v>
      </c>
      <c r="P9483" s="2">
        <v>42</v>
      </c>
      <c r="Q9483" s="2">
        <f>P9483*B9483</f>
        <v>8400</v>
      </c>
      <c r="R9483" s="2">
        <f>(Q9483-O9483)/O9483*100</f>
        <v>10.8239363870605</v>
      </c>
    </row>
    <row r="9484" spans="1:18">
      <c r="A9484" s="2" t="str">
        <f>"三花股份"</f>
        <v>三花股份</v>
      </c>
      <c r="B9484" s="2">
        <v>400</v>
      </c>
      <c r="C9484" s="2">
        <v>400</v>
      </c>
      <c r="D9484" s="2" t="str">
        <f>"人民币"</f>
        <v>人民币</v>
      </c>
      <c r="E9484" s="2">
        <v>13.737</v>
      </c>
      <c r="F9484" s="2">
        <v>69.25</v>
      </c>
      <c r="G9484" s="2">
        <v>1.26</v>
      </c>
      <c r="H9484" s="2"/>
      <c r="I9484" s="2">
        <v>5564</v>
      </c>
      <c r="J9484" s="2">
        <v>13.91</v>
      </c>
      <c r="K9484" s="2">
        <v>0</v>
      </c>
      <c r="L9484" s="2">
        <v>0</v>
      </c>
      <c r="M9484" s="2" t="str">
        <f>"002050"</f>
        <v>002050</v>
      </c>
      <c r="N9484" s="2" t="str">
        <f t="shared" ref="N9484:N9489" si="2834">"0157472516"</f>
        <v>0157472516</v>
      </c>
      <c r="O9484" s="2" t="str">
        <f>"5494.75"</f>
        <v>5494.75</v>
      </c>
      <c r="P9484" s="2">
        <v>20</v>
      </c>
      <c r="Q9484" s="2">
        <f>P9484*B9484</f>
        <v>8000</v>
      </c>
      <c r="R9484" s="2">
        <f>(Q9484-O9484)/O9484*100</f>
        <v>45.5935210883116</v>
      </c>
    </row>
    <row r="9485" spans="1:18">
      <c r="A9485" s="2" t="str">
        <f>"农 产 品"</f>
        <v>农 产 品</v>
      </c>
      <c r="B9485" s="2">
        <v>200</v>
      </c>
      <c r="C9485" s="2">
        <v>200</v>
      </c>
      <c r="D9485" s="2" t="str">
        <f>"人民币"</f>
        <v>人民币</v>
      </c>
      <c r="E9485" s="2">
        <v>25.665</v>
      </c>
      <c r="F9485" s="2">
        <v>-601</v>
      </c>
      <c r="G9485" s="2">
        <v>-11.71</v>
      </c>
      <c r="H9485" s="2"/>
      <c r="I9485" s="2">
        <v>4532</v>
      </c>
      <c r="J9485" s="2">
        <v>22.66</v>
      </c>
      <c r="K9485" s="2">
        <v>0</v>
      </c>
      <c r="L9485" s="2">
        <v>0</v>
      </c>
      <c r="M9485" s="2" t="str">
        <f>"000061"</f>
        <v>000061</v>
      </c>
      <c r="N9485" s="2" t="str">
        <f>"0157472516"</f>
        <v>0157472516</v>
      </c>
      <c r="O9485" s="2" t="str">
        <f>"5133.00"</f>
        <v>5133.00</v>
      </c>
      <c r="P9485" s="2">
        <v>35</v>
      </c>
      <c r="Q9485" s="2">
        <f>P9485*B9485</f>
        <v>7000</v>
      </c>
      <c r="R9485" s="2">
        <f>(Q9485-O9485)/O9485*100</f>
        <v>36.3724917202416</v>
      </c>
    </row>
    <row r="9486" spans="1:18">
      <c r="A9486" s="2" t="str">
        <f>"北京城建"</f>
        <v>北京城建</v>
      </c>
      <c r="B9486" s="2">
        <v>200</v>
      </c>
      <c r="C9486" s="2">
        <v>200</v>
      </c>
      <c r="D9486" s="2" t="str">
        <f>"人民币"</f>
        <v>人民币</v>
      </c>
      <c r="E9486" s="2">
        <v>24.605</v>
      </c>
      <c r="F9486" s="2">
        <v>-394.99</v>
      </c>
      <c r="G9486" s="2">
        <v>-8.03</v>
      </c>
      <c r="H9486" s="2"/>
      <c r="I9486" s="2">
        <v>4526</v>
      </c>
      <c r="J9486" s="2">
        <v>22.63</v>
      </c>
      <c r="K9486" s="2">
        <v>0</v>
      </c>
      <c r="L9486" s="2">
        <v>0</v>
      </c>
      <c r="M9486" s="2" t="str">
        <f>"600266"</f>
        <v>600266</v>
      </c>
      <c r="N9486" s="2" t="str">
        <f t="shared" ref="N9486:N9488" si="2835">"A453612732"</f>
        <v>A453612732</v>
      </c>
      <c r="O9486" s="2" t="str">
        <f>"4920.99"</f>
        <v>4920.99</v>
      </c>
      <c r="P9486" s="2">
        <v>28</v>
      </c>
      <c r="Q9486" s="2">
        <f>P9486*B9486</f>
        <v>5600</v>
      </c>
      <c r="R9486" s="2">
        <f>(Q9486-O9486)/O9486*100</f>
        <v>13.7982397850839</v>
      </c>
    </row>
    <row r="9487" spans="1:18">
      <c r="A9487" s="2" t="str">
        <f>"上汽集团"</f>
        <v>上汽集团</v>
      </c>
      <c r="B9487" s="2">
        <v>200</v>
      </c>
      <c r="C9487" s="2">
        <v>200</v>
      </c>
      <c r="D9487" s="2" t="str">
        <f>"人民币"</f>
        <v>人民币</v>
      </c>
      <c r="E9487" s="2">
        <v>24.736</v>
      </c>
      <c r="F9487" s="2">
        <v>-449.12</v>
      </c>
      <c r="G9487" s="2">
        <v>-9.08</v>
      </c>
      <c r="H9487" s="2"/>
      <c r="I9487" s="2">
        <v>4498</v>
      </c>
      <c r="J9487" s="2">
        <v>22.49</v>
      </c>
      <c r="K9487" s="2">
        <v>0</v>
      </c>
      <c r="L9487" s="2">
        <v>0</v>
      </c>
      <c r="M9487" s="2" t="str">
        <f>"600104"</f>
        <v>600104</v>
      </c>
      <c r="N9487" s="2" t="str">
        <f>"A453612732"</f>
        <v>A453612732</v>
      </c>
      <c r="O9487" s="2" t="str">
        <f>"4947.12"</f>
        <v>4947.12</v>
      </c>
      <c r="P9487" s="2">
        <v>35</v>
      </c>
      <c r="Q9487" s="2">
        <f>P9487*B9487</f>
        <v>7000</v>
      </c>
      <c r="R9487" s="2">
        <f>(Q9487-O9487)/O9487*100</f>
        <v>41.4964666310904</v>
      </c>
    </row>
    <row r="9488" spans="1:18">
      <c r="A9488" s="2" t="str">
        <f>"中海集运"</f>
        <v>中海集运</v>
      </c>
      <c r="B9488" s="2">
        <v>400</v>
      </c>
      <c r="C9488" s="2">
        <v>400</v>
      </c>
      <c r="D9488" s="2" t="str">
        <f>"人民币"</f>
        <v>人民币</v>
      </c>
      <c r="E9488" s="2">
        <v>9.099</v>
      </c>
      <c r="F9488" s="2">
        <v>-167.68</v>
      </c>
      <c r="G9488" s="2">
        <v>-4.6</v>
      </c>
      <c r="H9488" s="2"/>
      <c r="I9488" s="2">
        <v>3472</v>
      </c>
      <c r="J9488" s="2">
        <v>8.68</v>
      </c>
      <c r="K9488" s="2">
        <v>0</v>
      </c>
      <c r="L9488" s="2">
        <v>0</v>
      </c>
      <c r="M9488" s="2" t="str">
        <f>"601866"</f>
        <v>601866</v>
      </c>
      <c r="N9488" s="2" t="str">
        <f>"A453612732"</f>
        <v>A453612732</v>
      </c>
      <c r="O9488" s="2" t="str">
        <f>"3639.68"</f>
        <v>3639.68</v>
      </c>
      <c r="P9488" s="2">
        <v>12</v>
      </c>
      <c r="Q9488" s="2">
        <f>P9488*B9488</f>
        <v>4800</v>
      </c>
      <c r="R9488" s="2">
        <f>(Q9488-O9488)/O9488*100</f>
        <v>31.8797256901706</v>
      </c>
    </row>
    <row r="9489" spans="1:18">
      <c r="A9489" s="2" t="str">
        <f>"中航军B"</f>
        <v>中航军B</v>
      </c>
      <c r="B9489" s="2">
        <v>3000</v>
      </c>
      <c r="C9489" s="2">
        <v>3000</v>
      </c>
      <c r="D9489" s="2" t="str">
        <f>"人民币"</f>
        <v>人民币</v>
      </c>
      <c r="E9489" s="2">
        <v>0.972</v>
      </c>
      <c r="F9489" s="2">
        <v>-62</v>
      </c>
      <c r="G9489" s="2">
        <v>-2.16</v>
      </c>
      <c r="H9489" s="2"/>
      <c r="I9489" s="2">
        <v>2853</v>
      </c>
      <c r="J9489" s="2">
        <v>0.951</v>
      </c>
      <c r="K9489" s="2">
        <v>0</v>
      </c>
      <c r="L9489" s="2">
        <v>0</v>
      </c>
      <c r="M9489" s="2" t="str">
        <f>"150222"</f>
        <v>150222</v>
      </c>
      <c r="N9489" s="2" t="str">
        <f>"0157472516"</f>
        <v>0157472516</v>
      </c>
      <c r="O9489" s="2" t="str">
        <f>"2915.00"</f>
        <v>2915.00</v>
      </c>
      <c r="P9489" s="2">
        <v>1.1</v>
      </c>
      <c r="Q9489" s="2">
        <f>P9489*B9489</f>
        <v>3300</v>
      </c>
      <c r="R9489" s="2">
        <f>(Q9489-O9489)/O9489*100</f>
        <v>13.2075471698113</v>
      </c>
    </row>
    <row r="9490" spans="1:18">
      <c r="A9490" s="2" t="str">
        <f>"华贸物流"</f>
        <v>华贸物流</v>
      </c>
      <c r="B9490" s="2">
        <v>200</v>
      </c>
      <c r="C9490" s="2">
        <v>200</v>
      </c>
      <c r="D9490" s="2" t="str">
        <f>"人民币"</f>
        <v>人民币</v>
      </c>
      <c r="E9490" s="2">
        <v>16.576</v>
      </c>
      <c r="F9490" s="2">
        <v>-473.12</v>
      </c>
      <c r="G9490" s="2">
        <v>-14.27</v>
      </c>
      <c r="H9490" s="2"/>
      <c r="I9490" s="2">
        <v>2842</v>
      </c>
      <c r="J9490" s="2">
        <v>14.21</v>
      </c>
      <c r="K9490" s="2">
        <v>0</v>
      </c>
      <c r="L9490" s="2">
        <v>0</v>
      </c>
      <c r="M9490" s="2" t="str">
        <f>"603128"</f>
        <v>603128</v>
      </c>
      <c r="N9490" s="2" t="str">
        <f t="shared" ref="N9490:N9493" si="2836">"A453612732"</f>
        <v>A453612732</v>
      </c>
      <c r="O9490" s="2" t="str">
        <f>"3315.12"</f>
        <v>3315.12</v>
      </c>
      <c r="P9490" s="2">
        <v>20</v>
      </c>
      <c r="Q9490" s="2">
        <f>P9490*B9490</f>
        <v>4000</v>
      </c>
      <c r="R9490" s="2">
        <f>(Q9490-O9490)/O9490*100</f>
        <v>20.6592823185888</v>
      </c>
    </row>
    <row r="9491" spans="1:18">
      <c r="A9491" s="2" t="str">
        <f>"盛达矿业"</f>
        <v>盛达矿业</v>
      </c>
      <c r="B9491" s="2">
        <v>100</v>
      </c>
      <c r="C9491" s="2">
        <v>100</v>
      </c>
      <c r="D9491" s="2" t="str">
        <f>"人民币"</f>
        <v>人民币</v>
      </c>
      <c r="E9491" s="2">
        <v>38.308</v>
      </c>
      <c r="F9491" s="2">
        <v>-1175.77</v>
      </c>
      <c r="G9491" s="2">
        <v>-30.69</v>
      </c>
      <c r="H9491" s="2"/>
      <c r="I9491" s="2">
        <v>2655</v>
      </c>
      <c r="J9491" s="2">
        <v>26.55</v>
      </c>
      <c r="K9491" s="2">
        <v>0</v>
      </c>
      <c r="L9491" s="2">
        <v>100</v>
      </c>
      <c r="M9491" s="2" t="str">
        <f>"000603"</f>
        <v>000603</v>
      </c>
      <c r="N9491" s="2" t="str">
        <f>"0157472516"</f>
        <v>0157472516</v>
      </c>
      <c r="O9491" s="2" t="str">
        <f>"3830.77"</f>
        <v>3830.77</v>
      </c>
      <c r="P9491" s="2">
        <v>40</v>
      </c>
      <c r="Q9491" s="2">
        <f>P9491*B9491</f>
        <v>4000</v>
      </c>
      <c r="R9491" s="2">
        <f>(Q9491-O9491)/O9491*100</f>
        <v>4.41764971533138</v>
      </c>
    </row>
    <row r="9492" spans="1:18">
      <c r="A9492" s="2" t="str">
        <f>"大众交通"</f>
        <v>大众交通</v>
      </c>
      <c r="B9492" s="2">
        <v>100</v>
      </c>
      <c r="C9492" s="2">
        <v>100</v>
      </c>
      <c r="D9492" s="2" t="str">
        <f>"人民币"</f>
        <v>人民币</v>
      </c>
      <c r="E9492" s="2">
        <v>30.941</v>
      </c>
      <c r="F9492" s="2">
        <v>-1037.13</v>
      </c>
      <c r="G9492" s="2">
        <v>-33.52</v>
      </c>
      <c r="H9492" s="2"/>
      <c r="I9492" s="2">
        <v>2057</v>
      </c>
      <c r="J9492" s="2">
        <v>20.57</v>
      </c>
      <c r="K9492" s="2">
        <v>0</v>
      </c>
      <c r="L9492" s="2">
        <v>0</v>
      </c>
      <c r="M9492" s="2" t="str">
        <f>"600611"</f>
        <v>600611</v>
      </c>
      <c r="N9492" s="2" t="str">
        <f>"A453612732"</f>
        <v>A453612732</v>
      </c>
      <c r="O9492" s="2" t="str">
        <f>"3094.13"</f>
        <v>3094.13</v>
      </c>
      <c r="P9492" s="2">
        <v>28</v>
      </c>
      <c r="Q9492" s="2">
        <f>P9492*B9492</f>
        <v>2800</v>
      </c>
      <c r="R9492" s="2">
        <f>(Q9492-O9492)/O9492*100</f>
        <v>-9.50606470962759</v>
      </c>
    </row>
    <row r="9493" spans="1:18">
      <c r="A9493" s="2" t="str">
        <f>"中国中车"</f>
        <v>中国中车</v>
      </c>
      <c r="B9493" s="2">
        <v>100</v>
      </c>
      <c r="C9493" s="2">
        <v>100</v>
      </c>
      <c r="D9493" s="2" t="str">
        <f>"人民币"</f>
        <v>人民币</v>
      </c>
      <c r="E9493" s="2">
        <v>26.395</v>
      </c>
      <c r="F9493" s="2">
        <v>-631.5</v>
      </c>
      <c r="G9493" s="2">
        <v>-23.92</v>
      </c>
      <c r="H9493" s="2"/>
      <c r="I9493" s="2">
        <v>2008</v>
      </c>
      <c r="J9493" s="2">
        <v>20.08</v>
      </c>
      <c r="K9493" s="2">
        <v>0</v>
      </c>
      <c r="L9493" s="2">
        <v>100</v>
      </c>
      <c r="M9493" s="2" t="str">
        <f>"601766"</f>
        <v>601766</v>
      </c>
      <c r="N9493" s="2" t="str">
        <f>"A453612732"</f>
        <v>A453612732</v>
      </c>
      <c r="O9493" s="2" t="str">
        <f>"2639.50"</f>
        <v>2639.50</v>
      </c>
      <c r="P9493" s="2">
        <v>30</v>
      </c>
      <c r="Q9493" s="2">
        <f>P9493*B9493</f>
        <v>3000</v>
      </c>
      <c r="R9493" s="2">
        <f>(Q9493-O9493)/O9493*100</f>
        <v>13.6578897518469</v>
      </c>
    </row>
    <row r="9494" spans="1:18">
      <c r="A9494" s="2" t="s">
        <v>8</v>
      </c>
      <c r="B9494" s="2" t="s">
        <v>9</v>
      </c>
      <c r="C9494" s="4" t="s">
        <v>10</v>
      </c>
      <c r="D9494" s="4"/>
      <c r="E9494" s="4"/>
      <c r="F9494" s="2"/>
      <c r="G9494" s="2">
        <f>SUM(G9478:G9493)</f>
        <v>-178.38</v>
      </c>
      <c r="H9494" s="2"/>
      <c r="I9494" s="2"/>
      <c r="J9494" s="2"/>
      <c r="K9494" s="2"/>
      <c r="L9494" s="2"/>
      <c r="M9494" s="2"/>
      <c r="N9494" s="2"/>
      <c r="O9494" s="2"/>
      <c r="P9494" s="2"/>
      <c r="Q9494" s="2">
        <f>SUM(Q9478:Q9493)</f>
        <v>134800</v>
      </c>
      <c r="R9494" s="2"/>
    </row>
    <row r="9495" customFormat="1" spans="3:8">
      <c r="C9495" s="5"/>
      <c r="D9495" s="5"/>
      <c r="E9495" s="5"/>
      <c r="H9495" s="6">
        <v>42257</v>
      </c>
    </row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spans="2:18">
      <c r="B9505" s="2" t="str">
        <f>"币种"</f>
        <v>币种</v>
      </c>
      <c r="C9505" s="2" t="str">
        <f>"余额"</f>
        <v>余额</v>
      </c>
      <c r="D9505" s="2" t="str">
        <f>"可用"</f>
        <v>可用</v>
      </c>
      <c r="E9505" s="2" t="str">
        <f>"可取"</f>
        <v>可取</v>
      </c>
      <c r="F9505" s="2" t="str">
        <f>"参考市值"</f>
        <v>参考市值</v>
      </c>
      <c r="G9505" s="2" t="str">
        <f>"资产"</f>
        <v>资产</v>
      </c>
      <c r="H9505" s="2" t="str">
        <f>"盈亏"</f>
        <v>盈亏</v>
      </c>
      <c r="I9505" s="2"/>
      <c r="J9505" s="2"/>
      <c r="K9505" s="2"/>
      <c r="L9505" s="2"/>
      <c r="M9505" s="2"/>
      <c r="N9505" s="2"/>
      <c r="O9505" s="2"/>
      <c r="P9505" s="2"/>
      <c r="Q9505" s="2"/>
      <c r="R9505" s="2"/>
    </row>
    <row r="9506" spans="2:18">
      <c r="B9506" s="2" t="str">
        <f>"人民币"</f>
        <v>人民币</v>
      </c>
      <c r="C9506" s="2" t="str">
        <f>"5508.71"</f>
        <v>5508.71</v>
      </c>
      <c r="D9506" s="2" t="str">
        <f>"138.54"</f>
        <v>138.54</v>
      </c>
      <c r="E9506" s="2" t="str">
        <f>"138.54"</f>
        <v>138.54</v>
      </c>
      <c r="F9506" s="2" t="str">
        <f>"91616.00"</f>
        <v>91616.00</v>
      </c>
      <c r="G9506" s="2" t="str">
        <f>"91754.54"</f>
        <v>91754.54</v>
      </c>
      <c r="H9506" s="2" t="str">
        <f>"-9194.42"</f>
        <v>-9194.42</v>
      </c>
      <c r="I9506" s="2"/>
      <c r="J9506" s="2"/>
      <c r="K9506" s="2"/>
      <c r="L9506" s="2"/>
      <c r="M9506" s="2"/>
      <c r="N9506" s="2"/>
      <c r="O9506" s="2"/>
      <c r="P9506" s="2"/>
      <c r="Q9506" s="2"/>
      <c r="R9506" s="2"/>
    </row>
    <row r="9507" spans="2:18"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8"/>
    </row>
    <row r="9508" spans="2:18">
      <c r="B9508" s="2" t="s">
        <v>0</v>
      </c>
      <c r="C9508" s="2" t="str">
        <f>"证券数量"</f>
        <v>证券数量</v>
      </c>
      <c r="D9508" s="2" t="s">
        <v>1</v>
      </c>
      <c r="E9508" s="2" t="str">
        <f>"价格币种"</f>
        <v>价格币种</v>
      </c>
      <c r="F9508" s="2" t="str">
        <f>"成本价"</f>
        <v>成本价</v>
      </c>
      <c r="G9508" s="2" t="str">
        <f>"浮动盈亏"</f>
        <v>浮动盈亏</v>
      </c>
      <c r="H9508" s="2" t="str">
        <f>"盈亏比例(%)"</f>
        <v>盈亏比例(%)</v>
      </c>
      <c r="I9508" s="2" t="str">
        <f>"折算汇率"</f>
        <v>折算汇率</v>
      </c>
      <c r="J9508" s="2" t="str">
        <f>"最新市值"</f>
        <v>最新市值</v>
      </c>
      <c r="K9508" s="2" t="str">
        <f>"当前价"</f>
        <v>当前价</v>
      </c>
      <c r="L9508" s="2" t="str">
        <f>"今买数量"</f>
        <v>今买数量</v>
      </c>
      <c r="M9508" s="2" t="str">
        <f>"今卖数量"</f>
        <v>今卖数量</v>
      </c>
      <c r="N9508" s="2" t="str">
        <f>"证券代码"</f>
        <v>证券代码</v>
      </c>
      <c r="O9508" s="2" t="str">
        <f>"股东代码"</f>
        <v>股东代码</v>
      </c>
      <c r="P9508" s="2" t="str">
        <f>"成本金额"</f>
        <v>成本金额</v>
      </c>
      <c r="Q9508" s="2" t="s">
        <v>2</v>
      </c>
      <c r="R9508" s="2"/>
    </row>
    <row r="9509" spans="2:18">
      <c r="B9509" s="2" t="s">
        <v>4</v>
      </c>
      <c r="C9509" s="9" t="s">
        <v>5</v>
      </c>
      <c r="D9509" s="9" t="s">
        <v>5</v>
      </c>
      <c r="E9509" s="2" t="str">
        <f t="shared" ref="E9509:E9524" si="2837">"人民币"</f>
        <v>人民币</v>
      </c>
      <c r="F9509" s="2">
        <v>19.758</v>
      </c>
      <c r="G9509" s="2">
        <v>-1294.53</v>
      </c>
      <c r="H9509" s="2">
        <v>-8.19</v>
      </c>
      <c r="I9509" s="9" t="s">
        <v>6</v>
      </c>
      <c r="J9509" s="2">
        <v>14512</v>
      </c>
      <c r="K9509" s="2">
        <v>18.14</v>
      </c>
      <c r="L9509" s="2">
        <v>0</v>
      </c>
      <c r="M9509" s="2">
        <v>0</v>
      </c>
      <c r="N9509" s="2" t="str">
        <f>"000936"</f>
        <v>000936</v>
      </c>
      <c r="O9509" s="2" t="str">
        <f t="shared" ref="O9509:O9512" si="2838">"0157472516"</f>
        <v>0157472516</v>
      </c>
      <c r="P9509" s="2" t="str">
        <f>"15806.53"</f>
        <v>15806.53</v>
      </c>
      <c r="Q9509" s="2">
        <v>30</v>
      </c>
      <c r="R9509" s="2">
        <f t="shared" ref="R9509:R9524" si="2839">Q9509*C9509</f>
        <v>24000</v>
      </c>
    </row>
    <row r="9510" spans="2:18">
      <c r="B9510" s="2" t="str">
        <f>"创业板B"</f>
        <v>创业板B</v>
      </c>
      <c r="C9510" s="2">
        <v>10000</v>
      </c>
      <c r="D9510" s="2">
        <v>10000</v>
      </c>
      <c r="E9510" s="2" t="str">
        <f>"人民币"</f>
        <v>人民币</v>
      </c>
      <c r="F9510" s="2">
        <v>1.116</v>
      </c>
      <c r="G9510" s="2">
        <v>-927.5</v>
      </c>
      <c r="H9510" s="2">
        <v>-8.33</v>
      </c>
      <c r="I9510" s="2"/>
      <c r="J9510" s="2">
        <v>10230</v>
      </c>
      <c r="K9510" s="2">
        <v>1.023</v>
      </c>
      <c r="L9510" s="2">
        <v>0</v>
      </c>
      <c r="M9510" s="2">
        <v>0</v>
      </c>
      <c r="N9510" s="2" t="str">
        <f>"150153"</f>
        <v>150153</v>
      </c>
      <c r="O9510" s="2" t="str">
        <f>"0157472516"</f>
        <v>0157472516</v>
      </c>
      <c r="P9510" s="2" t="str">
        <f>"11157.50"</f>
        <v>11157.50</v>
      </c>
      <c r="Q9510" s="2">
        <v>1.3</v>
      </c>
      <c r="R9510" s="2">
        <f>Q9510*C9510</f>
        <v>13000</v>
      </c>
    </row>
    <row r="9511" spans="2:18">
      <c r="B9511" s="2" t="s">
        <v>7</v>
      </c>
      <c r="C9511" s="2">
        <v>600</v>
      </c>
      <c r="D9511" s="2">
        <v>600</v>
      </c>
      <c r="E9511" s="2" t="str">
        <f>"人民币"</f>
        <v>人民币</v>
      </c>
      <c r="F9511" s="2">
        <v>17.548</v>
      </c>
      <c r="G9511" s="2">
        <v>-310.88</v>
      </c>
      <c r="H9511" s="2">
        <v>-2.95</v>
      </c>
      <c r="I9511" s="2"/>
      <c r="J9511" s="2">
        <v>10218</v>
      </c>
      <c r="K9511" s="2">
        <v>17.03</v>
      </c>
      <c r="L9511" s="2">
        <v>0</v>
      </c>
      <c r="M9511" s="2">
        <v>0</v>
      </c>
      <c r="N9511" s="2" t="str">
        <f>"600008"</f>
        <v>600008</v>
      </c>
      <c r="O9511" s="2" t="str">
        <f t="shared" ref="O9511:O9514" si="2840">"A453612732"</f>
        <v>A453612732</v>
      </c>
      <c r="P9511" s="2" t="str">
        <f>"10528.88"</f>
        <v>10528.88</v>
      </c>
      <c r="Q9511" s="2">
        <v>25</v>
      </c>
      <c r="R9511" s="2">
        <f>Q9511*C9511</f>
        <v>15000</v>
      </c>
    </row>
    <row r="9512" spans="2:18">
      <c r="B9512" s="2" t="str">
        <f>"华英农业"</f>
        <v>华英农业</v>
      </c>
      <c r="C9512" s="2">
        <v>600</v>
      </c>
      <c r="D9512" s="2">
        <v>300</v>
      </c>
      <c r="E9512" s="2" t="str">
        <f>"人民币"</f>
        <v>人民币</v>
      </c>
      <c r="F9512" s="2">
        <v>14.948</v>
      </c>
      <c r="G9512" s="2">
        <v>-418.66</v>
      </c>
      <c r="H9512" s="2">
        <v>-4.67</v>
      </c>
      <c r="I9512" s="2"/>
      <c r="J9512" s="2">
        <v>8550</v>
      </c>
      <c r="K9512" s="2">
        <v>14.25</v>
      </c>
      <c r="L9512" s="2">
        <v>300</v>
      </c>
      <c r="M9512" s="2">
        <v>0</v>
      </c>
      <c r="N9512" s="2" t="str">
        <f>"002321"</f>
        <v>002321</v>
      </c>
      <c r="O9512" s="2" t="str">
        <f>"0157472516"</f>
        <v>0157472516</v>
      </c>
      <c r="P9512" s="2" t="str">
        <f>"8968.66"</f>
        <v>8968.66</v>
      </c>
      <c r="Q9512" s="2">
        <v>25</v>
      </c>
      <c r="R9512" s="2">
        <f>Q9512*C9512</f>
        <v>15000</v>
      </c>
    </row>
    <row r="9513" spans="2:18">
      <c r="B9513" s="2" t="str">
        <f>"*ST阳化"</f>
        <v>*ST阳化</v>
      </c>
      <c r="C9513" s="2">
        <v>900</v>
      </c>
      <c r="D9513" s="2">
        <v>600</v>
      </c>
      <c r="E9513" s="2" t="str">
        <f>"人民币"</f>
        <v>人民币</v>
      </c>
      <c r="F9513" s="2">
        <v>7.599</v>
      </c>
      <c r="G9513" s="2">
        <v>-80.2</v>
      </c>
      <c r="H9513" s="2">
        <v>-1.17</v>
      </c>
      <c r="I9513" s="2"/>
      <c r="J9513" s="2">
        <v>6759</v>
      </c>
      <c r="K9513" s="2">
        <v>7.51</v>
      </c>
      <c r="L9513" s="2">
        <v>300</v>
      </c>
      <c r="M9513" s="2">
        <v>0</v>
      </c>
      <c r="N9513" s="2" t="str">
        <f>"600691"</f>
        <v>600691</v>
      </c>
      <c r="O9513" s="2" t="str">
        <f>"A453612732"</f>
        <v>A453612732</v>
      </c>
      <c r="P9513" s="2" t="str">
        <f>"6839.20"</f>
        <v>6839.20</v>
      </c>
      <c r="Q9513" s="2">
        <v>11</v>
      </c>
      <c r="R9513" s="2">
        <f>Q9513*C9513</f>
        <v>9900</v>
      </c>
    </row>
    <row r="9514" spans="2:18">
      <c r="B9514" s="2" t="str">
        <f>"雪峰科技"</f>
        <v>雪峰科技</v>
      </c>
      <c r="C9514" s="2">
        <v>200</v>
      </c>
      <c r="D9514" s="2">
        <v>100</v>
      </c>
      <c r="E9514" s="2" t="str">
        <f>"人民币"</f>
        <v>人民币</v>
      </c>
      <c r="F9514" s="2">
        <v>37.898</v>
      </c>
      <c r="G9514" s="2">
        <v>-1239.59</v>
      </c>
      <c r="H9514" s="2">
        <v>-16.35</v>
      </c>
      <c r="I9514" s="2"/>
      <c r="J9514" s="2">
        <v>6340</v>
      </c>
      <c r="K9514" s="2">
        <v>31.7</v>
      </c>
      <c r="L9514" s="2">
        <v>100</v>
      </c>
      <c r="M9514" s="2">
        <v>0</v>
      </c>
      <c r="N9514" s="2" t="str">
        <f>"603227"</f>
        <v>603227</v>
      </c>
      <c r="O9514" s="2" t="str">
        <f>"A453612732"</f>
        <v>A453612732</v>
      </c>
      <c r="P9514" s="2" t="str">
        <f>"7579.59"</f>
        <v>7579.59</v>
      </c>
      <c r="Q9514" s="2">
        <v>42</v>
      </c>
      <c r="R9514" s="2">
        <f>Q9514*C9514</f>
        <v>8400</v>
      </c>
    </row>
    <row r="9515" spans="2:18">
      <c r="B9515" s="2" t="str">
        <f>"三花股份"</f>
        <v>三花股份</v>
      </c>
      <c r="C9515" s="2">
        <v>400</v>
      </c>
      <c r="D9515" s="2">
        <v>400</v>
      </c>
      <c r="E9515" s="2" t="str">
        <f>"人民币"</f>
        <v>人民币</v>
      </c>
      <c r="F9515" s="2">
        <v>13.737</v>
      </c>
      <c r="G9515" s="2">
        <v>69.25</v>
      </c>
      <c r="H9515" s="2">
        <v>1.26</v>
      </c>
      <c r="I9515" s="2"/>
      <c r="J9515" s="2">
        <v>5564</v>
      </c>
      <c r="K9515" s="2">
        <v>13.91</v>
      </c>
      <c r="L9515" s="2">
        <v>0</v>
      </c>
      <c r="M9515" s="2">
        <v>0</v>
      </c>
      <c r="N9515" s="2" t="str">
        <f>"002050"</f>
        <v>002050</v>
      </c>
      <c r="O9515" s="2" t="str">
        <f t="shared" ref="O9515:O9520" si="2841">"0157472516"</f>
        <v>0157472516</v>
      </c>
      <c r="P9515" s="2" t="str">
        <f>"5494.75"</f>
        <v>5494.75</v>
      </c>
      <c r="Q9515" s="2">
        <v>20</v>
      </c>
      <c r="R9515" s="2">
        <f>Q9515*C9515</f>
        <v>8000</v>
      </c>
    </row>
    <row r="9516" spans="2:18">
      <c r="B9516" s="2" t="str">
        <f>"农 产 品"</f>
        <v>农 产 品</v>
      </c>
      <c r="C9516" s="2">
        <v>200</v>
      </c>
      <c r="D9516" s="2">
        <v>200</v>
      </c>
      <c r="E9516" s="2" t="str">
        <f>"人民币"</f>
        <v>人民币</v>
      </c>
      <c r="F9516" s="2">
        <v>25.665</v>
      </c>
      <c r="G9516" s="2">
        <v>-601</v>
      </c>
      <c r="H9516" s="2">
        <v>-11.71</v>
      </c>
      <c r="I9516" s="2"/>
      <c r="J9516" s="2">
        <v>4532</v>
      </c>
      <c r="K9516" s="2">
        <v>22.66</v>
      </c>
      <c r="L9516" s="2">
        <v>0</v>
      </c>
      <c r="M9516" s="2">
        <v>0</v>
      </c>
      <c r="N9516" s="2" t="str">
        <f>"000061"</f>
        <v>000061</v>
      </c>
      <c r="O9516" s="2" t="str">
        <f>"0157472516"</f>
        <v>0157472516</v>
      </c>
      <c r="P9516" s="2" t="str">
        <f>"5133.00"</f>
        <v>5133.00</v>
      </c>
      <c r="Q9516" s="2">
        <v>35</v>
      </c>
      <c r="R9516" s="2">
        <f>Q9516*C9516</f>
        <v>7000</v>
      </c>
    </row>
    <row r="9517" spans="2:18">
      <c r="B9517" s="2" t="str">
        <f>"北京城建"</f>
        <v>北京城建</v>
      </c>
      <c r="C9517" s="2">
        <v>200</v>
      </c>
      <c r="D9517" s="2">
        <v>200</v>
      </c>
      <c r="E9517" s="2" t="str">
        <f>"人民币"</f>
        <v>人民币</v>
      </c>
      <c r="F9517" s="2">
        <v>24.605</v>
      </c>
      <c r="G9517" s="2">
        <v>-394.99</v>
      </c>
      <c r="H9517" s="2">
        <v>-8.03</v>
      </c>
      <c r="I9517" s="2"/>
      <c r="J9517" s="2">
        <v>4526</v>
      </c>
      <c r="K9517" s="2">
        <v>22.63</v>
      </c>
      <c r="L9517" s="2">
        <v>0</v>
      </c>
      <c r="M9517" s="2">
        <v>0</v>
      </c>
      <c r="N9517" s="2" t="str">
        <f>"600266"</f>
        <v>600266</v>
      </c>
      <c r="O9517" s="2" t="str">
        <f t="shared" ref="O9517:O9519" si="2842">"A453612732"</f>
        <v>A453612732</v>
      </c>
      <c r="P9517" s="2" t="str">
        <f>"4920.99"</f>
        <v>4920.99</v>
      </c>
      <c r="Q9517" s="2">
        <v>28</v>
      </c>
      <c r="R9517" s="2">
        <f>Q9517*C9517</f>
        <v>5600</v>
      </c>
    </row>
    <row r="9518" spans="2:18">
      <c r="B9518" s="2" t="str">
        <f>"上汽集团"</f>
        <v>上汽集团</v>
      </c>
      <c r="C9518" s="2">
        <v>200</v>
      </c>
      <c r="D9518" s="2">
        <v>200</v>
      </c>
      <c r="E9518" s="2" t="str">
        <f>"人民币"</f>
        <v>人民币</v>
      </c>
      <c r="F9518" s="2">
        <v>24.736</v>
      </c>
      <c r="G9518" s="2">
        <v>-449.12</v>
      </c>
      <c r="H9518" s="2">
        <v>-9.08</v>
      </c>
      <c r="I9518" s="2"/>
      <c r="J9518" s="2">
        <v>4498</v>
      </c>
      <c r="K9518" s="2">
        <v>22.49</v>
      </c>
      <c r="L9518" s="2">
        <v>0</v>
      </c>
      <c r="M9518" s="2">
        <v>0</v>
      </c>
      <c r="N9518" s="2" t="str">
        <f>"600104"</f>
        <v>600104</v>
      </c>
      <c r="O9518" s="2" t="str">
        <f>"A453612732"</f>
        <v>A453612732</v>
      </c>
      <c r="P9518" s="2" t="str">
        <f>"4947.12"</f>
        <v>4947.12</v>
      </c>
      <c r="Q9518" s="2">
        <v>35</v>
      </c>
      <c r="R9518" s="2">
        <f>Q9518*C9518</f>
        <v>7000</v>
      </c>
    </row>
    <row r="9519" spans="2:18">
      <c r="B9519" s="2" t="str">
        <f>"中海集运"</f>
        <v>中海集运</v>
      </c>
      <c r="C9519" s="2">
        <v>400</v>
      </c>
      <c r="D9519" s="2">
        <v>400</v>
      </c>
      <c r="E9519" s="2" t="str">
        <f>"人民币"</f>
        <v>人民币</v>
      </c>
      <c r="F9519" s="2">
        <v>9.099</v>
      </c>
      <c r="G9519" s="2">
        <v>-167.68</v>
      </c>
      <c r="H9519" s="2">
        <v>-4.6</v>
      </c>
      <c r="I9519" s="2"/>
      <c r="J9519" s="2">
        <v>3472</v>
      </c>
      <c r="K9519" s="2">
        <v>8.68</v>
      </c>
      <c r="L9519" s="2">
        <v>0</v>
      </c>
      <c r="M9519" s="2">
        <v>0</v>
      </c>
      <c r="N9519" s="2" t="str">
        <f>"601866"</f>
        <v>601866</v>
      </c>
      <c r="O9519" s="2" t="str">
        <f>"A453612732"</f>
        <v>A453612732</v>
      </c>
      <c r="P9519" s="2" t="str">
        <f>"3639.68"</f>
        <v>3639.68</v>
      </c>
      <c r="Q9519" s="2">
        <v>12</v>
      </c>
      <c r="R9519" s="2">
        <f>Q9519*C9519</f>
        <v>4800</v>
      </c>
    </row>
    <row r="9520" spans="2:18">
      <c r="B9520" s="2" t="str">
        <f>"中航军B"</f>
        <v>中航军B</v>
      </c>
      <c r="C9520" s="2">
        <v>3000</v>
      </c>
      <c r="D9520" s="2">
        <v>3000</v>
      </c>
      <c r="E9520" s="2" t="str">
        <f>"人民币"</f>
        <v>人民币</v>
      </c>
      <c r="F9520" s="2">
        <v>0.972</v>
      </c>
      <c r="G9520" s="2">
        <v>-62</v>
      </c>
      <c r="H9520" s="2">
        <v>-2.16</v>
      </c>
      <c r="I9520" s="2"/>
      <c r="J9520" s="2">
        <v>2853</v>
      </c>
      <c r="K9520" s="2">
        <v>0.951</v>
      </c>
      <c r="L9520" s="2">
        <v>0</v>
      </c>
      <c r="M9520" s="2">
        <v>0</v>
      </c>
      <c r="N9520" s="2" t="str">
        <f>"150222"</f>
        <v>150222</v>
      </c>
      <c r="O9520" s="2" t="str">
        <f>"0157472516"</f>
        <v>0157472516</v>
      </c>
      <c r="P9520" s="2" t="str">
        <f>"2915.00"</f>
        <v>2915.00</v>
      </c>
      <c r="Q9520" s="2">
        <v>1.1</v>
      </c>
      <c r="R9520" s="2">
        <f>Q9520*C9520</f>
        <v>3300</v>
      </c>
    </row>
    <row r="9521" spans="2:18">
      <c r="B9521" s="2" t="str">
        <f>"华贸物流"</f>
        <v>华贸物流</v>
      </c>
      <c r="C9521" s="2">
        <v>200</v>
      </c>
      <c r="D9521" s="2">
        <v>200</v>
      </c>
      <c r="E9521" s="2" t="str">
        <f>"人民币"</f>
        <v>人民币</v>
      </c>
      <c r="F9521" s="2">
        <v>16.576</v>
      </c>
      <c r="G9521" s="2">
        <v>-473.12</v>
      </c>
      <c r="H9521" s="2">
        <v>-14.27</v>
      </c>
      <c r="I9521" s="2"/>
      <c r="J9521" s="2">
        <v>2842</v>
      </c>
      <c r="K9521" s="2">
        <v>14.21</v>
      </c>
      <c r="L9521" s="2">
        <v>0</v>
      </c>
      <c r="M9521" s="2">
        <v>0</v>
      </c>
      <c r="N9521" s="2" t="str">
        <f>"603128"</f>
        <v>603128</v>
      </c>
      <c r="O9521" s="2" t="str">
        <f t="shared" ref="O9521:O9524" si="2843">"A453612732"</f>
        <v>A453612732</v>
      </c>
      <c r="P9521" s="2" t="str">
        <f>"3315.12"</f>
        <v>3315.12</v>
      </c>
      <c r="Q9521" s="2">
        <v>20</v>
      </c>
      <c r="R9521" s="2">
        <f>Q9521*C9521</f>
        <v>4000</v>
      </c>
    </row>
    <row r="9522" spans="2:18">
      <c r="B9522" s="2" t="str">
        <f>"盛达矿业"</f>
        <v>盛达矿业</v>
      </c>
      <c r="C9522" s="2">
        <v>100</v>
      </c>
      <c r="D9522" s="2">
        <v>100</v>
      </c>
      <c r="E9522" s="2" t="str">
        <f>"人民币"</f>
        <v>人民币</v>
      </c>
      <c r="F9522" s="2">
        <v>38.308</v>
      </c>
      <c r="G9522" s="2">
        <v>-1175.77</v>
      </c>
      <c r="H9522" s="2">
        <v>-30.69</v>
      </c>
      <c r="I9522" s="2"/>
      <c r="J9522" s="2">
        <v>2655</v>
      </c>
      <c r="K9522" s="2">
        <v>26.55</v>
      </c>
      <c r="L9522" s="2">
        <v>0</v>
      </c>
      <c r="M9522" s="2">
        <v>100</v>
      </c>
      <c r="N9522" s="2" t="str">
        <f>"000603"</f>
        <v>000603</v>
      </c>
      <c r="O9522" s="2" t="str">
        <f>"0157472516"</f>
        <v>0157472516</v>
      </c>
      <c r="P9522" s="2" t="str">
        <f>"3830.77"</f>
        <v>3830.77</v>
      </c>
      <c r="Q9522" s="2">
        <v>40</v>
      </c>
      <c r="R9522" s="2">
        <f>Q9522*C9522</f>
        <v>4000</v>
      </c>
    </row>
    <row r="9523" spans="2:18">
      <c r="B9523" s="2" t="str">
        <f>"大众交通"</f>
        <v>大众交通</v>
      </c>
      <c r="C9523" s="2">
        <v>100</v>
      </c>
      <c r="D9523" s="2">
        <v>100</v>
      </c>
      <c r="E9523" s="2" t="str">
        <f>"人民币"</f>
        <v>人民币</v>
      </c>
      <c r="F9523" s="2">
        <v>30.941</v>
      </c>
      <c r="G9523" s="2">
        <v>-1037.13</v>
      </c>
      <c r="H9523" s="2">
        <v>-33.52</v>
      </c>
      <c r="I9523" s="2"/>
      <c r="J9523" s="2">
        <v>2057</v>
      </c>
      <c r="K9523" s="2">
        <v>20.57</v>
      </c>
      <c r="L9523" s="2">
        <v>0</v>
      </c>
      <c r="M9523" s="2">
        <v>0</v>
      </c>
      <c r="N9523" s="2" t="str">
        <f>"600611"</f>
        <v>600611</v>
      </c>
      <c r="O9523" s="2" t="str">
        <f>"A453612732"</f>
        <v>A453612732</v>
      </c>
      <c r="P9523" s="2" t="str">
        <f>"3094.13"</f>
        <v>3094.13</v>
      </c>
      <c r="Q9523" s="2">
        <v>28</v>
      </c>
      <c r="R9523" s="2">
        <f>Q9523*C9523</f>
        <v>2800</v>
      </c>
    </row>
    <row r="9524" spans="2:18">
      <c r="B9524" s="2" t="str">
        <f>"中国中车"</f>
        <v>中国中车</v>
      </c>
      <c r="C9524" s="2">
        <v>100</v>
      </c>
      <c r="D9524" s="2">
        <v>100</v>
      </c>
      <c r="E9524" s="2" t="str">
        <f>"人民币"</f>
        <v>人民币</v>
      </c>
      <c r="F9524" s="2">
        <v>26.395</v>
      </c>
      <c r="G9524" s="2">
        <v>-631.5</v>
      </c>
      <c r="H9524" s="2">
        <v>-23.92</v>
      </c>
      <c r="I9524" s="2"/>
      <c r="J9524" s="2">
        <v>2008</v>
      </c>
      <c r="K9524" s="2">
        <v>20.08</v>
      </c>
      <c r="L9524" s="2">
        <v>0</v>
      </c>
      <c r="M9524" s="2">
        <v>100</v>
      </c>
      <c r="N9524" s="2" t="str">
        <f>"601766"</f>
        <v>601766</v>
      </c>
      <c r="O9524" s="2" t="str">
        <f>"A453612732"</f>
        <v>A453612732</v>
      </c>
      <c r="P9524" s="2" t="str">
        <f>"2639.50"</f>
        <v>2639.50</v>
      </c>
      <c r="Q9524" s="2">
        <v>30</v>
      </c>
      <c r="R9524" s="2">
        <f>Q9524*C9524</f>
        <v>3000</v>
      </c>
    </row>
    <row r="9525" spans="2:18">
      <c r="B9525" s="2" t="s">
        <v>8</v>
      </c>
      <c r="C9525" s="2" t="s">
        <v>9</v>
      </c>
      <c r="D9525" s="4" t="s">
        <v>10</v>
      </c>
      <c r="E9525" s="4"/>
      <c r="F9525" s="4"/>
      <c r="G9525" s="2"/>
      <c r="H9525" s="2">
        <f>SUM(H9509:H9524)</f>
        <v>-178.38</v>
      </c>
      <c r="I9525" s="2"/>
      <c r="J9525" s="2"/>
      <c r="K9525" s="2"/>
      <c r="L9525" s="2"/>
      <c r="M9525" s="2"/>
      <c r="N9525" s="2"/>
      <c r="O9525" s="2"/>
      <c r="P9525" s="2"/>
      <c r="Q9525" s="2"/>
      <c r="R9525" s="2">
        <f>SUM(R9509:R9524)</f>
        <v>134800</v>
      </c>
    </row>
    <row r="9526" customFormat="1" spans="4:9">
      <c r="D9526" s="5"/>
      <c r="E9526" s="5"/>
      <c r="F9526" s="5"/>
      <c r="I9526" s="6">
        <v>42257</v>
      </c>
    </row>
    <row r="9527" customFormat="1" spans="11:11">
      <c r="K9527" s="6">
        <f>I9526+1</f>
        <v>42258</v>
      </c>
    </row>
    <row r="9528" customFormat="1" spans="3:12">
      <c r="C9528" t="s">
        <v>11</v>
      </c>
      <c r="L9528" s="7">
        <f ca="1">NOW()</f>
        <v>42259.9654398148</v>
      </c>
    </row>
    <row r="9529" customFormat="1" spans="10:10">
      <c r="J9529" t="e">
        <f>E9521+1</f>
        <v>#VALUE!</v>
      </c>
    </row>
    <row r="9530" customFormat="1" spans="7:7">
      <c r="G9530" t="s">
        <v>12</v>
      </c>
    </row>
    <row r="9531" customFormat="1" spans="6:6">
      <c r="F9531" t="s">
        <v>13</v>
      </c>
    </row>
    <row r="9532" spans="1:17">
      <c r="A9532" s="2" t="str">
        <f>"币种"</f>
        <v>币种</v>
      </c>
      <c r="B9532" s="2" t="str">
        <f>"余额"</f>
        <v>余额</v>
      </c>
      <c r="C9532" s="2" t="str">
        <f>"可用"</f>
        <v>可用</v>
      </c>
      <c r="D9532" s="2" t="str">
        <f>"可取"</f>
        <v>可取</v>
      </c>
      <c r="E9532" s="2" t="str">
        <f>"参考市值"</f>
        <v>参考市值</v>
      </c>
      <c r="F9532" s="2" t="str">
        <f>"资产"</f>
        <v>资产</v>
      </c>
      <c r="G9532" s="2" t="str">
        <f>"盈亏"</f>
        <v>盈亏</v>
      </c>
      <c r="H9532" s="2"/>
      <c r="I9532" s="2"/>
      <c r="J9532" s="2"/>
      <c r="K9532" s="2"/>
      <c r="L9532" s="2"/>
      <c r="M9532" s="2"/>
      <c r="N9532" s="2"/>
      <c r="O9532" s="2"/>
      <c r="P9532" s="2"/>
      <c r="Q9532" s="2"/>
    </row>
    <row r="9533" spans="1:17">
      <c r="A9533" s="2" t="str">
        <f>"人民币"</f>
        <v>人民币</v>
      </c>
      <c r="B9533" s="2" t="str">
        <f>"5508.71"</f>
        <v>5508.71</v>
      </c>
      <c r="C9533" s="2" t="str">
        <f>"138.54"</f>
        <v>138.54</v>
      </c>
      <c r="D9533" s="2" t="str">
        <f>"138.54"</f>
        <v>138.54</v>
      </c>
      <c r="E9533" s="2" t="str">
        <f>"91616.00"</f>
        <v>91616.00</v>
      </c>
      <c r="F9533" s="2" t="str">
        <f>"91754.54"</f>
        <v>91754.54</v>
      </c>
      <c r="G9533" s="2" t="str">
        <f>"-9194.42"</f>
        <v>-9194.42</v>
      </c>
      <c r="H9533" s="2"/>
      <c r="I9533" s="2"/>
      <c r="J9533" s="2"/>
      <c r="K9533" s="2"/>
      <c r="L9533" s="2"/>
      <c r="M9533" s="2"/>
      <c r="N9533" s="2"/>
      <c r="O9533" s="2"/>
      <c r="P9533" s="2"/>
      <c r="Q9533" s="2"/>
    </row>
    <row r="9534" spans="1:17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8"/>
    </row>
    <row r="9535" spans="1:18">
      <c r="A9535" s="2" t="s">
        <v>0</v>
      </c>
      <c r="B9535" s="2" t="str">
        <f>"证券数量"</f>
        <v>证券数量</v>
      </c>
      <c r="C9535" s="2" t="s">
        <v>1</v>
      </c>
      <c r="D9535" s="2" t="str">
        <f>"价格币种"</f>
        <v>价格币种</v>
      </c>
      <c r="E9535" s="2" t="str">
        <f>"成本价"</f>
        <v>成本价</v>
      </c>
      <c r="F9535" s="2" t="str">
        <f>"浮动盈亏"</f>
        <v>浮动盈亏</v>
      </c>
      <c r="G9535" s="2" t="str">
        <f>"盈亏比例(%)"</f>
        <v>盈亏比例(%)</v>
      </c>
      <c r="H9535" s="2" t="str">
        <f>"折算汇率"</f>
        <v>折算汇率</v>
      </c>
      <c r="I9535" s="2" t="str">
        <f>"最新市值"</f>
        <v>最新市值</v>
      </c>
      <c r="J9535" s="2" t="str">
        <f>"当前价"</f>
        <v>当前价</v>
      </c>
      <c r="K9535" s="2" t="str">
        <f>"今买数量"</f>
        <v>今买数量</v>
      </c>
      <c r="L9535" s="2" t="str">
        <f>"今卖数量"</f>
        <v>今卖数量</v>
      </c>
      <c r="M9535" s="2" t="str">
        <f>"证券代码"</f>
        <v>证券代码</v>
      </c>
      <c r="N9535" s="2" t="str">
        <f>"股东代码"</f>
        <v>股东代码</v>
      </c>
      <c r="O9535" s="2" t="str">
        <f>"成本金额"</f>
        <v>成本金额</v>
      </c>
      <c r="P9535" s="2" t="s">
        <v>2</v>
      </c>
      <c r="Q9535" s="2"/>
      <c r="R9535" s="2" t="s">
        <v>3</v>
      </c>
    </row>
    <row r="9536" spans="1:18">
      <c r="A9536" s="2" t="s">
        <v>4</v>
      </c>
      <c r="B9536" s="9" t="s">
        <v>5</v>
      </c>
      <c r="C9536" s="9" t="s">
        <v>5</v>
      </c>
      <c r="D9536" s="2" t="str">
        <f t="shared" ref="D9536:D9551" si="2844">"人民币"</f>
        <v>人民币</v>
      </c>
      <c r="E9536" s="2">
        <v>19.758</v>
      </c>
      <c r="F9536" s="2">
        <v>-1294.53</v>
      </c>
      <c r="G9536" s="2">
        <v>-8.19</v>
      </c>
      <c r="H9536" s="9" t="s">
        <v>6</v>
      </c>
      <c r="I9536" s="2">
        <v>14512</v>
      </c>
      <c r="J9536" s="2">
        <v>18.14</v>
      </c>
      <c r="K9536" s="2">
        <v>0</v>
      </c>
      <c r="L9536" s="2">
        <v>0</v>
      </c>
      <c r="M9536" s="2" t="str">
        <f>"000936"</f>
        <v>000936</v>
      </c>
      <c r="N9536" s="2" t="str">
        <f t="shared" ref="N9536:N9539" si="2845">"0157472516"</f>
        <v>0157472516</v>
      </c>
      <c r="O9536" s="2" t="str">
        <f>"15806.53"</f>
        <v>15806.53</v>
      </c>
      <c r="P9536" s="2">
        <v>30</v>
      </c>
      <c r="Q9536" s="2">
        <f t="shared" ref="Q9536:Q9551" si="2846">P9536*B9536</f>
        <v>24000</v>
      </c>
      <c r="R9536" s="2">
        <f t="shared" ref="R9536:R9551" si="2847">(Q9536-O9536)/O9536*100</f>
        <v>51.835981711356</v>
      </c>
    </row>
    <row r="9537" spans="1:18">
      <c r="A9537" s="2" t="str">
        <f>"创业板B"</f>
        <v>创业板B</v>
      </c>
      <c r="B9537" s="2">
        <v>10000</v>
      </c>
      <c r="C9537" s="2">
        <v>10000</v>
      </c>
      <c r="D9537" s="2" t="str">
        <f>"人民币"</f>
        <v>人民币</v>
      </c>
      <c r="E9537" s="2">
        <v>1.116</v>
      </c>
      <c r="F9537" s="2">
        <v>-927.5</v>
      </c>
      <c r="G9537" s="2">
        <v>-8.33</v>
      </c>
      <c r="H9537" s="2"/>
      <c r="I9537" s="2">
        <v>10230</v>
      </c>
      <c r="J9537" s="2">
        <v>1.023</v>
      </c>
      <c r="K9537" s="2">
        <v>0</v>
      </c>
      <c r="L9537" s="2">
        <v>0</v>
      </c>
      <c r="M9537" s="2" t="str">
        <f>"150153"</f>
        <v>150153</v>
      </c>
      <c r="N9537" s="2" t="str">
        <f>"0157472516"</f>
        <v>0157472516</v>
      </c>
      <c r="O9537" s="2" t="str">
        <f>"11157.50"</f>
        <v>11157.50</v>
      </c>
      <c r="P9537" s="2">
        <v>1.3</v>
      </c>
      <c r="Q9537" s="2">
        <f>P9537*B9537</f>
        <v>13000</v>
      </c>
      <c r="R9537" s="2">
        <f>(Q9537-O9537)/O9537*100</f>
        <v>16.5135559041004</v>
      </c>
    </row>
    <row r="9538" spans="1:18">
      <c r="A9538" s="2" t="s">
        <v>7</v>
      </c>
      <c r="B9538" s="2">
        <v>600</v>
      </c>
      <c r="C9538" s="2">
        <v>600</v>
      </c>
      <c r="D9538" s="2" t="str">
        <f>"人民币"</f>
        <v>人民币</v>
      </c>
      <c r="E9538" s="2">
        <v>17.548</v>
      </c>
      <c r="F9538" s="2">
        <v>-310.88</v>
      </c>
      <c r="G9538" s="2">
        <v>-2.95</v>
      </c>
      <c r="H9538" s="2"/>
      <c r="I9538" s="2">
        <v>10218</v>
      </c>
      <c r="J9538" s="2">
        <v>17.03</v>
      </c>
      <c r="K9538" s="2">
        <v>0</v>
      </c>
      <c r="L9538" s="2">
        <v>0</v>
      </c>
      <c r="M9538" s="2" t="str">
        <f>"600008"</f>
        <v>600008</v>
      </c>
      <c r="N9538" s="2" t="str">
        <f t="shared" ref="N9538:N9541" si="2848">"A453612732"</f>
        <v>A453612732</v>
      </c>
      <c r="O9538" s="2" t="str">
        <f>"10528.88"</f>
        <v>10528.88</v>
      </c>
      <c r="P9538" s="2">
        <v>25</v>
      </c>
      <c r="Q9538" s="2">
        <f>P9538*B9538</f>
        <v>15000</v>
      </c>
      <c r="R9538" s="2">
        <f>(Q9538-O9538)/O9538*100</f>
        <v>42.4652954540274</v>
      </c>
    </row>
    <row r="9539" spans="1:18">
      <c r="A9539" s="2" t="str">
        <f>"华英农业"</f>
        <v>华英农业</v>
      </c>
      <c r="B9539" s="2">
        <v>600</v>
      </c>
      <c r="C9539" s="2">
        <v>300</v>
      </c>
      <c r="D9539" s="2" t="str">
        <f>"人民币"</f>
        <v>人民币</v>
      </c>
      <c r="E9539" s="2">
        <v>14.948</v>
      </c>
      <c r="F9539" s="2">
        <v>-418.66</v>
      </c>
      <c r="G9539" s="2">
        <v>-4.67</v>
      </c>
      <c r="H9539" s="2"/>
      <c r="I9539" s="2">
        <v>8550</v>
      </c>
      <c r="J9539" s="2">
        <v>14.25</v>
      </c>
      <c r="K9539" s="2">
        <v>300</v>
      </c>
      <c r="L9539" s="2">
        <v>0</v>
      </c>
      <c r="M9539" s="2" t="str">
        <f>"002321"</f>
        <v>002321</v>
      </c>
      <c r="N9539" s="2" t="str">
        <f>"0157472516"</f>
        <v>0157472516</v>
      </c>
      <c r="O9539" s="2" t="str">
        <f>"8968.66"</f>
        <v>8968.66</v>
      </c>
      <c r="P9539" s="2">
        <v>25</v>
      </c>
      <c r="Q9539" s="2">
        <f>P9539*B9539</f>
        <v>15000</v>
      </c>
      <c r="R9539" s="2">
        <f>(Q9539-O9539)/O9539*100</f>
        <v>67.2490650777262</v>
      </c>
    </row>
    <row r="9540" spans="1:18">
      <c r="A9540" s="2" t="str">
        <f>"*ST阳化"</f>
        <v>*ST阳化</v>
      </c>
      <c r="B9540" s="2">
        <v>900</v>
      </c>
      <c r="C9540" s="2">
        <v>600</v>
      </c>
      <c r="D9540" s="2" t="str">
        <f>"人民币"</f>
        <v>人民币</v>
      </c>
      <c r="E9540" s="2">
        <v>7.599</v>
      </c>
      <c r="F9540" s="2">
        <v>-80.2</v>
      </c>
      <c r="G9540" s="2">
        <v>-1.17</v>
      </c>
      <c r="H9540" s="2"/>
      <c r="I9540" s="2">
        <v>6759</v>
      </c>
      <c r="J9540" s="2">
        <v>7.51</v>
      </c>
      <c r="K9540" s="2">
        <v>300</v>
      </c>
      <c r="L9540" s="2">
        <v>0</v>
      </c>
      <c r="M9540" s="2" t="str">
        <f>"600691"</f>
        <v>600691</v>
      </c>
      <c r="N9540" s="2" t="str">
        <f>"A453612732"</f>
        <v>A453612732</v>
      </c>
      <c r="O9540" s="2" t="str">
        <f>"6839.20"</f>
        <v>6839.20</v>
      </c>
      <c r="P9540" s="2">
        <v>11</v>
      </c>
      <c r="Q9540" s="2">
        <f>P9540*B9540</f>
        <v>9900</v>
      </c>
      <c r="R9540" s="2">
        <f>(Q9540-O9540)/O9540*100</f>
        <v>44.7537723710376</v>
      </c>
    </row>
    <row r="9541" spans="1:18">
      <c r="A9541" s="2" t="str">
        <f>"雪峰科技"</f>
        <v>雪峰科技</v>
      </c>
      <c r="B9541" s="2">
        <v>200</v>
      </c>
      <c r="C9541" s="2">
        <v>100</v>
      </c>
      <c r="D9541" s="2" t="str">
        <f>"人民币"</f>
        <v>人民币</v>
      </c>
      <c r="E9541" s="2">
        <v>37.898</v>
      </c>
      <c r="F9541" s="2">
        <v>-1239.59</v>
      </c>
      <c r="G9541" s="2">
        <v>-16.35</v>
      </c>
      <c r="H9541" s="2"/>
      <c r="I9541" s="2">
        <v>6340</v>
      </c>
      <c r="J9541" s="2">
        <v>31.7</v>
      </c>
      <c r="K9541" s="2">
        <v>100</v>
      </c>
      <c r="L9541" s="2">
        <v>0</v>
      </c>
      <c r="M9541" s="2" t="str">
        <f>"603227"</f>
        <v>603227</v>
      </c>
      <c r="N9541" s="2" t="str">
        <f>"A453612732"</f>
        <v>A453612732</v>
      </c>
      <c r="O9541" s="2" t="str">
        <f>"7579.59"</f>
        <v>7579.59</v>
      </c>
      <c r="P9541" s="2">
        <v>42</v>
      </c>
      <c r="Q9541" s="2">
        <f>P9541*B9541</f>
        <v>8400</v>
      </c>
      <c r="R9541" s="2">
        <f>(Q9541-O9541)/O9541*100</f>
        <v>10.8239363870605</v>
      </c>
    </row>
    <row r="9542" spans="1:18">
      <c r="A9542" s="2" t="str">
        <f>"三花股份"</f>
        <v>三花股份</v>
      </c>
      <c r="B9542" s="2">
        <v>400</v>
      </c>
      <c r="C9542" s="2">
        <v>400</v>
      </c>
      <c r="D9542" s="2" t="str">
        <f>"人民币"</f>
        <v>人民币</v>
      </c>
      <c r="E9542" s="2">
        <v>13.737</v>
      </c>
      <c r="F9542" s="2">
        <v>69.25</v>
      </c>
      <c r="G9542" s="2">
        <v>1.26</v>
      </c>
      <c r="H9542" s="2"/>
      <c r="I9542" s="2">
        <v>5564</v>
      </c>
      <c r="J9542" s="2">
        <v>13.91</v>
      </c>
      <c r="K9542" s="2">
        <v>0</v>
      </c>
      <c r="L9542" s="2">
        <v>0</v>
      </c>
      <c r="M9542" s="2" t="str">
        <f>"002050"</f>
        <v>002050</v>
      </c>
      <c r="N9542" s="2" t="str">
        <f t="shared" ref="N9542:N9547" si="2849">"0157472516"</f>
        <v>0157472516</v>
      </c>
      <c r="O9542" s="2" t="str">
        <f>"5494.75"</f>
        <v>5494.75</v>
      </c>
      <c r="P9542" s="2">
        <v>20</v>
      </c>
      <c r="Q9542" s="2">
        <f>P9542*B9542</f>
        <v>8000</v>
      </c>
      <c r="R9542" s="2">
        <f>(Q9542-O9542)/O9542*100</f>
        <v>45.5935210883116</v>
      </c>
    </row>
    <row r="9543" spans="1:18">
      <c r="A9543" s="2" t="str">
        <f>"农 产 品"</f>
        <v>农 产 品</v>
      </c>
      <c r="B9543" s="2">
        <v>200</v>
      </c>
      <c r="C9543" s="2">
        <v>200</v>
      </c>
      <c r="D9543" s="2" t="str">
        <f>"人民币"</f>
        <v>人民币</v>
      </c>
      <c r="E9543" s="2">
        <v>25.665</v>
      </c>
      <c r="F9543" s="2">
        <v>-601</v>
      </c>
      <c r="G9543" s="2">
        <v>-11.71</v>
      </c>
      <c r="H9543" s="2"/>
      <c r="I9543" s="2">
        <v>4532</v>
      </c>
      <c r="J9543" s="2">
        <v>22.66</v>
      </c>
      <c r="K9543" s="2">
        <v>0</v>
      </c>
      <c r="L9543" s="2">
        <v>0</v>
      </c>
      <c r="M9543" s="2" t="str">
        <f>"000061"</f>
        <v>000061</v>
      </c>
      <c r="N9543" s="2" t="str">
        <f>"0157472516"</f>
        <v>0157472516</v>
      </c>
      <c r="O9543" s="2" t="str">
        <f>"5133.00"</f>
        <v>5133.00</v>
      </c>
      <c r="P9543" s="2">
        <v>35</v>
      </c>
      <c r="Q9543" s="2">
        <f>P9543*B9543</f>
        <v>7000</v>
      </c>
      <c r="R9543" s="2">
        <f>(Q9543-O9543)/O9543*100</f>
        <v>36.3724917202416</v>
      </c>
    </row>
    <row r="9544" spans="1:18">
      <c r="A9544" s="2" t="str">
        <f>"北京城建"</f>
        <v>北京城建</v>
      </c>
      <c r="B9544" s="2">
        <v>200</v>
      </c>
      <c r="C9544" s="2">
        <v>200</v>
      </c>
      <c r="D9544" s="2" t="str">
        <f>"人民币"</f>
        <v>人民币</v>
      </c>
      <c r="E9544" s="2">
        <v>24.605</v>
      </c>
      <c r="F9544" s="2">
        <v>-394.99</v>
      </c>
      <c r="G9544" s="2">
        <v>-8.03</v>
      </c>
      <c r="H9544" s="2"/>
      <c r="I9544" s="2">
        <v>4526</v>
      </c>
      <c r="J9544" s="2">
        <v>22.63</v>
      </c>
      <c r="K9544" s="2">
        <v>0</v>
      </c>
      <c r="L9544" s="2">
        <v>0</v>
      </c>
      <c r="M9544" s="2" t="str">
        <f>"600266"</f>
        <v>600266</v>
      </c>
      <c r="N9544" s="2" t="str">
        <f t="shared" ref="N9544:N9546" si="2850">"A453612732"</f>
        <v>A453612732</v>
      </c>
      <c r="O9544" s="2" t="str">
        <f>"4920.99"</f>
        <v>4920.99</v>
      </c>
      <c r="P9544" s="2">
        <v>28</v>
      </c>
      <c r="Q9544" s="2">
        <f>P9544*B9544</f>
        <v>5600</v>
      </c>
      <c r="R9544" s="2">
        <f>(Q9544-O9544)/O9544*100</f>
        <v>13.7982397850839</v>
      </c>
    </row>
    <row r="9545" spans="1:18">
      <c r="A9545" s="2" t="str">
        <f>"上汽集团"</f>
        <v>上汽集团</v>
      </c>
      <c r="B9545" s="2">
        <v>200</v>
      </c>
      <c r="C9545" s="2">
        <v>200</v>
      </c>
      <c r="D9545" s="2" t="str">
        <f>"人民币"</f>
        <v>人民币</v>
      </c>
      <c r="E9545" s="2">
        <v>24.736</v>
      </c>
      <c r="F9545" s="2">
        <v>-449.12</v>
      </c>
      <c r="G9545" s="2">
        <v>-9.08</v>
      </c>
      <c r="H9545" s="2"/>
      <c r="I9545" s="2">
        <v>4498</v>
      </c>
      <c r="J9545" s="2">
        <v>22.49</v>
      </c>
      <c r="K9545" s="2">
        <v>0</v>
      </c>
      <c r="L9545" s="2">
        <v>0</v>
      </c>
      <c r="M9545" s="2" t="str">
        <f>"600104"</f>
        <v>600104</v>
      </c>
      <c r="N9545" s="2" t="str">
        <f>"A453612732"</f>
        <v>A453612732</v>
      </c>
      <c r="O9545" s="2" t="str">
        <f>"4947.12"</f>
        <v>4947.12</v>
      </c>
      <c r="P9545" s="2">
        <v>35</v>
      </c>
      <c r="Q9545" s="2">
        <f>P9545*B9545</f>
        <v>7000</v>
      </c>
      <c r="R9545" s="2">
        <f>(Q9545-O9545)/O9545*100</f>
        <v>41.4964666310904</v>
      </c>
    </row>
    <row r="9546" spans="1:18">
      <c r="A9546" s="2" t="str">
        <f>"中海集运"</f>
        <v>中海集运</v>
      </c>
      <c r="B9546" s="2">
        <v>400</v>
      </c>
      <c r="C9546" s="2">
        <v>400</v>
      </c>
      <c r="D9546" s="2" t="str">
        <f>"人民币"</f>
        <v>人民币</v>
      </c>
      <c r="E9546" s="2">
        <v>9.099</v>
      </c>
      <c r="F9546" s="2">
        <v>-167.68</v>
      </c>
      <c r="G9546" s="2">
        <v>-4.6</v>
      </c>
      <c r="H9546" s="2"/>
      <c r="I9546" s="2">
        <v>3472</v>
      </c>
      <c r="J9546" s="2">
        <v>8.68</v>
      </c>
      <c r="K9546" s="2">
        <v>0</v>
      </c>
      <c r="L9546" s="2">
        <v>0</v>
      </c>
      <c r="M9546" s="2" t="str">
        <f>"601866"</f>
        <v>601866</v>
      </c>
      <c r="N9546" s="2" t="str">
        <f>"A453612732"</f>
        <v>A453612732</v>
      </c>
      <c r="O9546" s="2" t="str">
        <f>"3639.68"</f>
        <v>3639.68</v>
      </c>
      <c r="P9546" s="2">
        <v>12</v>
      </c>
      <c r="Q9546" s="2">
        <f>P9546*B9546</f>
        <v>4800</v>
      </c>
      <c r="R9546" s="2">
        <f>(Q9546-O9546)/O9546*100</f>
        <v>31.8797256901706</v>
      </c>
    </row>
    <row r="9547" spans="1:18">
      <c r="A9547" s="2" t="str">
        <f>"中航军B"</f>
        <v>中航军B</v>
      </c>
      <c r="B9547" s="2">
        <v>3000</v>
      </c>
      <c r="C9547" s="2">
        <v>3000</v>
      </c>
      <c r="D9547" s="2" t="str">
        <f>"人民币"</f>
        <v>人民币</v>
      </c>
      <c r="E9547" s="2">
        <v>0.972</v>
      </c>
      <c r="F9547" s="2">
        <v>-62</v>
      </c>
      <c r="G9547" s="2">
        <v>-2.16</v>
      </c>
      <c r="H9547" s="2"/>
      <c r="I9547" s="2">
        <v>2853</v>
      </c>
      <c r="J9547" s="2">
        <v>0.951</v>
      </c>
      <c r="K9547" s="2">
        <v>0</v>
      </c>
      <c r="L9547" s="2">
        <v>0</v>
      </c>
      <c r="M9547" s="2" t="str">
        <f>"150222"</f>
        <v>150222</v>
      </c>
      <c r="N9547" s="2" t="str">
        <f>"0157472516"</f>
        <v>0157472516</v>
      </c>
      <c r="O9547" s="2" t="str">
        <f>"2915.00"</f>
        <v>2915.00</v>
      </c>
      <c r="P9547" s="2">
        <v>1.1</v>
      </c>
      <c r="Q9547" s="2">
        <f>P9547*B9547</f>
        <v>3300</v>
      </c>
      <c r="R9547" s="2">
        <f>(Q9547-O9547)/O9547*100</f>
        <v>13.2075471698113</v>
      </c>
    </row>
    <row r="9548" spans="1:18">
      <c r="A9548" s="2" t="str">
        <f>"华贸物流"</f>
        <v>华贸物流</v>
      </c>
      <c r="B9548" s="2">
        <v>200</v>
      </c>
      <c r="C9548" s="2">
        <v>200</v>
      </c>
      <c r="D9548" s="2" t="str">
        <f>"人民币"</f>
        <v>人民币</v>
      </c>
      <c r="E9548" s="2">
        <v>16.576</v>
      </c>
      <c r="F9548" s="2">
        <v>-473.12</v>
      </c>
      <c r="G9548" s="2">
        <v>-14.27</v>
      </c>
      <c r="H9548" s="2"/>
      <c r="I9548" s="2">
        <v>2842</v>
      </c>
      <c r="J9548" s="2">
        <v>14.21</v>
      </c>
      <c r="K9548" s="2">
        <v>0</v>
      </c>
      <c r="L9548" s="2">
        <v>0</v>
      </c>
      <c r="M9548" s="2" t="str">
        <f>"603128"</f>
        <v>603128</v>
      </c>
      <c r="N9548" s="2" t="str">
        <f t="shared" ref="N9548:N9551" si="2851">"A453612732"</f>
        <v>A453612732</v>
      </c>
      <c r="O9548" s="2" t="str">
        <f>"3315.12"</f>
        <v>3315.12</v>
      </c>
      <c r="P9548" s="2">
        <v>20</v>
      </c>
      <c r="Q9548" s="2">
        <f>P9548*B9548</f>
        <v>4000</v>
      </c>
      <c r="R9548" s="2">
        <f>(Q9548-O9548)/O9548*100</f>
        <v>20.6592823185888</v>
      </c>
    </row>
    <row r="9549" spans="1:18">
      <c r="A9549" s="2" t="str">
        <f>"盛达矿业"</f>
        <v>盛达矿业</v>
      </c>
      <c r="B9549" s="2">
        <v>100</v>
      </c>
      <c r="C9549" s="2">
        <v>100</v>
      </c>
      <c r="D9549" s="2" t="str">
        <f>"人民币"</f>
        <v>人民币</v>
      </c>
      <c r="E9549" s="2">
        <v>38.308</v>
      </c>
      <c r="F9549" s="2">
        <v>-1175.77</v>
      </c>
      <c r="G9549" s="2">
        <v>-30.69</v>
      </c>
      <c r="H9549" s="2"/>
      <c r="I9549" s="2">
        <v>2655</v>
      </c>
      <c r="J9549" s="2">
        <v>26.55</v>
      </c>
      <c r="K9549" s="2">
        <v>0</v>
      </c>
      <c r="L9549" s="2">
        <v>100</v>
      </c>
      <c r="M9549" s="2" t="str">
        <f>"000603"</f>
        <v>000603</v>
      </c>
      <c r="N9549" s="2" t="str">
        <f>"0157472516"</f>
        <v>0157472516</v>
      </c>
      <c r="O9549" s="2" t="str">
        <f>"3830.77"</f>
        <v>3830.77</v>
      </c>
      <c r="P9549" s="2">
        <v>40</v>
      </c>
      <c r="Q9549" s="2">
        <f>P9549*B9549</f>
        <v>4000</v>
      </c>
      <c r="R9549" s="2">
        <f>(Q9549-O9549)/O9549*100</f>
        <v>4.41764971533138</v>
      </c>
    </row>
    <row r="9550" spans="1:18">
      <c r="A9550" s="2" t="str">
        <f>"大众交通"</f>
        <v>大众交通</v>
      </c>
      <c r="B9550" s="2">
        <v>100</v>
      </c>
      <c r="C9550" s="2">
        <v>100</v>
      </c>
      <c r="D9550" s="2" t="str">
        <f>"人民币"</f>
        <v>人民币</v>
      </c>
      <c r="E9550" s="2">
        <v>30.941</v>
      </c>
      <c r="F9550" s="2">
        <v>-1037.13</v>
      </c>
      <c r="G9550" s="2">
        <v>-33.52</v>
      </c>
      <c r="H9550" s="2"/>
      <c r="I9550" s="2">
        <v>2057</v>
      </c>
      <c r="J9550" s="2">
        <v>20.57</v>
      </c>
      <c r="K9550" s="2">
        <v>0</v>
      </c>
      <c r="L9550" s="2">
        <v>0</v>
      </c>
      <c r="M9550" s="2" t="str">
        <f>"600611"</f>
        <v>600611</v>
      </c>
      <c r="N9550" s="2" t="str">
        <f>"A453612732"</f>
        <v>A453612732</v>
      </c>
      <c r="O9550" s="2" t="str">
        <f>"3094.13"</f>
        <v>3094.13</v>
      </c>
      <c r="P9550" s="2">
        <v>28</v>
      </c>
      <c r="Q9550" s="2">
        <f>P9550*B9550</f>
        <v>2800</v>
      </c>
      <c r="R9550" s="2">
        <f>(Q9550-O9550)/O9550*100</f>
        <v>-9.50606470962759</v>
      </c>
    </row>
    <row r="9551" spans="1:18">
      <c r="A9551" s="2" t="str">
        <f>"中国中车"</f>
        <v>中国中车</v>
      </c>
      <c r="B9551" s="2">
        <v>100</v>
      </c>
      <c r="C9551" s="2">
        <v>100</v>
      </c>
      <c r="D9551" s="2" t="str">
        <f>"人民币"</f>
        <v>人民币</v>
      </c>
      <c r="E9551" s="2">
        <v>26.395</v>
      </c>
      <c r="F9551" s="2">
        <v>-631.5</v>
      </c>
      <c r="G9551" s="2">
        <v>-23.92</v>
      </c>
      <c r="H9551" s="2"/>
      <c r="I9551" s="2">
        <v>2008</v>
      </c>
      <c r="J9551" s="2">
        <v>20.08</v>
      </c>
      <c r="K9551" s="2">
        <v>0</v>
      </c>
      <c r="L9551" s="2">
        <v>100</v>
      </c>
      <c r="M9551" s="2" t="str">
        <f>"601766"</f>
        <v>601766</v>
      </c>
      <c r="N9551" s="2" t="str">
        <f>"A453612732"</f>
        <v>A453612732</v>
      </c>
      <c r="O9551" s="2" t="str">
        <f>"2639.50"</f>
        <v>2639.50</v>
      </c>
      <c r="P9551" s="2">
        <v>30</v>
      </c>
      <c r="Q9551" s="2">
        <f>P9551*B9551</f>
        <v>3000</v>
      </c>
      <c r="R9551" s="2">
        <f>(Q9551-O9551)/O9551*100</f>
        <v>13.6578897518469</v>
      </c>
    </row>
    <row r="9552" spans="1:18">
      <c r="A9552" s="2" t="s">
        <v>8</v>
      </c>
      <c r="B9552" s="2" t="s">
        <v>9</v>
      </c>
      <c r="C9552" s="4" t="s">
        <v>10</v>
      </c>
      <c r="D9552" s="4"/>
      <c r="E9552" s="4"/>
      <c r="F9552" s="2"/>
      <c r="G9552" s="2">
        <f>SUM(G9536:G9551)</f>
        <v>-178.38</v>
      </c>
      <c r="H9552" s="2"/>
      <c r="I9552" s="2"/>
      <c r="J9552" s="2"/>
      <c r="K9552" s="2"/>
      <c r="L9552" s="2"/>
      <c r="M9552" s="2"/>
      <c r="N9552" s="2"/>
      <c r="O9552" s="2"/>
      <c r="P9552" s="2"/>
      <c r="Q9552" s="2">
        <f>SUM(Q9536:Q9551)</f>
        <v>134800</v>
      </c>
      <c r="R9552" s="2"/>
    </row>
    <row r="9553" customFormat="1" spans="3:8">
      <c r="C9553" s="5"/>
      <c r="D9553" s="5"/>
      <c r="E9553" s="5"/>
      <c r="H9553" s="6">
        <v>42257</v>
      </c>
    </row>
    <row r="9554" customFormat="1" spans="10:10">
      <c r="J9554" s="6">
        <f>H9553+1</f>
        <v>42258</v>
      </c>
    </row>
    <row r="9555" customFormat="1" spans="2:11">
      <c r="B9555" t="s">
        <v>11</v>
      </c>
      <c r="K9555" s="7">
        <f ca="1">NOW()</f>
        <v>42259.9654398148</v>
      </c>
    </row>
    <row r="9556" customFormat="1" spans="9:9">
      <c r="I9556" t="e">
        <f>D9548+1</f>
        <v>#VALUE!</v>
      </c>
    </row>
    <row r="9557" customFormat="1"/>
    <row r="9558" spans="1:18">
      <c r="A9558" s="2" t="s">
        <v>0</v>
      </c>
      <c r="B9558" s="2" t="str">
        <f>"证券数量"</f>
        <v>证券数量</v>
      </c>
      <c r="C9558" s="2" t="s">
        <v>1</v>
      </c>
      <c r="D9558" s="2" t="str">
        <f>"价格币种"</f>
        <v>价格币种</v>
      </c>
      <c r="E9558" s="2" t="str">
        <f>"成本价"</f>
        <v>成本价</v>
      </c>
      <c r="F9558" s="2" t="str">
        <f>"浮动盈亏"</f>
        <v>浮动盈亏</v>
      </c>
      <c r="G9558" s="2" t="str">
        <f>"盈亏比例(%)"</f>
        <v>盈亏比例(%)</v>
      </c>
      <c r="H9558" s="2" t="str">
        <f>"折算汇率"</f>
        <v>折算汇率</v>
      </c>
      <c r="I9558" s="2" t="str">
        <f>"最新市值"</f>
        <v>最新市值</v>
      </c>
      <c r="J9558" s="2" t="str">
        <f>"当前价"</f>
        <v>当前价</v>
      </c>
      <c r="K9558" s="2" t="str">
        <f>"今买数量"</f>
        <v>今买数量</v>
      </c>
      <c r="L9558" s="2" t="str">
        <f>"今卖数量"</f>
        <v>今卖数量</v>
      </c>
      <c r="M9558" s="2" t="str">
        <f>"证券代码"</f>
        <v>证券代码</v>
      </c>
      <c r="N9558" s="2" t="str">
        <f>"股东代码"</f>
        <v>股东代码</v>
      </c>
      <c r="O9558" s="2" t="str">
        <f>"成本金额"</f>
        <v>成本金额</v>
      </c>
      <c r="P9558" s="2" t="s">
        <v>2</v>
      </c>
      <c r="Q9558" s="2"/>
      <c r="R9558" s="2" t="s">
        <v>3</v>
      </c>
    </row>
    <row r="9559" spans="1:18">
      <c r="A9559" s="2" t="s">
        <v>4</v>
      </c>
      <c r="B9559" s="9" t="s">
        <v>5</v>
      </c>
      <c r="C9559" s="9" t="s">
        <v>5</v>
      </c>
      <c r="D9559" s="2" t="str">
        <f t="shared" ref="D9559:D9574" si="2852">"人民币"</f>
        <v>人民币</v>
      </c>
      <c r="E9559" s="2">
        <v>19.758</v>
      </c>
      <c r="F9559" s="2">
        <v>-1294.53</v>
      </c>
      <c r="G9559" s="2">
        <v>-8.19</v>
      </c>
      <c r="H9559" s="9" t="s">
        <v>6</v>
      </c>
      <c r="I9559" s="2">
        <v>14512</v>
      </c>
      <c r="J9559" s="2">
        <v>18.14</v>
      </c>
      <c r="K9559" s="2">
        <v>0</v>
      </c>
      <c r="L9559" s="2">
        <v>0</v>
      </c>
      <c r="M9559" s="2" t="str">
        <f>"000936"</f>
        <v>000936</v>
      </c>
      <c r="N9559" s="2" t="str">
        <f t="shared" ref="N9559:N9562" si="2853">"0157472516"</f>
        <v>0157472516</v>
      </c>
      <c r="O9559" s="2" t="str">
        <f>"15806.53"</f>
        <v>15806.53</v>
      </c>
      <c r="P9559" s="2">
        <v>30</v>
      </c>
      <c r="Q9559" s="2">
        <f t="shared" ref="Q9559:Q9574" si="2854">P9559*B9559</f>
        <v>24000</v>
      </c>
      <c r="R9559" s="2">
        <f t="shared" ref="R9559:R9574" si="2855">(Q9559-O9559)/O9559*100</f>
        <v>51.835981711356</v>
      </c>
    </row>
    <row r="9560" spans="1:18">
      <c r="A9560" s="2" t="str">
        <f>"创业板B"</f>
        <v>创业板B</v>
      </c>
      <c r="B9560" s="2">
        <v>10000</v>
      </c>
      <c r="C9560" s="2">
        <v>10000</v>
      </c>
      <c r="D9560" s="2" t="str">
        <f>"人民币"</f>
        <v>人民币</v>
      </c>
      <c r="E9560" s="2">
        <v>1.116</v>
      </c>
      <c r="F9560" s="2">
        <v>-927.5</v>
      </c>
      <c r="G9560" s="2">
        <v>-8.33</v>
      </c>
      <c r="H9560" s="2"/>
      <c r="I9560" s="2">
        <v>10230</v>
      </c>
      <c r="J9560" s="2">
        <v>1.023</v>
      </c>
      <c r="K9560" s="2">
        <v>0</v>
      </c>
      <c r="L9560" s="2">
        <v>0</v>
      </c>
      <c r="M9560" s="2" t="str">
        <f>"150153"</f>
        <v>150153</v>
      </c>
      <c r="N9560" s="2" t="str">
        <f>"0157472516"</f>
        <v>0157472516</v>
      </c>
      <c r="O9560" s="2" t="str">
        <f>"11157.50"</f>
        <v>11157.50</v>
      </c>
      <c r="P9560" s="2">
        <v>1.3</v>
      </c>
      <c r="Q9560" s="2">
        <f>P9560*B9560</f>
        <v>13000</v>
      </c>
      <c r="R9560" s="2">
        <f>(Q9560-O9560)/O9560*100</f>
        <v>16.5135559041004</v>
      </c>
    </row>
    <row r="9561" spans="1:18">
      <c r="A9561" s="2" t="s">
        <v>7</v>
      </c>
      <c r="B9561" s="2">
        <v>600</v>
      </c>
      <c r="C9561" s="2">
        <v>600</v>
      </c>
      <c r="D9561" s="2" t="str">
        <f>"人民币"</f>
        <v>人民币</v>
      </c>
      <c r="E9561" s="2">
        <v>17.548</v>
      </c>
      <c r="F9561" s="2">
        <v>-310.88</v>
      </c>
      <c r="G9561" s="2">
        <v>-2.95</v>
      </c>
      <c r="H9561" s="2"/>
      <c r="I9561" s="2">
        <v>10218</v>
      </c>
      <c r="J9561" s="2">
        <v>17.03</v>
      </c>
      <c r="K9561" s="2">
        <v>0</v>
      </c>
      <c r="L9561" s="2">
        <v>0</v>
      </c>
      <c r="M9561" s="2" t="str">
        <f>"600008"</f>
        <v>600008</v>
      </c>
      <c r="N9561" s="2" t="str">
        <f t="shared" ref="N9561:N9564" si="2856">"A453612732"</f>
        <v>A453612732</v>
      </c>
      <c r="O9561" s="2" t="str">
        <f>"10528.88"</f>
        <v>10528.88</v>
      </c>
      <c r="P9561" s="2">
        <v>25</v>
      </c>
      <c r="Q9561" s="2">
        <f>P9561*B9561</f>
        <v>15000</v>
      </c>
      <c r="R9561" s="2">
        <f>(Q9561-O9561)/O9561*100</f>
        <v>42.4652954540274</v>
      </c>
    </row>
    <row r="9562" spans="1:18">
      <c r="A9562" s="2" t="str">
        <f>"华英农业"</f>
        <v>华英农业</v>
      </c>
      <c r="B9562" s="2">
        <v>600</v>
      </c>
      <c r="C9562" s="2">
        <v>300</v>
      </c>
      <c r="D9562" s="2" t="str">
        <f>"人民币"</f>
        <v>人民币</v>
      </c>
      <c r="E9562" s="2">
        <v>14.948</v>
      </c>
      <c r="F9562" s="2">
        <v>-418.66</v>
      </c>
      <c r="G9562" s="2">
        <v>-4.67</v>
      </c>
      <c r="H9562" s="2"/>
      <c r="I9562" s="2">
        <v>8550</v>
      </c>
      <c r="J9562" s="2">
        <v>14.25</v>
      </c>
      <c r="K9562" s="2">
        <v>300</v>
      </c>
      <c r="L9562" s="2">
        <v>0</v>
      </c>
      <c r="M9562" s="2" t="str">
        <f>"002321"</f>
        <v>002321</v>
      </c>
      <c r="N9562" s="2" t="str">
        <f>"0157472516"</f>
        <v>0157472516</v>
      </c>
      <c r="O9562" s="2" t="str">
        <f>"8968.66"</f>
        <v>8968.66</v>
      </c>
      <c r="P9562" s="2">
        <v>25</v>
      </c>
      <c r="Q9562" s="2">
        <f>P9562*B9562</f>
        <v>15000</v>
      </c>
      <c r="R9562" s="2">
        <f>(Q9562-O9562)/O9562*100</f>
        <v>67.2490650777262</v>
      </c>
    </row>
    <row r="9563" spans="1:18">
      <c r="A9563" s="2" t="str">
        <f>"*ST阳化"</f>
        <v>*ST阳化</v>
      </c>
      <c r="B9563" s="2">
        <v>900</v>
      </c>
      <c r="C9563" s="2">
        <v>600</v>
      </c>
      <c r="D9563" s="2" t="str">
        <f>"人民币"</f>
        <v>人民币</v>
      </c>
      <c r="E9563" s="2">
        <v>7.599</v>
      </c>
      <c r="F9563" s="2">
        <v>-80.2</v>
      </c>
      <c r="G9563" s="2">
        <v>-1.17</v>
      </c>
      <c r="H9563" s="2"/>
      <c r="I9563" s="2">
        <v>6759</v>
      </c>
      <c r="J9563" s="2">
        <v>7.51</v>
      </c>
      <c r="K9563" s="2">
        <v>300</v>
      </c>
      <c r="L9563" s="2">
        <v>0</v>
      </c>
      <c r="M9563" s="2" t="str">
        <f>"600691"</f>
        <v>600691</v>
      </c>
      <c r="N9563" s="2" t="str">
        <f>"A453612732"</f>
        <v>A453612732</v>
      </c>
      <c r="O9563" s="2" t="str">
        <f>"6839.20"</f>
        <v>6839.20</v>
      </c>
      <c r="P9563" s="2">
        <v>11</v>
      </c>
      <c r="Q9563" s="2">
        <f>P9563*B9563</f>
        <v>9900</v>
      </c>
      <c r="R9563" s="2">
        <f>(Q9563-O9563)/O9563*100</f>
        <v>44.7537723710376</v>
      </c>
    </row>
    <row r="9564" spans="1:18">
      <c r="A9564" s="2" t="str">
        <f>"雪峰科技"</f>
        <v>雪峰科技</v>
      </c>
      <c r="B9564" s="2">
        <v>200</v>
      </c>
      <c r="C9564" s="2">
        <v>100</v>
      </c>
      <c r="D9564" s="2" t="str">
        <f>"人民币"</f>
        <v>人民币</v>
      </c>
      <c r="E9564" s="2">
        <v>37.898</v>
      </c>
      <c r="F9564" s="2">
        <v>-1239.59</v>
      </c>
      <c r="G9564" s="2">
        <v>-16.35</v>
      </c>
      <c r="H9564" s="2"/>
      <c r="I9564" s="2">
        <v>6340</v>
      </c>
      <c r="J9564" s="2">
        <v>31.7</v>
      </c>
      <c r="K9564" s="2">
        <v>100</v>
      </c>
      <c r="L9564" s="2">
        <v>0</v>
      </c>
      <c r="M9564" s="2" t="str">
        <f>"603227"</f>
        <v>603227</v>
      </c>
      <c r="N9564" s="2" t="str">
        <f>"A453612732"</f>
        <v>A453612732</v>
      </c>
      <c r="O9564" s="2" t="str">
        <f>"7579.59"</f>
        <v>7579.59</v>
      </c>
      <c r="P9564" s="2">
        <v>42</v>
      </c>
      <c r="Q9564" s="2">
        <f>P9564*B9564</f>
        <v>8400</v>
      </c>
      <c r="R9564" s="2">
        <f>(Q9564-O9564)/O9564*100</f>
        <v>10.8239363870605</v>
      </c>
    </row>
    <row r="9565" spans="1:18">
      <c r="A9565" s="2" t="str">
        <f>"三花股份"</f>
        <v>三花股份</v>
      </c>
      <c r="B9565" s="2">
        <v>400</v>
      </c>
      <c r="C9565" s="2">
        <v>400</v>
      </c>
      <c r="D9565" s="2" t="str">
        <f>"人民币"</f>
        <v>人民币</v>
      </c>
      <c r="E9565" s="2">
        <v>13.737</v>
      </c>
      <c r="F9565" s="2">
        <v>69.25</v>
      </c>
      <c r="G9565" s="2">
        <v>1.26</v>
      </c>
      <c r="H9565" s="2"/>
      <c r="I9565" s="2">
        <v>5564</v>
      </c>
      <c r="J9565" s="2">
        <v>13.91</v>
      </c>
      <c r="K9565" s="2">
        <v>0</v>
      </c>
      <c r="L9565" s="2">
        <v>0</v>
      </c>
      <c r="M9565" s="2" t="str">
        <f>"002050"</f>
        <v>002050</v>
      </c>
      <c r="N9565" s="2" t="str">
        <f t="shared" ref="N9565:N9570" si="2857">"0157472516"</f>
        <v>0157472516</v>
      </c>
      <c r="O9565" s="2" t="str">
        <f>"5494.75"</f>
        <v>5494.75</v>
      </c>
      <c r="P9565" s="2">
        <v>20</v>
      </c>
      <c r="Q9565" s="2">
        <f>P9565*B9565</f>
        <v>8000</v>
      </c>
      <c r="R9565" s="2">
        <f>(Q9565-O9565)/O9565*100</f>
        <v>45.5935210883116</v>
      </c>
    </row>
    <row r="9566" spans="1:18">
      <c r="A9566" s="2" t="str">
        <f>"农 产 品"</f>
        <v>农 产 品</v>
      </c>
      <c r="B9566" s="2">
        <v>200</v>
      </c>
      <c r="C9566" s="2">
        <v>200</v>
      </c>
      <c r="D9566" s="2" t="str">
        <f>"人民币"</f>
        <v>人民币</v>
      </c>
      <c r="E9566" s="2">
        <v>25.665</v>
      </c>
      <c r="F9566" s="2">
        <v>-601</v>
      </c>
      <c r="G9566" s="2">
        <v>-11.71</v>
      </c>
      <c r="H9566" s="2"/>
      <c r="I9566" s="2">
        <v>4532</v>
      </c>
      <c r="J9566" s="2">
        <v>22.66</v>
      </c>
      <c r="K9566" s="2">
        <v>0</v>
      </c>
      <c r="L9566" s="2">
        <v>0</v>
      </c>
      <c r="M9566" s="2" t="str">
        <f>"000061"</f>
        <v>000061</v>
      </c>
      <c r="N9566" s="2" t="str">
        <f>"0157472516"</f>
        <v>0157472516</v>
      </c>
      <c r="O9566" s="2" t="str">
        <f>"5133.00"</f>
        <v>5133.00</v>
      </c>
      <c r="P9566" s="2">
        <v>35</v>
      </c>
      <c r="Q9566" s="2">
        <f>P9566*B9566</f>
        <v>7000</v>
      </c>
      <c r="R9566" s="2">
        <f>(Q9566-O9566)/O9566*100</f>
        <v>36.3724917202416</v>
      </c>
    </row>
    <row r="9567" spans="1:18">
      <c r="A9567" s="2" t="str">
        <f>"北京城建"</f>
        <v>北京城建</v>
      </c>
      <c r="B9567" s="2">
        <v>200</v>
      </c>
      <c r="C9567" s="2">
        <v>200</v>
      </c>
      <c r="D9567" s="2" t="str">
        <f>"人民币"</f>
        <v>人民币</v>
      </c>
      <c r="E9567" s="2">
        <v>24.605</v>
      </c>
      <c r="F9567" s="2">
        <v>-394.99</v>
      </c>
      <c r="G9567" s="2">
        <v>-8.03</v>
      </c>
      <c r="H9567" s="2"/>
      <c r="I9567" s="2">
        <v>4526</v>
      </c>
      <c r="J9567" s="2">
        <v>22.63</v>
      </c>
      <c r="K9567" s="2">
        <v>0</v>
      </c>
      <c r="L9567" s="2">
        <v>0</v>
      </c>
      <c r="M9567" s="2" t="str">
        <f>"600266"</f>
        <v>600266</v>
      </c>
      <c r="N9567" s="2" t="str">
        <f t="shared" ref="N9567:N9569" si="2858">"A453612732"</f>
        <v>A453612732</v>
      </c>
      <c r="O9567" s="2" t="str">
        <f>"4920.99"</f>
        <v>4920.99</v>
      </c>
      <c r="P9567" s="2">
        <v>28</v>
      </c>
      <c r="Q9567" s="2">
        <f>P9567*B9567</f>
        <v>5600</v>
      </c>
      <c r="R9567" s="2">
        <f>(Q9567-O9567)/O9567*100</f>
        <v>13.7982397850839</v>
      </c>
    </row>
    <row r="9568" spans="1:18">
      <c r="A9568" s="2" t="str">
        <f>"上汽集团"</f>
        <v>上汽集团</v>
      </c>
      <c r="B9568" s="2">
        <v>200</v>
      </c>
      <c r="C9568" s="2">
        <v>200</v>
      </c>
      <c r="D9568" s="2" t="str">
        <f>"人民币"</f>
        <v>人民币</v>
      </c>
      <c r="E9568" s="2">
        <v>24.736</v>
      </c>
      <c r="F9568" s="2">
        <v>-449.12</v>
      </c>
      <c r="G9568" s="2">
        <v>-9.08</v>
      </c>
      <c r="H9568" s="2"/>
      <c r="I9568" s="2">
        <v>4498</v>
      </c>
      <c r="J9568" s="2">
        <v>22.49</v>
      </c>
      <c r="K9568" s="2">
        <v>0</v>
      </c>
      <c r="L9568" s="2">
        <v>0</v>
      </c>
      <c r="M9568" s="2" t="str">
        <f>"600104"</f>
        <v>600104</v>
      </c>
      <c r="N9568" s="2" t="str">
        <f>"A453612732"</f>
        <v>A453612732</v>
      </c>
      <c r="O9568" s="2" t="str">
        <f>"4947.12"</f>
        <v>4947.12</v>
      </c>
      <c r="P9568" s="2">
        <v>35</v>
      </c>
      <c r="Q9568" s="2">
        <f>P9568*B9568</f>
        <v>7000</v>
      </c>
      <c r="R9568" s="2">
        <f>(Q9568-O9568)/O9568*100</f>
        <v>41.4964666310904</v>
      </c>
    </row>
    <row r="9569" spans="1:18">
      <c r="A9569" s="2" t="str">
        <f>"中海集运"</f>
        <v>中海集运</v>
      </c>
      <c r="B9569" s="2">
        <v>400</v>
      </c>
      <c r="C9569" s="2">
        <v>400</v>
      </c>
      <c r="D9569" s="2" t="str">
        <f>"人民币"</f>
        <v>人民币</v>
      </c>
      <c r="E9569" s="2">
        <v>9.099</v>
      </c>
      <c r="F9569" s="2">
        <v>-167.68</v>
      </c>
      <c r="G9569" s="2">
        <v>-4.6</v>
      </c>
      <c r="H9569" s="2"/>
      <c r="I9569" s="2">
        <v>3472</v>
      </c>
      <c r="J9569" s="2">
        <v>8.68</v>
      </c>
      <c r="K9569" s="2">
        <v>0</v>
      </c>
      <c r="L9569" s="2">
        <v>0</v>
      </c>
      <c r="M9569" s="2" t="str">
        <f>"601866"</f>
        <v>601866</v>
      </c>
      <c r="N9569" s="2" t="str">
        <f>"A453612732"</f>
        <v>A453612732</v>
      </c>
      <c r="O9569" s="2" t="str">
        <f>"3639.68"</f>
        <v>3639.68</v>
      </c>
      <c r="P9569" s="2">
        <v>12</v>
      </c>
      <c r="Q9569" s="2">
        <f>P9569*B9569</f>
        <v>4800</v>
      </c>
      <c r="R9569" s="2">
        <f>(Q9569-O9569)/O9569*100</f>
        <v>31.8797256901706</v>
      </c>
    </row>
    <row r="9570" spans="1:18">
      <c r="A9570" s="2" t="str">
        <f>"中航军B"</f>
        <v>中航军B</v>
      </c>
      <c r="B9570" s="2">
        <v>3000</v>
      </c>
      <c r="C9570" s="2">
        <v>3000</v>
      </c>
      <c r="D9570" s="2" t="str">
        <f>"人民币"</f>
        <v>人民币</v>
      </c>
      <c r="E9570" s="2">
        <v>0.972</v>
      </c>
      <c r="F9570" s="2">
        <v>-62</v>
      </c>
      <c r="G9570" s="2">
        <v>-2.16</v>
      </c>
      <c r="H9570" s="2"/>
      <c r="I9570" s="2">
        <v>2853</v>
      </c>
      <c r="J9570" s="2">
        <v>0.951</v>
      </c>
      <c r="K9570" s="2">
        <v>0</v>
      </c>
      <c r="L9570" s="2">
        <v>0</v>
      </c>
      <c r="M9570" s="2" t="str">
        <f>"150222"</f>
        <v>150222</v>
      </c>
      <c r="N9570" s="2" t="str">
        <f>"0157472516"</f>
        <v>0157472516</v>
      </c>
      <c r="O9570" s="2" t="str">
        <f>"2915.00"</f>
        <v>2915.00</v>
      </c>
      <c r="P9570" s="2">
        <v>1.1</v>
      </c>
      <c r="Q9570" s="2">
        <f>P9570*B9570</f>
        <v>3300</v>
      </c>
      <c r="R9570" s="2">
        <f>(Q9570-O9570)/O9570*100</f>
        <v>13.2075471698113</v>
      </c>
    </row>
    <row r="9571" spans="1:18">
      <c r="A9571" s="2" t="str">
        <f>"华贸物流"</f>
        <v>华贸物流</v>
      </c>
      <c r="B9571" s="2">
        <v>200</v>
      </c>
      <c r="C9571" s="2">
        <v>200</v>
      </c>
      <c r="D9571" s="2" t="str">
        <f>"人民币"</f>
        <v>人民币</v>
      </c>
      <c r="E9571" s="2">
        <v>16.576</v>
      </c>
      <c r="F9571" s="2">
        <v>-473.12</v>
      </c>
      <c r="G9571" s="2">
        <v>-14.27</v>
      </c>
      <c r="H9571" s="2"/>
      <c r="I9571" s="2">
        <v>2842</v>
      </c>
      <c r="J9571" s="2">
        <v>14.21</v>
      </c>
      <c r="K9571" s="2">
        <v>0</v>
      </c>
      <c r="L9571" s="2">
        <v>0</v>
      </c>
      <c r="M9571" s="2" t="str">
        <f>"603128"</f>
        <v>603128</v>
      </c>
      <c r="N9571" s="2" t="str">
        <f t="shared" ref="N9571:N9574" si="2859">"A453612732"</f>
        <v>A453612732</v>
      </c>
      <c r="O9571" s="2" t="str">
        <f>"3315.12"</f>
        <v>3315.12</v>
      </c>
      <c r="P9571" s="2">
        <v>20</v>
      </c>
      <c r="Q9571" s="2">
        <f>P9571*B9571</f>
        <v>4000</v>
      </c>
      <c r="R9571" s="2">
        <f>(Q9571-O9571)/O9571*100</f>
        <v>20.6592823185888</v>
      </c>
    </row>
    <row r="9572" spans="1:18">
      <c r="A9572" s="2" t="str">
        <f>"盛达矿业"</f>
        <v>盛达矿业</v>
      </c>
      <c r="B9572" s="2">
        <v>100</v>
      </c>
      <c r="C9572" s="2">
        <v>100</v>
      </c>
      <c r="D9572" s="2" t="str">
        <f>"人民币"</f>
        <v>人民币</v>
      </c>
      <c r="E9572" s="2">
        <v>38.308</v>
      </c>
      <c r="F9572" s="2">
        <v>-1175.77</v>
      </c>
      <c r="G9572" s="2">
        <v>-30.69</v>
      </c>
      <c r="H9572" s="2"/>
      <c r="I9572" s="2">
        <v>2655</v>
      </c>
      <c r="J9572" s="2">
        <v>26.55</v>
      </c>
      <c r="K9572" s="2">
        <v>0</v>
      </c>
      <c r="L9572" s="2">
        <v>100</v>
      </c>
      <c r="M9572" s="2" t="str">
        <f>"000603"</f>
        <v>000603</v>
      </c>
      <c r="N9572" s="2" t="str">
        <f>"0157472516"</f>
        <v>0157472516</v>
      </c>
      <c r="O9572" s="2" t="str">
        <f>"3830.77"</f>
        <v>3830.77</v>
      </c>
      <c r="P9572" s="2">
        <v>40</v>
      </c>
      <c r="Q9572" s="2">
        <f>P9572*B9572</f>
        <v>4000</v>
      </c>
      <c r="R9572" s="2">
        <f>(Q9572-O9572)/O9572*100</f>
        <v>4.41764971533138</v>
      </c>
    </row>
    <row r="9573" spans="1:18">
      <c r="A9573" s="2" t="str">
        <f>"大众交通"</f>
        <v>大众交通</v>
      </c>
      <c r="B9573" s="2">
        <v>100</v>
      </c>
      <c r="C9573" s="2">
        <v>100</v>
      </c>
      <c r="D9573" s="2" t="str">
        <f>"人民币"</f>
        <v>人民币</v>
      </c>
      <c r="E9573" s="2">
        <v>30.941</v>
      </c>
      <c r="F9573" s="2">
        <v>-1037.13</v>
      </c>
      <c r="G9573" s="2">
        <v>-33.52</v>
      </c>
      <c r="H9573" s="2"/>
      <c r="I9573" s="2">
        <v>2057</v>
      </c>
      <c r="J9573" s="2">
        <v>20.57</v>
      </c>
      <c r="K9573" s="2">
        <v>0</v>
      </c>
      <c r="L9573" s="2">
        <v>0</v>
      </c>
      <c r="M9573" s="2" t="str">
        <f>"600611"</f>
        <v>600611</v>
      </c>
      <c r="N9573" s="2" t="str">
        <f>"A453612732"</f>
        <v>A453612732</v>
      </c>
      <c r="O9573" s="2" t="str">
        <f>"3094.13"</f>
        <v>3094.13</v>
      </c>
      <c r="P9573" s="2">
        <v>28</v>
      </c>
      <c r="Q9573" s="2">
        <f>P9573*B9573</f>
        <v>2800</v>
      </c>
      <c r="R9573" s="2">
        <f>(Q9573-O9573)/O9573*100</f>
        <v>-9.50606470962759</v>
      </c>
    </row>
    <row r="9574" spans="1:18">
      <c r="A9574" s="2" t="str">
        <f>"中国中车"</f>
        <v>中国中车</v>
      </c>
      <c r="B9574" s="2">
        <v>100</v>
      </c>
      <c r="C9574" s="2">
        <v>100</v>
      </c>
      <c r="D9574" s="2" t="str">
        <f>"人民币"</f>
        <v>人民币</v>
      </c>
      <c r="E9574" s="2">
        <v>26.395</v>
      </c>
      <c r="F9574" s="2">
        <v>-631.5</v>
      </c>
      <c r="G9574" s="2">
        <v>-23.92</v>
      </c>
      <c r="H9574" s="2"/>
      <c r="I9574" s="2">
        <v>2008</v>
      </c>
      <c r="J9574" s="2">
        <v>20.08</v>
      </c>
      <c r="K9574" s="2">
        <v>0</v>
      </c>
      <c r="L9574" s="2">
        <v>100</v>
      </c>
      <c r="M9574" s="2" t="str">
        <f>"601766"</f>
        <v>601766</v>
      </c>
      <c r="N9574" s="2" t="str">
        <f>"A453612732"</f>
        <v>A453612732</v>
      </c>
      <c r="O9574" s="2" t="str">
        <f>"2639.50"</f>
        <v>2639.50</v>
      </c>
      <c r="P9574" s="2">
        <v>30</v>
      </c>
      <c r="Q9574" s="2">
        <f>P9574*B9574</f>
        <v>3000</v>
      </c>
      <c r="R9574" s="2">
        <f>(Q9574-O9574)/O9574*100</f>
        <v>13.6578897518469</v>
      </c>
    </row>
    <row r="9575" spans="1:18">
      <c r="A9575" s="2" t="s">
        <v>8</v>
      </c>
      <c r="B9575" s="2" t="s">
        <v>9</v>
      </c>
      <c r="C9575" s="4" t="s">
        <v>10</v>
      </c>
      <c r="D9575" s="4"/>
      <c r="E9575" s="4"/>
      <c r="F9575" s="2"/>
      <c r="G9575" s="2">
        <f>SUM(G9559:G9574)</f>
        <v>-178.38</v>
      </c>
      <c r="H9575" s="2"/>
      <c r="I9575" s="2"/>
      <c r="J9575" s="2"/>
      <c r="K9575" s="2"/>
      <c r="L9575" s="2"/>
      <c r="M9575" s="2"/>
      <c r="N9575" s="2"/>
      <c r="O9575" s="2"/>
      <c r="P9575" s="2"/>
      <c r="Q9575" s="2">
        <f>SUM(Q9559:Q9574)</f>
        <v>134800</v>
      </c>
      <c r="R9575" s="2"/>
    </row>
    <row r="9576" customFormat="1" spans="3:8">
      <c r="C9576" s="5"/>
      <c r="D9576" s="5"/>
      <c r="E9576" s="5"/>
      <c r="H9576" s="6">
        <v>42257</v>
      </c>
    </row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spans="2:18">
      <c r="B9588" s="2" t="str">
        <f>"币种"</f>
        <v>币种</v>
      </c>
      <c r="C9588" s="2" t="str">
        <f>"余额"</f>
        <v>余额</v>
      </c>
      <c r="D9588" s="2" t="str">
        <f>"可用"</f>
        <v>可用</v>
      </c>
      <c r="E9588" s="2" t="str">
        <f>"可取"</f>
        <v>可取</v>
      </c>
      <c r="F9588" s="2" t="str">
        <f>"参考市值"</f>
        <v>参考市值</v>
      </c>
      <c r="G9588" s="2" t="str">
        <f>"资产"</f>
        <v>资产</v>
      </c>
      <c r="H9588" s="2" t="str">
        <f>"盈亏"</f>
        <v>盈亏</v>
      </c>
      <c r="I9588" s="2"/>
      <c r="J9588" s="2"/>
      <c r="K9588" s="2"/>
      <c r="L9588" s="2"/>
      <c r="M9588" s="2"/>
      <c r="N9588" s="2"/>
      <c r="O9588" s="2"/>
      <c r="P9588" s="2"/>
      <c r="Q9588" s="2"/>
      <c r="R9588" s="2"/>
    </row>
    <row r="9589" spans="2:18">
      <c r="B9589" s="2" t="str">
        <f>"人民币"</f>
        <v>人民币</v>
      </c>
      <c r="C9589" s="2" t="str">
        <f>"5508.71"</f>
        <v>5508.71</v>
      </c>
      <c r="D9589" s="2" t="str">
        <f>"138.54"</f>
        <v>138.54</v>
      </c>
      <c r="E9589" s="2" t="str">
        <f>"138.54"</f>
        <v>138.54</v>
      </c>
      <c r="F9589" s="2" t="str">
        <f>"91616.00"</f>
        <v>91616.00</v>
      </c>
      <c r="G9589" s="2" t="str">
        <f>"91754.54"</f>
        <v>91754.54</v>
      </c>
      <c r="H9589" s="2" t="str">
        <f>"-9194.42"</f>
        <v>-9194.42</v>
      </c>
      <c r="I9589" s="2"/>
      <c r="J9589" s="2"/>
      <c r="K9589" s="2"/>
      <c r="L9589" s="2"/>
      <c r="M9589" s="2"/>
      <c r="N9589" s="2"/>
      <c r="O9589" s="2"/>
      <c r="P9589" s="2"/>
      <c r="Q9589" s="2"/>
      <c r="R9589" s="2"/>
    </row>
    <row r="9590" spans="2:18"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8"/>
    </row>
    <row r="9591" spans="2:18">
      <c r="B9591" s="2" t="s">
        <v>0</v>
      </c>
      <c r="C9591" s="2" t="str">
        <f>"证券数量"</f>
        <v>证券数量</v>
      </c>
      <c r="D9591" s="2" t="s">
        <v>1</v>
      </c>
      <c r="E9591" s="2" t="str">
        <f>"价格币种"</f>
        <v>价格币种</v>
      </c>
      <c r="F9591" s="2" t="str">
        <f>"成本价"</f>
        <v>成本价</v>
      </c>
      <c r="G9591" s="2" t="str">
        <f>"浮动盈亏"</f>
        <v>浮动盈亏</v>
      </c>
      <c r="H9591" s="2" t="str">
        <f>"盈亏比例(%)"</f>
        <v>盈亏比例(%)</v>
      </c>
      <c r="I9591" s="2" t="str">
        <f>"折算汇率"</f>
        <v>折算汇率</v>
      </c>
      <c r="J9591" s="2" t="str">
        <f>"最新市值"</f>
        <v>最新市值</v>
      </c>
      <c r="K9591" s="2" t="str">
        <f>"当前价"</f>
        <v>当前价</v>
      </c>
      <c r="L9591" s="2" t="str">
        <f>"今买数量"</f>
        <v>今买数量</v>
      </c>
      <c r="M9591" s="2" t="str">
        <f>"今卖数量"</f>
        <v>今卖数量</v>
      </c>
      <c r="N9591" s="2" t="str">
        <f>"证券代码"</f>
        <v>证券代码</v>
      </c>
      <c r="O9591" s="2" t="str">
        <f>"股东代码"</f>
        <v>股东代码</v>
      </c>
      <c r="P9591" s="2" t="str">
        <f>"成本金额"</f>
        <v>成本金额</v>
      </c>
      <c r="Q9591" s="2" t="s">
        <v>2</v>
      </c>
      <c r="R9591" s="2"/>
    </row>
    <row r="9592" spans="2:18">
      <c r="B9592" s="2" t="s">
        <v>4</v>
      </c>
      <c r="C9592" s="9" t="s">
        <v>5</v>
      </c>
      <c r="D9592" s="9" t="s">
        <v>5</v>
      </c>
      <c r="E9592" s="2" t="str">
        <f t="shared" ref="E9592:E9607" si="2860">"人民币"</f>
        <v>人民币</v>
      </c>
      <c r="F9592" s="2">
        <v>19.758</v>
      </c>
      <c r="G9592" s="2">
        <v>-1294.53</v>
      </c>
      <c r="H9592" s="2">
        <v>-8.19</v>
      </c>
      <c r="I9592" s="9" t="s">
        <v>6</v>
      </c>
      <c r="J9592" s="2">
        <v>14512</v>
      </c>
      <c r="K9592" s="2">
        <v>18.14</v>
      </c>
      <c r="L9592" s="2">
        <v>0</v>
      </c>
      <c r="M9592" s="2">
        <v>0</v>
      </c>
      <c r="N9592" s="2" t="str">
        <f>"000936"</f>
        <v>000936</v>
      </c>
      <c r="O9592" s="2" t="str">
        <f t="shared" ref="O9592:O9595" si="2861">"0157472516"</f>
        <v>0157472516</v>
      </c>
      <c r="P9592" s="2" t="str">
        <f>"15806.53"</f>
        <v>15806.53</v>
      </c>
      <c r="Q9592" s="2">
        <v>30</v>
      </c>
      <c r="R9592" s="2">
        <f t="shared" ref="R9592:R9607" si="2862">Q9592*C9592</f>
        <v>24000</v>
      </c>
    </row>
    <row r="9593" spans="2:18">
      <c r="B9593" s="2" t="str">
        <f>"创业板B"</f>
        <v>创业板B</v>
      </c>
      <c r="C9593" s="2">
        <v>10000</v>
      </c>
      <c r="D9593" s="2">
        <v>10000</v>
      </c>
      <c r="E9593" s="2" t="str">
        <f>"人民币"</f>
        <v>人民币</v>
      </c>
      <c r="F9593" s="2">
        <v>1.116</v>
      </c>
      <c r="G9593" s="2">
        <v>-927.5</v>
      </c>
      <c r="H9593" s="2">
        <v>-8.33</v>
      </c>
      <c r="I9593" s="2"/>
      <c r="J9593" s="2">
        <v>10230</v>
      </c>
      <c r="K9593" s="2">
        <v>1.023</v>
      </c>
      <c r="L9593" s="2">
        <v>0</v>
      </c>
      <c r="M9593" s="2">
        <v>0</v>
      </c>
      <c r="N9593" s="2" t="str">
        <f>"150153"</f>
        <v>150153</v>
      </c>
      <c r="O9593" s="2" t="str">
        <f>"0157472516"</f>
        <v>0157472516</v>
      </c>
      <c r="P9593" s="2" t="str">
        <f>"11157.50"</f>
        <v>11157.50</v>
      </c>
      <c r="Q9593" s="2">
        <v>1.3</v>
      </c>
      <c r="R9593" s="2">
        <f>Q9593*C9593</f>
        <v>13000</v>
      </c>
    </row>
    <row r="9594" spans="2:18">
      <c r="B9594" s="2" t="s">
        <v>7</v>
      </c>
      <c r="C9594" s="2">
        <v>600</v>
      </c>
      <c r="D9594" s="2">
        <v>600</v>
      </c>
      <c r="E9594" s="2" t="str">
        <f>"人民币"</f>
        <v>人民币</v>
      </c>
      <c r="F9594" s="2">
        <v>17.548</v>
      </c>
      <c r="G9594" s="2">
        <v>-310.88</v>
      </c>
      <c r="H9594" s="2">
        <v>-2.95</v>
      </c>
      <c r="I9594" s="2"/>
      <c r="J9594" s="2">
        <v>10218</v>
      </c>
      <c r="K9594" s="2">
        <v>17.03</v>
      </c>
      <c r="L9594" s="2">
        <v>0</v>
      </c>
      <c r="M9594" s="2">
        <v>0</v>
      </c>
      <c r="N9594" s="2" t="str">
        <f>"600008"</f>
        <v>600008</v>
      </c>
      <c r="O9594" s="2" t="str">
        <f t="shared" ref="O9594:O9597" si="2863">"A453612732"</f>
        <v>A453612732</v>
      </c>
      <c r="P9594" s="2" t="str">
        <f>"10528.88"</f>
        <v>10528.88</v>
      </c>
      <c r="Q9594" s="2">
        <v>25</v>
      </c>
      <c r="R9594" s="2">
        <f>Q9594*C9594</f>
        <v>15000</v>
      </c>
    </row>
    <row r="9595" spans="2:18">
      <c r="B9595" s="2" t="str">
        <f>"华英农业"</f>
        <v>华英农业</v>
      </c>
      <c r="C9595" s="2">
        <v>600</v>
      </c>
      <c r="D9595" s="2">
        <v>300</v>
      </c>
      <c r="E9595" s="2" t="str">
        <f>"人民币"</f>
        <v>人民币</v>
      </c>
      <c r="F9595" s="2">
        <v>14.948</v>
      </c>
      <c r="G9595" s="2">
        <v>-418.66</v>
      </c>
      <c r="H9595" s="2">
        <v>-4.67</v>
      </c>
      <c r="I9595" s="2"/>
      <c r="J9595" s="2">
        <v>8550</v>
      </c>
      <c r="K9595" s="2">
        <v>14.25</v>
      </c>
      <c r="L9595" s="2">
        <v>300</v>
      </c>
      <c r="M9595" s="2">
        <v>0</v>
      </c>
      <c r="N9595" s="2" t="str">
        <f>"002321"</f>
        <v>002321</v>
      </c>
      <c r="O9595" s="2" t="str">
        <f>"0157472516"</f>
        <v>0157472516</v>
      </c>
      <c r="P9595" s="2" t="str">
        <f>"8968.66"</f>
        <v>8968.66</v>
      </c>
      <c r="Q9595" s="2">
        <v>25</v>
      </c>
      <c r="R9595" s="2">
        <f>Q9595*C9595</f>
        <v>15000</v>
      </c>
    </row>
    <row r="9596" spans="2:18">
      <c r="B9596" s="2" t="str">
        <f>"*ST阳化"</f>
        <v>*ST阳化</v>
      </c>
      <c r="C9596" s="2">
        <v>900</v>
      </c>
      <c r="D9596" s="2">
        <v>600</v>
      </c>
      <c r="E9596" s="2" t="str">
        <f>"人民币"</f>
        <v>人民币</v>
      </c>
      <c r="F9596" s="2">
        <v>7.599</v>
      </c>
      <c r="G9596" s="2">
        <v>-80.2</v>
      </c>
      <c r="H9596" s="2">
        <v>-1.17</v>
      </c>
      <c r="I9596" s="2"/>
      <c r="J9596" s="2">
        <v>6759</v>
      </c>
      <c r="K9596" s="2">
        <v>7.51</v>
      </c>
      <c r="L9596" s="2">
        <v>300</v>
      </c>
      <c r="M9596" s="2">
        <v>0</v>
      </c>
      <c r="N9596" s="2" t="str">
        <f>"600691"</f>
        <v>600691</v>
      </c>
      <c r="O9596" s="2" t="str">
        <f>"A453612732"</f>
        <v>A453612732</v>
      </c>
      <c r="P9596" s="2" t="str">
        <f>"6839.20"</f>
        <v>6839.20</v>
      </c>
      <c r="Q9596" s="2">
        <v>11</v>
      </c>
      <c r="R9596" s="2">
        <f>Q9596*C9596</f>
        <v>9900</v>
      </c>
    </row>
    <row r="9597" spans="2:18">
      <c r="B9597" s="2" t="str">
        <f>"雪峰科技"</f>
        <v>雪峰科技</v>
      </c>
      <c r="C9597" s="2">
        <v>200</v>
      </c>
      <c r="D9597" s="2">
        <v>100</v>
      </c>
      <c r="E9597" s="2" t="str">
        <f>"人民币"</f>
        <v>人民币</v>
      </c>
      <c r="F9597" s="2">
        <v>37.898</v>
      </c>
      <c r="G9597" s="2">
        <v>-1239.59</v>
      </c>
      <c r="H9597" s="2">
        <v>-16.35</v>
      </c>
      <c r="I9597" s="2"/>
      <c r="J9597" s="2">
        <v>6340</v>
      </c>
      <c r="K9597" s="2">
        <v>31.7</v>
      </c>
      <c r="L9597" s="2">
        <v>100</v>
      </c>
      <c r="M9597" s="2">
        <v>0</v>
      </c>
      <c r="N9597" s="2" t="str">
        <f>"603227"</f>
        <v>603227</v>
      </c>
      <c r="O9597" s="2" t="str">
        <f>"A453612732"</f>
        <v>A453612732</v>
      </c>
      <c r="P9597" s="2" t="str">
        <f>"7579.59"</f>
        <v>7579.59</v>
      </c>
      <c r="Q9597" s="2">
        <v>42</v>
      </c>
      <c r="R9597" s="2">
        <f>Q9597*C9597</f>
        <v>8400</v>
      </c>
    </row>
    <row r="9598" spans="2:18">
      <c r="B9598" s="2" t="str">
        <f>"三花股份"</f>
        <v>三花股份</v>
      </c>
      <c r="C9598" s="2">
        <v>400</v>
      </c>
      <c r="D9598" s="2">
        <v>400</v>
      </c>
      <c r="E9598" s="2" t="str">
        <f>"人民币"</f>
        <v>人民币</v>
      </c>
      <c r="F9598" s="2">
        <v>13.737</v>
      </c>
      <c r="G9598" s="2">
        <v>69.25</v>
      </c>
      <c r="H9598" s="2">
        <v>1.26</v>
      </c>
      <c r="I9598" s="2"/>
      <c r="J9598" s="2">
        <v>5564</v>
      </c>
      <c r="K9598" s="2">
        <v>13.91</v>
      </c>
      <c r="L9598" s="2">
        <v>0</v>
      </c>
      <c r="M9598" s="2">
        <v>0</v>
      </c>
      <c r="N9598" s="2" t="str">
        <f>"002050"</f>
        <v>002050</v>
      </c>
      <c r="O9598" s="2" t="str">
        <f t="shared" ref="O9598:O9603" si="2864">"0157472516"</f>
        <v>0157472516</v>
      </c>
      <c r="P9598" s="2" t="str">
        <f>"5494.75"</f>
        <v>5494.75</v>
      </c>
      <c r="Q9598" s="2">
        <v>20</v>
      </c>
      <c r="R9598" s="2">
        <f>Q9598*C9598</f>
        <v>8000</v>
      </c>
    </row>
    <row r="9599" spans="2:18">
      <c r="B9599" s="2" t="str">
        <f>"农 产 品"</f>
        <v>农 产 品</v>
      </c>
      <c r="C9599" s="2">
        <v>200</v>
      </c>
      <c r="D9599" s="2">
        <v>200</v>
      </c>
      <c r="E9599" s="2" t="str">
        <f>"人民币"</f>
        <v>人民币</v>
      </c>
      <c r="F9599" s="2">
        <v>25.665</v>
      </c>
      <c r="G9599" s="2">
        <v>-601</v>
      </c>
      <c r="H9599" s="2">
        <v>-11.71</v>
      </c>
      <c r="I9599" s="2"/>
      <c r="J9599" s="2">
        <v>4532</v>
      </c>
      <c r="K9599" s="2">
        <v>22.66</v>
      </c>
      <c r="L9599" s="2">
        <v>0</v>
      </c>
      <c r="M9599" s="2">
        <v>0</v>
      </c>
      <c r="N9599" s="2" t="str">
        <f>"000061"</f>
        <v>000061</v>
      </c>
      <c r="O9599" s="2" t="str">
        <f>"0157472516"</f>
        <v>0157472516</v>
      </c>
      <c r="P9599" s="2" t="str">
        <f>"5133.00"</f>
        <v>5133.00</v>
      </c>
      <c r="Q9599" s="2">
        <v>35</v>
      </c>
      <c r="R9599" s="2">
        <f>Q9599*C9599</f>
        <v>7000</v>
      </c>
    </row>
    <row r="9600" spans="2:18">
      <c r="B9600" s="2" t="str">
        <f>"北京城建"</f>
        <v>北京城建</v>
      </c>
      <c r="C9600" s="2">
        <v>200</v>
      </c>
      <c r="D9600" s="2">
        <v>200</v>
      </c>
      <c r="E9600" s="2" t="str">
        <f>"人民币"</f>
        <v>人民币</v>
      </c>
      <c r="F9600" s="2">
        <v>24.605</v>
      </c>
      <c r="G9600" s="2">
        <v>-394.99</v>
      </c>
      <c r="H9600" s="2">
        <v>-8.03</v>
      </c>
      <c r="I9600" s="2"/>
      <c r="J9600" s="2">
        <v>4526</v>
      </c>
      <c r="K9600" s="2">
        <v>22.63</v>
      </c>
      <c r="L9600" s="2">
        <v>0</v>
      </c>
      <c r="M9600" s="2">
        <v>0</v>
      </c>
      <c r="N9600" s="2" t="str">
        <f>"600266"</f>
        <v>600266</v>
      </c>
      <c r="O9600" s="2" t="str">
        <f t="shared" ref="O9600:O9602" si="2865">"A453612732"</f>
        <v>A453612732</v>
      </c>
      <c r="P9600" s="2" t="str">
        <f>"4920.99"</f>
        <v>4920.99</v>
      </c>
      <c r="Q9600" s="2">
        <v>28</v>
      </c>
      <c r="R9600" s="2">
        <f>Q9600*C9600</f>
        <v>5600</v>
      </c>
    </row>
    <row r="9601" spans="2:18">
      <c r="B9601" s="2" t="str">
        <f>"上汽集团"</f>
        <v>上汽集团</v>
      </c>
      <c r="C9601" s="2">
        <v>200</v>
      </c>
      <c r="D9601" s="2">
        <v>200</v>
      </c>
      <c r="E9601" s="2" t="str">
        <f>"人民币"</f>
        <v>人民币</v>
      </c>
      <c r="F9601" s="2">
        <v>24.736</v>
      </c>
      <c r="G9601" s="2">
        <v>-449.12</v>
      </c>
      <c r="H9601" s="2">
        <v>-9.08</v>
      </c>
      <c r="I9601" s="2"/>
      <c r="J9601" s="2">
        <v>4498</v>
      </c>
      <c r="K9601" s="2">
        <v>22.49</v>
      </c>
      <c r="L9601" s="2">
        <v>0</v>
      </c>
      <c r="M9601" s="2">
        <v>0</v>
      </c>
      <c r="N9601" s="2" t="str">
        <f>"600104"</f>
        <v>600104</v>
      </c>
      <c r="O9601" s="2" t="str">
        <f>"A453612732"</f>
        <v>A453612732</v>
      </c>
      <c r="P9601" s="2" t="str">
        <f>"4947.12"</f>
        <v>4947.12</v>
      </c>
      <c r="Q9601" s="2">
        <v>35</v>
      </c>
      <c r="R9601" s="2">
        <f>Q9601*C9601</f>
        <v>7000</v>
      </c>
    </row>
    <row r="9602" spans="2:18">
      <c r="B9602" s="2" t="str">
        <f>"中海集运"</f>
        <v>中海集运</v>
      </c>
      <c r="C9602" s="2">
        <v>400</v>
      </c>
      <c r="D9602" s="2">
        <v>400</v>
      </c>
      <c r="E9602" s="2" t="str">
        <f>"人民币"</f>
        <v>人民币</v>
      </c>
      <c r="F9602" s="2">
        <v>9.099</v>
      </c>
      <c r="G9602" s="2">
        <v>-167.68</v>
      </c>
      <c r="H9602" s="2">
        <v>-4.6</v>
      </c>
      <c r="I9602" s="2"/>
      <c r="J9602" s="2">
        <v>3472</v>
      </c>
      <c r="K9602" s="2">
        <v>8.68</v>
      </c>
      <c r="L9602" s="2">
        <v>0</v>
      </c>
      <c r="M9602" s="2">
        <v>0</v>
      </c>
      <c r="N9602" s="2" t="str">
        <f>"601866"</f>
        <v>601866</v>
      </c>
      <c r="O9602" s="2" t="str">
        <f>"A453612732"</f>
        <v>A453612732</v>
      </c>
      <c r="P9602" s="2" t="str">
        <f>"3639.68"</f>
        <v>3639.68</v>
      </c>
      <c r="Q9602" s="2">
        <v>12</v>
      </c>
      <c r="R9602" s="2">
        <f>Q9602*C9602</f>
        <v>4800</v>
      </c>
    </row>
    <row r="9603" spans="2:18">
      <c r="B9603" s="2" t="str">
        <f>"中航军B"</f>
        <v>中航军B</v>
      </c>
      <c r="C9603" s="2">
        <v>3000</v>
      </c>
      <c r="D9603" s="2">
        <v>3000</v>
      </c>
      <c r="E9603" s="2" t="str">
        <f>"人民币"</f>
        <v>人民币</v>
      </c>
      <c r="F9603" s="2">
        <v>0.972</v>
      </c>
      <c r="G9603" s="2">
        <v>-62</v>
      </c>
      <c r="H9603" s="2">
        <v>-2.16</v>
      </c>
      <c r="I9603" s="2"/>
      <c r="J9603" s="2">
        <v>2853</v>
      </c>
      <c r="K9603" s="2">
        <v>0.951</v>
      </c>
      <c r="L9603" s="2">
        <v>0</v>
      </c>
      <c r="M9603" s="2">
        <v>0</v>
      </c>
      <c r="N9603" s="2" t="str">
        <f>"150222"</f>
        <v>150222</v>
      </c>
      <c r="O9603" s="2" t="str">
        <f>"0157472516"</f>
        <v>0157472516</v>
      </c>
      <c r="P9603" s="2" t="str">
        <f>"2915.00"</f>
        <v>2915.00</v>
      </c>
      <c r="Q9603" s="2">
        <v>1.1</v>
      </c>
      <c r="R9603" s="2">
        <f>Q9603*C9603</f>
        <v>3300</v>
      </c>
    </row>
    <row r="9604" spans="2:18">
      <c r="B9604" s="2" t="str">
        <f>"华贸物流"</f>
        <v>华贸物流</v>
      </c>
      <c r="C9604" s="2">
        <v>200</v>
      </c>
      <c r="D9604" s="2">
        <v>200</v>
      </c>
      <c r="E9604" s="2" t="str">
        <f>"人民币"</f>
        <v>人民币</v>
      </c>
      <c r="F9604" s="2">
        <v>16.576</v>
      </c>
      <c r="G9604" s="2">
        <v>-473.12</v>
      </c>
      <c r="H9604" s="2">
        <v>-14.27</v>
      </c>
      <c r="I9604" s="2"/>
      <c r="J9604" s="2">
        <v>2842</v>
      </c>
      <c r="K9604" s="2">
        <v>14.21</v>
      </c>
      <c r="L9604" s="2">
        <v>0</v>
      </c>
      <c r="M9604" s="2">
        <v>0</v>
      </c>
      <c r="N9604" s="2" t="str">
        <f>"603128"</f>
        <v>603128</v>
      </c>
      <c r="O9604" s="2" t="str">
        <f t="shared" ref="O9604:O9607" si="2866">"A453612732"</f>
        <v>A453612732</v>
      </c>
      <c r="P9604" s="2" t="str">
        <f>"3315.12"</f>
        <v>3315.12</v>
      </c>
      <c r="Q9604" s="2">
        <v>20</v>
      </c>
      <c r="R9604" s="2">
        <f>Q9604*C9604</f>
        <v>4000</v>
      </c>
    </row>
    <row r="9605" spans="2:18">
      <c r="B9605" s="2" t="str">
        <f>"盛达矿业"</f>
        <v>盛达矿业</v>
      </c>
      <c r="C9605" s="2">
        <v>100</v>
      </c>
      <c r="D9605" s="2">
        <v>100</v>
      </c>
      <c r="E9605" s="2" t="str">
        <f>"人民币"</f>
        <v>人民币</v>
      </c>
      <c r="F9605" s="2">
        <v>38.308</v>
      </c>
      <c r="G9605" s="2">
        <v>-1175.77</v>
      </c>
      <c r="H9605" s="2">
        <v>-30.69</v>
      </c>
      <c r="I9605" s="2"/>
      <c r="J9605" s="2">
        <v>2655</v>
      </c>
      <c r="K9605" s="2">
        <v>26.55</v>
      </c>
      <c r="L9605" s="2">
        <v>0</v>
      </c>
      <c r="M9605" s="2">
        <v>100</v>
      </c>
      <c r="N9605" s="2" t="str">
        <f>"000603"</f>
        <v>000603</v>
      </c>
      <c r="O9605" s="2" t="str">
        <f>"0157472516"</f>
        <v>0157472516</v>
      </c>
      <c r="P9605" s="2" t="str">
        <f>"3830.77"</f>
        <v>3830.77</v>
      </c>
      <c r="Q9605" s="2">
        <v>40</v>
      </c>
      <c r="R9605" s="2">
        <f>Q9605*C9605</f>
        <v>4000</v>
      </c>
    </row>
    <row r="9606" spans="2:18">
      <c r="B9606" s="2" t="str">
        <f>"大众交通"</f>
        <v>大众交通</v>
      </c>
      <c r="C9606" s="2">
        <v>100</v>
      </c>
      <c r="D9606" s="2">
        <v>100</v>
      </c>
      <c r="E9606" s="2" t="str">
        <f>"人民币"</f>
        <v>人民币</v>
      </c>
      <c r="F9606" s="2">
        <v>30.941</v>
      </c>
      <c r="G9606" s="2">
        <v>-1037.13</v>
      </c>
      <c r="H9606" s="2">
        <v>-33.52</v>
      </c>
      <c r="I9606" s="2"/>
      <c r="J9606" s="2">
        <v>2057</v>
      </c>
      <c r="K9606" s="2">
        <v>20.57</v>
      </c>
      <c r="L9606" s="2">
        <v>0</v>
      </c>
      <c r="M9606" s="2">
        <v>0</v>
      </c>
      <c r="N9606" s="2" t="str">
        <f>"600611"</f>
        <v>600611</v>
      </c>
      <c r="O9606" s="2" t="str">
        <f>"A453612732"</f>
        <v>A453612732</v>
      </c>
      <c r="P9606" s="2" t="str">
        <f>"3094.13"</f>
        <v>3094.13</v>
      </c>
      <c r="Q9606" s="2">
        <v>28</v>
      </c>
      <c r="R9606" s="2">
        <f>Q9606*C9606</f>
        <v>2800</v>
      </c>
    </row>
    <row r="9607" spans="2:18">
      <c r="B9607" s="2" t="str">
        <f>"中国中车"</f>
        <v>中国中车</v>
      </c>
      <c r="C9607" s="2">
        <v>100</v>
      </c>
      <c r="D9607" s="2">
        <v>100</v>
      </c>
      <c r="E9607" s="2" t="str">
        <f>"人民币"</f>
        <v>人民币</v>
      </c>
      <c r="F9607" s="2">
        <v>26.395</v>
      </c>
      <c r="G9607" s="2">
        <v>-631.5</v>
      </c>
      <c r="H9607" s="2">
        <v>-23.92</v>
      </c>
      <c r="I9607" s="2"/>
      <c r="J9607" s="2">
        <v>2008</v>
      </c>
      <c r="K9607" s="2">
        <v>20.08</v>
      </c>
      <c r="L9607" s="2">
        <v>0</v>
      </c>
      <c r="M9607" s="2">
        <v>100</v>
      </c>
      <c r="N9607" s="2" t="str">
        <f>"601766"</f>
        <v>601766</v>
      </c>
      <c r="O9607" s="2" t="str">
        <f>"A453612732"</f>
        <v>A453612732</v>
      </c>
      <c r="P9607" s="2" t="str">
        <f>"2639.50"</f>
        <v>2639.50</v>
      </c>
      <c r="Q9607" s="2">
        <v>30</v>
      </c>
      <c r="R9607" s="2">
        <f>Q9607*C9607</f>
        <v>3000</v>
      </c>
    </row>
    <row r="9608" spans="2:18">
      <c r="B9608" s="2" t="s">
        <v>8</v>
      </c>
      <c r="C9608" s="2" t="s">
        <v>9</v>
      </c>
      <c r="D9608" s="4" t="s">
        <v>10</v>
      </c>
      <c r="E9608" s="4"/>
      <c r="F9608" s="4"/>
      <c r="G9608" s="2"/>
      <c r="H9608" s="2">
        <f>SUM(H9592:H9607)</f>
        <v>-178.38</v>
      </c>
      <c r="I9608" s="2"/>
      <c r="J9608" s="2"/>
      <c r="K9608" s="2"/>
      <c r="L9608" s="2"/>
      <c r="M9608" s="2"/>
      <c r="N9608" s="2"/>
      <c r="O9608" s="2"/>
      <c r="P9608" s="2"/>
      <c r="Q9608" s="2"/>
      <c r="R9608" s="2">
        <f>SUM(R9592:R9607)</f>
        <v>134800</v>
      </c>
    </row>
    <row r="9609" customFormat="1" spans="4:9">
      <c r="D9609" s="5"/>
      <c r="E9609" s="5"/>
      <c r="F9609" s="5"/>
      <c r="I9609" s="6">
        <v>42257</v>
      </c>
    </row>
    <row r="9610" customFormat="1" spans="11:11">
      <c r="K9610" s="6">
        <f>I9609+1</f>
        <v>42258</v>
      </c>
    </row>
    <row r="9611" customFormat="1" spans="3:12">
      <c r="C9611" t="s">
        <v>11</v>
      </c>
      <c r="L9611" s="7">
        <f ca="1">NOW()</f>
        <v>42259.9654398148</v>
      </c>
    </row>
    <row r="9612" customFormat="1" spans="10:10">
      <c r="J9612" t="e">
        <f>E9604+1</f>
        <v>#VALUE!</v>
      </c>
    </row>
    <row r="9613" customFormat="1" spans="7:7">
      <c r="G9613" t="s">
        <v>12</v>
      </c>
    </row>
    <row r="9614" customFormat="1" spans="6:6">
      <c r="F9614" t="s">
        <v>13</v>
      </c>
    </row>
    <row r="9615" spans="1:17">
      <c r="A9615" s="2" t="str">
        <f>"币种"</f>
        <v>币种</v>
      </c>
      <c r="B9615" s="2" t="str">
        <f>"余额"</f>
        <v>余额</v>
      </c>
      <c r="C9615" s="2" t="str">
        <f>"可用"</f>
        <v>可用</v>
      </c>
      <c r="D9615" s="2" t="str">
        <f>"可取"</f>
        <v>可取</v>
      </c>
      <c r="E9615" s="2" t="str">
        <f>"参考市值"</f>
        <v>参考市值</v>
      </c>
      <c r="F9615" s="2" t="str">
        <f>"资产"</f>
        <v>资产</v>
      </c>
      <c r="G9615" s="2" t="str">
        <f>"盈亏"</f>
        <v>盈亏</v>
      </c>
      <c r="H9615" s="2"/>
      <c r="I9615" s="2"/>
      <c r="J9615" s="2"/>
      <c r="K9615" s="2"/>
      <c r="L9615" s="2"/>
      <c r="M9615" s="2"/>
      <c r="N9615" s="2"/>
      <c r="O9615" s="2"/>
      <c r="P9615" s="2"/>
      <c r="Q9615" s="2"/>
    </row>
    <row r="9616" spans="1:17">
      <c r="A9616" s="2" t="str">
        <f>"人民币"</f>
        <v>人民币</v>
      </c>
      <c r="B9616" s="2" t="str">
        <f>"5508.71"</f>
        <v>5508.71</v>
      </c>
      <c r="C9616" s="2" t="str">
        <f>"138.54"</f>
        <v>138.54</v>
      </c>
      <c r="D9616" s="2" t="str">
        <f>"138.54"</f>
        <v>138.54</v>
      </c>
      <c r="E9616" s="2" t="str">
        <f>"91616.00"</f>
        <v>91616.00</v>
      </c>
      <c r="F9616" s="2" t="str">
        <f>"91754.54"</f>
        <v>91754.54</v>
      </c>
      <c r="G9616" s="2" t="str">
        <f>"-9194.42"</f>
        <v>-9194.42</v>
      </c>
      <c r="H9616" s="2"/>
      <c r="I9616" s="2"/>
      <c r="J9616" s="2"/>
      <c r="K9616" s="2"/>
      <c r="L9616" s="2"/>
      <c r="M9616" s="2"/>
      <c r="N9616" s="2"/>
      <c r="O9616" s="2"/>
      <c r="P9616" s="2"/>
      <c r="Q9616" s="2"/>
    </row>
    <row r="9617" spans="1:17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8"/>
    </row>
    <row r="9618" spans="1:18">
      <c r="A9618" s="2" t="s">
        <v>0</v>
      </c>
      <c r="B9618" s="2" t="str">
        <f>"证券数量"</f>
        <v>证券数量</v>
      </c>
      <c r="C9618" s="2" t="s">
        <v>1</v>
      </c>
      <c r="D9618" s="2" t="str">
        <f>"价格币种"</f>
        <v>价格币种</v>
      </c>
      <c r="E9618" s="2" t="str">
        <f>"成本价"</f>
        <v>成本价</v>
      </c>
      <c r="F9618" s="2" t="str">
        <f>"浮动盈亏"</f>
        <v>浮动盈亏</v>
      </c>
      <c r="G9618" s="2" t="str">
        <f>"盈亏比例(%)"</f>
        <v>盈亏比例(%)</v>
      </c>
      <c r="H9618" s="2" t="str">
        <f>"折算汇率"</f>
        <v>折算汇率</v>
      </c>
      <c r="I9618" s="2" t="str">
        <f>"最新市值"</f>
        <v>最新市值</v>
      </c>
      <c r="J9618" s="2" t="str">
        <f>"当前价"</f>
        <v>当前价</v>
      </c>
      <c r="K9618" s="2" t="str">
        <f>"今买数量"</f>
        <v>今买数量</v>
      </c>
      <c r="L9618" s="2" t="str">
        <f>"今卖数量"</f>
        <v>今卖数量</v>
      </c>
      <c r="M9618" s="2" t="str">
        <f>"证券代码"</f>
        <v>证券代码</v>
      </c>
      <c r="N9618" s="2" t="str">
        <f>"股东代码"</f>
        <v>股东代码</v>
      </c>
      <c r="O9618" s="2" t="str">
        <f>"成本金额"</f>
        <v>成本金额</v>
      </c>
      <c r="P9618" s="2" t="s">
        <v>2</v>
      </c>
      <c r="Q9618" s="2"/>
      <c r="R9618" s="2" t="s">
        <v>3</v>
      </c>
    </row>
    <row r="9619" spans="1:18">
      <c r="A9619" s="2" t="s">
        <v>4</v>
      </c>
      <c r="B9619" s="9" t="s">
        <v>5</v>
      </c>
      <c r="C9619" s="9" t="s">
        <v>5</v>
      </c>
      <c r="D9619" s="2" t="str">
        <f t="shared" ref="D9619:D9634" si="2867">"人民币"</f>
        <v>人民币</v>
      </c>
      <c r="E9619" s="2">
        <v>19.758</v>
      </c>
      <c r="F9619" s="2">
        <v>-1294.53</v>
      </c>
      <c r="G9619" s="2">
        <v>-8.19</v>
      </c>
      <c r="H9619" s="9" t="s">
        <v>6</v>
      </c>
      <c r="I9619" s="2">
        <v>14512</v>
      </c>
      <c r="J9619" s="2">
        <v>18.14</v>
      </c>
      <c r="K9619" s="2">
        <v>0</v>
      </c>
      <c r="L9619" s="2">
        <v>0</v>
      </c>
      <c r="M9619" s="2" t="str">
        <f>"000936"</f>
        <v>000936</v>
      </c>
      <c r="N9619" s="2" t="str">
        <f t="shared" ref="N9619:N9622" si="2868">"0157472516"</f>
        <v>0157472516</v>
      </c>
      <c r="O9619" s="2" t="str">
        <f>"15806.53"</f>
        <v>15806.53</v>
      </c>
      <c r="P9619" s="2">
        <v>30</v>
      </c>
      <c r="Q9619" s="2">
        <f t="shared" ref="Q9619:Q9634" si="2869">P9619*B9619</f>
        <v>24000</v>
      </c>
      <c r="R9619" s="2">
        <f t="shared" ref="R9619:R9634" si="2870">(Q9619-O9619)/O9619*100</f>
        <v>51.835981711356</v>
      </c>
    </row>
    <row r="9620" spans="1:18">
      <c r="A9620" s="2" t="str">
        <f>"创业板B"</f>
        <v>创业板B</v>
      </c>
      <c r="B9620" s="2">
        <v>10000</v>
      </c>
      <c r="C9620" s="2">
        <v>10000</v>
      </c>
      <c r="D9620" s="2" t="str">
        <f>"人民币"</f>
        <v>人民币</v>
      </c>
      <c r="E9620" s="2">
        <v>1.116</v>
      </c>
      <c r="F9620" s="2">
        <v>-927.5</v>
      </c>
      <c r="G9620" s="2">
        <v>-8.33</v>
      </c>
      <c r="H9620" s="2"/>
      <c r="I9620" s="2">
        <v>10230</v>
      </c>
      <c r="J9620" s="2">
        <v>1.023</v>
      </c>
      <c r="K9620" s="2">
        <v>0</v>
      </c>
      <c r="L9620" s="2">
        <v>0</v>
      </c>
      <c r="M9620" s="2" t="str">
        <f>"150153"</f>
        <v>150153</v>
      </c>
      <c r="N9620" s="2" t="str">
        <f>"0157472516"</f>
        <v>0157472516</v>
      </c>
      <c r="O9620" s="2" t="str">
        <f>"11157.50"</f>
        <v>11157.50</v>
      </c>
      <c r="P9620" s="2">
        <v>1.3</v>
      </c>
      <c r="Q9620" s="2">
        <f>P9620*B9620</f>
        <v>13000</v>
      </c>
      <c r="R9620" s="2">
        <f>(Q9620-O9620)/O9620*100</f>
        <v>16.5135559041004</v>
      </c>
    </row>
    <row r="9621" spans="1:18">
      <c r="A9621" s="2" t="s">
        <v>7</v>
      </c>
      <c r="B9621" s="2">
        <v>600</v>
      </c>
      <c r="C9621" s="2">
        <v>600</v>
      </c>
      <c r="D9621" s="2" t="str">
        <f>"人民币"</f>
        <v>人民币</v>
      </c>
      <c r="E9621" s="2">
        <v>17.548</v>
      </c>
      <c r="F9621" s="2">
        <v>-310.88</v>
      </c>
      <c r="G9621" s="2">
        <v>-2.95</v>
      </c>
      <c r="H9621" s="2"/>
      <c r="I9621" s="2">
        <v>10218</v>
      </c>
      <c r="J9621" s="2">
        <v>17.03</v>
      </c>
      <c r="K9621" s="2">
        <v>0</v>
      </c>
      <c r="L9621" s="2">
        <v>0</v>
      </c>
      <c r="M9621" s="2" t="str">
        <f>"600008"</f>
        <v>600008</v>
      </c>
      <c r="N9621" s="2" t="str">
        <f t="shared" ref="N9621:N9624" si="2871">"A453612732"</f>
        <v>A453612732</v>
      </c>
      <c r="O9621" s="2" t="str">
        <f>"10528.88"</f>
        <v>10528.88</v>
      </c>
      <c r="P9621" s="2">
        <v>25</v>
      </c>
      <c r="Q9621" s="2">
        <f>P9621*B9621</f>
        <v>15000</v>
      </c>
      <c r="R9621" s="2">
        <f>(Q9621-O9621)/O9621*100</f>
        <v>42.4652954540274</v>
      </c>
    </row>
    <row r="9622" spans="1:18">
      <c r="A9622" s="2" t="str">
        <f>"华英农业"</f>
        <v>华英农业</v>
      </c>
      <c r="B9622" s="2">
        <v>600</v>
      </c>
      <c r="C9622" s="2">
        <v>300</v>
      </c>
      <c r="D9622" s="2" t="str">
        <f>"人民币"</f>
        <v>人民币</v>
      </c>
      <c r="E9622" s="2">
        <v>14.948</v>
      </c>
      <c r="F9622" s="2">
        <v>-418.66</v>
      </c>
      <c r="G9622" s="2">
        <v>-4.67</v>
      </c>
      <c r="H9622" s="2"/>
      <c r="I9622" s="2">
        <v>8550</v>
      </c>
      <c r="J9622" s="2">
        <v>14.25</v>
      </c>
      <c r="K9622" s="2">
        <v>300</v>
      </c>
      <c r="L9622" s="2">
        <v>0</v>
      </c>
      <c r="M9622" s="2" t="str">
        <f>"002321"</f>
        <v>002321</v>
      </c>
      <c r="N9622" s="2" t="str">
        <f>"0157472516"</f>
        <v>0157472516</v>
      </c>
      <c r="O9622" s="2" t="str">
        <f>"8968.66"</f>
        <v>8968.66</v>
      </c>
      <c r="P9622" s="2">
        <v>25</v>
      </c>
      <c r="Q9622" s="2">
        <f>P9622*B9622</f>
        <v>15000</v>
      </c>
      <c r="R9622" s="2">
        <f>(Q9622-O9622)/O9622*100</f>
        <v>67.2490650777262</v>
      </c>
    </row>
    <row r="9623" spans="1:18">
      <c r="A9623" s="2" t="str">
        <f>"*ST阳化"</f>
        <v>*ST阳化</v>
      </c>
      <c r="B9623" s="2">
        <v>900</v>
      </c>
      <c r="C9623" s="2">
        <v>600</v>
      </c>
      <c r="D9623" s="2" t="str">
        <f>"人民币"</f>
        <v>人民币</v>
      </c>
      <c r="E9623" s="2">
        <v>7.599</v>
      </c>
      <c r="F9623" s="2">
        <v>-80.2</v>
      </c>
      <c r="G9623" s="2">
        <v>-1.17</v>
      </c>
      <c r="H9623" s="2"/>
      <c r="I9623" s="2">
        <v>6759</v>
      </c>
      <c r="J9623" s="2">
        <v>7.51</v>
      </c>
      <c r="K9623" s="2">
        <v>300</v>
      </c>
      <c r="L9623" s="2">
        <v>0</v>
      </c>
      <c r="M9623" s="2" t="str">
        <f>"600691"</f>
        <v>600691</v>
      </c>
      <c r="N9623" s="2" t="str">
        <f>"A453612732"</f>
        <v>A453612732</v>
      </c>
      <c r="O9623" s="2" t="str">
        <f>"6839.20"</f>
        <v>6839.20</v>
      </c>
      <c r="P9623" s="2">
        <v>11</v>
      </c>
      <c r="Q9623" s="2">
        <f>P9623*B9623</f>
        <v>9900</v>
      </c>
      <c r="R9623" s="2">
        <f>(Q9623-O9623)/O9623*100</f>
        <v>44.7537723710376</v>
      </c>
    </row>
    <row r="9624" spans="1:18">
      <c r="A9624" s="2" t="str">
        <f>"雪峰科技"</f>
        <v>雪峰科技</v>
      </c>
      <c r="B9624" s="2">
        <v>200</v>
      </c>
      <c r="C9624" s="2">
        <v>100</v>
      </c>
      <c r="D9624" s="2" t="str">
        <f>"人民币"</f>
        <v>人民币</v>
      </c>
      <c r="E9624" s="2">
        <v>37.898</v>
      </c>
      <c r="F9624" s="2">
        <v>-1239.59</v>
      </c>
      <c r="G9624" s="2">
        <v>-16.35</v>
      </c>
      <c r="H9624" s="2"/>
      <c r="I9624" s="2">
        <v>6340</v>
      </c>
      <c r="J9624" s="2">
        <v>31.7</v>
      </c>
      <c r="K9624" s="2">
        <v>100</v>
      </c>
      <c r="L9624" s="2">
        <v>0</v>
      </c>
      <c r="M9624" s="2" t="str">
        <f>"603227"</f>
        <v>603227</v>
      </c>
      <c r="N9624" s="2" t="str">
        <f>"A453612732"</f>
        <v>A453612732</v>
      </c>
      <c r="O9624" s="2" t="str">
        <f>"7579.59"</f>
        <v>7579.59</v>
      </c>
      <c r="P9624" s="2">
        <v>42</v>
      </c>
      <c r="Q9624" s="2">
        <f>P9624*B9624</f>
        <v>8400</v>
      </c>
      <c r="R9624" s="2">
        <f>(Q9624-O9624)/O9624*100</f>
        <v>10.8239363870605</v>
      </c>
    </row>
    <row r="9625" spans="1:18">
      <c r="A9625" s="2" t="str">
        <f>"三花股份"</f>
        <v>三花股份</v>
      </c>
      <c r="B9625" s="2">
        <v>400</v>
      </c>
      <c r="C9625" s="2">
        <v>400</v>
      </c>
      <c r="D9625" s="2" t="str">
        <f>"人民币"</f>
        <v>人民币</v>
      </c>
      <c r="E9625" s="2">
        <v>13.737</v>
      </c>
      <c r="F9625" s="2">
        <v>69.25</v>
      </c>
      <c r="G9625" s="2">
        <v>1.26</v>
      </c>
      <c r="H9625" s="2"/>
      <c r="I9625" s="2">
        <v>5564</v>
      </c>
      <c r="J9625" s="2">
        <v>13.91</v>
      </c>
      <c r="K9625" s="2">
        <v>0</v>
      </c>
      <c r="L9625" s="2">
        <v>0</v>
      </c>
      <c r="M9625" s="2" t="str">
        <f>"002050"</f>
        <v>002050</v>
      </c>
      <c r="N9625" s="2" t="str">
        <f t="shared" ref="N9625:N9630" si="2872">"0157472516"</f>
        <v>0157472516</v>
      </c>
      <c r="O9625" s="2" t="str">
        <f>"5494.75"</f>
        <v>5494.75</v>
      </c>
      <c r="P9625" s="2">
        <v>20</v>
      </c>
      <c r="Q9625" s="2">
        <f>P9625*B9625</f>
        <v>8000</v>
      </c>
      <c r="R9625" s="2">
        <f>(Q9625-O9625)/O9625*100</f>
        <v>45.5935210883116</v>
      </c>
    </row>
    <row r="9626" spans="1:18">
      <c r="A9626" s="2" t="str">
        <f>"农 产 品"</f>
        <v>农 产 品</v>
      </c>
      <c r="B9626" s="2">
        <v>200</v>
      </c>
      <c r="C9626" s="2">
        <v>200</v>
      </c>
      <c r="D9626" s="2" t="str">
        <f>"人民币"</f>
        <v>人民币</v>
      </c>
      <c r="E9626" s="2">
        <v>25.665</v>
      </c>
      <c r="F9626" s="2">
        <v>-601</v>
      </c>
      <c r="G9626" s="2">
        <v>-11.71</v>
      </c>
      <c r="H9626" s="2"/>
      <c r="I9626" s="2">
        <v>4532</v>
      </c>
      <c r="J9626" s="2">
        <v>22.66</v>
      </c>
      <c r="K9626" s="2">
        <v>0</v>
      </c>
      <c r="L9626" s="2">
        <v>0</v>
      </c>
      <c r="M9626" s="2" t="str">
        <f>"000061"</f>
        <v>000061</v>
      </c>
      <c r="N9626" s="2" t="str">
        <f>"0157472516"</f>
        <v>0157472516</v>
      </c>
      <c r="O9626" s="2" t="str">
        <f>"5133.00"</f>
        <v>5133.00</v>
      </c>
      <c r="P9626" s="2">
        <v>35</v>
      </c>
      <c r="Q9626" s="2">
        <f>P9626*B9626</f>
        <v>7000</v>
      </c>
      <c r="R9626" s="2">
        <f>(Q9626-O9626)/O9626*100</f>
        <v>36.3724917202416</v>
      </c>
    </row>
    <row r="9627" spans="1:18">
      <c r="A9627" s="2" t="str">
        <f>"北京城建"</f>
        <v>北京城建</v>
      </c>
      <c r="B9627" s="2">
        <v>200</v>
      </c>
      <c r="C9627" s="2">
        <v>200</v>
      </c>
      <c r="D9627" s="2" t="str">
        <f>"人民币"</f>
        <v>人民币</v>
      </c>
      <c r="E9627" s="2">
        <v>24.605</v>
      </c>
      <c r="F9627" s="2">
        <v>-394.99</v>
      </c>
      <c r="G9627" s="2">
        <v>-8.03</v>
      </c>
      <c r="H9627" s="2"/>
      <c r="I9627" s="2">
        <v>4526</v>
      </c>
      <c r="J9627" s="2">
        <v>22.63</v>
      </c>
      <c r="K9627" s="2">
        <v>0</v>
      </c>
      <c r="L9627" s="2">
        <v>0</v>
      </c>
      <c r="M9627" s="2" t="str">
        <f>"600266"</f>
        <v>600266</v>
      </c>
      <c r="N9627" s="2" t="str">
        <f t="shared" ref="N9627:N9629" si="2873">"A453612732"</f>
        <v>A453612732</v>
      </c>
      <c r="O9627" s="2" t="str">
        <f>"4920.99"</f>
        <v>4920.99</v>
      </c>
      <c r="P9627" s="2">
        <v>28</v>
      </c>
      <c r="Q9627" s="2">
        <f>P9627*B9627</f>
        <v>5600</v>
      </c>
      <c r="R9627" s="2">
        <f>(Q9627-O9627)/O9627*100</f>
        <v>13.7982397850839</v>
      </c>
    </row>
    <row r="9628" spans="1:18">
      <c r="A9628" s="2" t="str">
        <f>"上汽集团"</f>
        <v>上汽集团</v>
      </c>
      <c r="B9628" s="2">
        <v>200</v>
      </c>
      <c r="C9628" s="2">
        <v>200</v>
      </c>
      <c r="D9628" s="2" t="str">
        <f>"人民币"</f>
        <v>人民币</v>
      </c>
      <c r="E9628" s="2">
        <v>24.736</v>
      </c>
      <c r="F9628" s="2">
        <v>-449.12</v>
      </c>
      <c r="G9628" s="2">
        <v>-9.08</v>
      </c>
      <c r="H9628" s="2"/>
      <c r="I9628" s="2">
        <v>4498</v>
      </c>
      <c r="J9628" s="2">
        <v>22.49</v>
      </c>
      <c r="K9628" s="2">
        <v>0</v>
      </c>
      <c r="L9628" s="2">
        <v>0</v>
      </c>
      <c r="M9628" s="2" t="str">
        <f>"600104"</f>
        <v>600104</v>
      </c>
      <c r="N9628" s="2" t="str">
        <f>"A453612732"</f>
        <v>A453612732</v>
      </c>
      <c r="O9628" s="2" t="str">
        <f>"4947.12"</f>
        <v>4947.12</v>
      </c>
      <c r="P9628" s="2">
        <v>35</v>
      </c>
      <c r="Q9628" s="2">
        <f>P9628*B9628</f>
        <v>7000</v>
      </c>
      <c r="R9628" s="2">
        <f>(Q9628-O9628)/O9628*100</f>
        <v>41.4964666310904</v>
      </c>
    </row>
    <row r="9629" spans="1:18">
      <c r="A9629" s="2" t="str">
        <f>"中海集运"</f>
        <v>中海集运</v>
      </c>
      <c r="B9629" s="2">
        <v>400</v>
      </c>
      <c r="C9629" s="2">
        <v>400</v>
      </c>
      <c r="D9629" s="2" t="str">
        <f>"人民币"</f>
        <v>人民币</v>
      </c>
      <c r="E9629" s="2">
        <v>9.099</v>
      </c>
      <c r="F9629" s="2">
        <v>-167.68</v>
      </c>
      <c r="G9629" s="2">
        <v>-4.6</v>
      </c>
      <c r="H9629" s="2"/>
      <c r="I9629" s="2">
        <v>3472</v>
      </c>
      <c r="J9629" s="2">
        <v>8.68</v>
      </c>
      <c r="K9629" s="2">
        <v>0</v>
      </c>
      <c r="L9629" s="2">
        <v>0</v>
      </c>
      <c r="M9629" s="2" t="str">
        <f>"601866"</f>
        <v>601866</v>
      </c>
      <c r="N9629" s="2" t="str">
        <f>"A453612732"</f>
        <v>A453612732</v>
      </c>
      <c r="O9629" s="2" t="str">
        <f>"3639.68"</f>
        <v>3639.68</v>
      </c>
      <c r="P9629" s="2">
        <v>12</v>
      </c>
      <c r="Q9629" s="2">
        <f>P9629*B9629</f>
        <v>4800</v>
      </c>
      <c r="R9629" s="2">
        <f>(Q9629-O9629)/O9629*100</f>
        <v>31.8797256901706</v>
      </c>
    </row>
    <row r="9630" spans="1:18">
      <c r="A9630" s="2" t="str">
        <f>"中航军B"</f>
        <v>中航军B</v>
      </c>
      <c r="B9630" s="2">
        <v>3000</v>
      </c>
      <c r="C9630" s="2">
        <v>3000</v>
      </c>
      <c r="D9630" s="2" t="str">
        <f>"人民币"</f>
        <v>人民币</v>
      </c>
      <c r="E9630" s="2">
        <v>0.972</v>
      </c>
      <c r="F9630" s="2">
        <v>-62</v>
      </c>
      <c r="G9630" s="2">
        <v>-2.16</v>
      </c>
      <c r="H9630" s="2"/>
      <c r="I9630" s="2">
        <v>2853</v>
      </c>
      <c r="J9630" s="2">
        <v>0.951</v>
      </c>
      <c r="K9630" s="2">
        <v>0</v>
      </c>
      <c r="L9630" s="2">
        <v>0</v>
      </c>
      <c r="M9630" s="2" t="str">
        <f>"150222"</f>
        <v>150222</v>
      </c>
      <c r="N9630" s="2" t="str">
        <f>"0157472516"</f>
        <v>0157472516</v>
      </c>
      <c r="O9630" s="2" t="str">
        <f>"2915.00"</f>
        <v>2915.00</v>
      </c>
      <c r="P9630" s="2">
        <v>1.1</v>
      </c>
      <c r="Q9630" s="2">
        <f>P9630*B9630</f>
        <v>3300</v>
      </c>
      <c r="R9630" s="2">
        <f>(Q9630-O9630)/O9630*100</f>
        <v>13.2075471698113</v>
      </c>
    </row>
    <row r="9631" spans="1:18">
      <c r="A9631" s="2" t="str">
        <f>"华贸物流"</f>
        <v>华贸物流</v>
      </c>
      <c r="B9631" s="2">
        <v>200</v>
      </c>
      <c r="C9631" s="2">
        <v>200</v>
      </c>
      <c r="D9631" s="2" t="str">
        <f>"人民币"</f>
        <v>人民币</v>
      </c>
      <c r="E9631" s="2">
        <v>16.576</v>
      </c>
      <c r="F9631" s="2">
        <v>-473.12</v>
      </c>
      <c r="G9631" s="2">
        <v>-14.27</v>
      </c>
      <c r="H9631" s="2"/>
      <c r="I9631" s="2">
        <v>2842</v>
      </c>
      <c r="J9631" s="2">
        <v>14.21</v>
      </c>
      <c r="K9631" s="2">
        <v>0</v>
      </c>
      <c r="L9631" s="2">
        <v>0</v>
      </c>
      <c r="M9631" s="2" t="str">
        <f>"603128"</f>
        <v>603128</v>
      </c>
      <c r="N9631" s="2" t="str">
        <f t="shared" ref="N9631:N9634" si="2874">"A453612732"</f>
        <v>A453612732</v>
      </c>
      <c r="O9631" s="2" t="str">
        <f>"3315.12"</f>
        <v>3315.12</v>
      </c>
      <c r="P9631" s="2">
        <v>20</v>
      </c>
      <c r="Q9631" s="2">
        <f>P9631*B9631</f>
        <v>4000</v>
      </c>
      <c r="R9631" s="2">
        <f>(Q9631-O9631)/O9631*100</f>
        <v>20.6592823185888</v>
      </c>
    </row>
    <row r="9632" spans="1:18">
      <c r="A9632" s="2" t="str">
        <f>"盛达矿业"</f>
        <v>盛达矿业</v>
      </c>
      <c r="B9632" s="2">
        <v>100</v>
      </c>
      <c r="C9632" s="2">
        <v>100</v>
      </c>
      <c r="D9632" s="2" t="str">
        <f>"人民币"</f>
        <v>人民币</v>
      </c>
      <c r="E9632" s="2">
        <v>38.308</v>
      </c>
      <c r="F9632" s="2">
        <v>-1175.77</v>
      </c>
      <c r="G9632" s="2">
        <v>-30.69</v>
      </c>
      <c r="H9632" s="2"/>
      <c r="I9632" s="2">
        <v>2655</v>
      </c>
      <c r="J9632" s="2">
        <v>26.55</v>
      </c>
      <c r="K9632" s="2">
        <v>0</v>
      </c>
      <c r="L9632" s="2">
        <v>100</v>
      </c>
      <c r="M9632" s="2" t="str">
        <f>"000603"</f>
        <v>000603</v>
      </c>
      <c r="N9632" s="2" t="str">
        <f>"0157472516"</f>
        <v>0157472516</v>
      </c>
      <c r="O9632" s="2" t="str">
        <f>"3830.77"</f>
        <v>3830.77</v>
      </c>
      <c r="P9632" s="2">
        <v>40</v>
      </c>
      <c r="Q9632" s="2">
        <f>P9632*B9632</f>
        <v>4000</v>
      </c>
      <c r="R9632" s="2">
        <f>(Q9632-O9632)/O9632*100</f>
        <v>4.41764971533138</v>
      </c>
    </row>
    <row r="9633" spans="1:18">
      <c r="A9633" s="2" t="str">
        <f>"大众交通"</f>
        <v>大众交通</v>
      </c>
      <c r="B9633" s="2">
        <v>100</v>
      </c>
      <c r="C9633" s="2">
        <v>100</v>
      </c>
      <c r="D9633" s="2" t="str">
        <f>"人民币"</f>
        <v>人民币</v>
      </c>
      <c r="E9633" s="2">
        <v>30.941</v>
      </c>
      <c r="F9633" s="2">
        <v>-1037.13</v>
      </c>
      <c r="G9633" s="2">
        <v>-33.52</v>
      </c>
      <c r="H9633" s="2"/>
      <c r="I9633" s="2">
        <v>2057</v>
      </c>
      <c r="J9633" s="2">
        <v>20.57</v>
      </c>
      <c r="K9633" s="2">
        <v>0</v>
      </c>
      <c r="L9633" s="2">
        <v>0</v>
      </c>
      <c r="M9633" s="2" t="str">
        <f>"600611"</f>
        <v>600611</v>
      </c>
      <c r="N9633" s="2" t="str">
        <f>"A453612732"</f>
        <v>A453612732</v>
      </c>
      <c r="O9633" s="2" t="str">
        <f>"3094.13"</f>
        <v>3094.13</v>
      </c>
      <c r="P9633" s="2">
        <v>28</v>
      </c>
      <c r="Q9633" s="2">
        <f>P9633*B9633</f>
        <v>2800</v>
      </c>
      <c r="R9633" s="2">
        <f>(Q9633-O9633)/O9633*100</f>
        <v>-9.50606470962759</v>
      </c>
    </row>
    <row r="9634" spans="1:18">
      <c r="A9634" s="2" t="str">
        <f>"中国中车"</f>
        <v>中国中车</v>
      </c>
      <c r="B9634" s="2">
        <v>100</v>
      </c>
      <c r="C9634" s="2">
        <v>100</v>
      </c>
      <c r="D9634" s="2" t="str">
        <f>"人民币"</f>
        <v>人民币</v>
      </c>
      <c r="E9634" s="2">
        <v>26.395</v>
      </c>
      <c r="F9634" s="2">
        <v>-631.5</v>
      </c>
      <c r="G9634" s="2">
        <v>-23.92</v>
      </c>
      <c r="H9634" s="2"/>
      <c r="I9634" s="2">
        <v>2008</v>
      </c>
      <c r="J9634" s="2">
        <v>20.08</v>
      </c>
      <c r="K9634" s="2">
        <v>0</v>
      </c>
      <c r="L9634" s="2">
        <v>100</v>
      </c>
      <c r="M9634" s="2" t="str">
        <f>"601766"</f>
        <v>601766</v>
      </c>
      <c r="N9634" s="2" t="str">
        <f>"A453612732"</f>
        <v>A453612732</v>
      </c>
      <c r="O9634" s="2" t="str">
        <f>"2639.50"</f>
        <v>2639.50</v>
      </c>
      <c r="P9634" s="2">
        <v>30</v>
      </c>
      <c r="Q9634" s="2">
        <f>P9634*B9634</f>
        <v>3000</v>
      </c>
      <c r="R9634" s="2">
        <f>(Q9634-O9634)/O9634*100</f>
        <v>13.6578897518469</v>
      </c>
    </row>
    <row r="9635" spans="1:18">
      <c r="A9635" s="2" t="s">
        <v>8</v>
      </c>
      <c r="B9635" s="2" t="s">
        <v>9</v>
      </c>
      <c r="C9635" s="4" t="s">
        <v>10</v>
      </c>
      <c r="D9635" s="4"/>
      <c r="E9635" s="4"/>
      <c r="F9635" s="2"/>
      <c r="G9635" s="2">
        <f>SUM(G9619:G9634)</f>
        <v>-178.38</v>
      </c>
      <c r="H9635" s="2"/>
      <c r="I9635" s="2"/>
      <c r="J9635" s="2"/>
      <c r="K9635" s="2"/>
      <c r="L9635" s="2"/>
      <c r="M9635" s="2"/>
      <c r="N9635" s="2"/>
      <c r="O9635" s="2"/>
      <c r="P9635" s="2"/>
      <c r="Q9635" s="2">
        <f>SUM(Q9619:Q9634)</f>
        <v>134800</v>
      </c>
      <c r="R9635" s="2"/>
    </row>
    <row r="9636" customFormat="1" spans="3:8">
      <c r="C9636" s="5"/>
      <c r="D9636" s="5"/>
      <c r="E9636" s="5"/>
      <c r="H9636" s="6">
        <v>42257</v>
      </c>
    </row>
    <row r="9637" customFormat="1" spans="10:10">
      <c r="J9637" s="6">
        <f>H9636+1</f>
        <v>42258</v>
      </c>
    </row>
    <row r="9638" customFormat="1" spans="2:11">
      <c r="B9638" t="s">
        <v>11</v>
      </c>
      <c r="K9638" s="7">
        <f ca="1">NOW()</f>
        <v>42259.9654398148</v>
      </c>
    </row>
    <row r="9639" customFormat="1" spans="9:9">
      <c r="I9639" t="e">
        <f>D9631+1</f>
        <v>#VALUE!</v>
      </c>
    </row>
    <row r="9640" customFormat="1"/>
    <row r="9641" spans="1:18">
      <c r="A9641" s="2" t="s">
        <v>0</v>
      </c>
      <c r="B9641" s="2" t="str">
        <f>"证券数量"</f>
        <v>证券数量</v>
      </c>
      <c r="C9641" s="2" t="s">
        <v>1</v>
      </c>
      <c r="D9641" s="2" t="str">
        <f>"价格币种"</f>
        <v>价格币种</v>
      </c>
      <c r="E9641" s="2" t="str">
        <f>"成本价"</f>
        <v>成本价</v>
      </c>
      <c r="F9641" s="2" t="str">
        <f>"浮动盈亏"</f>
        <v>浮动盈亏</v>
      </c>
      <c r="G9641" s="2" t="str">
        <f>"盈亏比例(%)"</f>
        <v>盈亏比例(%)</v>
      </c>
      <c r="H9641" s="2" t="str">
        <f>"折算汇率"</f>
        <v>折算汇率</v>
      </c>
      <c r="I9641" s="2" t="str">
        <f>"最新市值"</f>
        <v>最新市值</v>
      </c>
      <c r="J9641" s="2" t="str">
        <f>"当前价"</f>
        <v>当前价</v>
      </c>
      <c r="K9641" s="2" t="str">
        <f>"今买数量"</f>
        <v>今买数量</v>
      </c>
      <c r="L9641" s="2" t="str">
        <f>"今卖数量"</f>
        <v>今卖数量</v>
      </c>
      <c r="M9641" s="2" t="str">
        <f>"证券代码"</f>
        <v>证券代码</v>
      </c>
      <c r="N9641" s="2" t="str">
        <f>"股东代码"</f>
        <v>股东代码</v>
      </c>
      <c r="O9641" s="2" t="str">
        <f>"成本金额"</f>
        <v>成本金额</v>
      </c>
      <c r="P9641" s="2" t="s">
        <v>2</v>
      </c>
      <c r="Q9641" s="2"/>
      <c r="R9641" s="2" t="s">
        <v>3</v>
      </c>
    </row>
    <row r="9642" spans="1:18">
      <c r="A9642" s="2" t="s">
        <v>4</v>
      </c>
      <c r="B9642" s="9" t="s">
        <v>5</v>
      </c>
      <c r="C9642" s="9" t="s">
        <v>5</v>
      </c>
      <c r="D9642" s="2" t="str">
        <f t="shared" ref="D9642:D9657" si="2875">"人民币"</f>
        <v>人民币</v>
      </c>
      <c r="E9642" s="2">
        <v>19.758</v>
      </c>
      <c r="F9642" s="2">
        <v>-1294.53</v>
      </c>
      <c r="G9642" s="2">
        <v>-8.19</v>
      </c>
      <c r="H9642" s="9" t="s">
        <v>6</v>
      </c>
      <c r="I9642" s="2">
        <v>14512</v>
      </c>
      <c r="J9642" s="2">
        <v>18.14</v>
      </c>
      <c r="K9642" s="2">
        <v>0</v>
      </c>
      <c r="L9642" s="2">
        <v>0</v>
      </c>
      <c r="M9642" s="2" t="str">
        <f>"000936"</f>
        <v>000936</v>
      </c>
      <c r="N9642" s="2" t="str">
        <f t="shared" ref="N9642:N9645" si="2876">"0157472516"</f>
        <v>0157472516</v>
      </c>
      <c r="O9642" s="2" t="str">
        <f>"15806.53"</f>
        <v>15806.53</v>
      </c>
      <c r="P9642" s="2">
        <v>30</v>
      </c>
      <c r="Q9642" s="2">
        <f t="shared" ref="Q9642:Q9657" si="2877">P9642*B9642</f>
        <v>24000</v>
      </c>
      <c r="R9642" s="2">
        <f t="shared" ref="R9642:R9657" si="2878">(Q9642-O9642)/O9642*100</f>
        <v>51.835981711356</v>
      </c>
    </row>
    <row r="9643" spans="1:18">
      <c r="A9643" s="2" t="str">
        <f>"创业板B"</f>
        <v>创业板B</v>
      </c>
      <c r="B9643" s="2">
        <v>10000</v>
      </c>
      <c r="C9643" s="2">
        <v>10000</v>
      </c>
      <c r="D9643" s="2" t="str">
        <f>"人民币"</f>
        <v>人民币</v>
      </c>
      <c r="E9643" s="2">
        <v>1.116</v>
      </c>
      <c r="F9643" s="2">
        <v>-927.5</v>
      </c>
      <c r="G9643" s="2">
        <v>-8.33</v>
      </c>
      <c r="H9643" s="2"/>
      <c r="I9643" s="2">
        <v>10230</v>
      </c>
      <c r="J9643" s="2">
        <v>1.023</v>
      </c>
      <c r="K9643" s="2">
        <v>0</v>
      </c>
      <c r="L9643" s="2">
        <v>0</v>
      </c>
      <c r="M9643" s="2" t="str">
        <f>"150153"</f>
        <v>150153</v>
      </c>
      <c r="N9643" s="2" t="str">
        <f>"0157472516"</f>
        <v>0157472516</v>
      </c>
      <c r="O9643" s="2" t="str">
        <f>"11157.50"</f>
        <v>11157.50</v>
      </c>
      <c r="P9643" s="2">
        <v>1.3</v>
      </c>
      <c r="Q9643" s="2">
        <f>P9643*B9643</f>
        <v>13000</v>
      </c>
      <c r="R9643" s="2">
        <f>(Q9643-O9643)/O9643*100</f>
        <v>16.5135559041004</v>
      </c>
    </row>
    <row r="9644" spans="1:18">
      <c r="A9644" s="2" t="s">
        <v>7</v>
      </c>
      <c r="B9644" s="2">
        <v>600</v>
      </c>
      <c r="C9644" s="2">
        <v>600</v>
      </c>
      <c r="D9644" s="2" t="str">
        <f>"人民币"</f>
        <v>人民币</v>
      </c>
      <c r="E9644" s="2">
        <v>17.548</v>
      </c>
      <c r="F9644" s="2">
        <v>-310.88</v>
      </c>
      <c r="G9644" s="2">
        <v>-2.95</v>
      </c>
      <c r="H9644" s="2"/>
      <c r="I9644" s="2">
        <v>10218</v>
      </c>
      <c r="J9644" s="2">
        <v>17.03</v>
      </c>
      <c r="K9644" s="2">
        <v>0</v>
      </c>
      <c r="L9644" s="2">
        <v>0</v>
      </c>
      <c r="M9644" s="2" t="str">
        <f>"600008"</f>
        <v>600008</v>
      </c>
      <c r="N9644" s="2" t="str">
        <f t="shared" ref="N9644:N9647" si="2879">"A453612732"</f>
        <v>A453612732</v>
      </c>
      <c r="O9644" s="2" t="str">
        <f>"10528.88"</f>
        <v>10528.88</v>
      </c>
      <c r="P9644" s="2">
        <v>25</v>
      </c>
      <c r="Q9644" s="2">
        <f>P9644*B9644</f>
        <v>15000</v>
      </c>
      <c r="R9644" s="2">
        <f>(Q9644-O9644)/O9644*100</f>
        <v>42.4652954540274</v>
      </c>
    </row>
    <row r="9645" spans="1:18">
      <c r="A9645" s="2" t="str">
        <f>"华英农业"</f>
        <v>华英农业</v>
      </c>
      <c r="B9645" s="2">
        <v>600</v>
      </c>
      <c r="C9645" s="2">
        <v>300</v>
      </c>
      <c r="D9645" s="2" t="str">
        <f>"人民币"</f>
        <v>人民币</v>
      </c>
      <c r="E9645" s="2">
        <v>14.948</v>
      </c>
      <c r="F9645" s="2">
        <v>-418.66</v>
      </c>
      <c r="G9645" s="2">
        <v>-4.67</v>
      </c>
      <c r="H9645" s="2"/>
      <c r="I9645" s="2">
        <v>8550</v>
      </c>
      <c r="J9645" s="2">
        <v>14.25</v>
      </c>
      <c r="K9645" s="2">
        <v>300</v>
      </c>
      <c r="L9645" s="2">
        <v>0</v>
      </c>
      <c r="M9645" s="2" t="str">
        <f>"002321"</f>
        <v>002321</v>
      </c>
      <c r="N9645" s="2" t="str">
        <f>"0157472516"</f>
        <v>0157472516</v>
      </c>
      <c r="O9645" s="2" t="str">
        <f>"8968.66"</f>
        <v>8968.66</v>
      </c>
      <c r="P9645" s="2">
        <v>25</v>
      </c>
      <c r="Q9645" s="2">
        <f>P9645*B9645</f>
        <v>15000</v>
      </c>
      <c r="R9645" s="2">
        <f>(Q9645-O9645)/O9645*100</f>
        <v>67.2490650777262</v>
      </c>
    </row>
    <row r="9646" spans="1:18">
      <c r="A9646" s="2" t="str">
        <f>"*ST阳化"</f>
        <v>*ST阳化</v>
      </c>
      <c r="B9646" s="2">
        <v>900</v>
      </c>
      <c r="C9646" s="2">
        <v>600</v>
      </c>
      <c r="D9646" s="2" t="str">
        <f>"人民币"</f>
        <v>人民币</v>
      </c>
      <c r="E9646" s="2">
        <v>7.599</v>
      </c>
      <c r="F9646" s="2">
        <v>-80.2</v>
      </c>
      <c r="G9646" s="2">
        <v>-1.17</v>
      </c>
      <c r="H9646" s="2"/>
      <c r="I9646" s="2">
        <v>6759</v>
      </c>
      <c r="J9646" s="2">
        <v>7.51</v>
      </c>
      <c r="K9646" s="2">
        <v>300</v>
      </c>
      <c r="L9646" s="2">
        <v>0</v>
      </c>
      <c r="M9646" s="2" t="str">
        <f>"600691"</f>
        <v>600691</v>
      </c>
      <c r="N9646" s="2" t="str">
        <f>"A453612732"</f>
        <v>A453612732</v>
      </c>
      <c r="O9646" s="2" t="str">
        <f>"6839.20"</f>
        <v>6839.20</v>
      </c>
      <c r="P9646" s="2">
        <v>11</v>
      </c>
      <c r="Q9646" s="2">
        <f>P9646*B9646</f>
        <v>9900</v>
      </c>
      <c r="R9646" s="2">
        <f>(Q9646-O9646)/O9646*100</f>
        <v>44.7537723710376</v>
      </c>
    </row>
    <row r="9647" spans="1:18">
      <c r="A9647" s="2" t="str">
        <f>"雪峰科技"</f>
        <v>雪峰科技</v>
      </c>
      <c r="B9647" s="2">
        <v>200</v>
      </c>
      <c r="C9647" s="2">
        <v>100</v>
      </c>
      <c r="D9647" s="2" t="str">
        <f>"人民币"</f>
        <v>人民币</v>
      </c>
      <c r="E9647" s="2">
        <v>37.898</v>
      </c>
      <c r="F9647" s="2">
        <v>-1239.59</v>
      </c>
      <c r="G9647" s="2">
        <v>-16.35</v>
      </c>
      <c r="H9647" s="2"/>
      <c r="I9647" s="2">
        <v>6340</v>
      </c>
      <c r="J9647" s="2">
        <v>31.7</v>
      </c>
      <c r="K9647" s="2">
        <v>100</v>
      </c>
      <c r="L9647" s="2">
        <v>0</v>
      </c>
      <c r="M9647" s="2" t="str">
        <f>"603227"</f>
        <v>603227</v>
      </c>
      <c r="N9647" s="2" t="str">
        <f>"A453612732"</f>
        <v>A453612732</v>
      </c>
      <c r="O9647" s="2" t="str">
        <f>"7579.59"</f>
        <v>7579.59</v>
      </c>
      <c r="P9647" s="2">
        <v>42</v>
      </c>
      <c r="Q9647" s="2">
        <f>P9647*B9647</f>
        <v>8400</v>
      </c>
      <c r="R9647" s="2">
        <f>(Q9647-O9647)/O9647*100</f>
        <v>10.8239363870605</v>
      </c>
    </row>
    <row r="9648" spans="1:18">
      <c r="A9648" s="2" t="str">
        <f>"三花股份"</f>
        <v>三花股份</v>
      </c>
      <c r="B9648" s="2">
        <v>400</v>
      </c>
      <c r="C9648" s="2">
        <v>400</v>
      </c>
      <c r="D9648" s="2" t="str">
        <f>"人民币"</f>
        <v>人民币</v>
      </c>
      <c r="E9648" s="2">
        <v>13.737</v>
      </c>
      <c r="F9648" s="2">
        <v>69.25</v>
      </c>
      <c r="G9648" s="2">
        <v>1.26</v>
      </c>
      <c r="H9648" s="2"/>
      <c r="I9648" s="2">
        <v>5564</v>
      </c>
      <c r="J9648" s="2">
        <v>13.91</v>
      </c>
      <c r="K9648" s="2">
        <v>0</v>
      </c>
      <c r="L9648" s="2">
        <v>0</v>
      </c>
      <c r="M9648" s="2" t="str">
        <f>"002050"</f>
        <v>002050</v>
      </c>
      <c r="N9648" s="2" t="str">
        <f t="shared" ref="N9648:N9653" si="2880">"0157472516"</f>
        <v>0157472516</v>
      </c>
      <c r="O9648" s="2" t="str">
        <f>"5494.75"</f>
        <v>5494.75</v>
      </c>
      <c r="P9648" s="2">
        <v>20</v>
      </c>
      <c r="Q9648" s="2">
        <f>P9648*B9648</f>
        <v>8000</v>
      </c>
      <c r="R9648" s="2">
        <f>(Q9648-O9648)/O9648*100</f>
        <v>45.5935210883116</v>
      </c>
    </row>
    <row r="9649" spans="1:18">
      <c r="A9649" s="2" t="str">
        <f>"农 产 品"</f>
        <v>农 产 品</v>
      </c>
      <c r="B9649" s="2">
        <v>200</v>
      </c>
      <c r="C9649" s="2">
        <v>200</v>
      </c>
      <c r="D9649" s="2" t="str">
        <f>"人民币"</f>
        <v>人民币</v>
      </c>
      <c r="E9649" s="2">
        <v>25.665</v>
      </c>
      <c r="F9649" s="2">
        <v>-601</v>
      </c>
      <c r="G9649" s="2">
        <v>-11.71</v>
      </c>
      <c r="H9649" s="2"/>
      <c r="I9649" s="2">
        <v>4532</v>
      </c>
      <c r="J9649" s="2">
        <v>22.66</v>
      </c>
      <c r="K9649" s="2">
        <v>0</v>
      </c>
      <c r="L9649" s="2">
        <v>0</v>
      </c>
      <c r="M9649" s="2" t="str">
        <f>"000061"</f>
        <v>000061</v>
      </c>
      <c r="N9649" s="2" t="str">
        <f>"0157472516"</f>
        <v>0157472516</v>
      </c>
      <c r="O9649" s="2" t="str">
        <f>"5133.00"</f>
        <v>5133.00</v>
      </c>
      <c r="P9649" s="2">
        <v>35</v>
      </c>
      <c r="Q9649" s="2">
        <f>P9649*B9649</f>
        <v>7000</v>
      </c>
      <c r="R9649" s="2">
        <f>(Q9649-O9649)/O9649*100</f>
        <v>36.3724917202416</v>
      </c>
    </row>
    <row r="9650" spans="1:18">
      <c r="A9650" s="2" t="str">
        <f>"北京城建"</f>
        <v>北京城建</v>
      </c>
      <c r="B9650" s="2">
        <v>200</v>
      </c>
      <c r="C9650" s="2">
        <v>200</v>
      </c>
      <c r="D9650" s="2" t="str">
        <f>"人民币"</f>
        <v>人民币</v>
      </c>
      <c r="E9650" s="2">
        <v>24.605</v>
      </c>
      <c r="F9650" s="2">
        <v>-394.99</v>
      </c>
      <c r="G9650" s="2">
        <v>-8.03</v>
      </c>
      <c r="H9650" s="2"/>
      <c r="I9650" s="2">
        <v>4526</v>
      </c>
      <c r="J9650" s="2">
        <v>22.63</v>
      </c>
      <c r="K9650" s="2">
        <v>0</v>
      </c>
      <c r="L9650" s="2">
        <v>0</v>
      </c>
      <c r="M9650" s="2" t="str">
        <f>"600266"</f>
        <v>600266</v>
      </c>
      <c r="N9650" s="2" t="str">
        <f t="shared" ref="N9650:N9652" si="2881">"A453612732"</f>
        <v>A453612732</v>
      </c>
      <c r="O9650" s="2" t="str">
        <f>"4920.99"</f>
        <v>4920.99</v>
      </c>
      <c r="P9650" s="2">
        <v>28</v>
      </c>
      <c r="Q9650" s="2">
        <f>P9650*B9650</f>
        <v>5600</v>
      </c>
      <c r="R9650" s="2">
        <f>(Q9650-O9650)/O9650*100</f>
        <v>13.7982397850839</v>
      </c>
    </row>
    <row r="9651" spans="1:18">
      <c r="A9651" s="2" t="str">
        <f>"上汽集团"</f>
        <v>上汽集团</v>
      </c>
      <c r="B9651" s="2">
        <v>200</v>
      </c>
      <c r="C9651" s="2">
        <v>200</v>
      </c>
      <c r="D9651" s="2" t="str">
        <f>"人民币"</f>
        <v>人民币</v>
      </c>
      <c r="E9651" s="2">
        <v>24.736</v>
      </c>
      <c r="F9651" s="2">
        <v>-449.12</v>
      </c>
      <c r="G9651" s="2">
        <v>-9.08</v>
      </c>
      <c r="H9651" s="2"/>
      <c r="I9651" s="2">
        <v>4498</v>
      </c>
      <c r="J9651" s="2">
        <v>22.49</v>
      </c>
      <c r="K9651" s="2">
        <v>0</v>
      </c>
      <c r="L9651" s="2">
        <v>0</v>
      </c>
      <c r="M9651" s="2" t="str">
        <f>"600104"</f>
        <v>600104</v>
      </c>
      <c r="N9651" s="2" t="str">
        <f>"A453612732"</f>
        <v>A453612732</v>
      </c>
      <c r="O9651" s="2" t="str">
        <f>"4947.12"</f>
        <v>4947.12</v>
      </c>
      <c r="P9651" s="2">
        <v>35</v>
      </c>
      <c r="Q9651" s="2">
        <f>P9651*B9651</f>
        <v>7000</v>
      </c>
      <c r="R9651" s="2">
        <f>(Q9651-O9651)/O9651*100</f>
        <v>41.4964666310904</v>
      </c>
    </row>
    <row r="9652" spans="1:18">
      <c r="A9652" s="2" t="str">
        <f>"中海集运"</f>
        <v>中海集运</v>
      </c>
      <c r="B9652" s="2">
        <v>400</v>
      </c>
      <c r="C9652" s="2">
        <v>400</v>
      </c>
      <c r="D9652" s="2" t="str">
        <f>"人民币"</f>
        <v>人民币</v>
      </c>
      <c r="E9652" s="2">
        <v>9.099</v>
      </c>
      <c r="F9652" s="2">
        <v>-167.68</v>
      </c>
      <c r="G9652" s="2">
        <v>-4.6</v>
      </c>
      <c r="H9652" s="2"/>
      <c r="I9652" s="2">
        <v>3472</v>
      </c>
      <c r="J9652" s="2">
        <v>8.68</v>
      </c>
      <c r="K9652" s="2">
        <v>0</v>
      </c>
      <c r="L9652" s="2">
        <v>0</v>
      </c>
      <c r="M9652" s="2" t="str">
        <f>"601866"</f>
        <v>601866</v>
      </c>
      <c r="N9652" s="2" t="str">
        <f>"A453612732"</f>
        <v>A453612732</v>
      </c>
      <c r="O9652" s="2" t="str">
        <f>"3639.68"</f>
        <v>3639.68</v>
      </c>
      <c r="P9652" s="2">
        <v>12</v>
      </c>
      <c r="Q9652" s="2">
        <f>P9652*B9652</f>
        <v>4800</v>
      </c>
      <c r="R9652" s="2">
        <f>(Q9652-O9652)/O9652*100</f>
        <v>31.8797256901706</v>
      </c>
    </row>
    <row r="9653" spans="1:18">
      <c r="A9653" s="2" t="str">
        <f>"中航军B"</f>
        <v>中航军B</v>
      </c>
      <c r="B9653" s="2">
        <v>3000</v>
      </c>
      <c r="C9653" s="2">
        <v>3000</v>
      </c>
      <c r="D9653" s="2" t="str">
        <f>"人民币"</f>
        <v>人民币</v>
      </c>
      <c r="E9653" s="2">
        <v>0.972</v>
      </c>
      <c r="F9653" s="2">
        <v>-62</v>
      </c>
      <c r="G9653" s="2">
        <v>-2.16</v>
      </c>
      <c r="H9653" s="2"/>
      <c r="I9653" s="2">
        <v>2853</v>
      </c>
      <c r="J9653" s="2">
        <v>0.951</v>
      </c>
      <c r="K9653" s="2">
        <v>0</v>
      </c>
      <c r="L9653" s="2">
        <v>0</v>
      </c>
      <c r="M9653" s="2" t="str">
        <f>"150222"</f>
        <v>150222</v>
      </c>
      <c r="N9653" s="2" t="str">
        <f>"0157472516"</f>
        <v>0157472516</v>
      </c>
      <c r="O9653" s="2" t="str">
        <f>"2915.00"</f>
        <v>2915.00</v>
      </c>
      <c r="P9653" s="2">
        <v>1.1</v>
      </c>
      <c r="Q9653" s="2">
        <f>P9653*B9653</f>
        <v>3300</v>
      </c>
      <c r="R9653" s="2">
        <f>(Q9653-O9653)/O9653*100</f>
        <v>13.2075471698113</v>
      </c>
    </row>
    <row r="9654" spans="1:18">
      <c r="A9654" s="2" t="str">
        <f>"华贸物流"</f>
        <v>华贸物流</v>
      </c>
      <c r="B9654" s="2">
        <v>200</v>
      </c>
      <c r="C9654" s="2">
        <v>200</v>
      </c>
      <c r="D9654" s="2" t="str">
        <f>"人民币"</f>
        <v>人民币</v>
      </c>
      <c r="E9654" s="2">
        <v>16.576</v>
      </c>
      <c r="F9654" s="2">
        <v>-473.12</v>
      </c>
      <c r="G9654" s="2">
        <v>-14.27</v>
      </c>
      <c r="H9654" s="2"/>
      <c r="I9654" s="2">
        <v>2842</v>
      </c>
      <c r="J9654" s="2">
        <v>14.21</v>
      </c>
      <c r="K9654" s="2">
        <v>0</v>
      </c>
      <c r="L9654" s="2">
        <v>0</v>
      </c>
      <c r="M9654" s="2" t="str">
        <f>"603128"</f>
        <v>603128</v>
      </c>
      <c r="N9654" s="2" t="str">
        <f t="shared" ref="N9654:N9657" si="2882">"A453612732"</f>
        <v>A453612732</v>
      </c>
      <c r="O9654" s="2" t="str">
        <f>"3315.12"</f>
        <v>3315.12</v>
      </c>
      <c r="P9654" s="2">
        <v>20</v>
      </c>
      <c r="Q9654" s="2">
        <f>P9654*B9654</f>
        <v>4000</v>
      </c>
      <c r="R9654" s="2">
        <f>(Q9654-O9654)/O9654*100</f>
        <v>20.6592823185888</v>
      </c>
    </row>
    <row r="9655" spans="1:18">
      <c r="A9655" s="2" t="str">
        <f>"盛达矿业"</f>
        <v>盛达矿业</v>
      </c>
      <c r="B9655" s="2">
        <v>100</v>
      </c>
      <c r="C9655" s="2">
        <v>100</v>
      </c>
      <c r="D9655" s="2" t="str">
        <f>"人民币"</f>
        <v>人民币</v>
      </c>
      <c r="E9655" s="2">
        <v>38.308</v>
      </c>
      <c r="F9655" s="2">
        <v>-1175.77</v>
      </c>
      <c r="G9655" s="2">
        <v>-30.69</v>
      </c>
      <c r="H9655" s="2"/>
      <c r="I9655" s="2">
        <v>2655</v>
      </c>
      <c r="J9655" s="2">
        <v>26.55</v>
      </c>
      <c r="K9655" s="2">
        <v>0</v>
      </c>
      <c r="L9655" s="2">
        <v>100</v>
      </c>
      <c r="M9655" s="2" t="str">
        <f>"000603"</f>
        <v>000603</v>
      </c>
      <c r="N9655" s="2" t="str">
        <f>"0157472516"</f>
        <v>0157472516</v>
      </c>
      <c r="O9655" s="2" t="str">
        <f>"3830.77"</f>
        <v>3830.77</v>
      </c>
      <c r="P9655" s="2">
        <v>40</v>
      </c>
      <c r="Q9655" s="2">
        <f>P9655*B9655</f>
        <v>4000</v>
      </c>
      <c r="R9655" s="2">
        <f>(Q9655-O9655)/O9655*100</f>
        <v>4.41764971533138</v>
      </c>
    </row>
    <row r="9656" spans="1:18">
      <c r="A9656" s="2" t="str">
        <f>"大众交通"</f>
        <v>大众交通</v>
      </c>
      <c r="B9656" s="2">
        <v>100</v>
      </c>
      <c r="C9656" s="2">
        <v>100</v>
      </c>
      <c r="D9656" s="2" t="str">
        <f>"人民币"</f>
        <v>人民币</v>
      </c>
      <c r="E9656" s="2">
        <v>30.941</v>
      </c>
      <c r="F9656" s="2">
        <v>-1037.13</v>
      </c>
      <c r="G9656" s="2">
        <v>-33.52</v>
      </c>
      <c r="H9656" s="2"/>
      <c r="I9656" s="2">
        <v>2057</v>
      </c>
      <c r="J9656" s="2">
        <v>20.57</v>
      </c>
      <c r="K9656" s="2">
        <v>0</v>
      </c>
      <c r="L9656" s="2">
        <v>0</v>
      </c>
      <c r="M9656" s="2" t="str">
        <f>"600611"</f>
        <v>600611</v>
      </c>
      <c r="N9656" s="2" t="str">
        <f>"A453612732"</f>
        <v>A453612732</v>
      </c>
      <c r="O9656" s="2" t="str">
        <f>"3094.13"</f>
        <v>3094.13</v>
      </c>
      <c r="P9656" s="2">
        <v>28</v>
      </c>
      <c r="Q9656" s="2">
        <f>P9656*B9656</f>
        <v>2800</v>
      </c>
      <c r="R9656" s="2">
        <f>(Q9656-O9656)/O9656*100</f>
        <v>-9.50606470962759</v>
      </c>
    </row>
    <row r="9657" spans="1:18">
      <c r="A9657" s="2" t="str">
        <f>"中国中车"</f>
        <v>中国中车</v>
      </c>
      <c r="B9657" s="2">
        <v>100</v>
      </c>
      <c r="C9657" s="2">
        <v>100</v>
      </c>
      <c r="D9657" s="2" t="str">
        <f>"人民币"</f>
        <v>人民币</v>
      </c>
      <c r="E9657" s="2">
        <v>26.395</v>
      </c>
      <c r="F9657" s="2">
        <v>-631.5</v>
      </c>
      <c r="G9657" s="2">
        <v>-23.92</v>
      </c>
      <c r="H9657" s="2"/>
      <c r="I9657" s="2">
        <v>2008</v>
      </c>
      <c r="J9657" s="2">
        <v>20.08</v>
      </c>
      <c r="K9657" s="2">
        <v>0</v>
      </c>
      <c r="L9657" s="2">
        <v>100</v>
      </c>
      <c r="M9657" s="2" t="str">
        <f>"601766"</f>
        <v>601766</v>
      </c>
      <c r="N9657" s="2" t="str">
        <f>"A453612732"</f>
        <v>A453612732</v>
      </c>
      <c r="O9657" s="2" t="str">
        <f>"2639.50"</f>
        <v>2639.50</v>
      </c>
      <c r="P9657" s="2">
        <v>30</v>
      </c>
      <c r="Q9657" s="2">
        <f>P9657*B9657</f>
        <v>3000</v>
      </c>
      <c r="R9657" s="2">
        <f>(Q9657-O9657)/O9657*100</f>
        <v>13.6578897518469</v>
      </c>
    </row>
    <row r="9658" spans="1:18">
      <c r="A9658" s="2" t="s">
        <v>8</v>
      </c>
      <c r="B9658" s="2" t="s">
        <v>9</v>
      </c>
      <c r="C9658" s="4" t="s">
        <v>10</v>
      </c>
      <c r="D9658" s="4"/>
      <c r="E9658" s="4"/>
      <c r="F9658" s="2"/>
      <c r="G9658" s="2">
        <f>SUM(G9642:G9657)</f>
        <v>-178.38</v>
      </c>
      <c r="H9658" s="2"/>
      <c r="I9658" s="2"/>
      <c r="J9658" s="2"/>
      <c r="K9658" s="2"/>
      <c r="L9658" s="2"/>
      <c r="M9658" s="2"/>
      <c r="N9658" s="2"/>
      <c r="O9658" s="2"/>
      <c r="P9658" s="2"/>
      <c r="Q9658" s="2">
        <f>SUM(Q9642:Q9657)</f>
        <v>134800</v>
      </c>
      <c r="R9658" s="2"/>
    </row>
    <row r="9659" customFormat="1" spans="3:8">
      <c r="C9659" s="5"/>
      <c r="D9659" s="5"/>
      <c r="E9659" s="5"/>
      <c r="H9659" s="6">
        <v>42257</v>
      </c>
    </row>
    <row r="9660" spans="2:18">
      <c r="B9660" s="2" t="str">
        <f>"币种"</f>
        <v>币种</v>
      </c>
      <c r="C9660" s="2" t="str">
        <f>"余额"</f>
        <v>余额</v>
      </c>
      <c r="D9660" s="2" t="str">
        <f>"可用"</f>
        <v>可用</v>
      </c>
      <c r="E9660" s="2" t="str">
        <f>"可取"</f>
        <v>可取</v>
      </c>
      <c r="F9660" s="2" t="str">
        <f>"参考市值"</f>
        <v>参考市值</v>
      </c>
      <c r="G9660" s="2" t="str">
        <f>"资产"</f>
        <v>资产</v>
      </c>
      <c r="H9660" s="2" t="str">
        <f>"盈亏"</f>
        <v>盈亏</v>
      </c>
      <c r="I9660" s="2"/>
      <c r="J9660" s="2"/>
      <c r="K9660" s="2"/>
      <c r="L9660" s="2"/>
      <c r="M9660" s="2"/>
      <c r="N9660" s="2"/>
      <c r="O9660" s="2"/>
      <c r="P9660" s="2"/>
      <c r="Q9660" s="2"/>
      <c r="R9660" s="2"/>
    </row>
    <row r="9661" spans="2:18">
      <c r="B9661" s="2" t="str">
        <f>"人民币"</f>
        <v>人民币</v>
      </c>
      <c r="C9661" s="2" t="str">
        <f>"5508.71"</f>
        <v>5508.71</v>
      </c>
      <c r="D9661" s="2" t="str">
        <f>"138.54"</f>
        <v>138.54</v>
      </c>
      <c r="E9661" s="2" t="str">
        <f>"138.54"</f>
        <v>138.54</v>
      </c>
      <c r="F9661" s="2" t="str">
        <f>"91616.00"</f>
        <v>91616.00</v>
      </c>
      <c r="G9661" s="2" t="str">
        <f>"91754.54"</f>
        <v>91754.54</v>
      </c>
      <c r="H9661" s="2" t="str">
        <f>"-9194.42"</f>
        <v>-9194.42</v>
      </c>
      <c r="I9661" s="2"/>
      <c r="J9661" s="2"/>
      <c r="K9661" s="2"/>
      <c r="L9661" s="2"/>
      <c r="M9661" s="2"/>
      <c r="N9661" s="2"/>
      <c r="O9661" s="2"/>
      <c r="P9661" s="2"/>
      <c r="Q9661" s="2"/>
      <c r="R9661" s="2"/>
    </row>
    <row r="9662" spans="2:18"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8"/>
    </row>
    <row r="9663" spans="2:19">
      <c r="B9663" s="2" t="s">
        <v>0</v>
      </c>
      <c r="C9663" s="2" t="str">
        <f>"证券数量"</f>
        <v>证券数量</v>
      </c>
      <c r="D9663" s="2" t="s">
        <v>1</v>
      </c>
      <c r="E9663" s="2" t="str">
        <f>"价格币种"</f>
        <v>价格币种</v>
      </c>
      <c r="F9663" s="2" t="str">
        <f>"成本价"</f>
        <v>成本价</v>
      </c>
      <c r="G9663" s="2" t="str">
        <f>"浮动盈亏"</f>
        <v>浮动盈亏</v>
      </c>
      <c r="H9663" s="2" t="str">
        <f>"盈亏比例(%)"</f>
        <v>盈亏比例(%)</v>
      </c>
      <c r="I9663" s="2" t="str">
        <f>"折算汇率"</f>
        <v>折算汇率</v>
      </c>
      <c r="J9663" s="2" t="str">
        <f>"最新市值"</f>
        <v>最新市值</v>
      </c>
      <c r="K9663" s="2" t="str">
        <f>"当前价"</f>
        <v>当前价</v>
      </c>
      <c r="L9663" s="2" t="str">
        <f>"今买数量"</f>
        <v>今买数量</v>
      </c>
      <c r="M9663" s="2" t="str">
        <f>"今卖数量"</f>
        <v>今卖数量</v>
      </c>
      <c r="N9663" s="2" t="str">
        <f>"证券代码"</f>
        <v>证券代码</v>
      </c>
      <c r="O9663" s="2" t="str">
        <f>"股东代码"</f>
        <v>股东代码</v>
      </c>
      <c r="P9663" s="2" t="str">
        <f>"成本金额"</f>
        <v>成本金额</v>
      </c>
      <c r="Q9663" s="2" t="s">
        <v>2</v>
      </c>
      <c r="R9663" s="2"/>
      <c r="S9663" s="2" t="s">
        <v>3</v>
      </c>
    </row>
    <row r="9664" spans="2:19">
      <c r="B9664" s="2" t="s">
        <v>4</v>
      </c>
      <c r="C9664" s="9" t="s">
        <v>5</v>
      </c>
      <c r="D9664" s="9" t="s">
        <v>5</v>
      </c>
      <c r="E9664" s="2" t="str">
        <f t="shared" ref="E9664:E9679" si="2883">"人民币"</f>
        <v>人民币</v>
      </c>
      <c r="F9664" s="2">
        <v>19.758</v>
      </c>
      <c r="G9664" s="2">
        <v>-1294.53</v>
      </c>
      <c r="H9664" s="2">
        <v>-8.19</v>
      </c>
      <c r="I9664" s="9" t="s">
        <v>6</v>
      </c>
      <c r="J9664" s="2">
        <v>14512</v>
      </c>
      <c r="K9664" s="2">
        <v>18.14</v>
      </c>
      <c r="L9664" s="2">
        <v>0</v>
      </c>
      <c r="M9664" s="2">
        <v>0</v>
      </c>
      <c r="N9664" s="2" t="str">
        <f>"000936"</f>
        <v>000936</v>
      </c>
      <c r="O9664" s="2" t="str">
        <f t="shared" ref="O9664:O9667" si="2884">"0157472516"</f>
        <v>0157472516</v>
      </c>
      <c r="P9664" s="2" t="str">
        <f>"15806.53"</f>
        <v>15806.53</v>
      </c>
      <c r="Q9664" s="2">
        <v>30</v>
      </c>
      <c r="R9664" s="2">
        <f t="shared" ref="R9664:R9679" si="2885">Q9664*C9664</f>
        <v>24000</v>
      </c>
      <c r="S9664" s="2">
        <f t="shared" ref="S9664:S9679" si="2886">(R9664-P9664)/P9664*100</f>
        <v>51.835981711356</v>
      </c>
    </row>
    <row r="9665" spans="2:19">
      <c r="B9665" s="2" t="str">
        <f>"创业板B"</f>
        <v>创业板B</v>
      </c>
      <c r="C9665" s="2">
        <v>10000</v>
      </c>
      <c r="D9665" s="2">
        <v>10000</v>
      </c>
      <c r="E9665" s="2" t="str">
        <f>"人民币"</f>
        <v>人民币</v>
      </c>
      <c r="F9665" s="2">
        <v>1.116</v>
      </c>
      <c r="G9665" s="2">
        <v>-927.5</v>
      </c>
      <c r="H9665" s="2">
        <v>-8.33</v>
      </c>
      <c r="I9665" s="2"/>
      <c r="J9665" s="2">
        <v>10230</v>
      </c>
      <c r="K9665" s="2">
        <v>1.023</v>
      </c>
      <c r="L9665" s="2">
        <v>0</v>
      </c>
      <c r="M9665" s="2">
        <v>0</v>
      </c>
      <c r="N9665" s="2" t="str">
        <f>"150153"</f>
        <v>150153</v>
      </c>
      <c r="O9665" s="2" t="str">
        <f>"0157472516"</f>
        <v>0157472516</v>
      </c>
      <c r="P9665" s="2" t="str">
        <f>"11157.50"</f>
        <v>11157.50</v>
      </c>
      <c r="Q9665" s="2">
        <v>1.3</v>
      </c>
      <c r="R9665" s="2">
        <f>Q9665*C9665</f>
        <v>13000</v>
      </c>
      <c r="S9665" s="2">
        <f>(R9665-P9665)/P9665*100</f>
        <v>16.5135559041004</v>
      </c>
    </row>
    <row r="9666" spans="2:19">
      <c r="B9666" s="2" t="s">
        <v>7</v>
      </c>
      <c r="C9666" s="2">
        <v>600</v>
      </c>
      <c r="D9666" s="2">
        <v>600</v>
      </c>
      <c r="E9666" s="2" t="str">
        <f>"人民币"</f>
        <v>人民币</v>
      </c>
      <c r="F9666" s="2">
        <v>17.548</v>
      </c>
      <c r="G9666" s="2">
        <v>-310.88</v>
      </c>
      <c r="H9666" s="2">
        <v>-2.95</v>
      </c>
      <c r="I9666" s="2"/>
      <c r="J9666" s="2">
        <v>10218</v>
      </c>
      <c r="K9666" s="2">
        <v>17.03</v>
      </c>
      <c r="L9666" s="2">
        <v>0</v>
      </c>
      <c r="M9666" s="2">
        <v>0</v>
      </c>
      <c r="N9666" s="2" t="str">
        <f>"600008"</f>
        <v>600008</v>
      </c>
      <c r="O9666" s="2" t="str">
        <f t="shared" ref="O9666:O9669" si="2887">"A453612732"</f>
        <v>A453612732</v>
      </c>
      <c r="P9666" s="2" t="str">
        <f>"10528.88"</f>
        <v>10528.88</v>
      </c>
      <c r="Q9666" s="2">
        <v>25</v>
      </c>
      <c r="R9666" s="2">
        <f>Q9666*C9666</f>
        <v>15000</v>
      </c>
      <c r="S9666" s="2">
        <f>(R9666-P9666)/P9666*100</f>
        <v>42.4652954540274</v>
      </c>
    </row>
    <row r="9667" spans="2:19">
      <c r="B9667" s="2" t="str">
        <f>"华英农业"</f>
        <v>华英农业</v>
      </c>
      <c r="C9667" s="2">
        <v>600</v>
      </c>
      <c r="D9667" s="2">
        <v>300</v>
      </c>
      <c r="E9667" s="2" t="str">
        <f>"人民币"</f>
        <v>人民币</v>
      </c>
      <c r="F9667" s="2">
        <v>14.948</v>
      </c>
      <c r="G9667" s="2">
        <v>-418.66</v>
      </c>
      <c r="H9667" s="2">
        <v>-4.67</v>
      </c>
      <c r="I9667" s="2"/>
      <c r="J9667" s="2">
        <v>8550</v>
      </c>
      <c r="K9667" s="2">
        <v>14.25</v>
      </c>
      <c r="L9667" s="2">
        <v>300</v>
      </c>
      <c r="M9667" s="2">
        <v>0</v>
      </c>
      <c r="N9667" s="2" t="str">
        <f>"002321"</f>
        <v>002321</v>
      </c>
      <c r="O9667" s="2" t="str">
        <f>"0157472516"</f>
        <v>0157472516</v>
      </c>
      <c r="P9667" s="2" t="str">
        <f>"8968.66"</f>
        <v>8968.66</v>
      </c>
      <c r="Q9667" s="2">
        <v>25</v>
      </c>
      <c r="R9667" s="2">
        <f>Q9667*C9667</f>
        <v>15000</v>
      </c>
      <c r="S9667" s="2">
        <f>(R9667-P9667)/P9667*100</f>
        <v>67.2490650777262</v>
      </c>
    </row>
    <row r="9668" spans="2:19">
      <c r="B9668" s="2" t="str">
        <f>"*ST阳化"</f>
        <v>*ST阳化</v>
      </c>
      <c r="C9668" s="2">
        <v>900</v>
      </c>
      <c r="D9668" s="2">
        <v>600</v>
      </c>
      <c r="E9668" s="2" t="str">
        <f>"人民币"</f>
        <v>人民币</v>
      </c>
      <c r="F9668" s="2">
        <v>7.599</v>
      </c>
      <c r="G9668" s="2">
        <v>-80.2</v>
      </c>
      <c r="H9668" s="2">
        <v>-1.17</v>
      </c>
      <c r="I9668" s="2"/>
      <c r="J9668" s="2">
        <v>6759</v>
      </c>
      <c r="K9668" s="2">
        <v>7.51</v>
      </c>
      <c r="L9668" s="2">
        <v>300</v>
      </c>
      <c r="M9668" s="2">
        <v>0</v>
      </c>
      <c r="N9668" s="2" t="str">
        <f>"600691"</f>
        <v>600691</v>
      </c>
      <c r="O9668" s="2" t="str">
        <f>"A453612732"</f>
        <v>A453612732</v>
      </c>
      <c r="P9668" s="2" t="str">
        <f>"6839.20"</f>
        <v>6839.20</v>
      </c>
      <c r="Q9668" s="2">
        <v>11</v>
      </c>
      <c r="R9668" s="2">
        <f>Q9668*C9668</f>
        <v>9900</v>
      </c>
      <c r="S9668" s="2">
        <f>(R9668-P9668)/P9668*100</f>
        <v>44.7537723710376</v>
      </c>
    </row>
    <row r="9669" spans="2:19">
      <c r="B9669" s="2" t="str">
        <f>"雪峰科技"</f>
        <v>雪峰科技</v>
      </c>
      <c r="C9669" s="2">
        <v>200</v>
      </c>
      <c r="D9669" s="2">
        <v>100</v>
      </c>
      <c r="E9669" s="2" t="str">
        <f>"人民币"</f>
        <v>人民币</v>
      </c>
      <c r="F9669" s="2">
        <v>37.898</v>
      </c>
      <c r="G9669" s="2">
        <v>-1239.59</v>
      </c>
      <c r="H9669" s="2">
        <v>-16.35</v>
      </c>
      <c r="I9669" s="2"/>
      <c r="J9669" s="2">
        <v>6340</v>
      </c>
      <c r="K9669" s="2">
        <v>31.7</v>
      </c>
      <c r="L9669" s="2">
        <v>100</v>
      </c>
      <c r="M9669" s="2">
        <v>0</v>
      </c>
      <c r="N9669" s="2" t="str">
        <f>"603227"</f>
        <v>603227</v>
      </c>
      <c r="O9669" s="2" t="str">
        <f>"A453612732"</f>
        <v>A453612732</v>
      </c>
      <c r="P9669" s="2" t="str">
        <f>"7579.59"</f>
        <v>7579.59</v>
      </c>
      <c r="Q9669" s="2">
        <v>42</v>
      </c>
      <c r="R9669" s="2">
        <f>Q9669*C9669</f>
        <v>8400</v>
      </c>
      <c r="S9669" s="2">
        <f>(R9669-P9669)/P9669*100</f>
        <v>10.8239363870605</v>
      </c>
    </row>
    <row r="9670" spans="2:19">
      <c r="B9670" s="2" t="str">
        <f>"三花股份"</f>
        <v>三花股份</v>
      </c>
      <c r="C9670" s="2">
        <v>400</v>
      </c>
      <c r="D9670" s="2">
        <v>400</v>
      </c>
      <c r="E9670" s="2" t="str">
        <f>"人民币"</f>
        <v>人民币</v>
      </c>
      <c r="F9670" s="2">
        <v>13.737</v>
      </c>
      <c r="G9670" s="2">
        <v>69.25</v>
      </c>
      <c r="H9670" s="2">
        <v>1.26</v>
      </c>
      <c r="I9670" s="2"/>
      <c r="J9670" s="2">
        <v>5564</v>
      </c>
      <c r="K9670" s="2">
        <v>13.91</v>
      </c>
      <c r="L9670" s="2">
        <v>0</v>
      </c>
      <c r="M9670" s="2">
        <v>0</v>
      </c>
      <c r="N9670" s="2" t="str">
        <f>"002050"</f>
        <v>002050</v>
      </c>
      <c r="O9670" s="2" t="str">
        <f t="shared" ref="O9670:O9675" si="2888">"0157472516"</f>
        <v>0157472516</v>
      </c>
      <c r="P9670" s="2" t="str">
        <f>"5494.75"</f>
        <v>5494.75</v>
      </c>
      <c r="Q9670" s="2">
        <v>20</v>
      </c>
      <c r="R9670" s="2">
        <f>Q9670*C9670</f>
        <v>8000</v>
      </c>
      <c r="S9670" s="2">
        <f>(R9670-P9670)/P9670*100</f>
        <v>45.5935210883116</v>
      </c>
    </row>
    <row r="9671" spans="2:19">
      <c r="B9671" s="2" t="str">
        <f>"农 产 品"</f>
        <v>农 产 品</v>
      </c>
      <c r="C9671" s="2">
        <v>200</v>
      </c>
      <c r="D9671" s="2">
        <v>200</v>
      </c>
      <c r="E9671" s="2" t="str">
        <f>"人民币"</f>
        <v>人民币</v>
      </c>
      <c r="F9671" s="2">
        <v>25.665</v>
      </c>
      <c r="G9671" s="2">
        <v>-601</v>
      </c>
      <c r="H9671" s="2">
        <v>-11.71</v>
      </c>
      <c r="I9671" s="2"/>
      <c r="J9671" s="2">
        <v>4532</v>
      </c>
      <c r="K9671" s="2">
        <v>22.66</v>
      </c>
      <c r="L9671" s="2">
        <v>0</v>
      </c>
      <c r="M9671" s="2">
        <v>0</v>
      </c>
      <c r="N9671" s="2" t="str">
        <f>"000061"</f>
        <v>000061</v>
      </c>
      <c r="O9671" s="2" t="str">
        <f>"0157472516"</f>
        <v>0157472516</v>
      </c>
      <c r="P9671" s="2" t="str">
        <f>"5133.00"</f>
        <v>5133.00</v>
      </c>
      <c r="Q9671" s="2">
        <v>35</v>
      </c>
      <c r="R9671" s="2">
        <f>Q9671*C9671</f>
        <v>7000</v>
      </c>
      <c r="S9671" s="2">
        <f>(R9671-P9671)/P9671*100</f>
        <v>36.3724917202416</v>
      </c>
    </row>
    <row r="9672" spans="2:19">
      <c r="B9672" s="2" t="str">
        <f>"北京城建"</f>
        <v>北京城建</v>
      </c>
      <c r="C9672" s="2">
        <v>200</v>
      </c>
      <c r="D9672" s="2">
        <v>200</v>
      </c>
      <c r="E9672" s="2" t="str">
        <f>"人民币"</f>
        <v>人民币</v>
      </c>
      <c r="F9672" s="2">
        <v>24.605</v>
      </c>
      <c r="G9672" s="2">
        <v>-394.99</v>
      </c>
      <c r="H9672" s="2">
        <v>-8.03</v>
      </c>
      <c r="I9672" s="2"/>
      <c r="J9672" s="2">
        <v>4526</v>
      </c>
      <c r="K9672" s="2">
        <v>22.63</v>
      </c>
      <c r="L9672" s="2">
        <v>0</v>
      </c>
      <c r="M9672" s="2">
        <v>0</v>
      </c>
      <c r="N9672" s="2" t="str">
        <f>"600266"</f>
        <v>600266</v>
      </c>
      <c r="O9672" s="2" t="str">
        <f t="shared" ref="O9672:O9674" si="2889">"A453612732"</f>
        <v>A453612732</v>
      </c>
      <c r="P9672" s="2" t="str">
        <f>"4920.99"</f>
        <v>4920.99</v>
      </c>
      <c r="Q9672" s="2">
        <v>28</v>
      </c>
      <c r="R9672" s="2">
        <f>Q9672*C9672</f>
        <v>5600</v>
      </c>
      <c r="S9672" s="2">
        <f>(R9672-P9672)/P9672*100</f>
        <v>13.7982397850839</v>
      </c>
    </row>
    <row r="9673" spans="2:19">
      <c r="B9673" s="2" t="str">
        <f>"上汽集团"</f>
        <v>上汽集团</v>
      </c>
      <c r="C9673" s="2">
        <v>200</v>
      </c>
      <c r="D9673" s="2">
        <v>200</v>
      </c>
      <c r="E9673" s="2" t="str">
        <f>"人民币"</f>
        <v>人民币</v>
      </c>
      <c r="F9673" s="2">
        <v>24.736</v>
      </c>
      <c r="G9673" s="2">
        <v>-449.12</v>
      </c>
      <c r="H9673" s="2">
        <v>-9.08</v>
      </c>
      <c r="I9673" s="2"/>
      <c r="J9673" s="2">
        <v>4498</v>
      </c>
      <c r="K9673" s="2">
        <v>22.49</v>
      </c>
      <c r="L9673" s="2">
        <v>0</v>
      </c>
      <c r="M9673" s="2">
        <v>0</v>
      </c>
      <c r="N9673" s="2" t="str">
        <f>"600104"</f>
        <v>600104</v>
      </c>
      <c r="O9673" s="2" t="str">
        <f>"A453612732"</f>
        <v>A453612732</v>
      </c>
      <c r="P9673" s="2" t="str">
        <f>"4947.12"</f>
        <v>4947.12</v>
      </c>
      <c r="Q9673" s="2">
        <v>35</v>
      </c>
      <c r="R9673" s="2">
        <f>Q9673*C9673</f>
        <v>7000</v>
      </c>
      <c r="S9673" s="2">
        <f>(R9673-P9673)/P9673*100</f>
        <v>41.4964666310904</v>
      </c>
    </row>
    <row r="9674" spans="2:19">
      <c r="B9674" s="2" t="str">
        <f>"中海集运"</f>
        <v>中海集运</v>
      </c>
      <c r="C9674" s="2">
        <v>400</v>
      </c>
      <c r="D9674" s="2">
        <v>400</v>
      </c>
      <c r="E9674" s="2" t="str">
        <f>"人民币"</f>
        <v>人民币</v>
      </c>
      <c r="F9674" s="2">
        <v>9.099</v>
      </c>
      <c r="G9674" s="2">
        <v>-167.68</v>
      </c>
      <c r="H9674" s="2">
        <v>-4.6</v>
      </c>
      <c r="I9674" s="2"/>
      <c r="J9674" s="2">
        <v>3472</v>
      </c>
      <c r="K9674" s="2">
        <v>8.68</v>
      </c>
      <c r="L9674" s="2">
        <v>0</v>
      </c>
      <c r="M9674" s="2">
        <v>0</v>
      </c>
      <c r="N9674" s="2" t="str">
        <f>"601866"</f>
        <v>601866</v>
      </c>
      <c r="O9674" s="2" t="str">
        <f>"A453612732"</f>
        <v>A453612732</v>
      </c>
      <c r="P9674" s="2" t="str">
        <f>"3639.68"</f>
        <v>3639.68</v>
      </c>
      <c r="Q9674" s="2">
        <v>12</v>
      </c>
      <c r="R9674" s="2">
        <f>Q9674*C9674</f>
        <v>4800</v>
      </c>
      <c r="S9674" s="2">
        <f>(R9674-P9674)/P9674*100</f>
        <v>31.8797256901706</v>
      </c>
    </row>
    <row r="9675" spans="2:19">
      <c r="B9675" s="2" t="str">
        <f>"中航军B"</f>
        <v>中航军B</v>
      </c>
      <c r="C9675" s="2">
        <v>3000</v>
      </c>
      <c r="D9675" s="2">
        <v>3000</v>
      </c>
      <c r="E9675" s="2" t="str">
        <f>"人民币"</f>
        <v>人民币</v>
      </c>
      <c r="F9675" s="2">
        <v>0.972</v>
      </c>
      <c r="G9675" s="2">
        <v>-62</v>
      </c>
      <c r="H9675" s="2">
        <v>-2.16</v>
      </c>
      <c r="I9675" s="2"/>
      <c r="J9675" s="2">
        <v>2853</v>
      </c>
      <c r="K9675" s="2">
        <v>0.951</v>
      </c>
      <c r="L9675" s="2">
        <v>0</v>
      </c>
      <c r="M9675" s="2">
        <v>0</v>
      </c>
      <c r="N9675" s="2" t="str">
        <f>"150222"</f>
        <v>150222</v>
      </c>
      <c r="O9675" s="2" t="str">
        <f>"0157472516"</f>
        <v>0157472516</v>
      </c>
      <c r="P9675" s="2" t="str">
        <f>"2915.00"</f>
        <v>2915.00</v>
      </c>
      <c r="Q9675" s="2">
        <v>1.1</v>
      </c>
      <c r="R9675" s="2">
        <f>Q9675*C9675</f>
        <v>3300</v>
      </c>
      <c r="S9675" s="2">
        <f>(R9675-P9675)/P9675*100</f>
        <v>13.2075471698113</v>
      </c>
    </row>
    <row r="9676" spans="2:19">
      <c r="B9676" s="2" t="str">
        <f>"华贸物流"</f>
        <v>华贸物流</v>
      </c>
      <c r="C9676" s="2">
        <v>200</v>
      </c>
      <c r="D9676" s="2">
        <v>200</v>
      </c>
      <c r="E9676" s="2" t="str">
        <f>"人民币"</f>
        <v>人民币</v>
      </c>
      <c r="F9676" s="2">
        <v>16.576</v>
      </c>
      <c r="G9676" s="2">
        <v>-473.12</v>
      </c>
      <c r="H9676" s="2">
        <v>-14.27</v>
      </c>
      <c r="I9676" s="2"/>
      <c r="J9676" s="2">
        <v>2842</v>
      </c>
      <c r="K9676" s="2">
        <v>14.21</v>
      </c>
      <c r="L9676" s="2">
        <v>0</v>
      </c>
      <c r="M9676" s="2">
        <v>0</v>
      </c>
      <c r="N9676" s="2" t="str">
        <f>"603128"</f>
        <v>603128</v>
      </c>
      <c r="O9676" s="2" t="str">
        <f t="shared" ref="O9676:O9679" si="2890">"A453612732"</f>
        <v>A453612732</v>
      </c>
      <c r="P9676" s="2" t="str">
        <f>"3315.12"</f>
        <v>3315.12</v>
      </c>
      <c r="Q9676" s="2">
        <v>20</v>
      </c>
      <c r="R9676" s="2">
        <f>Q9676*C9676</f>
        <v>4000</v>
      </c>
      <c r="S9676" s="2">
        <f>(R9676-P9676)/P9676*100</f>
        <v>20.6592823185888</v>
      </c>
    </row>
    <row r="9677" spans="2:19">
      <c r="B9677" s="2" t="str">
        <f>"盛达矿业"</f>
        <v>盛达矿业</v>
      </c>
      <c r="C9677" s="2">
        <v>100</v>
      </c>
      <c r="D9677" s="2">
        <v>100</v>
      </c>
      <c r="E9677" s="2" t="str">
        <f>"人民币"</f>
        <v>人民币</v>
      </c>
      <c r="F9677" s="2">
        <v>38.308</v>
      </c>
      <c r="G9677" s="2">
        <v>-1175.77</v>
      </c>
      <c r="H9677" s="2">
        <v>-30.69</v>
      </c>
      <c r="I9677" s="2"/>
      <c r="J9677" s="2">
        <v>2655</v>
      </c>
      <c r="K9677" s="2">
        <v>26.55</v>
      </c>
      <c r="L9677" s="2">
        <v>0</v>
      </c>
      <c r="M9677" s="2">
        <v>100</v>
      </c>
      <c r="N9677" s="2" t="str">
        <f>"000603"</f>
        <v>000603</v>
      </c>
      <c r="O9677" s="2" t="str">
        <f>"0157472516"</f>
        <v>0157472516</v>
      </c>
      <c r="P9677" s="2" t="str">
        <f>"3830.77"</f>
        <v>3830.77</v>
      </c>
      <c r="Q9677" s="2">
        <v>40</v>
      </c>
      <c r="R9677" s="2">
        <f>Q9677*C9677</f>
        <v>4000</v>
      </c>
      <c r="S9677" s="2">
        <f>(R9677-P9677)/P9677*100</f>
        <v>4.41764971533138</v>
      </c>
    </row>
    <row r="9678" spans="2:19">
      <c r="B9678" s="2" t="str">
        <f>"大众交通"</f>
        <v>大众交通</v>
      </c>
      <c r="C9678" s="2">
        <v>100</v>
      </c>
      <c r="D9678" s="2">
        <v>100</v>
      </c>
      <c r="E9678" s="2" t="str">
        <f>"人民币"</f>
        <v>人民币</v>
      </c>
      <c r="F9678" s="2">
        <v>30.941</v>
      </c>
      <c r="G9678" s="2">
        <v>-1037.13</v>
      </c>
      <c r="H9678" s="2">
        <v>-33.52</v>
      </c>
      <c r="I9678" s="2"/>
      <c r="J9678" s="2">
        <v>2057</v>
      </c>
      <c r="K9678" s="2">
        <v>20.57</v>
      </c>
      <c r="L9678" s="2">
        <v>0</v>
      </c>
      <c r="M9678" s="2">
        <v>0</v>
      </c>
      <c r="N9678" s="2" t="str">
        <f>"600611"</f>
        <v>600611</v>
      </c>
      <c r="O9678" s="2" t="str">
        <f>"A453612732"</f>
        <v>A453612732</v>
      </c>
      <c r="P9678" s="2" t="str">
        <f>"3094.13"</f>
        <v>3094.13</v>
      </c>
      <c r="Q9678" s="2">
        <v>28</v>
      </c>
      <c r="R9678" s="2">
        <f>Q9678*C9678</f>
        <v>2800</v>
      </c>
      <c r="S9678" s="2">
        <f>(R9678-P9678)/P9678*100</f>
        <v>-9.50606470962759</v>
      </c>
    </row>
    <row r="9679" spans="2:19">
      <c r="B9679" s="2" t="str">
        <f>"中国中车"</f>
        <v>中国中车</v>
      </c>
      <c r="C9679" s="2">
        <v>100</v>
      </c>
      <c r="D9679" s="2">
        <v>100</v>
      </c>
      <c r="E9679" s="2" t="str">
        <f>"人民币"</f>
        <v>人民币</v>
      </c>
      <c r="F9679" s="2">
        <v>26.395</v>
      </c>
      <c r="G9679" s="2">
        <v>-631.5</v>
      </c>
      <c r="H9679" s="2">
        <v>-23.92</v>
      </c>
      <c r="I9679" s="2"/>
      <c r="J9679" s="2">
        <v>2008</v>
      </c>
      <c r="K9679" s="2">
        <v>20.08</v>
      </c>
      <c r="L9679" s="2">
        <v>0</v>
      </c>
      <c r="M9679" s="2">
        <v>100</v>
      </c>
      <c r="N9679" s="2" t="str">
        <f>"601766"</f>
        <v>601766</v>
      </c>
      <c r="O9679" s="2" t="str">
        <f>"A453612732"</f>
        <v>A453612732</v>
      </c>
      <c r="P9679" s="2" t="str">
        <f>"2639.50"</f>
        <v>2639.50</v>
      </c>
      <c r="Q9679" s="2">
        <v>30</v>
      </c>
      <c r="R9679" s="2">
        <f>Q9679*C9679</f>
        <v>3000</v>
      </c>
      <c r="S9679" s="2">
        <f>(R9679-P9679)/P9679*100</f>
        <v>13.6578897518469</v>
      </c>
    </row>
    <row r="9680" spans="2:19">
      <c r="B9680" s="2" t="s">
        <v>8</v>
      </c>
      <c r="C9680" s="2" t="s">
        <v>9</v>
      </c>
      <c r="D9680" s="4" t="s">
        <v>10</v>
      </c>
      <c r="E9680" s="4"/>
      <c r="F9680" s="4"/>
      <c r="G9680" s="2"/>
      <c r="H9680" s="2">
        <f>SUM(H9664:H9679)</f>
        <v>-178.38</v>
      </c>
      <c r="I9680" s="2"/>
      <c r="J9680" s="2"/>
      <c r="K9680" s="2"/>
      <c r="L9680" s="2"/>
      <c r="M9680" s="2"/>
      <c r="N9680" s="2"/>
      <c r="O9680" s="2"/>
      <c r="P9680" s="2"/>
      <c r="Q9680" s="2"/>
      <c r="R9680" s="2">
        <f>SUM(R9664:R9679)</f>
        <v>134800</v>
      </c>
      <c r="S9680" s="2"/>
    </row>
    <row r="9681" customFormat="1" spans="4:9">
      <c r="D9681" s="5"/>
      <c r="E9681" s="5"/>
      <c r="F9681" s="5"/>
      <c r="I9681" s="6">
        <v>42257</v>
      </c>
    </row>
    <row r="9682" customFormat="1" spans="11:11">
      <c r="K9682" s="6">
        <f>I9681+1</f>
        <v>42258</v>
      </c>
    </row>
    <row r="9683" customFormat="1" spans="3:12">
      <c r="C9683" t="s">
        <v>11</v>
      </c>
      <c r="L9683" s="7">
        <f ca="1">NOW()</f>
        <v>42259.9654398148</v>
      </c>
    </row>
    <row r="9684" customFormat="1" spans="10:10">
      <c r="J9684" t="e">
        <f>E9676+1</f>
        <v>#VALUE!</v>
      </c>
    </row>
    <row r="9685" customFormat="1" spans="7:7">
      <c r="G9685" t="s">
        <v>12</v>
      </c>
    </row>
    <row r="9686" customFormat="1" spans="6:6">
      <c r="F9686" t="s">
        <v>13</v>
      </c>
    </row>
    <row r="9687" spans="1:17">
      <c r="A9687" s="2" t="str">
        <f>"币种"</f>
        <v>币种</v>
      </c>
      <c r="B9687" s="2" t="str">
        <f>"余额"</f>
        <v>余额</v>
      </c>
      <c r="C9687" s="2" t="str">
        <f>"可用"</f>
        <v>可用</v>
      </c>
      <c r="D9687" s="2" t="str">
        <f>"可取"</f>
        <v>可取</v>
      </c>
      <c r="E9687" s="2" t="str">
        <f>"参考市值"</f>
        <v>参考市值</v>
      </c>
      <c r="F9687" s="2" t="str">
        <f>"资产"</f>
        <v>资产</v>
      </c>
      <c r="G9687" s="2" t="str">
        <f>"盈亏"</f>
        <v>盈亏</v>
      </c>
      <c r="H9687" s="2"/>
      <c r="I9687" s="2"/>
      <c r="J9687" s="2"/>
      <c r="K9687" s="2"/>
      <c r="L9687" s="2"/>
      <c r="M9687" s="2"/>
      <c r="N9687" s="2"/>
      <c r="O9687" s="2"/>
      <c r="P9687" s="2"/>
      <c r="Q9687" s="2"/>
    </row>
    <row r="9688" spans="1:17">
      <c r="A9688" s="2" t="str">
        <f>"人民币"</f>
        <v>人民币</v>
      </c>
      <c r="B9688" s="2" t="str">
        <f>"5508.71"</f>
        <v>5508.71</v>
      </c>
      <c r="C9688" s="2" t="str">
        <f>"138.54"</f>
        <v>138.54</v>
      </c>
      <c r="D9688" s="2" t="str">
        <f>"138.54"</f>
        <v>138.54</v>
      </c>
      <c r="E9688" s="2" t="str">
        <f>"91616.00"</f>
        <v>91616.00</v>
      </c>
      <c r="F9688" s="2" t="str">
        <f>"91754.54"</f>
        <v>91754.54</v>
      </c>
      <c r="G9688" s="2" t="str">
        <f>"-9194.42"</f>
        <v>-9194.42</v>
      </c>
      <c r="H9688" s="2"/>
      <c r="I9688" s="2"/>
      <c r="J9688" s="2"/>
      <c r="K9688" s="2"/>
      <c r="L9688" s="2"/>
      <c r="M9688" s="2"/>
      <c r="N9688" s="2"/>
      <c r="O9688" s="2"/>
      <c r="P9688" s="2"/>
      <c r="Q9688" s="2"/>
    </row>
    <row r="9689" spans="1:17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8"/>
    </row>
    <row r="9690" spans="1:18">
      <c r="A9690" s="2" t="s">
        <v>0</v>
      </c>
      <c r="B9690" s="2" t="str">
        <f>"证券数量"</f>
        <v>证券数量</v>
      </c>
      <c r="C9690" s="2" t="s">
        <v>1</v>
      </c>
      <c r="D9690" s="2" t="str">
        <f>"价格币种"</f>
        <v>价格币种</v>
      </c>
      <c r="E9690" s="2" t="str">
        <f>"成本价"</f>
        <v>成本价</v>
      </c>
      <c r="F9690" s="2" t="str">
        <f>"浮动盈亏"</f>
        <v>浮动盈亏</v>
      </c>
      <c r="G9690" s="2" t="str">
        <f>"盈亏比例(%)"</f>
        <v>盈亏比例(%)</v>
      </c>
      <c r="H9690" s="2" t="str">
        <f>"折算汇率"</f>
        <v>折算汇率</v>
      </c>
      <c r="I9690" s="2" t="str">
        <f>"最新市值"</f>
        <v>最新市值</v>
      </c>
      <c r="J9690" s="2" t="str">
        <f>"当前价"</f>
        <v>当前价</v>
      </c>
      <c r="K9690" s="2" t="str">
        <f>"今买数量"</f>
        <v>今买数量</v>
      </c>
      <c r="L9690" s="2" t="str">
        <f>"今卖数量"</f>
        <v>今卖数量</v>
      </c>
      <c r="M9690" s="2" t="str">
        <f>"证券代码"</f>
        <v>证券代码</v>
      </c>
      <c r="N9690" s="2" t="str">
        <f>"股东代码"</f>
        <v>股东代码</v>
      </c>
      <c r="O9690" s="2" t="str">
        <f>"成本金额"</f>
        <v>成本金额</v>
      </c>
      <c r="P9690" s="2" t="s">
        <v>2</v>
      </c>
      <c r="Q9690" s="2"/>
      <c r="R9690" s="2" t="s">
        <v>3</v>
      </c>
    </row>
    <row r="9691" spans="1:18">
      <c r="A9691" s="2" t="s">
        <v>4</v>
      </c>
      <c r="B9691" s="9" t="s">
        <v>5</v>
      </c>
      <c r="C9691" s="9" t="s">
        <v>5</v>
      </c>
      <c r="D9691" s="2" t="str">
        <f t="shared" ref="D9691:D9706" si="2891">"人民币"</f>
        <v>人民币</v>
      </c>
      <c r="E9691" s="2">
        <v>19.758</v>
      </c>
      <c r="F9691" s="2">
        <v>-1294.53</v>
      </c>
      <c r="G9691" s="2">
        <v>-8.19</v>
      </c>
      <c r="H9691" s="9" t="s">
        <v>6</v>
      </c>
      <c r="I9691" s="2">
        <v>14512</v>
      </c>
      <c r="J9691" s="2">
        <v>18.14</v>
      </c>
      <c r="K9691" s="2">
        <v>0</v>
      </c>
      <c r="L9691" s="2">
        <v>0</v>
      </c>
      <c r="M9691" s="2" t="str">
        <f>"000936"</f>
        <v>000936</v>
      </c>
      <c r="N9691" s="2" t="str">
        <f t="shared" ref="N9691:N9694" si="2892">"0157472516"</f>
        <v>0157472516</v>
      </c>
      <c r="O9691" s="2" t="str">
        <f>"15806.53"</f>
        <v>15806.53</v>
      </c>
      <c r="P9691" s="2">
        <v>30</v>
      </c>
      <c r="Q9691" s="2">
        <f t="shared" ref="Q9691:Q9706" si="2893">P9691*B9691</f>
        <v>24000</v>
      </c>
      <c r="R9691" s="2">
        <f t="shared" ref="R9691:R9706" si="2894">(Q9691-O9691)/O9691*100</f>
        <v>51.835981711356</v>
      </c>
    </row>
    <row r="9692" spans="1:18">
      <c r="A9692" s="2" t="str">
        <f>"创业板B"</f>
        <v>创业板B</v>
      </c>
      <c r="B9692" s="2">
        <v>10000</v>
      </c>
      <c r="C9692" s="2">
        <v>10000</v>
      </c>
      <c r="D9692" s="2" t="str">
        <f>"人民币"</f>
        <v>人民币</v>
      </c>
      <c r="E9692" s="2">
        <v>1.116</v>
      </c>
      <c r="F9692" s="2">
        <v>-927.5</v>
      </c>
      <c r="G9692" s="2">
        <v>-8.33</v>
      </c>
      <c r="H9692" s="2"/>
      <c r="I9692" s="2">
        <v>10230</v>
      </c>
      <c r="J9692" s="2">
        <v>1.023</v>
      </c>
      <c r="K9692" s="2">
        <v>0</v>
      </c>
      <c r="L9692" s="2">
        <v>0</v>
      </c>
      <c r="M9692" s="2" t="str">
        <f>"150153"</f>
        <v>150153</v>
      </c>
      <c r="N9692" s="2" t="str">
        <f>"0157472516"</f>
        <v>0157472516</v>
      </c>
      <c r="O9692" s="2" t="str">
        <f>"11157.50"</f>
        <v>11157.50</v>
      </c>
      <c r="P9692" s="2">
        <v>1.3</v>
      </c>
      <c r="Q9692" s="2">
        <f>P9692*B9692</f>
        <v>13000</v>
      </c>
      <c r="R9692" s="2">
        <f>(Q9692-O9692)/O9692*100</f>
        <v>16.5135559041004</v>
      </c>
    </row>
    <row r="9693" spans="1:18">
      <c r="A9693" s="2" t="s">
        <v>7</v>
      </c>
      <c r="B9693" s="2">
        <v>600</v>
      </c>
      <c r="C9693" s="2">
        <v>600</v>
      </c>
      <c r="D9693" s="2" t="str">
        <f>"人民币"</f>
        <v>人民币</v>
      </c>
      <c r="E9693" s="2">
        <v>17.548</v>
      </c>
      <c r="F9693" s="2">
        <v>-310.88</v>
      </c>
      <c r="G9693" s="2">
        <v>-2.95</v>
      </c>
      <c r="H9693" s="2"/>
      <c r="I9693" s="2">
        <v>10218</v>
      </c>
      <c r="J9693" s="2">
        <v>17.03</v>
      </c>
      <c r="K9693" s="2">
        <v>0</v>
      </c>
      <c r="L9693" s="2">
        <v>0</v>
      </c>
      <c r="M9693" s="2" t="str">
        <f>"600008"</f>
        <v>600008</v>
      </c>
      <c r="N9693" s="2" t="str">
        <f t="shared" ref="N9693:N9696" si="2895">"A453612732"</f>
        <v>A453612732</v>
      </c>
      <c r="O9693" s="2" t="str">
        <f>"10528.88"</f>
        <v>10528.88</v>
      </c>
      <c r="P9693" s="2">
        <v>25</v>
      </c>
      <c r="Q9693" s="2">
        <f>P9693*B9693</f>
        <v>15000</v>
      </c>
      <c r="R9693" s="2">
        <f>(Q9693-O9693)/O9693*100</f>
        <v>42.4652954540274</v>
      </c>
    </row>
    <row r="9694" spans="1:18">
      <c r="A9694" s="2" t="str">
        <f>"华英农业"</f>
        <v>华英农业</v>
      </c>
      <c r="B9694" s="2">
        <v>600</v>
      </c>
      <c r="C9694" s="2">
        <v>300</v>
      </c>
      <c r="D9694" s="2" t="str">
        <f>"人民币"</f>
        <v>人民币</v>
      </c>
      <c r="E9694" s="2">
        <v>14.948</v>
      </c>
      <c r="F9694" s="2">
        <v>-418.66</v>
      </c>
      <c r="G9694" s="2">
        <v>-4.67</v>
      </c>
      <c r="H9694" s="2"/>
      <c r="I9694" s="2">
        <v>8550</v>
      </c>
      <c r="J9694" s="2">
        <v>14.25</v>
      </c>
      <c r="K9694" s="2">
        <v>300</v>
      </c>
      <c r="L9694" s="2">
        <v>0</v>
      </c>
      <c r="M9694" s="2" t="str">
        <f>"002321"</f>
        <v>002321</v>
      </c>
      <c r="N9694" s="2" t="str">
        <f>"0157472516"</f>
        <v>0157472516</v>
      </c>
      <c r="O9694" s="2" t="str">
        <f>"8968.66"</f>
        <v>8968.66</v>
      </c>
      <c r="P9694" s="2">
        <v>25</v>
      </c>
      <c r="Q9694" s="2">
        <f>P9694*B9694</f>
        <v>15000</v>
      </c>
      <c r="R9694" s="2">
        <f>(Q9694-O9694)/O9694*100</f>
        <v>67.2490650777262</v>
      </c>
    </row>
    <row r="9695" spans="1:18">
      <c r="A9695" s="2" t="str">
        <f>"*ST阳化"</f>
        <v>*ST阳化</v>
      </c>
      <c r="B9695" s="2">
        <v>900</v>
      </c>
      <c r="C9695" s="2">
        <v>600</v>
      </c>
      <c r="D9695" s="2" t="str">
        <f>"人民币"</f>
        <v>人民币</v>
      </c>
      <c r="E9695" s="2">
        <v>7.599</v>
      </c>
      <c r="F9695" s="2">
        <v>-80.2</v>
      </c>
      <c r="G9695" s="2">
        <v>-1.17</v>
      </c>
      <c r="H9695" s="2"/>
      <c r="I9695" s="2">
        <v>6759</v>
      </c>
      <c r="J9695" s="2">
        <v>7.51</v>
      </c>
      <c r="K9695" s="2">
        <v>300</v>
      </c>
      <c r="L9695" s="2">
        <v>0</v>
      </c>
      <c r="M9695" s="2" t="str">
        <f>"600691"</f>
        <v>600691</v>
      </c>
      <c r="N9695" s="2" t="str">
        <f>"A453612732"</f>
        <v>A453612732</v>
      </c>
      <c r="O9695" s="2" t="str">
        <f>"6839.20"</f>
        <v>6839.20</v>
      </c>
      <c r="P9695" s="2">
        <v>11</v>
      </c>
      <c r="Q9695" s="2">
        <f>P9695*B9695</f>
        <v>9900</v>
      </c>
      <c r="R9695" s="2">
        <f>(Q9695-O9695)/O9695*100</f>
        <v>44.7537723710376</v>
      </c>
    </row>
    <row r="9696" spans="1:18">
      <c r="A9696" s="2" t="str">
        <f>"雪峰科技"</f>
        <v>雪峰科技</v>
      </c>
      <c r="B9696" s="2">
        <v>200</v>
      </c>
      <c r="C9696" s="2">
        <v>100</v>
      </c>
      <c r="D9696" s="2" t="str">
        <f>"人民币"</f>
        <v>人民币</v>
      </c>
      <c r="E9696" s="2">
        <v>37.898</v>
      </c>
      <c r="F9696" s="2">
        <v>-1239.59</v>
      </c>
      <c r="G9696" s="2">
        <v>-16.35</v>
      </c>
      <c r="H9696" s="2"/>
      <c r="I9696" s="2">
        <v>6340</v>
      </c>
      <c r="J9696" s="2">
        <v>31.7</v>
      </c>
      <c r="K9696" s="2">
        <v>100</v>
      </c>
      <c r="L9696" s="2">
        <v>0</v>
      </c>
      <c r="M9696" s="2" t="str">
        <f>"603227"</f>
        <v>603227</v>
      </c>
      <c r="N9696" s="2" t="str">
        <f>"A453612732"</f>
        <v>A453612732</v>
      </c>
      <c r="O9696" s="2" t="str">
        <f>"7579.59"</f>
        <v>7579.59</v>
      </c>
      <c r="P9696" s="2">
        <v>42</v>
      </c>
      <c r="Q9696" s="2">
        <f>P9696*B9696</f>
        <v>8400</v>
      </c>
      <c r="R9696" s="2">
        <f>(Q9696-O9696)/O9696*100</f>
        <v>10.8239363870605</v>
      </c>
    </row>
    <row r="9697" spans="1:18">
      <c r="A9697" s="2" t="str">
        <f>"三花股份"</f>
        <v>三花股份</v>
      </c>
      <c r="B9697" s="2">
        <v>400</v>
      </c>
      <c r="C9697" s="2">
        <v>400</v>
      </c>
      <c r="D9697" s="2" t="str">
        <f>"人民币"</f>
        <v>人民币</v>
      </c>
      <c r="E9697" s="2">
        <v>13.737</v>
      </c>
      <c r="F9697" s="2">
        <v>69.25</v>
      </c>
      <c r="G9697" s="2">
        <v>1.26</v>
      </c>
      <c r="H9697" s="2"/>
      <c r="I9697" s="2">
        <v>5564</v>
      </c>
      <c r="J9697" s="2">
        <v>13.91</v>
      </c>
      <c r="K9697" s="2">
        <v>0</v>
      </c>
      <c r="L9697" s="2">
        <v>0</v>
      </c>
      <c r="M9697" s="2" t="str">
        <f>"002050"</f>
        <v>002050</v>
      </c>
      <c r="N9697" s="2" t="str">
        <f t="shared" ref="N9697:N9702" si="2896">"0157472516"</f>
        <v>0157472516</v>
      </c>
      <c r="O9697" s="2" t="str">
        <f>"5494.75"</f>
        <v>5494.75</v>
      </c>
      <c r="P9697" s="2">
        <v>20</v>
      </c>
      <c r="Q9697" s="2">
        <f>P9697*B9697</f>
        <v>8000</v>
      </c>
      <c r="R9697" s="2">
        <f>(Q9697-O9697)/O9697*100</f>
        <v>45.5935210883116</v>
      </c>
    </row>
    <row r="9698" spans="1:18">
      <c r="A9698" s="2" t="str">
        <f>"农 产 品"</f>
        <v>农 产 品</v>
      </c>
      <c r="B9698" s="2">
        <v>200</v>
      </c>
      <c r="C9698" s="2">
        <v>200</v>
      </c>
      <c r="D9698" s="2" t="str">
        <f>"人民币"</f>
        <v>人民币</v>
      </c>
      <c r="E9698" s="2">
        <v>25.665</v>
      </c>
      <c r="F9698" s="2">
        <v>-601</v>
      </c>
      <c r="G9698" s="2">
        <v>-11.71</v>
      </c>
      <c r="H9698" s="2"/>
      <c r="I9698" s="2">
        <v>4532</v>
      </c>
      <c r="J9698" s="2">
        <v>22.66</v>
      </c>
      <c r="K9698" s="2">
        <v>0</v>
      </c>
      <c r="L9698" s="2">
        <v>0</v>
      </c>
      <c r="M9698" s="2" t="str">
        <f>"000061"</f>
        <v>000061</v>
      </c>
      <c r="N9698" s="2" t="str">
        <f>"0157472516"</f>
        <v>0157472516</v>
      </c>
      <c r="O9698" s="2" t="str">
        <f>"5133.00"</f>
        <v>5133.00</v>
      </c>
      <c r="P9698" s="2">
        <v>35</v>
      </c>
      <c r="Q9698" s="2">
        <f>P9698*B9698</f>
        <v>7000</v>
      </c>
      <c r="R9698" s="2">
        <f>(Q9698-O9698)/O9698*100</f>
        <v>36.3724917202416</v>
      </c>
    </row>
    <row r="9699" spans="1:18">
      <c r="A9699" s="2" t="str">
        <f>"北京城建"</f>
        <v>北京城建</v>
      </c>
      <c r="B9699" s="2">
        <v>200</v>
      </c>
      <c r="C9699" s="2">
        <v>200</v>
      </c>
      <c r="D9699" s="2" t="str">
        <f>"人民币"</f>
        <v>人民币</v>
      </c>
      <c r="E9699" s="2">
        <v>24.605</v>
      </c>
      <c r="F9699" s="2">
        <v>-394.99</v>
      </c>
      <c r="G9699" s="2">
        <v>-8.03</v>
      </c>
      <c r="H9699" s="2"/>
      <c r="I9699" s="2">
        <v>4526</v>
      </c>
      <c r="J9699" s="2">
        <v>22.63</v>
      </c>
      <c r="K9699" s="2">
        <v>0</v>
      </c>
      <c r="L9699" s="2">
        <v>0</v>
      </c>
      <c r="M9699" s="2" t="str">
        <f>"600266"</f>
        <v>600266</v>
      </c>
      <c r="N9699" s="2" t="str">
        <f t="shared" ref="N9699:N9701" si="2897">"A453612732"</f>
        <v>A453612732</v>
      </c>
      <c r="O9699" s="2" t="str">
        <f>"4920.99"</f>
        <v>4920.99</v>
      </c>
      <c r="P9699" s="2">
        <v>28</v>
      </c>
      <c r="Q9699" s="2">
        <f>P9699*B9699</f>
        <v>5600</v>
      </c>
      <c r="R9699" s="2">
        <f>(Q9699-O9699)/O9699*100</f>
        <v>13.7982397850839</v>
      </c>
    </row>
    <row r="9700" spans="1:18">
      <c r="A9700" s="2" t="str">
        <f>"上汽集团"</f>
        <v>上汽集团</v>
      </c>
      <c r="B9700" s="2">
        <v>200</v>
      </c>
      <c r="C9700" s="2">
        <v>200</v>
      </c>
      <c r="D9700" s="2" t="str">
        <f>"人民币"</f>
        <v>人民币</v>
      </c>
      <c r="E9700" s="2">
        <v>24.736</v>
      </c>
      <c r="F9700" s="2">
        <v>-449.12</v>
      </c>
      <c r="G9700" s="2">
        <v>-9.08</v>
      </c>
      <c r="H9700" s="2"/>
      <c r="I9700" s="2">
        <v>4498</v>
      </c>
      <c r="J9700" s="2">
        <v>22.49</v>
      </c>
      <c r="K9700" s="2">
        <v>0</v>
      </c>
      <c r="L9700" s="2">
        <v>0</v>
      </c>
      <c r="M9700" s="2" t="str">
        <f>"600104"</f>
        <v>600104</v>
      </c>
      <c r="N9700" s="2" t="str">
        <f>"A453612732"</f>
        <v>A453612732</v>
      </c>
      <c r="O9700" s="2" t="str">
        <f>"4947.12"</f>
        <v>4947.12</v>
      </c>
      <c r="P9700" s="2">
        <v>35</v>
      </c>
      <c r="Q9700" s="2">
        <f>P9700*B9700</f>
        <v>7000</v>
      </c>
      <c r="R9700" s="2">
        <f>(Q9700-O9700)/O9700*100</f>
        <v>41.4964666310904</v>
      </c>
    </row>
    <row r="9701" spans="1:18">
      <c r="A9701" s="2" t="str">
        <f>"中海集运"</f>
        <v>中海集运</v>
      </c>
      <c r="B9701" s="2">
        <v>400</v>
      </c>
      <c r="C9701" s="2">
        <v>400</v>
      </c>
      <c r="D9701" s="2" t="str">
        <f>"人民币"</f>
        <v>人民币</v>
      </c>
      <c r="E9701" s="2">
        <v>9.099</v>
      </c>
      <c r="F9701" s="2">
        <v>-167.68</v>
      </c>
      <c r="G9701" s="2">
        <v>-4.6</v>
      </c>
      <c r="H9701" s="2"/>
      <c r="I9701" s="2">
        <v>3472</v>
      </c>
      <c r="J9701" s="2">
        <v>8.68</v>
      </c>
      <c r="K9701" s="2">
        <v>0</v>
      </c>
      <c r="L9701" s="2">
        <v>0</v>
      </c>
      <c r="M9701" s="2" t="str">
        <f>"601866"</f>
        <v>601866</v>
      </c>
      <c r="N9701" s="2" t="str">
        <f>"A453612732"</f>
        <v>A453612732</v>
      </c>
      <c r="O9701" s="2" t="str">
        <f>"3639.68"</f>
        <v>3639.68</v>
      </c>
      <c r="P9701" s="2">
        <v>12</v>
      </c>
      <c r="Q9701" s="2">
        <f>P9701*B9701</f>
        <v>4800</v>
      </c>
      <c r="R9701" s="2">
        <f>(Q9701-O9701)/O9701*100</f>
        <v>31.8797256901706</v>
      </c>
    </row>
    <row r="9702" spans="1:18">
      <c r="A9702" s="2" t="str">
        <f>"中航军B"</f>
        <v>中航军B</v>
      </c>
      <c r="B9702" s="2">
        <v>3000</v>
      </c>
      <c r="C9702" s="2">
        <v>3000</v>
      </c>
      <c r="D9702" s="2" t="str">
        <f>"人民币"</f>
        <v>人民币</v>
      </c>
      <c r="E9702" s="2">
        <v>0.972</v>
      </c>
      <c r="F9702" s="2">
        <v>-62</v>
      </c>
      <c r="G9702" s="2">
        <v>-2.16</v>
      </c>
      <c r="H9702" s="2"/>
      <c r="I9702" s="2">
        <v>2853</v>
      </c>
      <c r="J9702" s="2">
        <v>0.951</v>
      </c>
      <c r="K9702" s="2">
        <v>0</v>
      </c>
      <c r="L9702" s="2">
        <v>0</v>
      </c>
      <c r="M9702" s="2" t="str">
        <f>"150222"</f>
        <v>150222</v>
      </c>
      <c r="N9702" s="2" t="str">
        <f>"0157472516"</f>
        <v>0157472516</v>
      </c>
      <c r="O9702" s="2" t="str">
        <f>"2915.00"</f>
        <v>2915.00</v>
      </c>
      <c r="P9702" s="2">
        <v>1.1</v>
      </c>
      <c r="Q9702" s="2">
        <f>P9702*B9702</f>
        <v>3300</v>
      </c>
      <c r="R9702" s="2">
        <f>(Q9702-O9702)/O9702*100</f>
        <v>13.2075471698113</v>
      </c>
    </row>
    <row r="9703" spans="1:18">
      <c r="A9703" s="2" t="str">
        <f>"华贸物流"</f>
        <v>华贸物流</v>
      </c>
      <c r="B9703" s="2">
        <v>200</v>
      </c>
      <c r="C9703" s="2">
        <v>200</v>
      </c>
      <c r="D9703" s="2" t="str">
        <f>"人民币"</f>
        <v>人民币</v>
      </c>
      <c r="E9703" s="2">
        <v>16.576</v>
      </c>
      <c r="F9703" s="2">
        <v>-473.12</v>
      </c>
      <c r="G9703" s="2">
        <v>-14.27</v>
      </c>
      <c r="H9703" s="2"/>
      <c r="I9703" s="2">
        <v>2842</v>
      </c>
      <c r="J9703" s="2">
        <v>14.21</v>
      </c>
      <c r="K9703" s="2">
        <v>0</v>
      </c>
      <c r="L9703" s="2">
        <v>0</v>
      </c>
      <c r="M9703" s="2" t="str">
        <f>"603128"</f>
        <v>603128</v>
      </c>
      <c r="N9703" s="2" t="str">
        <f t="shared" ref="N9703:N9706" si="2898">"A453612732"</f>
        <v>A453612732</v>
      </c>
      <c r="O9703" s="2" t="str">
        <f>"3315.12"</f>
        <v>3315.12</v>
      </c>
      <c r="P9703" s="2">
        <v>20</v>
      </c>
      <c r="Q9703" s="2">
        <f>P9703*B9703</f>
        <v>4000</v>
      </c>
      <c r="R9703" s="2">
        <f>(Q9703-O9703)/O9703*100</f>
        <v>20.6592823185888</v>
      </c>
    </row>
    <row r="9704" spans="1:18">
      <c r="A9704" s="2" t="str">
        <f>"盛达矿业"</f>
        <v>盛达矿业</v>
      </c>
      <c r="B9704" s="2">
        <v>100</v>
      </c>
      <c r="C9704" s="2">
        <v>100</v>
      </c>
      <c r="D9704" s="2" t="str">
        <f>"人民币"</f>
        <v>人民币</v>
      </c>
      <c r="E9704" s="2">
        <v>38.308</v>
      </c>
      <c r="F9704" s="2">
        <v>-1175.77</v>
      </c>
      <c r="G9704" s="2">
        <v>-30.69</v>
      </c>
      <c r="H9704" s="2"/>
      <c r="I9704" s="2">
        <v>2655</v>
      </c>
      <c r="J9704" s="2">
        <v>26.55</v>
      </c>
      <c r="K9704" s="2">
        <v>0</v>
      </c>
      <c r="L9704" s="2">
        <v>100</v>
      </c>
      <c r="M9704" s="2" t="str">
        <f>"000603"</f>
        <v>000603</v>
      </c>
      <c r="N9704" s="2" t="str">
        <f>"0157472516"</f>
        <v>0157472516</v>
      </c>
      <c r="O9704" s="2" t="str">
        <f>"3830.77"</f>
        <v>3830.77</v>
      </c>
      <c r="P9704" s="2">
        <v>40</v>
      </c>
      <c r="Q9704" s="2">
        <f>P9704*B9704</f>
        <v>4000</v>
      </c>
      <c r="R9704" s="2">
        <f>(Q9704-O9704)/O9704*100</f>
        <v>4.41764971533138</v>
      </c>
    </row>
    <row r="9705" spans="1:18">
      <c r="A9705" s="2" t="str">
        <f>"大众交通"</f>
        <v>大众交通</v>
      </c>
      <c r="B9705" s="2">
        <v>100</v>
      </c>
      <c r="C9705" s="2">
        <v>100</v>
      </c>
      <c r="D9705" s="2" t="str">
        <f>"人民币"</f>
        <v>人民币</v>
      </c>
      <c r="E9705" s="2">
        <v>30.941</v>
      </c>
      <c r="F9705" s="2">
        <v>-1037.13</v>
      </c>
      <c r="G9705" s="2">
        <v>-33.52</v>
      </c>
      <c r="H9705" s="2"/>
      <c r="I9705" s="2">
        <v>2057</v>
      </c>
      <c r="J9705" s="2">
        <v>20.57</v>
      </c>
      <c r="K9705" s="2">
        <v>0</v>
      </c>
      <c r="L9705" s="2">
        <v>0</v>
      </c>
      <c r="M9705" s="2" t="str">
        <f>"600611"</f>
        <v>600611</v>
      </c>
      <c r="N9705" s="2" t="str">
        <f>"A453612732"</f>
        <v>A453612732</v>
      </c>
      <c r="O9705" s="2" t="str">
        <f>"3094.13"</f>
        <v>3094.13</v>
      </c>
      <c r="P9705" s="2">
        <v>28</v>
      </c>
      <c r="Q9705" s="2">
        <f>P9705*B9705</f>
        <v>2800</v>
      </c>
      <c r="R9705" s="2">
        <f>(Q9705-O9705)/O9705*100</f>
        <v>-9.50606470962759</v>
      </c>
    </row>
    <row r="9706" spans="1:18">
      <c r="A9706" s="2" t="str">
        <f>"中国中车"</f>
        <v>中国中车</v>
      </c>
      <c r="B9706" s="2">
        <v>100</v>
      </c>
      <c r="C9706" s="2">
        <v>100</v>
      </c>
      <c r="D9706" s="2" t="str">
        <f>"人民币"</f>
        <v>人民币</v>
      </c>
      <c r="E9706" s="2">
        <v>26.395</v>
      </c>
      <c r="F9706" s="2">
        <v>-631.5</v>
      </c>
      <c r="G9706" s="2">
        <v>-23.92</v>
      </c>
      <c r="H9706" s="2"/>
      <c r="I9706" s="2">
        <v>2008</v>
      </c>
      <c r="J9706" s="2">
        <v>20.08</v>
      </c>
      <c r="K9706" s="2">
        <v>0</v>
      </c>
      <c r="L9706" s="2">
        <v>100</v>
      </c>
      <c r="M9706" s="2" t="str">
        <f>"601766"</f>
        <v>601766</v>
      </c>
      <c r="N9706" s="2" t="str">
        <f>"A453612732"</f>
        <v>A453612732</v>
      </c>
      <c r="O9706" s="2" t="str">
        <f>"2639.50"</f>
        <v>2639.50</v>
      </c>
      <c r="P9706" s="2">
        <v>30</v>
      </c>
      <c r="Q9706" s="2">
        <f>P9706*B9706</f>
        <v>3000</v>
      </c>
      <c r="R9706" s="2">
        <f>(Q9706-O9706)/O9706*100</f>
        <v>13.6578897518469</v>
      </c>
    </row>
    <row r="9707" spans="1:18">
      <c r="A9707" s="2" t="s">
        <v>8</v>
      </c>
      <c r="B9707" s="2" t="s">
        <v>9</v>
      </c>
      <c r="C9707" s="4" t="s">
        <v>10</v>
      </c>
      <c r="D9707" s="4"/>
      <c r="E9707" s="4"/>
      <c r="F9707" s="2"/>
      <c r="G9707" s="2">
        <f>SUM(G9691:G9706)</f>
        <v>-178.38</v>
      </c>
      <c r="H9707" s="2"/>
      <c r="I9707" s="2"/>
      <c r="J9707" s="2"/>
      <c r="K9707" s="2"/>
      <c r="L9707" s="2"/>
      <c r="M9707" s="2"/>
      <c r="N9707" s="2"/>
      <c r="O9707" s="2"/>
      <c r="P9707" s="2"/>
      <c r="Q9707" s="2">
        <f>SUM(Q9691:Q9706)</f>
        <v>134800</v>
      </c>
      <c r="R9707" s="2"/>
    </row>
    <row r="9708" customFormat="1" spans="3:8">
      <c r="C9708" s="5"/>
      <c r="D9708" s="5"/>
      <c r="E9708" s="5"/>
      <c r="H9708" s="6">
        <v>42257</v>
      </c>
    </row>
    <row r="9709" customFormat="1" spans="10:10">
      <c r="J9709" s="6">
        <f>H9708+1</f>
        <v>42258</v>
      </c>
    </row>
    <row r="9710" customFormat="1" spans="2:11">
      <c r="B9710" t="s">
        <v>11</v>
      </c>
      <c r="K9710" s="7">
        <f ca="1">NOW()</f>
        <v>42259.9654398148</v>
      </c>
    </row>
    <row r="9711" customFormat="1" spans="9:9">
      <c r="I9711" t="e">
        <f>D9703+1</f>
        <v>#VALUE!</v>
      </c>
    </row>
    <row r="9712" customFormat="1"/>
    <row r="9713" spans="1:18">
      <c r="A9713" s="2" t="s">
        <v>0</v>
      </c>
      <c r="B9713" s="2" t="str">
        <f>"证券数量"</f>
        <v>证券数量</v>
      </c>
      <c r="C9713" s="2" t="s">
        <v>1</v>
      </c>
      <c r="D9713" s="2" t="str">
        <f>"价格币种"</f>
        <v>价格币种</v>
      </c>
      <c r="E9713" s="2" t="str">
        <f>"成本价"</f>
        <v>成本价</v>
      </c>
      <c r="F9713" s="2" t="str">
        <f>"浮动盈亏"</f>
        <v>浮动盈亏</v>
      </c>
      <c r="G9713" s="2" t="str">
        <f>"盈亏比例(%)"</f>
        <v>盈亏比例(%)</v>
      </c>
      <c r="H9713" s="2" t="str">
        <f>"折算汇率"</f>
        <v>折算汇率</v>
      </c>
      <c r="I9713" s="2" t="str">
        <f>"最新市值"</f>
        <v>最新市值</v>
      </c>
      <c r="J9713" s="2" t="str">
        <f>"当前价"</f>
        <v>当前价</v>
      </c>
      <c r="K9713" s="2" t="str">
        <f>"今买数量"</f>
        <v>今买数量</v>
      </c>
      <c r="L9713" s="2" t="str">
        <f>"今卖数量"</f>
        <v>今卖数量</v>
      </c>
      <c r="M9713" s="2" t="str">
        <f>"证券代码"</f>
        <v>证券代码</v>
      </c>
      <c r="N9713" s="2" t="str">
        <f>"股东代码"</f>
        <v>股东代码</v>
      </c>
      <c r="O9713" s="2" t="str">
        <f>"成本金额"</f>
        <v>成本金额</v>
      </c>
      <c r="P9713" s="2" t="s">
        <v>2</v>
      </c>
      <c r="Q9713" s="2"/>
      <c r="R9713" s="2" t="s">
        <v>3</v>
      </c>
    </row>
    <row r="9714" spans="1:18">
      <c r="A9714" s="2" t="s">
        <v>4</v>
      </c>
      <c r="B9714" s="9" t="s">
        <v>5</v>
      </c>
      <c r="C9714" s="9" t="s">
        <v>5</v>
      </c>
      <c r="D9714" s="2" t="str">
        <f t="shared" ref="D9714:D9729" si="2899">"人民币"</f>
        <v>人民币</v>
      </c>
      <c r="E9714" s="2">
        <v>19.758</v>
      </c>
      <c r="F9714" s="2">
        <v>-1294.53</v>
      </c>
      <c r="G9714" s="2">
        <v>-8.19</v>
      </c>
      <c r="H9714" s="9" t="s">
        <v>6</v>
      </c>
      <c r="I9714" s="2">
        <v>14512</v>
      </c>
      <c r="J9714" s="2">
        <v>18.14</v>
      </c>
      <c r="K9714" s="2">
        <v>0</v>
      </c>
      <c r="L9714" s="2">
        <v>0</v>
      </c>
      <c r="M9714" s="2" t="str">
        <f>"000936"</f>
        <v>000936</v>
      </c>
      <c r="N9714" s="2" t="str">
        <f t="shared" ref="N9714:N9717" si="2900">"0157472516"</f>
        <v>0157472516</v>
      </c>
      <c r="O9714" s="2" t="str">
        <f>"15806.53"</f>
        <v>15806.53</v>
      </c>
      <c r="P9714" s="2">
        <v>30</v>
      </c>
      <c r="Q9714" s="2">
        <f t="shared" ref="Q9714:Q9729" si="2901">P9714*B9714</f>
        <v>24000</v>
      </c>
      <c r="R9714" s="2">
        <f t="shared" ref="R9714:R9729" si="2902">(Q9714-O9714)/O9714*100</f>
        <v>51.835981711356</v>
      </c>
    </row>
    <row r="9715" spans="1:18">
      <c r="A9715" s="2" t="str">
        <f>"创业板B"</f>
        <v>创业板B</v>
      </c>
      <c r="B9715" s="2">
        <v>10000</v>
      </c>
      <c r="C9715" s="2">
        <v>10000</v>
      </c>
      <c r="D9715" s="2" t="str">
        <f>"人民币"</f>
        <v>人民币</v>
      </c>
      <c r="E9715" s="2">
        <v>1.116</v>
      </c>
      <c r="F9715" s="2">
        <v>-927.5</v>
      </c>
      <c r="G9715" s="2">
        <v>-8.33</v>
      </c>
      <c r="H9715" s="2"/>
      <c r="I9715" s="2">
        <v>10230</v>
      </c>
      <c r="J9715" s="2">
        <v>1.023</v>
      </c>
      <c r="K9715" s="2">
        <v>0</v>
      </c>
      <c r="L9715" s="2">
        <v>0</v>
      </c>
      <c r="M9715" s="2" t="str">
        <f>"150153"</f>
        <v>150153</v>
      </c>
      <c r="N9715" s="2" t="str">
        <f>"0157472516"</f>
        <v>0157472516</v>
      </c>
      <c r="O9715" s="2" t="str">
        <f>"11157.50"</f>
        <v>11157.50</v>
      </c>
      <c r="P9715" s="2">
        <v>1.3</v>
      </c>
      <c r="Q9715" s="2">
        <f>P9715*B9715</f>
        <v>13000</v>
      </c>
      <c r="R9715" s="2">
        <f>(Q9715-O9715)/O9715*100</f>
        <v>16.5135559041004</v>
      </c>
    </row>
    <row r="9716" spans="1:18">
      <c r="A9716" s="2" t="s">
        <v>7</v>
      </c>
      <c r="B9716" s="2">
        <v>600</v>
      </c>
      <c r="C9716" s="2">
        <v>600</v>
      </c>
      <c r="D9716" s="2" t="str">
        <f>"人民币"</f>
        <v>人民币</v>
      </c>
      <c r="E9716" s="2">
        <v>17.548</v>
      </c>
      <c r="F9716" s="2">
        <v>-310.88</v>
      </c>
      <c r="G9716" s="2">
        <v>-2.95</v>
      </c>
      <c r="H9716" s="2"/>
      <c r="I9716" s="2">
        <v>10218</v>
      </c>
      <c r="J9716" s="2">
        <v>17.03</v>
      </c>
      <c r="K9716" s="2">
        <v>0</v>
      </c>
      <c r="L9716" s="2">
        <v>0</v>
      </c>
      <c r="M9716" s="2" t="str">
        <f>"600008"</f>
        <v>600008</v>
      </c>
      <c r="N9716" s="2" t="str">
        <f t="shared" ref="N9716:N9719" si="2903">"A453612732"</f>
        <v>A453612732</v>
      </c>
      <c r="O9716" s="2" t="str">
        <f>"10528.88"</f>
        <v>10528.88</v>
      </c>
      <c r="P9716" s="2">
        <v>25</v>
      </c>
      <c r="Q9716" s="2">
        <f>P9716*B9716</f>
        <v>15000</v>
      </c>
      <c r="R9716" s="2">
        <f>(Q9716-O9716)/O9716*100</f>
        <v>42.4652954540274</v>
      </c>
    </row>
    <row r="9717" spans="1:18">
      <c r="A9717" s="2" t="str">
        <f>"华英农业"</f>
        <v>华英农业</v>
      </c>
      <c r="B9717" s="2">
        <v>600</v>
      </c>
      <c r="C9717" s="2">
        <v>300</v>
      </c>
      <c r="D9717" s="2" t="str">
        <f>"人民币"</f>
        <v>人民币</v>
      </c>
      <c r="E9717" s="2">
        <v>14.948</v>
      </c>
      <c r="F9717" s="2">
        <v>-418.66</v>
      </c>
      <c r="G9717" s="2">
        <v>-4.67</v>
      </c>
      <c r="H9717" s="2"/>
      <c r="I9717" s="2">
        <v>8550</v>
      </c>
      <c r="J9717" s="2">
        <v>14.25</v>
      </c>
      <c r="K9717" s="2">
        <v>300</v>
      </c>
      <c r="L9717" s="2">
        <v>0</v>
      </c>
      <c r="M9717" s="2" t="str">
        <f>"002321"</f>
        <v>002321</v>
      </c>
      <c r="N9717" s="2" t="str">
        <f>"0157472516"</f>
        <v>0157472516</v>
      </c>
      <c r="O9717" s="2" t="str">
        <f>"8968.66"</f>
        <v>8968.66</v>
      </c>
      <c r="P9717" s="2">
        <v>25</v>
      </c>
      <c r="Q9717" s="2">
        <f>P9717*B9717</f>
        <v>15000</v>
      </c>
      <c r="R9717" s="2">
        <f>(Q9717-O9717)/O9717*100</f>
        <v>67.2490650777262</v>
      </c>
    </row>
    <row r="9718" spans="1:18">
      <c r="A9718" s="2" t="str">
        <f>"*ST阳化"</f>
        <v>*ST阳化</v>
      </c>
      <c r="B9718" s="2">
        <v>900</v>
      </c>
      <c r="C9718" s="2">
        <v>600</v>
      </c>
      <c r="D9718" s="2" t="str">
        <f>"人民币"</f>
        <v>人民币</v>
      </c>
      <c r="E9718" s="2">
        <v>7.599</v>
      </c>
      <c r="F9718" s="2">
        <v>-80.2</v>
      </c>
      <c r="G9718" s="2">
        <v>-1.17</v>
      </c>
      <c r="H9718" s="2"/>
      <c r="I9718" s="2">
        <v>6759</v>
      </c>
      <c r="J9718" s="2">
        <v>7.51</v>
      </c>
      <c r="K9718" s="2">
        <v>300</v>
      </c>
      <c r="L9718" s="2">
        <v>0</v>
      </c>
      <c r="M9718" s="2" t="str">
        <f>"600691"</f>
        <v>600691</v>
      </c>
      <c r="N9718" s="2" t="str">
        <f>"A453612732"</f>
        <v>A453612732</v>
      </c>
      <c r="O9718" s="2" t="str">
        <f>"6839.20"</f>
        <v>6839.20</v>
      </c>
      <c r="P9718" s="2">
        <v>11</v>
      </c>
      <c r="Q9718" s="2">
        <f>P9718*B9718</f>
        <v>9900</v>
      </c>
      <c r="R9718" s="2">
        <f>(Q9718-O9718)/O9718*100</f>
        <v>44.7537723710376</v>
      </c>
    </row>
    <row r="9719" spans="1:18">
      <c r="A9719" s="2" t="str">
        <f>"雪峰科技"</f>
        <v>雪峰科技</v>
      </c>
      <c r="B9719" s="2">
        <v>200</v>
      </c>
      <c r="C9719" s="2">
        <v>100</v>
      </c>
      <c r="D9719" s="2" t="str">
        <f>"人民币"</f>
        <v>人民币</v>
      </c>
      <c r="E9719" s="2">
        <v>37.898</v>
      </c>
      <c r="F9719" s="2">
        <v>-1239.59</v>
      </c>
      <c r="G9719" s="2">
        <v>-16.35</v>
      </c>
      <c r="H9719" s="2"/>
      <c r="I9719" s="2">
        <v>6340</v>
      </c>
      <c r="J9719" s="2">
        <v>31.7</v>
      </c>
      <c r="K9719" s="2">
        <v>100</v>
      </c>
      <c r="L9719" s="2">
        <v>0</v>
      </c>
      <c r="M9719" s="2" t="str">
        <f>"603227"</f>
        <v>603227</v>
      </c>
      <c r="N9719" s="2" t="str">
        <f>"A453612732"</f>
        <v>A453612732</v>
      </c>
      <c r="O9719" s="2" t="str">
        <f>"7579.59"</f>
        <v>7579.59</v>
      </c>
      <c r="P9719" s="2">
        <v>42</v>
      </c>
      <c r="Q9719" s="2">
        <f>P9719*B9719</f>
        <v>8400</v>
      </c>
      <c r="R9719" s="2">
        <f>(Q9719-O9719)/O9719*100</f>
        <v>10.8239363870605</v>
      </c>
    </row>
    <row r="9720" spans="1:18">
      <c r="A9720" s="2" t="str">
        <f>"三花股份"</f>
        <v>三花股份</v>
      </c>
      <c r="B9720" s="2">
        <v>400</v>
      </c>
      <c r="C9720" s="2">
        <v>400</v>
      </c>
      <c r="D9720" s="2" t="str">
        <f>"人民币"</f>
        <v>人民币</v>
      </c>
      <c r="E9720" s="2">
        <v>13.737</v>
      </c>
      <c r="F9720" s="2">
        <v>69.25</v>
      </c>
      <c r="G9720" s="2">
        <v>1.26</v>
      </c>
      <c r="H9720" s="2"/>
      <c r="I9720" s="2">
        <v>5564</v>
      </c>
      <c r="J9720" s="2">
        <v>13.91</v>
      </c>
      <c r="K9720" s="2">
        <v>0</v>
      </c>
      <c r="L9720" s="2">
        <v>0</v>
      </c>
      <c r="M9720" s="2" t="str">
        <f>"002050"</f>
        <v>002050</v>
      </c>
      <c r="N9720" s="2" t="str">
        <f t="shared" ref="N9720:N9725" si="2904">"0157472516"</f>
        <v>0157472516</v>
      </c>
      <c r="O9720" s="2" t="str">
        <f>"5494.75"</f>
        <v>5494.75</v>
      </c>
      <c r="P9720" s="2">
        <v>20</v>
      </c>
      <c r="Q9720" s="2">
        <f>P9720*B9720</f>
        <v>8000</v>
      </c>
      <c r="R9720" s="2">
        <f>(Q9720-O9720)/O9720*100</f>
        <v>45.5935210883116</v>
      </c>
    </row>
    <row r="9721" spans="1:18">
      <c r="A9721" s="2" t="str">
        <f>"农 产 品"</f>
        <v>农 产 品</v>
      </c>
      <c r="B9721" s="2">
        <v>200</v>
      </c>
      <c r="C9721" s="2">
        <v>200</v>
      </c>
      <c r="D9721" s="2" t="str">
        <f>"人民币"</f>
        <v>人民币</v>
      </c>
      <c r="E9721" s="2">
        <v>25.665</v>
      </c>
      <c r="F9721" s="2">
        <v>-601</v>
      </c>
      <c r="G9721" s="2">
        <v>-11.71</v>
      </c>
      <c r="H9721" s="2"/>
      <c r="I9721" s="2">
        <v>4532</v>
      </c>
      <c r="J9721" s="2">
        <v>22.66</v>
      </c>
      <c r="K9721" s="2">
        <v>0</v>
      </c>
      <c r="L9721" s="2">
        <v>0</v>
      </c>
      <c r="M9721" s="2" t="str">
        <f>"000061"</f>
        <v>000061</v>
      </c>
      <c r="N9721" s="2" t="str">
        <f>"0157472516"</f>
        <v>0157472516</v>
      </c>
      <c r="O9721" s="2" t="str">
        <f>"5133.00"</f>
        <v>5133.00</v>
      </c>
      <c r="P9721" s="2">
        <v>35</v>
      </c>
      <c r="Q9721" s="2">
        <f>P9721*B9721</f>
        <v>7000</v>
      </c>
      <c r="R9721" s="2">
        <f>(Q9721-O9721)/O9721*100</f>
        <v>36.3724917202416</v>
      </c>
    </row>
    <row r="9722" spans="1:18">
      <c r="A9722" s="2" t="str">
        <f>"北京城建"</f>
        <v>北京城建</v>
      </c>
      <c r="B9722" s="2">
        <v>200</v>
      </c>
      <c r="C9722" s="2">
        <v>200</v>
      </c>
      <c r="D9722" s="2" t="str">
        <f>"人民币"</f>
        <v>人民币</v>
      </c>
      <c r="E9722" s="2">
        <v>24.605</v>
      </c>
      <c r="F9722" s="2">
        <v>-394.99</v>
      </c>
      <c r="G9722" s="2">
        <v>-8.03</v>
      </c>
      <c r="H9722" s="2"/>
      <c r="I9722" s="2">
        <v>4526</v>
      </c>
      <c r="J9722" s="2">
        <v>22.63</v>
      </c>
      <c r="K9722" s="2">
        <v>0</v>
      </c>
      <c r="L9722" s="2">
        <v>0</v>
      </c>
      <c r="M9722" s="2" t="str">
        <f>"600266"</f>
        <v>600266</v>
      </c>
      <c r="N9722" s="2" t="str">
        <f t="shared" ref="N9722:N9724" si="2905">"A453612732"</f>
        <v>A453612732</v>
      </c>
      <c r="O9722" s="2" t="str">
        <f>"4920.99"</f>
        <v>4920.99</v>
      </c>
      <c r="P9722" s="2">
        <v>28</v>
      </c>
      <c r="Q9722" s="2">
        <f>P9722*B9722</f>
        <v>5600</v>
      </c>
      <c r="R9722" s="2">
        <f>(Q9722-O9722)/O9722*100</f>
        <v>13.7982397850839</v>
      </c>
    </row>
    <row r="9723" spans="1:18">
      <c r="A9723" s="2" t="str">
        <f>"上汽集团"</f>
        <v>上汽集团</v>
      </c>
      <c r="B9723" s="2">
        <v>200</v>
      </c>
      <c r="C9723" s="2">
        <v>200</v>
      </c>
      <c r="D9723" s="2" t="str">
        <f>"人民币"</f>
        <v>人民币</v>
      </c>
      <c r="E9723" s="2">
        <v>24.736</v>
      </c>
      <c r="F9723" s="2">
        <v>-449.12</v>
      </c>
      <c r="G9723" s="2">
        <v>-9.08</v>
      </c>
      <c r="H9723" s="2"/>
      <c r="I9723" s="2">
        <v>4498</v>
      </c>
      <c r="J9723" s="2">
        <v>22.49</v>
      </c>
      <c r="K9723" s="2">
        <v>0</v>
      </c>
      <c r="L9723" s="2">
        <v>0</v>
      </c>
      <c r="M9723" s="2" t="str">
        <f>"600104"</f>
        <v>600104</v>
      </c>
      <c r="N9723" s="2" t="str">
        <f>"A453612732"</f>
        <v>A453612732</v>
      </c>
      <c r="O9723" s="2" t="str">
        <f>"4947.12"</f>
        <v>4947.12</v>
      </c>
      <c r="P9723" s="2">
        <v>35</v>
      </c>
      <c r="Q9723" s="2">
        <f>P9723*B9723</f>
        <v>7000</v>
      </c>
      <c r="R9723" s="2">
        <f>(Q9723-O9723)/O9723*100</f>
        <v>41.4964666310904</v>
      </c>
    </row>
    <row r="9724" spans="1:18">
      <c r="A9724" s="2" t="str">
        <f>"中海集运"</f>
        <v>中海集运</v>
      </c>
      <c r="B9724" s="2">
        <v>400</v>
      </c>
      <c r="C9724" s="2">
        <v>400</v>
      </c>
      <c r="D9724" s="2" t="str">
        <f>"人民币"</f>
        <v>人民币</v>
      </c>
      <c r="E9724" s="2">
        <v>9.099</v>
      </c>
      <c r="F9724" s="2">
        <v>-167.68</v>
      </c>
      <c r="G9724" s="2">
        <v>-4.6</v>
      </c>
      <c r="H9724" s="2"/>
      <c r="I9724" s="2">
        <v>3472</v>
      </c>
      <c r="J9724" s="2">
        <v>8.68</v>
      </c>
      <c r="K9724" s="2">
        <v>0</v>
      </c>
      <c r="L9724" s="2">
        <v>0</v>
      </c>
      <c r="M9724" s="2" t="str">
        <f>"601866"</f>
        <v>601866</v>
      </c>
      <c r="N9724" s="2" t="str">
        <f>"A453612732"</f>
        <v>A453612732</v>
      </c>
      <c r="O9724" s="2" t="str">
        <f>"3639.68"</f>
        <v>3639.68</v>
      </c>
      <c r="P9724" s="2">
        <v>12</v>
      </c>
      <c r="Q9724" s="2">
        <f>P9724*B9724</f>
        <v>4800</v>
      </c>
      <c r="R9724" s="2">
        <f>(Q9724-O9724)/O9724*100</f>
        <v>31.8797256901706</v>
      </c>
    </row>
    <row r="9725" spans="1:18">
      <c r="A9725" s="2" t="str">
        <f>"中航军B"</f>
        <v>中航军B</v>
      </c>
      <c r="B9725" s="2">
        <v>3000</v>
      </c>
      <c r="C9725" s="2">
        <v>3000</v>
      </c>
      <c r="D9725" s="2" t="str">
        <f>"人民币"</f>
        <v>人民币</v>
      </c>
      <c r="E9725" s="2">
        <v>0.972</v>
      </c>
      <c r="F9725" s="2">
        <v>-62</v>
      </c>
      <c r="G9725" s="2">
        <v>-2.16</v>
      </c>
      <c r="H9725" s="2"/>
      <c r="I9725" s="2">
        <v>2853</v>
      </c>
      <c r="J9725" s="2">
        <v>0.951</v>
      </c>
      <c r="K9725" s="2">
        <v>0</v>
      </c>
      <c r="L9725" s="2">
        <v>0</v>
      </c>
      <c r="M9725" s="2" t="str">
        <f>"150222"</f>
        <v>150222</v>
      </c>
      <c r="N9725" s="2" t="str">
        <f>"0157472516"</f>
        <v>0157472516</v>
      </c>
      <c r="O9725" s="2" t="str">
        <f>"2915.00"</f>
        <v>2915.00</v>
      </c>
      <c r="P9725" s="2">
        <v>1.1</v>
      </c>
      <c r="Q9725" s="2">
        <f>P9725*B9725</f>
        <v>3300</v>
      </c>
      <c r="R9725" s="2">
        <f>(Q9725-O9725)/O9725*100</f>
        <v>13.2075471698113</v>
      </c>
    </row>
    <row r="9726" spans="1:18">
      <c r="A9726" s="2" t="str">
        <f>"华贸物流"</f>
        <v>华贸物流</v>
      </c>
      <c r="B9726" s="2">
        <v>200</v>
      </c>
      <c r="C9726" s="2">
        <v>200</v>
      </c>
      <c r="D9726" s="2" t="str">
        <f>"人民币"</f>
        <v>人民币</v>
      </c>
      <c r="E9726" s="2">
        <v>16.576</v>
      </c>
      <c r="F9726" s="2">
        <v>-473.12</v>
      </c>
      <c r="G9726" s="2">
        <v>-14.27</v>
      </c>
      <c r="H9726" s="2"/>
      <c r="I9726" s="2">
        <v>2842</v>
      </c>
      <c r="J9726" s="2">
        <v>14.21</v>
      </c>
      <c r="K9726" s="2">
        <v>0</v>
      </c>
      <c r="L9726" s="2">
        <v>0</v>
      </c>
      <c r="M9726" s="2" t="str">
        <f>"603128"</f>
        <v>603128</v>
      </c>
      <c r="N9726" s="2" t="str">
        <f t="shared" ref="N9726:N9729" si="2906">"A453612732"</f>
        <v>A453612732</v>
      </c>
      <c r="O9726" s="2" t="str">
        <f>"3315.12"</f>
        <v>3315.12</v>
      </c>
      <c r="P9726" s="2">
        <v>20</v>
      </c>
      <c r="Q9726" s="2">
        <f>P9726*B9726</f>
        <v>4000</v>
      </c>
      <c r="R9726" s="2">
        <f>(Q9726-O9726)/O9726*100</f>
        <v>20.6592823185888</v>
      </c>
    </row>
    <row r="9727" spans="1:18">
      <c r="A9727" s="2" t="str">
        <f>"盛达矿业"</f>
        <v>盛达矿业</v>
      </c>
      <c r="B9727" s="2">
        <v>100</v>
      </c>
      <c r="C9727" s="2">
        <v>100</v>
      </c>
      <c r="D9727" s="2" t="str">
        <f>"人民币"</f>
        <v>人民币</v>
      </c>
      <c r="E9727" s="2">
        <v>38.308</v>
      </c>
      <c r="F9727" s="2">
        <v>-1175.77</v>
      </c>
      <c r="G9727" s="2">
        <v>-30.69</v>
      </c>
      <c r="H9727" s="2"/>
      <c r="I9727" s="2">
        <v>2655</v>
      </c>
      <c r="J9727" s="2">
        <v>26.55</v>
      </c>
      <c r="K9727" s="2">
        <v>0</v>
      </c>
      <c r="L9727" s="2">
        <v>100</v>
      </c>
      <c r="M9727" s="2" t="str">
        <f>"000603"</f>
        <v>000603</v>
      </c>
      <c r="N9727" s="2" t="str">
        <f>"0157472516"</f>
        <v>0157472516</v>
      </c>
      <c r="O9727" s="2" t="str">
        <f>"3830.77"</f>
        <v>3830.77</v>
      </c>
      <c r="P9727" s="2">
        <v>40</v>
      </c>
      <c r="Q9727" s="2">
        <f>P9727*B9727</f>
        <v>4000</v>
      </c>
      <c r="R9727" s="2">
        <f>(Q9727-O9727)/O9727*100</f>
        <v>4.41764971533138</v>
      </c>
    </row>
    <row r="9728" spans="1:18">
      <c r="A9728" s="2" t="str">
        <f>"大众交通"</f>
        <v>大众交通</v>
      </c>
      <c r="B9728" s="2">
        <v>100</v>
      </c>
      <c r="C9728" s="2">
        <v>100</v>
      </c>
      <c r="D9728" s="2" t="str">
        <f>"人民币"</f>
        <v>人民币</v>
      </c>
      <c r="E9728" s="2">
        <v>30.941</v>
      </c>
      <c r="F9728" s="2">
        <v>-1037.13</v>
      </c>
      <c r="G9728" s="2">
        <v>-33.52</v>
      </c>
      <c r="H9728" s="2"/>
      <c r="I9728" s="2">
        <v>2057</v>
      </c>
      <c r="J9728" s="2">
        <v>20.57</v>
      </c>
      <c r="K9728" s="2">
        <v>0</v>
      </c>
      <c r="L9728" s="2">
        <v>0</v>
      </c>
      <c r="M9728" s="2" t="str">
        <f>"600611"</f>
        <v>600611</v>
      </c>
      <c r="N9728" s="2" t="str">
        <f>"A453612732"</f>
        <v>A453612732</v>
      </c>
      <c r="O9728" s="2" t="str">
        <f>"3094.13"</f>
        <v>3094.13</v>
      </c>
      <c r="P9728" s="2">
        <v>28</v>
      </c>
      <c r="Q9728" s="2">
        <f>P9728*B9728</f>
        <v>2800</v>
      </c>
      <c r="R9728" s="2">
        <f>(Q9728-O9728)/O9728*100</f>
        <v>-9.50606470962759</v>
      </c>
    </row>
    <row r="9729" spans="1:18">
      <c r="A9729" s="2" t="str">
        <f>"中国中车"</f>
        <v>中国中车</v>
      </c>
      <c r="B9729" s="2">
        <v>100</v>
      </c>
      <c r="C9729" s="2">
        <v>100</v>
      </c>
      <c r="D9729" s="2" t="str">
        <f>"人民币"</f>
        <v>人民币</v>
      </c>
      <c r="E9729" s="2">
        <v>26.395</v>
      </c>
      <c r="F9729" s="2">
        <v>-631.5</v>
      </c>
      <c r="G9729" s="2">
        <v>-23.92</v>
      </c>
      <c r="H9729" s="2"/>
      <c r="I9729" s="2">
        <v>2008</v>
      </c>
      <c r="J9729" s="2">
        <v>20.08</v>
      </c>
      <c r="K9729" s="2">
        <v>0</v>
      </c>
      <c r="L9729" s="2">
        <v>100</v>
      </c>
      <c r="M9729" s="2" t="str">
        <f>"601766"</f>
        <v>601766</v>
      </c>
      <c r="N9729" s="2" t="str">
        <f>"A453612732"</f>
        <v>A453612732</v>
      </c>
      <c r="O9729" s="2" t="str">
        <f>"2639.50"</f>
        <v>2639.50</v>
      </c>
      <c r="P9729" s="2">
        <v>30</v>
      </c>
      <c r="Q9729" s="2">
        <f>P9729*B9729</f>
        <v>3000</v>
      </c>
      <c r="R9729" s="2">
        <f>(Q9729-O9729)/O9729*100</f>
        <v>13.6578897518469</v>
      </c>
    </row>
    <row r="9730" spans="1:18">
      <c r="A9730" s="2" t="s">
        <v>8</v>
      </c>
      <c r="B9730" s="2" t="s">
        <v>9</v>
      </c>
      <c r="C9730" s="4" t="s">
        <v>10</v>
      </c>
      <c r="D9730" s="4"/>
      <c r="E9730" s="4"/>
      <c r="F9730" s="2"/>
      <c r="G9730" s="2">
        <f>SUM(G9714:G9729)</f>
        <v>-178.38</v>
      </c>
      <c r="H9730" s="2"/>
      <c r="I9730" s="2"/>
      <c r="J9730" s="2"/>
      <c r="K9730" s="2"/>
      <c r="L9730" s="2"/>
      <c r="M9730" s="2"/>
      <c r="N9730" s="2"/>
      <c r="O9730" s="2"/>
      <c r="P9730" s="2"/>
      <c r="Q9730" s="2">
        <f>SUM(Q9714:Q9729)</f>
        <v>134800</v>
      </c>
      <c r="R9730" s="2"/>
    </row>
    <row r="9731" customFormat="1" spans="3:8">
      <c r="C9731" s="5"/>
      <c r="D9731" s="5"/>
      <c r="E9731" s="5"/>
      <c r="H9731" s="6">
        <v>42257</v>
      </c>
    </row>
    <row r="9732" customFormat="1" spans="10:10">
      <c r="J9732" s="6">
        <f>H9731+1</f>
        <v>42258</v>
      </c>
    </row>
    <row r="9733" customFormat="1" spans="2:11">
      <c r="B9733" t="s">
        <v>11</v>
      </c>
      <c r="K9733" s="7">
        <f ca="1">NOW()</f>
        <v>42259.9654398148</v>
      </c>
    </row>
    <row r="9734" customFormat="1" spans="9:9">
      <c r="I9734" t="e">
        <f>D9726+1</f>
        <v>#VALUE!</v>
      </c>
    </row>
    <row r="9735" spans="2:18">
      <c r="B9735" s="2" t="str">
        <f>"币种"</f>
        <v>币种</v>
      </c>
      <c r="C9735" s="2" t="str">
        <f>"余额"</f>
        <v>余额</v>
      </c>
      <c r="D9735" s="2" t="str">
        <f>"可用"</f>
        <v>可用</v>
      </c>
      <c r="E9735" s="2" t="str">
        <f>"可取"</f>
        <v>可取</v>
      </c>
      <c r="F9735" s="2" t="str">
        <f>"参考市值"</f>
        <v>参考市值</v>
      </c>
      <c r="G9735" s="2" t="str">
        <f>"资产"</f>
        <v>资产</v>
      </c>
      <c r="H9735" s="2" t="str">
        <f>"盈亏"</f>
        <v>盈亏</v>
      </c>
      <c r="I9735" s="2"/>
      <c r="J9735" s="2"/>
      <c r="K9735" s="2"/>
      <c r="L9735" s="2"/>
      <c r="M9735" s="2"/>
      <c r="N9735" s="2"/>
      <c r="O9735" s="2"/>
      <c r="P9735" s="2"/>
      <c r="Q9735" s="2"/>
      <c r="R9735" s="2"/>
    </row>
    <row r="9736" spans="2:18">
      <c r="B9736" s="2" t="str">
        <f>"人民币"</f>
        <v>人民币</v>
      </c>
      <c r="C9736" s="2" t="str">
        <f>"5508.71"</f>
        <v>5508.71</v>
      </c>
      <c r="D9736" s="2" t="str">
        <f>"138.54"</f>
        <v>138.54</v>
      </c>
      <c r="E9736" s="2" t="str">
        <f>"138.54"</f>
        <v>138.54</v>
      </c>
      <c r="F9736" s="2" t="str">
        <f>"91616.00"</f>
        <v>91616.00</v>
      </c>
      <c r="G9736" s="2" t="str">
        <f>"91754.54"</f>
        <v>91754.54</v>
      </c>
      <c r="H9736" s="2" t="str">
        <f>"-9194.42"</f>
        <v>-9194.42</v>
      </c>
      <c r="I9736" s="2"/>
      <c r="J9736" s="2"/>
      <c r="K9736" s="2"/>
      <c r="L9736" s="2"/>
      <c r="M9736" s="2"/>
      <c r="N9736" s="2"/>
      <c r="O9736" s="2"/>
      <c r="P9736" s="2"/>
      <c r="Q9736" s="2"/>
      <c r="R9736" s="2"/>
    </row>
    <row r="9737" spans="2:18"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8"/>
    </row>
    <row r="9738" spans="2:18">
      <c r="B9738" s="2" t="s">
        <v>0</v>
      </c>
      <c r="C9738" s="2" t="str">
        <f>"证券数量"</f>
        <v>证券数量</v>
      </c>
      <c r="D9738" s="2" t="s">
        <v>1</v>
      </c>
      <c r="E9738" s="2" t="str">
        <f>"价格币种"</f>
        <v>价格币种</v>
      </c>
      <c r="F9738" s="2" t="str">
        <f>"成本价"</f>
        <v>成本价</v>
      </c>
      <c r="G9738" s="2" t="str">
        <f>"浮动盈亏"</f>
        <v>浮动盈亏</v>
      </c>
      <c r="H9738" s="2" t="str">
        <f>"盈亏比例(%)"</f>
        <v>盈亏比例(%)</v>
      </c>
      <c r="I9738" s="2" t="str">
        <f>"折算汇率"</f>
        <v>折算汇率</v>
      </c>
      <c r="J9738" s="2" t="str">
        <f>"最新市值"</f>
        <v>最新市值</v>
      </c>
      <c r="K9738" s="2" t="str">
        <f>"当前价"</f>
        <v>当前价</v>
      </c>
      <c r="L9738" s="2" t="str">
        <f>"今买数量"</f>
        <v>今买数量</v>
      </c>
      <c r="M9738" s="2" t="str">
        <f>"今卖数量"</f>
        <v>今卖数量</v>
      </c>
      <c r="N9738" s="2" t="str">
        <f>"证券代码"</f>
        <v>证券代码</v>
      </c>
      <c r="O9738" s="2" t="str">
        <f>"股东代码"</f>
        <v>股东代码</v>
      </c>
      <c r="P9738" s="2" t="str">
        <f>"成本金额"</f>
        <v>成本金额</v>
      </c>
      <c r="Q9738" s="2" t="s">
        <v>2</v>
      </c>
      <c r="R9738" s="2"/>
    </row>
    <row r="9739" spans="2:18">
      <c r="B9739" s="2" t="s">
        <v>4</v>
      </c>
      <c r="C9739" s="9" t="s">
        <v>5</v>
      </c>
      <c r="D9739" s="9" t="s">
        <v>5</v>
      </c>
      <c r="E9739" s="2" t="str">
        <f t="shared" ref="E9739:E9754" si="2907">"人民币"</f>
        <v>人民币</v>
      </c>
      <c r="F9739" s="2">
        <v>19.758</v>
      </c>
      <c r="G9739" s="2">
        <v>-1294.53</v>
      </c>
      <c r="H9739" s="2">
        <v>-8.19</v>
      </c>
      <c r="I9739" s="9" t="s">
        <v>6</v>
      </c>
      <c r="J9739" s="2">
        <v>14512</v>
      </c>
      <c r="K9739" s="2">
        <v>18.14</v>
      </c>
      <c r="L9739" s="2">
        <v>0</v>
      </c>
      <c r="M9739" s="2">
        <v>0</v>
      </c>
      <c r="N9739" s="2" t="str">
        <f>"000936"</f>
        <v>000936</v>
      </c>
      <c r="O9739" s="2" t="str">
        <f t="shared" ref="O9739:O9742" si="2908">"0157472516"</f>
        <v>0157472516</v>
      </c>
      <c r="P9739" s="2" t="str">
        <f>"15806.53"</f>
        <v>15806.53</v>
      </c>
      <c r="Q9739" s="2">
        <v>30</v>
      </c>
      <c r="R9739" s="2">
        <f t="shared" ref="R9739:R9754" si="2909">Q9739*C9739</f>
        <v>24000</v>
      </c>
    </row>
    <row r="9740" spans="2:18">
      <c r="B9740" s="2" t="str">
        <f>"创业板B"</f>
        <v>创业板B</v>
      </c>
      <c r="C9740" s="2">
        <v>10000</v>
      </c>
      <c r="D9740" s="2">
        <v>10000</v>
      </c>
      <c r="E9740" s="2" t="str">
        <f>"人民币"</f>
        <v>人民币</v>
      </c>
      <c r="F9740" s="2">
        <v>1.116</v>
      </c>
      <c r="G9740" s="2">
        <v>-927.5</v>
      </c>
      <c r="H9740" s="2">
        <v>-8.33</v>
      </c>
      <c r="I9740" s="2"/>
      <c r="J9740" s="2">
        <v>10230</v>
      </c>
      <c r="K9740" s="2">
        <v>1.023</v>
      </c>
      <c r="L9740" s="2">
        <v>0</v>
      </c>
      <c r="M9740" s="2">
        <v>0</v>
      </c>
      <c r="N9740" s="2" t="str">
        <f>"150153"</f>
        <v>150153</v>
      </c>
      <c r="O9740" s="2" t="str">
        <f>"0157472516"</f>
        <v>0157472516</v>
      </c>
      <c r="P9740" s="2" t="str">
        <f>"11157.50"</f>
        <v>11157.50</v>
      </c>
      <c r="Q9740" s="2">
        <v>1.3</v>
      </c>
      <c r="R9740" s="2">
        <f>Q9740*C9740</f>
        <v>13000</v>
      </c>
    </row>
    <row r="9741" spans="2:18">
      <c r="B9741" s="2" t="s">
        <v>7</v>
      </c>
      <c r="C9741" s="2">
        <v>600</v>
      </c>
      <c r="D9741" s="2">
        <v>600</v>
      </c>
      <c r="E9741" s="2" t="str">
        <f>"人民币"</f>
        <v>人民币</v>
      </c>
      <c r="F9741" s="2">
        <v>17.548</v>
      </c>
      <c r="G9741" s="2">
        <v>-310.88</v>
      </c>
      <c r="H9741" s="2">
        <v>-2.95</v>
      </c>
      <c r="I9741" s="2"/>
      <c r="J9741" s="2">
        <v>10218</v>
      </c>
      <c r="K9741" s="2">
        <v>17.03</v>
      </c>
      <c r="L9741" s="2">
        <v>0</v>
      </c>
      <c r="M9741" s="2">
        <v>0</v>
      </c>
      <c r="N9741" s="2" t="str">
        <f>"600008"</f>
        <v>600008</v>
      </c>
      <c r="O9741" s="2" t="str">
        <f t="shared" ref="O9741:O9744" si="2910">"A453612732"</f>
        <v>A453612732</v>
      </c>
      <c r="P9741" s="2" t="str">
        <f>"10528.88"</f>
        <v>10528.88</v>
      </c>
      <c r="Q9741" s="2">
        <v>25</v>
      </c>
      <c r="R9741" s="2">
        <f>Q9741*C9741</f>
        <v>15000</v>
      </c>
    </row>
    <row r="9742" spans="2:18">
      <c r="B9742" s="2" t="str">
        <f>"华英农业"</f>
        <v>华英农业</v>
      </c>
      <c r="C9742" s="2">
        <v>600</v>
      </c>
      <c r="D9742" s="2">
        <v>300</v>
      </c>
      <c r="E9742" s="2" t="str">
        <f>"人民币"</f>
        <v>人民币</v>
      </c>
      <c r="F9742" s="2">
        <v>14.948</v>
      </c>
      <c r="G9742" s="2">
        <v>-418.66</v>
      </c>
      <c r="H9742" s="2">
        <v>-4.67</v>
      </c>
      <c r="I9742" s="2"/>
      <c r="J9742" s="2">
        <v>8550</v>
      </c>
      <c r="K9742" s="2">
        <v>14.25</v>
      </c>
      <c r="L9742" s="2">
        <v>300</v>
      </c>
      <c r="M9742" s="2">
        <v>0</v>
      </c>
      <c r="N9742" s="2" t="str">
        <f>"002321"</f>
        <v>002321</v>
      </c>
      <c r="O9742" s="2" t="str">
        <f>"0157472516"</f>
        <v>0157472516</v>
      </c>
      <c r="P9742" s="2" t="str">
        <f>"8968.66"</f>
        <v>8968.66</v>
      </c>
      <c r="Q9742" s="2">
        <v>25</v>
      </c>
      <c r="R9742" s="2">
        <f>Q9742*C9742</f>
        <v>15000</v>
      </c>
    </row>
    <row r="9743" spans="2:18">
      <c r="B9743" s="2" t="str">
        <f>"*ST阳化"</f>
        <v>*ST阳化</v>
      </c>
      <c r="C9743" s="2">
        <v>900</v>
      </c>
      <c r="D9743" s="2">
        <v>600</v>
      </c>
      <c r="E9743" s="2" t="str">
        <f>"人民币"</f>
        <v>人民币</v>
      </c>
      <c r="F9743" s="2">
        <v>7.599</v>
      </c>
      <c r="G9743" s="2">
        <v>-80.2</v>
      </c>
      <c r="H9743" s="2">
        <v>-1.17</v>
      </c>
      <c r="I9743" s="2"/>
      <c r="J9743" s="2">
        <v>6759</v>
      </c>
      <c r="K9743" s="2">
        <v>7.51</v>
      </c>
      <c r="L9743" s="2">
        <v>300</v>
      </c>
      <c r="M9743" s="2">
        <v>0</v>
      </c>
      <c r="N9743" s="2" t="str">
        <f>"600691"</f>
        <v>600691</v>
      </c>
      <c r="O9743" s="2" t="str">
        <f>"A453612732"</f>
        <v>A453612732</v>
      </c>
      <c r="P9743" s="2" t="str">
        <f>"6839.20"</f>
        <v>6839.20</v>
      </c>
      <c r="Q9743" s="2">
        <v>11</v>
      </c>
      <c r="R9743" s="2">
        <f>Q9743*C9743</f>
        <v>9900</v>
      </c>
    </row>
    <row r="9744" spans="2:18">
      <c r="B9744" s="2" t="str">
        <f>"雪峰科技"</f>
        <v>雪峰科技</v>
      </c>
      <c r="C9744" s="2">
        <v>200</v>
      </c>
      <c r="D9744" s="2">
        <v>100</v>
      </c>
      <c r="E9744" s="2" t="str">
        <f>"人民币"</f>
        <v>人民币</v>
      </c>
      <c r="F9744" s="2">
        <v>37.898</v>
      </c>
      <c r="G9744" s="2">
        <v>-1239.59</v>
      </c>
      <c r="H9744" s="2">
        <v>-16.35</v>
      </c>
      <c r="I9744" s="2"/>
      <c r="J9744" s="2">
        <v>6340</v>
      </c>
      <c r="K9744" s="2">
        <v>31.7</v>
      </c>
      <c r="L9744" s="2">
        <v>100</v>
      </c>
      <c r="M9744" s="2">
        <v>0</v>
      </c>
      <c r="N9744" s="2" t="str">
        <f>"603227"</f>
        <v>603227</v>
      </c>
      <c r="O9744" s="2" t="str">
        <f>"A453612732"</f>
        <v>A453612732</v>
      </c>
      <c r="P9744" s="2" t="str">
        <f>"7579.59"</f>
        <v>7579.59</v>
      </c>
      <c r="Q9744" s="2">
        <v>42</v>
      </c>
      <c r="R9744" s="2">
        <f>Q9744*C9744</f>
        <v>8400</v>
      </c>
    </row>
    <row r="9745" spans="2:18">
      <c r="B9745" s="2" t="str">
        <f>"三花股份"</f>
        <v>三花股份</v>
      </c>
      <c r="C9745" s="2">
        <v>400</v>
      </c>
      <c r="D9745" s="2">
        <v>400</v>
      </c>
      <c r="E9745" s="2" t="str">
        <f>"人民币"</f>
        <v>人民币</v>
      </c>
      <c r="F9745" s="2">
        <v>13.737</v>
      </c>
      <c r="G9745" s="2">
        <v>69.25</v>
      </c>
      <c r="H9745" s="2">
        <v>1.26</v>
      </c>
      <c r="I9745" s="2"/>
      <c r="J9745" s="2">
        <v>5564</v>
      </c>
      <c r="K9745" s="2">
        <v>13.91</v>
      </c>
      <c r="L9745" s="2">
        <v>0</v>
      </c>
      <c r="M9745" s="2">
        <v>0</v>
      </c>
      <c r="N9745" s="2" t="str">
        <f>"002050"</f>
        <v>002050</v>
      </c>
      <c r="O9745" s="2" t="str">
        <f t="shared" ref="O9745:O9750" si="2911">"0157472516"</f>
        <v>0157472516</v>
      </c>
      <c r="P9745" s="2" t="str">
        <f>"5494.75"</f>
        <v>5494.75</v>
      </c>
      <c r="Q9745" s="2">
        <v>20</v>
      </c>
      <c r="R9745" s="2">
        <f>Q9745*C9745</f>
        <v>8000</v>
      </c>
    </row>
    <row r="9746" spans="2:18">
      <c r="B9746" s="2" t="str">
        <f>"农 产 品"</f>
        <v>农 产 品</v>
      </c>
      <c r="C9746" s="2">
        <v>200</v>
      </c>
      <c r="D9746" s="2">
        <v>200</v>
      </c>
      <c r="E9746" s="2" t="str">
        <f>"人民币"</f>
        <v>人民币</v>
      </c>
      <c r="F9746" s="2">
        <v>25.665</v>
      </c>
      <c r="G9746" s="2">
        <v>-601</v>
      </c>
      <c r="H9746" s="2">
        <v>-11.71</v>
      </c>
      <c r="I9746" s="2"/>
      <c r="J9746" s="2">
        <v>4532</v>
      </c>
      <c r="K9746" s="2">
        <v>22.66</v>
      </c>
      <c r="L9746" s="2">
        <v>0</v>
      </c>
      <c r="M9746" s="2">
        <v>0</v>
      </c>
      <c r="N9746" s="2" t="str">
        <f>"000061"</f>
        <v>000061</v>
      </c>
      <c r="O9746" s="2" t="str">
        <f>"0157472516"</f>
        <v>0157472516</v>
      </c>
      <c r="P9746" s="2" t="str">
        <f>"5133.00"</f>
        <v>5133.00</v>
      </c>
      <c r="Q9746" s="2">
        <v>35</v>
      </c>
      <c r="R9746" s="2">
        <f>Q9746*C9746</f>
        <v>7000</v>
      </c>
    </row>
    <row r="9747" spans="2:18">
      <c r="B9747" s="2" t="str">
        <f>"北京城建"</f>
        <v>北京城建</v>
      </c>
      <c r="C9747" s="2">
        <v>200</v>
      </c>
      <c r="D9747" s="2">
        <v>200</v>
      </c>
      <c r="E9747" s="2" t="str">
        <f>"人民币"</f>
        <v>人民币</v>
      </c>
      <c r="F9747" s="2">
        <v>24.605</v>
      </c>
      <c r="G9747" s="2">
        <v>-394.99</v>
      </c>
      <c r="H9747" s="2">
        <v>-8.03</v>
      </c>
      <c r="I9747" s="2"/>
      <c r="J9747" s="2">
        <v>4526</v>
      </c>
      <c r="K9747" s="2">
        <v>22.63</v>
      </c>
      <c r="L9747" s="2">
        <v>0</v>
      </c>
      <c r="M9747" s="2">
        <v>0</v>
      </c>
      <c r="N9747" s="2" t="str">
        <f>"600266"</f>
        <v>600266</v>
      </c>
      <c r="O9747" s="2" t="str">
        <f t="shared" ref="O9747:O9749" si="2912">"A453612732"</f>
        <v>A453612732</v>
      </c>
      <c r="P9747" s="2" t="str">
        <f>"4920.99"</f>
        <v>4920.99</v>
      </c>
      <c r="Q9747" s="2">
        <v>28</v>
      </c>
      <c r="R9747" s="2">
        <f>Q9747*C9747</f>
        <v>5600</v>
      </c>
    </row>
    <row r="9748" spans="2:18">
      <c r="B9748" s="2" t="str">
        <f>"上汽集团"</f>
        <v>上汽集团</v>
      </c>
      <c r="C9748" s="2">
        <v>200</v>
      </c>
      <c r="D9748" s="2">
        <v>200</v>
      </c>
      <c r="E9748" s="2" t="str">
        <f>"人民币"</f>
        <v>人民币</v>
      </c>
      <c r="F9748" s="2">
        <v>24.736</v>
      </c>
      <c r="G9748" s="2">
        <v>-449.12</v>
      </c>
      <c r="H9748" s="2">
        <v>-9.08</v>
      </c>
      <c r="I9748" s="2"/>
      <c r="J9748" s="2">
        <v>4498</v>
      </c>
      <c r="K9748" s="2">
        <v>22.49</v>
      </c>
      <c r="L9748" s="2">
        <v>0</v>
      </c>
      <c r="M9748" s="2">
        <v>0</v>
      </c>
      <c r="N9748" s="2" t="str">
        <f>"600104"</f>
        <v>600104</v>
      </c>
      <c r="O9748" s="2" t="str">
        <f>"A453612732"</f>
        <v>A453612732</v>
      </c>
      <c r="P9748" s="2" t="str">
        <f>"4947.12"</f>
        <v>4947.12</v>
      </c>
      <c r="Q9748" s="2">
        <v>35</v>
      </c>
      <c r="R9748" s="2">
        <f>Q9748*C9748</f>
        <v>7000</v>
      </c>
    </row>
    <row r="9749" spans="2:18">
      <c r="B9749" s="2" t="str">
        <f>"中海集运"</f>
        <v>中海集运</v>
      </c>
      <c r="C9749" s="2">
        <v>400</v>
      </c>
      <c r="D9749" s="2">
        <v>400</v>
      </c>
      <c r="E9749" s="2" t="str">
        <f>"人民币"</f>
        <v>人民币</v>
      </c>
      <c r="F9749" s="2">
        <v>9.099</v>
      </c>
      <c r="G9749" s="2">
        <v>-167.68</v>
      </c>
      <c r="H9749" s="2">
        <v>-4.6</v>
      </c>
      <c r="I9749" s="2"/>
      <c r="J9749" s="2">
        <v>3472</v>
      </c>
      <c r="K9749" s="2">
        <v>8.68</v>
      </c>
      <c r="L9749" s="2">
        <v>0</v>
      </c>
      <c r="M9749" s="2">
        <v>0</v>
      </c>
      <c r="N9749" s="2" t="str">
        <f>"601866"</f>
        <v>601866</v>
      </c>
      <c r="O9749" s="2" t="str">
        <f>"A453612732"</f>
        <v>A453612732</v>
      </c>
      <c r="P9749" s="2" t="str">
        <f>"3639.68"</f>
        <v>3639.68</v>
      </c>
      <c r="Q9749" s="2">
        <v>12</v>
      </c>
      <c r="R9749" s="2">
        <f>Q9749*C9749</f>
        <v>4800</v>
      </c>
    </row>
    <row r="9750" spans="2:18">
      <c r="B9750" s="2" t="str">
        <f>"中航军B"</f>
        <v>中航军B</v>
      </c>
      <c r="C9750" s="2">
        <v>3000</v>
      </c>
      <c r="D9750" s="2">
        <v>3000</v>
      </c>
      <c r="E9750" s="2" t="str">
        <f>"人民币"</f>
        <v>人民币</v>
      </c>
      <c r="F9750" s="2">
        <v>0.972</v>
      </c>
      <c r="G9750" s="2">
        <v>-62</v>
      </c>
      <c r="H9750" s="2">
        <v>-2.16</v>
      </c>
      <c r="I9750" s="2"/>
      <c r="J9750" s="2">
        <v>2853</v>
      </c>
      <c r="K9750" s="2">
        <v>0.951</v>
      </c>
      <c r="L9750" s="2">
        <v>0</v>
      </c>
      <c r="M9750" s="2">
        <v>0</v>
      </c>
      <c r="N9750" s="2" t="str">
        <f>"150222"</f>
        <v>150222</v>
      </c>
      <c r="O9750" s="2" t="str">
        <f>"0157472516"</f>
        <v>0157472516</v>
      </c>
      <c r="P9750" s="2" t="str">
        <f>"2915.00"</f>
        <v>2915.00</v>
      </c>
      <c r="Q9750" s="2">
        <v>1.1</v>
      </c>
      <c r="R9750" s="2">
        <f>Q9750*C9750</f>
        <v>3300</v>
      </c>
    </row>
    <row r="9751" spans="2:18">
      <c r="B9751" s="2" t="str">
        <f>"华贸物流"</f>
        <v>华贸物流</v>
      </c>
      <c r="C9751" s="2">
        <v>200</v>
      </c>
      <c r="D9751" s="2">
        <v>200</v>
      </c>
      <c r="E9751" s="2" t="str">
        <f>"人民币"</f>
        <v>人民币</v>
      </c>
      <c r="F9751" s="2">
        <v>16.576</v>
      </c>
      <c r="G9751" s="2">
        <v>-473.12</v>
      </c>
      <c r="H9751" s="2">
        <v>-14.27</v>
      </c>
      <c r="I9751" s="2"/>
      <c r="J9751" s="2">
        <v>2842</v>
      </c>
      <c r="K9751" s="2">
        <v>14.21</v>
      </c>
      <c r="L9751" s="2">
        <v>0</v>
      </c>
      <c r="M9751" s="2">
        <v>0</v>
      </c>
      <c r="N9751" s="2" t="str">
        <f>"603128"</f>
        <v>603128</v>
      </c>
      <c r="O9751" s="2" t="str">
        <f t="shared" ref="O9751:O9754" si="2913">"A453612732"</f>
        <v>A453612732</v>
      </c>
      <c r="P9751" s="2" t="str">
        <f>"3315.12"</f>
        <v>3315.12</v>
      </c>
      <c r="Q9751" s="2">
        <v>20</v>
      </c>
      <c r="R9751" s="2">
        <f>Q9751*C9751</f>
        <v>4000</v>
      </c>
    </row>
    <row r="9752" spans="2:18">
      <c r="B9752" s="2" t="str">
        <f>"盛达矿业"</f>
        <v>盛达矿业</v>
      </c>
      <c r="C9752" s="2">
        <v>100</v>
      </c>
      <c r="D9752" s="2">
        <v>100</v>
      </c>
      <c r="E9752" s="2" t="str">
        <f>"人民币"</f>
        <v>人民币</v>
      </c>
      <c r="F9752" s="2">
        <v>38.308</v>
      </c>
      <c r="G9752" s="2">
        <v>-1175.77</v>
      </c>
      <c r="H9752" s="2">
        <v>-30.69</v>
      </c>
      <c r="I9752" s="2"/>
      <c r="J9752" s="2">
        <v>2655</v>
      </c>
      <c r="K9752" s="2">
        <v>26.55</v>
      </c>
      <c r="L9752" s="2">
        <v>0</v>
      </c>
      <c r="M9752" s="2">
        <v>100</v>
      </c>
      <c r="N9752" s="2" t="str">
        <f>"000603"</f>
        <v>000603</v>
      </c>
      <c r="O9752" s="2" t="str">
        <f>"0157472516"</f>
        <v>0157472516</v>
      </c>
      <c r="P9752" s="2" t="str">
        <f>"3830.77"</f>
        <v>3830.77</v>
      </c>
      <c r="Q9752" s="2">
        <v>40</v>
      </c>
      <c r="R9752" s="2">
        <f>Q9752*C9752</f>
        <v>4000</v>
      </c>
    </row>
    <row r="9753" spans="2:18">
      <c r="B9753" s="2" t="str">
        <f>"大众交通"</f>
        <v>大众交通</v>
      </c>
      <c r="C9753" s="2">
        <v>100</v>
      </c>
      <c r="D9753" s="2">
        <v>100</v>
      </c>
      <c r="E9753" s="2" t="str">
        <f>"人民币"</f>
        <v>人民币</v>
      </c>
      <c r="F9753" s="2">
        <v>30.941</v>
      </c>
      <c r="G9753" s="2">
        <v>-1037.13</v>
      </c>
      <c r="H9753" s="2">
        <v>-33.52</v>
      </c>
      <c r="I9753" s="2"/>
      <c r="J9753" s="2">
        <v>2057</v>
      </c>
      <c r="K9753" s="2">
        <v>20.57</v>
      </c>
      <c r="L9753" s="2">
        <v>0</v>
      </c>
      <c r="M9753" s="2">
        <v>0</v>
      </c>
      <c r="N9753" s="2" t="str">
        <f>"600611"</f>
        <v>600611</v>
      </c>
      <c r="O9753" s="2" t="str">
        <f>"A453612732"</f>
        <v>A453612732</v>
      </c>
      <c r="P9753" s="2" t="str">
        <f>"3094.13"</f>
        <v>3094.13</v>
      </c>
      <c r="Q9753" s="2">
        <v>28</v>
      </c>
      <c r="R9753" s="2">
        <f>Q9753*C9753</f>
        <v>2800</v>
      </c>
    </row>
    <row r="9754" spans="2:18">
      <c r="B9754" s="2" t="str">
        <f>"中国中车"</f>
        <v>中国中车</v>
      </c>
      <c r="C9754" s="2">
        <v>100</v>
      </c>
      <c r="D9754" s="2">
        <v>100</v>
      </c>
      <c r="E9754" s="2" t="str">
        <f>"人民币"</f>
        <v>人民币</v>
      </c>
      <c r="F9754" s="2">
        <v>26.395</v>
      </c>
      <c r="G9754" s="2">
        <v>-631.5</v>
      </c>
      <c r="H9754" s="2">
        <v>-23.92</v>
      </c>
      <c r="I9754" s="2"/>
      <c r="J9754" s="2">
        <v>2008</v>
      </c>
      <c r="K9754" s="2">
        <v>20.08</v>
      </c>
      <c r="L9754" s="2">
        <v>0</v>
      </c>
      <c r="M9754" s="2">
        <v>100</v>
      </c>
      <c r="N9754" s="2" t="str">
        <f>"601766"</f>
        <v>601766</v>
      </c>
      <c r="O9754" s="2" t="str">
        <f>"A453612732"</f>
        <v>A453612732</v>
      </c>
      <c r="P9754" s="2" t="str">
        <f>"2639.50"</f>
        <v>2639.50</v>
      </c>
      <c r="Q9754" s="2">
        <v>30</v>
      </c>
      <c r="R9754" s="2">
        <f>Q9754*C9754</f>
        <v>3000</v>
      </c>
    </row>
    <row r="9755" spans="2:18">
      <c r="B9755" s="2" t="s">
        <v>8</v>
      </c>
      <c r="C9755" s="2" t="s">
        <v>9</v>
      </c>
      <c r="D9755" s="4" t="s">
        <v>10</v>
      </c>
      <c r="E9755" s="4"/>
      <c r="F9755" s="4"/>
      <c r="G9755" s="2"/>
      <c r="H9755" s="2">
        <f>SUM(H9739:H9754)</f>
        <v>-178.38</v>
      </c>
      <c r="I9755" s="2"/>
      <c r="J9755" s="2"/>
      <c r="K9755" s="2"/>
      <c r="L9755" s="2"/>
      <c r="M9755" s="2"/>
      <c r="N9755" s="2"/>
      <c r="O9755" s="2"/>
      <c r="P9755" s="2"/>
      <c r="Q9755" s="2"/>
      <c r="R9755" s="2">
        <f>SUM(R9739:R9754)</f>
        <v>134800</v>
      </c>
    </row>
    <row r="9756" customFormat="1" spans="4:9">
      <c r="D9756" s="5"/>
      <c r="E9756" s="5"/>
      <c r="F9756" s="5"/>
      <c r="I9756" s="6">
        <v>42257</v>
      </c>
    </row>
    <row r="9757" customFormat="1" spans="11:11">
      <c r="K9757" s="6">
        <f>I9756+1</f>
        <v>42258</v>
      </c>
    </row>
    <row r="9758" customFormat="1" spans="3:12">
      <c r="C9758" t="s">
        <v>11</v>
      </c>
      <c r="L9758" s="7">
        <f ca="1">NOW()</f>
        <v>42259.9654398148</v>
      </c>
    </row>
    <row r="9759" customFormat="1" spans="10:10">
      <c r="J9759" t="e">
        <f>E9751+1</f>
        <v>#VALUE!</v>
      </c>
    </row>
    <row r="9760" customFormat="1" spans="7:7">
      <c r="G9760" t="s">
        <v>12</v>
      </c>
    </row>
    <row r="9761" customFormat="1" spans="6:6">
      <c r="F9761" t="s">
        <v>13</v>
      </c>
    </row>
    <row r="9762" spans="1:17">
      <c r="A9762" s="2" t="str">
        <f>"币种"</f>
        <v>币种</v>
      </c>
      <c r="B9762" s="2" t="str">
        <f>"余额"</f>
        <v>余额</v>
      </c>
      <c r="C9762" s="2" t="str">
        <f>"可用"</f>
        <v>可用</v>
      </c>
      <c r="D9762" s="2" t="str">
        <f>"可取"</f>
        <v>可取</v>
      </c>
      <c r="E9762" s="2" t="str">
        <f>"参考市值"</f>
        <v>参考市值</v>
      </c>
      <c r="F9762" s="2" t="str">
        <f>"资产"</f>
        <v>资产</v>
      </c>
      <c r="G9762" s="2" t="str">
        <f>"盈亏"</f>
        <v>盈亏</v>
      </c>
      <c r="H9762" s="2"/>
      <c r="I9762" s="2"/>
      <c r="J9762" s="2"/>
      <c r="K9762" s="2"/>
      <c r="L9762" s="2"/>
      <c r="M9762" s="2"/>
      <c r="N9762" s="2"/>
      <c r="O9762" s="2"/>
      <c r="P9762" s="2"/>
      <c r="Q9762" s="2"/>
    </row>
    <row r="9763" spans="1:17">
      <c r="A9763" s="2" t="str">
        <f>"人民币"</f>
        <v>人民币</v>
      </c>
      <c r="B9763" s="2" t="str">
        <f>"5508.71"</f>
        <v>5508.71</v>
      </c>
      <c r="C9763" s="2" t="str">
        <f>"138.54"</f>
        <v>138.54</v>
      </c>
      <c r="D9763" s="2" t="str">
        <f>"138.54"</f>
        <v>138.54</v>
      </c>
      <c r="E9763" s="2" t="str">
        <f>"91616.00"</f>
        <v>91616.00</v>
      </c>
      <c r="F9763" s="2" t="str">
        <f>"91754.54"</f>
        <v>91754.54</v>
      </c>
      <c r="G9763" s="2" t="str">
        <f>"-9194.42"</f>
        <v>-9194.42</v>
      </c>
      <c r="H9763" s="2"/>
      <c r="I9763" s="2"/>
      <c r="J9763" s="2"/>
      <c r="K9763" s="2"/>
      <c r="L9763" s="2"/>
      <c r="M9763" s="2"/>
      <c r="N9763" s="2"/>
      <c r="O9763" s="2"/>
      <c r="P9763" s="2"/>
      <c r="Q9763" s="2"/>
    </row>
    <row r="9764" spans="1:17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8"/>
    </row>
    <row r="9765" spans="1:18">
      <c r="A9765" s="2" t="s">
        <v>0</v>
      </c>
      <c r="B9765" s="2" t="str">
        <f>"证券数量"</f>
        <v>证券数量</v>
      </c>
      <c r="C9765" s="2" t="s">
        <v>1</v>
      </c>
      <c r="D9765" s="2" t="str">
        <f>"价格币种"</f>
        <v>价格币种</v>
      </c>
      <c r="E9765" s="2" t="str">
        <f>"成本价"</f>
        <v>成本价</v>
      </c>
      <c r="F9765" s="2" t="str">
        <f>"浮动盈亏"</f>
        <v>浮动盈亏</v>
      </c>
      <c r="G9765" s="2" t="str">
        <f>"盈亏比例(%)"</f>
        <v>盈亏比例(%)</v>
      </c>
      <c r="H9765" s="2" t="str">
        <f>"折算汇率"</f>
        <v>折算汇率</v>
      </c>
      <c r="I9765" s="2" t="str">
        <f>"最新市值"</f>
        <v>最新市值</v>
      </c>
      <c r="J9765" s="2" t="str">
        <f>"当前价"</f>
        <v>当前价</v>
      </c>
      <c r="K9765" s="2" t="str">
        <f>"今买数量"</f>
        <v>今买数量</v>
      </c>
      <c r="L9765" s="2" t="str">
        <f>"今卖数量"</f>
        <v>今卖数量</v>
      </c>
      <c r="M9765" s="2" t="str">
        <f>"证券代码"</f>
        <v>证券代码</v>
      </c>
      <c r="N9765" s="2" t="str">
        <f>"股东代码"</f>
        <v>股东代码</v>
      </c>
      <c r="O9765" s="2" t="str">
        <f>"成本金额"</f>
        <v>成本金额</v>
      </c>
      <c r="P9765" s="2" t="s">
        <v>2</v>
      </c>
      <c r="Q9765" s="2"/>
      <c r="R9765" s="2" t="s">
        <v>3</v>
      </c>
    </row>
    <row r="9766" spans="1:18">
      <c r="A9766" s="2" t="s">
        <v>4</v>
      </c>
      <c r="B9766" s="9" t="s">
        <v>5</v>
      </c>
      <c r="C9766" s="9" t="s">
        <v>5</v>
      </c>
      <c r="D9766" s="2" t="str">
        <f t="shared" ref="D9766:D9781" si="2914">"人民币"</f>
        <v>人民币</v>
      </c>
      <c r="E9766" s="2">
        <v>19.758</v>
      </c>
      <c r="F9766" s="2">
        <v>-1294.53</v>
      </c>
      <c r="G9766" s="2">
        <v>-8.19</v>
      </c>
      <c r="H9766" s="9" t="s">
        <v>6</v>
      </c>
      <c r="I9766" s="2">
        <v>14512</v>
      </c>
      <c r="J9766" s="2">
        <v>18.14</v>
      </c>
      <c r="K9766" s="2">
        <v>0</v>
      </c>
      <c r="L9766" s="2">
        <v>0</v>
      </c>
      <c r="M9766" s="2" t="str">
        <f>"000936"</f>
        <v>000936</v>
      </c>
      <c r="N9766" s="2" t="str">
        <f t="shared" ref="N9766:N9769" si="2915">"0157472516"</f>
        <v>0157472516</v>
      </c>
      <c r="O9766" s="2" t="str">
        <f>"15806.53"</f>
        <v>15806.53</v>
      </c>
      <c r="P9766" s="2">
        <v>30</v>
      </c>
      <c r="Q9766" s="2">
        <f t="shared" ref="Q9766:Q9781" si="2916">P9766*B9766</f>
        <v>24000</v>
      </c>
      <c r="R9766" s="2">
        <f t="shared" ref="R9766:R9781" si="2917">(Q9766-O9766)/O9766*100</f>
        <v>51.835981711356</v>
      </c>
    </row>
    <row r="9767" spans="1:18">
      <c r="A9767" s="2" t="str">
        <f>"创业板B"</f>
        <v>创业板B</v>
      </c>
      <c r="B9767" s="2">
        <v>10000</v>
      </c>
      <c r="C9767" s="2">
        <v>10000</v>
      </c>
      <c r="D9767" s="2" t="str">
        <f>"人民币"</f>
        <v>人民币</v>
      </c>
      <c r="E9767" s="2">
        <v>1.116</v>
      </c>
      <c r="F9767" s="2">
        <v>-927.5</v>
      </c>
      <c r="G9767" s="2">
        <v>-8.33</v>
      </c>
      <c r="H9767" s="2"/>
      <c r="I9767" s="2">
        <v>10230</v>
      </c>
      <c r="J9767" s="2">
        <v>1.023</v>
      </c>
      <c r="K9767" s="2">
        <v>0</v>
      </c>
      <c r="L9767" s="2">
        <v>0</v>
      </c>
      <c r="M9767" s="2" t="str">
        <f>"150153"</f>
        <v>150153</v>
      </c>
      <c r="N9767" s="2" t="str">
        <f>"0157472516"</f>
        <v>0157472516</v>
      </c>
      <c r="O9767" s="2" t="str">
        <f>"11157.50"</f>
        <v>11157.50</v>
      </c>
      <c r="P9767" s="2">
        <v>1.3</v>
      </c>
      <c r="Q9767" s="2">
        <f>P9767*B9767</f>
        <v>13000</v>
      </c>
      <c r="R9767" s="2">
        <f>(Q9767-O9767)/O9767*100</f>
        <v>16.5135559041004</v>
      </c>
    </row>
    <row r="9768" spans="1:18">
      <c r="A9768" s="2" t="s">
        <v>7</v>
      </c>
      <c r="B9768" s="2">
        <v>600</v>
      </c>
      <c r="C9768" s="2">
        <v>600</v>
      </c>
      <c r="D9768" s="2" t="str">
        <f>"人民币"</f>
        <v>人民币</v>
      </c>
      <c r="E9768" s="2">
        <v>17.548</v>
      </c>
      <c r="F9768" s="2">
        <v>-310.88</v>
      </c>
      <c r="G9768" s="2">
        <v>-2.95</v>
      </c>
      <c r="H9768" s="2"/>
      <c r="I9768" s="2">
        <v>10218</v>
      </c>
      <c r="J9768" s="2">
        <v>17.03</v>
      </c>
      <c r="K9768" s="2">
        <v>0</v>
      </c>
      <c r="L9768" s="2">
        <v>0</v>
      </c>
      <c r="M9768" s="2" t="str">
        <f>"600008"</f>
        <v>600008</v>
      </c>
      <c r="N9768" s="2" t="str">
        <f t="shared" ref="N9768:N9771" si="2918">"A453612732"</f>
        <v>A453612732</v>
      </c>
      <c r="O9768" s="2" t="str">
        <f>"10528.88"</f>
        <v>10528.88</v>
      </c>
      <c r="P9768" s="2">
        <v>25</v>
      </c>
      <c r="Q9768" s="2">
        <f>P9768*B9768</f>
        <v>15000</v>
      </c>
      <c r="R9768" s="2">
        <f>(Q9768-O9768)/O9768*100</f>
        <v>42.4652954540274</v>
      </c>
    </row>
    <row r="9769" spans="1:18">
      <c r="A9769" s="2" t="str">
        <f>"华英农业"</f>
        <v>华英农业</v>
      </c>
      <c r="B9769" s="2">
        <v>600</v>
      </c>
      <c r="C9769" s="2">
        <v>300</v>
      </c>
      <c r="D9769" s="2" t="str">
        <f>"人民币"</f>
        <v>人民币</v>
      </c>
      <c r="E9769" s="2">
        <v>14.948</v>
      </c>
      <c r="F9769" s="2">
        <v>-418.66</v>
      </c>
      <c r="G9769" s="2">
        <v>-4.67</v>
      </c>
      <c r="H9769" s="2"/>
      <c r="I9769" s="2">
        <v>8550</v>
      </c>
      <c r="J9769" s="2">
        <v>14.25</v>
      </c>
      <c r="K9769" s="2">
        <v>300</v>
      </c>
      <c r="L9769" s="2">
        <v>0</v>
      </c>
      <c r="M9769" s="2" t="str">
        <f>"002321"</f>
        <v>002321</v>
      </c>
      <c r="N9769" s="2" t="str">
        <f>"0157472516"</f>
        <v>0157472516</v>
      </c>
      <c r="O9769" s="2" t="str">
        <f>"8968.66"</f>
        <v>8968.66</v>
      </c>
      <c r="P9769" s="2">
        <v>25</v>
      </c>
      <c r="Q9769" s="2">
        <f>P9769*B9769</f>
        <v>15000</v>
      </c>
      <c r="R9769" s="2">
        <f>(Q9769-O9769)/O9769*100</f>
        <v>67.2490650777262</v>
      </c>
    </row>
    <row r="9770" spans="1:18">
      <c r="A9770" s="2" t="str">
        <f>"*ST阳化"</f>
        <v>*ST阳化</v>
      </c>
      <c r="B9770" s="2">
        <v>900</v>
      </c>
      <c r="C9770" s="2">
        <v>600</v>
      </c>
      <c r="D9770" s="2" t="str">
        <f>"人民币"</f>
        <v>人民币</v>
      </c>
      <c r="E9770" s="2">
        <v>7.599</v>
      </c>
      <c r="F9770" s="2">
        <v>-80.2</v>
      </c>
      <c r="G9770" s="2">
        <v>-1.17</v>
      </c>
      <c r="H9770" s="2"/>
      <c r="I9770" s="2">
        <v>6759</v>
      </c>
      <c r="J9770" s="2">
        <v>7.51</v>
      </c>
      <c r="K9770" s="2">
        <v>300</v>
      </c>
      <c r="L9770" s="2">
        <v>0</v>
      </c>
      <c r="M9770" s="2" t="str">
        <f>"600691"</f>
        <v>600691</v>
      </c>
      <c r="N9770" s="2" t="str">
        <f>"A453612732"</f>
        <v>A453612732</v>
      </c>
      <c r="O9770" s="2" t="str">
        <f>"6839.20"</f>
        <v>6839.20</v>
      </c>
      <c r="P9770" s="2">
        <v>11</v>
      </c>
      <c r="Q9770" s="2">
        <f>P9770*B9770</f>
        <v>9900</v>
      </c>
      <c r="R9770" s="2">
        <f>(Q9770-O9770)/O9770*100</f>
        <v>44.7537723710376</v>
      </c>
    </row>
    <row r="9771" spans="1:18">
      <c r="A9771" s="2" t="str">
        <f>"雪峰科技"</f>
        <v>雪峰科技</v>
      </c>
      <c r="B9771" s="2">
        <v>200</v>
      </c>
      <c r="C9771" s="2">
        <v>100</v>
      </c>
      <c r="D9771" s="2" t="str">
        <f>"人民币"</f>
        <v>人民币</v>
      </c>
      <c r="E9771" s="2">
        <v>37.898</v>
      </c>
      <c r="F9771" s="2">
        <v>-1239.59</v>
      </c>
      <c r="G9771" s="2">
        <v>-16.35</v>
      </c>
      <c r="H9771" s="2"/>
      <c r="I9771" s="2">
        <v>6340</v>
      </c>
      <c r="J9771" s="2">
        <v>31.7</v>
      </c>
      <c r="K9771" s="2">
        <v>100</v>
      </c>
      <c r="L9771" s="2">
        <v>0</v>
      </c>
      <c r="M9771" s="2" t="str">
        <f>"603227"</f>
        <v>603227</v>
      </c>
      <c r="N9771" s="2" t="str">
        <f>"A453612732"</f>
        <v>A453612732</v>
      </c>
      <c r="O9771" s="2" t="str">
        <f>"7579.59"</f>
        <v>7579.59</v>
      </c>
      <c r="P9771" s="2">
        <v>42</v>
      </c>
      <c r="Q9771" s="2">
        <f>P9771*B9771</f>
        <v>8400</v>
      </c>
      <c r="R9771" s="2">
        <f>(Q9771-O9771)/O9771*100</f>
        <v>10.8239363870605</v>
      </c>
    </row>
    <row r="9772" spans="1:18">
      <c r="A9772" s="2" t="str">
        <f>"三花股份"</f>
        <v>三花股份</v>
      </c>
      <c r="B9772" s="2">
        <v>400</v>
      </c>
      <c r="C9772" s="2">
        <v>400</v>
      </c>
      <c r="D9772" s="2" t="str">
        <f>"人民币"</f>
        <v>人民币</v>
      </c>
      <c r="E9772" s="2">
        <v>13.737</v>
      </c>
      <c r="F9772" s="2">
        <v>69.25</v>
      </c>
      <c r="G9772" s="2">
        <v>1.26</v>
      </c>
      <c r="H9772" s="2"/>
      <c r="I9772" s="2">
        <v>5564</v>
      </c>
      <c r="J9772" s="2">
        <v>13.91</v>
      </c>
      <c r="K9772" s="2">
        <v>0</v>
      </c>
      <c r="L9772" s="2">
        <v>0</v>
      </c>
      <c r="M9772" s="2" t="str">
        <f>"002050"</f>
        <v>002050</v>
      </c>
      <c r="N9772" s="2" t="str">
        <f t="shared" ref="N9772:N9777" si="2919">"0157472516"</f>
        <v>0157472516</v>
      </c>
      <c r="O9772" s="2" t="str">
        <f>"5494.75"</f>
        <v>5494.75</v>
      </c>
      <c r="P9772" s="2">
        <v>20</v>
      </c>
      <c r="Q9772" s="2">
        <f>P9772*B9772</f>
        <v>8000</v>
      </c>
      <c r="R9772" s="2">
        <f>(Q9772-O9772)/O9772*100</f>
        <v>45.5935210883116</v>
      </c>
    </row>
    <row r="9773" spans="1:18">
      <c r="A9773" s="2" t="str">
        <f>"农 产 品"</f>
        <v>农 产 品</v>
      </c>
      <c r="B9773" s="2">
        <v>200</v>
      </c>
      <c r="C9773" s="2">
        <v>200</v>
      </c>
      <c r="D9773" s="2" t="str">
        <f>"人民币"</f>
        <v>人民币</v>
      </c>
      <c r="E9773" s="2">
        <v>25.665</v>
      </c>
      <c r="F9773" s="2">
        <v>-601</v>
      </c>
      <c r="G9773" s="2">
        <v>-11.71</v>
      </c>
      <c r="H9773" s="2"/>
      <c r="I9773" s="2">
        <v>4532</v>
      </c>
      <c r="J9773" s="2">
        <v>22.66</v>
      </c>
      <c r="K9773" s="2">
        <v>0</v>
      </c>
      <c r="L9773" s="2">
        <v>0</v>
      </c>
      <c r="M9773" s="2" t="str">
        <f>"000061"</f>
        <v>000061</v>
      </c>
      <c r="N9773" s="2" t="str">
        <f>"0157472516"</f>
        <v>0157472516</v>
      </c>
      <c r="O9773" s="2" t="str">
        <f>"5133.00"</f>
        <v>5133.00</v>
      </c>
      <c r="P9773" s="2">
        <v>35</v>
      </c>
      <c r="Q9773" s="2">
        <f>P9773*B9773</f>
        <v>7000</v>
      </c>
      <c r="R9773" s="2">
        <f>(Q9773-O9773)/O9773*100</f>
        <v>36.3724917202416</v>
      </c>
    </row>
    <row r="9774" spans="1:18">
      <c r="A9774" s="2" t="str">
        <f>"北京城建"</f>
        <v>北京城建</v>
      </c>
      <c r="B9774" s="2">
        <v>200</v>
      </c>
      <c r="C9774" s="2">
        <v>200</v>
      </c>
      <c r="D9774" s="2" t="str">
        <f>"人民币"</f>
        <v>人民币</v>
      </c>
      <c r="E9774" s="2">
        <v>24.605</v>
      </c>
      <c r="F9774" s="2">
        <v>-394.99</v>
      </c>
      <c r="G9774" s="2">
        <v>-8.03</v>
      </c>
      <c r="H9774" s="2"/>
      <c r="I9774" s="2">
        <v>4526</v>
      </c>
      <c r="J9774" s="2">
        <v>22.63</v>
      </c>
      <c r="K9774" s="2">
        <v>0</v>
      </c>
      <c r="L9774" s="2">
        <v>0</v>
      </c>
      <c r="M9774" s="2" t="str">
        <f>"600266"</f>
        <v>600266</v>
      </c>
      <c r="N9774" s="2" t="str">
        <f t="shared" ref="N9774:N9776" si="2920">"A453612732"</f>
        <v>A453612732</v>
      </c>
      <c r="O9774" s="2" t="str">
        <f>"4920.99"</f>
        <v>4920.99</v>
      </c>
      <c r="P9774" s="2">
        <v>28</v>
      </c>
      <c r="Q9774" s="2">
        <f>P9774*B9774</f>
        <v>5600</v>
      </c>
      <c r="R9774" s="2">
        <f>(Q9774-O9774)/O9774*100</f>
        <v>13.7982397850839</v>
      </c>
    </row>
    <row r="9775" spans="1:18">
      <c r="A9775" s="2" t="str">
        <f>"上汽集团"</f>
        <v>上汽集团</v>
      </c>
      <c r="B9775" s="2">
        <v>200</v>
      </c>
      <c r="C9775" s="2">
        <v>200</v>
      </c>
      <c r="D9775" s="2" t="str">
        <f>"人民币"</f>
        <v>人民币</v>
      </c>
      <c r="E9775" s="2">
        <v>24.736</v>
      </c>
      <c r="F9775" s="2">
        <v>-449.12</v>
      </c>
      <c r="G9775" s="2">
        <v>-9.08</v>
      </c>
      <c r="H9775" s="2"/>
      <c r="I9775" s="2">
        <v>4498</v>
      </c>
      <c r="J9775" s="2">
        <v>22.49</v>
      </c>
      <c r="K9775" s="2">
        <v>0</v>
      </c>
      <c r="L9775" s="2">
        <v>0</v>
      </c>
      <c r="M9775" s="2" t="str">
        <f>"600104"</f>
        <v>600104</v>
      </c>
      <c r="N9775" s="2" t="str">
        <f>"A453612732"</f>
        <v>A453612732</v>
      </c>
      <c r="O9775" s="2" t="str">
        <f>"4947.12"</f>
        <v>4947.12</v>
      </c>
      <c r="P9775" s="2">
        <v>35</v>
      </c>
      <c r="Q9775" s="2">
        <f>P9775*B9775</f>
        <v>7000</v>
      </c>
      <c r="R9775" s="2">
        <f>(Q9775-O9775)/O9775*100</f>
        <v>41.4964666310904</v>
      </c>
    </row>
    <row r="9776" spans="1:18">
      <c r="A9776" s="2" t="str">
        <f>"中海集运"</f>
        <v>中海集运</v>
      </c>
      <c r="B9776" s="2">
        <v>400</v>
      </c>
      <c r="C9776" s="2">
        <v>400</v>
      </c>
      <c r="D9776" s="2" t="str">
        <f>"人民币"</f>
        <v>人民币</v>
      </c>
      <c r="E9776" s="2">
        <v>9.099</v>
      </c>
      <c r="F9776" s="2">
        <v>-167.68</v>
      </c>
      <c r="G9776" s="2">
        <v>-4.6</v>
      </c>
      <c r="H9776" s="2"/>
      <c r="I9776" s="2">
        <v>3472</v>
      </c>
      <c r="J9776" s="2">
        <v>8.68</v>
      </c>
      <c r="K9776" s="2">
        <v>0</v>
      </c>
      <c r="L9776" s="2">
        <v>0</v>
      </c>
      <c r="M9776" s="2" t="str">
        <f>"601866"</f>
        <v>601866</v>
      </c>
      <c r="N9776" s="2" t="str">
        <f>"A453612732"</f>
        <v>A453612732</v>
      </c>
      <c r="O9776" s="2" t="str">
        <f>"3639.68"</f>
        <v>3639.68</v>
      </c>
      <c r="P9776" s="2">
        <v>12</v>
      </c>
      <c r="Q9776" s="2">
        <f>P9776*B9776</f>
        <v>4800</v>
      </c>
      <c r="R9776" s="2">
        <f>(Q9776-O9776)/O9776*100</f>
        <v>31.8797256901706</v>
      </c>
    </row>
    <row r="9777" spans="1:18">
      <c r="A9777" s="2" t="str">
        <f>"中航军B"</f>
        <v>中航军B</v>
      </c>
      <c r="B9777" s="2">
        <v>3000</v>
      </c>
      <c r="C9777" s="2">
        <v>3000</v>
      </c>
      <c r="D9777" s="2" t="str">
        <f>"人民币"</f>
        <v>人民币</v>
      </c>
      <c r="E9777" s="2">
        <v>0.972</v>
      </c>
      <c r="F9777" s="2">
        <v>-62</v>
      </c>
      <c r="G9777" s="2">
        <v>-2.16</v>
      </c>
      <c r="H9777" s="2"/>
      <c r="I9777" s="2">
        <v>2853</v>
      </c>
      <c r="J9777" s="2">
        <v>0.951</v>
      </c>
      <c r="K9777" s="2">
        <v>0</v>
      </c>
      <c r="L9777" s="2">
        <v>0</v>
      </c>
      <c r="M9777" s="2" t="str">
        <f>"150222"</f>
        <v>150222</v>
      </c>
      <c r="N9777" s="2" t="str">
        <f>"0157472516"</f>
        <v>0157472516</v>
      </c>
      <c r="O9777" s="2" t="str">
        <f>"2915.00"</f>
        <v>2915.00</v>
      </c>
      <c r="P9777" s="2">
        <v>1.1</v>
      </c>
      <c r="Q9777" s="2">
        <f>P9777*B9777</f>
        <v>3300</v>
      </c>
      <c r="R9777" s="2">
        <f>(Q9777-O9777)/O9777*100</f>
        <v>13.2075471698113</v>
      </c>
    </row>
    <row r="9778" spans="1:18">
      <c r="A9778" s="2" t="str">
        <f>"华贸物流"</f>
        <v>华贸物流</v>
      </c>
      <c r="B9778" s="2">
        <v>200</v>
      </c>
      <c r="C9778" s="2">
        <v>200</v>
      </c>
      <c r="D9778" s="2" t="str">
        <f>"人民币"</f>
        <v>人民币</v>
      </c>
      <c r="E9778" s="2">
        <v>16.576</v>
      </c>
      <c r="F9778" s="2">
        <v>-473.12</v>
      </c>
      <c r="G9778" s="2">
        <v>-14.27</v>
      </c>
      <c r="H9778" s="2"/>
      <c r="I9778" s="2">
        <v>2842</v>
      </c>
      <c r="J9778" s="2">
        <v>14.21</v>
      </c>
      <c r="K9778" s="2">
        <v>0</v>
      </c>
      <c r="L9778" s="2">
        <v>0</v>
      </c>
      <c r="M9778" s="2" t="str">
        <f>"603128"</f>
        <v>603128</v>
      </c>
      <c r="N9778" s="2" t="str">
        <f t="shared" ref="N9778:N9781" si="2921">"A453612732"</f>
        <v>A453612732</v>
      </c>
      <c r="O9778" s="2" t="str">
        <f>"3315.12"</f>
        <v>3315.12</v>
      </c>
      <c r="P9778" s="2">
        <v>20</v>
      </c>
      <c r="Q9778" s="2">
        <f>P9778*B9778</f>
        <v>4000</v>
      </c>
      <c r="R9778" s="2">
        <f>(Q9778-O9778)/O9778*100</f>
        <v>20.6592823185888</v>
      </c>
    </row>
    <row r="9779" spans="1:18">
      <c r="A9779" s="2" t="str">
        <f>"盛达矿业"</f>
        <v>盛达矿业</v>
      </c>
      <c r="B9779" s="2">
        <v>100</v>
      </c>
      <c r="C9779" s="2">
        <v>100</v>
      </c>
      <c r="D9779" s="2" t="str">
        <f>"人民币"</f>
        <v>人民币</v>
      </c>
      <c r="E9779" s="2">
        <v>38.308</v>
      </c>
      <c r="F9779" s="2">
        <v>-1175.77</v>
      </c>
      <c r="G9779" s="2">
        <v>-30.69</v>
      </c>
      <c r="H9779" s="2"/>
      <c r="I9779" s="2">
        <v>2655</v>
      </c>
      <c r="J9779" s="2">
        <v>26.55</v>
      </c>
      <c r="K9779" s="2">
        <v>0</v>
      </c>
      <c r="L9779" s="2">
        <v>100</v>
      </c>
      <c r="M9779" s="2" t="str">
        <f>"000603"</f>
        <v>000603</v>
      </c>
      <c r="N9779" s="2" t="str">
        <f>"0157472516"</f>
        <v>0157472516</v>
      </c>
      <c r="O9779" s="2" t="str">
        <f>"3830.77"</f>
        <v>3830.77</v>
      </c>
      <c r="P9779" s="2">
        <v>40</v>
      </c>
      <c r="Q9779" s="2">
        <f>P9779*B9779</f>
        <v>4000</v>
      </c>
      <c r="R9779" s="2">
        <f>(Q9779-O9779)/O9779*100</f>
        <v>4.41764971533138</v>
      </c>
    </row>
    <row r="9780" spans="1:18">
      <c r="A9780" s="2" t="str">
        <f>"大众交通"</f>
        <v>大众交通</v>
      </c>
      <c r="B9780" s="2">
        <v>100</v>
      </c>
      <c r="C9780" s="2">
        <v>100</v>
      </c>
      <c r="D9780" s="2" t="str">
        <f>"人民币"</f>
        <v>人民币</v>
      </c>
      <c r="E9780" s="2">
        <v>30.941</v>
      </c>
      <c r="F9780" s="2">
        <v>-1037.13</v>
      </c>
      <c r="G9780" s="2">
        <v>-33.52</v>
      </c>
      <c r="H9780" s="2"/>
      <c r="I9780" s="2">
        <v>2057</v>
      </c>
      <c r="J9780" s="2">
        <v>20.57</v>
      </c>
      <c r="K9780" s="2">
        <v>0</v>
      </c>
      <c r="L9780" s="2">
        <v>0</v>
      </c>
      <c r="M9780" s="2" t="str">
        <f>"600611"</f>
        <v>600611</v>
      </c>
      <c r="N9780" s="2" t="str">
        <f>"A453612732"</f>
        <v>A453612732</v>
      </c>
      <c r="O9780" s="2" t="str">
        <f>"3094.13"</f>
        <v>3094.13</v>
      </c>
      <c r="P9780" s="2">
        <v>28</v>
      </c>
      <c r="Q9780" s="2">
        <f>P9780*B9780</f>
        <v>2800</v>
      </c>
      <c r="R9780" s="2">
        <f>(Q9780-O9780)/O9780*100</f>
        <v>-9.50606470962759</v>
      </c>
    </row>
    <row r="9781" spans="1:18">
      <c r="A9781" s="2" t="str">
        <f>"中国中车"</f>
        <v>中国中车</v>
      </c>
      <c r="B9781" s="2">
        <v>100</v>
      </c>
      <c r="C9781" s="2">
        <v>100</v>
      </c>
      <c r="D9781" s="2" t="str">
        <f>"人民币"</f>
        <v>人民币</v>
      </c>
      <c r="E9781" s="2">
        <v>26.395</v>
      </c>
      <c r="F9781" s="2">
        <v>-631.5</v>
      </c>
      <c r="G9781" s="2">
        <v>-23.92</v>
      </c>
      <c r="H9781" s="2"/>
      <c r="I9781" s="2">
        <v>2008</v>
      </c>
      <c r="J9781" s="2">
        <v>20.08</v>
      </c>
      <c r="K9781" s="2">
        <v>0</v>
      </c>
      <c r="L9781" s="2">
        <v>100</v>
      </c>
      <c r="M9781" s="2" t="str">
        <f>"601766"</f>
        <v>601766</v>
      </c>
      <c r="N9781" s="2" t="str">
        <f>"A453612732"</f>
        <v>A453612732</v>
      </c>
      <c r="O9781" s="2" t="str">
        <f>"2639.50"</f>
        <v>2639.50</v>
      </c>
      <c r="P9781" s="2">
        <v>30</v>
      </c>
      <c r="Q9781" s="2">
        <f>P9781*B9781</f>
        <v>3000</v>
      </c>
      <c r="R9781" s="2">
        <f>(Q9781-O9781)/O9781*100</f>
        <v>13.6578897518469</v>
      </c>
    </row>
    <row r="9782" spans="1:18">
      <c r="A9782" s="2" t="s">
        <v>8</v>
      </c>
      <c r="B9782" s="2" t="s">
        <v>9</v>
      </c>
      <c r="C9782" s="4" t="s">
        <v>10</v>
      </c>
      <c r="D9782" s="4"/>
      <c r="E9782" s="4"/>
      <c r="F9782" s="2"/>
      <c r="G9782" s="2">
        <f>SUM(G9766:G9781)</f>
        <v>-178.38</v>
      </c>
      <c r="H9782" s="2"/>
      <c r="I9782" s="2"/>
      <c r="J9782" s="2"/>
      <c r="K9782" s="2"/>
      <c r="L9782" s="2"/>
      <c r="M9782" s="2"/>
      <c r="N9782" s="2"/>
      <c r="O9782" s="2"/>
      <c r="P9782" s="2"/>
      <c r="Q9782" s="2">
        <f>SUM(Q9766:Q9781)</f>
        <v>134800</v>
      </c>
      <c r="R9782" s="2"/>
    </row>
    <row r="9783" customFormat="1" spans="3:8">
      <c r="C9783" s="5"/>
      <c r="D9783" s="5"/>
      <c r="E9783" s="5"/>
      <c r="H9783" s="6">
        <v>42257</v>
      </c>
    </row>
    <row r="9784" customFormat="1" spans="10:10">
      <c r="J9784" s="6">
        <f>H9783+1</f>
        <v>42258</v>
      </c>
    </row>
    <row r="9785" customFormat="1" spans="2:11">
      <c r="B9785" t="s">
        <v>11</v>
      </c>
      <c r="K9785" s="7">
        <f ca="1">NOW()</f>
        <v>42259.9654398148</v>
      </c>
    </row>
    <row r="9786" customFormat="1" spans="9:9">
      <c r="I9786" t="e">
        <f>D9778+1</f>
        <v>#VALUE!</v>
      </c>
    </row>
    <row r="9787" customFormat="1"/>
    <row r="9788" spans="1:18">
      <c r="A9788" s="2" t="s">
        <v>0</v>
      </c>
      <c r="B9788" s="2" t="str">
        <f>"证券数量"</f>
        <v>证券数量</v>
      </c>
      <c r="C9788" s="2" t="s">
        <v>1</v>
      </c>
      <c r="D9788" s="2" t="str">
        <f>"价格币种"</f>
        <v>价格币种</v>
      </c>
      <c r="E9788" s="2" t="str">
        <f>"成本价"</f>
        <v>成本价</v>
      </c>
      <c r="F9788" s="2" t="str">
        <f>"浮动盈亏"</f>
        <v>浮动盈亏</v>
      </c>
      <c r="G9788" s="2" t="str">
        <f>"盈亏比例(%)"</f>
        <v>盈亏比例(%)</v>
      </c>
      <c r="H9788" s="2" t="str">
        <f>"折算汇率"</f>
        <v>折算汇率</v>
      </c>
      <c r="I9788" s="2" t="str">
        <f>"最新市值"</f>
        <v>最新市值</v>
      </c>
      <c r="J9788" s="2" t="str">
        <f>"当前价"</f>
        <v>当前价</v>
      </c>
      <c r="K9788" s="2" t="str">
        <f>"今买数量"</f>
        <v>今买数量</v>
      </c>
      <c r="L9788" s="2" t="str">
        <f>"今卖数量"</f>
        <v>今卖数量</v>
      </c>
      <c r="M9788" s="2" t="str">
        <f>"证券代码"</f>
        <v>证券代码</v>
      </c>
      <c r="N9788" s="2" t="str">
        <f>"股东代码"</f>
        <v>股东代码</v>
      </c>
      <c r="O9788" s="2" t="str">
        <f>"成本金额"</f>
        <v>成本金额</v>
      </c>
      <c r="P9788" s="2" t="s">
        <v>2</v>
      </c>
      <c r="Q9788" s="2"/>
      <c r="R9788" s="2" t="s">
        <v>3</v>
      </c>
    </row>
    <row r="9789" spans="1:18">
      <c r="A9789" s="2" t="s">
        <v>4</v>
      </c>
      <c r="B9789" s="9" t="s">
        <v>5</v>
      </c>
      <c r="C9789" s="9" t="s">
        <v>5</v>
      </c>
      <c r="D9789" s="2" t="str">
        <f t="shared" ref="D9789:D9804" si="2922">"人民币"</f>
        <v>人民币</v>
      </c>
      <c r="E9789" s="2">
        <v>19.758</v>
      </c>
      <c r="F9789" s="2">
        <v>-1294.53</v>
      </c>
      <c r="G9789" s="2">
        <v>-8.19</v>
      </c>
      <c r="H9789" s="9" t="s">
        <v>6</v>
      </c>
      <c r="I9789" s="2">
        <v>14512</v>
      </c>
      <c r="J9789" s="2">
        <v>18.14</v>
      </c>
      <c r="K9789" s="2">
        <v>0</v>
      </c>
      <c r="L9789" s="2">
        <v>0</v>
      </c>
      <c r="M9789" s="2" t="str">
        <f>"000936"</f>
        <v>000936</v>
      </c>
      <c r="N9789" s="2" t="str">
        <f t="shared" ref="N9789:N9792" si="2923">"0157472516"</f>
        <v>0157472516</v>
      </c>
      <c r="O9789" s="2" t="str">
        <f>"15806.53"</f>
        <v>15806.53</v>
      </c>
      <c r="P9789" s="2">
        <v>30</v>
      </c>
      <c r="Q9789" s="2">
        <f t="shared" ref="Q9789:Q9804" si="2924">P9789*B9789</f>
        <v>24000</v>
      </c>
      <c r="R9789" s="2">
        <f t="shared" ref="R9789:R9804" si="2925">(Q9789-O9789)/O9789*100</f>
        <v>51.835981711356</v>
      </c>
    </row>
    <row r="9790" spans="1:18">
      <c r="A9790" s="2" t="str">
        <f>"创业板B"</f>
        <v>创业板B</v>
      </c>
      <c r="B9790" s="2">
        <v>10000</v>
      </c>
      <c r="C9790" s="2">
        <v>10000</v>
      </c>
      <c r="D9790" s="2" t="str">
        <f>"人民币"</f>
        <v>人民币</v>
      </c>
      <c r="E9790" s="2">
        <v>1.116</v>
      </c>
      <c r="F9790" s="2">
        <v>-927.5</v>
      </c>
      <c r="G9790" s="2">
        <v>-8.33</v>
      </c>
      <c r="H9790" s="2"/>
      <c r="I9790" s="2">
        <v>10230</v>
      </c>
      <c r="J9790" s="2">
        <v>1.023</v>
      </c>
      <c r="K9790" s="2">
        <v>0</v>
      </c>
      <c r="L9790" s="2">
        <v>0</v>
      </c>
      <c r="M9790" s="2" t="str">
        <f>"150153"</f>
        <v>150153</v>
      </c>
      <c r="N9790" s="2" t="str">
        <f>"0157472516"</f>
        <v>0157472516</v>
      </c>
      <c r="O9790" s="2" t="str">
        <f>"11157.50"</f>
        <v>11157.50</v>
      </c>
      <c r="P9790" s="2">
        <v>1.3</v>
      </c>
      <c r="Q9790" s="2">
        <f>P9790*B9790</f>
        <v>13000</v>
      </c>
      <c r="R9790" s="2">
        <f>(Q9790-O9790)/O9790*100</f>
        <v>16.5135559041004</v>
      </c>
    </row>
    <row r="9791" spans="1:18">
      <c r="A9791" s="2" t="s">
        <v>7</v>
      </c>
      <c r="B9791" s="2">
        <v>600</v>
      </c>
      <c r="C9791" s="2">
        <v>600</v>
      </c>
      <c r="D9791" s="2" t="str">
        <f>"人民币"</f>
        <v>人民币</v>
      </c>
      <c r="E9791" s="2">
        <v>17.548</v>
      </c>
      <c r="F9791" s="2">
        <v>-310.88</v>
      </c>
      <c r="G9791" s="2">
        <v>-2.95</v>
      </c>
      <c r="H9791" s="2"/>
      <c r="I9791" s="2">
        <v>10218</v>
      </c>
      <c r="J9791" s="2">
        <v>17.03</v>
      </c>
      <c r="K9791" s="2">
        <v>0</v>
      </c>
      <c r="L9791" s="2">
        <v>0</v>
      </c>
      <c r="M9791" s="2" t="str">
        <f>"600008"</f>
        <v>600008</v>
      </c>
      <c r="N9791" s="2" t="str">
        <f t="shared" ref="N9791:N9794" si="2926">"A453612732"</f>
        <v>A453612732</v>
      </c>
      <c r="O9791" s="2" t="str">
        <f>"10528.88"</f>
        <v>10528.88</v>
      </c>
      <c r="P9791" s="2">
        <v>25</v>
      </c>
      <c r="Q9791" s="2">
        <f>P9791*B9791</f>
        <v>15000</v>
      </c>
      <c r="R9791" s="2">
        <f>(Q9791-O9791)/O9791*100</f>
        <v>42.4652954540274</v>
      </c>
    </row>
    <row r="9792" spans="1:18">
      <c r="A9792" s="2" t="str">
        <f>"华英农业"</f>
        <v>华英农业</v>
      </c>
      <c r="B9792" s="2">
        <v>600</v>
      </c>
      <c r="C9792" s="2">
        <v>300</v>
      </c>
      <c r="D9792" s="2" t="str">
        <f>"人民币"</f>
        <v>人民币</v>
      </c>
      <c r="E9792" s="2">
        <v>14.948</v>
      </c>
      <c r="F9792" s="2">
        <v>-418.66</v>
      </c>
      <c r="G9792" s="2">
        <v>-4.67</v>
      </c>
      <c r="H9792" s="2"/>
      <c r="I9792" s="2">
        <v>8550</v>
      </c>
      <c r="J9792" s="2">
        <v>14.25</v>
      </c>
      <c r="K9792" s="2">
        <v>300</v>
      </c>
      <c r="L9792" s="2">
        <v>0</v>
      </c>
      <c r="M9792" s="2" t="str">
        <f>"002321"</f>
        <v>002321</v>
      </c>
      <c r="N9792" s="2" t="str">
        <f>"0157472516"</f>
        <v>0157472516</v>
      </c>
      <c r="O9792" s="2" t="str">
        <f>"8968.66"</f>
        <v>8968.66</v>
      </c>
      <c r="P9792" s="2">
        <v>25</v>
      </c>
      <c r="Q9792" s="2">
        <f>P9792*B9792</f>
        <v>15000</v>
      </c>
      <c r="R9792" s="2">
        <f>(Q9792-O9792)/O9792*100</f>
        <v>67.2490650777262</v>
      </c>
    </row>
    <row r="9793" spans="1:18">
      <c r="A9793" s="2" t="str">
        <f>"*ST阳化"</f>
        <v>*ST阳化</v>
      </c>
      <c r="B9793" s="2">
        <v>900</v>
      </c>
      <c r="C9793" s="2">
        <v>600</v>
      </c>
      <c r="D9793" s="2" t="str">
        <f>"人民币"</f>
        <v>人民币</v>
      </c>
      <c r="E9793" s="2">
        <v>7.599</v>
      </c>
      <c r="F9793" s="2">
        <v>-80.2</v>
      </c>
      <c r="G9793" s="2">
        <v>-1.17</v>
      </c>
      <c r="H9793" s="2"/>
      <c r="I9793" s="2">
        <v>6759</v>
      </c>
      <c r="J9793" s="2">
        <v>7.51</v>
      </c>
      <c r="K9793" s="2">
        <v>300</v>
      </c>
      <c r="L9793" s="2">
        <v>0</v>
      </c>
      <c r="M9793" s="2" t="str">
        <f>"600691"</f>
        <v>600691</v>
      </c>
      <c r="N9793" s="2" t="str">
        <f>"A453612732"</f>
        <v>A453612732</v>
      </c>
      <c r="O9793" s="2" t="str">
        <f>"6839.20"</f>
        <v>6839.20</v>
      </c>
      <c r="P9793" s="2">
        <v>11</v>
      </c>
      <c r="Q9793" s="2">
        <f>P9793*B9793</f>
        <v>9900</v>
      </c>
      <c r="R9793" s="2">
        <f>(Q9793-O9793)/O9793*100</f>
        <v>44.7537723710376</v>
      </c>
    </row>
    <row r="9794" spans="1:18">
      <c r="A9794" s="2" t="str">
        <f>"雪峰科技"</f>
        <v>雪峰科技</v>
      </c>
      <c r="B9794" s="2">
        <v>200</v>
      </c>
      <c r="C9794" s="2">
        <v>100</v>
      </c>
      <c r="D9794" s="2" t="str">
        <f>"人民币"</f>
        <v>人民币</v>
      </c>
      <c r="E9794" s="2">
        <v>37.898</v>
      </c>
      <c r="F9794" s="2">
        <v>-1239.59</v>
      </c>
      <c r="G9794" s="2">
        <v>-16.35</v>
      </c>
      <c r="H9794" s="2"/>
      <c r="I9794" s="2">
        <v>6340</v>
      </c>
      <c r="J9794" s="2">
        <v>31.7</v>
      </c>
      <c r="K9794" s="2">
        <v>100</v>
      </c>
      <c r="L9794" s="2">
        <v>0</v>
      </c>
      <c r="M9794" s="2" t="str">
        <f>"603227"</f>
        <v>603227</v>
      </c>
      <c r="N9794" s="2" t="str">
        <f>"A453612732"</f>
        <v>A453612732</v>
      </c>
      <c r="O9794" s="2" t="str">
        <f>"7579.59"</f>
        <v>7579.59</v>
      </c>
      <c r="P9794" s="2">
        <v>42</v>
      </c>
      <c r="Q9794" s="2">
        <f>P9794*B9794</f>
        <v>8400</v>
      </c>
      <c r="R9794" s="2">
        <f>(Q9794-O9794)/O9794*100</f>
        <v>10.8239363870605</v>
      </c>
    </row>
    <row r="9795" spans="1:18">
      <c r="A9795" s="2" t="str">
        <f>"三花股份"</f>
        <v>三花股份</v>
      </c>
      <c r="B9795" s="2">
        <v>400</v>
      </c>
      <c r="C9795" s="2">
        <v>400</v>
      </c>
      <c r="D9795" s="2" t="str">
        <f>"人民币"</f>
        <v>人民币</v>
      </c>
      <c r="E9795" s="2">
        <v>13.737</v>
      </c>
      <c r="F9795" s="2">
        <v>69.25</v>
      </c>
      <c r="G9795" s="2">
        <v>1.26</v>
      </c>
      <c r="H9795" s="2"/>
      <c r="I9795" s="2">
        <v>5564</v>
      </c>
      <c r="J9795" s="2">
        <v>13.91</v>
      </c>
      <c r="K9795" s="2">
        <v>0</v>
      </c>
      <c r="L9795" s="2">
        <v>0</v>
      </c>
      <c r="M9795" s="2" t="str">
        <f>"002050"</f>
        <v>002050</v>
      </c>
      <c r="N9795" s="2" t="str">
        <f t="shared" ref="N9795:N9800" si="2927">"0157472516"</f>
        <v>0157472516</v>
      </c>
      <c r="O9795" s="2" t="str">
        <f>"5494.75"</f>
        <v>5494.75</v>
      </c>
      <c r="P9795" s="2">
        <v>20</v>
      </c>
      <c r="Q9795" s="2">
        <f>P9795*B9795</f>
        <v>8000</v>
      </c>
      <c r="R9795" s="2">
        <f>(Q9795-O9795)/O9795*100</f>
        <v>45.5935210883116</v>
      </c>
    </row>
    <row r="9796" spans="1:18">
      <c r="A9796" s="2" t="str">
        <f>"农 产 品"</f>
        <v>农 产 品</v>
      </c>
      <c r="B9796" s="2">
        <v>200</v>
      </c>
      <c r="C9796" s="2">
        <v>200</v>
      </c>
      <c r="D9796" s="2" t="str">
        <f>"人民币"</f>
        <v>人民币</v>
      </c>
      <c r="E9796" s="2">
        <v>25.665</v>
      </c>
      <c r="F9796" s="2">
        <v>-601</v>
      </c>
      <c r="G9796" s="2">
        <v>-11.71</v>
      </c>
      <c r="H9796" s="2"/>
      <c r="I9796" s="2">
        <v>4532</v>
      </c>
      <c r="J9796" s="2">
        <v>22.66</v>
      </c>
      <c r="K9796" s="2">
        <v>0</v>
      </c>
      <c r="L9796" s="2">
        <v>0</v>
      </c>
      <c r="M9796" s="2" t="str">
        <f>"000061"</f>
        <v>000061</v>
      </c>
      <c r="N9796" s="2" t="str">
        <f>"0157472516"</f>
        <v>0157472516</v>
      </c>
      <c r="O9796" s="2" t="str">
        <f>"5133.00"</f>
        <v>5133.00</v>
      </c>
      <c r="P9796" s="2">
        <v>35</v>
      </c>
      <c r="Q9796" s="2">
        <f>P9796*B9796</f>
        <v>7000</v>
      </c>
      <c r="R9796" s="2">
        <f>(Q9796-O9796)/O9796*100</f>
        <v>36.3724917202416</v>
      </c>
    </row>
    <row r="9797" spans="1:18">
      <c r="A9797" s="2" t="str">
        <f>"北京城建"</f>
        <v>北京城建</v>
      </c>
      <c r="B9797" s="2">
        <v>200</v>
      </c>
      <c r="C9797" s="2">
        <v>200</v>
      </c>
      <c r="D9797" s="2" t="str">
        <f>"人民币"</f>
        <v>人民币</v>
      </c>
      <c r="E9797" s="2">
        <v>24.605</v>
      </c>
      <c r="F9797" s="2">
        <v>-394.99</v>
      </c>
      <c r="G9797" s="2">
        <v>-8.03</v>
      </c>
      <c r="H9797" s="2"/>
      <c r="I9797" s="2">
        <v>4526</v>
      </c>
      <c r="J9797" s="2">
        <v>22.63</v>
      </c>
      <c r="K9797" s="2">
        <v>0</v>
      </c>
      <c r="L9797" s="2">
        <v>0</v>
      </c>
      <c r="M9797" s="2" t="str">
        <f>"600266"</f>
        <v>600266</v>
      </c>
      <c r="N9797" s="2" t="str">
        <f t="shared" ref="N9797:N9799" si="2928">"A453612732"</f>
        <v>A453612732</v>
      </c>
      <c r="O9797" s="2" t="str">
        <f>"4920.99"</f>
        <v>4920.99</v>
      </c>
      <c r="P9797" s="2">
        <v>28</v>
      </c>
      <c r="Q9797" s="2">
        <f>P9797*B9797</f>
        <v>5600</v>
      </c>
      <c r="R9797" s="2">
        <f>(Q9797-O9797)/O9797*100</f>
        <v>13.7982397850839</v>
      </c>
    </row>
    <row r="9798" spans="1:18">
      <c r="A9798" s="2" t="str">
        <f>"上汽集团"</f>
        <v>上汽集团</v>
      </c>
      <c r="B9798" s="2">
        <v>200</v>
      </c>
      <c r="C9798" s="2">
        <v>200</v>
      </c>
      <c r="D9798" s="2" t="str">
        <f>"人民币"</f>
        <v>人民币</v>
      </c>
      <c r="E9798" s="2">
        <v>24.736</v>
      </c>
      <c r="F9798" s="2">
        <v>-449.12</v>
      </c>
      <c r="G9798" s="2">
        <v>-9.08</v>
      </c>
      <c r="H9798" s="2"/>
      <c r="I9798" s="2">
        <v>4498</v>
      </c>
      <c r="J9798" s="2">
        <v>22.49</v>
      </c>
      <c r="K9798" s="2">
        <v>0</v>
      </c>
      <c r="L9798" s="2">
        <v>0</v>
      </c>
      <c r="M9798" s="2" t="str">
        <f>"600104"</f>
        <v>600104</v>
      </c>
      <c r="N9798" s="2" t="str">
        <f>"A453612732"</f>
        <v>A453612732</v>
      </c>
      <c r="O9798" s="2" t="str">
        <f>"4947.12"</f>
        <v>4947.12</v>
      </c>
      <c r="P9798" s="2">
        <v>35</v>
      </c>
      <c r="Q9798" s="2">
        <f>P9798*B9798</f>
        <v>7000</v>
      </c>
      <c r="R9798" s="2">
        <f>(Q9798-O9798)/O9798*100</f>
        <v>41.4964666310904</v>
      </c>
    </row>
    <row r="9799" spans="1:18">
      <c r="A9799" s="2" t="str">
        <f>"中海集运"</f>
        <v>中海集运</v>
      </c>
      <c r="B9799" s="2">
        <v>400</v>
      </c>
      <c r="C9799" s="2">
        <v>400</v>
      </c>
      <c r="D9799" s="2" t="str">
        <f>"人民币"</f>
        <v>人民币</v>
      </c>
      <c r="E9799" s="2">
        <v>9.099</v>
      </c>
      <c r="F9799" s="2">
        <v>-167.68</v>
      </c>
      <c r="G9799" s="2">
        <v>-4.6</v>
      </c>
      <c r="H9799" s="2"/>
      <c r="I9799" s="2">
        <v>3472</v>
      </c>
      <c r="J9799" s="2">
        <v>8.68</v>
      </c>
      <c r="K9799" s="2">
        <v>0</v>
      </c>
      <c r="L9799" s="2">
        <v>0</v>
      </c>
      <c r="M9799" s="2" t="str">
        <f>"601866"</f>
        <v>601866</v>
      </c>
      <c r="N9799" s="2" t="str">
        <f>"A453612732"</f>
        <v>A453612732</v>
      </c>
      <c r="O9799" s="2" t="str">
        <f>"3639.68"</f>
        <v>3639.68</v>
      </c>
      <c r="P9799" s="2">
        <v>12</v>
      </c>
      <c r="Q9799" s="2">
        <f>P9799*B9799</f>
        <v>4800</v>
      </c>
      <c r="R9799" s="2">
        <f>(Q9799-O9799)/O9799*100</f>
        <v>31.8797256901706</v>
      </c>
    </row>
    <row r="9800" spans="1:18">
      <c r="A9800" s="2" t="str">
        <f>"中航军B"</f>
        <v>中航军B</v>
      </c>
      <c r="B9800" s="2">
        <v>3000</v>
      </c>
      <c r="C9800" s="2">
        <v>3000</v>
      </c>
      <c r="D9800" s="2" t="str">
        <f>"人民币"</f>
        <v>人民币</v>
      </c>
      <c r="E9800" s="2">
        <v>0.972</v>
      </c>
      <c r="F9800" s="2">
        <v>-62</v>
      </c>
      <c r="G9800" s="2">
        <v>-2.16</v>
      </c>
      <c r="H9800" s="2"/>
      <c r="I9800" s="2">
        <v>2853</v>
      </c>
      <c r="J9800" s="2">
        <v>0.951</v>
      </c>
      <c r="K9800" s="2">
        <v>0</v>
      </c>
      <c r="L9800" s="2">
        <v>0</v>
      </c>
      <c r="M9800" s="2" t="str">
        <f>"150222"</f>
        <v>150222</v>
      </c>
      <c r="N9800" s="2" t="str">
        <f>"0157472516"</f>
        <v>0157472516</v>
      </c>
      <c r="O9800" s="2" t="str">
        <f>"2915.00"</f>
        <v>2915.00</v>
      </c>
      <c r="P9800" s="2">
        <v>1.1</v>
      </c>
      <c r="Q9800" s="2">
        <f>P9800*B9800</f>
        <v>3300</v>
      </c>
      <c r="R9800" s="2">
        <f>(Q9800-O9800)/O9800*100</f>
        <v>13.2075471698113</v>
      </c>
    </row>
    <row r="9801" spans="1:18">
      <c r="A9801" s="2" t="str">
        <f>"华贸物流"</f>
        <v>华贸物流</v>
      </c>
      <c r="B9801" s="2">
        <v>200</v>
      </c>
      <c r="C9801" s="2">
        <v>200</v>
      </c>
      <c r="D9801" s="2" t="str">
        <f>"人民币"</f>
        <v>人民币</v>
      </c>
      <c r="E9801" s="2">
        <v>16.576</v>
      </c>
      <c r="F9801" s="2">
        <v>-473.12</v>
      </c>
      <c r="G9801" s="2">
        <v>-14.27</v>
      </c>
      <c r="H9801" s="2"/>
      <c r="I9801" s="2">
        <v>2842</v>
      </c>
      <c r="J9801" s="2">
        <v>14.21</v>
      </c>
      <c r="K9801" s="2">
        <v>0</v>
      </c>
      <c r="L9801" s="2">
        <v>0</v>
      </c>
      <c r="M9801" s="2" t="str">
        <f>"603128"</f>
        <v>603128</v>
      </c>
      <c r="N9801" s="2" t="str">
        <f t="shared" ref="N9801:N9804" si="2929">"A453612732"</f>
        <v>A453612732</v>
      </c>
      <c r="O9801" s="2" t="str">
        <f>"3315.12"</f>
        <v>3315.12</v>
      </c>
      <c r="P9801" s="2">
        <v>20</v>
      </c>
      <c r="Q9801" s="2">
        <f>P9801*B9801</f>
        <v>4000</v>
      </c>
      <c r="R9801" s="2">
        <f>(Q9801-O9801)/O9801*100</f>
        <v>20.6592823185888</v>
      </c>
    </row>
    <row r="9802" spans="1:18">
      <c r="A9802" s="2" t="str">
        <f>"盛达矿业"</f>
        <v>盛达矿业</v>
      </c>
      <c r="B9802" s="2">
        <v>100</v>
      </c>
      <c r="C9802" s="2">
        <v>100</v>
      </c>
      <c r="D9802" s="2" t="str">
        <f>"人民币"</f>
        <v>人民币</v>
      </c>
      <c r="E9802" s="2">
        <v>38.308</v>
      </c>
      <c r="F9802" s="2">
        <v>-1175.77</v>
      </c>
      <c r="G9802" s="2">
        <v>-30.69</v>
      </c>
      <c r="H9802" s="2"/>
      <c r="I9802" s="2">
        <v>2655</v>
      </c>
      <c r="J9802" s="2">
        <v>26.55</v>
      </c>
      <c r="K9802" s="2">
        <v>0</v>
      </c>
      <c r="L9802" s="2">
        <v>100</v>
      </c>
      <c r="M9802" s="2" t="str">
        <f>"000603"</f>
        <v>000603</v>
      </c>
      <c r="N9802" s="2" t="str">
        <f>"0157472516"</f>
        <v>0157472516</v>
      </c>
      <c r="O9802" s="2" t="str">
        <f>"3830.77"</f>
        <v>3830.77</v>
      </c>
      <c r="P9802" s="2">
        <v>40</v>
      </c>
      <c r="Q9802" s="2">
        <f>P9802*B9802</f>
        <v>4000</v>
      </c>
      <c r="R9802" s="2">
        <f>(Q9802-O9802)/O9802*100</f>
        <v>4.41764971533138</v>
      </c>
    </row>
    <row r="9803" spans="1:18">
      <c r="A9803" s="2" t="str">
        <f>"大众交通"</f>
        <v>大众交通</v>
      </c>
      <c r="B9803" s="2">
        <v>100</v>
      </c>
      <c r="C9803" s="2">
        <v>100</v>
      </c>
      <c r="D9803" s="2" t="str">
        <f>"人民币"</f>
        <v>人民币</v>
      </c>
      <c r="E9803" s="2">
        <v>30.941</v>
      </c>
      <c r="F9803" s="2">
        <v>-1037.13</v>
      </c>
      <c r="G9803" s="2">
        <v>-33.52</v>
      </c>
      <c r="H9803" s="2"/>
      <c r="I9803" s="2">
        <v>2057</v>
      </c>
      <c r="J9803" s="2">
        <v>20.57</v>
      </c>
      <c r="K9803" s="2">
        <v>0</v>
      </c>
      <c r="L9803" s="2">
        <v>0</v>
      </c>
      <c r="M9803" s="2" t="str">
        <f>"600611"</f>
        <v>600611</v>
      </c>
      <c r="N9803" s="2" t="str">
        <f>"A453612732"</f>
        <v>A453612732</v>
      </c>
      <c r="O9803" s="2" t="str">
        <f>"3094.13"</f>
        <v>3094.13</v>
      </c>
      <c r="P9803" s="2">
        <v>28</v>
      </c>
      <c r="Q9803" s="2">
        <f>P9803*B9803</f>
        <v>2800</v>
      </c>
      <c r="R9803" s="2">
        <f>(Q9803-O9803)/O9803*100</f>
        <v>-9.50606470962759</v>
      </c>
    </row>
    <row r="9804" spans="1:18">
      <c r="A9804" s="2" t="str">
        <f>"中国中车"</f>
        <v>中国中车</v>
      </c>
      <c r="B9804" s="2">
        <v>100</v>
      </c>
      <c r="C9804" s="2">
        <v>100</v>
      </c>
      <c r="D9804" s="2" t="str">
        <f>"人民币"</f>
        <v>人民币</v>
      </c>
      <c r="E9804" s="2">
        <v>26.395</v>
      </c>
      <c r="F9804" s="2">
        <v>-631.5</v>
      </c>
      <c r="G9804" s="2">
        <v>-23.92</v>
      </c>
      <c r="H9804" s="2"/>
      <c r="I9804" s="2">
        <v>2008</v>
      </c>
      <c r="J9804" s="2">
        <v>20.08</v>
      </c>
      <c r="K9804" s="2">
        <v>0</v>
      </c>
      <c r="L9804" s="2">
        <v>100</v>
      </c>
      <c r="M9804" s="2" t="str">
        <f>"601766"</f>
        <v>601766</v>
      </c>
      <c r="N9804" s="2" t="str">
        <f>"A453612732"</f>
        <v>A453612732</v>
      </c>
      <c r="O9804" s="2" t="str">
        <f>"2639.50"</f>
        <v>2639.50</v>
      </c>
      <c r="P9804" s="2">
        <v>30</v>
      </c>
      <c r="Q9804" s="2">
        <f>P9804*B9804</f>
        <v>3000</v>
      </c>
      <c r="R9804" s="2">
        <f>(Q9804-O9804)/O9804*100</f>
        <v>13.6578897518469</v>
      </c>
    </row>
    <row r="9805" spans="1:18">
      <c r="A9805" s="2" t="s">
        <v>8</v>
      </c>
      <c r="B9805" s="2" t="s">
        <v>9</v>
      </c>
      <c r="C9805" s="4" t="s">
        <v>10</v>
      </c>
      <c r="D9805" s="4"/>
      <c r="E9805" s="4"/>
      <c r="F9805" s="2"/>
      <c r="G9805" s="2">
        <f>SUM(G9789:G9804)</f>
        <v>-178.38</v>
      </c>
      <c r="H9805" s="2"/>
      <c r="I9805" s="2"/>
      <c r="J9805" s="2"/>
      <c r="K9805" s="2"/>
      <c r="L9805" s="2"/>
      <c r="M9805" s="2"/>
      <c r="N9805" s="2"/>
      <c r="O9805" s="2"/>
      <c r="P9805" s="2"/>
      <c r="Q9805" s="2">
        <f>SUM(Q9789:Q9804)</f>
        <v>134800</v>
      </c>
      <c r="R9805" s="2"/>
    </row>
    <row r="9806" customFormat="1" spans="3:8">
      <c r="C9806" s="5"/>
      <c r="D9806" s="5"/>
      <c r="E9806" s="5"/>
      <c r="H9806" s="6">
        <v>42257</v>
      </c>
    </row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spans="2:18">
      <c r="B9816" s="2" t="str">
        <f>"币种"</f>
        <v>币种</v>
      </c>
      <c r="C9816" s="2" t="str">
        <f>"余额"</f>
        <v>余额</v>
      </c>
      <c r="D9816" s="2" t="str">
        <f>"可用"</f>
        <v>可用</v>
      </c>
      <c r="E9816" s="2" t="str">
        <f>"可取"</f>
        <v>可取</v>
      </c>
      <c r="F9816" s="2" t="str">
        <f>"参考市值"</f>
        <v>参考市值</v>
      </c>
      <c r="G9816" s="2" t="str">
        <f>"资产"</f>
        <v>资产</v>
      </c>
      <c r="H9816" s="2" t="str">
        <f>"盈亏"</f>
        <v>盈亏</v>
      </c>
      <c r="I9816" s="2"/>
      <c r="J9816" s="2"/>
      <c r="K9816" s="2"/>
      <c r="L9816" s="2"/>
      <c r="M9816" s="2"/>
      <c r="N9816" s="2"/>
      <c r="O9816" s="2"/>
      <c r="P9816" s="2"/>
      <c r="Q9816" s="2"/>
      <c r="R9816" s="2"/>
    </row>
    <row r="9817" spans="2:18">
      <c r="B9817" s="2" t="str">
        <f>"人民币"</f>
        <v>人民币</v>
      </c>
      <c r="C9817" s="2" t="str">
        <f>"5508.71"</f>
        <v>5508.71</v>
      </c>
      <c r="D9817" s="2" t="str">
        <f>"138.54"</f>
        <v>138.54</v>
      </c>
      <c r="E9817" s="2" t="str">
        <f>"138.54"</f>
        <v>138.54</v>
      </c>
      <c r="F9817" s="2" t="str">
        <f>"91616.00"</f>
        <v>91616.00</v>
      </c>
      <c r="G9817" s="2" t="str">
        <f>"91754.54"</f>
        <v>91754.54</v>
      </c>
      <c r="H9817" s="2" t="str">
        <f>"-9194.42"</f>
        <v>-9194.42</v>
      </c>
      <c r="I9817" s="2"/>
      <c r="J9817" s="2"/>
      <c r="K9817" s="2"/>
      <c r="L9817" s="2"/>
      <c r="M9817" s="2"/>
      <c r="N9817" s="2"/>
      <c r="O9817" s="2"/>
      <c r="P9817" s="2"/>
      <c r="Q9817" s="2"/>
      <c r="R9817" s="2"/>
    </row>
    <row r="9818" spans="2:18"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8"/>
    </row>
    <row r="9819" spans="2:18">
      <c r="B9819" s="2" t="s">
        <v>0</v>
      </c>
      <c r="C9819" s="2" t="str">
        <f>"证券数量"</f>
        <v>证券数量</v>
      </c>
      <c r="D9819" s="2" t="s">
        <v>1</v>
      </c>
      <c r="E9819" s="2" t="str">
        <f>"价格币种"</f>
        <v>价格币种</v>
      </c>
      <c r="F9819" s="2" t="str">
        <f>"成本价"</f>
        <v>成本价</v>
      </c>
      <c r="G9819" s="2" t="str">
        <f>"浮动盈亏"</f>
        <v>浮动盈亏</v>
      </c>
      <c r="H9819" s="2" t="str">
        <f>"盈亏比例(%)"</f>
        <v>盈亏比例(%)</v>
      </c>
      <c r="I9819" s="2" t="str">
        <f>"折算汇率"</f>
        <v>折算汇率</v>
      </c>
      <c r="J9819" s="2" t="str">
        <f>"最新市值"</f>
        <v>最新市值</v>
      </c>
      <c r="K9819" s="2" t="str">
        <f>"当前价"</f>
        <v>当前价</v>
      </c>
      <c r="L9819" s="2" t="str">
        <f>"今买数量"</f>
        <v>今买数量</v>
      </c>
      <c r="M9819" s="2" t="str">
        <f>"今卖数量"</f>
        <v>今卖数量</v>
      </c>
      <c r="N9819" s="2" t="str">
        <f>"证券代码"</f>
        <v>证券代码</v>
      </c>
      <c r="O9819" s="2" t="str">
        <f>"股东代码"</f>
        <v>股东代码</v>
      </c>
      <c r="P9819" s="2" t="str">
        <f>"成本金额"</f>
        <v>成本金额</v>
      </c>
      <c r="Q9819" s="2" t="s">
        <v>2</v>
      </c>
      <c r="R9819" s="2"/>
    </row>
    <row r="9820" spans="2:18">
      <c r="B9820" s="2" t="s">
        <v>4</v>
      </c>
      <c r="C9820" s="9" t="s">
        <v>5</v>
      </c>
      <c r="D9820" s="9" t="s">
        <v>5</v>
      </c>
      <c r="E9820" s="2" t="str">
        <f t="shared" ref="E9820:E9835" si="2930">"人民币"</f>
        <v>人民币</v>
      </c>
      <c r="F9820" s="2">
        <v>19.758</v>
      </c>
      <c r="G9820" s="2">
        <v>-1294.53</v>
      </c>
      <c r="H9820" s="2">
        <v>-8.19</v>
      </c>
      <c r="I9820" s="9" t="s">
        <v>6</v>
      </c>
      <c r="J9820" s="2">
        <v>14512</v>
      </c>
      <c r="K9820" s="2">
        <v>18.14</v>
      </c>
      <c r="L9820" s="2">
        <v>0</v>
      </c>
      <c r="M9820" s="2">
        <v>0</v>
      </c>
      <c r="N9820" s="2" t="str">
        <f>"000936"</f>
        <v>000936</v>
      </c>
      <c r="O9820" s="2" t="str">
        <f t="shared" ref="O9820:O9823" si="2931">"0157472516"</f>
        <v>0157472516</v>
      </c>
      <c r="P9820" s="2" t="str">
        <f>"15806.53"</f>
        <v>15806.53</v>
      </c>
      <c r="Q9820" s="2">
        <v>30</v>
      </c>
      <c r="R9820" s="2">
        <f t="shared" ref="R9820:R9835" si="2932">Q9820*C9820</f>
        <v>24000</v>
      </c>
    </row>
    <row r="9821" spans="2:18">
      <c r="B9821" s="2" t="str">
        <f>"创业板B"</f>
        <v>创业板B</v>
      </c>
      <c r="C9821" s="2">
        <v>10000</v>
      </c>
      <c r="D9821" s="2">
        <v>10000</v>
      </c>
      <c r="E9821" s="2" t="str">
        <f>"人民币"</f>
        <v>人民币</v>
      </c>
      <c r="F9821" s="2">
        <v>1.116</v>
      </c>
      <c r="G9821" s="2">
        <v>-927.5</v>
      </c>
      <c r="H9821" s="2">
        <v>-8.33</v>
      </c>
      <c r="I9821" s="2"/>
      <c r="J9821" s="2">
        <v>10230</v>
      </c>
      <c r="K9821" s="2">
        <v>1.023</v>
      </c>
      <c r="L9821" s="2">
        <v>0</v>
      </c>
      <c r="M9821" s="2">
        <v>0</v>
      </c>
      <c r="N9821" s="2" t="str">
        <f>"150153"</f>
        <v>150153</v>
      </c>
      <c r="O9821" s="2" t="str">
        <f>"0157472516"</f>
        <v>0157472516</v>
      </c>
      <c r="P9821" s="2" t="str">
        <f>"11157.50"</f>
        <v>11157.50</v>
      </c>
      <c r="Q9821" s="2">
        <v>1.3</v>
      </c>
      <c r="R9821" s="2">
        <f>Q9821*C9821</f>
        <v>13000</v>
      </c>
    </row>
    <row r="9822" spans="2:18">
      <c r="B9822" s="2" t="s">
        <v>7</v>
      </c>
      <c r="C9822" s="2">
        <v>600</v>
      </c>
      <c r="D9822" s="2">
        <v>600</v>
      </c>
      <c r="E9822" s="2" t="str">
        <f>"人民币"</f>
        <v>人民币</v>
      </c>
      <c r="F9822" s="2">
        <v>17.548</v>
      </c>
      <c r="G9822" s="2">
        <v>-310.88</v>
      </c>
      <c r="H9822" s="2">
        <v>-2.95</v>
      </c>
      <c r="I9822" s="2"/>
      <c r="J9822" s="2">
        <v>10218</v>
      </c>
      <c r="K9822" s="2">
        <v>17.03</v>
      </c>
      <c r="L9822" s="2">
        <v>0</v>
      </c>
      <c r="M9822" s="2">
        <v>0</v>
      </c>
      <c r="N9822" s="2" t="str">
        <f>"600008"</f>
        <v>600008</v>
      </c>
      <c r="O9822" s="2" t="str">
        <f t="shared" ref="O9822:O9825" si="2933">"A453612732"</f>
        <v>A453612732</v>
      </c>
      <c r="P9822" s="2" t="str">
        <f>"10528.88"</f>
        <v>10528.88</v>
      </c>
      <c r="Q9822" s="2">
        <v>25</v>
      </c>
      <c r="R9822" s="2">
        <f>Q9822*C9822</f>
        <v>15000</v>
      </c>
    </row>
    <row r="9823" spans="2:18">
      <c r="B9823" s="2" t="str">
        <f>"华英农业"</f>
        <v>华英农业</v>
      </c>
      <c r="C9823" s="2">
        <v>600</v>
      </c>
      <c r="D9823" s="2">
        <v>300</v>
      </c>
      <c r="E9823" s="2" t="str">
        <f>"人民币"</f>
        <v>人民币</v>
      </c>
      <c r="F9823" s="2">
        <v>14.948</v>
      </c>
      <c r="G9823" s="2">
        <v>-418.66</v>
      </c>
      <c r="H9823" s="2">
        <v>-4.67</v>
      </c>
      <c r="I9823" s="2"/>
      <c r="J9823" s="2">
        <v>8550</v>
      </c>
      <c r="K9823" s="2">
        <v>14.25</v>
      </c>
      <c r="L9823" s="2">
        <v>300</v>
      </c>
      <c r="M9823" s="2">
        <v>0</v>
      </c>
      <c r="N9823" s="2" t="str">
        <f>"002321"</f>
        <v>002321</v>
      </c>
      <c r="O9823" s="2" t="str">
        <f>"0157472516"</f>
        <v>0157472516</v>
      </c>
      <c r="P9823" s="2" t="str">
        <f>"8968.66"</f>
        <v>8968.66</v>
      </c>
      <c r="Q9823" s="2">
        <v>25</v>
      </c>
      <c r="R9823" s="2">
        <f>Q9823*C9823</f>
        <v>15000</v>
      </c>
    </row>
    <row r="9824" spans="2:18">
      <c r="B9824" s="2" t="str">
        <f>"*ST阳化"</f>
        <v>*ST阳化</v>
      </c>
      <c r="C9824" s="2">
        <v>900</v>
      </c>
      <c r="D9824" s="2">
        <v>600</v>
      </c>
      <c r="E9824" s="2" t="str">
        <f>"人民币"</f>
        <v>人民币</v>
      </c>
      <c r="F9824" s="2">
        <v>7.599</v>
      </c>
      <c r="G9824" s="2">
        <v>-80.2</v>
      </c>
      <c r="H9824" s="2">
        <v>-1.17</v>
      </c>
      <c r="I9824" s="2"/>
      <c r="J9824" s="2">
        <v>6759</v>
      </c>
      <c r="K9824" s="2">
        <v>7.51</v>
      </c>
      <c r="L9824" s="2">
        <v>300</v>
      </c>
      <c r="M9824" s="2">
        <v>0</v>
      </c>
      <c r="N9824" s="2" t="str">
        <f>"600691"</f>
        <v>600691</v>
      </c>
      <c r="O9824" s="2" t="str">
        <f>"A453612732"</f>
        <v>A453612732</v>
      </c>
      <c r="P9824" s="2" t="str">
        <f>"6839.20"</f>
        <v>6839.20</v>
      </c>
      <c r="Q9824" s="2">
        <v>11</v>
      </c>
      <c r="R9824" s="2">
        <f>Q9824*C9824</f>
        <v>9900</v>
      </c>
    </row>
    <row r="9825" spans="2:18">
      <c r="B9825" s="2" t="str">
        <f>"雪峰科技"</f>
        <v>雪峰科技</v>
      </c>
      <c r="C9825" s="2">
        <v>200</v>
      </c>
      <c r="D9825" s="2">
        <v>100</v>
      </c>
      <c r="E9825" s="2" t="str">
        <f>"人民币"</f>
        <v>人民币</v>
      </c>
      <c r="F9825" s="2">
        <v>37.898</v>
      </c>
      <c r="G9825" s="2">
        <v>-1239.59</v>
      </c>
      <c r="H9825" s="2">
        <v>-16.35</v>
      </c>
      <c r="I9825" s="2"/>
      <c r="J9825" s="2">
        <v>6340</v>
      </c>
      <c r="K9825" s="2">
        <v>31.7</v>
      </c>
      <c r="L9825" s="2">
        <v>100</v>
      </c>
      <c r="M9825" s="2">
        <v>0</v>
      </c>
      <c r="N9825" s="2" t="str">
        <f>"603227"</f>
        <v>603227</v>
      </c>
      <c r="O9825" s="2" t="str">
        <f>"A453612732"</f>
        <v>A453612732</v>
      </c>
      <c r="P9825" s="2" t="str">
        <f>"7579.59"</f>
        <v>7579.59</v>
      </c>
      <c r="Q9825" s="2">
        <v>42</v>
      </c>
      <c r="R9825" s="2">
        <f>Q9825*C9825</f>
        <v>8400</v>
      </c>
    </row>
    <row r="9826" spans="2:18">
      <c r="B9826" s="2" t="str">
        <f>"三花股份"</f>
        <v>三花股份</v>
      </c>
      <c r="C9826" s="2">
        <v>400</v>
      </c>
      <c r="D9826" s="2">
        <v>400</v>
      </c>
      <c r="E9826" s="2" t="str">
        <f>"人民币"</f>
        <v>人民币</v>
      </c>
      <c r="F9826" s="2">
        <v>13.737</v>
      </c>
      <c r="G9826" s="2">
        <v>69.25</v>
      </c>
      <c r="H9826" s="2">
        <v>1.26</v>
      </c>
      <c r="I9826" s="2"/>
      <c r="J9826" s="2">
        <v>5564</v>
      </c>
      <c r="K9826" s="2">
        <v>13.91</v>
      </c>
      <c r="L9826" s="2">
        <v>0</v>
      </c>
      <c r="M9826" s="2">
        <v>0</v>
      </c>
      <c r="N9826" s="2" t="str">
        <f>"002050"</f>
        <v>002050</v>
      </c>
      <c r="O9826" s="2" t="str">
        <f t="shared" ref="O9826:O9831" si="2934">"0157472516"</f>
        <v>0157472516</v>
      </c>
      <c r="P9826" s="2" t="str">
        <f>"5494.75"</f>
        <v>5494.75</v>
      </c>
      <c r="Q9826" s="2">
        <v>20</v>
      </c>
      <c r="R9826" s="2">
        <f>Q9826*C9826</f>
        <v>8000</v>
      </c>
    </row>
    <row r="9827" spans="2:18">
      <c r="B9827" s="2" t="str">
        <f>"农 产 品"</f>
        <v>农 产 品</v>
      </c>
      <c r="C9827" s="2">
        <v>200</v>
      </c>
      <c r="D9827" s="2">
        <v>200</v>
      </c>
      <c r="E9827" s="2" t="str">
        <f>"人民币"</f>
        <v>人民币</v>
      </c>
      <c r="F9827" s="2">
        <v>25.665</v>
      </c>
      <c r="G9827" s="2">
        <v>-601</v>
      </c>
      <c r="H9827" s="2">
        <v>-11.71</v>
      </c>
      <c r="I9827" s="2"/>
      <c r="J9827" s="2">
        <v>4532</v>
      </c>
      <c r="K9827" s="2">
        <v>22.66</v>
      </c>
      <c r="L9827" s="2">
        <v>0</v>
      </c>
      <c r="M9827" s="2">
        <v>0</v>
      </c>
      <c r="N9827" s="2" t="str">
        <f>"000061"</f>
        <v>000061</v>
      </c>
      <c r="O9827" s="2" t="str">
        <f>"0157472516"</f>
        <v>0157472516</v>
      </c>
      <c r="P9827" s="2" t="str">
        <f>"5133.00"</f>
        <v>5133.00</v>
      </c>
      <c r="Q9827" s="2">
        <v>35</v>
      </c>
      <c r="R9827" s="2">
        <f>Q9827*C9827</f>
        <v>7000</v>
      </c>
    </row>
    <row r="9828" spans="2:18">
      <c r="B9828" s="2" t="str">
        <f>"北京城建"</f>
        <v>北京城建</v>
      </c>
      <c r="C9828" s="2">
        <v>200</v>
      </c>
      <c r="D9828" s="2">
        <v>200</v>
      </c>
      <c r="E9828" s="2" t="str">
        <f>"人民币"</f>
        <v>人民币</v>
      </c>
      <c r="F9828" s="2">
        <v>24.605</v>
      </c>
      <c r="G9828" s="2">
        <v>-394.99</v>
      </c>
      <c r="H9828" s="2">
        <v>-8.03</v>
      </c>
      <c r="I9828" s="2"/>
      <c r="J9828" s="2">
        <v>4526</v>
      </c>
      <c r="K9828" s="2">
        <v>22.63</v>
      </c>
      <c r="L9828" s="2">
        <v>0</v>
      </c>
      <c r="M9828" s="2">
        <v>0</v>
      </c>
      <c r="N9828" s="2" t="str">
        <f>"600266"</f>
        <v>600266</v>
      </c>
      <c r="O9828" s="2" t="str">
        <f t="shared" ref="O9828:O9830" si="2935">"A453612732"</f>
        <v>A453612732</v>
      </c>
      <c r="P9828" s="2" t="str">
        <f>"4920.99"</f>
        <v>4920.99</v>
      </c>
      <c r="Q9828" s="2">
        <v>28</v>
      </c>
      <c r="R9828" s="2">
        <f>Q9828*C9828</f>
        <v>5600</v>
      </c>
    </row>
    <row r="9829" spans="2:18">
      <c r="B9829" s="2" t="str">
        <f>"上汽集团"</f>
        <v>上汽集团</v>
      </c>
      <c r="C9829" s="2">
        <v>200</v>
      </c>
      <c r="D9829" s="2">
        <v>200</v>
      </c>
      <c r="E9829" s="2" t="str">
        <f>"人民币"</f>
        <v>人民币</v>
      </c>
      <c r="F9829" s="2">
        <v>24.736</v>
      </c>
      <c r="G9829" s="2">
        <v>-449.12</v>
      </c>
      <c r="H9829" s="2">
        <v>-9.08</v>
      </c>
      <c r="I9829" s="2"/>
      <c r="J9829" s="2">
        <v>4498</v>
      </c>
      <c r="K9829" s="2">
        <v>22.49</v>
      </c>
      <c r="L9829" s="2">
        <v>0</v>
      </c>
      <c r="M9829" s="2">
        <v>0</v>
      </c>
      <c r="N9829" s="2" t="str">
        <f>"600104"</f>
        <v>600104</v>
      </c>
      <c r="O9829" s="2" t="str">
        <f>"A453612732"</f>
        <v>A453612732</v>
      </c>
      <c r="P9829" s="2" t="str">
        <f>"4947.12"</f>
        <v>4947.12</v>
      </c>
      <c r="Q9829" s="2">
        <v>35</v>
      </c>
      <c r="R9829" s="2">
        <f>Q9829*C9829</f>
        <v>7000</v>
      </c>
    </row>
    <row r="9830" spans="2:18">
      <c r="B9830" s="2" t="str">
        <f>"中海集运"</f>
        <v>中海集运</v>
      </c>
      <c r="C9830" s="2">
        <v>400</v>
      </c>
      <c r="D9830" s="2">
        <v>400</v>
      </c>
      <c r="E9830" s="2" t="str">
        <f>"人民币"</f>
        <v>人民币</v>
      </c>
      <c r="F9830" s="2">
        <v>9.099</v>
      </c>
      <c r="G9830" s="2">
        <v>-167.68</v>
      </c>
      <c r="H9830" s="2">
        <v>-4.6</v>
      </c>
      <c r="I9830" s="2"/>
      <c r="J9830" s="2">
        <v>3472</v>
      </c>
      <c r="K9830" s="2">
        <v>8.68</v>
      </c>
      <c r="L9830" s="2">
        <v>0</v>
      </c>
      <c r="M9830" s="2">
        <v>0</v>
      </c>
      <c r="N9830" s="2" t="str">
        <f>"601866"</f>
        <v>601866</v>
      </c>
      <c r="O9830" s="2" t="str">
        <f>"A453612732"</f>
        <v>A453612732</v>
      </c>
      <c r="P9830" s="2" t="str">
        <f>"3639.68"</f>
        <v>3639.68</v>
      </c>
      <c r="Q9830" s="2">
        <v>12</v>
      </c>
      <c r="R9830" s="2">
        <f>Q9830*C9830</f>
        <v>4800</v>
      </c>
    </row>
    <row r="9831" spans="2:18">
      <c r="B9831" s="2" t="str">
        <f>"中航军B"</f>
        <v>中航军B</v>
      </c>
      <c r="C9831" s="2">
        <v>3000</v>
      </c>
      <c r="D9831" s="2">
        <v>3000</v>
      </c>
      <c r="E9831" s="2" t="str">
        <f>"人民币"</f>
        <v>人民币</v>
      </c>
      <c r="F9831" s="2">
        <v>0.972</v>
      </c>
      <c r="G9831" s="2">
        <v>-62</v>
      </c>
      <c r="H9831" s="2">
        <v>-2.16</v>
      </c>
      <c r="I9831" s="2"/>
      <c r="J9831" s="2">
        <v>2853</v>
      </c>
      <c r="K9831" s="2">
        <v>0.951</v>
      </c>
      <c r="L9831" s="2">
        <v>0</v>
      </c>
      <c r="M9831" s="2">
        <v>0</v>
      </c>
      <c r="N9831" s="2" t="str">
        <f>"150222"</f>
        <v>150222</v>
      </c>
      <c r="O9831" s="2" t="str">
        <f>"0157472516"</f>
        <v>0157472516</v>
      </c>
      <c r="P9831" s="2" t="str">
        <f>"2915.00"</f>
        <v>2915.00</v>
      </c>
      <c r="Q9831" s="2">
        <v>1.1</v>
      </c>
      <c r="R9831" s="2">
        <f>Q9831*C9831</f>
        <v>3300</v>
      </c>
    </row>
    <row r="9832" spans="2:18">
      <c r="B9832" s="2" t="str">
        <f>"华贸物流"</f>
        <v>华贸物流</v>
      </c>
      <c r="C9832" s="2">
        <v>200</v>
      </c>
      <c r="D9832" s="2">
        <v>200</v>
      </c>
      <c r="E9832" s="2" t="str">
        <f>"人民币"</f>
        <v>人民币</v>
      </c>
      <c r="F9832" s="2">
        <v>16.576</v>
      </c>
      <c r="G9832" s="2">
        <v>-473.12</v>
      </c>
      <c r="H9832" s="2">
        <v>-14.27</v>
      </c>
      <c r="I9832" s="2"/>
      <c r="J9832" s="2">
        <v>2842</v>
      </c>
      <c r="K9832" s="2">
        <v>14.21</v>
      </c>
      <c r="L9832" s="2">
        <v>0</v>
      </c>
      <c r="M9832" s="2">
        <v>0</v>
      </c>
      <c r="N9832" s="2" t="str">
        <f>"603128"</f>
        <v>603128</v>
      </c>
      <c r="O9832" s="2" t="str">
        <f t="shared" ref="O9832:O9835" si="2936">"A453612732"</f>
        <v>A453612732</v>
      </c>
      <c r="P9832" s="2" t="str">
        <f>"3315.12"</f>
        <v>3315.12</v>
      </c>
      <c r="Q9832" s="2">
        <v>20</v>
      </c>
      <c r="R9832" s="2">
        <f>Q9832*C9832</f>
        <v>4000</v>
      </c>
    </row>
    <row r="9833" spans="2:18">
      <c r="B9833" s="2" t="str">
        <f>"盛达矿业"</f>
        <v>盛达矿业</v>
      </c>
      <c r="C9833" s="2">
        <v>100</v>
      </c>
      <c r="D9833" s="2">
        <v>100</v>
      </c>
      <c r="E9833" s="2" t="str">
        <f>"人民币"</f>
        <v>人民币</v>
      </c>
      <c r="F9833" s="2">
        <v>38.308</v>
      </c>
      <c r="G9833" s="2">
        <v>-1175.77</v>
      </c>
      <c r="H9833" s="2">
        <v>-30.69</v>
      </c>
      <c r="I9833" s="2"/>
      <c r="J9833" s="2">
        <v>2655</v>
      </c>
      <c r="K9833" s="2">
        <v>26.55</v>
      </c>
      <c r="L9833" s="2">
        <v>0</v>
      </c>
      <c r="M9833" s="2">
        <v>100</v>
      </c>
      <c r="N9833" s="2" t="str">
        <f>"000603"</f>
        <v>000603</v>
      </c>
      <c r="O9833" s="2" t="str">
        <f>"0157472516"</f>
        <v>0157472516</v>
      </c>
      <c r="P9833" s="2" t="str">
        <f>"3830.77"</f>
        <v>3830.77</v>
      </c>
      <c r="Q9833" s="2">
        <v>40</v>
      </c>
      <c r="R9833" s="2">
        <f>Q9833*C9833</f>
        <v>4000</v>
      </c>
    </row>
    <row r="9834" spans="2:18">
      <c r="B9834" s="2" t="str">
        <f>"大众交通"</f>
        <v>大众交通</v>
      </c>
      <c r="C9834" s="2">
        <v>100</v>
      </c>
      <c r="D9834" s="2">
        <v>100</v>
      </c>
      <c r="E9834" s="2" t="str">
        <f>"人民币"</f>
        <v>人民币</v>
      </c>
      <c r="F9834" s="2">
        <v>30.941</v>
      </c>
      <c r="G9834" s="2">
        <v>-1037.13</v>
      </c>
      <c r="H9834" s="2">
        <v>-33.52</v>
      </c>
      <c r="I9834" s="2"/>
      <c r="J9834" s="2">
        <v>2057</v>
      </c>
      <c r="K9834" s="2">
        <v>20.57</v>
      </c>
      <c r="L9834" s="2">
        <v>0</v>
      </c>
      <c r="M9834" s="2">
        <v>0</v>
      </c>
      <c r="N9834" s="2" t="str">
        <f>"600611"</f>
        <v>600611</v>
      </c>
      <c r="O9834" s="2" t="str">
        <f>"A453612732"</f>
        <v>A453612732</v>
      </c>
      <c r="P9834" s="2" t="str">
        <f>"3094.13"</f>
        <v>3094.13</v>
      </c>
      <c r="Q9834" s="2">
        <v>28</v>
      </c>
      <c r="R9834" s="2">
        <f>Q9834*C9834</f>
        <v>2800</v>
      </c>
    </row>
    <row r="9835" spans="2:18">
      <c r="B9835" s="2" t="str">
        <f>"中国中车"</f>
        <v>中国中车</v>
      </c>
      <c r="C9835" s="2">
        <v>100</v>
      </c>
      <c r="D9835" s="2">
        <v>100</v>
      </c>
      <c r="E9835" s="2" t="str">
        <f>"人民币"</f>
        <v>人民币</v>
      </c>
      <c r="F9835" s="2">
        <v>26.395</v>
      </c>
      <c r="G9835" s="2">
        <v>-631.5</v>
      </c>
      <c r="H9835" s="2">
        <v>-23.92</v>
      </c>
      <c r="I9835" s="2"/>
      <c r="J9835" s="2">
        <v>2008</v>
      </c>
      <c r="K9835" s="2">
        <v>20.08</v>
      </c>
      <c r="L9835" s="2">
        <v>0</v>
      </c>
      <c r="M9835" s="2">
        <v>100</v>
      </c>
      <c r="N9835" s="2" t="str">
        <f>"601766"</f>
        <v>601766</v>
      </c>
      <c r="O9835" s="2" t="str">
        <f>"A453612732"</f>
        <v>A453612732</v>
      </c>
      <c r="P9835" s="2" t="str">
        <f>"2639.50"</f>
        <v>2639.50</v>
      </c>
      <c r="Q9835" s="2">
        <v>30</v>
      </c>
      <c r="R9835" s="2">
        <f>Q9835*C9835</f>
        <v>3000</v>
      </c>
    </row>
    <row r="9836" spans="2:18">
      <c r="B9836" s="2" t="s">
        <v>8</v>
      </c>
      <c r="C9836" s="2" t="s">
        <v>9</v>
      </c>
      <c r="D9836" s="4" t="s">
        <v>10</v>
      </c>
      <c r="E9836" s="4"/>
      <c r="F9836" s="4"/>
      <c r="G9836" s="2"/>
      <c r="H9836" s="2">
        <f>SUM(H9820:H9835)</f>
        <v>-178.38</v>
      </c>
      <c r="I9836" s="2"/>
      <c r="J9836" s="2"/>
      <c r="K9836" s="2"/>
      <c r="L9836" s="2"/>
      <c r="M9836" s="2"/>
      <c r="N9836" s="2"/>
      <c r="O9836" s="2"/>
      <c r="P9836" s="2"/>
      <c r="Q9836" s="2"/>
      <c r="R9836" s="2">
        <f>SUM(R9820:R9835)</f>
        <v>134800</v>
      </c>
    </row>
    <row r="9837" customFormat="1" spans="4:9">
      <c r="D9837" s="5"/>
      <c r="E9837" s="5"/>
      <c r="F9837" s="5"/>
      <c r="I9837" s="6">
        <v>42257</v>
      </c>
    </row>
    <row r="9838" customFormat="1" spans="11:11">
      <c r="K9838" s="6">
        <f>I9837+1</f>
        <v>42258</v>
      </c>
    </row>
    <row r="9839" customFormat="1" spans="3:12">
      <c r="C9839" t="s">
        <v>11</v>
      </c>
      <c r="L9839" s="7">
        <f ca="1">NOW()</f>
        <v>42259.9654398148</v>
      </c>
    </row>
    <row r="9840" customFormat="1" spans="10:10">
      <c r="J9840" t="e">
        <f>E9832+1</f>
        <v>#VALUE!</v>
      </c>
    </row>
    <row r="9841" customFormat="1" spans="7:7">
      <c r="G9841" t="s">
        <v>12</v>
      </c>
    </row>
    <row r="9842" customFormat="1" spans="6:6">
      <c r="F9842" t="s">
        <v>13</v>
      </c>
    </row>
    <row r="9843" spans="1:17">
      <c r="A9843" s="2" t="str">
        <f>"币种"</f>
        <v>币种</v>
      </c>
      <c r="B9843" s="2" t="str">
        <f>"余额"</f>
        <v>余额</v>
      </c>
      <c r="C9843" s="2" t="str">
        <f>"可用"</f>
        <v>可用</v>
      </c>
      <c r="D9843" s="2" t="str">
        <f>"可取"</f>
        <v>可取</v>
      </c>
      <c r="E9843" s="2" t="str">
        <f>"参考市值"</f>
        <v>参考市值</v>
      </c>
      <c r="F9843" s="2" t="str">
        <f>"资产"</f>
        <v>资产</v>
      </c>
      <c r="G9843" s="2" t="str">
        <f>"盈亏"</f>
        <v>盈亏</v>
      </c>
      <c r="H9843" s="2"/>
      <c r="I9843" s="2"/>
      <c r="J9843" s="2"/>
      <c r="K9843" s="2"/>
      <c r="L9843" s="2"/>
      <c r="M9843" s="2"/>
      <c r="N9843" s="2"/>
      <c r="O9843" s="2"/>
      <c r="P9843" s="2"/>
      <c r="Q9843" s="2"/>
    </row>
    <row r="9844" spans="1:17">
      <c r="A9844" s="2" t="str">
        <f>"人民币"</f>
        <v>人民币</v>
      </c>
      <c r="B9844" s="2" t="str">
        <f>"5508.71"</f>
        <v>5508.71</v>
      </c>
      <c r="C9844" s="2" t="str">
        <f>"138.54"</f>
        <v>138.54</v>
      </c>
      <c r="D9844" s="2" t="str">
        <f>"138.54"</f>
        <v>138.54</v>
      </c>
      <c r="E9844" s="2" t="str">
        <f>"91616.00"</f>
        <v>91616.00</v>
      </c>
      <c r="F9844" s="2" t="str">
        <f>"91754.54"</f>
        <v>91754.54</v>
      </c>
      <c r="G9844" s="2" t="str">
        <f>"-9194.42"</f>
        <v>-9194.42</v>
      </c>
      <c r="H9844" s="2"/>
      <c r="I9844" s="2"/>
      <c r="J9844" s="2"/>
      <c r="K9844" s="2"/>
      <c r="L9844" s="2"/>
      <c r="M9844" s="2"/>
      <c r="N9844" s="2"/>
      <c r="O9844" s="2"/>
      <c r="P9844" s="2"/>
      <c r="Q9844" s="2"/>
    </row>
    <row r="9845" spans="1:17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8"/>
    </row>
    <row r="9846" spans="1:18">
      <c r="A9846" s="2" t="s">
        <v>0</v>
      </c>
      <c r="B9846" s="2" t="str">
        <f>"证券数量"</f>
        <v>证券数量</v>
      </c>
      <c r="C9846" s="2" t="s">
        <v>1</v>
      </c>
      <c r="D9846" s="2" t="str">
        <f>"价格币种"</f>
        <v>价格币种</v>
      </c>
      <c r="E9846" s="2" t="str">
        <f>"成本价"</f>
        <v>成本价</v>
      </c>
      <c r="F9846" s="2" t="str">
        <f>"浮动盈亏"</f>
        <v>浮动盈亏</v>
      </c>
      <c r="G9846" s="2" t="str">
        <f>"盈亏比例(%)"</f>
        <v>盈亏比例(%)</v>
      </c>
      <c r="H9846" s="2" t="str">
        <f>"折算汇率"</f>
        <v>折算汇率</v>
      </c>
      <c r="I9846" s="2" t="str">
        <f>"最新市值"</f>
        <v>最新市值</v>
      </c>
      <c r="J9846" s="2" t="str">
        <f>"当前价"</f>
        <v>当前价</v>
      </c>
      <c r="K9846" s="2" t="str">
        <f>"今买数量"</f>
        <v>今买数量</v>
      </c>
      <c r="L9846" s="2" t="str">
        <f>"今卖数量"</f>
        <v>今卖数量</v>
      </c>
      <c r="M9846" s="2" t="str">
        <f>"证券代码"</f>
        <v>证券代码</v>
      </c>
      <c r="N9846" s="2" t="str">
        <f>"股东代码"</f>
        <v>股东代码</v>
      </c>
      <c r="O9846" s="2" t="str">
        <f>"成本金额"</f>
        <v>成本金额</v>
      </c>
      <c r="P9846" s="2" t="s">
        <v>2</v>
      </c>
      <c r="Q9846" s="2"/>
      <c r="R9846" s="2" t="s">
        <v>3</v>
      </c>
    </row>
    <row r="9847" spans="1:18">
      <c r="A9847" s="2" t="s">
        <v>4</v>
      </c>
      <c r="B9847" s="9" t="s">
        <v>5</v>
      </c>
      <c r="C9847" s="9" t="s">
        <v>5</v>
      </c>
      <c r="D9847" s="2" t="str">
        <f t="shared" ref="D9847:D9862" si="2937">"人民币"</f>
        <v>人民币</v>
      </c>
      <c r="E9847" s="2">
        <v>19.758</v>
      </c>
      <c r="F9847" s="2">
        <v>-1294.53</v>
      </c>
      <c r="G9847" s="2">
        <v>-8.19</v>
      </c>
      <c r="H9847" s="9" t="s">
        <v>6</v>
      </c>
      <c r="I9847" s="2">
        <v>14512</v>
      </c>
      <c r="J9847" s="2">
        <v>18.14</v>
      </c>
      <c r="K9847" s="2">
        <v>0</v>
      </c>
      <c r="L9847" s="2">
        <v>0</v>
      </c>
      <c r="M9847" s="2" t="str">
        <f>"000936"</f>
        <v>000936</v>
      </c>
      <c r="N9847" s="2" t="str">
        <f t="shared" ref="N9847:N9850" si="2938">"0157472516"</f>
        <v>0157472516</v>
      </c>
      <c r="O9847" s="2" t="str">
        <f>"15806.53"</f>
        <v>15806.53</v>
      </c>
      <c r="P9847" s="2">
        <v>30</v>
      </c>
      <c r="Q9847" s="2">
        <f t="shared" ref="Q9847:Q9862" si="2939">P9847*B9847</f>
        <v>24000</v>
      </c>
      <c r="R9847" s="2">
        <f t="shared" ref="R9847:R9862" si="2940">(Q9847-O9847)/O9847*100</f>
        <v>51.835981711356</v>
      </c>
    </row>
    <row r="9848" spans="1:18">
      <c r="A9848" s="2" t="str">
        <f>"创业板B"</f>
        <v>创业板B</v>
      </c>
      <c r="B9848" s="2">
        <v>10000</v>
      </c>
      <c r="C9848" s="2">
        <v>10000</v>
      </c>
      <c r="D9848" s="2" t="str">
        <f>"人民币"</f>
        <v>人民币</v>
      </c>
      <c r="E9848" s="2">
        <v>1.116</v>
      </c>
      <c r="F9848" s="2">
        <v>-927.5</v>
      </c>
      <c r="G9848" s="2">
        <v>-8.33</v>
      </c>
      <c r="H9848" s="2"/>
      <c r="I9848" s="2">
        <v>10230</v>
      </c>
      <c r="J9848" s="2">
        <v>1.023</v>
      </c>
      <c r="K9848" s="2">
        <v>0</v>
      </c>
      <c r="L9848" s="2">
        <v>0</v>
      </c>
      <c r="M9848" s="2" t="str">
        <f>"150153"</f>
        <v>150153</v>
      </c>
      <c r="N9848" s="2" t="str">
        <f>"0157472516"</f>
        <v>0157472516</v>
      </c>
      <c r="O9848" s="2" t="str">
        <f>"11157.50"</f>
        <v>11157.50</v>
      </c>
      <c r="P9848" s="2">
        <v>1.3</v>
      </c>
      <c r="Q9848" s="2">
        <f>P9848*B9848</f>
        <v>13000</v>
      </c>
      <c r="R9848" s="2">
        <f>(Q9848-O9848)/O9848*100</f>
        <v>16.5135559041004</v>
      </c>
    </row>
    <row r="9849" spans="1:18">
      <c r="A9849" s="2" t="s">
        <v>7</v>
      </c>
      <c r="B9849" s="2">
        <v>600</v>
      </c>
      <c r="C9849" s="2">
        <v>600</v>
      </c>
      <c r="D9849" s="2" t="str">
        <f>"人民币"</f>
        <v>人民币</v>
      </c>
      <c r="E9849" s="2">
        <v>17.548</v>
      </c>
      <c r="F9849" s="2">
        <v>-310.88</v>
      </c>
      <c r="G9849" s="2">
        <v>-2.95</v>
      </c>
      <c r="H9849" s="2"/>
      <c r="I9849" s="2">
        <v>10218</v>
      </c>
      <c r="J9849" s="2">
        <v>17.03</v>
      </c>
      <c r="K9849" s="2">
        <v>0</v>
      </c>
      <c r="L9849" s="2">
        <v>0</v>
      </c>
      <c r="M9849" s="2" t="str">
        <f>"600008"</f>
        <v>600008</v>
      </c>
      <c r="N9849" s="2" t="str">
        <f t="shared" ref="N9849:N9852" si="2941">"A453612732"</f>
        <v>A453612732</v>
      </c>
      <c r="O9849" s="2" t="str">
        <f>"10528.88"</f>
        <v>10528.88</v>
      </c>
      <c r="P9849" s="2">
        <v>25</v>
      </c>
      <c r="Q9849" s="2">
        <f>P9849*B9849</f>
        <v>15000</v>
      </c>
      <c r="R9849" s="2">
        <f>(Q9849-O9849)/O9849*100</f>
        <v>42.4652954540274</v>
      </c>
    </row>
    <row r="9850" spans="1:18">
      <c r="A9850" s="2" t="str">
        <f>"华英农业"</f>
        <v>华英农业</v>
      </c>
      <c r="B9850" s="2">
        <v>600</v>
      </c>
      <c r="C9850" s="2">
        <v>300</v>
      </c>
      <c r="D9850" s="2" t="str">
        <f>"人民币"</f>
        <v>人民币</v>
      </c>
      <c r="E9850" s="2">
        <v>14.948</v>
      </c>
      <c r="F9850" s="2">
        <v>-418.66</v>
      </c>
      <c r="G9850" s="2">
        <v>-4.67</v>
      </c>
      <c r="H9850" s="2"/>
      <c r="I9850" s="2">
        <v>8550</v>
      </c>
      <c r="J9850" s="2">
        <v>14.25</v>
      </c>
      <c r="K9850" s="2">
        <v>300</v>
      </c>
      <c r="L9850" s="2">
        <v>0</v>
      </c>
      <c r="M9850" s="2" t="str">
        <f>"002321"</f>
        <v>002321</v>
      </c>
      <c r="N9850" s="2" t="str">
        <f>"0157472516"</f>
        <v>0157472516</v>
      </c>
      <c r="O9850" s="2" t="str">
        <f>"8968.66"</f>
        <v>8968.66</v>
      </c>
      <c r="P9850" s="2">
        <v>25</v>
      </c>
      <c r="Q9850" s="2">
        <f>P9850*B9850</f>
        <v>15000</v>
      </c>
      <c r="R9850" s="2">
        <f>(Q9850-O9850)/O9850*100</f>
        <v>67.2490650777262</v>
      </c>
    </row>
    <row r="9851" spans="1:18">
      <c r="A9851" s="2" t="str">
        <f>"*ST阳化"</f>
        <v>*ST阳化</v>
      </c>
      <c r="B9851" s="2">
        <v>900</v>
      </c>
      <c r="C9851" s="2">
        <v>600</v>
      </c>
      <c r="D9851" s="2" t="str">
        <f>"人民币"</f>
        <v>人民币</v>
      </c>
      <c r="E9851" s="2">
        <v>7.599</v>
      </c>
      <c r="F9851" s="2">
        <v>-80.2</v>
      </c>
      <c r="G9851" s="2">
        <v>-1.17</v>
      </c>
      <c r="H9851" s="2"/>
      <c r="I9851" s="2">
        <v>6759</v>
      </c>
      <c r="J9851" s="2">
        <v>7.51</v>
      </c>
      <c r="K9851" s="2">
        <v>300</v>
      </c>
      <c r="L9851" s="2">
        <v>0</v>
      </c>
      <c r="M9851" s="2" t="str">
        <f>"600691"</f>
        <v>600691</v>
      </c>
      <c r="N9851" s="2" t="str">
        <f>"A453612732"</f>
        <v>A453612732</v>
      </c>
      <c r="O9851" s="2" t="str">
        <f>"6839.20"</f>
        <v>6839.20</v>
      </c>
      <c r="P9851" s="2">
        <v>11</v>
      </c>
      <c r="Q9851" s="2">
        <f>P9851*B9851</f>
        <v>9900</v>
      </c>
      <c r="R9851" s="2">
        <f>(Q9851-O9851)/O9851*100</f>
        <v>44.7537723710376</v>
      </c>
    </row>
    <row r="9852" spans="1:18">
      <c r="A9852" s="2" t="str">
        <f>"雪峰科技"</f>
        <v>雪峰科技</v>
      </c>
      <c r="B9852" s="2">
        <v>200</v>
      </c>
      <c r="C9852" s="2">
        <v>100</v>
      </c>
      <c r="D9852" s="2" t="str">
        <f>"人民币"</f>
        <v>人民币</v>
      </c>
      <c r="E9852" s="2">
        <v>37.898</v>
      </c>
      <c r="F9852" s="2">
        <v>-1239.59</v>
      </c>
      <c r="G9852" s="2">
        <v>-16.35</v>
      </c>
      <c r="H9852" s="2"/>
      <c r="I9852" s="2">
        <v>6340</v>
      </c>
      <c r="J9852" s="2">
        <v>31.7</v>
      </c>
      <c r="K9852" s="2">
        <v>100</v>
      </c>
      <c r="L9852" s="2">
        <v>0</v>
      </c>
      <c r="M9852" s="2" t="str">
        <f>"603227"</f>
        <v>603227</v>
      </c>
      <c r="N9852" s="2" t="str">
        <f>"A453612732"</f>
        <v>A453612732</v>
      </c>
      <c r="O9852" s="2" t="str">
        <f>"7579.59"</f>
        <v>7579.59</v>
      </c>
      <c r="P9852" s="2">
        <v>42</v>
      </c>
      <c r="Q9852" s="2">
        <f>P9852*B9852</f>
        <v>8400</v>
      </c>
      <c r="R9852" s="2">
        <f>(Q9852-O9852)/O9852*100</f>
        <v>10.8239363870605</v>
      </c>
    </row>
    <row r="9853" spans="1:18">
      <c r="A9853" s="2" t="str">
        <f>"三花股份"</f>
        <v>三花股份</v>
      </c>
      <c r="B9853" s="2">
        <v>400</v>
      </c>
      <c r="C9853" s="2">
        <v>400</v>
      </c>
      <c r="D9853" s="2" t="str">
        <f>"人民币"</f>
        <v>人民币</v>
      </c>
      <c r="E9853" s="2">
        <v>13.737</v>
      </c>
      <c r="F9853" s="2">
        <v>69.25</v>
      </c>
      <c r="G9853" s="2">
        <v>1.26</v>
      </c>
      <c r="H9853" s="2"/>
      <c r="I9853" s="2">
        <v>5564</v>
      </c>
      <c r="J9853" s="2">
        <v>13.91</v>
      </c>
      <c r="K9853" s="2">
        <v>0</v>
      </c>
      <c r="L9853" s="2">
        <v>0</v>
      </c>
      <c r="M9853" s="2" t="str">
        <f>"002050"</f>
        <v>002050</v>
      </c>
      <c r="N9853" s="2" t="str">
        <f t="shared" ref="N9853:N9858" si="2942">"0157472516"</f>
        <v>0157472516</v>
      </c>
      <c r="O9853" s="2" t="str">
        <f>"5494.75"</f>
        <v>5494.75</v>
      </c>
      <c r="P9853" s="2">
        <v>20</v>
      </c>
      <c r="Q9853" s="2">
        <f>P9853*B9853</f>
        <v>8000</v>
      </c>
      <c r="R9853" s="2">
        <f>(Q9853-O9853)/O9853*100</f>
        <v>45.5935210883116</v>
      </c>
    </row>
    <row r="9854" spans="1:18">
      <c r="A9854" s="2" t="str">
        <f>"农 产 品"</f>
        <v>农 产 品</v>
      </c>
      <c r="B9854" s="2">
        <v>200</v>
      </c>
      <c r="C9854" s="2">
        <v>200</v>
      </c>
      <c r="D9854" s="2" t="str">
        <f>"人民币"</f>
        <v>人民币</v>
      </c>
      <c r="E9854" s="2">
        <v>25.665</v>
      </c>
      <c r="F9854" s="2">
        <v>-601</v>
      </c>
      <c r="G9854" s="2">
        <v>-11.71</v>
      </c>
      <c r="H9854" s="2"/>
      <c r="I9854" s="2">
        <v>4532</v>
      </c>
      <c r="J9854" s="2">
        <v>22.66</v>
      </c>
      <c r="K9854" s="2">
        <v>0</v>
      </c>
      <c r="L9854" s="2">
        <v>0</v>
      </c>
      <c r="M9854" s="2" t="str">
        <f>"000061"</f>
        <v>000061</v>
      </c>
      <c r="N9854" s="2" t="str">
        <f>"0157472516"</f>
        <v>0157472516</v>
      </c>
      <c r="O9854" s="2" t="str">
        <f>"5133.00"</f>
        <v>5133.00</v>
      </c>
      <c r="P9854" s="2">
        <v>35</v>
      </c>
      <c r="Q9854" s="2">
        <f>P9854*B9854</f>
        <v>7000</v>
      </c>
      <c r="R9854" s="2">
        <f>(Q9854-O9854)/O9854*100</f>
        <v>36.3724917202416</v>
      </c>
    </row>
    <row r="9855" spans="1:18">
      <c r="A9855" s="2" t="str">
        <f>"北京城建"</f>
        <v>北京城建</v>
      </c>
      <c r="B9855" s="2">
        <v>200</v>
      </c>
      <c r="C9855" s="2">
        <v>200</v>
      </c>
      <c r="D9855" s="2" t="str">
        <f>"人民币"</f>
        <v>人民币</v>
      </c>
      <c r="E9855" s="2">
        <v>24.605</v>
      </c>
      <c r="F9855" s="2">
        <v>-394.99</v>
      </c>
      <c r="G9855" s="2">
        <v>-8.03</v>
      </c>
      <c r="H9855" s="2"/>
      <c r="I9855" s="2">
        <v>4526</v>
      </c>
      <c r="J9855" s="2">
        <v>22.63</v>
      </c>
      <c r="K9855" s="2">
        <v>0</v>
      </c>
      <c r="L9855" s="2">
        <v>0</v>
      </c>
      <c r="M9855" s="2" t="str">
        <f>"600266"</f>
        <v>600266</v>
      </c>
      <c r="N9855" s="2" t="str">
        <f t="shared" ref="N9855:N9857" si="2943">"A453612732"</f>
        <v>A453612732</v>
      </c>
      <c r="O9855" s="2" t="str">
        <f>"4920.99"</f>
        <v>4920.99</v>
      </c>
      <c r="P9855" s="2">
        <v>28</v>
      </c>
      <c r="Q9855" s="2">
        <f>P9855*B9855</f>
        <v>5600</v>
      </c>
      <c r="R9855" s="2">
        <f>(Q9855-O9855)/O9855*100</f>
        <v>13.7982397850839</v>
      </c>
    </row>
    <row r="9856" spans="1:18">
      <c r="A9856" s="2" t="str">
        <f>"上汽集团"</f>
        <v>上汽集团</v>
      </c>
      <c r="B9856" s="2">
        <v>200</v>
      </c>
      <c r="C9856" s="2">
        <v>200</v>
      </c>
      <c r="D9856" s="2" t="str">
        <f>"人民币"</f>
        <v>人民币</v>
      </c>
      <c r="E9856" s="2">
        <v>24.736</v>
      </c>
      <c r="F9856" s="2">
        <v>-449.12</v>
      </c>
      <c r="G9856" s="2">
        <v>-9.08</v>
      </c>
      <c r="H9856" s="2"/>
      <c r="I9856" s="2">
        <v>4498</v>
      </c>
      <c r="J9856" s="2">
        <v>22.49</v>
      </c>
      <c r="K9856" s="2">
        <v>0</v>
      </c>
      <c r="L9856" s="2">
        <v>0</v>
      </c>
      <c r="M9856" s="2" t="str">
        <f>"600104"</f>
        <v>600104</v>
      </c>
      <c r="N9856" s="2" t="str">
        <f>"A453612732"</f>
        <v>A453612732</v>
      </c>
      <c r="O9856" s="2" t="str">
        <f>"4947.12"</f>
        <v>4947.12</v>
      </c>
      <c r="P9856" s="2">
        <v>35</v>
      </c>
      <c r="Q9856" s="2">
        <f>P9856*B9856</f>
        <v>7000</v>
      </c>
      <c r="R9856" s="2">
        <f>(Q9856-O9856)/O9856*100</f>
        <v>41.4964666310904</v>
      </c>
    </row>
    <row r="9857" spans="1:18">
      <c r="A9857" s="2" t="str">
        <f>"中海集运"</f>
        <v>中海集运</v>
      </c>
      <c r="B9857" s="2">
        <v>400</v>
      </c>
      <c r="C9857" s="2">
        <v>400</v>
      </c>
      <c r="D9857" s="2" t="str">
        <f>"人民币"</f>
        <v>人民币</v>
      </c>
      <c r="E9857" s="2">
        <v>9.099</v>
      </c>
      <c r="F9857" s="2">
        <v>-167.68</v>
      </c>
      <c r="G9857" s="2">
        <v>-4.6</v>
      </c>
      <c r="H9857" s="2"/>
      <c r="I9857" s="2">
        <v>3472</v>
      </c>
      <c r="J9857" s="2">
        <v>8.68</v>
      </c>
      <c r="K9857" s="2">
        <v>0</v>
      </c>
      <c r="L9857" s="2">
        <v>0</v>
      </c>
      <c r="M9857" s="2" t="str">
        <f>"601866"</f>
        <v>601866</v>
      </c>
      <c r="N9857" s="2" t="str">
        <f>"A453612732"</f>
        <v>A453612732</v>
      </c>
      <c r="O9857" s="2" t="str">
        <f>"3639.68"</f>
        <v>3639.68</v>
      </c>
      <c r="P9857" s="2">
        <v>12</v>
      </c>
      <c r="Q9857" s="2">
        <f>P9857*B9857</f>
        <v>4800</v>
      </c>
      <c r="R9857" s="2">
        <f>(Q9857-O9857)/O9857*100</f>
        <v>31.8797256901706</v>
      </c>
    </row>
    <row r="9858" spans="1:18">
      <c r="A9858" s="2" t="str">
        <f>"中航军B"</f>
        <v>中航军B</v>
      </c>
      <c r="B9858" s="2">
        <v>3000</v>
      </c>
      <c r="C9858" s="2">
        <v>3000</v>
      </c>
      <c r="D9858" s="2" t="str">
        <f>"人民币"</f>
        <v>人民币</v>
      </c>
      <c r="E9858" s="2">
        <v>0.972</v>
      </c>
      <c r="F9858" s="2">
        <v>-62</v>
      </c>
      <c r="G9858" s="2">
        <v>-2.16</v>
      </c>
      <c r="H9858" s="2"/>
      <c r="I9858" s="2">
        <v>2853</v>
      </c>
      <c r="J9858" s="2">
        <v>0.951</v>
      </c>
      <c r="K9858" s="2">
        <v>0</v>
      </c>
      <c r="L9858" s="2">
        <v>0</v>
      </c>
      <c r="M9858" s="2" t="str">
        <f>"150222"</f>
        <v>150222</v>
      </c>
      <c r="N9858" s="2" t="str">
        <f>"0157472516"</f>
        <v>0157472516</v>
      </c>
      <c r="O9858" s="2" t="str">
        <f>"2915.00"</f>
        <v>2915.00</v>
      </c>
      <c r="P9858" s="2">
        <v>1.1</v>
      </c>
      <c r="Q9858" s="2">
        <f>P9858*B9858</f>
        <v>3300</v>
      </c>
      <c r="R9858" s="2">
        <f>(Q9858-O9858)/O9858*100</f>
        <v>13.2075471698113</v>
      </c>
    </row>
    <row r="9859" spans="1:18">
      <c r="A9859" s="2" t="str">
        <f>"华贸物流"</f>
        <v>华贸物流</v>
      </c>
      <c r="B9859" s="2">
        <v>200</v>
      </c>
      <c r="C9859" s="2">
        <v>200</v>
      </c>
      <c r="D9859" s="2" t="str">
        <f>"人民币"</f>
        <v>人民币</v>
      </c>
      <c r="E9859" s="2">
        <v>16.576</v>
      </c>
      <c r="F9859" s="2">
        <v>-473.12</v>
      </c>
      <c r="G9859" s="2">
        <v>-14.27</v>
      </c>
      <c r="H9859" s="2"/>
      <c r="I9859" s="2">
        <v>2842</v>
      </c>
      <c r="J9859" s="2">
        <v>14.21</v>
      </c>
      <c r="K9859" s="2">
        <v>0</v>
      </c>
      <c r="L9859" s="2">
        <v>0</v>
      </c>
      <c r="M9859" s="2" t="str">
        <f>"603128"</f>
        <v>603128</v>
      </c>
      <c r="N9859" s="2" t="str">
        <f t="shared" ref="N9859:N9862" si="2944">"A453612732"</f>
        <v>A453612732</v>
      </c>
      <c r="O9859" s="2" t="str">
        <f>"3315.12"</f>
        <v>3315.12</v>
      </c>
      <c r="P9859" s="2">
        <v>20</v>
      </c>
      <c r="Q9859" s="2">
        <f>P9859*B9859</f>
        <v>4000</v>
      </c>
      <c r="R9859" s="2">
        <f>(Q9859-O9859)/O9859*100</f>
        <v>20.6592823185888</v>
      </c>
    </row>
    <row r="9860" spans="1:18">
      <c r="A9860" s="2" t="str">
        <f>"盛达矿业"</f>
        <v>盛达矿业</v>
      </c>
      <c r="B9860" s="2">
        <v>100</v>
      </c>
      <c r="C9860" s="2">
        <v>100</v>
      </c>
      <c r="D9860" s="2" t="str">
        <f>"人民币"</f>
        <v>人民币</v>
      </c>
      <c r="E9860" s="2">
        <v>38.308</v>
      </c>
      <c r="F9860" s="2">
        <v>-1175.77</v>
      </c>
      <c r="G9860" s="2">
        <v>-30.69</v>
      </c>
      <c r="H9860" s="2"/>
      <c r="I9860" s="2">
        <v>2655</v>
      </c>
      <c r="J9860" s="2">
        <v>26.55</v>
      </c>
      <c r="K9860" s="2">
        <v>0</v>
      </c>
      <c r="L9860" s="2">
        <v>100</v>
      </c>
      <c r="M9860" s="2" t="str">
        <f>"000603"</f>
        <v>000603</v>
      </c>
      <c r="N9860" s="2" t="str">
        <f>"0157472516"</f>
        <v>0157472516</v>
      </c>
      <c r="O9860" s="2" t="str">
        <f>"3830.77"</f>
        <v>3830.77</v>
      </c>
      <c r="P9860" s="2">
        <v>40</v>
      </c>
      <c r="Q9860" s="2">
        <f>P9860*B9860</f>
        <v>4000</v>
      </c>
      <c r="R9860" s="2">
        <f>(Q9860-O9860)/O9860*100</f>
        <v>4.41764971533138</v>
      </c>
    </row>
    <row r="9861" spans="1:18">
      <c r="A9861" s="2" t="str">
        <f>"大众交通"</f>
        <v>大众交通</v>
      </c>
      <c r="B9861" s="2">
        <v>100</v>
      </c>
      <c r="C9861" s="2">
        <v>100</v>
      </c>
      <c r="D9861" s="2" t="str">
        <f>"人民币"</f>
        <v>人民币</v>
      </c>
      <c r="E9861" s="2">
        <v>30.941</v>
      </c>
      <c r="F9861" s="2">
        <v>-1037.13</v>
      </c>
      <c r="G9861" s="2">
        <v>-33.52</v>
      </c>
      <c r="H9861" s="2"/>
      <c r="I9861" s="2">
        <v>2057</v>
      </c>
      <c r="J9861" s="2">
        <v>20.57</v>
      </c>
      <c r="K9861" s="2">
        <v>0</v>
      </c>
      <c r="L9861" s="2">
        <v>0</v>
      </c>
      <c r="M9861" s="2" t="str">
        <f>"600611"</f>
        <v>600611</v>
      </c>
      <c r="N9861" s="2" t="str">
        <f>"A453612732"</f>
        <v>A453612732</v>
      </c>
      <c r="O9861" s="2" t="str">
        <f>"3094.13"</f>
        <v>3094.13</v>
      </c>
      <c r="P9861" s="2">
        <v>28</v>
      </c>
      <c r="Q9861" s="2">
        <f>P9861*B9861</f>
        <v>2800</v>
      </c>
      <c r="R9861" s="2">
        <f>(Q9861-O9861)/O9861*100</f>
        <v>-9.50606470962759</v>
      </c>
    </row>
    <row r="9862" spans="1:18">
      <c r="A9862" s="2" t="str">
        <f>"中国中车"</f>
        <v>中国中车</v>
      </c>
      <c r="B9862" s="2">
        <v>100</v>
      </c>
      <c r="C9862" s="2">
        <v>100</v>
      </c>
      <c r="D9862" s="2" t="str">
        <f>"人民币"</f>
        <v>人民币</v>
      </c>
      <c r="E9862" s="2">
        <v>26.395</v>
      </c>
      <c r="F9862" s="2">
        <v>-631.5</v>
      </c>
      <c r="G9862" s="2">
        <v>-23.92</v>
      </c>
      <c r="H9862" s="2"/>
      <c r="I9862" s="2">
        <v>2008</v>
      </c>
      <c r="J9862" s="2">
        <v>20.08</v>
      </c>
      <c r="K9862" s="2">
        <v>0</v>
      </c>
      <c r="L9862" s="2">
        <v>100</v>
      </c>
      <c r="M9862" s="2" t="str">
        <f>"601766"</f>
        <v>601766</v>
      </c>
      <c r="N9862" s="2" t="str">
        <f>"A453612732"</f>
        <v>A453612732</v>
      </c>
      <c r="O9862" s="2" t="str">
        <f>"2639.50"</f>
        <v>2639.50</v>
      </c>
      <c r="P9862" s="2">
        <v>30</v>
      </c>
      <c r="Q9862" s="2">
        <f>P9862*B9862</f>
        <v>3000</v>
      </c>
      <c r="R9862" s="2">
        <f>(Q9862-O9862)/O9862*100</f>
        <v>13.6578897518469</v>
      </c>
    </row>
    <row r="9863" spans="1:18">
      <c r="A9863" s="2" t="s">
        <v>8</v>
      </c>
      <c r="B9863" s="2" t="s">
        <v>9</v>
      </c>
      <c r="C9863" s="4" t="s">
        <v>10</v>
      </c>
      <c r="D9863" s="4"/>
      <c r="E9863" s="4"/>
      <c r="F9863" s="2"/>
      <c r="G9863" s="2">
        <f>SUM(G9847:G9862)</f>
        <v>-178.38</v>
      </c>
      <c r="H9863" s="2"/>
      <c r="I9863" s="2"/>
      <c r="J9863" s="2"/>
      <c r="K9863" s="2"/>
      <c r="L9863" s="2"/>
      <c r="M9863" s="2"/>
      <c r="N9863" s="2"/>
      <c r="O9863" s="2"/>
      <c r="P9863" s="2"/>
      <c r="Q9863" s="2">
        <f>SUM(Q9847:Q9862)</f>
        <v>134800</v>
      </c>
      <c r="R9863" s="2"/>
    </row>
    <row r="9864" customFormat="1" spans="3:8">
      <c r="C9864" s="5"/>
      <c r="D9864" s="5"/>
      <c r="E9864" s="5"/>
      <c r="H9864" s="6">
        <v>42257</v>
      </c>
    </row>
    <row r="9865" customFormat="1" spans="10:10">
      <c r="J9865" s="6">
        <f>H9864+1</f>
        <v>42258</v>
      </c>
    </row>
    <row r="9866" customFormat="1" spans="2:11">
      <c r="B9866" t="s">
        <v>11</v>
      </c>
      <c r="K9866" s="7">
        <f ca="1">NOW()</f>
        <v>42259.9654398148</v>
      </c>
    </row>
    <row r="9867" customFormat="1" spans="9:9">
      <c r="I9867" t="e">
        <f>D9859+1</f>
        <v>#VALUE!</v>
      </c>
    </row>
    <row r="9868" customFormat="1"/>
    <row r="9869" spans="1:18">
      <c r="A9869" s="2" t="s">
        <v>0</v>
      </c>
      <c r="B9869" s="2" t="str">
        <f>"证券数量"</f>
        <v>证券数量</v>
      </c>
      <c r="C9869" s="2" t="s">
        <v>1</v>
      </c>
      <c r="D9869" s="2" t="str">
        <f>"价格币种"</f>
        <v>价格币种</v>
      </c>
      <c r="E9869" s="2" t="str">
        <f>"成本价"</f>
        <v>成本价</v>
      </c>
      <c r="F9869" s="2" t="str">
        <f>"浮动盈亏"</f>
        <v>浮动盈亏</v>
      </c>
      <c r="G9869" s="2" t="str">
        <f>"盈亏比例(%)"</f>
        <v>盈亏比例(%)</v>
      </c>
      <c r="H9869" s="2" t="str">
        <f>"折算汇率"</f>
        <v>折算汇率</v>
      </c>
      <c r="I9869" s="2" t="str">
        <f>"最新市值"</f>
        <v>最新市值</v>
      </c>
      <c r="J9869" s="2" t="str">
        <f>"当前价"</f>
        <v>当前价</v>
      </c>
      <c r="K9869" s="2" t="str">
        <f>"今买数量"</f>
        <v>今买数量</v>
      </c>
      <c r="L9869" s="2" t="str">
        <f>"今卖数量"</f>
        <v>今卖数量</v>
      </c>
      <c r="M9869" s="2" t="str">
        <f>"证券代码"</f>
        <v>证券代码</v>
      </c>
      <c r="N9869" s="2" t="str">
        <f>"股东代码"</f>
        <v>股东代码</v>
      </c>
      <c r="O9869" s="2" t="str">
        <f>"成本金额"</f>
        <v>成本金额</v>
      </c>
      <c r="P9869" s="2" t="s">
        <v>2</v>
      </c>
      <c r="Q9869" s="2"/>
      <c r="R9869" s="2" t="s">
        <v>3</v>
      </c>
    </row>
    <row r="9870" spans="1:18">
      <c r="A9870" s="2" t="s">
        <v>4</v>
      </c>
      <c r="B9870" s="9" t="s">
        <v>5</v>
      </c>
      <c r="C9870" s="9" t="s">
        <v>5</v>
      </c>
      <c r="D9870" s="2" t="str">
        <f t="shared" ref="D9870:D9885" si="2945">"人民币"</f>
        <v>人民币</v>
      </c>
      <c r="E9870" s="2">
        <v>19.758</v>
      </c>
      <c r="F9870" s="2">
        <v>-1294.53</v>
      </c>
      <c r="G9870" s="2">
        <v>-8.19</v>
      </c>
      <c r="H9870" s="9" t="s">
        <v>6</v>
      </c>
      <c r="I9870" s="2">
        <v>14512</v>
      </c>
      <c r="J9870" s="2">
        <v>18.14</v>
      </c>
      <c r="K9870" s="2">
        <v>0</v>
      </c>
      <c r="L9870" s="2">
        <v>0</v>
      </c>
      <c r="M9870" s="2" t="str">
        <f>"000936"</f>
        <v>000936</v>
      </c>
      <c r="N9870" s="2" t="str">
        <f t="shared" ref="N9870:N9873" si="2946">"0157472516"</f>
        <v>0157472516</v>
      </c>
      <c r="O9870" s="2" t="str">
        <f>"15806.53"</f>
        <v>15806.53</v>
      </c>
      <c r="P9870" s="2">
        <v>30</v>
      </c>
      <c r="Q9870" s="2">
        <f t="shared" ref="Q9870:Q9885" si="2947">P9870*B9870</f>
        <v>24000</v>
      </c>
      <c r="R9870" s="2">
        <f t="shared" ref="R9870:R9885" si="2948">(Q9870-O9870)/O9870*100</f>
        <v>51.835981711356</v>
      </c>
    </row>
    <row r="9871" spans="1:18">
      <c r="A9871" s="2" t="str">
        <f>"创业板B"</f>
        <v>创业板B</v>
      </c>
      <c r="B9871" s="2">
        <v>10000</v>
      </c>
      <c r="C9871" s="2">
        <v>10000</v>
      </c>
      <c r="D9871" s="2" t="str">
        <f>"人民币"</f>
        <v>人民币</v>
      </c>
      <c r="E9871" s="2">
        <v>1.116</v>
      </c>
      <c r="F9871" s="2">
        <v>-927.5</v>
      </c>
      <c r="G9871" s="2">
        <v>-8.33</v>
      </c>
      <c r="H9871" s="2"/>
      <c r="I9871" s="2">
        <v>10230</v>
      </c>
      <c r="J9871" s="2">
        <v>1.023</v>
      </c>
      <c r="K9871" s="2">
        <v>0</v>
      </c>
      <c r="L9871" s="2">
        <v>0</v>
      </c>
      <c r="M9871" s="2" t="str">
        <f>"150153"</f>
        <v>150153</v>
      </c>
      <c r="N9871" s="2" t="str">
        <f>"0157472516"</f>
        <v>0157472516</v>
      </c>
      <c r="O9871" s="2" t="str">
        <f>"11157.50"</f>
        <v>11157.50</v>
      </c>
      <c r="P9871" s="2">
        <v>1.3</v>
      </c>
      <c r="Q9871" s="2">
        <f>P9871*B9871</f>
        <v>13000</v>
      </c>
      <c r="R9871" s="2">
        <f>(Q9871-O9871)/O9871*100</f>
        <v>16.5135559041004</v>
      </c>
    </row>
    <row r="9872" spans="1:18">
      <c r="A9872" s="2" t="s">
        <v>7</v>
      </c>
      <c r="B9872" s="2">
        <v>600</v>
      </c>
      <c r="C9872" s="2">
        <v>600</v>
      </c>
      <c r="D9872" s="2" t="str">
        <f>"人民币"</f>
        <v>人民币</v>
      </c>
      <c r="E9872" s="2">
        <v>17.548</v>
      </c>
      <c r="F9872" s="2">
        <v>-310.88</v>
      </c>
      <c r="G9872" s="2">
        <v>-2.95</v>
      </c>
      <c r="H9872" s="2"/>
      <c r="I9872" s="2">
        <v>10218</v>
      </c>
      <c r="J9872" s="2">
        <v>17.03</v>
      </c>
      <c r="K9872" s="2">
        <v>0</v>
      </c>
      <c r="L9872" s="2">
        <v>0</v>
      </c>
      <c r="M9872" s="2" t="str">
        <f>"600008"</f>
        <v>600008</v>
      </c>
      <c r="N9872" s="2" t="str">
        <f t="shared" ref="N9872:N9875" si="2949">"A453612732"</f>
        <v>A453612732</v>
      </c>
      <c r="O9872" s="2" t="str">
        <f>"10528.88"</f>
        <v>10528.88</v>
      </c>
      <c r="P9872" s="2">
        <v>25</v>
      </c>
      <c r="Q9872" s="2">
        <f>P9872*B9872</f>
        <v>15000</v>
      </c>
      <c r="R9872" s="2">
        <f>(Q9872-O9872)/O9872*100</f>
        <v>42.4652954540274</v>
      </c>
    </row>
    <row r="9873" spans="1:18">
      <c r="A9873" s="2" t="str">
        <f>"华英农业"</f>
        <v>华英农业</v>
      </c>
      <c r="B9873" s="2">
        <v>600</v>
      </c>
      <c r="C9873" s="2">
        <v>300</v>
      </c>
      <c r="D9873" s="2" t="str">
        <f>"人民币"</f>
        <v>人民币</v>
      </c>
      <c r="E9873" s="2">
        <v>14.948</v>
      </c>
      <c r="F9873" s="2">
        <v>-418.66</v>
      </c>
      <c r="G9873" s="2">
        <v>-4.67</v>
      </c>
      <c r="H9873" s="2"/>
      <c r="I9873" s="2">
        <v>8550</v>
      </c>
      <c r="J9873" s="2">
        <v>14.25</v>
      </c>
      <c r="K9873" s="2">
        <v>300</v>
      </c>
      <c r="L9873" s="2">
        <v>0</v>
      </c>
      <c r="M9873" s="2" t="str">
        <f>"002321"</f>
        <v>002321</v>
      </c>
      <c r="N9873" s="2" t="str">
        <f>"0157472516"</f>
        <v>0157472516</v>
      </c>
      <c r="O9873" s="2" t="str">
        <f>"8968.66"</f>
        <v>8968.66</v>
      </c>
      <c r="P9873" s="2">
        <v>25</v>
      </c>
      <c r="Q9873" s="2">
        <f>P9873*B9873</f>
        <v>15000</v>
      </c>
      <c r="R9873" s="2">
        <f>(Q9873-O9873)/O9873*100</f>
        <v>67.2490650777262</v>
      </c>
    </row>
    <row r="9874" spans="1:18">
      <c r="A9874" s="2" t="str">
        <f>"*ST阳化"</f>
        <v>*ST阳化</v>
      </c>
      <c r="B9874" s="2">
        <v>900</v>
      </c>
      <c r="C9874" s="2">
        <v>600</v>
      </c>
      <c r="D9874" s="2" t="str">
        <f>"人民币"</f>
        <v>人民币</v>
      </c>
      <c r="E9874" s="2">
        <v>7.599</v>
      </c>
      <c r="F9874" s="2">
        <v>-80.2</v>
      </c>
      <c r="G9874" s="2">
        <v>-1.17</v>
      </c>
      <c r="H9874" s="2"/>
      <c r="I9874" s="2">
        <v>6759</v>
      </c>
      <c r="J9874" s="2">
        <v>7.51</v>
      </c>
      <c r="K9874" s="2">
        <v>300</v>
      </c>
      <c r="L9874" s="2">
        <v>0</v>
      </c>
      <c r="M9874" s="2" t="str">
        <f>"600691"</f>
        <v>600691</v>
      </c>
      <c r="N9874" s="2" t="str">
        <f>"A453612732"</f>
        <v>A453612732</v>
      </c>
      <c r="O9874" s="2" t="str">
        <f>"6839.20"</f>
        <v>6839.20</v>
      </c>
      <c r="P9874" s="2">
        <v>11</v>
      </c>
      <c r="Q9874" s="2">
        <f>P9874*B9874</f>
        <v>9900</v>
      </c>
      <c r="R9874" s="2">
        <f>(Q9874-O9874)/O9874*100</f>
        <v>44.7537723710376</v>
      </c>
    </row>
    <row r="9875" spans="1:18">
      <c r="A9875" s="2" t="str">
        <f>"雪峰科技"</f>
        <v>雪峰科技</v>
      </c>
      <c r="B9875" s="2">
        <v>200</v>
      </c>
      <c r="C9875" s="2">
        <v>100</v>
      </c>
      <c r="D9875" s="2" t="str">
        <f>"人民币"</f>
        <v>人民币</v>
      </c>
      <c r="E9875" s="2">
        <v>37.898</v>
      </c>
      <c r="F9875" s="2">
        <v>-1239.59</v>
      </c>
      <c r="G9875" s="2">
        <v>-16.35</v>
      </c>
      <c r="H9875" s="2"/>
      <c r="I9875" s="2">
        <v>6340</v>
      </c>
      <c r="J9875" s="2">
        <v>31.7</v>
      </c>
      <c r="K9875" s="2">
        <v>100</v>
      </c>
      <c r="L9875" s="2">
        <v>0</v>
      </c>
      <c r="M9875" s="2" t="str">
        <f>"603227"</f>
        <v>603227</v>
      </c>
      <c r="N9875" s="2" t="str">
        <f>"A453612732"</f>
        <v>A453612732</v>
      </c>
      <c r="O9875" s="2" t="str">
        <f>"7579.59"</f>
        <v>7579.59</v>
      </c>
      <c r="P9875" s="2">
        <v>42</v>
      </c>
      <c r="Q9875" s="2">
        <f>P9875*B9875</f>
        <v>8400</v>
      </c>
      <c r="R9875" s="2">
        <f>(Q9875-O9875)/O9875*100</f>
        <v>10.8239363870605</v>
      </c>
    </row>
    <row r="9876" spans="1:18">
      <c r="A9876" s="2" t="str">
        <f>"三花股份"</f>
        <v>三花股份</v>
      </c>
      <c r="B9876" s="2">
        <v>400</v>
      </c>
      <c r="C9876" s="2">
        <v>400</v>
      </c>
      <c r="D9876" s="2" t="str">
        <f>"人民币"</f>
        <v>人民币</v>
      </c>
      <c r="E9876" s="2">
        <v>13.737</v>
      </c>
      <c r="F9876" s="2">
        <v>69.25</v>
      </c>
      <c r="G9876" s="2">
        <v>1.26</v>
      </c>
      <c r="H9876" s="2"/>
      <c r="I9876" s="2">
        <v>5564</v>
      </c>
      <c r="J9876" s="2">
        <v>13.91</v>
      </c>
      <c r="K9876" s="2">
        <v>0</v>
      </c>
      <c r="L9876" s="2">
        <v>0</v>
      </c>
      <c r="M9876" s="2" t="str">
        <f>"002050"</f>
        <v>002050</v>
      </c>
      <c r="N9876" s="2" t="str">
        <f t="shared" ref="N9876:N9881" si="2950">"0157472516"</f>
        <v>0157472516</v>
      </c>
      <c r="O9876" s="2" t="str">
        <f>"5494.75"</f>
        <v>5494.75</v>
      </c>
      <c r="P9876" s="2">
        <v>20</v>
      </c>
      <c r="Q9876" s="2">
        <f>P9876*B9876</f>
        <v>8000</v>
      </c>
      <c r="R9876" s="2">
        <f>(Q9876-O9876)/O9876*100</f>
        <v>45.5935210883116</v>
      </c>
    </row>
    <row r="9877" spans="1:18">
      <c r="A9877" s="2" t="str">
        <f>"农 产 品"</f>
        <v>农 产 品</v>
      </c>
      <c r="B9877" s="2">
        <v>200</v>
      </c>
      <c r="C9877" s="2">
        <v>200</v>
      </c>
      <c r="D9877" s="2" t="str">
        <f>"人民币"</f>
        <v>人民币</v>
      </c>
      <c r="E9877" s="2">
        <v>25.665</v>
      </c>
      <c r="F9877" s="2">
        <v>-601</v>
      </c>
      <c r="G9877" s="2">
        <v>-11.71</v>
      </c>
      <c r="H9877" s="2"/>
      <c r="I9877" s="2">
        <v>4532</v>
      </c>
      <c r="J9877" s="2">
        <v>22.66</v>
      </c>
      <c r="K9877" s="2">
        <v>0</v>
      </c>
      <c r="L9877" s="2">
        <v>0</v>
      </c>
      <c r="M9877" s="2" t="str">
        <f>"000061"</f>
        <v>000061</v>
      </c>
      <c r="N9877" s="2" t="str">
        <f>"0157472516"</f>
        <v>0157472516</v>
      </c>
      <c r="O9877" s="2" t="str">
        <f>"5133.00"</f>
        <v>5133.00</v>
      </c>
      <c r="P9877" s="2">
        <v>35</v>
      </c>
      <c r="Q9877" s="2">
        <f>P9877*B9877</f>
        <v>7000</v>
      </c>
      <c r="R9877" s="2">
        <f>(Q9877-O9877)/O9877*100</f>
        <v>36.3724917202416</v>
      </c>
    </row>
    <row r="9878" spans="1:18">
      <c r="A9878" s="2" t="str">
        <f>"北京城建"</f>
        <v>北京城建</v>
      </c>
      <c r="B9878" s="2">
        <v>200</v>
      </c>
      <c r="C9878" s="2">
        <v>200</v>
      </c>
      <c r="D9878" s="2" t="str">
        <f>"人民币"</f>
        <v>人民币</v>
      </c>
      <c r="E9878" s="2">
        <v>24.605</v>
      </c>
      <c r="F9878" s="2">
        <v>-394.99</v>
      </c>
      <c r="G9878" s="2">
        <v>-8.03</v>
      </c>
      <c r="H9878" s="2"/>
      <c r="I9878" s="2">
        <v>4526</v>
      </c>
      <c r="J9878" s="2">
        <v>22.63</v>
      </c>
      <c r="K9878" s="2">
        <v>0</v>
      </c>
      <c r="L9878" s="2">
        <v>0</v>
      </c>
      <c r="M9878" s="2" t="str">
        <f>"600266"</f>
        <v>600266</v>
      </c>
      <c r="N9878" s="2" t="str">
        <f t="shared" ref="N9878:N9880" si="2951">"A453612732"</f>
        <v>A453612732</v>
      </c>
      <c r="O9878" s="2" t="str">
        <f>"4920.99"</f>
        <v>4920.99</v>
      </c>
      <c r="P9878" s="2">
        <v>28</v>
      </c>
      <c r="Q9878" s="2">
        <f>P9878*B9878</f>
        <v>5600</v>
      </c>
      <c r="R9878" s="2">
        <f>(Q9878-O9878)/O9878*100</f>
        <v>13.7982397850839</v>
      </c>
    </row>
    <row r="9879" spans="1:18">
      <c r="A9879" s="2" t="str">
        <f>"上汽集团"</f>
        <v>上汽集团</v>
      </c>
      <c r="B9879" s="2">
        <v>200</v>
      </c>
      <c r="C9879" s="2">
        <v>200</v>
      </c>
      <c r="D9879" s="2" t="str">
        <f>"人民币"</f>
        <v>人民币</v>
      </c>
      <c r="E9879" s="2">
        <v>24.736</v>
      </c>
      <c r="F9879" s="2">
        <v>-449.12</v>
      </c>
      <c r="G9879" s="2">
        <v>-9.08</v>
      </c>
      <c r="H9879" s="2"/>
      <c r="I9879" s="2">
        <v>4498</v>
      </c>
      <c r="J9879" s="2">
        <v>22.49</v>
      </c>
      <c r="K9879" s="2">
        <v>0</v>
      </c>
      <c r="L9879" s="2">
        <v>0</v>
      </c>
      <c r="M9879" s="2" t="str">
        <f>"600104"</f>
        <v>600104</v>
      </c>
      <c r="N9879" s="2" t="str">
        <f>"A453612732"</f>
        <v>A453612732</v>
      </c>
      <c r="O9879" s="2" t="str">
        <f>"4947.12"</f>
        <v>4947.12</v>
      </c>
      <c r="P9879" s="2">
        <v>35</v>
      </c>
      <c r="Q9879" s="2">
        <f>P9879*B9879</f>
        <v>7000</v>
      </c>
      <c r="R9879" s="2">
        <f>(Q9879-O9879)/O9879*100</f>
        <v>41.4964666310904</v>
      </c>
    </row>
    <row r="9880" spans="1:18">
      <c r="A9880" s="2" t="str">
        <f>"中海集运"</f>
        <v>中海集运</v>
      </c>
      <c r="B9880" s="2">
        <v>400</v>
      </c>
      <c r="C9880" s="2">
        <v>400</v>
      </c>
      <c r="D9880" s="2" t="str">
        <f>"人民币"</f>
        <v>人民币</v>
      </c>
      <c r="E9880" s="2">
        <v>9.099</v>
      </c>
      <c r="F9880" s="2">
        <v>-167.68</v>
      </c>
      <c r="G9880" s="2">
        <v>-4.6</v>
      </c>
      <c r="H9880" s="2"/>
      <c r="I9880" s="2">
        <v>3472</v>
      </c>
      <c r="J9880" s="2">
        <v>8.68</v>
      </c>
      <c r="K9880" s="2">
        <v>0</v>
      </c>
      <c r="L9880" s="2">
        <v>0</v>
      </c>
      <c r="M9880" s="2" t="str">
        <f>"601866"</f>
        <v>601866</v>
      </c>
      <c r="N9880" s="2" t="str">
        <f>"A453612732"</f>
        <v>A453612732</v>
      </c>
      <c r="O9880" s="2" t="str">
        <f>"3639.68"</f>
        <v>3639.68</v>
      </c>
      <c r="P9880" s="2">
        <v>12</v>
      </c>
      <c r="Q9880" s="2">
        <f>P9880*B9880</f>
        <v>4800</v>
      </c>
      <c r="R9880" s="2">
        <f>(Q9880-O9880)/O9880*100</f>
        <v>31.8797256901706</v>
      </c>
    </row>
    <row r="9881" spans="1:18">
      <c r="A9881" s="2" t="str">
        <f>"中航军B"</f>
        <v>中航军B</v>
      </c>
      <c r="B9881" s="2">
        <v>3000</v>
      </c>
      <c r="C9881" s="2">
        <v>3000</v>
      </c>
      <c r="D9881" s="2" t="str">
        <f>"人民币"</f>
        <v>人民币</v>
      </c>
      <c r="E9881" s="2">
        <v>0.972</v>
      </c>
      <c r="F9881" s="2">
        <v>-62</v>
      </c>
      <c r="G9881" s="2">
        <v>-2.16</v>
      </c>
      <c r="H9881" s="2"/>
      <c r="I9881" s="2">
        <v>2853</v>
      </c>
      <c r="J9881" s="2">
        <v>0.951</v>
      </c>
      <c r="K9881" s="2">
        <v>0</v>
      </c>
      <c r="L9881" s="2">
        <v>0</v>
      </c>
      <c r="M9881" s="2" t="str">
        <f>"150222"</f>
        <v>150222</v>
      </c>
      <c r="N9881" s="2" t="str">
        <f>"0157472516"</f>
        <v>0157472516</v>
      </c>
      <c r="O9881" s="2" t="str">
        <f>"2915.00"</f>
        <v>2915.00</v>
      </c>
      <c r="P9881" s="2">
        <v>1.1</v>
      </c>
      <c r="Q9881" s="2">
        <f>P9881*B9881</f>
        <v>3300</v>
      </c>
      <c r="R9881" s="2">
        <f>(Q9881-O9881)/O9881*100</f>
        <v>13.2075471698113</v>
      </c>
    </row>
    <row r="9882" spans="1:18">
      <c r="A9882" s="2" t="str">
        <f>"华贸物流"</f>
        <v>华贸物流</v>
      </c>
      <c r="B9882" s="2">
        <v>200</v>
      </c>
      <c r="C9882" s="2">
        <v>200</v>
      </c>
      <c r="D9882" s="2" t="str">
        <f>"人民币"</f>
        <v>人民币</v>
      </c>
      <c r="E9882" s="2">
        <v>16.576</v>
      </c>
      <c r="F9882" s="2">
        <v>-473.12</v>
      </c>
      <c r="G9882" s="2">
        <v>-14.27</v>
      </c>
      <c r="H9882" s="2"/>
      <c r="I9882" s="2">
        <v>2842</v>
      </c>
      <c r="J9882" s="2">
        <v>14.21</v>
      </c>
      <c r="K9882" s="2">
        <v>0</v>
      </c>
      <c r="L9882" s="2">
        <v>0</v>
      </c>
      <c r="M9882" s="2" t="str">
        <f>"603128"</f>
        <v>603128</v>
      </c>
      <c r="N9882" s="2" t="str">
        <f t="shared" ref="N9882:N9885" si="2952">"A453612732"</f>
        <v>A453612732</v>
      </c>
      <c r="O9882" s="2" t="str">
        <f>"3315.12"</f>
        <v>3315.12</v>
      </c>
      <c r="P9882" s="2">
        <v>20</v>
      </c>
      <c r="Q9882" s="2">
        <f>P9882*B9882</f>
        <v>4000</v>
      </c>
      <c r="R9882" s="2">
        <f>(Q9882-O9882)/O9882*100</f>
        <v>20.6592823185888</v>
      </c>
    </row>
    <row r="9883" spans="1:18">
      <c r="A9883" s="2" t="str">
        <f>"盛达矿业"</f>
        <v>盛达矿业</v>
      </c>
      <c r="B9883" s="2">
        <v>100</v>
      </c>
      <c r="C9883" s="2">
        <v>100</v>
      </c>
      <c r="D9883" s="2" t="str">
        <f>"人民币"</f>
        <v>人民币</v>
      </c>
      <c r="E9883" s="2">
        <v>38.308</v>
      </c>
      <c r="F9883" s="2">
        <v>-1175.77</v>
      </c>
      <c r="G9883" s="2">
        <v>-30.69</v>
      </c>
      <c r="H9883" s="2"/>
      <c r="I9883" s="2">
        <v>2655</v>
      </c>
      <c r="J9883" s="2">
        <v>26.55</v>
      </c>
      <c r="K9883" s="2">
        <v>0</v>
      </c>
      <c r="L9883" s="2">
        <v>100</v>
      </c>
      <c r="M9883" s="2" t="str">
        <f>"000603"</f>
        <v>000603</v>
      </c>
      <c r="N9883" s="2" t="str">
        <f>"0157472516"</f>
        <v>0157472516</v>
      </c>
      <c r="O9883" s="2" t="str">
        <f>"3830.77"</f>
        <v>3830.77</v>
      </c>
      <c r="P9883" s="2">
        <v>40</v>
      </c>
      <c r="Q9883" s="2">
        <f>P9883*B9883</f>
        <v>4000</v>
      </c>
      <c r="R9883" s="2">
        <f>(Q9883-O9883)/O9883*100</f>
        <v>4.41764971533138</v>
      </c>
    </row>
    <row r="9884" spans="1:18">
      <c r="A9884" s="2" t="str">
        <f>"大众交通"</f>
        <v>大众交通</v>
      </c>
      <c r="B9884" s="2">
        <v>100</v>
      </c>
      <c r="C9884" s="2">
        <v>100</v>
      </c>
      <c r="D9884" s="2" t="str">
        <f>"人民币"</f>
        <v>人民币</v>
      </c>
      <c r="E9884" s="2">
        <v>30.941</v>
      </c>
      <c r="F9884" s="2">
        <v>-1037.13</v>
      </c>
      <c r="G9884" s="2">
        <v>-33.52</v>
      </c>
      <c r="H9884" s="2"/>
      <c r="I9884" s="2">
        <v>2057</v>
      </c>
      <c r="J9884" s="2">
        <v>20.57</v>
      </c>
      <c r="K9884" s="2">
        <v>0</v>
      </c>
      <c r="L9884" s="2">
        <v>0</v>
      </c>
      <c r="M9884" s="2" t="str">
        <f>"600611"</f>
        <v>600611</v>
      </c>
      <c r="N9884" s="2" t="str">
        <f>"A453612732"</f>
        <v>A453612732</v>
      </c>
      <c r="O9884" s="2" t="str">
        <f>"3094.13"</f>
        <v>3094.13</v>
      </c>
      <c r="P9884" s="2">
        <v>28</v>
      </c>
      <c r="Q9884" s="2">
        <f>P9884*B9884</f>
        <v>2800</v>
      </c>
      <c r="R9884" s="2">
        <f>(Q9884-O9884)/O9884*100</f>
        <v>-9.50606470962759</v>
      </c>
    </row>
    <row r="9885" spans="1:18">
      <c r="A9885" s="2" t="str">
        <f>"中国中车"</f>
        <v>中国中车</v>
      </c>
      <c r="B9885" s="2">
        <v>100</v>
      </c>
      <c r="C9885" s="2">
        <v>100</v>
      </c>
      <c r="D9885" s="2" t="str">
        <f>"人民币"</f>
        <v>人民币</v>
      </c>
      <c r="E9885" s="2">
        <v>26.395</v>
      </c>
      <c r="F9885" s="2">
        <v>-631.5</v>
      </c>
      <c r="G9885" s="2">
        <v>-23.92</v>
      </c>
      <c r="H9885" s="2"/>
      <c r="I9885" s="2">
        <v>2008</v>
      </c>
      <c r="J9885" s="2">
        <v>20.08</v>
      </c>
      <c r="K9885" s="2">
        <v>0</v>
      </c>
      <c r="L9885" s="2">
        <v>100</v>
      </c>
      <c r="M9885" s="2" t="str">
        <f>"601766"</f>
        <v>601766</v>
      </c>
      <c r="N9885" s="2" t="str">
        <f>"A453612732"</f>
        <v>A453612732</v>
      </c>
      <c r="O9885" s="2" t="str">
        <f>"2639.50"</f>
        <v>2639.50</v>
      </c>
      <c r="P9885" s="2">
        <v>30</v>
      </c>
      <c r="Q9885" s="2">
        <f>P9885*B9885</f>
        <v>3000</v>
      </c>
      <c r="R9885" s="2">
        <f>(Q9885-O9885)/O9885*100</f>
        <v>13.6578897518469</v>
      </c>
    </row>
    <row r="9886" spans="1:18">
      <c r="A9886" s="2" t="s">
        <v>8</v>
      </c>
      <c r="B9886" s="2" t="s">
        <v>9</v>
      </c>
      <c r="C9886" s="4" t="s">
        <v>10</v>
      </c>
      <c r="D9886" s="4"/>
      <c r="E9886" s="4"/>
      <c r="F9886" s="2"/>
      <c r="G9886" s="2">
        <f>SUM(G9870:G9885)</f>
        <v>-178.38</v>
      </c>
      <c r="H9886" s="2"/>
      <c r="I9886" s="2"/>
      <c r="J9886" s="2"/>
      <c r="K9886" s="2"/>
      <c r="L9886" s="2"/>
      <c r="M9886" s="2"/>
      <c r="N9886" s="2"/>
      <c r="O9886" s="2"/>
      <c r="P9886" s="2"/>
      <c r="Q9886" s="2">
        <f>SUM(Q9870:Q9885)</f>
        <v>134800</v>
      </c>
      <c r="R9886" s="2"/>
    </row>
    <row r="9887" customFormat="1" spans="3:8">
      <c r="C9887" s="5"/>
      <c r="D9887" s="5"/>
      <c r="E9887" s="5"/>
      <c r="H9887" s="6">
        <v>42257</v>
      </c>
    </row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spans="2:18">
      <c r="B9899" s="2" t="str">
        <f>"币种"</f>
        <v>币种</v>
      </c>
      <c r="C9899" s="2" t="str">
        <f>"余额"</f>
        <v>余额</v>
      </c>
      <c r="D9899" s="2" t="str">
        <f>"可用"</f>
        <v>可用</v>
      </c>
      <c r="E9899" s="2" t="str">
        <f>"可取"</f>
        <v>可取</v>
      </c>
      <c r="F9899" s="2" t="str">
        <f>"参考市值"</f>
        <v>参考市值</v>
      </c>
      <c r="G9899" s="2" t="str">
        <f>"资产"</f>
        <v>资产</v>
      </c>
      <c r="H9899" s="2" t="str">
        <f>"盈亏"</f>
        <v>盈亏</v>
      </c>
      <c r="I9899" s="2"/>
      <c r="J9899" s="2"/>
      <c r="K9899" s="2"/>
      <c r="L9899" s="2"/>
      <c r="M9899" s="2"/>
      <c r="N9899" s="2"/>
      <c r="O9899" s="2"/>
      <c r="P9899" s="2"/>
      <c r="Q9899" s="2"/>
      <c r="R9899" s="2"/>
    </row>
    <row r="9900" spans="2:18">
      <c r="B9900" s="2" t="str">
        <f>"人民币"</f>
        <v>人民币</v>
      </c>
      <c r="C9900" s="2" t="str">
        <f>"5508.71"</f>
        <v>5508.71</v>
      </c>
      <c r="D9900" s="2" t="str">
        <f>"138.54"</f>
        <v>138.54</v>
      </c>
      <c r="E9900" s="2" t="str">
        <f>"138.54"</f>
        <v>138.54</v>
      </c>
      <c r="F9900" s="2" t="str">
        <f>"91616.00"</f>
        <v>91616.00</v>
      </c>
      <c r="G9900" s="2" t="str">
        <f>"91754.54"</f>
        <v>91754.54</v>
      </c>
      <c r="H9900" s="2" t="str">
        <f>"-9194.42"</f>
        <v>-9194.42</v>
      </c>
      <c r="I9900" s="2"/>
      <c r="J9900" s="2"/>
      <c r="K9900" s="2"/>
      <c r="L9900" s="2"/>
      <c r="M9900" s="2"/>
      <c r="N9900" s="2"/>
      <c r="O9900" s="2"/>
      <c r="P9900" s="2"/>
      <c r="Q9900" s="2"/>
      <c r="R9900" s="2"/>
    </row>
    <row r="9901" spans="2:18"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8"/>
    </row>
    <row r="9902" spans="2:18">
      <c r="B9902" s="2" t="s">
        <v>0</v>
      </c>
      <c r="C9902" s="2" t="str">
        <f>"证券数量"</f>
        <v>证券数量</v>
      </c>
      <c r="D9902" s="2" t="s">
        <v>1</v>
      </c>
      <c r="E9902" s="2" t="str">
        <f>"价格币种"</f>
        <v>价格币种</v>
      </c>
      <c r="F9902" s="2" t="str">
        <f>"成本价"</f>
        <v>成本价</v>
      </c>
      <c r="G9902" s="2" t="str">
        <f>"浮动盈亏"</f>
        <v>浮动盈亏</v>
      </c>
      <c r="H9902" s="2" t="str">
        <f>"盈亏比例(%)"</f>
        <v>盈亏比例(%)</v>
      </c>
      <c r="I9902" s="2" t="str">
        <f>"折算汇率"</f>
        <v>折算汇率</v>
      </c>
      <c r="J9902" s="2" t="str">
        <f>"最新市值"</f>
        <v>最新市值</v>
      </c>
      <c r="K9902" s="2" t="str">
        <f>"当前价"</f>
        <v>当前价</v>
      </c>
      <c r="L9902" s="2" t="str">
        <f>"今买数量"</f>
        <v>今买数量</v>
      </c>
      <c r="M9902" s="2" t="str">
        <f>"今卖数量"</f>
        <v>今卖数量</v>
      </c>
      <c r="N9902" s="2" t="str">
        <f>"证券代码"</f>
        <v>证券代码</v>
      </c>
      <c r="O9902" s="2" t="str">
        <f>"股东代码"</f>
        <v>股东代码</v>
      </c>
      <c r="P9902" s="2" t="str">
        <f>"成本金额"</f>
        <v>成本金额</v>
      </c>
      <c r="Q9902" s="2" t="s">
        <v>2</v>
      </c>
      <c r="R9902" s="2"/>
    </row>
    <row r="9903" spans="2:18">
      <c r="B9903" s="2" t="s">
        <v>4</v>
      </c>
      <c r="C9903" s="9" t="s">
        <v>5</v>
      </c>
      <c r="D9903" s="9" t="s">
        <v>5</v>
      </c>
      <c r="E9903" s="2" t="str">
        <f t="shared" ref="E9903:E9918" si="2953">"人民币"</f>
        <v>人民币</v>
      </c>
      <c r="F9903" s="2">
        <v>19.758</v>
      </c>
      <c r="G9903" s="2">
        <v>-1294.53</v>
      </c>
      <c r="H9903" s="2">
        <v>-8.19</v>
      </c>
      <c r="I9903" s="9" t="s">
        <v>6</v>
      </c>
      <c r="J9903" s="2">
        <v>14512</v>
      </c>
      <c r="K9903" s="2">
        <v>18.14</v>
      </c>
      <c r="L9903" s="2">
        <v>0</v>
      </c>
      <c r="M9903" s="2">
        <v>0</v>
      </c>
      <c r="N9903" s="2" t="str">
        <f>"000936"</f>
        <v>000936</v>
      </c>
      <c r="O9903" s="2" t="str">
        <f t="shared" ref="O9903:O9906" si="2954">"0157472516"</f>
        <v>0157472516</v>
      </c>
      <c r="P9903" s="2" t="str">
        <f>"15806.53"</f>
        <v>15806.53</v>
      </c>
      <c r="Q9903" s="2">
        <v>30</v>
      </c>
      <c r="R9903" s="2">
        <f t="shared" ref="R9903:R9918" si="2955">Q9903*C9903</f>
        <v>24000</v>
      </c>
    </row>
    <row r="9904" spans="2:18">
      <c r="B9904" s="2" t="str">
        <f>"创业板B"</f>
        <v>创业板B</v>
      </c>
      <c r="C9904" s="2">
        <v>10000</v>
      </c>
      <c r="D9904" s="2">
        <v>10000</v>
      </c>
      <c r="E9904" s="2" t="str">
        <f>"人民币"</f>
        <v>人民币</v>
      </c>
      <c r="F9904" s="2">
        <v>1.116</v>
      </c>
      <c r="G9904" s="2">
        <v>-927.5</v>
      </c>
      <c r="H9904" s="2">
        <v>-8.33</v>
      </c>
      <c r="I9904" s="2"/>
      <c r="J9904" s="2">
        <v>10230</v>
      </c>
      <c r="K9904" s="2">
        <v>1.023</v>
      </c>
      <c r="L9904" s="2">
        <v>0</v>
      </c>
      <c r="M9904" s="2">
        <v>0</v>
      </c>
      <c r="N9904" s="2" t="str">
        <f>"150153"</f>
        <v>150153</v>
      </c>
      <c r="O9904" s="2" t="str">
        <f>"0157472516"</f>
        <v>0157472516</v>
      </c>
      <c r="P9904" s="2" t="str">
        <f>"11157.50"</f>
        <v>11157.50</v>
      </c>
      <c r="Q9904" s="2">
        <v>1.3</v>
      </c>
      <c r="R9904" s="2">
        <f>Q9904*C9904</f>
        <v>13000</v>
      </c>
    </row>
    <row r="9905" spans="2:18">
      <c r="B9905" s="2" t="s">
        <v>7</v>
      </c>
      <c r="C9905" s="2">
        <v>600</v>
      </c>
      <c r="D9905" s="2">
        <v>600</v>
      </c>
      <c r="E9905" s="2" t="str">
        <f>"人民币"</f>
        <v>人民币</v>
      </c>
      <c r="F9905" s="2">
        <v>17.548</v>
      </c>
      <c r="G9905" s="2">
        <v>-310.88</v>
      </c>
      <c r="H9905" s="2">
        <v>-2.95</v>
      </c>
      <c r="I9905" s="2"/>
      <c r="J9905" s="2">
        <v>10218</v>
      </c>
      <c r="K9905" s="2">
        <v>17.03</v>
      </c>
      <c r="L9905" s="2">
        <v>0</v>
      </c>
      <c r="M9905" s="2">
        <v>0</v>
      </c>
      <c r="N9905" s="2" t="str">
        <f>"600008"</f>
        <v>600008</v>
      </c>
      <c r="O9905" s="2" t="str">
        <f t="shared" ref="O9905:O9908" si="2956">"A453612732"</f>
        <v>A453612732</v>
      </c>
      <c r="P9905" s="2" t="str">
        <f>"10528.88"</f>
        <v>10528.88</v>
      </c>
      <c r="Q9905" s="2">
        <v>25</v>
      </c>
      <c r="R9905" s="2">
        <f>Q9905*C9905</f>
        <v>15000</v>
      </c>
    </row>
    <row r="9906" spans="2:18">
      <c r="B9906" s="2" t="str">
        <f>"华英农业"</f>
        <v>华英农业</v>
      </c>
      <c r="C9906" s="2">
        <v>600</v>
      </c>
      <c r="D9906" s="2">
        <v>300</v>
      </c>
      <c r="E9906" s="2" t="str">
        <f>"人民币"</f>
        <v>人民币</v>
      </c>
      <c r="F9906" s="2">
        <v>14.948</v>
      </c>
      <c r="G9906" s="2">
        <v>-418.66</v>
      </c>
      <c r="H9906" s="2">
        <v>-4.67</v>
      </c>
      <c r="I9906" s="2"/>
      <c r="J9906" s="2">
        <v>8550</v>
      </c>
      <c r="K9906" s="2">
        <v>14.25</v>
      </c>
      <c r="L9906" s="2">
        <v>300</v>
      </c>
      <c r="M9906" s="2">
        <v>0</v>
      </c>
      <c r="N9906" s="2" t="str">
        <f>"002321"</f>
        <v>002321</v>
      </c>
      <c r="O9906" s="2" t="str">
        <f>"0157472516"</f>
        <v>0157472516</v>
      </c>
      <c r="P9906" s="2" t="str">
        <f>"8968.66"</f>
        <v>8968.66</v>
      </c>
      <c r="Q9906" s="2">
        <v>25</v>
      </c>
      <c r="R9906" s="2">
        <f>Q9906*C9906</f>
        <v>15000</v>
      </c>
    </row>
    <row r="9907" spans="2:18">
      <c r="B9907" s="2" t="str">
        <f>"*ST阳化"</f>
        <v>*ST阳化</v>
      </c>
      <c r="C9907" s="2">
        <v>900</v>
      </c>
      <c r="D9907" s="2">
        <v>600</v>
      </c>
      <c r="E9907" s="2" t="str">
        <f>"人民币"</f>
        <v>人民币</v>
      </c>
      <c r="F9907" s="2">
        <v>7.599</v>
      </c>
      <c r="G9907" s="2">
        <v>-80.2</v>
      </c>
      <c r="H9907" s="2">
        <v>-1.17</v>
      </c>
      <c r="I9907" s="2"/>
      <c r="J9907" s="2">
        <v>6759</v>
      </c>
      <c r="K9907" s="2">
        <v>7.51</v>
      </c>
      <c r="L9907" s="2">
        <v>300</v>
      </c>
      <c r="M9907" s="2">
        <v>0</v>
      </c>
      <c r="N9907" s="2" t="str">
        <f>"600691"</f>
        <v>600691</v>
      </c>
      <c r="O9907" s="2" t="str">
        <f>"A453612732"</f>
        <v>A453612732</v>
      </c>
      <c r="P9907" s="2" t="str">
        <f>"6839.20"</f>
        <v>6839.20</v>
      </c>
      <c r="Q9907" s="2">
        <v>11</v>
      </c>
      <c r="R9907" s="2">
        <f>Q9907*C9907</f>
        <v>9900</v>
      </c>
    </row>
    <row r="9908" spans="2:18">
      <c r="B9908" s="2" t="str">
        <f>"雪峰科技"</f>
        <v>雪峰科技</v>
      </c>
      <c r="C9908" s="2">
        <v>200</v>
      </c>
      <c r="D9908" s="2">
        <v>100</v>
      </c>
      <c r="E9908" s="2" t="str">
        <f>"人民币"</f>
        <v>人民币</v>
      </c>
      <c r="F9908" s="2">
        <v>37.898</v>
      </c>
      <c r="G9908" s="2">
        <v>-1239.59</v>
      </c>
      <c r="H9908" s="2">
        <v>-16.35</v>
      </c>
      <c r="I9908" s="2"/>
      <c r="J9908" s="2">
        <v>6340</v>
      </c>
      <c r="K9908" s="2">
        <v>31.7</v>
      </c>
      <c r="L9908" s="2">
        <v>100</v>
      </c>
      <c r="M9908" s="2">
        <v>0</v>
      </c>
      <c r="N9908" s="2" t="str">
        <f>"603227"</f>
        <v>603227</v>
      </c>
      <c r="O9908" s="2" t="str">
        <f>"A453612732"</f>
        <v>A453612732</v>
      </c>
      <c r="P9908" s="2" t="str">
        <f>"7579.59"</f>
        <v>7579.59</v>
      </c>
      <c r="Q9908" s="2">
        <v>42</v>
      </c>
      <c r="R9908" s="2">
        <f>Q9908*C9908</f>
        <v>8400</v>
      </c>
    </row>
    <row r="9909" spans="2:18">
      <c r="B9909" s="2" t="str">
        <f>"三花股份"</f>
        <v>三花股份</v>
      </c>
      <c r="C9909" s="2">
        <v>400</v>
      </c>
      <c r="D9909" s="2">
        <v>400</v>
      </c>
      <c r="E9909" s="2" t="str">
        <f>"人民币"</f>
        <v>人民币</v>
      </c>
      <c r="F9909" s="2">
        <v>13.737</v>
      </c>
      <c r="G9909" s="2">
        <v>69.25</v>
      </c>
      <c r="H9909" s="2">
        <v>1.26</v>
      </c>
      <c r="I9909" s="2"/>
      <c r="J9909" s="2">
        <v>5564</v>
      </c>
      <c r="K9909" s="2">
        <v>13.91</v>
      </c>
      <c r="L9909" s="2">
        <v>0</v>
      </c>
      <c r="M9909" s="2">
        <v>0</v>
      </c>
      <c r="N9909" s="2" t="str">
        <f>"002050"</f>
        <v>002050</v>
      </c>
      <c r="O9909" s="2" t="str">
        <f t="shared" ref="O9909:O9914" si="2957">"0157472516"</f>
        <v>0157472516</v>
      </c>
      <c r="P9909" s="2" t="str">
        <f>"5494.75"</f>
        <v>5494.75</v>
      </c>
      <c r="Q9909" s="2">
        <v>20</v>
      </c>
      <c r="R9909" s="2">
        <f>Q9909*C9909</f>
        <v>8000</v>
      </c>
    </row>
    <row r="9910" spans="2:18">
      <c r="B9910" s="2" t="str">
        <f>"农 产 品"</f>
        <v>农 产 品</v>
      </c>
      <c r="C9910" s="2">
        <v>200</v>
      </c>
      <c r="D9910" s="2">
        <v>200</v>
      </c>
      <c r="E9910" s="2" t="str">
        <f>"人民币"</f>
        <v>人民币</v>
      </c>
      <c r="F9910" s="2">
        <v>25.665</v>
      </c>
      <c r="G9910" s="2">
        <v>-601</v>
      </c>
      <c r="H9910" s="2">
        <v>-11.71</v>
      </c>
      <c r="I9910" s="2"/>
      <c r="J9910" s="2">
        <v>4532</v>
      </c>
      <c r="K9910" s="2">
        <v>22.66</v>
      </c>
      <c r="L9910" s="2">
        <v>0</v>
      </c>
      <c r="M9910" s="2">
        <v>0</v>
      </c>
      <c r="N9910" s="2" t="str">
        <f>"000061"</f>
        <v>000061</v>
      </c>
      <c r="O9910" s="2" t="str">
        <f>"0157472516"</f>
        <v>0157472516</v>
      </c>
      <c r="P9910" s="2" t="str">
        <f>"5133.00"</f>
        <v>5133.00</v>
      </c>
      <c r="Q9910" s="2">
        <v>35</v>
      </c>
      <c r="R9910" s="2">
        <f>Q9910*C9910</f>
        <v>7000</v>
      </c>
    </row>
    <row r="9911" spans="2:18">
      <c r="B9911" s="2" t="str">
        <f>"北京城建"</f>
        <v>北京城建</v>
      </c>
      <c r="C9911" s="2">
        <v>200</v>
      </c>
      <c r="D9911" s="2">
        <v>200</v>
      </c>
      <c r="E9911" s="2" t="str">
        <f>"人民币"</f>
        <v>人民币</v>
      </c>
      <c r="F9911" s="2">
        <v>24.605</v>
      </c>
      <c r="G9911" s="2">
        <v>-394.99</v>
      </c>
      <c r="H9911" s="2">
        <v>-8.03</v>
      </c>
      <c r="I9911" s="2"/>
      <c r="J9911" s="2">
        <v>4526</v>
      </c>
      <c r="K9911" s="2">
        <v>22.63</v>
      </c>
      <c r="L9911" s="2">
        <v>0</v>
      </c>
      <c r="M9911" s="2">
        <v>0</v>
      </c>
      <c r="N9911" s="2" t="str">
        <f>"600266"</f>
        <v>600266</v>
      </c>
      <c r="O9911" s="2" t="str">
        <f t="shared" ref="O9911:O9913" si="2958">"A453612732"</f>
        <v>A453612732</v>
      </c>
      <c r="P9911" s="2" t="str">
        <f>"4920.99"</f>
        <v>4920.99</v>
      </c>
      <c r="Q9911" s="2">
        <v>28</v>
      </c>
      <c r="R9911" s="2">
        <f>Q9911*C9911</f>
        <v>5600</v>
      </c>
    </row>
    <row r="9912" spans="2:18">
      <c r="B9912" s="2" t="str">
        <f>"上汽集团"</f>
        <v>上汽集团</v>
      </c>
      <c r="C9912" s="2">
        <v>200</v>
      </c>
      <c r="D9912" s="2">
        <v>200</v>
      </c>
      <c r="E9912" s="2" t="str">
        <f>"人民币"</f>
        <v>人民币</v>
      </c>
      <c r="F9912" s="2">
        <v>24.736</v>
      </c>
      <c r="G9912" s="2">
        <v>-449.12</v>
      </c>
      <c r="H9912" s="2">
        <v>-9.08</v>
      </c>
      <c r="I9912" s="2"/>
      <c r="J9912" s="2">
        <v>4498</v>
      </c>
      <c r="K9912" s="2">
        <v>22.49</v>
      </c>
      <c r="L9912" s="2">
        <v>0</v>
      </c>
      <c r="M9912" s="2">
        <v>0</v>
      </c>
      <c r="N9912" s="2" t="str">
        <f>"600104"</f>
        <v>600104</v>
      </c>
      <c r="O9912" s="2" t="str">
        <f>"A453612732"</f>
        <v>A453612732</v>
      </c>
      <c r="P9912" s="2" t="str">
        <f>"4947.12"</f>
        <v>4947.12</v>
      </c>
      <c r="Q9912" s="2">
        <v>35</v>
      </c>
      <c r="R9912" s="2">
        <f>Q9912*C9912</f>
        <v>7000</v>
      </c>
    </row>
    <row r="9913" spans="2:18">
      <c r="B9913" s="2" t="str">
        <f>"中海集运"</f>
        <v>中海集运</v>
      </c>
      <c r="C9913" s="2">
        <v>400</v>
      </c>
      <c r="D9913" s="2">
        <v>400</v>
      </c>
      <c r="E9913" s="2" t="str">
        <f>"人民币"</f>
        <v>人民币</v>
      </c>
      <c r="F9913" s="2">
        <v>9.099</v>
      </c>
      <c r="G9913" s="2">
        <v>-167.68</v>
      </c>
      <c r="H9913" s="2">
        <v>-4.6</v>
      </c>
      <c r="I9913" s="2"/>
      <c r="J9913" s="2">
        <v>3472</v>
      </c>
      <c r="K9913" s="2">
        <v>8.68</v>
      </c>
      <c r="L9913" s="2">
        <v>0</v>
      </c>
      <c r="M9913" s="2">
        <v>0</v>
      </c>
      <c r="N9913" s="2" t="str">
        <f>"601866"</f>
        <v>601866</v>
      </c>
      <c r="O9913" s="2" t="str">
        <f>"A453612732"</f>
        <v>A453612732</v>
      </c>
      <c r="P9913" s="2" t="str">
        <f>"3639.68"</f>
        <v>3639.68</v>
      </c>
      <c r="Q9913" s="2">
        <v>12</v>
      </c>
      <c r="R9913" s="2">
        <f>Q9913*C9913</f>
        <v>4800</v>
      </c>
    </row>
    <row r="9914" spans="2:18">
      <c r="B9914" s="2" t="str">
        <f>"中航军B"</f>
        <v>中航军B</v>
      </c>
      <c r="C9914" s="2">
        <v>3000</v>
      </c>
      <c r="D9914" s="2">
        <v>3000</v>
      </c>
      <c r="E9914" s="2" t="str">
        <f>"人民币"</f>
        <v>人民币</v>
      </c>
      <c r="F9914" s="2">
        <v>0.972</v>
      </c>
      <c r="G9914" s="2">
        <v>-62</v>
      </c>
      <c r="H9914" s="2">
        <v>-2.16</v>
      </c>
      <c r="I9914" s="2"/>
      <c r="J9914" s="2">
        <v>2853</v>
      </c>
      <c r="K9914" s="2">
        <v>0.951</v>
      </c>
      <c r="L9914" s="2">
        <v>0</v>
      </c>
      <c r="M9914" s="2">
        <v>0</v>
      </c>
      <c r="N9914" s="2" t="str">
        <f>"150222"</f>
        <v>150222</v>
      </c>
      <c r="O9914" s="2" t="str">
        <f>"0157472516"</f>
        <v>0157472516</v>
      </c>
      <c r="P9914" s="2" t="str">
        <f>"2915.00"</f>
        <v>2915.00</v>
      </c>
      <c r="Q9914" s="2">
        <v>1.1</v>
      </c>
      <c r="R9914" s="2">
        <f>Q9914*C9914</f>
        <v>3300</v>
      </c>
    </row>
    <row r="9915" spans="2:18">
      <c r="B9915" s="2" t="str">
        <f>"华贸物流"</f>
        <v>华贸物流</v>
      </c>
      <c r="C9915" s="2">
        <v>200</v>
      </c>
      <c r="D9915" s="2">
        <v>200</v>
      </c>
      <c r="E9915" s="2" t="str">
        <f>"人民币"</f>
        <v>人民币</v>
      </c>
      <c r="F9915" s="2">
        <v>16.576</v>
      </c>
      <c r="G9915" s="2">
        <v>-473.12</v>
      </c>
      <c r="H9915" s="2">
        <v>-14.27</v>
      </c>
      <c r="I9915" s="2"/>
      <c r="J9915" s="2">
        <v>2842</v>
      </c>
      <c r="K9915" s="2">
        <v>14.21</v>
      </c>
      <c r="L9915" s="2">
        <v>0</v>
      </c>
      <c r="M9915" s="2">
        <v>0</v>
      </c>
      <c r="N9915" s="2" t="str">
        <f>"603128"</f>
        <v>603128</v>
      </c>
      <c r="O9915" s="2" t="str">
        <f t="shared" ref="O9915:O9918" si="2959">"A453612732"</f>
        <v>A453612732</v>
      </c>
      <c r="P9915" s="2" t="str">
        <f>"3315.12"</f>
        <v>3315.12</v>
      </c>
      <c r="Q9915" s="2">
        <v>20</v>
      </c>
      <c r="R9915" s="2">
        <f>Q9915*C9915</f>
        <v>4000</v>
      </c>
    </row>
    <row r="9916" spans="2:18">
      <c r="B9916" s="2" t="str">
        <f>"盛达矿业"</f>
        <v>盛达矿业</v>
      </c>
      <c r="C9916" s="2">
        <v>100</v>
      </c>
      <c r="D9916" s="2">
        <v>100</v>
      </c>
      <c r="E9916" s="2" t="str">
        <f>"人民币"</f>
        <v>人民币</v>
      </c>
      <c r="F9916" s="2">
        <v>38.308</v>
      </c>
      <c r="G9916" s="2">
        <v>-1175.77</v>
      </c>
      <c r="H9916" s="2">
        <v>-30.69</v>
      </c>
      <c r="I9916" s="2"/>
      <c r="J9916" s="2">
        <v>2655</v>
      </c>
      <c r="K9916" s="2">
        <v>26.55</v>
      </c>
      <c r="L9916" s="2">
        <v>0</v>
      </c>
      <c r="M9916" s="2">
        <v>100</v>
      </c>
      <c r="N9916" s="2" t="str">
        <f>"000603"</f>
        <v>000603</v>
      </c>
      <c r="O9916" s="2" t="str">
        <f>"0157472516"</f>
        <v>0157472516</v>
      </c>
      <c r="P9916" s="2" t="str">
        <f>"3830.77"</f>
        <v>3830.77</v>
      </c>
      <c r="Q9916" s="2">
        <v>40</v>
      </c>
      <c r="R9916" s="2">
        <f>Q9916*C9916</f>
        <v>4000</v>
      </c>
    </row>
    <row r="9917" spans="2:18">
      <c r="B9917" s="2" t="str">
        <f>"大众交通"</f>
        <v>大众交通</v>
      </c>
      <c r="C9917" s="2">
        <v>100</v>
      </c>
      <c r="D9917" s="2">
        <v>100</v>
      </c>
      <c r="E9917" s="2" t="str">
        <f>"人民币"</f>
        <v>人民币</v>
      </c>
      <c r="F9917" s="2">
        <v>30.941</v>
      </c>
      <c r="G9917" s="2">
        <v>-1037.13</v>
      </c>
      <c r="H9917" s="2">
        <v>-33.52</v>
      </c>
      <c r="I9917" s="2"/>
      <c r="J9917" s="2">
        <v>2057</v>
      </c>
      <c r="K9917" s="2">
        <v>20.57</v>
      </c>
      <c r="L9917" s="2">
        <v>0</v>
      </c>
      <c r="M9917" s="2">
        <v>0</v>
      </c>
      <c r="N9917" s="2" t="str">
        <f>"600611"</f>
        <v>600611</v>
      </c>
      <c r="O9917" s="2" t="str">
        <f>"A453612732"</f>
        <v>A453612732</v>
      </c>
      <c r="P9917" s="2" t="str">
        <f>"3094.13"</f>
        <v>3094.13</v>
      </c>
      <c r="Q9917" s="2">
        <v>28</v>
      </c>
      <c r="R9917" s="2">
        <f>Q9917*C9917</f>
        <v>2800</v>
      </c>
    </row>
    <row r="9918" spans="2:18">
      <c r="B9918" s="2" t="str">
        <f>"中国中车"</f>
        <v>中国中车</v>
      </c>
      <c r="C9918" s="2">
        <v>100</v>
      </c>
      <c r="D9918" s="2">
        <v>100</v>
      </c>
      <c r="E9918" s="2" t="str">
        <f>"人民币"</f>
        <v>人民币</v>
      </c>
      <c r="F9918" s="2">
        <v>26.395</v>
      </c>
      <c r="G9918" s="2">
        <v>-631.5</v>
      </c>
      <c r="H9918" s="2">
        <v>-23.92</v>
      </c>
      <c r="I9918" s="2"/>
      <c r="J9918" s="2">
        <v>2008</v>
      </c>
      <c r="K9918" s="2">
        <v>20.08</v>
      </c>
      <c r="L9918" s="2">
        <v>0</v>
      </c>
      <c r="M9918" s="2">
        <v>100</v>
      </c>
      <c r="N9918" s="2" t="str">
        <f>"601766"</f>
        <v>601766</v>
      </c>
      <c r="O9918" s="2" t="str">
        <f>"A453612732"</f>
        <v>A453612732</v>
      </c>
      <c r="P9918" s="2" t="str">
        <f>"2639.50"</f>
        <v>2639.50</v>
      </c>
      <c r="Q9918" s="2">
        <v>30</v>
      </c>
      <c r="R9918" s="2">
        <f>Q9918*C9918</f>
        <v>3000</v>
      </c>
    </row>
    <row r="9919" spans="2:18">
      <c r="B9919" s="2" t="s">
        <v>8</v>
      </c>
      <c r="C9919" s="2" t="s">
        <v>9</v>
      </c>
      <c r="D9919" s="4" t="s">
        <v>10</v>
      </c>
      <c r="E9919" s="4"/>
      <c r="F9919" s="4"/>
      <c r="G9919" s="2"/>
      <c r="H9919" s="2">
        <f>SUM(H9903:H9918)</f>
        <v>-178.38</v>
      </c>
      <c r="I9919" s="2"/>
      <c r="J9919" s="2"/>
      <c r="K9919" s="2"/>
      <c r="L9919" s="2"/>
      <c r="M9919" s="2"/>
      <c r="N9919" s="2"/>
      <c r="O9919" s="2"/>
      <c r="P9919" s="2"/>
      <c r="Q9919" s="2"/>
      <c r="R9919" s="2">
        <f>SUM(R9903:R9918)</f>
        <v>134800</v>
      </c>
    </row>
    <row r="9920" customFormat="1" spans="4:9">
      <c r="D9920" s="5"/>
      <c r="E9920" s="5"/>
      <c r="F9920" s="5"/>
      <c r="I9920" s="6">
        <v>42257</v>
      </c>
    </row>
    <row r="9921" customFormat="1" spans="11:11">
      <c r="K9921" s="6">
        <f>I9920+1</f>
        <v>42258</v>
      </c>
    </row>
    <row r="9922" customFormat="1" spans="3:12">
      <c r="C9922" t="s">
        <v>11</v>
      </c>
      <c r="L9922" s="7">
        <f ca="1">NOW()</f>
        <v>42259.9654398148</v>
      </c>
    </row>
    <row r="9923" customFormat="1" spans="10:10">
      <c r="J9923" t="e">
        <f>E9915+1</f>
        <v>#VALUE!</v>
      </c>
    </row>
    <row r="9924" customFormat="1" spans="7:7">
      <c r="G9924" t="s">
        <v>12</v>
      </c>
    </row>
    <row r="9925" customFormat="1" spans="6:6">
      <c r="F9925" t="s">
        <v>13</v>
      </c>
    </row>
    <row r="9926" spans="1:17">
      <c r="A9926" s="2" t="str">
        <f>"币种"</f>
        <v>币种</v>
      </c>
      <c r="B9926" s="2" t="str">
        <f>"余额"</f>
        <v>余额</v>
      </c>
      <c r="C9926" s="2" t="str">
        <f>"可用"</f>
        <v>可用</v>
      </c>
      <c r="D9926" s="2" t="str">
        <f>"可取"</f>
        <v>可取</v>
      </c>
      <c r="E9926" s="2" t="str">
        <f>"参考市值"</f>
        <v>参考市值</v>
      </c>
      <c r="F9926" s="2" t="str">
        <f>"资产"</f>
        <v>资产</v>
      </c>
      <c r="G9926" s="2" t="str">
        <f>"盈亏"</f>
        <v>盈亏</v>
      </c>
      <c r="H9926" s="2"/>
      <c r="I9926" s="2"/>
      <c r="J9926" s="2"/>
      <c r="K9926" s="2"/>
      <c r="L9926" s="2"/>
      <c r="M9926" s="2"/>
      <c r="N9926" s="2"/>
      <c r="O9926" s="2"/>
      <c r="P9926" s="2"/>
      <c r="Q9926" s="2"/>
    </row>
    <row r="9927" spans="1:17">
      <c r="A9927" s="2" t="str">
        <f>"人民币"</f>
        <v>人民币</v>
      </c>
      <c r="B9927" s="2" t="str">
        <f>"5508.71"</f>
        <v>5508.71</v>
      </c>
      <c r="C9927" s="2" t="str">
        <f>"138.54"</f>
        <v>138.54</v>
      </c>
      <c r="D9927" s="2" t="str">
        <f>"138.54"</f>
        <v>138.54</v>
      </c>
      <c r="E9927" s="2" t="str">
        <f>"91616.00"</f>
        <v>91616.00</v>
      </c>
      <c r="F9927" s="2" t="str">
        <f>"91754.54"</f>
        <v>91754.54</v>
      </c>
      <c r="G9927" s="2" t="str">
        <f>"-9194.42"</f>
        <v>-9194.42</v>
      </c>
      <c r="H9927" s="2"/>
      <c r="I9927" s="2"/>
      <c r="J9927" s="2"/>
      <c r="K9927" s="2"/>
      <c r="L9927" s="2"/>
      <c r="M9927" s="2"/>
      <c r="N9927" s="2"/>
      <c r="O9927" s="2"/>
      <c r="P9927" s="2"/>
      <c r="Q9927" s="2"/>
    </row>
    <row r="9928" spans="1:17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8"/>
    </row>
    <row r="9929" spans="1:18">
      <c r="A9929" s="2" t="s">
        <v>0</v>
      </c>
      <c r="B9929" s="2" t="str">
        <f>"证券数量"</f>
        <v>证券数量</v>
      </c>
      <c r="C9929" s="2" t="s">
        <v>1</v>
      </c>
      <c r="D9929" s="2" t="str">
        <f>"价格币种"</f>
        <v>价格币种</v>
      </c>
      <c r="E9929" s="2" t="str">
        <f>"成本价"</f>
        <v>成本价</v>
      </c>
      <c r="F9929" s="2" t="str">
        <f>"浮动盈亏"</f>
        <v>浮动盈亏</v>
      </c>
      <c r="G9929" s="2" t="str">
        <f>"盈亏比例(%)"</f>
        <v>盈亏比例(%)</v>
      </c>
      <c r="H9929" s="2" t="str">
        <f>"折算汇率"</f>
        <v>折算汇率</v>
      </c>
      <c r="I9929" s="2" t="str">
        <f>"最新市值"</f>
        <v>最新市值</v>
      </c>
      <c r="J9929" s="2" t="str">
        <f>"当前价"</f>
        <v>当前价</v>
      </c>
      <c r="K9929" s="2" t="str">
        <f>"今买数量"</f>
        <v>今买数量</v>
      </c>
      <c r="L9929" s="2" t="str">
        <f>"今卖数量"</f>
        <v>今卖数量</v>
      </c>
      <c r="M9929" s="2" t="str">
        <f>"证券代码"</f>
        <v>证券代码</v>
      </c>
      <c r="N9929" s="2" t="str">
        <f>"股东代码"</f>
        <v>股东代码</v>
      </c>
      <c r="O9929" s="2" t="str">
        <f>"成本金额"</f>
        <v>成本金额</v>
      </c>
      <c r="P9929" s="2" t="s">
        <v>2</v>
      </c>
      <c r="Q9929" s="2"/>
      <c r="R9929" s="2" t="s">
        <v>3</v>
      </c>
    </row>
    <row r="9930" spans="1:18">
      <c r="A9930" s="2" t="s">
        <v>4</v>
      </c>
      <c r="B9930" s="9" t="s">
        <v>5</v>
      </c>
      <c r="C9930" s="9" t="s">
        <v>5</v>
      </c>
      <c r="D9930" s="2" t="str">
        <f t="shared" ref="D9930:D9945" si="2960">"人民币"</f>
        <v>人民币</v>
      </c>
      <c r="E9930" s="2">
        <v>19.758</v>
      </c>
      <c r="F9930" s="2">
        <v>-1294.53</v>
      </c>
      <c r="G9930" s="2">
        <v>-8.19</v>
      </c>
      <c r="H9930" s="9" t="s">
        <v>6</v>
      </c>
      <c r="I9930" s="2">
        <v>14512</v>
      </c>
      <c r="J9930" s="2">
        <v>18.14</v>
      </c>
      <c r="K9930" s="2">
        <v>0</v>
      </c>
      <c r="L9930" s="2">
        <v>0</v>
      </c>
      <c r="M9930" s="2" t="str">
        <f>"000936"</f>
        <v>000936</v>
      </c>
      <c r="N9930" s="2" t="str">
        <f t="shared" ref="N9930:N9933" si="2961">"0157472516"</f>
        <v>0157472516</v>
      </c>
      <c r="O9930" s="2" t="str">
        <f>"15806.53"</f>
        <v>15806.53</v>
      </c>
      <c r="P9930" s="2">
        <v>30</v>
      </c>
      <c r="Q9930" s="2">
        <f t="shared" ref="Q9930:Q9945" si="2962">P9930*B9930</f>
        <v>24000</v>
      </c>
      <c r="R9930" s="2">
        <f t="shared" ref="R9930:R9945" si="2963">(Q9930-O9930)/O9930*100</f>
        <v>51.835981711356</v>
      </c>
    </row>
    <row r="9931" spans="1:18">
      <c r="A9931" s="2" t="str">
        <f>"创业板B"</f>
        <v>创业板B</v>
      </c>
      <c r="B9931" s="2">
        <v>10000</v>
      </c>
      <c r="C9931" s="2">
        <v>10000</v>
      </c>
      <c r="D9931" s="2" t="str">
        <f>"人民币"</f>
        <v>人民币</v>
      </c>
      <c r="E9931" s="2">
        <v>1.116</v>
      </c>
      <c r="F9931" s="2">
        <v>-927.5</v>
      </c>
      <c r="G9931" s="2">
        <v>-8.33</v>
      </c>
      <c r="H9931" s="2"/>
      <c r="I9931" s="2">
        <v>10230</v>
      </c>
      <c r="J9931" s="2">
        <v>1.023</v>
      </c>
      <c r="K9931" s="2">
        <v>0</v>
      </c>
      <c r="L9931" s="2">
        <v>0</v>
      </c>
      <c r="M9931" s="2" t="str">
        <f>"150153"</f>
        <v>150153</v>
      </c>
      <c r="N9931" s="2" t="str">
        <f>"0157472516"</f>
        <v>0157472516</v>
      </c>
      <c r="O9931" s="2" t="str">
        <f>"11157.50"</f>
        <v>11157.50</v>
      </c>
      <c r="P9931" s="2">
        <v>1.3</v>
      </c>
      <c r="Q9931" s="2">
        <f>P9931*B9931</f>
        <v>13000</v>
      </c>
      <c r="R9931" s="2">
        <f>(Q9931-O9931)/O9931*100</f>
        <v>16.5135559041004</v>
      </c>
    </row>
    <row r="9932" spans="1:18">
      <c r="A9932" s="2" t="s">
        <v>7</v>
      </c>
      <c r="B9932" s="2">
        <v>600</v>
      </c>
      <c r="C9932" s="2">
        <v>600</v>
      </c>
      <c r="D9932" s="2" t="str">
        <f>"人民币"</f>
        <v>人民币</v>
      </c>
      <c r="E9932" s="2">
        <v>17.548</v>
      </c>
      <c r="F9932" s="2">
        <v>-310.88</v>
      </c>
      <c r="G9932" s="2">
        <v>-2.95</v>
      </c>
      <c r="H9932" s="2"/>
      <c r="I9932" s="2">
        <v>10218</v>
      </c>
      <c r="J9932" s="2">
        <v>17.03</v>
      </c>
      <c r="K9932" s="2">
        <v>0</v>
      </c>
      <c r="L9932" s="2">
        <v>0</v>
      </c>
      <c r="M9932" s="2" t="str">
        <f>"600008"</f>
        <v>600008</v>
      </c>
      <c r="N9932" s="2" t="str">
        <f t="shared" ref="N9932:N9935" si="2964">"A453612732"</f>
        <v>A453612732</v>
      </c>
      <c r="O9932" s="2" t="str">
        <f>"10528.88"</f>
        <v>10528.88</v>
      </c>
      <c r="P9932" s="2">
        <v>25</v>
      </c>
      <c r="Q9932" s="2">
        <f>P9932*B9932</f>
        <v>15000</v>
      </c>
      <c r="R9932" s="2">
        <f>(Q9932-O9932)/O9932*100</f>
        <v>42.4652954540274</v>
      </c>
    </row>
    <row r="9933" spans="1:18">
      <c r="A9933" s="2" t="str">
        <f>"华英农业"</f>
        <v>华英农业</v>
      </c>
      <c r="B9933" s="2">
        <v>600</v>
      </c>
      <c r="C9933" s="2">
        <v>300</v>
      </c>
      <c r="D9933" s="2" t="str">
        <f>"人民币"</f>
        <v>人民币</v>
      </c>
      <c r="E9933" s="2">
        <v>14.948</v>
      </c>
      <c r="F9933" s="2">
        <v>-418.66</v>
      </c>
      <c r="G9933" s="2">
        <v>-4.67</v>
      </c>
      <c r="H9933" s="2"/>
      <c r="I9933" s="2">
        <v>8550</v>
      </c>
      <c r="J9933" s="2">
        <v>14.25</v>
      </c>
      <c r="K9933" s="2">
        <v>300</v>
      </c>
      <c r="L9933" s="2">
        <v>0</v>
      </c>
      <c r="M9933" s="2" t="str">
        <f>"002321"</f>
        <v>002321</v>
      </c>
      <c r="N9933" s="2" t="str">
        <f>"0157472516"</f>
        <v>0157472516</v>
      </c>
      <c r="O9933" s="2" t="str">
        <f>"8968.66"</f>
        <v>8968.66</v>
      </c>
      <c r="P9933" s="2">
        <v>25</v>
      </c>
      <c r="Q9933" s="2">
        <f>P9933*B9933</f>
        <v>15000</v>
      </c>
      <c r="R9933" s="2">
        <f>(Q9933-O9933)/O9933*100</f>
        <v>67.2490650777262</v>
      </c>
    </row>
    <row r="9934" spans="1:18">
      <c r="A9934" s="2" t="str">
        <f>"*ST阳化"</f>
        <v>*ST阳化</v>
      </c>
      <c r="B9934" s="2">
        <v>900</v>
      </c>
      <c r="C9934" s="2">
        <v>600</v>
      </c>
      <c r="D9934" s="2" t="str">
        <f>"人民币"</f>
        <v>人民币</v>
      </c>
      <c r="E9934" s="2">
        <v>7.599</v>
      </c>
      <c r="F9934" s="2">
        <v>-80.2</v>
      </c>
      <c r="G9934" s="2">
        <v>-1.17</v>
      </c>
      <c r="H9934" s="2"/>
      <c r="I9934" s="2">
        <v>6759</v>
      </c>
      <c r="J9934" s="2">
        <v>7.51</v>
      </c>
      <c r="K9934" s="2">
        <v>300</v>
      </c>
      <c r="L9934" s="2">
        <v>0</v>
      </c>
      <c r="M9934" s="2" t="str">
        <f>"600691"</f>
        <v>600691</v>
      </c>
      <c r="N9934" s="2" t="str">
        <f>"A453612732"</f>
        <v>A453612732</v>
      </c>
      <c r="O9934" s="2" t="str">
        <f>"6839.20"</f>
        <v>6839.20</v>
      </c>
      <c r="P9934" s="2">
        <v>11</v>
      </c>
      <c r="Q9934" s="2">
        <f>P9934*B9934</f>
        <v>9900</v>
      </c>
      <c r="R9934" s="2">
        <f>(Q9934-O9934)/O9934*100</f>
        <v>44.7537723710376</v>
      </c>
    </row>
    <row r="9935" spans="1:18">
      <c r="A9935" s="2" t="str">
        <f>"雪峰科技"</f>
        <v>雪峰科技</v>
      </c>
      <c r="B9935" s="2">
        <v>200</v>
      </c>
      <c r="C9935" s="2">
        <v>100</v>
      </c>
      <c r="D9935" s="2" t="str">
        <f>"人民币"</f>
        <v>人民币</v>
      </c>
      <c r="E9935" s="2">
        <v>37.898</v>
      </c>
      <c r="F9935" s="2">
        <v>-1239.59</v>
      </c>
      <c r="G9935" s="2">
        <v>-16.35</v>
      </c>
      <c r="H9935" s="2"/>
      <c r="I9935" s="2">
        <v>6340</v>
      </c>
      <c r="J9935" s="2">
        <v>31.7</v>
      </c>
      <c r="K9935" s="2">
        <v>100</v>
      </c>
      <c r="L9935" s="2">
        <v>0</v>
      </c>
      <c r="M9935" s="2" t="str">
        <f>"603227"</f>
        <v>603227</v>
      </c>
      <c r="N9935" s="2" t="str">
        <f>"A453612732"</f>
        <v>A453612732</v>
      </c>
      <c r="O9935" s="2" t="str">
        <f>"7579.59"</f>
        <v>7579.59</v>
      </c>
      <c r="P9935" s="2">
        <v>42</v>
      </c>
      <c r="Q9935" s="2">
        <f>P9935*B9935</f>
        <v>8400</v>
      </c>
      <c r="R9935" s="2">
        <f>(Q9935-O9935)/O9935*100</f>
        <v>10.8239363870605</v>
      </c>
    </row>
    <row r="9936" spans="1:18">
      <c r="A9936" s="2" t="str">
        <f>"三花股份"</f>
        <v>三花股份</v>
      </c>
      <c r="B9936" s="2">
        <v>400</v>
      </c>
      <c r="C9936" s="2">
        <v>400</v>
      </c>
      <c r="D9936" s="2" t="str">
        <f>"人民币"</f>
        <v>人民币</v>
      </c>
      <c r="E9936" s="2">
        <v>13.737</v>
      </c>
      <c r="F9936" s="2">
        <v>69.25</v>
      </c>
      <c r="G9936" s="2">
        <v>1.26</v>
      </c>
      <c r="H9936" s="2"/>
      <c r="I9936" s="2">
        <v>5564</v>
      </c>
      <c r="J9936" s="2">
        <v>13.91</v>
      </c>
      <c r="K9936" s="2">
        <v>0</v>
      </c>
      <c r="L9936" s="2">
        <v>0</v>
      </c>
      <c r="M9936" s="2" t="str">
        <f>"002050"</f>
        <v>002050</v>
      </c>
      <c r="N9936" s="2" t="str">
        <f t="shared" ref="N9936:N9941" si="2965">"0157472516"</f>
        <v>0157472516</v>
      </c>
      <c r="O9936" s="2" t="str">
        <f>"5494.75"</f>
        <v>5494.75</v>
      </c>
      <c r="P9936" s="2">
        <v>20</v>
      </c>
      <c r="Q9936" s="2">
        <f>P9936*B9936</f>
        <v>8000</v>
      </c>
      <c r="R9936" s="2">
        <f>(Q9936-O9936)/O9936*100</f>
        <v>45.5935210883116</v>
      </c>
    </row>
    <row r="9937" spans="1:18">
      <c r="A9937" s="2" t="str">
        <f>"农 产 品"</f>
        <v>农 产 品</v>
      </c>
      <c r="B9937" s="2">
        <v>200</v>
      </c>
      <c r="C9937" s="2">
        <v>200</v>
      </c>
      <c r="D9937" s="2" t="str">
        <f>"人民币"</f>
        <v>人民币</v>
      </c>
      <c r="E9937" s="2">
        <v>25.665</v>
      </c>
      <c r="F9937" s="2">
        <v>-601</v>
      </c>
      <c r="G9937" s="2">
        <v>-11.71</v>
      </c>
      <c r="H9937" s="2"/>
      <c r="I9937" s="2">
        <v>4532</v>
      </c>
      <c r="J9937" s="2">
        <v>22.66</v>
      </c>
      <c r="K9937" s="2">
        <v>0</v>
      </c>
      <c r="L9937" s="2">
        <v>0</v>
      </c>
      <c r="M9937" s="2" t="str">
        <f>"000061"</f>
        <v>000061</v>
      </c>
      <c r="N9937" s="2" t="str">
        <f>"0157472516"</f>
        <v>0157472516</v>
      </c>
      <c r="O9937" s="2" t="str">
        <f>"5133.00"</f>
        <v>5133.00</v>
      </c>
      <c r="P9937" s="2">
        <v>35</v>
      </c>
      <c r="Q9937" s="2">
        <f>P9937*B9937</f>
        <v>7000</v>
      </c>
      <c r="R9937" s="2">
        <f>(Q9937-O9937)/O9937*100</f>
        <v>36.3724917202416</v>
      </c>
    </row>
    <row r="9938" spans="1:18">
      <c r="A9938" s="2" t="str">
        <f>"北京城建"</f>
        <v>北京城建</v>
      </c>
      <c r="B9938" s="2">
        <v>200</v>
      </c>
      <c r="C9938" s="2">
        <v>200</v>
      </c>
      <c r="D9938" s="2" t="str">
        <f>"人民币"</f>
        <v>人民币</v>
      </c>
      <c r="E9938" s="2">
        <v>24.605</v>
      </c>
      <c r="F9938" s="2">
        <v>-394.99</v>
      </c>
      <c r="G9938" s="2">
        <v>-8.03</v>
      </c>
      <c r="H9938" s="2"/>
      <c r="I9938" s="2">
        <v>4526</v>
      </c>
      <c r="J9938" s="2">
        <v>22.63</v>
      </c>
      <c r="K9938" s="2">
        <v>0</v>
      </c>
      <c r="L9938" s="2">
        <v>0</v>
      </c>
      <c r="M9938" s="2" t="str">
        <f>"600266"</f>
        <v>600266</v>
      </c>
      <c r="N9938" s="2" t="str">
        <f t="shared" ref="N9938:N9940" si="2966">"A453612732"</f>
        <v>A453612732</v>
      </c>
      <c r="O9938" s="2" t="str">
        <f>"4920.99"</f>
        <v>4920.99</v>
      </c>
      <c r="P9938" s="2">
        <v>28</v>
      </c>
      <c r="Q9938" s="2">
        <f>P9938*B9938</f>
        <v>5600</v>
      </c>
      <c r="R9938" s="2">
        <f>(Q9938-O9938)/O9938*100</f>
        <v>13.7982397850839</v>
      </c>
    </row>
    <row r="9939" spans="1:18">
      <c r="A9939" s="2" t="str">
        <f>"上汽集团"</f>
        <v>上汽集团</v>
      </c>
      <c r="B9939" s="2">
        <v>200</v>
      </c>
      <c r="C9939" s="2">
        <v>200</v>
      </c>
      <c r="D9939" s="2" t="str">
        <f>"人民币"</f>
        <v>人民币</v>
      </c>
      <c r="E9939" s="2">
        <v>24.736</v>
      </c>
      <c r="F9939" s="2">
        <v>-449.12</v>
      </c>
      <c r="G9939" s="2">
        <v>-9.08</v>
      </c>
      <c r="H9939" s="2"/>
      <c r="I9939" s="2">
        <v>4498</v>
      </c>
      <c r="J9939" s="2">
        <v>22.49</v>
      </c>
      <c r="K9939" s="2">
        <v>0</v>
      </c>
      <c r="L9939" s="2">
        <v>0</v>
      </c>
      <c r="M9939" s="2" t="str">
        <f>"600104"</f>
        <v>600104</v>
      </c>
      <c r="N9939" s="2" t="str">
        <f>"A453612732"</f>
        <v>A453612732</v>
      </c>
      <c r="O9939" s="2" t="str">
        <f>"4947.12"</f>
        <v>4947.12</v>
      </c>
      <c r="P9939" s="2">
        <v>35</v>
      </c>
      <c r="Q9939" s="2">
        <f>P9939*B9939</f>
        <v>7000</v>
      </c>
      <c r="R9939" s="2">
        <f>(Q9939-O9939)/O9939*100</f>
        <v>41.4964666310904</v>
      </c>
    </row>
    <row r="9940" spans="1:18">
      <c r="A9940" s="2" t="str">
        <f>"中海集运"</f>
        <v>中海集运</v>
      </c>
      <c r="B9940" s="2">
        <v>400</v>
      </c>
      <c r="C9940" s="2">
        <v>400</v>
      </c>
      <c r="D9940" s="2" t="str">
        <f>"人民币"</f>
        <v>人民币</v>
      </c>
      <c r="E9940" s="2">
        <v>9.099</v>
      </c>
      <c r="F9940" s="2">
        <v>-167.68</v>
      </c>
      <c r="G9940" s="2">
        <v>-4.6</v>
      </c>
      <c r="H9940" s="2"/>
      <c r="I9940" s="2">
        <v>3472</v>
      </c>
      <c r="J9940" s="2">
        <v>8.68</v>
      </c>
      <c r="K9940" s="2">
        <v>0</v>
      </c>
      <c r="L9940" s="2">
        <v>0</v>
      </c>
      <c r="M9940" s="2" t="str">
        <f>"601866"</f>
        <v>601866</v>
      </c>
      <c r="N9940" s="2" t="str">
        <f>"A453612732"</f>
        <v>A453612732</v>
      </c>
      <c r="O9940" s="2" t="str">
        <f>"3639.68"</f>
        <v>3639.68</v>
      </c>
      <c r="P9940" s="2">
        <v>12</v>
      </c>
      <c r="Q9940" s="2">
        <f>P9940*B9940</f>
        <v>4800</v>
      </c>
      <c r="R9940" s="2">
        <f>(Q9940-O9940)/O9940*100</f>
        <v>31.8797256901706</v>
      </c>
    </row>
    <row r="9941" spans="1:18">
      <c r="A9941" s="2" t="str">
        <f>"中航军B"</f>
        <v>中航军B</v>
      </c>
      <c r="B9941" s="2">
        <v>3000</v>
      </c>
      <c r="C9941" s="2">
        <v>3000</v>
      </c>
      <c r="D9941" s="2" t="str">
        <f>"人民币"</f>
        <v>人民币</v>
      </c>
      <c r="E9941" s="2">
        <v>0.972</v>
      </c>
      <c r="F9941" s="2">
        <v>-62</v>
      </c>
      <c r="G9941" s="2">
        <v>-2.16</v>
      </c>
      <c r="H9941" s="2"/>
      <c r="I9941" s="2">
        <v>2853</v>
      </c>
      <c r="J9941" s="2">
        <v>0.951</v>
      </c>
      <c r="K9941" s="2">
        <v>0</v>
      </c>
      <c r="L9941" s="2">
        <v>0</v>
      </c>
      <c r="M9941" s="2" t="str">
        <f>"150222"</f>
        <v>150222</v>
      </c>
      <c r="N9941" s="2" t="str">
        <f>"0157472516"</f>
        <v>0157472516</v>
      </c>
      <c r="O9941" s="2" t="str">
        <f>"2915.00"</f>
        <v>2915.00</v>
      </c>
      <c r="P9941" s="2">
        <v>1.1</v>
      </c>
      <c r="Q9941" s="2">
        <f>P9941*B9941</f>
        <v>3300</v>
      </c>
      <c r="R9941" s="2">
        <f>(Q9941-O9941)/O9941*100</f>
        <v>13.2075471698113</v>
      </c>
    </row>
    <row r="9942" spans="1:18">
      <c r="A9942" s="2" t="str">
        <f>"华贸物流"</f>
        <v>华贸物流</v>
      </c>
      <c r="B9942" s="2">
        <v>200</v>
      </c>
      <c r="C9942" s="2">
        <v>200</v>
      </c>
      <c r="D9942" s="2" t="str">
        <f>"人民币"</f>
        <v>人民币</v>
      </c>
      <c r="E9942" s="2">
        <v>16.576</v>
      </c>
      <c r="F9942" s="2">
        <v>-473.12</v>
      </c>
      <c r="G9942" s="2">
        <v>-14.27</v>
      </c>
      <c r="H9942" s="2"/>
      <c r="I9942" s="2">
        <v>2842</v>
      </c>
      <c r="J9942" s="2">
        <v>14.21</v>
      </c>
      <c r="K9942" s="2">
        <v>0</v>
      </c>
      <c r="L9942" s="2">
        <v>0</v>
      </c>
      <c r="M9942" s="2" t="str">
        <f>"603128"</f>
        <v>603128</v>
      </c>
      <c r="N9942" s="2" t="str">
        <f t="shared" ref="N9942:N9945" si="2967">"A453612732"</f>
        <v>A453612732</v>
      </c>
      <c r="O9942" s="2" t="str">
        <f>"3315.12"</f>
        <v>3315.12</v>
      </c>
      <c r="P9942" s="2">
        <v>20</v>
      </c>
      <c r="Q9942" s="2">
        <f>P9942*B9942</f>
        <v>4000</v>
      </c>
      <c r="R9942" s="2">
        <f>(Q9942-O9942)/O9942*100</f>
        <v>20.6592823185888</v>
      </c>
    </row>
    <row r="9943" spans="1:18">
      <c r="A9943" s="2" t="str">
        <f>"盛达矿业"</f>
        <v>盛达矿业</v>
      </c>
      <c r="B9943" s="2">
        <v>100</v>
      </c>
      <c r="C9943" s="2">
        <v>100</v>
      </c>
      <c r="D9943" s="2" t="str">
        <f>"人民币"</f>
        <v>人民币</v>
      </c>
      <c r="E9943" s="2">
        <v>38.308</v>
      </c>
      <c r="F9943" s="2">
        <v>-1175.77</v>
      </c>
      <c r="G9943" s="2">
        <v>-30.69</v>
      </c>
      <c r="H9943" s="2"/>
      <c r="I9943" s="2">
        <v>2655</v>
      </c>
      <c r="J9943" s="2">
        <v>26.55</v>
      </c>
      <c r="K9943" s="2">
        <v>0</v>
      </c>
      <c r="L9943" s="2">
        <v>100</v>
      </c>
      <c r="M9943" s="2" t="str">
        <f>"000603"</f>
        <v>000603</v>
      </c>
      <c r="N9943" s="2" t="str">
        <f>"0157472516"</f>
        <v>0157472516</v>
      </c>
      <c r="O9943" s="2" t="str">
        <f>"3830.77"</f>
        <v>3830.77</v>
      </c>
      <c r="P9943" s="2">
        <v>40</v>
      </c>
      <c r="Q9943" s="2">
        <f>P9943*B9943</f>
        <v>4000</v>
      </c>
      <c r="R9943" s="2">
        <f>(Q9943-O9943)/O9943*100</f>
        <v>4.41764971533138</v>
      </c>
    </row>
    <row r="9944" spans="1:18">
      <c r="A9944" s="2" t="str">
        <f>"大众交通"</f>
        <v>大众交通</v>
      </c>
      <c r="B9944" s="2">
        <v>100</v>
      </c>
      <c r="C9944" s="2">
        <v>100</v>
      </c>
      <c r="D9944" s="2" t="str">
        <f>"人民币"</f>
        <v>人民币</v>
      </c>
      <c r="E9944" s="2">
        <v>30.941</v>
      </c>
      <c r="F9944" s="2">
        <v>-1037.13</v>
      </c>
      <c r="G9944" s="2">
        <v>-33.52</v>
      </c>
      <c r="H9944" s="2"/>
      <c r="I9944" s="2">
        <v>2057</v>
      </c>
      <c r="J9944" s="2">
        <v>20.57</v>
      </c>
      <c r="K9944" s="2">
        <v>0</v>
      </c>
      <c r="L9944" s="2">
        <v>0</v>
      </c>
      <c r="M9944" s="2" t="str">
        <f>"600611"</f>
        <v>600611</v>
      </c>
      <c r="N9944" s="2" t="str">
        <f>"A453612732"</f>
        <v>A453612732</v>
      </c>
      <c r="O9944" s="2" t="str">
        <f>"3094.13"</f>
        <v>3094.13</v>
      </c>
      <c r="P9944" s="2">
        <v>28</v>
      </c>
      <c r="Q9944" s="2">
        <f>P9944*B9944</f>
        <v>2800</v>
      </c>
      <c r="R9944" s="2">
        <f>(Q9944-O9944)/O9944*100</f>
        <v>-9.50606470962759</v>
      </c>
    </row>
    <row r="9945" spans="1:18">
      <c r="A9945" s="2" t="str">
        <f>"中国中车"</f>
        <v>中国中车</v>
      </c>
      <c r="B9945" s="2">
        <v>100</v>
      </c>
      <c r="C9945" s="2">
        <v>100</v>
      </c>
      <c r="D9945" s="2" t="str">
        <f>"人民币"</f>
        <v>人民币</v>
      </c>
      <c r="E9945" s="2">
        <v>26.395</v>
      </c>
      <c r="F9945" s="2">
        <v>-631.5</v>
      </c>
      <c r="G9945" s="2">
        <v>-23.92</v>
      </c>
      <c r="H9945" s="2"/>
      <c r="I9945" s="2">
        <v>2008</v>
      </c>
      <c r="J9945" s="2">
        <v>20.08</v>
      </c>
      <c r="K9945" s="2">
        <v>0</v>
      </c>
      <c r="L9945" s="2">
        <v>100</v>
      </c>
      <c r="M9945" s="2" t="str">
        <f>"601766"</f>
        <v>601766</v>
      </c>
      <c r="N9945" s="2" t="str">
        <f>"A453612732"</f>
        <v>A453612732</v>
      </c>
      <c r="O9945" s="2" t="str">
        <f>"2639.50"</f>
        <v>2639.50</v>
      </c>
      <c r="P9945" s="2">
        <v>30</v>
      </c>
      <c r="Q9945" s="2">
        <f>P9945*B9945</f>
        <v>3000</v>
      </c>
      <c r="R9945" s="2">
        <f>(Q9945-O9945)/O9945*100</f>
        <v>13.6578897518469</v>
      </c>
    </row>
    <row r="9946" spans="1:18">
      <c r="A9946" s="2" t="s">
        <v>8</v>
      </c>
      <c r="B9946" s="2" t="s">
        <v>9</v>
      </c>
      <c r="C9946" s="4" t="s">
        <v>10</v>
      </c>
      <c r="D9946" s="4"/>
      <c r="E9946" s="4"/>
      <c r="F9946" s="2"/>
      <c r="G9946" s="2">
        <f>SUM(G9930:G9945)</f>
        <v>-178.38</v>
      </c>
      <c r="H9946" s="2"/>
      <c r="I9946" s="2"/>
      <c r="J9946" s="2"/>
      <c r="K9946" s="2"/>
      <c r="L9946" s="2"/>
      <c r="M9946" s="2"/>
      <c r="N9946" s="2"/>
      <c r="O9946" s="2"/>
      <c r="P9946" s="2"/>
      <c r="Q9946" s="2">
        <f>SUM(Q9930:Q9945)</f>
        <v>134800</v>
      </c>
      <c r="R9946" s="2"/>
    </row>
    <row r="9947" customFormat="1" spans="3:8">
      <c r="C9947" s="5"/>
      <c r="D9947" s="5"/>
      <c r="E9947" s="5"/>
      <c r="H9947" s="6">
        <v>42257</v>
      </c>
    </row>
    <row r="9948" customFormat="1" spans="10:10">
      <c r="J9948" s="6">
        <f>H9947+1</f>
        <v>42258</v>
      </c>
    </row>
    <row r="9949" customFormat="1" spans="2:11">
      <c r="B9949" t="s">
        <v>11</v>
      </c>
      <c r="K9949" s="7">
        <f ca="1">NOW()</f>
        <v>42259.9654398148</v>
      </c>
    </row>
    <row r="9950" customFormat="1" spans="9:9">
      <c r="I9950" t="e">
        <f>D9942+1</f>
        <v>#VALUE!</v>
      </c>
    </row>
    <row r="9951" customFormat="1"/>
    <row r="9952" spans="1:18">
      <c r="A9952" s="2" t="s">
        <v>0</v>
      </c>
      <c r="B9952" s="2" t="str">
        <f>"证券数量"</f>
        <v>证券数量</v>
      </c>
      <c r="C9952" s="2" t="s">
        <v>1</v>
      </c>
      <c r="D9952" s="2" t="str">
        <f>"价格币种"</f>
        <v>价格币种</v>
      </c>
      <c r="E9952" s="2" t="str">
        <f>"成本价"</f>
        <v>成本价</v>
      </c>
      <c r="F9952" s="2" t="str">
        <f>"浮动盈亏"</f>
        <v>浮动盈亏</v>
      </c>
      <c r="G9952" s="2" t="str">
        <f>"盈亏比例(%)"</f>
        <v>盈亏比例(%)</v>
      </c>
      <c r="H9952" s="2" t="str">
        <f>"折算汇率"</f>
        <v>折算汇率</v>
      </c>
      <c r="I9952" s="2" t="str">
        <f>"最新市值"</f>
        <v>最新市值</v>
      </c>
      <c r="J9952" s="2" t="str">
        <f>"当前价"</f>
        <v>当前价</v>
      </c>
      <c r="K9952" s="2" t="str">
        <f>"今买数量"</f>
        <v>今买数量</v>
      </c>
      <c r="L9952" s="2" t="str">
        <f>"今卖数量"</f>
        <v>今卖数量</v>
      </c>
      <c r="M9952" s="2" t="str">
        <f>"证券代码"</f>
        <v>证券代码</v>
      </c>
      <c r="N9952" s="2" t="str">
        <f>"股东代码"</f>
        <v>股东代码</v>
      </c>
      <c r="O9952" s="2" t="str">
        <f>"成本金额"</f>
        <v>成本金额</v>
      </c>
      <c r="P9952" s="2" t="s">
        <v>2</v>
      </c>
      <c r="Q9952" s="2"/>
      <c r="R9952" s="2" t="s">
        <v>3</v>
      </c>
    </row>
    <row r="9953" spans="1:18">
      <c r="A9953" s="2" t="s">
        <v>4</v>
      </c>
      <c r="B9953" s="9" t="s">
        <v>5</v>
      </c>
      <c r="C9953" s="9" t="s">
        <v>5</v>
      </c>
      <c r="D9953" s="2" t="str">
        <f t="shared" ref="D9953:D9968" si="2968">"人民币"</f>
        <v>人民币</v>
      </c>
      <c r="E9953" s="2">
        <v>19.758</v>
      </c>
      <c r="F9953" s="2">
        <v>-1294.53</v>
      </c>
      <c r="G9953" s="2">
        <v>-8.19</v>
      </c>
      <c r="H9953" s="9" t="s">
        <v>6</v>
      </c>
      <c r="I9953" s="2">
        <v>14512</v>
      </c>
      <c r="J9953" s="2">
        <v>18.14</v>
      </c>
      <c r="K9953" s="2">
        <v>0</v>
      </c>
      <c r="L9953" s="2">
        <v>0</v>
      </c>
      <c r="M9953" s="2" t="str">
        <f>"000936"</f>
        <v>000936</v>
      </c>
      <c r="N9953" s="2" t="str">
        <f t="shared" ref="N9953:N9956" si="2969">"0157472516"</f>
        <v>0157472516</v>
      </c>
      <c r="O9953" s="2" t="str">
        <f>"15806.53"</f>
        <v>15806.53</v>
      </c>
      <c r="P9953" s="2">
        <v>30</v>
      </c>
      <c r="Q9953" s="2">
        <f t="shared" ref="Q9953:Q9968" si="2970">P9953*B9953</f>
        <v>24000</v>
      </c>
      <c r="R9953" s="2">
        <f t="shared" ref="R9953:R9968" si="2971">(Q9953-O9953)/O9953*100</f>
        <v>51.835981711356</v>
      </c>
    </row>
    <row r="9954" spans="1:18">
      <c r="A9954" s="2" t="str">
        <f>"创业板B"</f>
        <v>创业板B</v>
      </c>
      <c r="B9954" s="2">
        <v>10000</v>
      </c>
      <c r="C9954" s="2">
        <v>10000</v>
      </c>
      <c r="D9954" s="2" t="str">
        <f>"人民币"</f>
        <v>人民币</v>
      </c>
      <c r="E9954" s="2">
        <v>1.116</v>
      </c>
      <c r="F9954" s="2">
        <v>-927.5</v>
      </c>
      <c r="G9954" s="2">
        <v>-8.33</v>
      </c>
      <c r="H9954" s="2"/>
      <c r="I9954" s="2">
        <v>10230</v>
      </c>
      <c r="J9954" s="2">
        <v>1.023</v>
      </c>
      <c r="K9954" s="2">
        <v>0</v>
      </c>
      <c r="L9954" s="2">
        <v>0</v>
      </c>
      <c r="M9954" s="2" t="str">
        <f>"150153"</f>
        <v>150153</v>
      </c>
      <c r="N9954" s="2" t="str">
        <f>"0157472516"</f>
        <v>0157472516</v>
      </c>
      <c r="O9954" s="2" t="str">
        <f>"11157.50"</f>
        <v>11157.50</v>
      </c>
      <c r="P9954" s="2">
        <v>1.3</v>
      </c>
      <c r="Q9954" s="2">
        <f>P9954*B9954</f>
        <v>13000</v>
      </c>
      <c r="R9954" s="2">
        <f>(Q9954-O9954)/O9954*100</f>
        <v>16.5135559041004</v>
      </c>
    </row>
    <row r="9955" spans="1:18">
      <c r="A9955" s="2" t="s">
        <v>7</v>
      </c>
      <c r="B9955" s="2">
        <v>600</v>
      </c>
      <c r="C9955" s="2">
        <v>600</v>
      </c>
      <c r="D9955" s="2" t="str">
        <f>"人民币"</f>
        <v>人民币</v>
      </c>
      <c r="E9955" s="2">
        <v>17.548</v>
      </c>
      <c r="F9955" s="2">
        <v>-310.88</v>
      </c>
      <c r="G9955" s="2">
        <v>-2.95</v>
      </c>
      <c r="H9955" s="2"/>
      <c r="I9955" s="2">
        <v>10218</v>
      </c>
      <c r="J9955" s="2">
        <v>17.03</v>
      </c>
      <c r="K9955" s="2">
        <v>0</v>
      </c>
      <c r="L9955" s="2">
        <v>0</v>
      </c>
      <c r="M9955" s="2" t="str">
        <f>"600008"</f>
        <v>600008</v>
      </c>
      <c r="N9955" s="2" t="str">
        <f t="shared" ref="N9955:N9958" si="2972">"A453612732"</f>
        <v>A453612732</v>
      </c>
      <c r="O9955" s="2" t="str">
        <f>"10528.88"</f>
        <v>10528.88</v>
      </c>
      <c r="P9955" s="2">
        <v>25</v>
      </c>
      <c r="Q9955" s="2">
        <f>P9955*B9955</f>
        <v>15000</v>
      </c>
      <c r="R9955" s="2">
        <f>(Q9955-O9955)/O9955*100</f>
        <v>42.4652954540274</v>
      </c>
    </row>
    <row r="9956" spans="1:18">
      <c r="A9956" s="2" t="str">
        <f>"华英农业"</f>
        <v>华英农业</v>
      </c>
      <c r="B9956" s="2">
        <v>600</v>
      </c>
      <c r="C9956" s="2">
        <v>300</v>
      </c>
      <c r="D9956" s="2" t="str">
        <f>"人民币"</f>
        <v>人民币</v>
      </c>
      <c r="E9956" s="2">
        <v>14.948</v>
      </c>
      <c r="F9956" s="2">
        <v>-418.66</v>
      </c>
      <c r="G9956" s="2">
        <v>-4.67</v>
      </c>
      <c r="H9956" s="2"/>
      <c r="I9956" s="2">
        <v>8550</v>
      </c>
      <c r="J9956" s="2">
        <v>14.25</v>
      </c>
      <c r="K9956" s="2">
        <v>300</v>
      </c>
      <c r="L9956" s="2">
        <v>0</v>
      </c>
      <c r="M9956" s="2" t="str">
        <f>"002321"</f>
        <v>002321</v>
      </c>
      <c r="N9956" s="2" t="str">
        <f>"0157472516"</f>
        <v>0157472516</v>
      </c>
      <c r="O9956" s="2" t="str">
        <f>"8968.66"</f>
        <v>8968.66</v>
      </c>
      <c r="P9956" s="2">
        <v>25</v>
      </c>
      <c r="Q9956" s="2">
        <f>P9956*B9956</f>
        <v>15000</v>
      </c>
      <c r="R9956" s="2">
        <f>(Q9956-O9956)/O9956*100</f>
        <v>67.2490650777262</v>
      </c>
    </row>
    <row r="9957" spans="1:18">
      <c r="A9957" s="2" t="str">
        <f>"*ST阳化"</f>
        <v>*ST阳化</v>
      </c>
      <c r="B9957" s="2">
        <v>900</v>
      </c>
      <c r="C9957" s="2">
        <v>600</v>
      </c>
      <c r="D9957" s="2" t="str">
        <f>"人民币"</f>
        <v>人民币</v>
      </c>
      <c r="E9957" s="2">
        <v>7.599</v>
      </c>
      <c r="F9957" s="2">
        <v>-80.2</v>
      </c>
      <c r="G9957" s="2">
        <v>-1.17</v>
      </c>
      <c r="H9957" s="2"/>
      <c r="I9957" s="2">
        <v>6759</v>
      </c>
      <c r="J9957" s="2">
        <v>7.51</v>
      </c>
      <c r="K9957" s="2">
        <v>300</v>
      </c>
      <c r="L9957" s="2">
        <v>0</v>
      </c>
      <c r="M9957" s="2" t="str">
        <f>"600691"</f>
        <v>600691</v>
      </c>
      <c r="N9957" s="2" t="str">
        <f>"A453612732"</f>
        <v>A453612732</v>
      </c>
      <c r="O9957" s="2" t="str">
        <f>"6839.20"</f>
        <v>6839.20</v>
      </c>
      <c r="P9957" s="2">
        <v>11</v>
      </c>
      <c r="Q9957" s="2">
        <f>P9957*B9957</f>
        <v>9900</v>
      </c>
      <c r="R9957" s="2">
        <f>(Q9957-O9957)/O9957*100</f>
        <v>44.7537723710376</v>
      </c>
    </row>
    <row r="9958" spans="1:18">
      <c r="A9958" s="2" t="str">
        <f>"雪峰科技"</f>
        <v>雪峰科技</v>
      </c>
      <c r="B9958" s="2">
        <v>200</v>
      </c>
      <c r="C9958" s="2">
        <v>100</v>
      </c>
      <c r="D9958" s="2" t="str">
        <f>"人民币"</f>
        <v>人民币</v>
      </c>
      <c r="E9958" s="2">
        <v>37.898</v>
      </c>
      <c r="F9958" s="2">
        <v>-1239.59</v>
      </c>
      <c r="G9958" s="2">
        <v>-16.35</v>
      </c>
      <c r="H9958" s="2"/>
      <c r="I9958" s="2">
        <v>6340</v>
      </c>
      <c r="J9958" s="2">
        <v>31.7</v>
      </c>
      <c r="K9958" s="2">
        <v>100</v>
      </c>
      <c r="L9958" s="2">
        <v>0</v>
      </c>
      <c r="M9958" s="2" t="str">
        <f>"603227"</f>
        <v>603227</v>
      </c>
      <c r="N9958" s="2" t="str">
        <f>"A453612732"</f>
        <v>A453612732</v>
      </c>
      <c r="O9958" s="2" t="str">
        <f>"7579.59"</f>
        <v>7579.59</v>
      </c>
      <c r="P9958" s="2">
        <v>42</v>
      </c>
      <c r="Q9958" s="2">
        <f>P9958*B9958</f>
        <v>8400</v>
      </c>
      <c r="R9958" s="2">
        <f>(Q9958-O9958)/O9958*100</f>
        <v>10.8239363870605</v>
      </c>
    </row>
    <row r="9959" spans="1:18">
      <c r="A9959" s="2" t="str">
        <f>"三花股份"</f>
        <v>三花股份</v>
      </c>
      <c r="B9959" s="2">
        <v>400</v>
      </c>
      <c r="C9959" s="2">
        <v>400</v>
      </c>
      <c r="D9959" s="2" t="str">
        <f>"人民币"</f>
        <v>人民币</v>
      </c>
      <c r="E9959" s="2">
        <v>13.737</v>
      </c>
      <c r="F9959" s="2">
        <v>69.25</v>
      </c>
      <c r="G9959" s="2">
        <v>1.26</v>
      </c>
      <c r="H9959" s="2"/>
      <c r="I9959" s="2">
        <v>5564</v>
      </c>
      <c r="J9959" s="2">
        <v>13.91</v>
      </c>
      <c r="K9959" s="2">
        <v>0</v>
      </c>
      <c r="L9959" s="2">
        <v>0</v>
      </c>
      <c r="M9959" s="2" t="str">
        <f>"002050"</f>
        <v>002050</v>
      </c>
      <c r="N9959" s="2" t="str">
        <f t="shared" ref="N9959:N9964" si="2973">"0157472516"</f>
        <v>0157472516</v>
      </c>
      <c r="O9959" s="2" t="str">
        <f>"5494.75"</f>
        <v>5494.75</v>
      </c>
      <c r="P9959" s="2">
        <v>20</v>
      </c>
      <c r="Q9959" s="2">
        <f>P9959*B9959</f>
        <v>8000</v>
      </c>
      <c r="R9959" s="2">
        <f>(Q9959-O9959)/O9959*100</f>
        <v>45.5935210883116</v>
      </c>
    </row>
    <row r="9960" spans="1:18">
      <c r="A9960" s="2" t="str">
        <f>"农 产 品"</f>
        <v>农 产 品</v>
      </c>
      <c r="B9960" s="2">
        <v>200</v>
      </c>
      <c r="C9960" s="2">
        <v>200</v>
      </c>
      <c r="D9960" s="2" t="str">
        <f>"人民币"</f>
        <v>人民币</v>
      </c>
      <c r="E9960" s="2">
        <v>25.665</v>
      </c>
      <c r="F9960" s="2">
        <v>-601</v>
      </c>
      <c r="G9960" s="2">
        <v>-11.71</v>
      </c>
      <c r="H9960" s="2"/>
      <c r="I9960" s="2">
        <v>4532</v>
      </c>
      <c r="J9960" s="2">
        <v>22.66</v>
      </c>
      <c r="K9960" s="2">
        <v>0</v>
      </c>
      <c r="L9960" s="2">
        <v>0</v>
      </c>
      <c r="M9960" s="2" t="str">
        <f>"000061"</f>
        <v>000061</v>
      </c>
      <c r="N9960" s="2" t="str">
        <f>"0157472516"</f>
        <v>0157472516</v>
      </c>
      <c r="O9960" s="2" t="str">
        <f>"5133.00"</f>
        <v>5133.00</v>
      </c>
      <c r="P9960" s="2">
        <v>35</v>
      </c>
      <c r="Q9960" s="2">
        <f>P9960*B9960</f>
        <v>7000</v>
      </c>
      <c r="R9960" s="2">
        <f>(Q9960-O9960)/O9960*100</f>
        <v>36.3724917202416</v>
      </c>
    </row>
    <row r="9961" spans="1:18">
      <c r="A9961" s="2" t="str">
        <f>"北京城建"</f>
        <v>北京城建</v>
      </c>
      <c r="B9961" s="2">
        <v>200</v>
      </c>
      <c r="C9961" s="2">
        <v>200</v>
      </c>
      <c r="D9961" s="2" t="str">
        <f>"人民币"</f>
        <v>人民币</v>
      </c>
      <c r="E9961" s="2">
        <v>24.605</v>
      </c>
      <c r="F9961" s="2">
        <v>-394.99</v>
      </c>
      <c r="G9961" s="2">
        <v>-8.03</v>
      </c>
      <c r="H9961" s="2"/>
      <c r="I9961" s="2">
        <v>4526</v>
      </c>
      <c r="J9961" s="2">
        <v>22.63</v>
      </c>
      <c r="K9961" s="2">
        <v>0</v>
      </c>
      <c r="L9961" s="2">
        <v>0</v>
      </c>
      <c r="M9961" s="2" t="str">
        <f>"600266"</f>
        <v>600266</v>
      </c>
      <c r="N9961" s="2" t="str">
        <f t="shared" ref="N9961:N9963" si="2974">"A453612732"</f>
        <v>A453612732</v>
      </c>
      <c r="O9961" s="2" t="str">
        <f>"4920.99"</f>
        <v>4920.99</v>
      </c>
      <c r="P9961" s="2">
        <v>28</v>
      </c>
      <c r="Q9961" s="2">
        <f>P9961*B9961</f>
        <v>5600</v>
      </c>
      <c r="R9961" s="2">
        <f>(Q9961-O9961)/O9961*100</f>
        <v>13.7982397850839</v>
      </c>
    </row>
    <row r="9962" spans="1:18">
      <c r="A9962" s="2" t="str">
        <f>"上汽集团"</f>
        <v>上汽集团</v>
      </c>
      <c r="B9962" s="2">
        <v>200</v>
      </c>
      <c r="C9962" s="2">
        <v>200</v>
      </c>
      <c r="D9962" s="2" t="str">
        <f>"人民币"</f>
        <v>人民币</v>
      </c>
      <c r="E9962" s="2">
        <v>24.736</v>
      </c>
      <c r="F9962" s="2">
        <v>-449.12</v>
      </c>
      <c r="G9962" s="2">
        <v>-9.08</v>
      </c>
      <c r="H9962" s="2"/>
      <c r="I9962" s="2">
        <v>4498</v>
      </c>
      <c r="J9962" s="2">
        <v>22.49</v>
      </c>
      <c r="K9962" s="2">
        <v>0</v>
      </c>
      <c r="L9962" s="2">
        <v>0</v>
      </c>
      <c r="M9962" s="2" t="str">
        <f>"600104"</f>
        <v>600104</v>
      </c>
      <c r="N9962" s="2" t="str">
        <f>"A453612732"</f>
        <v>A453612732</v>
      </c>
      <c r="O9962" s="2" t="str">
        <f>"4947.12"</f>
        <v>4947.12</v>
      </c>
      <c r="P9962" s="2">
        <v>35</v>
      </c>
      <c r="Q9962" s="2">
        <f>P9962*B9962</f>
        <v>7000</v>
      </c>
      <c r="R9962" s="2">
        <f>(Q9962-O9962)/O9962*100</f>
        <v>41.4964666310904</v>
      </c>
    </row>
    <row r="9963" spans="1:18">
      <c r="A9963" s="2" t="str">
        <f>"中海集运"</f>
        <v>中海集运</v>
      </c>
      <c r="B9963" s="2">
        <v>400</v>
      </c>
      <c r="C9963" s="2">
        <v>400</v>
      </c>
      <c r="D9963" s="2" t="str">
        <f>"人民币"</f>
        <v>人民币</v>
      </c>
      <c r="E9963" s="2">
        <v>9.099</v>
      </c>
      <c r="F9963" s="2">
        <v>-167.68</v>
      </c>
      <c r="G9963" s="2">
        <v>-4.6</v>
      </c>
      <c r="H9963" s="2"/>
      <c r="I9963" s="2">
        <v>3472</v>
      </c>
      <c r="J9963" s="2">
        <v>8.68</v>
      </c>
      <c r="K9963" s="2">
        <v>0</v>
      </c>
      <c r="L9963" s="2">
        <v>0</v>
      </c>
      <c r="M9963" s="2" t="str">
        <f>"601866"</f>
        <v>601866</v>
      </c>
      <c r="N9963" s="2" t="str">
        <f>"A453612732"</f>
        <v>A453612732</v>
      </c>
      <c r="O9963" s="2" t="str">
        <f>"3639.68"</f>
        <v>3639.68</v>
      </c>
      <c r="P9963" s="2">
        <v>12</v>
      </c>
      <c r="Q9963" s="2">
        <f>P9963*B9963</f>
        <v>4800</v>
      </c>
      <c r="R9963" s="2">
        <f>(Q9963-O9963)/O9963*100</f>
        <v>31.8797256901706</v>
      </c>
    </row>
    <row r="9964" spans="1:18">
      <c r="A9964" s="2" t="str">
        <f>"中航军B"</f>
        <v>中航军B</v>
      </c>
      <c r="B9964" s="2">
        <v>3000</v>
      </c>
      <c r="C9964" s="2">
        <v>3000</v>
      </c>
      <c r="D9964" s="2" t="str">
        <f>"人民币"</f>
        <v>人民币</v>
      </c>
      <c r="E9964" s="2">
        <v>0.972</v>
      </c>
      <c r="F9964" s="2">
        <v>-62</v>
      </c>
      <c r="G9964" s="2">
        <v>-2.16</v>
      </c>
      <c r="H9964" s="2"/>
      <c r="I9964" s="2">
        <v>2853</v>
      </c>
      <c r="J9964" s="2">
        <v>0.951</v>
      </c>
      <c r="K9964" s="2">
        <v>0</v>
      </c>
      <c r="L9964" s="2">
        <v>0</v>
      </c>
      <c r="M9964" s="2" t="str">
        <f>"150222"</f>
        <v>150222</v>
      </c>
      <c r="N9964" s="2" t="str">
        <f>"0157472516"</f>
        <v>0157472516</v>
      </c>
      <c r="O9964" s="2" t="str">
        <f>"2915.00"</f>
        <v>2915.00</v>
      </c>
      <c r="P9964" s="2">
        <v>1.1</v>
      </c>
      <c r="Q9964" s="2">
        <f>P9964*B9964</f>
        <v>3300</v>
      </c>
      <c r="R9964" s="2">
        <f>(Q9964-O9964)/O9964*100</f>
        <v>13.2075471698113</v>
      </c>
    </row>
    <row r="9965" spans="1:18">
      <c r="A9965" s="2" t="str">
        <f>"华贸物流"</f>
        <v>华贸物流</v>
      </c>
      <c r="B9965" s="2">
        <v>200</v>
      </c>
      <c r="C9965" s="2">
        <v>200</v>
      </c>
      <c r="D9965" s="2" t="str">
        <f>"人民币"</f>
        <v>人民币</v>
      </c>
      <c r="E9965" s="2">
        <v>16.576</v>
      </c>
      <c r="F9965" s="2">
        <v>-473.12</v>
      </c>
      <c r="G9965" s="2">
        <v>-14.27</v>
      </c>
      <c r="H9965" s="2"/>
      <c r="I9965" s="2">
        <v>2842</v>
      </c>
      <c r="J9965" s="2">
        <v>14.21</v>
      </c>
      <c r="K9965" s="2">
        <v>0</v>
      </c>
      <c r="L9965" s="2">
        <v>0</v>
      </c>
      <c r="M9965" s="2" t="str">
        <f>"603128"</f>
        <v>603128</v>
      </c>
      <c r="N9965" s="2" t="str">
        <f t="shared" ref="N9965:N9968" si="2975">"A453612732"</f>
        <v>A453612732</v>
      </c>
      <c r="O9965" s="2" t="str">
        <f>"3315.12"</f>
        <v>3315.12</v>
      </c>
      <c r="P9965" s="2">
        <v>20</v>
      </c>
      <c r="Q9965" s="2">
        <f>P9965*B9965</f>
        <v>4000</v>
      </c>
      <c r="R9965" s="2">
        <f>(Q9965-O9965)/O9965*100</f>
        <v>20.6592823185888</v>
      </c>
    </row>
    <row r="9966" spans="1:18">
      <c r="A9966" s="2" t="str">
        <f>"盛达矿业"</f>
        <v>盛达矿业</v>
      </c>
      <c r="B9966" s="2">
        <v>100</v>
      </c>
      <c r="C9966" s="2">
        <v>100</v>
      </c>
      <c r="D9966" s="2" t="str">
        <f>"人民币"</f>
        <v>人民币</v>
      </c>
      <c r="E9966" s="2">
        <v>38.308</v>
      </c>
      <c r="F9966" s="2">
        <v>-1175.77</v>
      </c>
      <c r="G9966" s="2">
        <v>-30.69</v>
      </c>
      <c r="H9966" s="2"/>
      <c r="I9966" s="2">
        <v>2655</v>
      </c>
      <c r="J9966" s="2">
        <v>26.55</v>
      </c>
      <c r="K9966" s="2">
        <v>0</v>
      </c>
      <c r="L9966" s="2">
        <v>100</v>
      </c>
      <c r="M9966" s="2" t="str">
        <f>"000603"</f>
        <v>000603</v>
      </c>
      <c r="N9966" s="2" t="str">
        <f>"0157472516"</f>
        <v>0157472516</v>
      </c>
      <c r="O9966" s="2" t="str">
        <f>"3830.77"</f>
        <v>3830.77</v>
      </c>
      <c r="P9966" s="2">
        <v>40</v>
      </c>
      <c r="Q9966" s="2">
        <f>P9966*B9966</f>
        <v>4000</v>
      </c>
      <c r="R9966" s="2">
        <f>(Q9966-O9966)/O9966*100</f>
        <v>4.41764971533138</v>
      </c>
    </row>
    <row r="9967" spans="1:18">
      <c r="A9967" s="2" t="str">
        <f>"大众交通"</f>
        <v>大众交通</v>
      </c>
      <c r="B9967" s="2">
        <v>100</v>
      </c>
      <c r="C9967" s="2">
        <v>100</v>
      </c>
      <c r="D9967" s="2" t="str">
        <f>"人民币"</f>
        <v>人民币</v>
      </c>
      <c r="E9967" s="2">
        <v>30.941</v>
      </c>
      <c r="F9967" s="2">
        <v>-1037.13</v>
      </c>
      <c r="G9967" s="2">
        <v>-33.52</v>
      </c>
      <c r="H9967" s="2"/>
      <c r="I9967" s="2">
        <v>2057</v>
      </c>
      <c r="J9967" s="2">
        <v>20.57</v>
      </c>
      <c r="K9967" s="2">
        <v>0</v>
      </c>
      <c r="L9967" s="2">
        <v>0</v>
      </c>
      <c r="M9967" s="2" t="str">
        <f>"600611"</f>
        <v>600611</v>
      </c>
      <c r="N9967" s="2" t="str">
        <f>"A453612732"</f>
        <v>A453612732</v>
      </c>
      <c r="O9967" s="2" t="str">
        <f>"3094.13"</f>
        <v>3094.13</v>
      </c>
      <c r="P9967" s="2">
        <v>28</v>
      </c>
      <c r="Q9967" s="2">
        <f>P9967*B9967</f>
        <v>2800</v>
      </c>
      <c r="R9967" s="2">
        <f>(Q9967-O9967)/O9967*100</f>
        <v>-9.50606470962759</v>
      </c>
    </row>
    <row r="9968" spans="1:18">
      <c r="A9968" s="2" t="str">
        <f>"中国中车"</f>
        <v>中国中车</v>
      </c>
      <c r="B9968" s="2">
        <v>100</v>
      </c>
      <c r="C9968" s="2">
        <v>100</v>
      </c>
      <c r="D9968" s="2" t="str">
        <f>"人民币"</f>
        <v>人民币</v>
      </c>
      <c r="E9968" s="2">
        <v>26.395</v>
      </c>
      <c r="F9968" s="2">
        <v>-631.5</v>
      </c>
      <c r="G9968" s="2">
        <v>-23.92</v>
      </c>
      <c r="H9968" s="2"/>
      <c r="I9968" s="2">
        <v>2008</v>
      </c>
      <c r="J9968" s="2">
        <v>20.08</v>
      </c>
      <c r="K9968" s="2">
        <v>0</v>
      </c>
      <c r="L9968" s="2">
        <v>100</v>
      </c>
      <c r="M9968" s="2" t="str">
        <f>"601766"</f>
        <v>601766</v>
      </c>
      <c r="N9968" s="2" t="str">
        <f>"A453612732"</f>
        <v>A453612732</v>
      </c>
      <c r="O9968" s="2" t="str">
        <f>"2639.50"</f>
        <v>2639.50</v>
      </c>
      <c r="P9968" s="2">
        <v>30</v>
      </c>
      <c r="Q9968" s="2">
        <f>P9968*B9968</f>
        <v>3000</v>
      </c>
      <c r="R9968" s="2">
        <f>(Q9968-O9968)/O9968*100</f>
        <v>13.6578897518469</v>
      </c>
    </row>
    <row r="9969" spans="1:18">
      <c r="A9969" s="2" t="s">
        <v>8</v>
      </c>
      <c r="B9969" s="2" t="s">
        <v>9</v>
      </c>
      <c r="C9969" s="4" t="s">
        <v>10</v>
      </c>
      <c r="D9969" s="4"/>
      <c r="E9969" s="4"/>
      <c r="F9969" s="2"/>
      <c r="G9969" s="2">
        <f>SUM(G9953:G9968)</f>
        <v>-178.38</v>
      </c>
      <c r="H9969" s="2"/>
      <c r="I9969" s="2"/>
      <c r="J9969" s="2"/>
      <c r="K9969" s="2"/>
      <c r="L9969" s="2"/>
      <c r="M9969" s="2"/>
      <c r="N9969" s="2"/>
      <c r="O9969" s="2"/>
      <c r="P9969" s="2"/>
      <c r="Q9969" s="2">
        <f>SUM(Q9953:Q9968)</f>
        <v>134800</v>
      </c>
      <c r="R9969" s="2"/>
    </row>
    <row r="9973" spans="2:18">
      <c r="B9973" s="2" t="str">
        <f>"币种"</f>
        <v>币种</v>
      </c>
      <c r="C9973" s="2" t="str">
        <f>"余额"</f>
        <v>余额</v>
      </c>
      <c r="D9973" s="2" t="str">
        <f>"可用"</f>
        <v>可用</v>
      </c>
      <c r="E9973" s="2" t="str">
        <f>"可取"</f>
        <v>可取</v>
      </c>
      <c r="F9973" s="2" t="str">
        <f>"参考市值"</f>
        <v>参考市值</v>
      </c>
      <c r="G9973" s="2" t="str">
        <f>"资产"</f>
        <v>资产</v>
      </c>
      <c r="H9973" s="2" t="str">
        <f>"盈亏"</f>
        <v>盈亏</v>
      </c>
      <c r="I9973" s="2"/>
      <c r="J9973" s="2"/>
      <c r="K9973" s="2"/>
      <c r="L9973" s="2"/>
      <c r="M9973" s="2"/>
      <c r="N9973" s="2"/>
      <c r="O9973" s="2"/>
      <c r="P9973" s="2"/>
      <c r="Q9973" s="2"/>
      <c r="R9973" s="2"/>
    </row>
    <row r="9974" spans="2:18">
      <c r="B9974" s="2" t="str">
        <f>"人民币"</f>
        <v>人民币</v>
      </c>
      <c r="C9974" s="2" t="str">
        <f>"5508.71"</f>
        <v>5508.71</v>
      </c>
      <c r="D9974" s="2" t="str">
        <f>"138.54"</f>
        <v>138.54</v>
      </c>
      <c r="E9974" s="2" t="str">
        <f>"138.54"</f>
        <v>138.54</v>
      </c>
      <c r="F9974" s="2" t="str">
        <f>"91616.00"</f>
        <v>91616.00</v>
      </c>
      <c r="G9974" s="2" t="str">
        <f>"91754.54"</f>
        <v>91754.54</v>
      </c>
      <c r="H9974" s="2" t="str">
        <f>"-9194.42"</f>
        <v>-9194.42</v>
      </c>
      <c r="I9974" s="2"/>
      <c r="J9974" s="2"/>
      <c r="K9974" s="2"/>
      <c r="L9974" s="2"/>
      <c r="M9974" s="2"/>
      <c r="N9974" s="2"/>
      <c r="O9974" s="2"/>
      <c r="P9974" s="2"/>
      <c r="Q9974" s="2"/>
      <c r="R9974" s="2"/>
    </row>
    <row r="9975" spans="2:18"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8"/>
    </row>
    <row r="9976" spans="2:19">
      <c r="B9976" s="2" t="s">
        <v>0</v>
      </c>
      <c r="C9976" s="2" t="str">
        <f>"证券数量"</f>
        <v>证券数量</v>
      </c>
      <c r="D9976" s="2" t="s">
        <v>1</v>
      </c>
      <c r="E9976" s="2" t="str">
        <f>"价格币种"</f>
        <v>价格币种</v>
      </c>
      <c r="F9976" s="2" t="str">
        <f>"成本价"</f>
        <v>成本价</v>
      </c>
      <c r="G9976" s="2" t="str">
        <f>"浮动盈亏"</f>
        <v>浮动盈亏</v>
      </c>
      <c r="H9976" s="2" t="str">
        <f>"盈亏比例(%)"</f>
        <v>盈亏比例(%)</v>
      </c>
      <c r="I9976" s="2" t="str">
        <f>"折算汇率"</f>
        <v>折算汇率</v>
      </c>
      <c r="J9976" s="2" t="str">
        <f>"最新市值"</f>
        <v>最新市值</v>
      </c>
      <c r="K9976" s="2" t="str">
        <f>"当前价"</f>
        <v>当前价</v>
      </c>
      <c r="L9976" s="2" t="str">
        <f>"今买数量"</f>
        <v>今买数量</v>
      </c>
      <c r="M9976" s="2" t="str">
        <f>"今卖数量"</f>
        <v>今卖数量</v>
      </c>
      <c r="N9976" s="2" t="str">
        <f>"证券代码"</f>
        <v>证券代码</v>
      </c>
      <c r="O9976" s="2" t="str">
        <f>"股东代码"</f>
        <v>股东代码</v>
      </c>
      <c r="P9976" s="2" t="str">
        <f>"成本金额"</f>
        <v>成本金额</v>
      </c>
      <c r="Q9976" s="2" t="s">
        <v>2</v>
      </c>
      <c r="R9976" s="2"/>
      <c r="S9976" s="2" t="s">
        <v>3</v>
      </c>
    </row>
    <row r="9977" spans="2:19">
      <c r="B9977" s="2" t="s">
        <v>4</v>
      </c>
      <c r="C9977" s="9" t="s">
        <v>5</v>
      </c>
      <c r="D9977" s="9" t="s">
        <v>5</v>
      </c>
      <c r="E9977" s="2" t="str">
        <f t="shared" ref="E9977:E9992" si="2976">"人民币"</f>
        <v>人民币</v>
      </c>
      <c r="F9977" s="2">
        <v>19.758</v>
      </c>
      <c r="G9977" s="2">
        <v>-1294.53</v>
      </c>
      <c r="H9977" s="2">
        <v>-8.19</v>
      </c>
      <c r="I9977" s="9" t="s">
        <v>6</v>
      </c>
      <c r="J9977" s="2">
        <v>14512</v>
      </c>
      <c r="K9977" s="2">
        <v>18.14</v>
      </c>
      <c r="L9977" s="2">
        <v>0</v>
      </c>
      <c r="M9977" s="2">
        <v>0</v>
      </c>
      <c r="N9977" s="2" t="str">
        <f>"000936"</f>
        <v>000936</v>
      </c>
      <c r="O9977" s="2" t="str">
        <f t="shared" ref="O9977:O9980" si="2977">"0157472516"</f>
        <v>0157472516</v>
      </c>
      <c r="P9977" s="2" t="str">
        <f>"15806.53"</f>
        <v>15806.53</v>
      </c>
      <c r="Q9977" s="2">
        <v>30</v>
      </c>
      <c r="R9977" s="2">
        <f t="shared" ref="R9977:R9992" si="2978">Q9977*C9977</f>
        <v>24000</v>
      </c>
      <c r="S9977" s="2">
        <f t="shared" ref="S9977:S9992" si="2979">(R9977-P9977)/P9977*100</f>
        <v>51.835981711356</v>
      </c>
    </row>
    <row r="9978" spans="2:19">
      <c r="B9978" s="2" t="str">
        <f>"创业板B"</f>
        <v>创业板B</v>
      </c>
      <c r="C9978" s="2">
        <v>10000</v>
      </c>
      <c r="D9978" s="2">
        <v>10000</v>
      </c>
      <c r="E9978" s="2" t="str">
        <f>"人民币"</f>
        <v>人民币</v>
      </c>
      <c r="F9978" s="2">
        <v>1.116</v>
      </c>
      <c r="G9978" s="2">
        <v>-927.5</v>
      </c>
      <c r="H9978" s="2">
        <v>-8.33</v>
      </c>
      <c r="I9978" s="2"/>
      <c r="J9978" s="2">
        <v>10230</v>
      </c>
      <c r="K9978" s="2">
        <v>1.023</v>
      </c>
      <c r="L9978" s="2">
        <v>0</v>
      </c>
      <c r="M9978" s="2">
        <v>0</v>
      </c>
      <c r="N9978" s="2" t="str">
        <f>"150153"</f>
        <v>150153</v>
      </c>
      <c r="O9978" s="2" t="str">
        <f>"0157472516"</f>
        <v>0157472516</v>
      </c>
      <c r="P9978" s="2" t="str">
        <f>"11157.50"</f>
        <v>11157.50</v>
      </c>
      <c r="Q9978" s="2">
        <v>1.3</v>
      </c>
      <c r="R9978" s="2">
        <f>Q9978*C9978</f>
        <v>13000</v>
      </c>
      <c r="S9978" s="2">
        <f>(R9978-P9978)/P9978*100</f>
        <v>16.5135559041004</v>
      </c>
    </row>
    <row r="9979" spans="2:19">
      <c r="B9979" s="2" t="s">
        <v>7</v>
      </c>
      <c r="C9979" s="2">
        <v>600</v>
      </c>
      <c r="D9979" s="2">
        <v>600</v>
      </c>
      <c r="E9979" s="2" t="str">
        <f>"人民币"</f>
        <v>人民币</v>
      </c>
      <c r="F9979" s="2">
        <v>17.548</v>
      </c>
      <c r="G9979" s="2">
        <v>-310.88</v>
      </c>
      <c r="H9979" s="2">
        <v>-2.95</v>
      </c>
      <c r="I9979" s="2"/>
      <c r="J9979" s="2">
        <v>10218</v>
      </c>
      <c r="K9979" s="2">
        <v>17.03</v>
      </c>
      <c r="L9979" s="2">
        <v>0</v>
      </c>
      <c r="M9979" s="2">
        <v>0</v>
      </c>
      <c r="N9979" s="2" t="str">
        <f>"600008"</f>
        <v>600008</v>
      </c>
      <c r="O9979" s="2" t="str">
        <f t="shared" ref="O9979:O9982" si="2980">"A453612732"</f>
        <v>A453612732</v>
      </c>
      <c r="P9979" s="2" t="str">
        <f>"10528.88"</f>
        <v>10528.88</v>
      </c>
      <c r="Q9979" s="2">
        <v>25</v>
      </c>
      <c r="R9979" s="2">
        <f>Q9979*C9979</f>
        <v>15000</v>
      </c>
      <c r="S9979" s="2">
        <f>(R9979-P9979)/P9979*100</f>
        <v>42.4652954540274</v>
      </c>
    </row>
    <row r="9980" spans="2:19">
      <c r="B9980" s="2" t="str">
        <f>"华英农业"</f>
        <v>华英农业</v>
      </c>
      <c r="C9980" s="2">
        <v>600</v>
      </c>
      <c r="D9980" s="2">
        <v>300</v>
      </c>
      <c r="E9980" s="2" t="str">
        <f>"人民币"</f>
        <v>人民币</v>
      </c>
      <c r="F9980" s="2">
        <v>14.948</v>
      </c>
      <c r="G9980" s="2">
        <v>-418.66</v>
      </c>
      <c r="H9980" s="2">
        <v>-4.67</v>
      </c>
      <c r="I9980" s="2"/>
      <c r="J9980" s="2">
        <v>8550</v>
      </c>
      <c r="K9980" s="2">
        <v>14.25</v>
      </c>
      <c r="L9980" s="2">
        <v>300</v>
      </c>
      <c r="M9980" s="2">
        <v>0</v>
      </c>
      <c r="N9980" s="2" t="str">
        <f>"002321"</f>
        <v>002321</v>
      </c>
      <c r="O9980" s="2" t="str">
        <f>"0157472516"</f>
        <v>0157472516</v>
      </c>
      <c r="P9980" s="2" t="str">
        <f>"8968.66"</f>
        <v>8968.66</v>
      </c>
      <c r="Q9980" s="2">
        <v>25</v>
      </c>
      <c r="R9980" s="2">
        <f>Q9980*C9980</f>
        <v>15000</v>
      </c>
      <c r="S9980" s="2">
        <f>(R9980-P9980)/P9980*100</f>
        <v>67.2490650777262</v>
      </c>
    </row>
    <row r="9981" spans="2:19">
      <c r="B9981" s="2" t="str">
        <f>"*ST阳化"</f>
        <v>*ST阳化</v>
      </c>
      <c r="C9981" s="2">
        <v>900</v>
      </c>
      <c r="D9981" s="2">
        <v>600</v>
      </c>
      <c r="E9981" s="2" t="str">
        <f>"人民币"</f>
        <v>人民币</v>
      </c>
      <c r="F9981" s="2">
        <v>7.599</v>
      </c>
      <c r="G9981" s="2">
        <v>-80.2</v>
      </c>
      <c r="H9981" s="2">
        <v>-1.17</v>
      </c>
      <c r="I9981" s="2"/>
      <c r="J9981" s="2">
        <v>6759</v>
      </c>
      <c r="K9981" s="2">
        <v>7.51</v>
      </c>
      <c r="L9981" s="2">
        <v>300</v>
      </c>
      <c r="M9981" s="2">
        <v>0</v>
      </c>
      <c r="N9981" s="2" t="str">
        <f>"600691"</f>
        <v>600691</v>
      </c>
      <c r="O9981" s="2" t="str">
        <f>"A453612732"</f>
        <v>A453612732</v>
      </c>
      <c r="P9981" s="2" t="str">
        <f>"6839.20"</f>
        <v>6839.20</v>
      </c>
      <c r="Q9981" s="2">
        <v>11</v>
      </c>
      <c r="R9981" s="2">
        <f>Q9981*C9981</f>
        <v>9900</v>
      </c>
      <c r="S9981" s="2">
        <f>(R9981-P9981)/P9981*100</f>
        <v>44.7537723710376</v>
      </c>
    </row>
    <row r="9982" spans="2:19">
      <c r="B9982" s="2" t="str">
        <f>"雪峰科技"</f>
        <v>雪峰科技</v>
      </c>
      <c r="C9982" s="2">
        <v>200</v>
      </c>
      <c r="D9982" s="2">
        <v>100</v>
      </c>
      <c r="E9982" s="2" t="str">
        <f>"人民币"</f>
        <v>人民币</v>
      </c>
      <c r="F9982" s="2">
        <v>37.898</v>
      </c>
      <c r="G9982" s="2">
        <v>-1239.59</v>
      </c>
      <c r="H9982" s="2">
        <v>-16.35</v>
      </c>
      <c r="I9982" s="2"/>
      <c r="J9982" s="2">
        <v>6340</v>
      </c>
      <c r="K9982" s="2">
        <v>31.7</v>
      </c>
      <c r="L9982" s="2">
        <v>100</v>
      </c>
      <c r="M9982" s="2">
        <v>0</v>
      </c>
      <c r="N9982" s="2" t="str">
        <f>"603227"</f>
        <v>603227</v>
      </c>
      <c r="O9982" s="2" t="str">
        <f>"A453612732"</f>
        <v>A453612732</v>
      </c>
      <c r="P9982" s="2" t="str">
        <f>"7579.59"</f>
        <v>7579.59</v>
      </c>
      <c r="Q9982" s="2">
        <v>42</v>
      </c>
      <c r="R9982" s="2">
        <f>Q9982*C9982</f>
        <v>8400</v>
      </c>
      <c r="S9982" s="2">
        <f>(R9982-P9982)/P9982*100</f>
        <v>10.8239363870605</v>
      </c>
    </row>
    <row r="9983" spans="2:19">
      <c r="B9983" s="2" t="str">
        <f>"三花股份"</f>
        <v>三花股份</v>
      </c>
      <c r="C9983" s="2">
        <v>400</v>
      </c>
      <c r="D9983" s="2">
        <v>400</v>
      </c>
      <c r="E9983" s="2" t="str">
        <f>"人民币"</f>
        <v>人民币</v>
      </c>
      <c r="F9983" s="2">
        <v>13.737</v>
      </c>
      <c r="G9983" s="2">
        <v>69.25</v>
      </c>
      <c r="H9983" s="2">
        <v>1.26</v>
      </c>
      <c r="I9983" s="2"/>
      <c r="J9983" s="2">
        <v>5564</v>
      </c>
      <c r="K9983" s="2">
        <v>13.91</v>
      </c>
      <c r="L9983" s="2">
        <v>0</v>
      </c>
      <c r="M9983" s="2">
        <v>0</v>
      </c>
      <c r="N9983" s="2" t="str">
        <f>"002050"</f>
        <v>002050</v>
      </c>
      <c r="O9983" s="2" t="str">
        <f t="shared" ref="O9983:O9988" si="2981">"0157472516"</f>
        <v>0157472516</v>
      </c>
      <c r="P9983" s="2" t="str">
        <f>"5494.75"</f>
        <v>5494.75</v>
      </c>
      <c r="Q9983" s="2">
        <v>20</v>
      </c>
      <c r="R9983" s="2">
        <f>Q9983*C9983</f>
        <v>8000</v>
      </c>
      <c r="S9983" s="2">
        <f>(R9983-P9983)/P9983*100</f>
        <v>45.5935210883116</v>
      </c>
    </row>
    <row r="9984" spans="2:19">
      <c r="B9984" s="2" t="str">
        <f>"农 产 品"</f>
        <v>农 产 品</v>
      </c>
      <c r="C9984" s="2">
        <v>200</v>
      </c>
      <c r="D9984" s="2">
        <v>200</v>
      </c>
      <c r="E9984" s="2" t="str">
        <f>"人民币"</f>
        <v>人民币</v>
      </c>
      <c r="F9984" s="2">
        <v>25.665</v>
      </c>
      <c r="G9984" s="2">
        <v>-601</v>
      </c>
      <c r="H9984" s="2">
        <v>-11.71</v>
      </c>
      <c r="I9984" s="2"/>
      <c r="J9984" s="2">
        <v>4532</v>
      </c>
      <c r="K9984" s="2">
        <v>22.66</v>
      </c>
      <c r="L9984" s="2">
        <v>0</v>
      </c>
      <c r="M9984" s="2">
        <v>0</v>
      </c>
      <c r="N9984" s="2" t="str">
        <f>"000061"</f>
        <v>000061</v>
      </c>
      <c r="O9984" s="2" t="str">
        <f>"0157472516"</f>
        <v>0157472516</v>
      </c>
      <c r="P9984" s="2" t="str">
        <f>"5133.00"</f>
        <v>5133.00</v>
      </c>
      <c r="Q9984" s="2">
        <v>35</v>
      </c>
      <c r="R9984" s="2">
        <f>Q9984*C9984</f>
        <v>7000</v>
      </c>
      <c r="S9984" s="2">
        <f>(R9984-P9984)/P9984*100</f>
        <v>36.3724917202416</v>
      </c>
    </row>
    <row r="9985" spans="2:19">
      <c r="B9985" s="2" t="str">
        <f>"北京城建"</f>
        <v>北京城建</v>
      </c>
      <c r="C9985" s="2">
        <v>200</v>
      </c>
      <c r="D9985" s="2">
        <v>200</v>
      </c>
      <c r="E9985" s="2" t="str">
        <f>"人民币"</f>
        <v>人民币</v>
      </c>
      <c r="F9985" s="2">
        <v>24.605</v>
      </c>
      <c r="G9985" s="2">
        <v>-394.99</v>
      </c>
      <c r="H9985" s="2">
        <v>-8.03</v>
      </c>
      <c r="I9985" s="2"/>
      <c r="J9985" s="2">
        <v>4526</v>
      </c>
      <c r="K9985" s="2">
        <v>22.63</v>
      </c>
      <c r="L9985" s="2">
        <v>0</v>
      </c>
      <c r="M9985" s="2">
        <v>0</v>
      </c>
      <c r="N9985" s="2" t="str">
        <f>"600266"</f>
        <v>600266</v>
      </c>
      <c r="O9985" s="2" t="str">
        <f t="shared" ref="O9985:O9987" si="2982">"A453612732"</f>
        <v>A453612732</v>
      </c>
      <c r="P9985" s="2" t="str">
        <f>"4920.99"</f>
        <v>4920.99</v>
      </c>
      <c r="Q9985" s="2">
        <v>28</v>
      </c>
      <c r="R9985" s="2">
        <f>Q9985*C9985</f>
        <v>5600</v>
      </c>
      <c r="S9985" s="2">
        <f>(R9985-P9985)/P9985*100</f>
        <v>13.7982397850839</v>
      </c>
    </row>
    <row r="9986" spans="2:19">
      <c r="B9986" s="2" t="str">
        <f>"上汽集团"</f>
        <v>上汽集团</v>
      </c>
      <c r="C9986" s="2">
        <v>200</v>
      </c>
      <c r="D9986" s="2">
        <v>200</v>
      </c>
      <c r="E9986" s="2" t="str">
        <f>"人民币"</f>
        <v>人民币</v>
      </c>
      <c r="F9986" s="2">
        <v>24.736</v>
      </c>
      <c r="G9986" s="2">
        <v>-449.12</v>
      </c>
      <c r="H9986" s="2">
        <v>-9.08</v>
      </c>
      <c r="I9986" s="2"/>
      <c r="J9986" s="2">
        <v>4498</v>
      </c>
      <c r="K9986" s="2">
        <v>22.49</v>
      </c>
      <c r="L9986" s="2">
        <v>0</v>
      </c>
      <c r="M9986" s="2">
        <v>0</v>
      </c>
      <c r="N9986" s="2" t="str">
        <f>"600104"</f>
        <v>600104</v>
      </c>
      <c r="O9986" s="2" t="str">
        <f>"A453612732"</f>
        <v>A453612732</v>
      </c>
      <c r="P9986" s="2" t="str">
        <f>"4947.12"</f>
        <v>4947.12</v>
      </c>
      <c r="Q9986" s="2">
        <v>35</v>
      </c>
      <c r="R9986" s="2">
        <f>Q9986*C9986</f>
        <v>7000</v>
      </c>
      <c r="S9986" s="2">
        <f>(R9986-P9986)/P9986*100</f>
        <v>41.4964666310904</v>
      </c>
    </row>
    <row r="9987" spans="2:19">
      <c r="B9987" s="2" t="str">
        <f>"中海集运"</f>
        <v>中海集运</v>
      </c>
      <c r="C9987" s="2">
        <v>400</v>
      </c>
      <c r="D9987" s="2">
        <v>400</v>
      </c>
      <c r="E9987" s="2" t="str">
        <f>"人民币"</f>
        <v>人民币</v>
      </c>
      <c r="F9987" s="2">
        <v>9.099</v>
      </c>
      <c r="G9987" s="2">
        <v>-167.68</v>
      </c>
      <c r="H9987" s="2">
        <v>-4.6</v>
      </c>
      <c r="I9987" s="2"/>
      <c r="J9987" s="2">
        <v>3472</v>
      </c>
      <c r="K9987" s="2">
        <v>8.68</v>
      </c>
      <c r="L9987" s="2">
        <v>0</v>
      </c>
      <c r="M9987" s="2">
        <v>0</v>
      </c>
      <c r="N9987" s="2" t="str">
        <f>"601866"</f>
        <v>601866</v>
      </c>
      <c r="O9987" s="2" t="str">
        <f>"A453612732"</f>
        <v>A453612732</v>
      </c>
      <c r="P9987" s="2" t="str">
        <f>"3639.68"</f>
        <v>3639.68</v>
      </c>
      <c r="Q9987" s="2">
        <v>12</v>
      </c>
      <c r="R9987" s="2">
        <f>Q9987*C9987</f>
        <v>4800</v>
      </c>
      <c r="S9987" s="2">
        <f>(R9987-P9987)/P9987*100</f>
        <v>31.8797256901706</v>
      </c>
    </row>
    <row r="9988" spans="2:19">
      <c r="B9988" s="2" t="str">
        <f>"中航军B"</f>
        <v>中航军B</v>
      </c>
      <c r="C9988" s="2">
        <v>3000</v>
      </c>
      <c r="D9988" s="2">
        <v>3000</v>
      </c>
      <c r="E9988" s="2" t="str">
        <f>"人民币"</f>
        <v>人民币</v>
      </c>
      <c r="F9988" s="2">
        <v>0.972</v>
      </c>
      <c r="G9988" s="2">
        <v>-62</v>
      </c>
      <c r="H9988" s="2">
        <v>-2.16</v>
      </c>
      <c r="I9988" s="2"/>
      <c r="J9988" s="2">
        <v>2853</v>
      </c>
      <c r="K9988" s="2">
        <v>0.951</v>
      </c>
      <c r="L9988" s="2">
        <v>0</v>
      </c>
      <c r="M9988" s="2">
        <v>0</v>
      </c>
      <c r="N9988" s="2" t="str">
        <f>"150222"</f>
        <v>150222</v>
      </c>
      <c r="O9988" s="2" t="str">
        <f>"0157472516"</f>
        <v>0157472516</v>
      </c>
      <c r="P9988" s="2" t="str">
        <f>"2915.00"</f>
        <v>2915.00</v>
      </c>
      <c r="Q9988" s="2">
        <v>1.1</v>
      </c>
      <c r="R9988" s="2">
        <f>Q9988*C9988</f>
        <v>3300</v>
      </c>
      <c r="S9988" s="2">
        <f>(R9988-P9988)/P9988*100</f>
        <v>13.2075471698113</v>
      </c>
    </row>
    <row r="9989" spans="2:19">
      <c r="B9989" s="2" t="str">
        <f>"华贸物流"</f>
        <v>华贸物流</v>
      </c>
      <c r="C9989" s="2">
        <v>200</v>
      </c>
      <c r="D9989" s="2">
        <v>200</v>
      </c>
      <c r="E9989" s="2" t="str">
        <f>"人民币"</f>
        <v>人民币</v>
      </c>
      <c r="F9989" s="2">
        <v>16.576</v>
      </c>
      <c r="G9989" s="2">
        <v>-473.12</v>
      </c>
      <c r="H9989" s="2">
        <v>-14.27</v>
      </c>
      <c r="I9989" s="2"/>
      <c r="J9989" s="2">
        <v>2842</v>
      </c>
      <c r="K9989" s="2">
        <v>14.21</v>
      </c>
      <c r="L9989" s="2">
        <v>0</v>
      </c>
      <c r="M9989" s="2">
        <v>0</v>
      </c>
      <c r="N9989" s="2" t="str">
        <f>"603128"</f>
        <v>603128</v>
      </c>
      <c r="O9989" s="2" t="str">
        <f t="shared" ref="O9989:O9992" si="2983">"A453612732"</f>
        <v>A453612732</v>
      </c>
      <c r="P9989" s="2" t="str">
        <f>"3315.12"</f>
        <v>3315.12</v>
      </c>
      <c r="Q9989" s="2">
        <v>20</v>
      </c>
      <c r="R9989" s="2">
        <f>Q9989*C9989</f>
        <v>4000</v>
      </c>
      <c r="S9989" s="2">
        <f>(R9989-P9989)/P9989*100</f>
        <v>20.6592823185888</v>
      </c>
    </row>
    <row r="9990" spans="2:19">
      <c r="B9990" s="2" t="str">
        <f>"盛达矿业"</f>
        <v>盛达矿业</v>
      </c>
      <c r="C9990" s="2">
        <v>100</v>
      </c>
      <c r="D9990" s="2">
        <v>100</v>
      </c>
      <c r="E9990" s="2" t="str">
        <f>"人民币"</f>
        <v>人民币</v>
      </c>
      <c r="F9990" s="2">
        <v>38.308</v>
      </c>
      <c r="G9990" s="2">
        <v>-1175.77</v>
      </c>
      <c r="H9990" s="2">
        <v>-30.69</v>
      </c>
      <c r="I9990" s="2"/>
      <c r="J9990" s="2">
        <v>2655</v>
      </c>
      <c r="K9990" s="2">
        <v>26.55</v>
      </c>
      <c r="L9990" s="2">
        <v>0</v>
      </c>
      <c r="M9990" s="2">
        <v>100</v>
      </c>
      <c r="N9990" s="2" t="str">
        <f>"000603"</f>
        <v>000603</v>
      </c>
      <c r="O9990" s="2" t="str">
        <f>"0157472516"</f>
        <v>0157472516</v>
      </c>
      <c r="P9990" s="2" t="str">
        <f>"3830.77"</f>
        <v>3830.77</v>
      </c>
      <c r="Q9990" s="2">
        <v>40</v>
      </c>
      <c r="R9990" s="2">
        <f>Q9990*C9990</f>
        <v>4000</v>
      </c>
      <c r="S9990" s="2">
        <f>(R9990-P9990)/P9990*100</f>
        <v>4.41764971533138</v>
      </c>
    </row>
    <row r="9991" spans="2:19">
      <c r="B9991" s="2" t="str">
        <f>"大众交通"</f>
        <v>大众交通</v>
      </c>
      <c r="C9991" s="2">
        <v>100</v>
      </c>
      <c r="D9991" s="2">
        <v>100</v>
      </c>
      <c r="E9991" s="2" t="str">
        <f>"人民币"</f>
        <v>人民币</v>
      </c>
      <c r="F9991" s="2">
        <v>30.941</v>
      </c>
      <c r="G9991" s="2">
        <v>-1037.13</v>
      </c>
      <c r="H9991" s="2">
        <v>-33.52</v>
      </c>
      <c r="I9991" s="2"/>
      <c r="J9991" s="2">
        <v>2057</v>
      </c>
      <c r="K9991" s="2">
        <v>20.57</v>
      </c>
      <c r="L9991" s="2">
        <v>0</v>
      </c>
      <c r="M9991" s="2">
        <v>0</v>
      </c>
      <c r="N9991" s="2" t="str">
        <f>"600611"</f>
        <v>600611</v>
      </c>
      <c r="O9991" s="2" t="str">
        <f>"A453612732"</f>
        <v>A453612732</v>
      </c>
      <c r="P9991" s="2" t="str">
        <f>"3094.13"</f>
        <v>3094.13</v>
      </c>
      <c r="Q9991" s="2">
        <v>28</v>
      </c>
      <c r="R9991" s="2">
        <f>Q9991*C9991</f>
        <v>2800</v>
      </c>
      <c r="S9991" s="2">
        <f>(R9991-P9991)/P9991*100</f>
        <v>-9.50606470962759</v>
      </c>
    </row>
    <row r="9992" spans="2:19">
      <c r="B9992" s="2" t="str">
        <f>"中国中车"</f>
        <v>中国中车</v>
      </c>
      <c r="C9992" s="2">
        <v>100</v>
      </c>
      <c r="D9992" s="2">
        <v>100</v>
      </c>
      <c r="E9992" s="2" t="str">
        <f>"人民币"</f>
        <v>人民币</v>
      </c>
      <c r="F9992" s="2">
        <v>26.395</v>
      </c>
      <c r="G9992" s="2">
        <v>-631.5</v>
      </c>
      <c r="H9992" s="2">
        <v>-23.92</v>
      </c>
      <c r="I9992" s="2"/>
      <c r="J9992" s="2">
        <v>2008</v>
      </c>
      <c r="K9992" s="2">
        <v>20.08</v>
      </c>
      <c r="L9992" s="2">
        <v>0</v>
      </c>
      <c r="M9992" s="2">
        <v>100</v>
      </c>
      <c r="N9992" s="2" t="str">
        <f>"601766"</f>
        <v>601766</v>
      </c>
      <c r="O9992" s="2" t="str">
        <f>"A453612732"</f>
        <v>A453612732</v>
      </c>
      <c r="P9992" s="2" t="str">
        <f>"2639.50"</f>
        <v>2639.50</v>
      </c>
      <c r="Q9992" s="2">
        <v>30</v>
      </c>
      <c r="R9992" s="2">
        <f>Q9992*C9992</f>
        <v>3000</v>
      </c>
      <c r="S9992" s="2">
        <f>(R9992-P9992)/P9992*100</f>
        <v>13.6578897518469</v>
      </c>
    </row>
    <row r="9993" spans="2:19">
      <c r="B9993" s="2" t="s">
        <v>8</v>
      </c>
      <c r="C9993" s="2" t="s">
        <v>9</v>
      </c>
      <c r="D9993" s="4" t="s">
        <v>10</v>
      </c>
      <c r="E9993" s="4"/>
      <c r="F9993" s="4"/>
      <c r="G9993" s="2"/>
      <c r="H9993" s="2">
        <f>SUM(H9977:H9992)</f>
        <v>-178.38</v>
      </c>
      <c r="I9993" s="2"/>
      <c r="J9993" s="2"/>
      <c r="K9993" s="2"/>
      <c r="L9993" s="2"/>
      <c r="M9993" s="2"/>
      <c r="N9993" s="2"/>
      <c r="O9993" s="2"/>
      <c r="P9993" s="2"/>
      <c r="Q9993" s="2"/>
      <c r="R9993" s="2">
        <f>SUM(R9977:R9992)</f>
        <v>134800</v>
      </c>
      <c r="S9993" s="2"/>
    </row>
    <row r="9994" customFormat="1" spans="4:9">
      <c r="D9994" s="5"/>
      <c r="E9994" s="5"/>
      <c r="F9994" s="5"/>
      <c r="I9994" s="6">
        <v>42257</v>
      </c>
    </row>
    <row r="9995" customFormat="1" spans="11:11">
      <c r="K9995" s="6">
        <f>I9994+1</f>
        <v>42258</v>
      </c>
    </row>
    <row r="9996" customFormat="1" spans="3:12">
      <c r="C9996" t="s">
        <v>11</v>
      </c>
      <c r="L9996" s="7">
        <f ca="1">NOW()</f>
        <v>42259.9654398148</v>
      </c>
    </row>
    <row r="9997" customFormat="1" spans="10:10">
      <c r="J9997" t="e">
        <f>E9989+1</f>
        <v>#VALUE!</v>
      </c>
    </row>
    <row r="9998" customFormat="1" spans="7:7">
      <c r="G9998" t="s">
        <v>12</v>
      </c>
    </row>
    <row r="9999" customFormat="1" spans="6:6">
      <c r="F9999" t="s">
        <v>13</v>
      </c>
    </row>
    <row r="10000" spans="1:17">
      <c r="A10000" s="2" t="str">
        <f>"币种"</f>
        <v>币种</v>
      </c>
      <c r="B10000" s="2" t="str">
        <f>"余额"</f>
        <v>余额</v>
      </c>
      <c r="C10000" s="2" t="str">
        <f>"可用"</f>
        <v>可用</v>
      </c>
      <c r="D10000" s="2" t="str">
        <f>"可取"</f>
        <v>可取</v>
      </c>
      <c r="E10000" s="2" t="str">
        <f>"参考市值"</f>
        <v>参考市值</v>
      </c>
      <c r="F10000" s="2" t="str">
        <f>"资产"</f>
        <v>资产</v>
      </c>
      <c r="G10000" s="2" t="str">
        <f>"盈亏"</f>
        <v>盈亏</v>
      </c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</row>
    <row r="10001" spans="1:17">
      <c r="A10001" s="2" t="str">
        <f>"人民币"</f>
        <v>人民币</v>
      </c>
      <c r="B10001" s="2" t="str">
        <f>"5508.71"</f>
        <v>5508.71</v>
      </c>
      <c r="C10001" s="2" t="str">
        <f>"138.54"</f>
        <v>138.54</v>
      </c>
      <c r="D10001" s="2" t="str">
        <f>"138.54"</f>
        <v>138.54</v>
      </c>
      <c r="E10001" s="2" t="str">
        <f>"91616.00"</f>
        <v>91616.00</v>
      </c>
      <c r="F10001" s="2" t="str">
        <f>"91754.54"</f>
        <v>91754.54</v>
      </c>
      <c r="G10001" s="2" t="str">
        <f>"-9194.42"</f>
        <v>-9194.42</v>
      </c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</row>
    <row r="10002" spans="1:17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8"/>
    </row>
    <row r="10003" spans="1:18">
      <c r="A10003" s="2" t="s">
        <v>0</v>
      </c>
      <c r="B10003" s="2" t="str">
        <f>"证券数量"</f>
        <v>证券数量</v>
      </c>
      <c r="C10003" s="2" t="s">
        <v>1</v>
      </c>
      <c r="D10003" s="2" t="str">
        <f>"价格币种"</f>
        <v>价格币种</v>
      </c>
      <c r="E10003" s="2" t="str">
        <f>"成本价"</f>
        <v>成本价</v>
      </c>
      <c r="F10003" s="2" t="str">
        <f>"浮动盈亏"</f>
        <v>浮动盈亏</v>
      </c>
      <c r="G10003" s="2" t="str">
        <f>"盈亏比例(%)"</f>
        <v>盈亏比例(%)</v>
      </c>
      <c r="H10003" s="2" t="str">
        <f>"折算汇率"</f>
        <v>折算汇率</v>
      </c>
      <c r="I10003" s="2" t="str">
        <f>"最新市值"</f>
        <v>最新市值</v>
      </c>
      <c r="J10003" s="2" t="str">
        <f>"当前价"</f>
        <v>当前价</v>
      </c>
      <c r="K10003" s="2" t="str">
        <f>"今买数量"</f>
        <v>今买数量</v>
      </c>
      <c r="L10003" s="2" t="str">
        <f>"今卖数量"</f>
        <v>今卖数量</v>
      </c>
      <c r="M10003" s="2" t="str">
        <f>"证券代码"</f>
        <v>证券代码</v>
      </c>
      <c r="N10003" s="2" t="str">
        <f>"股东代码"</f>
        <v>股东代码</v>
      </c>
      <c r="O10003" s="2" t="str">
        <f>"成本金额"</f>
        <v>成本金额</v>
      </c>
      <c r="P10003" s="2" t="s">
        <v>2</v>
      </c>
      <c r="Q10003" s="2"/>
      <c r="R10003" s="2" t="s">
        <v>3</v>
      </c>
    </row>
    <row r="10004" spans="1:18">
      <c r="A10004" s="2" t="s">
        <v>4</v>
      </c>
      <c r="B10004" s="9" t="s">
        <v>5</v>
      </c>
      <c r="C10004" s="9" t="s">
        <v>5</v>
      </c>
      <c r="D10004" s="2" t="str">
        <f t="shared" ref="D10004:D10019" si="2984">"人民币"</f>
        <v>人民币</v>
      </c>
      <c r="E10004" s="2">
        <v>19.758</v>
      </c>
      <c r="F10004" s="2">
        <v>-1294.53</v>
      </c>
      <c r="G10004" s="2">
        <v>-8.19</v>
      </c>
      <c r="H10004" s="9" t="s">
        <v>6</v>
      </c>
      <c r="I10004" s="2">
        <v>14512</v>
      </c>
      <c r="J10004" s="2">
        <v>18.14</v>
      </c>
      <c r="K10004" s="2">
        <v>0</v>
      </c>
      <c r="L10004" s="2">
        <v>0</v>
      </c>
      <c r="M10004" s="2" t="str">
        <f>"000936"</f>
        <v>000936</v>
      </c>
      <c r="N10004" s="2" t="str">
        <f t="shared" ref="N10004:N10007" si="2985">"0157472516"</f>
        <v>0157472516</v>
      </c>
      <c r="O10004" s="2" t="str">
        <f>"15806.53"</f>
        <v>15806.53</v>
      </c>
      <c r="P10004" s="2">
        <v>30</v>
      </c>
      <c r="Q10004" s="2">
        <f t="shared" ref="Q10004:Q10019" si="2986">P10004*B10004</f>
        <v>24000</v>
      </c>
      <c r="R10004" s="2">
        <f t="shared" ref="R10004:R10019" si="2987">(Q10004-O10004)/O10004*100</f>
        <v>51.835981711356</v>
      </c>
    </row>
    <row r="10005" spans="1:18">
      <c r="A10005" s="2" t="str">
        <f>"创业板B"</f>
        <v>创业板B</v>
      </c>
      <c r="B10005" s="2">
        <v>10000</v>
      </c>
      <c r="C10005" s="2">
        <v>10000</v>
      </c>
      <c r="D10005" s="2" t="str">
        <f>"人民币"</f>
        <v>人民币</v>
      </c>
      <c r="E10005" s="2">
        <v>1.116</v>
      </c>
      <c r="F10005" s="2">
        <v>-927.5</v>
      </c>
      <c r="G10005" s="2">
        <v>-8.33</v>
      </c>
      <c r="H10005" s="2"/>
      <c r="I10005" s="2">
        <v>10230</v>
      </c>
      <c r="J10005" s="2">
        <v>1.023</v>
      </c>
      <c r="K10005" s="2">
        <v>0</v>
      </c>
      <c r="L10005" s="2">
        <v>0</v>
      </c>
      <c r="M10005" s="2" t="str">
        <f>"150153"</f>
        <v>150153</v>
      </c>
      <c r="N10005" s="2" t="str">
        <f>"0157472516"</f>
        <v>0157472516</v>
      </c>
      <c r="O10005" s="2" t="str">
        <f>"11157.50"</f>
        <v>11157.50</v>
      </c>
      <c r="P10005" s="2">
        <v>1.3</v>
      </c>
      <c r="Q10005" s="2">
        <f>P10005*B10005</f>
        <v>13000</v>
      </c>
      <c r="R10005" s="2">
        <f>(Q10005-O10005)/O10005*100</f>
        <v>16.5135559041004</v>
      </c>
    </row>
    <row r="10006" spans="1:18">
      <c r="A10006" s="2" t="s">
        <v>7</v>
      </c>
      <c r="B10006" s="2">
        <v>600</v>
      </c>
      <c r="C10006" s="2">
        <v>600</v>
      </c>
      <c r="D10006" s="2" t="str">
        <f>"人民币"</f>
        <v>人民币</v>
      </c>
      <c r="E10006" s="2">
        <v>17.548</v>
      </c>
      <c r="F10006" s="2">
        <v>-310.88</v>
      </c>
      <c r="G10006" s="2">
        <v>-2.95</v>
      </c>
      <c r="H10006" s="2"/>
      <c r="I10006" s="2">
        <v>10218</v>
      </c>
      <c r="J10006" s="2">
        <v>17.03</v>
      </c>
      <c r="K10006" s="2">
        <v>0</v>
      </c>
      <c r="L10006" s="2">
        <v>0</v>
      </c>
      <c r="M10006" s="2" t="str">
        <f>"600008"</f>
        <v>600008</v>
      </c>
      <c r="N10006" s="2" t="str">
        <f t="shared" ref="N10006:N10009" si="2988">"A453612732"</f>
        <v>A453612732</v>
      </c>
      <c r="O10006" s="2" t="str">
        <f>"10528.88"</f>
        <v>10528.88</v>
      </c>
      <c r="P10006" s="2">
        <v>25</v>
      </c>
      <c r="Q10006" s="2">
        <f>P10006*B10006</f>
        <v>15000</v>
      </c>
      <c r="R10006" s="2">
        <f>(Q10006-O10006)/O10006*100</f>
        <v>42.4652954540274</v>
      </c>
    </row>
    <row r="10007" spans="1:18">
      <c r="A10007" s="2" t="str">
        <f>"华英农业"</f>
        <v>华英农业</v>
      </c>
      <c r="B10007" s="2">
        <v>600</v>
      </c>
      <c r="C10007" s="2">
        <v>300</v>
      </c>
      <c r="D10007" s="2" t="str">
        <f>"人民币"</f>
        <v>人民币</v>
      </c>
      <c r="E10007" s="2">
        <v>14.948</v>
      </c>
      <c r="F10007" s="2">
        <v>-418.66</v>
      </c>
      <c r="G10007" s="2">
        <v>-4.67</v>
      </c>
      <c r="H10007" s="2"/>
      <c r="I10007" s="2">
        <v>8550</v>
      </c>
      <c r="J10007" s="2">
        <v>14.25</v>
      </c>
      <c r="K10007" s="2">
        <v>300</v>
      </c>
      <c r="L10007" s="2">
        <v>0</v>
      </c>
      <c r="M10007" s="2" t="str">
        <f>"002321"</f>
        <v>002321</v>
      </c>
      <c r="N10007" s="2" t="str">
        <f>"0157472516"</f>
        <v>0157472516</v>
      </c>
      <c r="O10007" s="2" t="str">
        <f>"8968.66"</f>
        <v>8968.66</v>
      </c>
      <c r="P10007" s="2">
        <v>25</v>
      </c>
      <c r="Q10007" s="2">
        <f>P10007*B10007</f>
        <v>15000</v>
      </c>
      <c r="R10007" s="2">
        <f>(Q10007-O10007)/O10007*100</f>
        <v>67.2490650777262</v>
      </c>
    </row>
    <row r="10008" spans="1:18">
      <c r="A10008" s="2" t="str">
        <f>"*ST阳化"</f>
        <v>*ST阳化</v>
      </c>
      <c r="B10008" s="2">
        <v>900</v>
      </c>
      <c r="C10008" s="2">
        <v>600</v>
      </c>
      <c r="D10008" s="2" t="str">
        <f>"人民币"</f>
        <v>人民币</v>
      </c>
      <c r="E10008" s="2">
        <v>7.599</v>
      </c>
      <c r="F10008" s="2">
        <v>-80.2</v>
      </c>
      <c r="G10008" s="2">
        <v>-1.17</v>
      </c>
      <c r="H10008" s="2"/>
      <c r="I10008" s="2">
        <v>6759</v>
      </c>
      <c r="J10008" s="2">
        <v>7.51</v>
      </c>
      <c r="K10008" s="2">
        <v>300</v>
      </c>
      <c r="L10008" s="2">
        <v>0</v>
      </c>
      <c r="M10008" s="2" t="str">
        <f>"600691"</f>
        <v>600691</v>
      </c>
      <c r="N10008" s="2" t="str">
        <f>"A453612732"</f>
        <v>A453612732</v>
      </c>
      <c r="O10008" s="2" t="str">
        <f>"6839.20"</f>
        <v>6839.20</v>
      </c>
      <c r="P10008" s="2">
        <v>11</v>
      </c>
      <c r="Q10008" s="2">
        <f>P10008*B10008</f>
        <v>9900</v>
      </c>
      <c r="R10008" s="2">
        <f>(Q10008-O10008)/O10008*100</f>
        <v>44.7537723710376</v>
      </c>
    </row>
    <row r="10009" spans="1:18">
      <c r="A10009" s="2" t="str">
        <f>"雪峰科技"</f>
        <v>雪峰科技</v>
      </c>
      <c r="B10009" s="2">
        <v>200</v>
      </c>
      <c r="C10009" s="2">
        <v>100</v>
      </c>
      <c r="D10009" s="2" t="str">
        <f>"人民币"</f>
        <v>人民币</v>
      </c>
      <c r="E10009" s="2">
        <v>37.898</v>
      </c>
      <c r="F10009" s="2">
        <v>-1239.59</v>
      </c>
      <c r="G10009" s="2">
        <v>-16.35</v>
      </c>
      <c r="H10009" s="2"/>
      <c r="I10009" s="2">
        <v>6340</v>
      </c>
      <c r="J10009" s="2">
        <v>31.7</v>
      </c>
      <c r="K10009" s="2">
        <v>100</v>
      </c>
      <c r="L10009" s="2">
        <v>0</v>
      </c>
      <c r="M10009" s="2" t="str">
        <f>"603227"</f>
        <v>603227</v>
      </c>
      <c r="N10009" s="2" t="str">
        <f>"A453612732"</f>
        <v>A453612732</v>
      </c>
      <c r="O10009" s="2" t="str">
        <f>"7579.59"</f>
        <v>7579.59</v>
      </c>
      <c r="P10009" s="2">
        <v>42</v>
      </c>
      <c r="Q10009" s="2">
        <f>P10009*B10009</f>
        <v>8400</v>
      </c>
      <c r="R10009" s="2">
        <f>(Q10009-O10009)/O10009*100</f>
        <v>10.8239363870605</v>
      </c>
    </row>
    <row r="10010" spans="1:18">
      <c r="A10010" s="2" t="str">
        <f>"三花股份"</f>
        <v>三花股份</v>
      </c>
      <c r="B10010" s="2">
        <v>400</v>
      </c>
      <c r="C10010" s="2">
        <v>400</v>
      </c>
      <c r="D10010" s="2" t="str">
        <f>"人民币"</f>
        <v>人民币</v>
      </c>
      <c r="E10010" s="2">
        <v>13.737</v>
      </c>
      <c r="F10010" s="2">
        <v>69.25</v>
      </c>
      <c r="G10010" s="2">
        <v>1.26</v>
      </c>
      <c r="H10010" s="2"/>
      <c r="I10010" s="2">
        <v>5564</v>
      </c>
      <c r="J10010" s="2">
        <v>13.91</v>
      </c>
      <c r="K10010" s="2">
        <v>0</v>
      </c>
      <c r="L10010" s="2">
        <v>0</v>
      </c>
      <c r="M10010" s="2" t="str">
        <f>"002050"</f>
        <v>002050</v>
      </c>
      <c r="N10010" s="2" t="str">
        <f t="shared" ref="N10010:N10015" si="2989">"0157472516"</f>
        <v>0157472516</v>
      </c>
      <c r="O10010" s="2" t="str">
        <f>"5494.75"</f>
        <v>5494.75</v>
      </c>
      <c r="P10010" s="2">
        <v>20</v>
      </c>
      <c r="Q10010" s="2">
        <f>P10010*B10010</f>
        <v>8000</v>
      </c>
      <c r="R10010" s="2">
        <f>(Q10010-O10010)/O10010*100</f>
        <v>45.5935210883116</v>
      </c>
    </row>
    <row r="10011" spans="1:18">
      <c r="A10011" s="2" t="str">
        <f>"农 产 品"</f>
        <v>农 产 品</v>
      </c>
      <c r="B10011" s="2">
        <v>200</v>
      </c>
      <c r="C10011" s="2">
        <v>200</v>
      </c>
      <c r="D10011" s="2" t="str">
        <f>"人民币"</f>
        <v>人民币</v>
      </c>
      <c r="E10011" s="2">
        <v>25.665</v>
      </c>
      <c r="F10011" s="2">
        <v>-601</v>
      </c>
      <c r="G10011" s="2">
        <v>-11.71</v>
      </c>
      <c r="H10011" s="2"/>
      <c r="I10011" s="2">
        <v>4532</v>
      </c>
      <c r="J10011" s="2">
        <v>22.66</v>
      </c>
      <c r="K10011" s="2">
        <v>0</v>
      </c>
      <c r="L10011" s="2">
        <v>0</v>
      </c>
      <c r="M10011" s="2" t="str">
        <f>"000061"</f>
        <v>000061</v>
      </c>
      <c r="N10011" s="2" t="str">
        <f>"0157472516"</f>
        <v>0157472516</v>
      </c>
      <c r="O10011" s="2" t="str">
        <f>"5133.00"</f>
        <v>5133.00</v>
      </c>
      <c r="P10011" s="2">
        <v>35</v>
      </c>
      <c r="Q10011" s="2">
        <f>P10011*B10011</f>
        <v>7000</v>
      </c>
      <c r="R10011" s="2">
        <f>(Q10011-O10011)/O10011*100</f>
        <v>36.3724917202416</v>
      </c>
    </row>
    <row r="10012" spans="1:18">
      <c r="A10012" s="2" t="str">
        <f>"北京城建"</f>
        <v>北京城建</v>
      </c>
      <c r="B10012" s="2">
        <v>200</v>
      </c>
      <c r="C10012" s="2">
        <v>200</v>
      </c>
      <c r="D10012" s="2" t="str">
        <f>"人民币"</f>
        <v>人民币</v>
      </c>
      <c r="E10012" s="2">
        <v>24.605</v>
      </c>
      <c r="F10012" s="2">
        <v>-394.99</v>
      </c>
      <c r="G10012" s="2">
        <v>-8.03</v>
      </c>
      <c r="H10012" s="2"/>
      <c r="I10012" s="2">
        <v>4526</v>
      </c>
      <c r="J10012" s="2">
        <v>22.63</v>
      </c>
      <c r="K10012" s="2">
        <v>0</v>
      </c>
      <c r="L10012" s="2">
        <v>0</v>
      </c>
      <c r="M10012" s="2" t="str">
        <f>"600266"</f>
        <v>600266</v>
      </c>
      <c r="N10012" s="2" t="str">
        <f t="shared" ref="N10012:N10014" si="2990">"A453612732"</f>
        <v>A453612732</v>
      </c>
      <c r="O10012" s="2" t="str">
        <f>"4920.99"</f>
        <v>4920.99</v>
      </c>
      <c r="P10012" s="2">
        <v>28</v>
      </c>
      <c r="Q10012" s="2">
        <f>P10012*B10012</f>
        <v>5600</v>
      </c>
      <c r="R10012" s="2">
        <f>(Q10012-O10012)/O10012*100</f>
        <v>13.7982397850839</v>
      </c>
    </row>
    <row r="10013" spans="1:18">
      <c r="A10013" s="2" t="str">
        <f>"上汽集团"</f>
        <v>上汽集团</v>
      </c>
      <c r="B10013" s="2">
        <v>200</v>
      </c>
      <c r="C10013" s="2">
        <v>200</v>
      </c>
      <c r="D10013" s="2" t="str">
        <f>"人民币"</f>
        <v>人民币</v>
      </c>
      <c r="E10013" s="2">
        <v>24.736</v>
      </c>
      <c r="F10013" s="2">
        <v>-449.12</v>
      </c>
      <c r="G10013" s="2">
        <v>-9.08</v>
      </c>
      <c r="H10013" s="2"/>
      <c r="I10013" s="2">
        <v>4498</v>
      </c>
      <c r="J10013" s="2">
        <v>22.49</v>
      </c>
      <c r="K10013" s="2">
        <v>0</v>
      </c>
      <c r="L10013" s="2">
        <v>0</v>
      </c>
      <c r="M10013" s="2" t="str">
        <f>"600104"</f>
        <v>600104</v>
      </c>
      <c r="N10013" s="2" t="str">
        <f>"A453612732"</f>
        <v>A453612732</v>
      </c>
      <c r="O10013" s="2" t="str">
        <f>"4947.12"</f>
        <v>4947.12</v>
      </c>
      <c r="P10013" s="2">
        <v>35</v>
      </c>
      <c r="Q10013" s="2">
        <f>P10013*B10013</f>
        <v>7000</v>
      </c>
      <c r="R10013" s="2">
        <f>(Q10013-O10013)/O10013*100</f>
        <v>41.4964666310904</v>
      </c>
    </row>
    <row r="10014" spans="1:18">
      <c r="A10014" s="2" t="str">
        <f>"中海集运"</f>
        <v>中海集运</v>
      </c>
      <c r="B10014" s="2">
        <v>400</v>
      </c>
      <c r="C10014" s="2">
        <v>400</v>
      </c>
      <c r="D10014" s="2" t="str">
        <f>"人民币"</f>
        <v>人民币</v>
      </c>
      <c r="E10014" s="2">
        <v>9.099</v>
      </c>
      <c r="F10014" s="2">
        <v>-167.68</v>
      </c>
      <c r="G10014" s="2">
        <v>-4.6</v>
      </c>
      <c r="H10014" s="2"/>
      <c r="I10014" s="2">
        <v>3472</v>
      </c>
      <c r="J10014" s="2">
        <v>8.68</v>
      </c>
      <c r="K10014" s="2">
        <v>0</v>
      </c>
      <c r="L10014" s="2">
        <v>0</v>
      </c>
      <c r="M10014" s="2" t="str">
        <f>"601866"</f>
        <v>601866</v>
      </c>
      <c r="N10014" s="2" t="str">
        <f>"A453612732"</f>
        <v>A453612732</v>
      </c>
      <c r="O10014" s="2" t="str">
        <f>"3639.68"</f>
        <v>3639.68</v>
      </c>
      <c r="P10014" s="2">
        <v>12</v>
      </c>
      <c r="Q10014" s="2">
        <f>P10014*B10014</f>
        <v>4800</v>
      </c>
      <c r="R10014" s="2">
        <f>(Q10014-O10014)/O10014*100</f>
        <v>31.8797256901706</v>
      </c>
    </row>
    <row r="10015" spans="1:18">
      <c r="A10015" s="2" t="str">
        <f>"中航军B"</f>
        <v>中航军B</v>
      </c>
      <c r="B10015" s="2">
        <v>3000</v>
      </c>
      <c r="C10015" s="2">
        <v>3000</v>
      </c>
      <c r="D10015" s="2" t="str">
        <f>"人民币"</f>
        <v>人民币</v>
      </c>
      <c r="E10015" s="2">
        <v>0.972</v>
      </c>
      <c r="F10015" s="2">
        <v>-62</v>
      </c>
      <c r="G10015" s="2">
        <v>-2.16</v>
      </c>
      <c r="H10015" s="2"/>
      <c r="I10015" s="2">
        <v>2853</v>
      </c>
      <c r="J10015" s="2">
        <v>0.951</v>
      </c>
      <c r="K10015" s="2">
        <v>0</v>
      </c>
      <c r="L10015" s="2">
        <v>0</v>
      </c>
      <c r="M10015" s="2" t="str">
        <f>"150222"</f>
        <v>150222</v>
      </c>
      <c r="N10015" s="2" t="str">
        <f>"0157472516"</f>
        <v>0157472516</v>
      </c>
      <c r="O10015" s="2" t="str">
        <f>"2915.00"</f>
        <v>2915.00</v>
      </c>
      <c r="P10015" s="2">
        <v>1.1</v>
      </c>
      <c r="Q10015" s="2">
        <f>P10015*B10015</f>
        <v>3300</v>
      </c>
      <c r="R10015" s="2">
        <f>(Q10015-O10015)/O10015*100</f>
        <v>13.2075471698113</v>
      </c>
    </row>
    <row r="10016" spans="1:18">
      <c r="A10016" s="2" t="str">
        <f>"华贸物流"</f>
        <v>华贸物流</v>
      </c>
      <c r="B10016" s="2">
        <v>200</v>
      </c>
      <c r="C10016" s="2">
        <v>200</v>
      </c>
      <c r="D10016" s="2" t="str">
        <f>"人民币"</f>
        <v>人民币</v>
      </c>
      <c r="E10016" s="2">
        <v>16.576</v>
      </c>
      <c r="F10016" s="2">
        <v>-473.12</v>
      </c>
      <c r="G10016" s="2">
        <v>-14.27</v>
      </c>
      <c r="H10016" s="2"/>
      <c r="I10016" s="2">
        <v>2842</v>
      </c>
      <c r="J10016" s="2">
        <v>14.21</v>
      </c>
      <c r="K10016" s="2">
        <v>0</v>
      </c>
      <c r="L10016" s="2">
        <v>0</v>
      </c>
      <c r="M10016" s="2" t="str">
        <f>"603128"</f>
        <v>603128</v>
      </c>
      <c r="N10016" s="2" t="str">
        <f t="shared" ref="N10016:N10019" si="2991">"A453612732"</f>
        <v>A453612732</v>
      </c>
      <c r="O10016" s="2" t="str">
        <f>"3315.12"</f>
        <v>3315.12</v>
      </c>
      <c r="P10016" s="2">
        <v>20</v>
      </c>
      <c r="Q10016" s="2">
        <f>P10016*B10016</f>
        <v>4000</v>
      </c>
      <c r="R10016" s="2">
        <f>(Q10016-O10016)/O10016*100</f>
        <v>20.6592823185888</v>
      </c>
    </row>
    <row r="10017" spans="1:18">
      <c r="A10017" s="2" t="str">
        <f>"盛达矿业"</f>
        <v>盛达矿业</v>
      </c>
      <c r="B10017" s="2">
        <v>100</v>
      </c>
      <c r="C10017" s="2">
        <v>100</v>
      </c>
      <c r="D10017" s="2" t="str">
        <f>"人民币"</f>
        <v>人民币</v>
      </c>
      <c r="E10017" s="2">
        <v>38.308</v>
      </c>
      <c r="F10017" s="2">
        <v>-1175.77</v>
      </c>
      <c r="G10017" s="2">
        <v>-30.69</v>
      </c>
      <c r="H10017" s="2"/>
      <c r="I10017" s="2">
        <v>2655</v>
      </c>
      <c r="J10017" s="2">
        <v>26.55</v>
      </c>
      <c r="K10017" s="2">
        <v>0</v>
      </c>
      <c r="L10017" s="2">
        <v>100</v>
      </c>
      <c r="M10017" s="2" t="str">
        <f>"000603"</f>
        <v>000603</v>
      </c>
      <c r="N10017" s="2" t="str">
        <f>"0157472516"</f>
        <v>0157472516</v>
      </c>
      <c r="O10017" s="2" t="str">
        <f>"3830.77"</f>
        <v>3830.77</v>
      </c>
      <c r="P10017" s="2">
        <v>40</v>
      </c>
      <c r="Q10017" s="2">
        <f>P10017*B10017</f>
        <v>4000</v>
      </c>
      <c r="R10017" s="2">
        <f>(Q10017-O10017)/O10017*100</f>
        <v>4.41764971533138</v>
      </c>
    </row>
    <row r="10018" spans="1:18">
      <c r="A10018" s="2" t="str">
        <f>"大众交通"</f>
        <v>大众交通</v>
      </c>
      <c r="B10018" s="2">
        <v>100</v>
      </c>
      <c r="C10018" s="2">
        <v>100</v>
      </c>
      <c r="D10018" s="2" t="str">
        <f>"人民币"</f>
        <v>人民币</v>
      </c>
      <c r="E10018" s="2">
        <v>30.941</v>
      </c>
      <c r="F10018" s="2">
        <v>-1037.13</v>
      </c>
      <c r="G10018" s="2">
        <v>-33.52</v>
      </c>
      <c r="H10018" s="2"/>
      <c r="I10018" s="2">
        <v>2057</v>
      </c>
      <c r="J10018" s="2">
        <v>20.57</v>
      </c>
      <c r="K10018" s="2">
        <v>0</v>
      </c>
      <c r="L10018" s="2">
        <v>0</v>
      </c>
      <c r="M10018" s="2" t="str">
        <f>"600611"</f>
        <v>600611</v>
      </c>
      <c r="N10018" s="2" t="str">
        <f>"A453612732"</f>
        <v>A453612732</v>
      </c>
      <c r="O10018" s="2" t="str">
        <f>"3094.13"</f>
        <v>3094.13</v>
      </c>
      <c r="P10018" s="2">
        <v>28</v>
      </c>
      <c r="Q10018" s="2">
        <f>P10018*B10018</f>
        <v>2800</v>
      </c>
      <c r="R10018" s="2">
        <f>(Q10018-O10018)/O10018*100</f>
        <v>-9.50606470962759</v>
      </c>
    </row>
    <row r="10019" spans="1:18">
      <c r="A10019" s="2" t="str">
        <f>"中国中车"</f>
        <v>中国中车</v>
      </c>
      <c r="B10019" s="2">
        <v>100</v>
      </c>
      <c r="C10019" s="2">
        <v>100</v>
      </c>
      <c r="D10019" s="2" t="str">
        <f>"人民币"</f>
        <v>人民币</v>
      </c>
      <c r="E10019" s="2">
        <v>26.395</v>
      </c>
      <c r="F10019" s="2">
        <v>-631.5</v>
      </c>
      <c r="G10019" s="2">
        <v>-23.92</v>
      </c>
      <c r="H10019" s="2"/>
      <c r="I10019" s="2">
        <v>2008</v>
      </c>
      <c r="J10019" s="2">
        <v>20.08</v>
      </c>
      <c r="K10019" s="2">
        <v>0</v>
      </c>
      <c r="L10019" s="2">
        <v>100</v>
      </c>
      <c r="M10019" s="2" t="str">
        <f>"601766"</f>
        <v>601766</v>
      </c>
      <c r="N10019" s="2" t="str">
        <f>"A453612732"</f>
        <v>A453612732</v>
      </c>
      <c r="O10019" s="2" t="str">
        <f>"2639.50"</f>
        <v>2639.50</v>
      </c>
      <c r="P10019" s="2">
        <v>30</v>
      </c>
      <c r="Q10019" s="2">
        <f>P10019*B10019</f>
        <v>3000</v>
      </c>
      <c r="R10019" s="2">
        <f>(Q10019-O10019)/O10019*100</f>
        <v>13.6578897518469</v>
      </c>
    </row>
    <row r="10020" spans="1:18">
      <c r="A10020" s="2" t="s">
        <v>8</v>
      </c>
      <c r="B10020" s="2" t="s">
        <v>9</v>
      </c>
      <c r="C10020" s="4" t="s">
        <v>10</v>
      </c>
      <c r="D10020" s="4"/>
      <c r="E10020" s="4"/>
      <c r="F10020" s="2"/>
      <c r="G10020" s="2">
        <f>SUM(G10004:G10019)</f>
        <v>-178.38</v>
      </c>
      <c r="H10020" s="2"/>
      <c r="I10020" s="2"/>
      <c r="J10020" s="2"/>
      <c r="K10020" s="2"/>
      <c r="L10020" s="2"/>
      <c r="M10020" s="2"/>
      <c r="N10020" s="2"/>
      <c r="O10020" s="2"/>
      <c r="P10020" s="2"/>
      <c r="Q10020" s="2">
        <f>SUM(Q10004:Q10019)</f>
        <v>134800</v>
      </c>
      <c r="R10020" s="2"/>
    </row>
    <row r="10021" customFormat="1" spans="3:8">
      <c r="C10021" s="5"/>
      <c r="D10021" s="5"/>
      <c r="E10021" s="5"/>
      <c r="H10021" s="6">
        <v>42257</v>
      </c>
    </row>
    <row r="10022" customFormat="1" spans="10:10">
      <c r="J10022" s="6">
        <f>H10021+1</f>
        <v>42258</v>
      </c>
    </row>
    <row r="10023" customFormat="1" spans="2:11">
      <c r="B10023" t="s">
        <v>11</v>
      </c>
      <c r="K10023" s="7">
        <f ca="1">NOW()</f>
        <v>42259.9654398148</v>
      </c>
    </row>
    <row r="10024" customFormat="1" spans="9:9">
      <c r="I10024" t="e">
        <f>D10016+1</f>
        <v>#VALUE!</v>
      </c>
    </row>
    <row r="10025" customFormat="1"/>
    <row r="10026" spans="1:18">
      <c r="A10026" s="2" t="s">
        <v>0</v>
      </c>
      <c r="B10026" s="2" t="str">
        <f>"证券数量"</f>
        <v>证券数量</v>
      </c>
      <c r="C10026" s="2" t="s">
        <v>1</v>
      </c>
      <c r="D10026" s="2" t="str">
        <f>"价格币种"</f>
        <v>价格币种</v>
      </c>
      <c r="E10026" s="2" t="str">
        <f>"成本价"</f>
        <v>成本价</v>
      </c>
      <c r="F10026" s="2" t="str">
        <f>"浮动盈亏"</f>
        <v>浮动盈亏</v>
      </c>
      <c r="G10026" s="2" t="str">
        <f>"盈亏比例(%)"</f>
        <v>盈亏比例(%)</v>
      </c>
      <c r="H10026" s="2" t="str">
        <f>"折算汇率"</f>
        <v>折算汇率</v>
      </c>
      <c r="I10026" s="2" t="str">
        <f>"最新市值"</f>
        <v>最新市值</v>
      </c>
      <c r="J10026" s="2" t="str">
        <f>"当前价"</f>
        <v>当前价</v>
      </c>
      <c r="K10026" s="2" t="str">
        <f>"今买数量"</f>
        <v>今买数量</v>
      </c>
      <c r="L10026" s="2" t="str">
        <f>"今卖数量"</f>
        <v>今卖数量</v>
      </c>
      <c r="M10026" s="2" t="str">
        <f>"证券代码"</f>
        <v>证券代码</v>
      </c>
      <c r="N10026" s="2" t="str">
        <f>"股东代码"</f>
        <v>股东代码</v>
      </c>
      <c r="O10026" s="2" t="str">
        <f>"成本金额"</f>
        <v>成本金额</v>
      </c>
      <c r="P10026" s="2" t="s">
        <v>2</v>
      </c>
      <c r="Q10026" s="2"/>
      <c r="R10026" s="2" t="s">
        <v>3</v>
      </c>
    </row>
    <row r="10027" spans="1:18">
      <c r="A10027" s="2" t="s">
        <v>4</v>
      </c>
      <c r="B10027" s="9" t="s">
        <v>5</v>
      </c>
      <c r="C10027" s="9" t="s">
        <v>5</v>
      </c>
      <c r="D10027" s="2" t="str">
        <f t="shared" ref="D10027:D10042" si="2992">"人民币"</f>
        <v>人民币</v>
      </c>
      <c r="E10027" s="2">
        <v>19.758</v>
      </c>
      <c r="F10027" s="2">
        <v>-1294.53</v>
      </c>
      <c r="G10027" s="2">
        <v>-8.19</v>
      </c>
      <c r="H10027" s="9" t="s">
        <v>6</v>
      </c>
      <c r="I10027" s="2">
        <v>14512</v>
      </c>
      <c r="J10027" s="2">
        <v>18.14</v>
      </c>
      <c r="K10027" s="2">
        <v>0</v>
      </c>
      <c r="L10027" s="2">
        <v>0</v>
      </c>
      <c r="M10027" s="2" t="str">
        <f>"000936"</f>
        <v>000936</v>
      </c>
      <c r="N10027" s="2" t="str">
        <f t="shared" ref="N10027:N10030" si="2993">"0157472516"</f>
        <v>0157472516</v>
      </c>
      <c r="O10027" s="2" t="str">
        <f>"15806.53"</f>
        <v>15806.53</v>
      </c>
      <c r="P10027" s="2">
        <v>30</v>
      </c>
      <c r="Q10027" s="2">
        <f t="shared" ref="Q10027:Q10042" si="2994">P10027*B10027</f>
        <v>24000</v>
      </c>
      <c r="R10027" s="2">
        <f t="shared" ref="R10027:R10042" si="2995">(Q10027-O10027)/O10027*100</f>
        <v>51.835981711356</v>
      </c>
    </row>
    <row r="10028" spans="1:18">
      <c r="A10028" s="2" t="str">
        <f>"创业板B"</f>
        <v>创业板B</v>
      </c>
      <c r="B10028" s="2">
        <v>10000</v>
      </c>
      <c r="C10028" s="2">
        <v>10000</v>
      </c>
      <c r="D10028" s="2" t="str">
        <f>"人民币"</f>
        <v>人民币</v>
      </c>
      <c r="E10028" s="2">
        <v>1.116</v>
      </c>
      <c r="F10028" s="2">
        <v>-927.5</v>
      </c>
      <c r="G10028" s="2">
        <v>-8.33</v>
      </c>
      <c r="H10028" s="2"/>
      <c r="I10028" s="2">
        <v>10230</v>
      </c>
      <c r="J10028" s="2">
        <v>1.023</v>
      </c>
      <c r="K10028" s="2">
        <v>0</v>
      </c>
      <c r="L10028" s="2">
        <v>0</v>
      </c>
      <c r="M10028" s="2" t="str">
        <f>"150153"</f>
        <v>150153</v>
      </c>
      <c r="N10028" s="2" t="str">
        <f>"0157472516"</f>
        <v>0157472516</v>
      </c>
      <c r="O10028" s="2" t="str">
        <f>"11157.50"</f>
        <v>11157.50</v>
      </c>
      <c r="P10028" s="2">
        <v>1.3</v>
      </c>
      <c r="Q10028" s="2">
        <f>P10028*B10028</f>
        <v>13000</v>
      </c>
      <c r="R10028" s="2">
        <f>(Q10028-O10028)/O10028*100</f>
        <v>16.5135559041004</v>
      </c>
    </row>
    <row r="10029" spans="1:18">
      <c r="A10029" s="2" t="s">
        <v>7</v>
      </c>
      <c r="B10029" s="2">
        <v>600</v>
      </c>
      <c r="C10029" s="2">
        <v>600</v>
      </c>
      <c r="D10029" s="2" t="str">
        <f>"人民币"</f>
        <v>人民币</v>
      </c>
      <c r="E10029" s="2">
        <v>17.548</v>
      </c>
      <c r="F10029" s="2">
        <v>-310.88</v>
      </c>
      <c r="G10029" s="2">
        <v>-2.95</v>
      </c>
      <c r="H10029" s="2"/>
      <c r="I10029" s="2">
        <v>10218</v>
      </c>
      <c r="J10029" s="2">
        <v>17.03</v>
      </c>
      <c r="K10029" s="2">
        <v>0</v>
      </c>
      <c r="L10029" s="2">
        <v>0</v>
      </c>
      <c r="M10029" s="2" t="str">
        <f>"600008"</f>
        <v>600008</v>
      </c>
      <c r="N10029" s="2" t="str">
        <f t="shared" ref="N10029:N10032" si="2996">"A453612732"</f>
        <v>A453612732</v>
      </c>
      <c r="O10029" s="2" t="str">
        <f>"10528.88"</f>
        <v>10528.88</v>
      </c>
      <c r="P10029" s="2">
        <v>25</v>
      </c>
      <c r="Q10029" s="2">
        <f>P10029*B10029</f>
        <v>15000</v>
      </c>
      <c r="R10029" s="2">
        <f>(Q10029-O10029)/O10029*100</f>
        <v>42.4652954540274</v>
      </c>
    </row>
    <row r="10030" spans="1:18">
      <c r="A10030" s="2" t="str">
        <f>"华英农业"</f>
        <v>华英农业</v>
      </c>
      <c r="B10030" s="2">
        <v>600</v>
      </c>
      <c r="C10030" s="2">
        <v>300</v>
      </c>
      <c r="D10030" s="2" t="str">
        <f>"人民币"</f>
        <v>人民币</v>
      </c>
      <c r="E10030" s="2">
        <v>14.948</v>
      </c>
      <c r="F10030" s="2">
        <v>-418.66</v>
      </c>
      <c r="G10030" s="2">
        <v>-4.67</v>
      </c>
      <c r="H10030" s="2"/>
      <c r="I10030" s="2">
        <v>8550</v>
      </c>
      <c r="J10030" s="2">
        <v>14.25</v>
      </c>
      <c r="K10030" s="2">
        <v>300</v>
      </c>
      <c r="L10030" s="2">
        <v>0</v>
      </c>
      <c r="M10030" s="2" t="str">
        <f>"002321"</f>
        <v>002321</v>
      </c>
      <c r="N10030" s="2" t="str">
        <f>"0157472516"</f>
        <v>0157472516</v>
      </c>
      <c r="O10030" s="2" t="str">
        <f>"8968.66"</f>
        <v>8968.66</v>
      </c>
      <c r="P10030" s="2">
        <v>25</v>
      </c>
      <c r="Q10030" s="2">
        <f>P10030*B10030</f>
        <v>15000</v>
      </c>
      <c r="R10030" s="2">
        <f>(Q10030-O10030)/O10030*100</f>
        <v>67.2490650777262</v>
      </c>
    </row>
    <row r="10031" spans="1:18">
      <c r="A10031" s="2" t="str">
        <f>"*ST阳化"</f>
        <v>*ST阳化</v>
      </c>
      <c r="B10031" s="2">
        <v>900</v>
      </c>
      <c r="C10031" s="2">
        <v>600</v>
      </c>
      <c r="D10031" s="2" t="str">
        <f>"人民币"</f>
        <v>人民币</v>
      </c>
      <c r="E10031" s="2">
        <v>7.599</v>
      </c>
      <c r="F10031" s="2">
        <v>-80.2</v>
      </c>
      <c r="G10031" s="2">
        <v>-1.17</v>
      </c>
      <c r="H10031" s="2"/>
      <c r="I10031" s="2">
        <v>6759</v>
      </c>
      <c r="J10031" s="2">
        <v>7.51</v>
      </c>
      <c r="K10031" s="2">
        <v>300</v>
      </c>
      <c r="L10031" s="2">
        <v>0</v>
      </c>
      <c r="M10031" s="2" t="str">
        <f>"600691"</f>
        <v>600691</v>
      </c>
      <c r="N10031" s="2" t="str">
        <f>"A453612732"</f>
        <v>A453612732</v>
      </c>
      <c r="O10031" s="2" t="str">
        <f>"6839.20"</f>
        <v>6839.20</v>
      </c>
      <c r="P10031" s="2">
        <v>11</v>
      </c>
      <c r="Q10031" s="2">
        <f>P10031*B10031</f>
        <v>9900</v>
      </c>
      <c r="R10031" s="2">
        <f>(Q10031-O10031)/O10031*100</f>
        <v>44.7537723710376</v>
      </c>
    </row>
    <row r="10032" spans="1:18">
      <c r="A10032" s="2" t="str">
        <f>"雪峰科技"</f>
        <v>雪峰科技</v>
      </c>
      <c r="B10032" s="2">
        <v>200</v>
      </c>
      <c r="C10032" s="2">
        <v>100</v>
      </c>
      <c r="D10032" s="2" t="str">
        <f>"人民币"</f>
        <v>人民币</v>
      </c>
      <c r="E10032" s="2">
        <v>37.898</v>
      </c>
      <c r="F10032" s="2">
        <v>-1239.59</v>
      </c>
      <c r="G10032" s="2">
        <v>-16.35</v>
      </c>
      <c r="H10032" s="2"/>
      <c r="I10032" s="2">
        <v>6340</v>
      </c>
      <c r="J10032" s="2">
        <v>31.7</v>
      </c>
      <c r="K10032" s="2">
        <v>100</v>
      </c>
      <c r="L10032" s="2">
        <v>0</v>
      </c>
      <c r="M10032" s="2" t="str">
        <f>"603227"</f>
        <v>603227</v>
      </c>
      <c r="N10032" s="2" t="str">
        <f>"A453612732"</f>
        <v>A453612732</v>
      </c>
      <c r="O10032" s="2" t="str">
        <f>"7579.59"</f>
        <v>7579.59</v>
      </c>
      <c r="P10032" s="2">
        <v>42</v>
      </c>
      <c r="Q10032" s="2">
        <f>P10032*B10032</f>
        <v>8400</v>
      </c>
      <c r="R10032" s="2">
        <f>(Q10032-O10032)/O10032*100</f>
        <v>10.8239363870605</v>
      </c>
    </row>
    <row r="10033" spans="1:18">
      <c r="A10033" s="2" t="str">
        <f>"三花股份"</f>
        <v>三花股份</v>
      </c>
      <c r="B10033" s="2">
        <v>400</v>
      </c>
      <c r="C10033" s="2">
        <v>400</v>
      </c>
      <c r="D10033" s="2" t="str">
        <f>"人民币"</f>
        <v>人民币</v>
      </c>
      <c r="E10033" s="2">
        <v>13.737</v>
      </c>
      <c r="F10033" s="2">
        <v>69.25</v>
      </c>
      <c r="G10033" s="2">
        <v>1.26</v>
      </c>
      <c r="H10033" s="2"/>
      <c r="I10033" s="2">
        <v>5564</v>
      </c>
      <c r="J10033" s="2">
        <v>13.91</v>
      </c>
      <c r="K10033" s="2">
        <v>0</v>
      </c>
      <c r="L10033" s="2">
        <v>0</v>
      </c>
      <c r="M10033" s="2" t="str">
        <f>"002050"</f>
        <v>002050</v>
      </c>
      <c r="N10033" s="2" t="str">
        <f t="shared" ref="N10033:N10038" si="2997">"0157472516"</f>
        <v>0157472516</v>
      </c>
      <c r="O10033" s="2" t="str">
        <f>"5494.75"</f>
        <v>5494.75</v>
      </c>
      <c r="P10033" s="2">
        <v>20</v>
      </c>
      <c r="Q10033" s="2">
        <f>P10033*B10033</f>
        <v>8000</v>
      </c>
      <c r="R10033" s="2">
        <f>(Q10033-O10033)/O10033*100</f>
        <v>45.5935210883116</v>
      </c>
    </row>
    <row r="10034" spans="1:18">
      <c r="A10034" s="2" t="str">
        <f>"农 产 品"</f>
        <v>农 产 品</v>
      </c>
      <c r="B10034" s="2">
        <v>200</v>
      </c>
      <c r="C10034" s="2">
        <v>200</v>
      </c>
      <c r="D10034" s="2" t="str">
        <f>"人民币"</f>
        <v>人民币</v>
      </c>
      <c r="E10034" s="2">
        <v>25.665</v>
      </c>
      <c r="F10034" s="2">
        <v>-601</v>
      </c>
      <c r="G10034" s="2">
        <v>-11.71</v>
      </c>
      <c r="H10034" s="2"/>
      <c r="I10034" s="2">
        <v>4532</v>
      </c>
      <c r="J10034" s="2">
        <v>22.66</v>
      </c>
      <c r="K10034" s="2">
        <v>0</v>
      </c>
      <c r="L10034" s="2">
        <v>0</v>
      </c>
      <c r="M10034" s="2" t="str">
        <f>"000061"</f>
        <v>000061</v>
      </c>
      <c r="N10034" s="2" t="str">
        <f>"0157472516"</f>
        <v>0157472516</v>
      </c>
      <c r="O10034" s="2" t="str">
        <f>"5133.00"</f>
        <v>5133.00</v>
      </c>
      <c r="P10034" s="2">
        <v>35</v>
      </c>
      <c r="Q10034" s="2">
        <f>P10034*B10034</f>
        <v>7000</v>
      </c>
      <c r="R10034" s="2">
        <f>(Q10034-O10034)/O10034*100</f>
        <v>36.3724917202416</v>
      </c>
    </row>
    <row r="10035" spans="1:18">
      <c r="A10035" s="2" t="str">
        <f>"北京城建"</f>
        <v>北京城建</v>
      </c>
      <c r="B10035" s="2">
        <v>200</v>
      </c>
      <c r="C10035" s="2">
        <v>200</v>
      </c>
      <c r="D10035" s="2" t="str">
        <f>"人民币"</f>
        <v>人民币</v>
      </c>
      <c r="E10035" s="2">
        <v>24.605</v>
      </c>
      <c r="F10035" s="2">
        <v>-394.99</v>
      </c>
      <c r="G10035" s="2">
        <v>-8.03</v>
      </c>
      <c r="H10035" s="2"/>
      <c r="I10035" s="2">
        <v>4526</v>
      </c>
      <c r="J10035" s="2">
        <v>22.63</v>
      </c>
      <c r="K10035" s="2">
        <v>0</v>
      </c>
      <c r="L10035" s="2">
        <v>0</v>
      </c>
      <c r="M10035" s="2" t="str">
        <f>"600266"</f>
        <v>600266</v>
      </c>
      <c r="N10035" s="2" t="str">
        <f t="shared" ref="N10035:N10037" si="2998">"A453612732"</f>
        <v>A453612732</v>
      </c>
      <c r="O10035" s="2" t="str">
        <f>"4920.99"</f>
        <v>4920.99</v>
      </c>
      <c r="P10035" s="2">
        <v>28</v>
      </c>
      <c r="Q10035" s="2">
        <f>P10035*B10035</f>
        <v>5600</v>
      </c>
      <c r="R10035" s="2">
        <f>(Q10035-O10035)/O10035*100</f>
        <v>13.7982397850839</v>
      </c>
    </row>
    <row r="10036" spans="1:18">
      <c r="A10036" s="2" t="str">
        <f>"上汽集团"</f>
        <v>上汽集团</v>
      </c>
      <c r="B10036" s="2">
        <v>200</v>
      </c>
      <c r="C10036" s="2">
        <v>200</v>
      </c>
      <c r="D10036" s="2" t="str">
        <f>"人民币"</f>
        <v>人民币</v>
      </c>
      <c r="E10036" s="2">
        <v>24.736</v>
      </c>
      <c r="F10036" s="2">
        <v>-449.12</v>
      </c>
      <c r="G10036" s="2">
        <v>-9.08</v>
      </c>
      <c r="H10036" s="2"/>
      <c r="I10036" s="2">
        <v>4498</v>
      </c>
      <c r="J10036" s="2">
        <v>22.49</v>
      </c>
      <c r="K10036" s="2">
        <v>0</v>
      </c>
      <c r="L10036" s="2">
        <v>0</v>
      </c>
      <c r="M10036" s="2" t="str">
        <f>"600104"</f>
        <v>600104</v>
      </c>
      <c r="N10036" s="2" t="str">
        <f>"A453612732"</f>
        <v>A453612732</v>
      </c>
      <c r="O10036" s="2" t="str">
        <f>"4947.12"</f>
        <v>4947.12</v>
      </c>
      <c r="P10036" s="2">
        <v>35</v>
      </c>
      <c r="Q10036" s="2">
        <f>P10036*B10036</f>
        <v>7000</v>
      </c>
      <c r="R10036" s="2">
        <f>(Q10036-O10036)/O10036*100</f>
        <v>41.4964666310904</v>
      </c>
    </row>
    <row r="10037" spans="1:18">
      <c r="A10037" s="2" t="str">
        <f>"中海集运"</f>
        <v>中海集运</v>
      </c>
      <c r="B10037" s="2">
        <v>400</v>
      </c>
      <c r="C10037" s="2">
        <v>400</v>
      </c>
      <c r="D10037" s="2" t="str">
        <f>"人民币"</f>
        <v>人民币</v>
      </c>
      <c r="E10037" s="2">
        <v>9.099</v>
      </c>
      <c r="F10037" s="2">
        <v>-167.68</v>
      </c>
      <c r="G10037" s="2">
        <v>-4.6</v>
      </c>
      <c r="H10037" s="2"/>
      <c r="I10037" s="2">
        <v>3472</v>
      </c>
      <c r="J10037" s="2">
        <v>8.68</v>
      </c>
      <c r="K10037" s="2">
        <v>0</v>
      </c>
      <c r="L10037" s="2">
        <v>0</v>
      </c>
      <c r="M10037" s="2" t="str">
        <f>"601866"</f>
        <v>601866</v>
      </c>
      <c r="N10037" s="2" t="str">
        <f>"A453612732"</f>
        <v>A453612732</v>
      </c>
      <c r="O10037" s="2" t="str">
        <f>"3639.68"</f>
        <v>3639.68</v>
      </c>
      <c r="P10037" s="2">
        <v>12</v>
      </c>
      <c r="Q10037" s="2">
        <f>P10037*B10037</f>
        <v>4800</v>
      </c>
      <c r="R10037" s="2">
        <f>(Q10037-O10037)/O10037*100</f>
        <v>31.8797256901706</v>
      </c>
    </row>
    <row r="10038" spans="1:18">
      <c r="A10038" s="2" t="str">
        <f>"中航军B"</f>
        <v>中航军B</v>
      </c>
      <c r="B10038" s="2">
        <v>3000</v>
      </c>
      <c r="C10038" s="2">
        <v>3000</v>
      </c>
      <c r="D10038" s="2" t="str">
        <f>"人民币"</f>
        <v>人民币</v>
      </c>
      <c r="E10038" s="2">
        <v>0.972</v>
      </c>
      <c r="F10038" s="2">
        <v>-62</v>
      </c>
      <c r="G10038" s="2">
        <v>-2.16</v>
      </c>
      <c r="H10038" s="2"/>
      <c r="I10038" s="2">
        <v>2853</v>
      </c>
      <c r="J10038" s="2">
        <v>0.951</v>
      </c>
      <c r="K10038" s="2">
        <v>0</v>
      </c>
      <c r="L10038" s="2">
        <v>0</v>
      </c>
      <c r="M10038" s="2" t="str">
        <f>"150222"</f>
        <v>150222</v>
      </c>
      <c r="N10038" s="2" t="str">
        <f>"0157472516"</f>
        <v>0157472516</v>
      </c>
      <c r="O10038" s="2" t="str">
        <f>"2915.00"</f>
        <v>2915.00</v>
      </c>
      <c r="P10038" s="2">
        <v>1.1</v>
      </c>
      <c r="Q10038" s="2">
        <f>P10038*B10038</f>
        <v>3300</v>
      </c>
      <c r="R10038" s="2">
        <f>(Q10038-O10038)/O10038*100</f>
        <v>13.2075471698113</v>
      </c>
    </row>
    <row r="10039" spans="1:18">
      <c r="A10039" s="2" t="str">
        <f>"华贸物流"</f>
        <v>华贸物流</v>
      </c>
      <c r="B10039" s="2">
        <v>200</v>
      </c>
      <c r="C10039" s="2">
        <v>200</v>
      </c>
      <c r="D10039" s="2" t="str">
        <f>"人民币"</f>
        <v>人民币</v>
      </c>
      <c r="E10039" s="2">
        <v>16.576</v>
      </c>
      <c r="F10039" s="2">
        <v>-473.12</v>
      </c>
      <c r="G10039" s="2">
        <v>-14.27</v>
      </c>
      <c r="H10039" s="2"/>
      <c r="I10039" s="2">
        <v>2842</v>
      </c>
      <c r="J10039" s="2">
        <v>14.21</v>
      </c>
      <c r="K10039" s="2">
        <v>0</v>
      </c>
      <c r="L10039" s="2">
        <v>0</v>
      </c>
      <c r="M10039" s="2" t="str">
        <f>"603128"</f>
        <v>603128</v>
      </c>
      <c r="N10039" s="2" t="str">
        <f t="shared" ref="N10039:N10042" si="2999">"A453612732"</f>
        <v>A453612732</v>
      </c>
      <c r="O10039" s="2" t="str">
        <f>"3315.12"</f>
        <v>3315.12</v>
      </c>
      <c r="P10039" s="2">
        <v>20</v>
      </c>
      <c r="Q10039" s="2">
        <f>P10039*B10039</f>
        <v>4000</v>
      </c>
      <c r="R10039" s="2">
        <f>(Q10039-O10039)/O10039*100</f>
        <v>20.6592823185888</v>
      </c>
    </row>
    <row r="10040" spans="1:18">
      <c r="A10040" s="2" t="str">
        <f>"盛达矿业"</f>
        <v>盛达矿业</v>
      </c>
      <c r="B10040" s="2">
        <v>100</v>
      </c>
      <c r="C10040" s="2">
        <v>100</v>
      </c>
      <c r="D10040" s="2" t="str">
        <f>"人民币"</f>
        <v>人民币</v>
      </c>
      <c r="E10040" s="2">
        <v>38.308</v>
      </c>
      <c r="F10040" s="2">
        <v>-1175.77</v>
      </c>
      <c r="G10040" s="2">
        <v>-30.69</v>
      </c>
      <c r="H10040" s="2"/>
      <c r="I10040" s="2">
        <v>2655</v>
      </c>
      <c r="J10040" s="2">
        <v>26.55</v>
      </c>
      <c r="K10040" s="2">
        <v>0</v>
      </c>
      <c r="L10040" s="2">
        <v>100</v>
      </c>
      <c r="M10040" s="2" t="str">
        <f>"000603"</f>
        <v>000603</v>
      </c>
      <c r="N10040" s="2" t="str">
        <f>"0157472516"</f>
        <v>0157472516</v>
      </c>
      <c r="O10040" s="2" t="str">
        <f>"3830.77"</f>
        <v>3830.77</v>
      </c>
      <c r="P10040" s="2">
        <v>40</v>
      </c>
      <c r="Q10040" s="2">
        <f>P10040*B10040</f>
        <v>4000</v>
      </c>
      <c r="R10040" s="2">
        <f>(Q10040-O10040)/O10040*100</f>
        <v>4.41764971533138</v>
      </c>
    </row>
    <row r="10041" spans="1:18">
      <c r="A10041" s="2" t="str">
        <f>"大众交通"</f>
        <v>大众交通</v>
      </c>
      <c r="B10041" s="2">
        <v>100</v>
      </c>
      <c r="C10041" s="2">
        <v>100</v>
      </c>
      <c r="D10041" s="2" t="str">
        <f>"人民币"</f>
        <v>人民币</v>
      </c>
      <c r="E10041" s="2">
        <v>30.941</v>
      </c>
      <c r="F10041" s="2">
        <v>-1037.13</v>
      </c>
      <c r="G10041" s="2">
        <v>-33.52</v>
      </c>
      <c r="H10041" s="2"/>
      <c r="I10041" s="2">
        <v>2057</v>
      </c>
      <c r="J10041" s="2">
        <v>20.57</v>
      </c>
      <c r="K10041" s="2">
        <v>0</v>
      </c>
      <c r="L10041" s="2">
        <v>0</v>
      </c>
      <c r="M10041" s="2" t="str">
        <f>"600611"</f>
        <v>600611</v>
      </c>
      <c r="N10041" s="2" t="str">
        <f>"A453612732"</f>
        <v>A453612732</v>
      </c>
      <c r="O10041" s="2" t="str">
        <f>"3094.13"</f>
        <v>3094.13</v>
      </c>
      <c r="P10041" s="2">
        <v>28</v>
      </c>
      <c r="Q10041" s="2">
        <f>P10041*B10041</f>
        <v>2800</v>
      </c>
      <c r="R10041" s="2">
        <f>(Q10041-O10041)/O10041*100</f>
        <v>-9.50606470962759</v>
      </c>
    </row>
    <row r="10042" spans="1:18">
      <c r="A10042" s="2" t="str">
        <f>"中国中车"</f>
        <v>中国中车</v>
      </c>
      <c r="B10042" s="2">
        <v>100</v>
      </c>
      <c r="C10042" s="2">
        <v>100</v>
      </c>
      <c r="D10042" s="2" t="str">
        <f>"人民币"</f>
        <v>人民币</v>
      </c>
      <c r="E10042" s="2">
        <v>26.395</v>
      </c>
      <c r="F10042" s="2">
        <v>-631.5</v>
      </c>
      <c r="G10042" s="2">
        <v>-23.92</v>
      </c>
      <c r="H10042" s="2"/>
      <c r="I10042" s="2">
        <v>2008</v>
      </c>
      <c r="J10042" s="2">
        <v>20.08</v>
      </c>
      <c r="K10042" s="2">
        <v>0</v>
      </c>
      <c r="L10042" s="2">
        <v>100</v>
      </c>
      <c r="M10042" s="2" t="str">
        <f>"601766"</f>
        <v>601766</v>
      </c>
      <c r="N10042" s="2" t="str">
        <f>"A453612732"</f>
        <v>A453612732</v>
      </c>
      <c r="O10042" s="2" t="str">
        <f>"2639.50"</f>
        <v>2639.50</v>
      </c>
      <c r="P10042" s="2">
        <v>30</v>
      </c>
      <c r="Q10042" s="2">
        <f>P10042*B10042</f>
        <v>3000</v>
      </c>
      <c r="R10042" s="2">
        <f>(Q10042-O10042)/O10042*100</f>
        <v>13.6578897518469</v>
      </c>
    </row>
    <row r="10043" spans="1:18">
      <c r="A10043" s="2" t="s">
        <v>8</v>
      </c>
      <c r="B10043" s="2" t="s">
        <v>9</v>
      </c>
      <c r="C10043" s="4" t="s">
        <v>10</v>
      </c>
      <c r="D10043" s="4"/>
      <c r="E10043" s="4"/>
      <c r="F10043" s="2"/>
      <c r="G10043" s="2">
        <f>SUM(G10027:G10042)</f>
        <v>-178.38</v>
      </c>
      <c r="H10043" s="2"/>
      <c r="I10043" s="2"/>
      <c r="J10043" s="2"/>
      <c r="K10043" s="2"/>
      <c r="L10043" s="2"/>
      <c r="M10043" s="2"/>
      <c r="N10043" s="2"/>
      <c r="O10043" s="2"/>
      <c r="P10043" s="2"/>
      <c r="Q10043" s="2">
        <f>SUM(Q10027:Q10042)</f>
        <v>134800</v>
      </c>
      <c r="R10043" s="2"/>
    </row>
    <row r="10044" customFormat="1" spans="3:8">
      <c r="C10044" s="5"/>
      <c r="D10044" s="5"/>
      <c r="E10044" s="5"/>
      <c r="H10044" s="6">
        <v>42257</v>
      </c>
    </row>
    <row r="10045" customFormat="1" spans="10:10">
      <c r="J10045" s="6">
        <f>H10044+1</f>
        <v>42258</v>
      </c>
    </row>
    <row r="10046" customFormat="1" spans="2:11">
      <c r="B10046" t="s">
        <v>11</v>
      </c>
      <c r="K10046" s="7">
        <f ca="1">NOW()</f>
        <v>42259.9654398148</v>
      </c>
    </row>
    <row r="10047" customFormat="1" spans="9:9">
      <c r="I10047" t="e">
        <f>D10039+1</f>
        <v>#VALUE!</v>
      </c>
    </row>
    <row r="10048" spans="2:18">
      <c r="B10048" s="2" t="str">
        <f>"币种"</f>
        <v>币种</v>
      </c>
      <c r="C10048" s="2" t="str">
        <f>"余额"</f>
        <v>余额</v>
      </c>
      <c r="D10048" s="2" t="str">
        <f>"可用"</f>
        <v>可用</v>
      </c>
      <c r="E10048" s="2" t="str">
        <f>"可取"</f>
        <v>可取</v>
      </c>
      <c r="F10048" s="2" t="str">
        <f>"参考市值"</f>
        <v>参考市值</v>
      </c>
      <c r="G10048" s="2" t="str">
        <f>"资产"</f>
        <v>资产</v>
      </c>
      <c r="H10048" s="2" t="str">
        <f>"盈亏"</f>
        <v>盈亏</v>
      </c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</row>
    <row r="10049" spans="2:18">
      <c r="B10049" s="2" t="str">
        <f>"人民币"</f>
        <v>人民币</v>
      </c>
      <c r="C10049" s="2" t="str">
        <f>"5508.71"</f>
        <v>5508.71</v>
      </c>
      <c r="D10049" s="2" t="str">
        <f>"138.54"</f>
        <v>138.54</v>
      </c>
      <c r="E10049" s="2" t="str">
        <f>"138.54"</f>
        <v>138.54</v>
      </c>
      <c r="F10049" s="2" t="str">
        <f>"91616.00"</f>
        <v>91616.00</v>
      </c>
      <c r="G10049" s="2" t="str">
        <f>"91754.54"</f>
        <v>91754.54</v>
      </c>
      <c r="H10049" s="2" t="str">
        <f>"-9194.42"</f>
        <v>-9194.42</v>
      </c>
      <c r="I10049" s="2"/>
      <c r="J10049" s="2"/>
      <c r="K10049" s="2"/>
      <c r="L10049" s="2"/>
      <c r="M10049" s="2"/>
      <c r="N10049" s="2"/>
      <c r="O10049" s="2"/>
      <c r="P10049" s="2"/>
      <c r="Q10049" s="2"/>
      <c r="R10049" s="2"/>
    </row>
    <row r="10050" spans="2:18"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  <c r="R10050" s="8"/>
    </row>
    <row r="10051" spans="2:18">
      <c r="B10051" s="2" t="s">
        <v>0</v>
      </c>
      <c r="C10051" s="2" t="str">
        <f>"证券数量"</f>
        <v>证券数量</v>
      </c>
      <c r="D10051" s="2" t="s">
        <v>1</v>
      </c>
      <c r="E10051" s="2" t="str">
        <f>"价格币种"</f>
        <v>价格币种</v>
      </c>
      <c r="F10051" s="2" t="str">
        <f>"成本价"</f>
        <v>成本价</v>
      </c>
      <c r="G10051" s="2" t="str">
        <f>"浮动盈亏"</f>
        <v>浮动盈亏</v>
      </c>
      <c r="H10051" s="2" t="str">
        <f>"盈亏比例(%)"</f>
        <v>盈亏比例(%)</v>
      </c>
      <c r="I10051" s="2" t="str">
        <f>"折算汇率"</f>
        <v>折算汇率</v>
      </c>
      <c r="J10051" s="2" t="str">
        <f>"最新市值"</f>
        <v>最新市值</v>
      </c>
      <c r="K10051" s="2" t="str">
        <f>"当前价"</f>
        <v>当前价</v>
      </c>
      <c r="L10051" s="2" t="str">
        <f>"今买数量"</f>
        <v>今买数量</v>
      </c>
      <c r="M10051" s="2" t="str">
        <f>"今卖数量"</f>
        <v>今卖数量</v>
      </c>
      <c r="N10051" s="2" t="str">
        <f>"证券代码"</f>
        <v>证券代码</v>
      </c>
      <c r="O10051" s="2" t="str">
        <f>"股东代码"</f>
        <v>股东代码</v>
      </c>
      <c r="P10051" s="2" t="str">
        <f>"成本金额"</f>
        <v>成本金额</v>
      </c>
      <c r="Q10051" s="2" t="s">
        <v>2</v>
      </c>
      <c r="R10051" s="2"/>
    </row>
    <row r="10052" spans="2:18">
      <c r="B10052" s="2" t="s">
        <v>4</v>
      </c>
      <c r="C10052" s="9" t="s">
        <v>5</v>
      </c>
      <c r="D10052" s="9" t="s">
        <v>5</v>
      </c>
      <c r="E10052" s="2" t="str">
        <f t="shared" ref="E10052:E10067" si="3000">"人民币"</f>
        <v>人民币</v>
      </c>
      <c r="F10052" s="2">
        <v>19.758</v>
      </c>
      <c r="G10052" s="2">
        <v>-1294.53</v>
      </c>
      <c r="H10052" s="2">
        <v>-8.19</v>
      </c>
      <c r="I10052" s="9" t="s">
        <v>6</v>
      </c>
      <c r="J10052" s="2">
        <v>14512</v>
      </c>
      <c r="K10052" s="2">
        <v>18.14</v>
      </c>
      <c r="L10052" s="2">
        <v>0</v>
      </c>
      <c r="M10052" s="2">
        <v>0</v>
      </c>
      <c r="N10052" s="2" t="str">
        <f>"000936"</f>
        <v>000936</v>
      </c>
      <c r="O10052" s="2" t="str">
        <f t="shared" ref="O10052:O10055" si="3001">"0157472516"</f>
        <v>0157472516</v>
      </c>
      <c r="P10052" s="2" t="str">
        <f>"15806.53"</f>
        <v>15806.53</v>
      </c>
      <c r="Q10052" s="2">
        <v>30</v>
      </c>
      <c r="R10052" s="2">
        <f t="shared" ref="R10052:R10067" si="3002">Q10052*C10052</f>
        <v>24000</v>
      </c>
    </row>
    <row r="10053" spans="2:18">
      <c r="B10053" s="2" t="str">
        <f>"创业板B"</f>
        <v>创业板B</v>
      </c>
      <c r="C10053" s="2">
        <v>10000</v>
      </c>
      <c r="D10053" s="2">
        <v>10000</v>
      </c>
      <c r="E10053" s="2" t="str">
        <f>"人民币"</f>
        <v>人民币</v>
      </c>
      <c r="F10053" s="2">
        <v>1.116</v>
      </c>
      <c r="G10053" s="2">
        <v>-927.5</v>
      </c>
      <c r="H10053" s="2">
        <v>-8.33</v>
      </c>
      <c r="I10053" s="2"/>
      <c r="J10053" s="2">
        <v>10230</v>
      </c>
      <c r="K10053" s="2">
        <v>1.023</v>
      </c>
      <c r="L10053" s="2">
        <v>0</v>
      </c>
      <c r="M10053" s="2">
        <v>0</v>
      </c>
      <c r="N10053" s="2" t="str">
        <f>"150153"</f>
        <v>150153</v>
      </c>
      <c r="O10053" s="2" t="str">
        <f>"0157472516"</f>
        <v>0157472516</v>
      </c>
      <c r="P10053" s="2" t="str">
        <f>"11157.50"</f>
        <v>11157.50</v>
      </c>
      <c r="Q10053" s="2">
        <v>1.3</v>
      </c>
      <c r="R10053" s="2">
        <f>Q10053*C10053</f>
        <v>13000</v>
      </c>
    </row>
    <row r="10054" spans="2:18">
      <c r="B10054" s="2" t="s">
        <v>7</v>
      </c>
      <c r="C10054" s="2">
        <v>600</v>
      </c>
      <c r="D10054" s="2">
        <v>600</v>
      </c>
      <c r="E10054" s="2" t="str">
        <f>"人民币"</f>
        <v>人民币</v>
      </c>
      <c r="F10054" s="2">
        <v>17.548</v>
      </c>
      <c r="G10054" s="2">
        <v>-310.88</v>
      </c>
      <c r="H10054" s="2">
        <v>-2.95</v>
      </c>
      <c r="I10054" s="2"/>
      <c r="J10054" s="2">
        <v>10218</v>
      </c>
      <c r="K10054" s="2">
        <v>17.03</v>
      </c>
      <c r="L10054" s="2">
        <v>0</v>
      </c>
      <c r="M10054" s="2">
        <v>0</v>
      </c>
      <c r="N10054" s="2" t="str">
        <f>"600008"</f>
        <v>600008</v>
      </c>
      <c r="O10054" s="2" t="str">
        <f t="shared" ref="O10054:O10057" si="3003">"A453612732"</f>
        <v>A453612732</v>
      </c>
      <c r="P10054" s="2" t="str">
        <f>"10528.88"</f>
        <v>10528.88</v>
      </c>
      <c r="Q10054" s="2">
        <v>25</v>
      </c>
      <c r="R10054" s="2">
        <f>Q10054*C10054</f>
        <v>15000</v>
      </c>
    </row>
    <row r="10055" spans="2:18">
      <c r="B10055" s="2" t="str">
        <f>"华英农业"</f>
        <v>华英农业</v>
      </c>
      <c r="C10055" s="2">
        <v>600</v>
      </c>
      <c r="D10055" s="2">
        <v>300</v>
      </c>
      <c r="E10055" s="2" t="str">
        <f>"人民币"</f>
        <v>人民币</v>
      </c>
      <c r="F10055" s="2">
        <v>14.948</v>
      </c>
      <c r="G10055" s="2">
        <v>-418.66</v>
      </c>
      <c r="H10055" s="2">
        <v>-4.67</v>
      </c>
      <c r="I10055" s="2"/>
      <c r="J10055" s="2">
        <v>8550</v>
      </c>
      <c r="K10055" s="2">
        <v>14.25</v>
      </c>
      <c r="L10055" s="2">
        <v>300</v>
      </c>
      <c r="M10055" s="2">
        <v>0</v>
      </c>
      <c r="N10055" s="2" t="str">
        <f>"002321"</f>
        <v>002321</v>
      </c>
      <c r="O10055" s="2" t="str">
        <f>"0157472516"</f>
        <v>0157472516</v>
      </c>
      <c r="P10055" s="2" t="str">
        <f>"8968.66"</f>
        <v>8968.66</v>
      </c>
      <c r="Q10055" s="2">
        <v>25</v>
      </c>
      <c r="R10055" s="2">
        <f>Q10055*C10055</f>
        <v>15000</v>
      </c>
    </row>
    <row r="10056" spans="2:18">
      <c r="B10056" s="2" t="str">
        <f>"*ST阳化"</f>
        <v>*ST阳化</v>
      </c>
      <c r="C10056" s="2">
        <v>900</v>
      </c>
      <c r="D10056" s="2">
        <v>600</v>
      </c>
      <c r="E10056" s="2" t="str">
        <f>"人民币"</f>
        <v>人民币</v>
      </c>
      <c r="F10056" s="2">
        <v>7.599</v>
      </c>
      <c r="G10056" s="2">
        <v>-80.2</v>
      </c>
      <c r="H10056" s="2">
        <v>-1.17</v>
      </c>
      <c r="I10056" s="2"/>
      <c r="J10056" s="2">
        <v>6759</v>
      </c>
      <c r="K10056" s="2">
        <v>7.51</v>
      </c>
      <c r="L10056" s="2">
        <v>300</v>
      </c>
      <c r="M10056" s="2">
        <v>0</v>
      </c>
      <c r="N10056" s="2" t="str">
        <f>"600691"</f>
        <v>600691</v>
      </c>
      <c r="O10056" s="2" t="str">
        <f>"A453612732"</f>
        <v>A453612732</v>
      </c>
      <c r="P10056" s="2" t="str">
        <f>"6839.20"</f>
        <v>6839.20</v>
      </c>
      <c r="Q10056" s="2">
        <v>11</v>
      </c>
      <c r="R10056" s="2">
        <f>Q10056*C10056</f>
        <v>9900</v>
      </c>
    </row>
    <row r="10057" spans="2:18">
      <c r="B10057" s="2" t="str">
        <f>"雪峰科技"</f>
        <v>雪峰科技</v>
      </c>
      <c r="C10057" s="2">
        <v>200</v>
      </c>
      <c r="D10057" s="2">
        <v>100</v>
      </c>
      <c r="E10057" s="2" t="str">
        <f>"人民币"</f>
        <v>人民币</v>
      </c>
      <c r="F10057" s="2">
        <v>37.898</v>
      </c>
      <c r="G10057" s="2">
        <v>-1239.59</v>
      </c>
      <c r="H10057" s="2">
        <v>-16.35</v>
      </c>
      <c r="I10057" s="2"/>
      <c r="J10057" s="2">
        <v>6340</v>
      </c>
      <c r="K10057" s="2">
        <v>31.7</v>
      </c>
      <c r="L10057" s="2">
        <v>100</v>
      </c>
      <c r="M10057" s="2">
        <v>0</v>
      </c>
      <c r="N10057" s="2" t="str">
        <f>"603227"</f>
        <v>603227</v>
      </c>
      <c r="O10057" s="2" t="str">
        <f>"A453612732"</f>
        <v>A453612732</v>
      </c>
      <c r="P10057" s="2" t="str">
        <f>"7579.59"</f>
        <v>7579.59</v>
      </c>
      <c r="Q10057" s="2">
        <v>42</v>
      </c>
      <c r="R10057" s="2">
        <f>Q10057*C10057</f>
        <v>8400</v>
      </c>
    </row>
    <row r="10058" spans="2:18">
      <c r="B10058" s="2" t="str">
        <f>"三花股份"</f>
        <v>三花股份</v>
      </c>
      <c r="C10058" s="2">
        <v>400</v>
      </c>
      <c r="D10058" s="2">
        <v>400</v>
      </c>
      <c r="E10058" s="2" t="str">
        <f>"人民币"</f>
        <v>人民币</v>
      </c>
      <c r="F10058" s="2">
        <v>13.737</v>
      </c>
      <c r="G10058" s="2">
        <v>69.25</v>
      </c>
      <c r="H10058" s="2">
        <v>1.26</v>
      </c>
      <c r="I10058" s="2"/>
      <c r="J10058" s="2">
        <v>5564</v>
      </c>
      <c r="K10058" s="2">
        <v>13.91</v>
      </c>
      <c r="L10058" s="2">
        <v>0</v>
      </c>
      <c r="M10058" s="2">
        <v>0</v>
      </c>
      <c r="N10058" s="2" t="str">
        <f>"002050"</f>
        <v>002050</v>
      </c>
      <c r="O10058" s="2" t="str">
        <f t="shared" ref="O10058:O10063" si="3004">"0157472516"</f>
        <v>0157472516</v>
      </c>
      <c r="P10058" s="2" t="str">
        <f>"5494.75"</f>
        <v>5494.75</v>
      </c>
      <c r="Q10058" s="2">
        <v>20</v>
      </c>
      <c r="R10058" s="2">
        <f>Q10058*C10058</f>
        <v>8000</v>
      </c>
    </row>
    <row r="10059" spans="2:18">
      <c r="B10059" s="2" t="str">
        <f>"农 产 品"</f>
        <v>农 产 品</v>
      </c>
      <c r="C10059" s="2">
        <v>200</v>
      </c>
      <c r="D10059" s="2">
        <v>200</v>
      </c>
      <c r="E10059" s="2" t="str">
        <f>"人民币"</f>
        <v>人民币</v>
      </c>
      <c r="F10059" s="2">
        <v>25.665</v>
      </c>
      <c r="G10059" s="2">
        <v>-601</v>
      </c>
      <c r="H10059" s="2">
        <v>-11.71</v>
      </c>
      <c r="I10059" s="2"/>
      <c r="J10059" s="2">
        <v>4532</v>
      </c>
      <c r="K10059" s="2">
        <v>22.66</v>
      </c>
      <c r="L10059" s="2">
        <v>0</v>
      </c>
      <c r="M10059" s="2">
        <v>0</v>
      </c>
      <c r="N10059" s="2" t="str">
        <f>"000061"</f>
        <v>000061</v>
      </c>
      <c r="O10059" s="2" t="str">
        <f>"0157472516"</f>
        <v>0157472516</v>
      </c>
      <c r="P10059" s="2" t="str">
        <f>"5133.00"</f>
        <v>5133.00</v>
      </c>
      <c r="Q10059" s="2">
        <v>35</v>
      </c>
      <c r="R10059" s="2">
        <f>Q10059*C10059</f>
        <v>7000</v>
      </c>
    </row>
    <row r="10060" spans="2:18">
      <c r="B10060" s="2" t="str">
        <f>"北京城建"</f>
        <v>北京城建</v>
      </c>
      <c r="C10060" s="2">
        <v>200</v>
      </c>
      <c r="D10060" s="2">
        <v>200</v>
      </c>
      <c r="E10060" s="2" t="str">
        <f>"人民币"</f>
        <v>人民币</v>
      </c>
      <c r="F10060" s="2">
        <v>24.605</v>
      </c>
      <c r="G10060" s="2">
        <v>-394.99</v>
      </c>
      <c r="H10060" s="2">
        <v>-8.03</v>
      </c>
      <c r="I10060" s="2"/>
      <c r="J10060" s="2">
        <v>4526</v>
      </c>
      <c r="K10060" s="2">
        <v>22.63</v>
      </c>
      <c r="L10060" s="2">
        <v>0</v>
      </c>
      <c r="M10060" s="2">
        <v>0</v>
      </c>
      <c r="N10060" s="2" t="str">
        <f>"600266"</f>
        <v>600266</v>
      </c>
      <c r="O10060" s="2" t="str">
        <f t="shared" ref="O10060:O10062" si="3005">"A453612732"</f>
        <v>A453612732</v>
      </c>
      <c r="P10060" s="2" t="str">
        <f>"4920.99"</f>
        <v>4920.99</v>
      </c>
      <c r="Q10060" s="2">
        <v>28</v>
      </c>
      <c r="R10060" s="2">
        <f>Q10060*C10060</f>
        <v>5600</v>
      </c>
    </row>
    <row r="10061" spans="2:18">
      <c r="B10061" s="2" t="str">
        <f>"上汽集团"</f>
        <v>上汽集团</v>
      </c>
      <c r="C10061" s="2">
        <v>200</v>
      </c>
      <c r="D10061" s="2">
        <v>200</v>
      </c>
      <c r="E10061" s="2" t="str">
        <f>"人民币"</f>
        <v>人民币</v>
      </c>
      <c r="F10061" s="2">
        <v>24.736</v>
      </c>
      <c r="G10061" s="2">
        <v>-449.12</v>
      </c>
      <c r="H10061" s="2">
        <v>-9.08</v>
      </c>
      <c r="I10061" s="2"/>
      <c r="J10061" s="2">
        <v>4498</v>
      </c>
      <c r="K10061" s="2">
        <v>22.49</v>
      </c>
      <c r="L10061" s="2">
        <v>0</v>
      </c>
      <c r="M10061" s="2">
        <v>0</v>
      </c>
      <c r="N10061" s="2" t="str">
        <f>"600104"</f>
        <v>600104</v>
      </c>
      <c r="O10061" s="2" t="str">
        <f>"A453612732"</f>
        <v>A453612732</v>
      </c>
      <c r="P10061" s="2" t="str">
        <f>"4947.12"</f>
        <v>4947.12</v>
      </c>
      <c r="Q10061" s="2">
        <v>35</v>
      </c>
      <c r="R10061" s="2">
        <f>Q10061*C10061</f>
        <v>7000</v>
      </c>
    </row>
    <row r="10062" spans="2:18">
      <c r="B10062" s="2" t="str">
        <f>"中海集运"</f>
        <v>中海集运</v>
      </c>
      <c r="C10062" s="2">
        <v>400</v>
      </c>
      <c r="D10062" s="2">
        <v>400</v>
      </c>
      <c r="E10062" s="2" t="str">
        <f>"人民币"</f>
        <v>人民币</v>
      </c>
      <c r="F10062" s="2">
        <v>9.099</v>
      </c>
      <c r="G10062" s="2">
        <v>-167.68</v>
      </c>
      <c r="H10062" s="2">
        <v>-4.6</v>
      </c>
      <c r="I10062" s="2"/>
      <c r="J10062" s="2">
        <v>3472</v>
      </c>
      <c r="K10062" s="2">
        <v>8.68</v>
      </c>
      <c r="L10062" s="2">
        <v>0</v>
      </c>
      <c r="M10062" s="2">
        <v>0</v>
      </c>
      <c r="N10062" s="2" t="str">
        <f>"601866"</f>
        <v>601866</v>
      </c>
      <c r="O10062" s="2" t="str">
        <f>"A453612732"</f>
        <v>A453612732</v>
      </c>
      <c r="P10062" s="2" t="str">
        <f>"3639.68"</f>
        <v>3639.68</v>
      </c>
      <c r="Q10062" s="2">
        <v>12</v>
      </c>
      <c r="R10062" s="2">
        <f>Q10062*C10062</f>
        <v>4800</v>
      </c>
    </row>
    <row r="10063" spans="2:18">
      <c r="B10063" s="2" t="str">
        <f>"中航军B"</f>
        <v>中航军B</v>
      </c>
      <c r="C10063" s="2">
        <v>3000</v>
      </c>
      <c r="D10063" s="2">
        <v>3000</v>
      </c>
      <c r="E10063" s="2" t="str">
        <f>"人民币"</f>
        <v>人民币</v>
      </c>
      <c r="F10063" s="2">
        <v>0.972</v>
      </c>
      <c r="G10063" s="2">
        <v>-62</v>
      </c>
      <c r="H10063" s="2">
        <v>-2.16</v>
      </c>
      <c r="I10063" s="2"/>
      <c r="J10063" s="2">
        <v>2853</v>
      </c>
      <c r="K10063" s="2">
        <v>0.951</v>
      </c>
      <c r="L10063" s="2">
        <v>0</v>
      </c>
      <c r="M10063" s="2">
        <v>0</v>
      </c>
      <c r="N10063" s="2" t="str">
        <f>"150222"</f>
        <v>150222</v>
      </c>
      <c r="O10063" s="2" t="str">
        <f>"0157472516"</f>
        <v>0157472516</v>
      </c>
      <c r="P10063" s="2" t="str">
        <f>"2915.00"</f>
        <v>2915.00</v>
      </c>
      <c r="Q10063" s="2">
        <v>1.1</v>
      </c>
      <c r="R10063" s="2">
        <f>Q10063*C10063</f>
        <v>3300</v>
      </c>
    </row>
    <row r="10064" spans="2:18">
      <c r="B10064" s="2" t="str">
        <f>"华贸物流"</f>
        <v>华贸物流</v>
      </c>
      <c r="C10064" s="2">
        <v>200</v>
      </c>
      <c r="D10064" s="2">
        <v>200</v>
      </c>
      <c r="E10064" s="2" t="str">
        <f>"人民币"</f>
        <v>人民币</v>
      </c>
      <c r="F10064" s="2">
        <v>16.576</v>
      </c>
      <c r="G10064" s="2">
        <v>-473.12</v>
      </c>
      <c r="H10064" s="2">
        <v>-14.27</v>
      </c>
      <c r="I10064" s="2"/>
      <c r="J10064" s="2">
        <v>2842</v>
      </c>
      <c r="K10064" s="2">
        <v>14.21</v>
      </c>
      <c r="L10064" s="2">
        <v>0</v>
      </c>
      <c r="M10064" s="2">
        <v>0</v>
      </c>
      <c r="N10064" s="2" t="str">
        <f>"603128"</f>
        <v>603128</v>
      </c>
      <c r="O10064" s="2" t="str">
        <f t="shared" ref="O10064:O10067" si="3006">"A453612732"</f>
        <v>A453612732</v>
      </c>
      <c r="P10064" s="2" t="str">
        <f>"3315.12"</f>
        <v>3315.12</v>
      </c>
      <c r="Q10064" s="2">
        <v>20</v>
      </c>
      <c r="R10064" s="2">
        <f>Q10064*C10064</f>
        <v>4000</v>
      </c>
    </row>
    <row r="10065" spans="2:18">
      <c r="B10065" s="2" t="str">
        <f>"盛达矿业"</f>
        <v>盛达矿业</v>
      </c>
      <c r="C10065" s="2">
        <v>100</v>
      </c>
      <c r="D10065" s="2">
        <v>100</v>
      </c>
      <c r="E10065" s="2" t="str">
        <f>"人民币"</f>
        <v>人民币</v>
      </c>
      <c r="F10065" s="2">
        <v>38.308</v>
      </c>
      <c r="G10065" s="2">
        <v>-1175.77</v>
      </c>
      <c r="H10065" s="2">
        <v>-30.69</v>
      </c>
      <c r="I10065" s="2"/>
      <c r="J10065" s="2">
        <v>2655</v>
      </c>
      <c r="K10065" s="2">
        <v>26.55</v>
      </c>
      <c r="L10065" s="2">
        <v>0</v>
      </c>
      <c r="M10065" s="2">
        <v>100</v>
      </c>
      <c r="N10065" s="2" t="str">
        <f>"000603"</f>
        <v>000603</v>
      </c>
      <c r="O10065" s="2" t="str">
        <f>"0157472516"</f>
        <v>0157472516</v>
      </c>
      <c r="P10065" s="2" t="str">
        <f>"3830.77"</f>
        <v>3830.77</v>
      </c>
      <c r="Q10065" s="2">
        <v>40</v>
      </c>
      <c r="R10065" s="2">
        <f>Q10065*C10065</f>
        <v>4000</v>
      </c>
    </row>
    <row r="10066" spans="2:18">
      <c r="B10066" s="2" t="str">
        <f>"大众交通"</f>
        <v>大众交通</v>
      </c>
      <c r="C10066" s="2">
        <v>100</v>
      </c>
      <c r="D10066" s="2">
        <v>100</v>
      </c>
      <c r="E10066" s="2" t="str">
        <f>"人民币"</f>
        <v>人民币</v>
      </c>
      <c r="F10066" s="2">
        <v>30.941</v>
      </c>
      <c r="G10066" s="2">
        <v>-1037.13</v>
      </c>
      <c r="H10066" s="2">
        <v>-33.52</v>
      </c>
      <c r="I10066" s="2"/>
      <c r="J10066" s="2">
        <v>2057</v>
      </c>
      <c r="K10066" s="2">
        <v>20.57</v>
      </c>
      <c r="L10066" s="2">
        <v>0</v>
      </c>
      <c r="M10066" s="2">
        <v>0</v>
      </c>
      <c r="N10066" s="2" t="str">
        <f>"600611"</f>
        <v>600611</v>
      </c>
      <c r="O10066" s="2" t="str">
        <f>"A453612732"</f>
        <v>A453612732</v>
      </c>
      <c r="P10066" s="2" t="str">
        <f>"3094.13"</f>
        <v>3094.13</v>
      </c>
      <c r="Q10066" s="2">
        <v>28</v>
      </c>
      <c r="R10066" s="2">
        <f>Q10066*C10066</f>
        <v>2800</v>
      </c>
    </row>
    <row r="10067" spans="2:18">
      <c r="B10067" s="2" t="str">
        <f>"中国中车"</f>
        <v>中国中车</v>
      </c>
      <c r="C10067" s="2">
        <v>100</v>
      </c>
      <c r="D10067" s="2">
        <v>100</v>
      </c>
      <c r="E10067" s="2" t="str">
        <f>"人民币"</f>
        <v>人民币</v>
      </c>
      <c r="F10067" s="2">
        <v>26.395</v>
      </c>
      <c r="G10067" s="2">
        <v>-631.5</v>
      </c>
      <c r="H10067" s="2">
        <v>-23.92</v>
      </c>
      <c r="I10067" s="2"/>
      <c r="J10067" s="2">
        <v>2008</v>
      </c>
      <c r="K10067" s="2">
        <v>20.08</v>
      </c>
      <c r="L10067" s="2">
        <v>0</v>
      </c>
      <c r="M10067" s="2">
        <v>100</v>
      </c>
      <c r="N10067" s="2" t="str">
        <f>"601766"</f>
        <v>601766</v>
      </c>
      <c r="O10067" s="2" t="str">
        <f>"A453612732"</f>
        <v>A453612732</v>
      </c>
      <c r="P10067" s="2" t="str">
        <f>"2639.50"</f>
        <v>2639.50</v>
      </c>
      <c r="Q10067" s="2">
        <v>30</v>
      </c>
      <c r="R10067" s="2">
        <f>Q10067*C10067</f>
        <v>3000</v>
      </c>
    </row>
    <row r="10068" spans="2:18">
      <c r="B10068" s="2" t="s">
        <v>8</v>
      </c>
      <c r="C10068" s="2" t="s">
        <v>9</v>
      </c>
      <c r="D10068" s="4" t="s">
        <v>10</v>
      </c>
      <c r="E10068" s="4"/>
      <c r="F10068" s="4"/>
      <c r="G10068" s="2"/>
      <c r="H10068" s="2">
        <f>SUM(H10052:H10067)</f>
        <v>-178.38</v>
      </c>
      <c r="I10068" s="2"/>
      <c r="J10068" s="2"/>
      <c r="K10068" s="2"/>
      <c r="L10068" s="2"/>
      <c r="M10068" s="2"/>
      <c r="N10068" s="2"/>
      <c r="O10068" s="2"/>
      <c r="P10068" s="2"/>
      <c r="Q10068" s="2"/>
      <c r="R10068" s="2">
        <f>SUM(R10052:R10067)</f>
        <v>134800</v>
      </c>
    </row>
    <row r="10069" customFormat="1" spans="4:9">
      <c r="D10069" s="5"/>
      <c r="E10069" s="5"/>
      <c r="F10069" s="5"/>
      <c r="I10069" s="6">
        <v>42257</v>
      </c>
    </row>
    <row r="10070" customFormat="1" spans="11:11">
      <c r="K10070" s="6">
        <f>I10069+1</f>
        <v>42258</v>
      </c>
    </row>
    <row r="10071" customFormat="1" spans="3:12">
      <c r="C10071" t="s">
        <v>11</v>
      </c>
      <c r="L10071" s="7">
        <f ca="1">NOW()</f>
        <v>42259.9654398148</v>
      </c>
    </row>
    <row r="10072" customFormat="1" spans="10:10">
      <c r="J10072" t="e">
        <f>E10064+1</f>
        <v>#VALUE!</v>
      </c>
    </row>
    <row r="10073" customFormat="1" spans="7:7">
      <c r="G10073" t="s">
        <v>12</v>
      </c>
    </row>
    <row r="10074" customFormat="1" spans="6:6">
      <c r="F10074" t="s">
        <v>13</v>
      </c>
    </row>
    <row r="10075" spans="1:17">
      <c r="A10075" s="2" t="str">
        <f>"币种"</f>
        <v>币种</v>
      </c>
      <c r="B10075" s="2" t="str">
        <f>"余额"</f>
        <v>余额</v>
      </c>
      <c r="C10075" s="2" t="str">
        <f>"可用"</f>
        <v>可用</v>
      </c>
      <c r="D10075" s="2" t="str">
        <f>"可取"</f>
        <v>可取</v>
      </c>
      <c r="E10075" s="2" t="str">
        <f>"参考市值"</f>
        <v>参考市值</v>
      </c>
      <c r="F10075" s="2" t="str">
        <f>"资产"</f>
        <v>资产</v>
      </c>
      <c r="G10075" s="2" t="str">
        <f>"盈亏"</f>
        <v>盈亏</v>
      </c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</row>
    <row r="10076" spans="1:17">
      <c r="A10076" s="2" t="str">
        <f>"人民币"</f>
        <v>人民币</v>
      </c>
      <c r="B10076" s="2" t="str">
        <f>"5508.71"</f>
        <v>5508.71</v>
      </c>
      <c r="C10076" s="2" t="str">
        <f>"138.54"</f>
        <v>138.54</v>
      </c>
      <c r="D10076" s="2" t="str">
        <f>"138.54"</f>
        <v>138.54</v>
      </c>
      <c r="E10076" s="2" t="str">
        <f>"91616.00"</f>
        <v>91616.00</v>
      </c>
      <c r="F10076" s="2" t="str">
        <f>"91754.54"</f>
        <v>91754.54</v>
      </c>
      <c r="G10076" s="2" t="str">
        <f>"-9194.42"</f>
        <v>-9194.42</v>
      </c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</row>
    <row r="10077" spans="1:17">
      <c r="A10077" s="2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8"/>
    </row>
    <row r="10078" spans="1:18">
      <c r="A10078" s="2" t="s">
        <v>0</v>
      </c>
      <c r="B10078" s="2" t="str">
        <f>"证券数量"</f>
        <v>证券数量</v>
      </c>
      <c r="C10078" s="2" t="s">
        <v>1</v>
      </c>
      <c r="D10078" s="2" t="str">
        <f>"价格币种"</f>
        <v>价格币种</v>
      </c>
      <c r="E10078" s="2" t="str">
        <f>"成本价"</f>
        <v>成本价</v>
      </c>
      <c r="F10078" s="2" t="str">
        <f>"浮动盈亏"</f>
        <v>浮动盈亏</v>
      </c>
      <c r="G10078" s="2" t="str">
        <f>"盈亏比例(%)"</f>
        <v>盈亏比例(%)</v>
      </c>
      <c r="H10078" s="2" t="str">
        <f>"折算汇率"</f>
        <v>折算汇率</v>
      </c>
      <c r="I10078" s="2" t="str">
        <f>"最新市值"</f>
        <v>最新市值</v>
      </c>
      <c r="J10078" s="2" t="str">
        <f>"当前价"</f>
        <v>当前价</v>
      </c>
      <c r="K10078" s="2" t="str">
        <f>"今买数量"</f>
        <v>今买数量</v>
      </c>
      <c r="L10078" s="2" t="str">
        <f>"今卖数量"</f>
        <v>今卖数量</v>
      </c>
      <c r="M10078" s="2" t="str">
        <f>"证券代码"</f>
        <v>证券代码</v>
      </c>
      <c r="N10078" s="2" t="str">
        <f>"股东代码"</f>
        <v>股东代码</v>
      </c>
      <c r="O10078" s="2" t="str">
        <f>"成本金额"</f>
        <v>成本金额</v>
      </c>
      <c r="P10078" s="2" t="s">
        <v>2</v>
      </c>
      <c r="Q10078" s="2"/>
      <c r="R10078" s="2" t="s">
        <v>3</v>
      </c>
    </row>
    <row r="10079" spans="1:18">
      <c r="A10079" s="2" t="s">
        <v>4</v>
      </c>
      <c r="B10079" s="9" t="s">
        <v>5</v>
      </c>
      <c r="C10079" s="9" t="s">
        <v>5</v>
      </c>
      <c r="D10079" s="2" t="str">
        <f t="shared" ref="D10079:D10094" si="3007">"人民币"</f>
        <v>人民币</v>
      </c>
      <c r="E10079" s="2">
        <v>19.758</v>
      </c>
      <c r="F10079" s="2">
        <v>-1294.53</v>
      </c>
      <c r="G10079" s="2">
        <v>-8.19</v>
      </c>
      <c r="H10079" s="9" t="s">
        <v>6</v>
      </c>
      <c r="I10079" s="2">
        <v>14512</v>
      </c>
      <c r="J10079" s="2">
        <v>18.14</v>
      </c>
      <c r="K10079" s="2">
        <v>0</v>
      </c>
      <c r="L10079" s="2">
        <v>0</v>
      </c>
      <c r="M10079" s="2" t="str">
        <f>"000936"</f>
        <v>000936</v>
      </c>
      <c r="N10079" s="2" t="str">
        <f t="shared" ref="N10079:N10082" si="3008">"0157472516"</f>
        <v>0157472516</v>
      </c>
      <c r="O10079" s="2" t="str">
        <f>"15806.53"</f>
        <v>15806.53</v>
      </c>
      <c r="P10079" s="2">
        <v>30</v>
      </c>
      <c r="Q10079" s="2">
        <f t="shared" ref="Q10079:Q10094" si="3009">P10079*B10079</f>
        <v>24000</v>
      </c>
      <c r="R10079" s="2">
        <f t="shared" ref="R10079:R10094" si="3010">(Q10079-O10079)/O10079*100</f>
        <v>51.835981711356</v>
      </c>
    </row>
    <row r="10080" spans="1:18">
      <c r="A10080" s="2" t="str">
        <f>"创业板B"</f>
        <v>创业板B</v>
      </c>
      <c r="B10080" s="2">
        <v>10000</v>
      </c>
      <c r="C10080" s="2">
        <v>10000</v>
      </c>
      <c r="D10080" s="2" t="str">
        <f>"人民币"</f>
        <v>人民币</v>
      </c>
      <c r="E10080" s="2">
        <v>1.116</v>
      </c>
      <c r="F10080" s="2">
        <v>-927.5</v>
      </c>
      <c r="G10080" s="2">
        <v>-8.33</v>
      </c>
      <c r="H10080" s="2"/>
      <c r="I10080" s="2">
        <v>10230</v>
      </c>
      <c r="J10080" s="2">
        <v>1.023</v>
      </c>
      <c r="K10080" s="2">
        <v>0</v>
      </c>
      <c r="L10080" s="2">
        <v>0</v>
      </c>
      <c r="M10080" s="2" t="str">
        <f>"150153"</f>
        <v>150153</v>
      </c>
      <c r="N10080" s="2" t="str">
        <f>"0157472516"</f>
        <v>0157472516</v>
      </c>
      <c r="O10080" s="2" t="str">
        <f>"11157.50"</f>
        <v>11157.50</v>
      </c>
      <c r="P10080" s="2">
        <v>1.3</v>
      </c>
      <c r="Q10080" s="2">
        <f>P10080*B10080</f>
        <v>13000</v>
      </c>
      <c r="R10080" s="2">
        <f>(Q10080-O10080)/O10080*100</f>
        <v>16.5135559041004</v>
      </c>
    </row>
    <row r="10081" spans="1:18">
      <c r="A10081" s="2" t="s">
        <v>7</v>
      </c>
      <c r="B10081" s="2">
        <v>600</v>
      </c>
      <c r="C10081" s="2">
        <v>600</v>
      </c>
      <c r="D10081" s="2" t="str">
        <f>"人民币"</f>
        <v>人民币</v>
      </c>
      <c r="E10081" s="2">
        <v>17.548</v>
      </c>
      <c r="F10081" s="2">
        <v>-310.88</v>
      </c>
      <c r="G10081" s="2">
        <v>-2.95</v>
      </c>
      <c r="H10081" s="2"/>
      <c r="I10081" s="2">
        <v>10218</v>
      </c>
      <c r="J10081" s="2">
        <v>17.03</v>
      </c>
      <c r="K10081" s="2">
        <v>0</v>
      </c>
      <c r="L10081" s="2">
        <v>0</v>
      </c>
      <c r="M10081" s="2" t="str">
        <f>"600008"</f>
        <v>600008</v>
      </c>
      <c r="N10081" s="2" t="str">
        <f t="shared" ref="N10081:N10084" si="3011">"A453612732"</f>
        <v>A453612732</v>
      </c>
      <c r="O10081" s="2" t="str">
        <f>"10528.88"</f>
        <v>10528.88</v>
      </c>
      <c r="P10081" s="2">
        <v>25</v>
      </c>
      <c r="Q10081" s="2">
        <f>P10081*B10081</f>
        <v>15000</v>
      </c>
      <c r="R10081" s="2">
        <f>(Q10081-O10081)/O10081*100</f>
        <v>42.4652954540274</v>
      </c>
    </row>
    <row r="10082" spans="1:18">
      <c r="A10082" s="2" t="str">
        <f>"华英农业"</f>
        <v>华英农业</v>
      </c>
      <c r="B10082" s="2">
        <v>600</v>
      </c>
      <c r="C10082" s="2">
        <v>300</v>
      </c>
      <c r="D10082" s="2" t="str">
        <f>"人民币"</f>
        <v>人民币</v>
      </c>
      <c r="E10082" s="2">
        <v>14.948</v>
      </c>
      <c r="F10082" s="2">
        <v>-418.66</v>
      </c>
      <c r="G10082" s="2">
        <v>-4.67</v>
      </c>
      <c r="H10082" s="2"/>
      <c r="I10082" s="2">
        <v>8550</v>
      </c>
      <c r="J10082" s="2">
        <v>14.25</v>
      </c>
      <c r="K10082" s="2">
        <v>300</v>
      </c>
      <c r="L10082" s="2">
        <v>0</v>
      </c>
      <c r="M10082" s="2" t="str">
        <f>"002321"</f>
        <v>002321</v>
      </c>
      <c r="N10082" s="2" t="str">
        <f>"0157472516"</f>
        <v>0157472516</v>
      </c>
      <c r="O10082" s="2" t="str">
        <f>"8968.66"</f>
        <v>8968.66</v>
      </c>
      <c r="P10082" s="2">
        <v>25</v>
      </c>
      <c r="Q10082" s="2">
        <f>P10082*B10082</f>
        <v>15000</v>
      </c>
      <c r="R10082" s="2">
        <f>(Q10082-O10082)/O10082*100</f>
        <v>67.2490650777262</v>
      </c>
    </row>
    <row r="10083" spans="1:18">
      <c r="A10083" s="2" t="str">
        <f>"*ST阳化"</f>
        <v>*ST阳化</v>
      </c>
      <c r="B10083" s="2">
        <v>900</v>
      </c>
      <c r="C10083" s="2">
        <v>600</v>
      </c>
      <c r="D10083" s="2" t="str">
        <f>"人民币"</f>
        <v>人民币</v>
      </c>
      <c r="E10083" s="2">
        <v>7.599</v>
      </c>
      <c r="F10083" s="2">
        <v>-80.2</v>
      </c>
      <c r="G10083" s="2">
        <v>-1.17</v>
      </c>
      <c r="H10083" s="2"/>
      <c r="I10083" s="2">
        <v>6759</v>
      </c>
      <c r="J10083" s="2">
        <v>7.51</v>
      </c>
      <c r="K10083" s="2">
        <v>300</v>
      </c>
      <c r="L10083" s="2">
        <v>0</v>
      </c>
      <c r="M10083" s="2" t="str">
        <f>"600691"</f>
        <v>600691</v>
      </c>
      <c r="N10083" s="2" t="str">
        <f>"A453612732"</f>
        <v>A453612732</v>
      </c>
      <c r="O10083" s="2" t="str">
        <f>"6839.20"</f>
        <v>6839.20</v>
      </c>
      <c r="P10083" s="2">
        <v>11</v>
      </c>
      <c r="Q10083" s="2">
        <f>P10083*B10083</f>
        <v>9900</v>
      </c>
      <c r="R10083" s="2">
        <f>(Q10083-O10083)/O10083*100</f>
        <v>44.7537723710376</v>
      </c>
    </row>
    <row r="10084" spans="1:18">
      <c r="A10084" s="2" t="str">
        <f>"雪峰科技"</f>
        <v>雪峰科技</v>
      </c>
      <c r="B10084" s="2">
        <v>200</v>
      </c>
      <c r="C10084" s="2">
        <v>100</v>
      </c>
      <c r="D10084" s="2" t="str">
        <f>"人民币"</f>
        <v>人民币</v>
      </c>
      <c r="E10084" s="2">
        <v>37.898</v>
      </c>
      <c r="F10084" s="2">
        <v>-1239.59</v>
      </c>
      <c r="G10084" s="2">
        <v>-16.35</v>
      </c>
      <c r="H10084" s="2"/>
      <c r="I10084" s="2">
        <v>6340</v>
      </c>
      <c r="J10084" s="2">
        <v>31.7</v>
      </c>
      <c r="K10084" s="2">
        <v>100</v>
      </c>
      <c r="L10084" s="2">
        <v>0</v>
      </c>
      <c r="M10084" s="2" t="str">
        <f>"603227"</f>
        <v>603227</v>
      </c>
      <c r="N10084" s="2" t="str">
        <f>"A453612732"</f>
        <v>A453612732</v>
      </c>
      <c r="O10084" s="2" t="str">
        <f>"7579.59"</f>
        <v>7579.59</v>
      </c>
      <c r="P10084" s="2">
        <v>42</v>
      </c>
      <c r="Q10084" s="2">
        <f>P10084*B10084</f>
        <v>8400</v>
      </c>
      <c r="R10084" s="2">
        <f>(Q10084-O10084)/O10084*100</f>
        <v>10.8239363870605</v>
      </c>
    </row>
    <row r="10085" spans="1:18">
      <c r="A10085" s="2" t="str">
        <f>"三花股份"</f>
        <v>三花股份</v>
      </c>
      <c r="B10085" s="2">
        <v>400</v>
      </c>
      <c r="C10085" s="2">
        <v>400</v>
      </c>
      <c r="D10085" s="2" t="str">
        <f>"人民币"</f>
        <v>人民币</v>
      </c>
      <c r="E10085" s="2">
        <v>13.737</v>
      </c>
      <c r="F10085" s="2">
        <v>69.25</v>
      </c>
      <c r="G10085" s="2">
        <v>1.26</v>
      </c>
      <c r="H10085" s="2"/>
      <c r="I10085" s="2">
        <v>5564</v>
      </c>
      <c r="J10085" s="2">
        <v>13.91</v>
      </c>
      <c r="K10085" s="2">
        <v>0</v>
      </c>
      <c r="L10085" s="2">
        <v>0</v>
      </c>
      <c r="M10085" s="2" t="str">
        <f>"002050"</f>
        <v>002050</v>
      </c>
      <c r="N10085" s="2" t="str">
        <f t="shared" ref="N10085:N10090" si="3012">"0157472516"</f>
        <v>0157472516</v>
      </c>
      <c r="O10085" s="2" t="str">
        <f>"5494.75"</f>
        <v>5494.75</v>
      </c>
      <c r="P10085" s="2">
        <v>20</v>
      </c>
      <c r="Q10085" s="2">
        <f>P10085*B10085</f>
        <v>8000</v>
      </c>
      <c r="R10085" s="2">
        <f>(Q10085-O10085)/O10085*100</f>
        <v>45.5935210883116</v>
      </c>
    </row>
    <row r="10086" spans="1:18">
      <c r="A10086" s="2" t="str">
        <f>"农 产 品"</f>
        <v>农 产 品</v>
      </c>
      <c r="B10086" s="2">
        <v>200</v>
      </c>
      <c r="C10086" s="2">
        <v>200</v>
      </c>
      <c r="D10086" s="2" t="str">
        <f>"人民币"</f>
        <v>人民币</v>
      </c>
      <c r="E10086" s="2">
        <v>25.665</v>
      </c>
      <c r="F10086" s="2">
        <v>-601</v>
      </c>
      <c r="G10086" s="2">
        <v>-11.71</v>
      </c>
      <c r="H10086" s="2"/>
      <c r="I10086" s="2">
        <v>4532</v>
      </c>
      <c r="J10086" s="2">
        <v>22.66</v>
      </c>
      <c r="K10086" s="2">
        <v>0</v>
      </c>
      <c r="L10086" s="2">
        <v>0</v>
      </c>
      <c r="M10086" s="2" t="str">
        <f>"000061"</f>
        <v>000061</v>
      </c>
      <c r="N10086" s="2" t="str">
        <f>"0157472516"</f>
        <v>0157472516</v>
      </c>
      <c r="O10086" s="2" t="str">
        <f>"5133.00"</f>
        <v>5133.00</v>
      </c>
      <c r="P10086" s="2">
        <v>35</v>
      </c>
      <c r="Q10086" s="2">
        <f>P10086*B10086</f>
        <v>7000</v>
      </c>
      <c r="R10086" s="2">
        <f>(Q10086-O10086)/O10086*100</f>
        <v>36.3724917202416</v>
      </c>
    </row>
    <row r="10087" spans="1:18">
      <c r="A10087" s="2" t="str">
        <f>"北京城建"</f>
        <v>北京城建</v>
      </c>
      <c r="B10087" s="2">
        <v>200</v>
      </c>
      <c r="C10087" s="2">
        <v>200</v>
      </c>
      <c r="D10087" s="2" t="str">
        <f>"人民币"</f>
        <v>人民币</v>
      </c>
      <c r="E10087" s="2">
        <v>24.605</v>
      </c>
      <c r="F10087" s="2">
        <v>-394.99</v>
      </c>
      <c r="G10087" s="2">
        <v>-8.03</v>
      </c>
      <c r="H10087" s="2"/>
      <c r="I10087" s="2">
        <v>4526</v>
      </c>
      <c r="J10087" s="2">
        <v>22.63</v>
      </c>
      <c r="K10087" s="2">
        <v>0</v>
      </c>
      <c r="L10087" s="2">
        <v>0</v>
      </c>
      <c r="M10087" s="2" t="str">
        <f>"600266"</f>
        <v>600266</v>
      </c>
      <c r="N10087" s="2" t="str">
        <f t="shared" ref="N10087:N10089" si="3013">"A453612732"</f>
        <v>A453612732</v>
      </c>
      <c r="O10087" s="2" t="str">
        <f>"4920.99"</f>
        <v>4920.99</v>
      </c>
      <c r="P10087" s="2">
        <v>28</v>
      </c>
      <c r="Q10087" s="2">
        <f>P10087*B10087</f>
        <v>5600</v>
      </c>
      <c r="R10087" s="2">
        <f>(Q10087-O10087)/O10087*100</f>
        <v>13.7982397850839</v>
      </c>
    </row>
    <row r="10088" spans="1:18">
      <c r="A10088" s="2" t="str">
        <f>"上汽集团"</f>
        <v>上汽集团</v>
      </c>
      <c r="B10088" s="2">
        <v>200</v>
      </c>
      <c r="C10088" s="2">
        <v>200</v>
      </c>
      <c r="D10088" s="2" t="str">
        <f>"人民币"</f>
        <v>人民币</v>
      </c>
      <c r="E10088" s="2">
        <v>24.736</v>
      </c>
      <c r="F10088" s="2">
        <v>-449.12</v>
      </c>
      <c r="G10088" s="2">
        <v>-9.08</v>
      </c>
      <c r="H10088" s="2"/>
      <c r="I10088" s="2">
        <v>4498</v>
      </c>
      <c r="J10088" s="2">
        <v>22.49</v>
      </c>
      <c r="K10088" s="2">
        <v>0</v>
      </c>
      <c r="L10088" s="2">
        <v>0</v>
      </c>
      <c r="M10088" s="2" t="str">
        <f>"600104"</f>
        <v>600104</v>
      </c>
      <c r="N10088" s="2" t="str">
        <f>"A453612732"</f>
        <v>A453612732</v>
      </c>
      <c r="O10088" s="2" t="str">
        <f>"4947.12"</f>
        <v>4947.12</v>
      </c>
      <c r="P10088" s="2">
        <v>35</v>
      </c>
      <c r="Q10088" s="2">
        <f>P10088*B10088</f>
        <v>7000</v>
      </c>
      <c r="R10088" s="2">
        <f>(Q10088-O10088)/O10088*100</f>
        <v>41.4964666310904</v>
      </c>
    </row>
    <row r="10089" spans="1:18">
      <c r="A10089" s="2" t="str">
        <f>"中海集运"</f>
        <v>中海集运</v>
      </c>
      <c r="B10089" s="2">
        <v>400</v>
      </c>
      <c r="C10089" s="2">
        <v>400</v>
      </c>
      <c r="D10089" s="2" t="str">
        <f>"人民币"</f>
        <v>人民币</v>
      </c>
      <c r="E10089" s="2">
        <v>9.099</v>
      </c>
      <c r="F10089" s="2">
        <v>-167.68</v>
      </c>
      <c r="G10089" s="2">
        <v>-4.6</v>
      </c>
      <c r="H10089" s="2"/>
      <c r="I10089" s="2">
        <v>3472</v>
      </c>
      <c r="J10089" s="2">
        <v>8.68</v>
      </c>
      <c r="K10089" s="2">
        <v>0</v>
      </c>
      <c r="L10089" s="2">
        <v>0</v>
      </c>
      <c r="M10089" s="2" t="str">
        <f>"601866"</f>
        <v>601866</v>
      </c>
      <c r="N10089" s="2" t="str">
        <f>"A453612732"</f>
        <v>A453612732</v>
      </c>
      <c r="O10089" s="2" t="str">
        <f>"3639.68"</f>
        <v>3639.68</v>
      </c>
      <c r="P10089" s="2">
        <v>12</v>
      </c>
      <c r="Q10089" s="2">
        <f>P10089*B10089</f>
        <v>4800</v>
      </c>
      <c r="R10089" s="2">
        <f>(Q10089-O10089)/O10089*100</f>
        <v>31.8797256901706</v>
      </c>
    </row>
    <row r="10090" spans="1:18">
      <c r="A10090" s="2" t="str">
        <f>"中航军B"</f>
        <v>中航军B</v>
      </c>
      <c r="B10090" s="2">
        <v>3000</v>
      </c>
      <c r="C10090" s="2">
        <v>3000</v>
      </c>
      <c r="D10090" s="2" t="str">
        <f>"人民币"</f>
        <v>人民币</v>
      </c>
      <c r="E10090" s="2">
        <v>0.972</v>
      </c>
      <c r="F10090" s="2">
        <v>-62</v>
      </c>
      <c r="G10090" s="2">
        <v>-2.16</v>
      </c>
      <c r="H10090" s="2"/>
      <c r="I10090" s="2">
        <v>2853</v>
      </c>
      <c r="J10090" s="2">
        <v>0.951</v>
      </c>
      <c r="K10090" s="2">
        <v>0</v>
      </c>
      <c r="L10090" s="2">
        <v>0</v>
      </c>
      <c r="M10090" s="2" t="str">
        <f>"150222"</f>
        <v>150222</v>
      </c>
      <c r="N10090" s="2" t="str">
        <f>"0157472516"</f>
        <v>0157472516</v>
      </c>
      <c r="O10090" s="2" t="str">
        <f>"2915.00"</f>
        <v>2915.00</v>
      </c>
      <c r="P10090" s="2">
        <v>1.1</v>
      </c>
      <c r="Q10090" s="2">
        <f>P10090*B10090</f>
        <v>3300</v>
      </c>
      <c r="R10090" s="2">
        <f>(Q10090-O10090)/O10090*100</f>
        <v>13.2075471698113</v>
      </c>
    </row>
    <row r="10091" spans="1:18">
      <c r="A10091" s="2" t="str">
        <f>"华贸物流"</f>
        <v>华贸物流</v>
      </c>
      <c r="B10091" s="2">
        <v>200</v>
      </c>
      <c r="C10091" s="2">
        <v>200</v>
      </c>
      <c r="D10091" s="2" t="str">
        <f>"人民币"</f>
        <v>人民币</v>
      </c>
      <c r="E10091" s="2">
        <v>16.576</v>
      </c>
      <c r="F10091" s="2">
        <v>-473.12</v>
      </c>
      <c r="G10091" s="2">
        <v>-14.27</v>
      </c>
      <c r="H10091" s="2"/>
      <c r="I10091" s="2">
        <v>2842</v>
      </c>
      <c r="J10091" s="2">
        <v>14.21</v>
      </c>
      <c r="K10091" s="2">
        <v>0</v>
      </c>
      <c r="L10091" s="2">
        <v>0</v>
      </c>
      <c r="M10091" s="2" t="str">
        <f>"603128"</f>
        <v>603128</v>
      </c>
      <c r="N10091" s="2" t="str">
        <f t="shared" ref="N10091:N10094" si="3014">"A453612732"</f>
        <v>A453612732</v>
      </c>
      <c r="O10091" s="2" t="str">
        <f>"3315.12"</f>
        <v>3315.12</v>
      </c>
      <c r="P10091" s="2">
        <v>20</v>
      </c>
      <c r="Q10091" s="2">
        <f>P10091*B10091</f>
        <v>4000</v>
      </c>
      <c r="R10091" s="2">
        <f>(Q10091-O10091)/O10091*100</f>
        <v>20.6592823185888</v>
      </c>
    </row>
    <row r="10092" spans="1:18">
      <c r="A10092" s="2" t="str">
        <f>"盛达矿业"</f>
        <v>盛达矿业</v>
      </c>
      <c r="B10092" s="2">
        <v>100</v>
      </c>
      <c r="C10092" s="2">
        <v>100</v>
      </c>
      <c r="D10092" s="2" t="str">
        <f>"人民币"</f>
        <v>人民币</v>
      </c>
      <c r="E10092" s="2">
        <v>38.308</v>
      </c>
      <c r="F10092" s="2">
        <v>-1175.77</v>
      </c>
      <c r="G10092" s="2">
        <v>-30.69</v>
      </c>
      <c r="H10092" s="2"/>
      <c r="I10092" s="2">
        <v>2655</v>
      </c>
      <c r="J10092" s="2">
        <v>26.55</v>
      </c>
      <c r="K10092" s="2">
        <v>0</v>
      </c>
      <c r="L10092" s="2">
        <v>100</v>
      </c>
      <c r="M10092" s="2" t="str">
        <f>"000603"</f>
        <v>000603</v>
      </c>
      <c r="N10092" s="2" t="str">
        <f>"0157472516"</f>
        <v>0157472516</v>
      </c>
      <c r="O10092" s="2" t="str">
        <f>"3830.77"</f>
        <v>3830.77</v>
      </c>
      <c r="P10092" s="2">
        <v>40</v>
      </c>
      <c r="Q10092" s="2">
        <f>P10092*B10092</f>
        <v>4000</v>
      </c>
      <c r="R10092" s="2">
        <f>(Q10092-O10092)/O10092*100</f>
        <v>4.41764971533138</v>
      </c>
    </row>
    <row r="10093" spans="1:18">
      <c r="A10093" s="2" t="str">
        <f>"大众交通"</f>
        <v>大众交通</v>
      </c>
      <c r="B10093" s="2">
        <v>100</v>
      </c>
      <c r="C10093" s="2">
        <v>100</v>
      </c>
      <c r="D10093" s="2" t="str">
        <f>"人民币"</f>
        <v>人民币</v>
      </c>
      <c r="E10093" s="2">
        <v>30.941</v>
      </c>
      <c r="F10093" s="2">
        <v>-1037.13</v>
      </c>
      <c r="G10093" s="2">
        <v>-33.52</v>
      </c>
      <c r="H10093" s="2"/>
      <c r="I10093" s="2">
        <v>2057</v>
      </c>
      <c r="J10093" s="2">
        <v>20.57</v>
      </c>
      <c r="K10093" s="2">
        <v>0</v>
      </c>
      <c r="L10093" s="2">
        <v>0</v>
      </c>
      <c r="M10093" s="2" t="str">
        <f>"600611"</f>
        <v>600611</v>
      </c>
      <c r="N10093" s="2" t="str">
        <f>"A453612732"</f>
        <v>A453612732</v>
      </c>
      <c r="O10093" s="2" t="str">
        <f>"3094.13"</f>
        <v>3094.13</v>
      </c>
      <c r="P10093" s="2">
        <v>28</v>
      </c>
      <c r="Q10093" s="2">
        <f>P10093*B10093</f>
        <v>2800</v>
      </c>
      <c r="R10093" s="2">
        <f>(Q10093-O10093)/O10093*100</f>
        <v>-9.50606470962759</v>
      </c>
    </row>
    <row r="10094" spans="1:18">
      <c r="A10094" s="2" t="str">
        <f>"中国中车"</f>
        <v>中国中车</v>
      </c>
      <c r="B10094" s="2">
        <v>100</v>
      </c>
      <c r="C10094" s="2">
        <v>100</v>
      </c>
      <c r="D10094" s="2" t="str">
        <f>"人民币"</f>
        <v>人民币</v>
      </c>
      <c r="E10094" s="2">
        <v>26.395</v>
      </c>
      <c r="F10094" s="2">
        <v>-631.5</v>
      </c>
      <c r="G10094" s="2">
        <v>-23.92</v>
      </c>
      <c r="H10094" s="2"/>
      <c r="I10094" s="2">
        <v>2008</v>
      </c>
      <c r="J10094" s="2">
        <v>20.08</v>
      </c>
      <c r="K10094" s="2">
        <v>0</v>
      </c>
      <c r="L10094" s="2">
        <v>100</v>
      </c>
      <c r="M10094" s="2" t="str">
        <f>"601766"</f>
        <v>601766</v>
      </c>
      <c r="N10094" s="2" t="str">
        <f>"A453612732"</f>
        <v>A453612732</v>
      </c>
      <c r="O10094" s="2" t="str">
        <f>"2639.50"</f>
        <v>2639.50</v>
      </c>
      <c r="P10094" s="2">
        <v>30</v>
      </c>
      <c r="Q10094" s="2">
        <f>P10094*B10094</f>
        <v>3000</v>
      </c>
      <c r="R10094" s="2">
        <f>(Q10094-O10094)/O10094*100</f>
        <v>13.6578897518469</v>
      </c>
    </row>
    <row r="10095" spans="1:18">
      <c r="A10095" s="2" t="s">
        <v>8</v>
      </c>
      <c r="B10095" s="2" t="s">
        <v>9</v>
      </c>
      <c r="C10095" s="4" t="s">
        <v>10</v>
      </c>
      <c r="D10095" s="4"/>
      <c r="E10095" s="4"/>
      <c r="F10095" s="2"/>
      <c r="G10095" s="2">
        <f>SUM(G10079:G10094)</f>
        <v>-178.38</v>
      </c>
      <c r="H10095" s="2"/>
      <c r="I10095" s="2"/>
      <c r="J10095" s="2"/>
      <c r="K10095" s="2"/>
      <c r="L10095" s="2"/>
      <c r="M10095" s="2"/>
      <c r="N10095" s="2"/>
      <c r="O10095" s="2"/>
      <c r="P10095" s="2"/>
      <c r="Q10095" s="2">
        <f>SUM(Q10079:Q10094)</f>
        <v>134800</v>
      </c>
      <c r="R10095" s="2"/>
    </row>
    <row r="10096" customFormat="1" spans="3:8">
      <c r="C10096" s="5"/>
      <c r="D10096" s="5"/>
      <c r="E10096" s="5"/>
      <c r="H10096" s="6">
        <v>42257</v>
      </c>
    </row>
    <row r="10097" customFormat="1" spans="10:10">
      <c r="J10097" s="6">
        <f>H10096+1</f>
        <v>42258</v>
      </c>
    </row>
    <row r="10098" customFormat="1" spans="2:11">
      <c r="B10098" t="s">
        <v>11</v>
      </c>
      <c r="K10098" s="7">
        <f ca="1">NOW()</f>
        <v>42259.9654398148</v>
      </c>
    </row>
    <row r="10099" customFormat="1" spans="9:9">
      <c r="I10099" t="e">
        <f>D10091+1</f>
        <v>#VALUE!</v>
      </c>
    </row>
    <row r="10100" customFormat="1"/>
    <row r="10101" spans="1:18">
      <c r="A10101" s="2" t="s">
        <v>0</v>
      </c>
      <c r="B10101" s="2" t="str">
        <f>"证券数量"</f>
        <v>证券数量</v>
      </c>
      <c r="C10101" s="2" t="s">
        <v>1</v>
      </c>
      <c r="D10101" s="2" t="str">
        <f>"价格币种"</f>
        <v>价格币种</v>
      </c>
      <c r="E10101" s="2" t="str">
        <f>"成本价"</f>
        <v>成本价</v>
      </c>
      <c r="F10101" s="2" t="str">
        <f>"浮动盈亏"</f>
        <v>浮动盈亏</v>
      </c>
      <c r="G10101" s="2" t="str">
        <f>"盈亏比例(%)"</f>
        <v>盈亏比例(%)</v>
      </c>
      <c r="H10101" s="2" t="str">
        <f>"折算汇率"</f>
        <v>折算汇率</v>
      </c>
      <c r="I10101" s="2" t="str">
        <f>"最新市值"</f>
        <v>最新市值</v>
      </c>
      <c r="J10101" s="2" t="str">
        <f>"当前价"</f>
        <v>当前价</v>
      </c>
      <c r="K10101" s="2" t="str">
        <f>"今买数量"</f>
        <v>今买数量</v>
      </c>
      <c r="L10101" s="2" t="str">
        <f>"今卖数量"</f>
        <v>今卖数量</v>
      </c>
      <c r="M10101" s="2" t="str">
        <f>"证券代码"</f>
        <v>证券代码</v>
      </c>
      <c r="N10101" s="2" t="str">
        <f>"股东代码"</f>
        <v>股东代码</v>
      </c>
      <c r="O10101" s="2" t="str">
        <f>"成本金额"</f>
        <v>成本金额</v>
      </c>
      <c r="P10101" s="2" t="s">
        <v>2</v>
      </c>
      <c r="Q10101" s="2"/>
      <c r="R10101" s="2" t="s">
        <v>3</v>
      </c>
    </row>
    <row r="10102" spans="1:18">
      <c r="A10102" s="2" t="s">
        <v>4</v>
      </c>
      <c r="B10102" s="9" t="s">
        <v>5</v>
      </c>
      <c r="C10102" s="9" t="s">
        <v>5</v>
      </c>
      <c r="D10102" s="2" t="str">
        <f t="shared" ref="D10102:D10117" si="3015">"人民币"</f>
        <v>人民币</v>
      </c>
      <c r="E10102" s="2">
        <v>19.758</v>
      </c>
      <c r="F10102" s="2">
        <v>-1294.53</v>
      </c>
      <c r="G10102" s="2">
        <v>-8.19</v>
      </c>
      <c r="H10102" s="9" t="s">
        <v>6</v>
      </c>
      <c r="I10102" s="2">
        <v>14512</v>
      </c>
      <c r="J10102" s="2">
        <v>18.14</v>
      </c>
      <c r="K10102" s="2">
        <v>0</v>
      </c>
      <c r="L10102" s="2">
        <v>0</v>
      </c>
      <c r="M10102" s="2" t="str">
        <f>"000936"</f>
        <v>000936</v>
      </c>
      <c r="N10102" s="2" t="str">
        <f t="shared" ref="N10102:N10105" si="3016">"0157472516"</f>
        <v>0157472516</v>
      </c>
      <c r="O10102" s="2" t="str">
        <f>"15806.53"</f>
        <v>15806.53</v>
      </c>
      <c r="P10102" s="2">
        <v>30</v>
      </c>
      <c r="Q10102" s="2">
        <f t="shared" ref="Q10102:Q10117" si="3017">P10102*B10102</f>
        <v>24000</v>
      </c>
      <c r="R10102" s="2">
        <f t="shared" ref="R10102:R10117" si="3018">(Q10102-O10102)/O10102*100</f>
        <v>51.835981711356</v>
      </c>
    </row>
    <row r="10103" spans="1:18">
      <c r="A10103" s="2" t="str">
        <f>"创业板B"</f>
        <v>创业板B</v>
      </c>
      <c r="B10103" s="2">
        <v>10000</v>
      </c>
      <c r="C10103" s="2">
        <v>10000</v>
      </c>
      <c r="D10103" s="2" t="str">
        <f>"人民币"</f>
        <v>人民币</v>
      </c>
      <c r="E10103" s="2">
        <v>1.116</v>
      </c>
      <c r="F10103" s="2">
        <v>-927.5</v>
      </c>
      <c r="G10103" s="2">
        <v>-8.33</v>
      </c>
      <c r="H10103" s="2"/>
      <c r="I10103" s="2">
        <v>10230</v>
      </c>
      <c r="J10103" s="2">
        <v>1.023</v>
      </c>
      <c r="K10103" s="2">
        <v>0</v>
      </c>
      <c r="L10103" s="2">
        <v>0</v>
      </c>
      <c r="M10103" s="2" t="str">
        <f>"150153"</f>
        <v>150153</v>
      </c>
      <c r="N10103" s="2" t="str">
        <f>"0157472516"</f>
        <v>0157472516</v>
      </c>
      <c r="O10103" s="2" t="str">
        <f>"11157.50"</f>
        <v>11157.50</v>
      </c>
      <c r="P10103" s="2">
        <v>1.3</v>
      </c>
      <c r="Q10103" s="2">
        <f>P10103*B10103</f>
        <v>13000</v>
      </c>
      <c r="R10103" s="2">
        <f>(Q10103-O10103)/O10103*100</f>
        <v>16.5135559041004</v>
      </c>
    </row>
    <row r="10104" spans="1:18">
      <c r="A10104" s="2" t="s">
        <v>7</v>
      </c>
      <c r="B10104" s="2">
        <v>600</v>
      </c>
      <c r="C10104" s="2">
        <v>600</v>
      </c>
      <c r="D10104" s="2" t="str">
        <f>"人民币"</f>
        <v>人民币</v>
      </c>
      <c r="E10104" s="2">
        <v>17.548</v>
      </c>
      <c r="F10104" s="2">
        <v>-310.88</v>
      </c>
      <c r="G10104" s="2">
        <v>-2.95</v>
      </c>
      <c r="H10104" s="2"/>
      <c r="I10104" s="2">
        <v>10218</v>
      </c>
      <c r="J10104" s="2">
        <v>17.03</v>
      </c>
      <c r="K10104" s="2">
        <v>0</v>
      </c>
      <c r="L10104" s="2">
        <v>0</v>
      </c>
      <c r="M10104" s="2" t="str">
        <f>"600008"</f>
        <v>600008</v>
      </c>
      <c r="N10104" s="2" t="str">
        <f t="shared" ref="N10104:N10107" si="3019">"A453612732"</f>
        <v>A453612732</v>
      </c>
      <c r="O10104" s="2" t="str">
        <f>"10528.88"</f>
        <v>10528.88</v>
      </c>
      <c r="P10104" s="2">
        <v>25</v>
      </c>
      <c r="Q10104" s="2">
        <f>P10104*B10104</f>
        <v>15000</v>
      </c>
      <c r="R10104" s="2">
        <f>(Q10104-O10104)/O10104*100</f>
        <v>42.4652954540274</v>
      </c>
    </row>
    <row r="10105" spans="1:18">
      <c r="A10105" s="2" t="str">
        <f>"华英农业"</f>
        <v>华英农业</v>
      </c>
      <c r="B10105" s="2">
        <v>600</v>
      </c>
      <c r="C10105" s="2">
        <v>300</v>
      </c>
      <c r="D10105" s="2" t="str">
        <f>"人民币"</f>
        <v>人民币</v>
      </c>
      <c r="E10105" s="2">
        <v>14.948</v>
      </c>
      <c r="F10105" s="2">
        <v>-418.66</v>
      </c>
      <c r="G10105" s="2">
        <v>-4.67</v>
      </c>
      <c r="H10105" s="2"/>
      <c r="I10105" s="2">
        <v>8550</v>
      </c>
      <c r="J10105" s="2">
        <v>14.25</v>
      </c>
      <c r="K10105" s="2">
        <v>300</v>
      </c>
      <c r="L10105" s="2">
        <v>0</v>
      </c>
      <c r="M10105" s="2" t="str">
        <f>"002321"</f>
        <v>002321</v>
      </c>
      <c r="N10105" s="2" t="str">
        <f>"0157472516"</f>
        <v>0157472516</v>
      </c>
      <c r="O10105" s="2" t="str">
        <f>"8968.66"</f>
        <v>8968.66</v>
      </c>
      <c r="P10105" s="2">
        <v>25</v>
      </c>
      <c r="Q10105" s="2">
        <f>P10105*B10105</f>
        <v>15000</v>
      </c>
      <c r="R10105" s="2">
        <f>(Q10105-O10105)/O10105*100</f>
        <v>67.2490650777262</v>
      </c>
    </row>
    <row r="10106" spans="1:18">
      <c r="A10106" s="2" t="str">
        <f>"*ST阳化"</f>
        <v>*ST阳化</v>
      </c>
      <c r="B10106" s="2">
        <v>900</v>
      </c>
      <c r="C10106" s="2">
        <v>600</v>
      </c>
      <c r="D10106" s="2" t="str">
        <f>"人民币"</f>
        <v>人民币</v>
      </c>
      <c r="E10106" s="2">
        <v>7.599</v>
      </c>
      <c r="F10106" s="2">
        <v>-80.2</v>
      </c>
      <c r="G10106" s="2">
        <v>-1.17</v>
      </c>
      <c r="H10106" s="2"/>
      <c r="I10106" s="2">
        <v>6759</v>
      </c>
      <c r="J10106" s="2">
        <v>7.51</v>
      </c>
      <c r="K10106" s="2">
        <v>300</v>
      </c>
      <c r="L10106" s="2">
        <v>0</v>
      </c>
      <c r="M10106" s="2" t="str">
        <f>"600691"</f>
        <v>600691</v>
      </c>
      <c r="N10106" s="2" t="str">
        <f>"A453612732"</f>
        <v>A453612732</v>
      </c>
      <c r="O10106" s="2" t="str">
        <f>"6839.20"</f>
        <v>6839.20</v>
      </c>
      <c r="P10106" s="2">
        <v>11</v>
      </c>
      <c r="Q10106" s="2">
        <f>P10106*B10106</f>
        <v>9900</v>
      </c>
      <c r="R10106" s="2">
        <f>(Q10106-O10106)/O10106*100</f>
        <v>44.7537723710376</v>
      </c>
    </row>
    <row r="10107" spans="1:18">
      <c r="A10107" s="2" t="str">
        <f>"雪峰科技"</f>
        <v>雪峰科技</v>
      </c>
      <c r="B10107" s="2">
        <v>200</v>
      </c>
      <c r="C10107" s="2">
        <v>100</v>
      </c>
      <c r="D10107" s="2" t="str">
        <f>"人民币"</f>
        <v>人民币</v>
      </c>
      <c r="E10107" s="2">
        <v>37.898</v>
      </c>
      <c r="F10107" s="2">
        <v>-1239.59</v>
      </c>
      <c r="G10107" s="2">
        <v>-16.35</v>
      </c>
      <c r="H10107" s="2"/>
      <c r="I10107" s="2">
        <v>6340</v>
      </c>
      <c r="J10107" s="2">
        <v>31.7</v>
      </c>
      <c r="K10107" s="2">
        <v>100</v>
      </c>
      <c r="L10107" s="2">
        <v>0</v>
      </c>
      <c r="M10107" s="2" t="str">
        <f>"603227"</f>
        <v>603227</v>
      </c>
      <c r="N10107" s="2" t="str">
        <f>"A453612732"</f>
        <v>A453612732</v>
      </c>
      <c r="O10107" s="2" t="str">
        <f>"7579.59"</f>
        <v>7579.59</v>
      </c>
      <c r="P10107" s="2">
        <v>42</v>
      </c>
      <c r="Q10107" s="2">
        <f>P10107*B10107</f>
        <v>8400</v>
      </c>
      <c r="R10107" s="2">
        <f>(Q10107-O10107)/O10107*100</f>
        <v>10.8239363870605</v>
      </c>
    </row>
    <row r="10108" spans="1:18">
      <c r="A10108" s="2" t="str">
        <f>"三花股份"</f>
        <v>三花股份</v>
      </c>
      <c r="B10108" s="2">
        <v>400</v>
      </c>
      <c r="C10108" s="2">
        <v>400</v>
      </c>
      <c r="D10108" s="2" t="str">
        <f>"人民币"</f>
        <v>人民币</v>
      </c>
      <c r="E10108" s="2">
        <v>13.737</v>
      </c>
      <c r="F10108" s="2">
        <v>69.25</v>
      </c>
      <c r="G10108" s="2">
        <v>1.26</v>
      </c>
      <c r="H10108" s="2"/>
      <c r="I10108" s="2">
        <v>5564</v>
      </c>
      <c r="J10108" s="2">
        <v>13.91</v>
      </c>
      <c r="K10108" s="2">
        <v>0</v>
      </c>
      <c r="L10108" s="2">
        <v>0</v>
      </c>
      <c r="M10108" s="2" t="str">
        <f>"002050"</f>
        <v>002050</v>
      </c>
      <c r="N10108" s="2" t="str">
        <f t="shared" ref="N10108:N10113" si="3020">"0157472516"</f>
        <v>0157472516</v>
      </c>
      <c r="O10108" s="2" t="str">
        <f>"5494.75"</f>
        <v>5494.75</v>
      </c>
      <c r="P10108" s="2">
        <v>20</v>
      </c>
      <c r="Q10108" s="2">
        <f>P10108*B10108</f>
        <v>8000</v>
      </c>
      <c r="R10108" s="2">
        <f>(Q10108-O10108)/O10108*100</f>
        <v>45.5935210883116</v>
      </c>
    </row>
    <row r="10109" spans="1:18">
      <c r="A10109" s="2" t="str">
        <f>"农 产 品"</f>
        <v>农 产 品</v>
      </c>
      <c r="B10109" s="2">
        <v>200</v>
      </c>
      <c r="C10109" s="2">
        <v>200</v>
      </c>
      <c r="D10109" s="2" t="str">
        <f>"人民币"</f>
        <v>人民币</v>
      </c>
      <c r="E10109" s="2">
        <v>25.665</v>
      </c>
      <c r="F10109" s="2">
        <v>-601</v>
      </c>
      <c r="G10109" s="2">
        <v>-11.71</v>
      </c>
      <c r="H10109" s="2"/>
      <c r="I10109" s="2">
        <v>4532</v>
      </c>
      <c r="J10109" s="2">
        <v>22.66</v>
      </c>
      <c r="K10109" s="2">
        <v>0</v>
      </c>
      <c r="L10109" s="2">
        <v>0</v>
      </c>
      <c r="M10109" s="2" t="str">
        <f>"000061"</f>
        <v>000061</v>
      </c>
      <c r="N10109" s="2" t="str">
        <f>"0157472516"</f>
        <v>0157472516</v>
      </c>
      <c r="O10109" s="2" t="str">
        <f>"5133.00"</f>
        <v>5133.00</v>
      </c>
      <c r="P10109" s="2">
        <v>35</v>
      </c>
      <c r="Q10109" s="2">
        <f>P10109*B10109</f>
        <v>7000</v>
      </c>
      <c r="R10109" s="2">
        <f>(Q10109-O10109)/O10109*100</f>
        <v>36.3724917202416</v>
      </c>
    </row>
    <row r="10110" spans="1:18">
      <c r="A10110" s="2" t="str">
        <f>"北京城建"</f>
        <v>北京城建</v>
      </c>
      <c r="B10110" s="2">
        <v>200</v>
      </c>
      <c r="C10110" s="2">
        <v>200</v>
      </c>
      <c r="D10110" s="2" t="str">
        <f>"人民币"</f>
        <v>人民币</v>
      </c>
      <c r="E10110" s="2">
        <v>24.605</v>
      </c>
      <c r="F10110" s="2">
        <v>-394.99</v>
      </c>
      <c r="G10110" s="2">
        <v>-8.03</v>
      </c>
      <c r="H10110" s="2"/>
      <c r="I10110" s="2">
        <v>4526</v>
      </c>
      <c r="J10110" s="2">
        <v>22.63</v>
      </c>
      <c r="K10110" s="2">
        <v>0</v>
      </c>
      <c r="L10110" s="2">
        <v>0</v>
      </c>
      <c r="M10110" s="2" t="str">
        <f>"600266"</f>
        <v>600266</v>
      </c>
      <c r="N10110" s="2" t="str">
        <f t="shared" ref="N10110:N10112" si="3021">"A453612732"</f>
        <v>A453612732</v>
      </c>
      <c r="O10110" s="2" t="str">
        <f>"4920.99"</f>
        <v>4920.99</v>
      </c>
      <c r="P10110" s="2">
        <v>28</v>
      </c>
      <c r="Q10110" s="2">
        <f>P10110*B10110</f>
        <v>5600</v>
      </c>
      <c r="R10110" s="2">
        <f>(Q10110-O10110)/O10110*100</f>
        <v>13.7982397850839</v>
      </c>
    </row>
    <row r="10111" spans="1:18">
      <c r="A10111" s="2" t="str">
        <f>"上汽集团"</f>
        <v>上汽集团</v>
      </c>
      <c r="B10111" s="2">
        <v>200</v>
      </c>
      <c r="C10111" s="2">
        <v>200</v>
      </c>
      <c r="D10111" s="2" t="str">
        <f>"人民币"</f>
        <v>人民币</v>
      </c>
      <c r="E10111" s="2">
        <v>24.736</v>
      </c>
      <c r="F10111" s="2">
        <v>-449.12</v>
      </c>
      <c r="G10111" s="2">
        <v>-9.08</v>
      </c>
      <c r="H10111" s="2"/>
      <c r="I10111" s="2">
        <v>4498</v>
      </c>
      <c r="J10111" s="2">
        <v>22.49</v>
      </c>
      <c r="K10111" s="2">
        <v>0</v>
      </c>
      <c r="L10111" s="2">
        <v>0</v>
      </c>
      <c r="M10111" s="2" t="str">
        <f>"600104"</f>
        <v>600104</v>
      </c>
      <c r="N10111" s="2" t="str">
        <f>"A453612732"</f>
        <v>A453612732</v>
      </c>
      <c r="O10111" s="2" t="str">
        <f>"4947.12"</f>
        <v>4947.12</v>
      </c>
      <c r="P10111" s="2">
        <v>35</v>
      </c>
      <c r="Q10111" s="2">
        <f>P10111*B10111</f>
        <v>7000</v>
      </c>
      <c r="R10111" s="2">
        <f>(Q10111-O10111)/O10111*100</f>
        <v>41.4964666310904</v>
      </c>
    </row>
    <row r="10112" spans="1:18">
      <c r="A10112" s="2" t="str">
        <f>"中海集运"</f>
        <v>中海集运</v>
      </c>
      <c r="B10112" s="2">
        <v>400</v>
      </c>
      <c r="C10112" s="2">
        <v>400</v>
      </c>
      <c r="D10112" s="2" t="str">
        <f>"人民币"</f>
        <v>人民币</v>
      </c>
      <c r="E10112" s="2">
        <v>9.099</v>
      </c>
      <c r="F10112" s="2">
        <v>-167.68</v>
      </c>
      <c r="G10112" s="2">
        <v>-4.6</v>
      </c>
      <c r="H10112" s="2"/>
      <c r="I10112" s="2">
        <v>3472</v>
      </c>
      <c r="J10112" s="2">
        <v>8.68</v>
      </c>
      <c r="K10112" s="2">
        <v>0</v>
      </c>
      <c r="L10112" s="2">
        <v>0</v>
      </c>
      <c r="M10112" s="2" t="str">
        <f>"601866"</f>
        <v>601866</v>
      </c>
      <c r="N10112" s="2" t="str">
        <f>"A453612732"</f>
        <v>A453612732</v>
      </c>
      <c r="O10112" s="2" t="str">
        <f>"3639.68"</f>
        <v>3639.68</v>
      </c>
      <c r="P10112" s="2">
        <v>12</v>
      </c>
      <c r="Q10112" s="2">
        <f>P10112*B10112</f>
        <v>4800</v>
      </c>
      <c r="R10112" s="2">
        <f>(Q10112-O10112)/O10112*100</f>
        <v>31.8797256901706</v>
      </c>
    </row>
    <row r="10113" spans="1:18">
      <c r="A10113" s="2" t="str">
        <f>"中航军B"</f>
        <v>中航军B</v>
      </c>
      <c r="B10113" s="2">
        <v>3000</v>
      </c>
      <c r="C10113" s="2">
        <v>3000</v>
      </c>
      <c r="D10113" s="2" t="str">
        <f>"人民币"</f>
        <v>人民币</v>
      </c>
      <c r="E10113" s="2">
        <v>0.972</v>
      </c>
      <c r="F10113" s="2">
        <v>-62</v>
      </c>
      <c r="G10113" s="2">
        <v>-2.16</v>
      </c>
      <c r="H10113" s="2"/>
      <c r="I10113" s="2">
        <v>2853</v>
      </c>
      <c r="J10113" s="2">
        <v>0.951</v>
      </c>
      <c r="K10113" s="2">
        <v>0</v>
      </c>
      <c r="L10113" s="2">
        <v>0</v>
      </c>
      <c r="M10113" s="2" t="str">
        <f>"150222"</f>
        <v>150222</v>
      </c>
      <c r="N10113" s="2" t="str">
        <f>"0157472516"</f>
        <v>0157472516</v>
      </c>
      <c r="O10113" s="2" t="str">
        <f>"2915.00"</f>
        <v>2915.00</v>
      </c>
      <c r="P10113" s="2">
        <v>1.1</v>
      </c>
      <c r="Q10113" s="2">
        <f>P10113*B10113</f>
        <v>3300</v>
      </c>
      <c r="R10113" s="2">
        <f>(Q10113-O10113)/O10113*100</f>
        <v>13.2075471698113</v>
      </c>
    </row>
    <row r="10114" spans="1:18">
      <c r="A10114" s="2" t="str">
        <f>"华贸物流"</f>
        <v>华贸物流</v>
      </c>
      <c r="B10114" s="2">
        <v>200</v>
      </c>
      <c r="C10114" s="2">
        <v>200</v>
      </c>
      <c r="D10114" s="2" t="str">
        <f>"人民币"</f>
        <v>人民币</v>
      </c>
      <c r="E10114" s="2">
        <v>16.576</v>
      </c>
      <c r="F10114" s="2">
        <v>-473.12</v>
      </c>
      <c r="G10114" s="2">
        <v>-14.27</v>
      </c>
      <c r="H10114" s="2"/>
      <c r="I10114" s="2">
        <v>2842</v>
      </c>
      <c r="J10114" s="2">
        <v>14.21</v>
      </c>
      <c r="K10114" s="2">
        <v>0</v>
      </c>
      <c r="L10114" s="2">
        <v>0</v>
      </c>
      <c r="M10114" s="2" t="str">
        <f>"603128"</f>
        <v>603128</v>
      </c>
      <c r="N10114" s="2" t="str">
        <f t="shared" ref="N10114:N10117" si="3022">"A453612732"</f>
        <v>A453612732</v>
      </c>
      <c r="O10114" s="2" t="str">
        <f>"3315.12"</f>
        <v>3315.12</v>
      </c>
      <c r="P10114" s="2">
        <v>20</v>
      </c>
      <c r="Q10114" s="2">
        <f>P10114*B10114</f>
        <v>4000</v>
      </c>
      <c r="R10114" s="2">
        <f>(Q10114-O10114)/O10114*100</f>
        <v>20.6592823185888</v>
      </c>
    </row>
    <row r="10115" spans="1:18">
      <c r="A10115" s="2" t="str">
        <f>"盛达矿业"</f>
        <v>盛达矿业</v>
      </c>
      <c r="B10115" s="2">
        <v>100</v>
      </c>
      <c r="C10115" s="2">
        <v>100</v>
      </c>
      <c r="D10115" s="2" t="str">
        <f>"人民币"</f>
        <v>人民币</v>
      </c>
      <c r="E10115" s="2">
        <v>38.308</v>
      </c>
      <c r="F10115" s="2">
        <v>-1175.77</v>
      </c>
      <c r="G10115" s="2">
        <v>-30.69</v>
      </c>
      <c r="H10115" s="2"/>
      <c r="I10115" s="2">
        <v>2655</v>
      </c>
      <c r="J10115" s="2">
        <v>26.55</v>
      </c>
      <c r="K10115" s="2">
        <v>0</v>
      </c>
      <c r="L10115" s="2">
        <v>100</v>
      </c>
      <c r="M10115" s="2" t="str">
        <f>"000603"</f>
        <v>000603</v>
      </c>
      <c r="N10115" s="2" t="str">
        <f>"0157472516"</f>
        <v>0157472516</v>
      </c>
      <c r="O10115" s="2" t="str">
        <f>"3830.77"</f>
        <v>3830.77</v>
      </c>
      <c r="P10115" s="2">
        <v>40</v>
      </c>
      <c r="Q10115" s="2">
        <f>P10115*B10115</f>
        <v>4000</v>
      </c>
      <c r="R10115" s="2">
        <f>(Q10115-O10115)/O10115*100</f>
        <v>4.41764971533138</v>
      </c>
    </row>
    <row r="10116" spans="1:18">
      <c r="A10116" s="2" t="str">
        <f>"大众交通"</f>
        <v>大众交通</v>
      </c>
      <c r="B10116" s="2">
        <v>100</v>
      </c>
      <c r="C10116" s="2">
        <v>100</v>
      </c>
      <c r="D10116" s="2" t="str">
        <f>"人民币"</f>
        <v>人民币</v>
      </c>
      <c r="E10116" s="2">
        <v>30.941</v>
      </c>
      <c r="F10116" s="2">
        <v>-1037.13</v>
      </c>
      <c r="G10116" s="2">
        <v>-33.52</v>
      </c>
      <c r="H10116" s="2"/>
      <c r="I10116" s="2">
        <v>2057</v>
      </c>
      <c r="J10116" s="2">
        <v>20.57</v>
      </c>
      <c r="K10116" s="2">
        <v>0</v>
      </c>
      <c r="L10116" s="2">
        <v>0</v>
      </c>
      <c r="M10116" s="2" t="str">
        <f>"600611"</f>
        <v>600611</v>
      </c>
      <c r="N10116" s="2" t="str">
        <f>"A453612732"</f>
        <v>A453612732</v>
      </c>
      <c r="O10116" s="2" t="str">
        <f>"3094.13"</f>
        <v>3094.13</v>
      </c>
      <c r="P10116" s="2">
        <v>28</v>
      </c>
      <c r="Q10116" s="2">
        <f>P10116*B10116</f>
        <v>2800</v>
      </c>
      <c r="R10116" s="2">
        <f>(Q10116-O10116)/O10116*100</f>
        <v>-9.50606470962759</v>
      </c>
    </row>
    <row r="10117" spans="1:18">
      <c r="A10117" s="2" t="str">
        <f>"中国中车"</f>
        <v>中国中车</v>
      </c>
      <c r="B10117" s="2">
        <v>100</v>
      </c>
      <c r="C10117" s="2">
        <v>100</v>
      </c>
      <c r="D10117" s="2" t="str">
        <f>"人民币"</f>
        <v>人民币</v>
      </c>
      <c r="E10117" s="2">
        <v>26.395</v>
      </c>
      <c r="F10117" s="2">
        <v>-631.5</v>
      </c>
      <c r="G10117" s="2">
        <v>-23.92</v>
      </c>
      <c r="H10117" s="2"/>
      <c r="I10117" s="2">
        <v>2008</v>
      </c>
      <c r="J10117" s="2">
        <v>20.08</v>
      </c>
      <c r="K10117" s="2">
        <v>0</v>
      </c>
      <c r="L10117" s="2">
        <v>100</v>
      </c>
      <c r="M10117" s="2" t="str">
        <f>"601766"</f>
        <v>601766</v>
      </c>
      <c r="N10117" s="2" t="str">
        <f>"A453612732"</f>
        <v>A453612732</v>
      </c>
      <c r="O10117" s="2" t="str">
        <f>"2639.50"</f>
        <v>2639.50</v>
      </c>
      <c r="P10117" s="2">
        <v>30</v>
      </c>
      <c r="Q10117" s="2">
        <f>P10117*B10117</f>
        <v>3000</v>
      </c>
      <c r="R10117" s="2">
        <f>(Q10117-O10117)/O10117*100</f>
        <v>13.6578897518469</v>
      </c>
    </row>
    <row r="10118" spans="1:18">
      <c r="A10118" s="2" t="s">
        <v>8</v>
      </c>
      <c r="B10118" s="2" t="s">
        <v>9</v>
      </c>
      <c r="C10118" s="4" t="s">
        <v>10</v>
      </c>
      <c r="D10118" s="4"/>
      <c r="E10118" s="4"/>
      <c r="F10118" s="2"/>
      <c r="G10118" s="2">
        <f>SUM(G10102:G10117)</f>
        <v>-178.38</v>
      </c>
      <c r="H10118" s="2"/>
      <c r="I10118" s="2"/>
      <c r="J10118" s="2"/>
      <c r="K10118" s="2"/>
      <c r="L10118" s="2"/>
      <c r="M10118" s="2"/>
      <c r="N10118" s="2"/>
      <c r="O10118" s="2"/>
      <c r="P10118" s="2"/>
      <c r="Q10118" s="2">
        <f>SUM(Q10102:Q10117)</f>
        <v>134800</v>
      </c>
      <c r="R10118" s="2"/>
    </row>
    <row r="10119" customFormat="1" spans="3:8">
      <c r="C10119" s="5"/>
      <c r="D10119" s="5"/>
      <c r="E10119" s="5"/>
      <c r="H10119" s="6">
        <v>42257</v>
      </c>
    </row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spans="2:18">
      <c r="B10129" s="2" t="str">
        <f>"币种"</f>
        <v>币种</v>
      </c>
      <c r="C10129" s="2" t="str">
        <f>"余额"</f>
        <v>余额</v>
      </c>
      <c r="D10129" s="2" t="str">
        <f>"可用"</f>
        <v>可用</v>
      </c>
      <c r="E10129" s="2" t="str">
        <f>"可取"</f>
        <v>可取</v>
      </c>
      <c r="F10129" s="2" t="str">
        <f>"参考市值"</f>
        <v>参考市值</v>
      </c>
      <c r="G10129" s="2" t="str">
        <f>"资产"</f>
        <v>资产</v>
      </c>
      <c r="H10129" s="2" t="str">
        <f>"盈亏"</f>
        <v>盈亏</v>
      </c>
      <c r="I10129" s="2"/>
      <c r="J10129" s="2"/>
      <c r="K10129" s="2"/>
      <c r="L10129" s="2"/>
      <c r="M10129" s="2"/>
      <c r="N10129" s="2"/>
      <c r="O10129" s="2"/>
      <c r="P10129" s="2"/>
      <c r="Q10129" s="2"/>
      <c r="R10129" s="2"/>
    </row>
    <row r="10130" spans="2:18">
      <c r="B10130" s="2" t="str">
        <f>"人民币"</f>
        <v>人民币</v>
      </c>
      <c r="C10130" s="2" t="str">
        <f>"5508.71"</f>
        <v>5508.71</v>
      </c>
      <c r="D10130" s="2" t="str">
        <f>"138.54"</f>
        <v>138.54</v>
      </c>
      <c r="E10130" s="2" t="str">
        <f>"138.54"</f>
        <v>138.54</v>
      </c>
      <c r="F10130" s="2" t="str">
        <f>"91616.00"</f>
        <v>91616.00</v>
      </c>
      <c r="G10130" s="2" t="str">
        <f>"91754.54"</f>
        <v>91754.54</v>
      </c>
      <c r="H10130" s="2" t="str">
        <f>"-9194.42"</f>
        <v>-9194.42</v>
      </c>
      <c r="I10130" s="2"/>
      <c r="J10130" s="2"/>
      <c r="K10130" s="2"/>
      <c r="L10130" s="2"/>
      <c r="M10130" s="2"/>
      <c r="N10130" s="2"/>
      <c r="O10130" s="2"/>
      <c r="P10130" s="2"/>
      <c r="Q10130" s="2"/>
      <c r="R10130" s="2"/>
    </row>
    <row r="10131" spans="2:18"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  <c r="R10131" s="8"/>
    </row>
    <row r="10132" spans="2:18">
      <c r="B10132" s="2" t="s">
        <v>0</v>
      </c>
      <c r="C10132" s="2" t="str">
        <f>"证券数量"</f>
        <v>证券数量</v>
      </c>
      <c r="D10132" s="2" t="s">
        <v>1</v>
      </c>
      <c r="E10132" s="2" t="str">
        <f>"价格币种"</f>
        <v>价格币种</v>
      </c>
      <c r="F10132" s="2" t="str">
        <f>"成本价"</f>
        <v>成本价</v>
      </c>
      <c r="G10132" s="2" t="str">
        <f>"浮动盈亏"</f>
        <v>浮动盈亏</v>
      </c>
      <c r="H10132" s="2" t="str">
        <f>"盈亏比例(%)"</f>
        <v>盈亏比例(%)</v>
      </c>
      <c r="I10132" s="2" t="str">
        <f>"折算汇率"</f>
        <v>折算汇率</v>
      </c>
      <c r="J10132" s="2" t="str">
        <f>"最新市值"</f>
        <v>最新市值</v>
      </c>
      <c r="K10132" s="2" t="str">
        <f>"当前价"</f>
        <v>当前价</v>
      </c>
      <c r="L10132" s="2" t="str">
        <f>"今买数量"</f>
        <v>今买数量</v>
      </c>
      <c r="M10132" s="2" t="str">
        <f>"今卖数量"</f>
        <v>今卖数量</v>
      </c>
      <c r="N10132" s="2" t="str">
        <f>"证券代码"</f>
        <v>证券代码</v>
      </c>
      <c r="O10132" s="2" t="str">
        <f>"股东代码"</f>
        <v>股东代码</v>
      </c>
      <c r="P10132" s="2" t="str">
        <f>"成本金额"</f>
        <v>成本金额</v>
      </c>
      <c r="Q10132" s="2" t="s">
        <v>2</v>
      </c>
      <c r="R10132" s="2"/>
    </row>
    <row r="10133" spans="2:18">
      <c r="B10133" s="2" t="s">
        <v>4</v>
      </c>
      <c r="C10133" s="9" t="s">
        <v>5</v>
      </c>
      <c r="D10133" s="9" t="s">
        <v>5</v>
      </c>
      <c r="E10133" s="2" t="str">
        <f t="shared" ref="E10133:E10148" si="3023">"人民币"</f>
        <v>人民币</v>
      </c>
      <c r="F10133" s="2">
        <v>19.758</v>
      </c>
      <c r="G10133" s="2">
        <v>-1294.53</v>
      </c>
      <c r="H10133" s="2">
        <v>-8.19</v>
      </c>
      <c r="I10133" s="9" t="s">
        <v>6</v>
      </c>
      <c r="J10133" s="2">
        <v>14512</v>
      </c>
      <c r="K10133" s="2">
        <v>18.14</v>
      </c>
      <c r="L10133" s="2">
        <v>0</v>
      </c>
      <c r="M10133" s="2">
        <v>0</v>
      </c>
      <c r="N10133" s="2" t="str">
        <f>"000936"</f>
        <v>000936</v>
      </c>
      <c r="O10133" s="2" t="str">
        <f t="shared" ref="O10133:O10136" si="3024">"0157472516"</f>
        <v>0157472516</v>
      </c>
      <c r="P10133" s="2" t="str">
        <f>"15806.53"</f>
        <v>15806.53</v>
      </c>
      <c r="Q10133" s="2">
        <v>30</v>
      </c>
      <c r="R10133" s="2">
        <f t="shared" ref="R10133:R10148" si="3025">Q10133*C10133</f>
        <v>24000</v>
      </c>
    </row>
    <row r="10134" spans="2:18">
      <c r="B10134" s="2" t="str">
        <f>"创业板B"</f>
        <v>创业板B</v>
      </c>
      <c r="C10134" s="2">
        <v>10000</v>
      </c>
      <c r="D10134" s="2">
        <v>10000</v>
      </c>
      <c r="E10134" s="2" t="str">
        <f>"人民币"</f>
        <v>人民币</v>
      </c>
      <c r="F10134" s="2">
        <v>1.116</v>
      </c>
      <c r="G10134" s="2">
        <v>-927.5</v>
      </c>
      <c r="H10134" s="2">
        <v>-8.33</v>
      </c>
      <c r="I10134" s="2"/>
      <c r="J10134" s="2">
        <v>10230</v>
      </c>
      <c r="K10134" s="2">
        <v>1.023</v>
      </c>
      <c r="L10134" s="2">
        <v>0</v>
      </c>
      <c r="M10134" s="2">
        <v>0</v>
      </c>
      <c r="N10134" s="2" t="str">
        <f>"150153"</f>
        <v>150153</v>
      </c>
      <c r="O10134" s="2" t="str">
        <f>"0157472516"</f>
        <v>0157472516</v>
      </c>
      <c r="P10134" s="2" t="str">
        <f>"11157.50"</f>
        <v>11157.50</v>
      </c>
      <c r="Q10134" s="2">
        <v>1.3</v>
      </c>
      <c r="R10134" s="2">
        <f>Q10134*C10134</f>
        <v>13000</v>
      </c>
    </row>
    <row r="10135" spans="2:18">
      <c r="B10135" s="2" t="s">
        <v>7</v>
      </c>
      <c r="C10135" s="2">
        <v>600</v>
      </c>
      <c r="D10135" s="2">
        <v>600</v>
      </c>
      <c r="E10135" s="2" t="str">
        <f>"人民币"</f>
        <v>人民币</v>
      </c>
      <c r="F10135" s="2">
        <v>17.548</v>
      </c>
      <c r="G10135" s="2">
        <v>-310.88</v>
      </c>
      <c r="H10135" s="2">
        <v>-2.95</v>
      </c>
      <c r="I10135" s="2"/>
      <c r="J10135" s="2">
        <v>10218</v>
      </c>
      <c r="K10135" s="2">
        <v>17.03</v>
      </c>
      <c r="L10135" s="2">
        <v>0</v>
      </c>
      <c r="M10135" s="2">
        <v>0</v>
      </c>
      <c r="N10135" s="2" t="str">
        <f>"600008"</f>
        <v>600008</v>
      </c>
      <c r="O10135" s="2" t="str">
        <f t="shared" ref="O10135:O10138" si="3026">"A453612732"</f>
        <v>A453612732</v>
      </c>
      <c r="P10135" s="2" t="str">
        <f>"10528.88"</f>
        <v>10528.88</v>
      </c>
      <c r="Q10135" s="2">
        <v>25</v>
      </c>
      <c r="R10135" s="2">
        <f>Q10135*C10135</f>
        <v>15000</v>
      </c>
    </row>
    <row r="10136" spans="2:18">
      <c r="B10136" s="2" t="str">
        <f>"华英农业"</f>
        <v>华英农业</v>
      </c>
      <c r="C10136" s="2">
        <v>600</v>
      </c>
      <c r="D10136" s="2">
        <v>300</v>
      </c>
      <c r="E10136" s="2" t="str">
        <f>"人民币"</f>
        <v>人民币</v>
      </c>
      <c r="F10136" s="2">
        <v>14.948</v>
      </c>
      <c r="G10136" s="2">
        <v>-418.66</v>
      </c>
      <c r="H10136" s="2">
        <v>-4.67</v>
      </c>
      <c r="I10136" s="2"/>
      <c r="J10136" s="2">
        <v>8550</v>
      </c>
      <c r="K10136" s="2">
        <v>14.25</v>
      </c>
      <c r="L10136" s="2">
        <v>300</v>
      </c>
      <c r="M10136" s="2">
        <v>0</v>
      </c>
      <c r="N10136" s="2" t="str">
        <f>"002321"</f>
        <v>002321</v>
      </c>
      <c r="O10136" s="2" t="str">
        <f>"0157472516"</f>
        <v>0157472516</v>
      </c>
      <c r="P10136" s="2" t="str">
        <f>"8968.66"</f>
        <v>8968.66</v>
      </c>
      <c r="Q10136" s="2">
        <v>25</v>
      </c>
      <c r="R10136" s="2">
        <f>Q10136*C10136</f>
        <v>15000</v>
      </c>
    </row>
    <row r="10137" spans="2:18">
      <c r="B10137" s="2" t="str">
        <f>"*ST阳化"</f>
        <v>*ST阳化</v>
      </c>
      <c r="C10137" s="2">
        <v>900</v>
      </c>
      <c r="D10137" s="2">
        <v>600</v>
      </c>
      <c r="E10137" s="2" t="str">
        <f>"人民币"</f>
        <v>人民币</v>
      </c>
      <c r="F10137" s="2">
        <v>7.599</v>
      </c>
      <c r="G10137" s="2">
        <v>-80.2</v>
      </c>
      <c r="H10137" s="2">
        <v>-1.17</v>
      </c>
      <c r="I10137" s="2"/>
      <c r="J10137" s="2">
        <v>6759</v>
      </c>
      <c r="K10137" s="2">
        <v>7.51</v>
      </c>
      <c r="L10137" s="2">
        <v>300</v>
      </c>
      <c r="M10137" s="2">
        <v>0</v>
      </c>
      <c r="N10137" s="2" t="str">
        <f>"600691"</f>
        <v>600691</v>
      </c>
      <c r="O10137" s="2" t="str">
        <f>"A453612732"</f>
        <v>A453612732</v>
      </c>
      <c r="P10137" s="2" t="str">
        <f>"6839.20"</f>
        <v>6839.20</v>
      </c>
      <c r="Q10137" s="2">
        <v>11</v>
      </c>
      <c r="R10137" s="2">
        <f>Q10137*C10137</f>
        <v>9900</v>
      </c>
    </row>
    <row r="10138" spans="2:18">
      <c r="B10138" s="2" t="str">
        <f>"雪峰科技"</f>
        <v>雪峰科技</v>
      </c>
      <c r="C10138" s="2">
        <v>200</v>
      </c>
      <c r="D10138" s="2">
        <v>100</v>
      </c>
      <c r="E10138" s="2" t="str">
        <f>"人民币"</f>
        <v>人民币</v>
      </c>
      <c r="F10138" s="2">
        <v>37.898</v>
      </c>
      <c r="G10138" s="2">
        <v>-1239.59</v>
      </c>
      <c r="H10138" s="2">
        <v>-16.35</v>
      </c>
      <c r="I10138" s="2"/>
      <c r="J10138" s="2">
        <v>6340</v>
      </c>
      <c r="K10138" s="2">
        <v>31.7</v>
      </c>
      <c r="L10138" s="2">
        <v>100</v>
      </c>
      <c r="M10138" s="2">
        <v>0</v>
      </c>
      <c r="N10138" s="2" t="str">
        <f>"603227"</f>
        <v>603227</v>
      </c>
      <c r="O10138" s="2" t="str">
        <f>"A453612732"</f>
        <v>A453612732</v>
      </c>
      <c r="P10138" s="2" t="str">
        <f>"7579.59"</f>
        <v>7579.59</v>
      </c>
      <c r="Q10138" s="2">
        <v>42</v>
      </c>
      <c r="R10138" s="2">
        <f>Q10138*C10138</f>
        <v>8400</v>
      </c>
    </row>
    <row r="10139" spans="2:18">
      <c r="B10139" s="2" t="str">
        <f>"三花股份"</f>
        <v>三花股份</v>
      </c>
      <c r="C10139" s="2">
        <v>400</v>
      </c>
      <c r="D10139" s="2">
        <v>400</v>
      </c>
      <c r="E10139" s="2" t="str">
        <f>"人民币"</f>
        <v>人民币</v>
      </c>
      <c r="F10139" s="2">
        <v>13.737</v>
      </c>
      <c r="G10139" s="2">
        <v>69.25</v>
      </c>
      <c r="H10139" s="2">
        <v>1.26</v>
      </c>
      <c r="I10139" s="2"/>
      <c r="J10139" s="2">
        <v>5564</v>
      </c>
      <c r="K10139" s="2">
        <v>13.91</v>
      </c>
      <c r="L10139" s="2">
        <v>0</v>
      </c>
      <c r="M10139" s="2">
        <v>0</v>
      </c>
      <c r="N10139" s="2" t="str">
        <f>"002050"</f>
        <v>002050</v>
      </c>
      <c r="O10139" s="2" t="str">
        <f t="shared" ref="O10139:O10144" si="3027">"0157472516"</f>
        <v>0157472516</v>
      </c>
      <c r="P10139" s="2" t="str">
        <f>"5494.75"</f>
        <v>5494.75</v>
      </c>
      <c r="Q10139" s="2">
        <v>20</v>
      </c>
      <c r="R10139" s="2">
        <f>Q10139*C10139</f>
        <v>8000</v>
      </c>
    </row>
    <row r="10140" spans="2:18">
      <c r="B10140" s="2" t="str">
        <f>"农 产 品"</f>
        <v>农 产 品</v>
      </c>
      <c r="C10140" s="2">
        <v>200</v>
      </c>
      <c r="D10140" s="2">
        <v>200</v>
      </c>
      <c r="E10140" s="2" t="str">
        <f>"人民币"</f>
        <v>人民币</v>
      </c>
      <c r="F10140" s="2">
        <v>25.665</v>
      </c>
      <c r="G10140" s="2">
        <v>-601</v>
      </c>
      <c r="H10140" s="2">
        <v>-11.71</v>
      </c>
      <c r="I10140" s="2"/>
      <c r="J10140" s="2">
        <v>4532</v>
      </c>
      <c r="K10140" s="2">
        <v>22.66</v>
      </c>
      <c r="L10140" s="2">
        <v>0</v>
      </c>
      <c r="M10140" s="2">
        <v>0</v>
      </c>
      <c r="N10140" s="2" t="str">
        <f>"000061"</f>
        <v>000061</v>
      </c>
      <c r="O10140" s="2" t="str">
        <f>"0157472516"</f>
        <v>0157472516</v>
      </c>
      <c r="P10140" s="2" t="str">
        <f>"5133.00"</f>
        <v>5133.00</v>
      </c>
      <c r="Q10140" s="2">
        <v>35</v>
      </c>
      <c r="R10140" s="2">
        <f>Q10140*C10140</f>
        <v>7000</v>
      </c>
    </row>
    <row r="10141" spans="2:18">
      <c r="B10141" s="2" t="str">
        <f>"北京城建"</f>
        <v>北京城建</v>
      </c>
      <c r="C10141" s="2">
        <v>200</v>
      </c>
      <c r="D10141" s="2">
        <v>200</v>
      </c>
      <c r="E10141" s="2" t="str">
        <f>"人民币"</f>
        <v>人民币</v>
      </c>
      <c r="F10141" s="2">
        <v>24.605</v>
      </c>
      <c r="G10141" s="2">
        <v>-394.99</v>
      </c>
      <c r="H10141" s="2">
        <v>-8.03</v>
      </c>
      <c r="I10141" s="2"/>
      <c r="J10141" s="2">
        <v>4526</v>
      </c>
      <c r="K10141" s="2">
        <v>22.63</v>
      </c>
      <c r="L10141" s="2">
        <v>0</v>
      </c>
      <c r="M10141" s="2">
        <v>0</v>
      </c>
      <c r="N10141" s="2" t="str">
        <f>"600266"</f>
        <v>600266</v>
      </c>
      <c r="O10141" s="2" t="str">
        <f t="shared" ref="O10141:O10143" si="3028">"A453612732"</f>
        <v>A453612732</v>
      </c>
      <c r="P10141" s="2" t="str">
        <f>"4920.99"</f>
        <v>4920.99</v>
      </c>
      <c r="Q10141" s="2">
        <v>28</v>
      </c>
      <c r="R10141" s="2">
        <f>Q10141*C10141</f>
        <v>5600</v>
      </c>
    </row>
    <row r="10142" spans="2:18">
      <c r="B10142" s="2" t="str">
        <f>"上汽集团"</f>
        <v>上汽集团</v>
      </c>
      <c r="C10142" s="2">
        <v>200</v>
      </c>
      <c r="D10142" s="2">
        <v>200</v>
      </c>
      <c r="E10142" s="2" t="str">
        <f>"人民币"</f>
        <v>人民币</v>
      </c>
      <c r="F10142" s="2">
        <v>24.736</v>
      </c>
      <c r="G10142" s="2">
        <v>-449.12</v>
      </c>
      <c r="H10142" s="2">
        <v>-9.08</v>
      </c>
      <c r="I10142" s="2"/>
      <c r="J10142" s="2">
        <v>4498</v>
      </c>
      <c r="K10142" s="2">
        <v>22.49</v>
      </c>
      <c r="L10142" s="2">
        <v>0</v>
      </c>
      <c r="M10142" s="2">
        <v>0</v>
      </c>
      <c r="N10142" s="2" t="str">
        <f>"600104"</f>
        <v>600104</v>
      </c>
      <c r="O10142" s="2" t="str">
        <f>"A453612732"</f>
        <v>A453612732</v>
      </c>
      <c r="P10142" s="2" t="str">
        <f>"4947.12"</f>
        <v>4947.12</v>
      </c>
      <c r="Q10142" s="2">
        <v>35</v>
      </c>
      <c r="R10142" s="2">
        <f>Q10142*C10142</f>
        <v>7000</v>
      </c>
    </row>
    <row r="10143" spans="2:18">
      <c r="B10143" s="2" t="str">
        <f>"中海集运"</f>
        <v>中海集运</v>
      </c>
      <c r="C10143" s="2">
        <v>400</v>
      </c>
      <c r="D10143" s="2">
        <v>400</v>
      </c>
      <c r="E10143" s="2" t="str">
        <f>"人民币"</f>
        <v>人民币</v>
      </c>
      <c r="F10143" s="2">
        <v>9.099</v>
      </c>
      <c r="G10143" s="2">
        <v>-167.68</v>
      </c>
      <c r="H10143" s="2">
        <v>-4.6</v>
      </c>
      <c r="I10143" s="2"/>
      <c r="J10143" s="2">
        <v>3472</v>
      </c>
      <c r="K10143" s="2">
        <v>8.68</v>
      </c>
      <c r="L10143" s="2">
        <v>0</v>
      </c>
      <c r="M10143" s="2">
        <v>0</v>
      </c>
      <c r="N10143" s="2" t="str">
        <f>"601866"</f>
        <v>601866</v>
      </c>
      <c r="O10143" s="2" t="str">
        <f>"A453612732"</f>
        <v>A453612732</v>
      </c>
      <c r="P10143" s="2" t="str">
        <f>"3639.68"</f>
        <v>3639.68</v>
      </c>
      <c r="Q10143" s="2">
        <v>12</v>
      </c>
      <c r="R10143" s="2">
        <f>Q10143*C10143</f>
        <v>4800</v>
      </c>
    </row>
    <row r="10144" spans="2:18">
      <c r="B10144" s="2" t="str">
        <f>"中航军B"</f>
        <v>中航军B</v>
      </c>
      <c r="C10144" s="2">
        <v>3000</v>
      </c>
      <c r="D10144" s="2">
        <v>3000</v>
      </c>
      <c r="E10144" s="2" t="str">
        <f>"人民币"</f>
        <v>人民币</v>
      </c>
      <c r="F10144" s="2">
        <v>0.972</v>
      </c>
      <c r="G10144" s="2">
        <v>-62</v>
      </c>
      <c r="H10144" s="2">
        <v>-2.16</v>
      </c>
      <c r="I10144" s="2"/>
      <c r="J10144" s="2">
        <v>2853</v>
      </c>
      <c r="K10144" s="2">
        <v>0.951</v>
      </c>
      <c r="L10144" s="2">
        <v>0</v>
      </c>
      <c r="M10144" s="2">
        <v>0</v>
      </c>
      <c r="N10144" s="2" t="str">
        <f>"150222"</f>
        <v>150222</v>
      </c>
      <c r="O10144" s="2" t="str">
        <f>"0157472516"</f>
        <v>0157472516</v>
      </c>
      <c r="P10144" s="2" t="str">
        <f>"2915.00"</f>
        <v>2915.00</v>
      </c>
      <c r="Q10144" s="2">
        <v>1.1</v>
      </c>
      <c r="R10144" s="2">
        <f>Q10144*C10144</f>
        <v>3300</v>
      </c>
    </row>
    <row r="10145" spans="2:18">
      <c r="B10145" s="2" t="str">
        <f>"华贸物流"</f>
        <v>华贸物流</v>
      </c>
      <c r="C10145" s="2">
        <v>200</v>
      </c>
      <c r="D10145" s="2">
        <v>200</v>
      </c>
      <c r="E10145" s="2" t="str">
        <f>"人民币"</f>
        <v>人民币</v>
      </c>
      <c r="F10145" s="2">
        <v>16.576</v>
      </c>
      <c r="G10145" s="2">
        <v>-473.12</v>
      </c>
      <c r="H10145" s="2">
        <v>-14.27</v>
      </c>
      <c r="I10145" s="2"/>
      <c r="J10145" s="2">
        <v>2842</v>
      </c>
      <c r="K10145" s="2">
        <v>14.21</v>
      </c>
      <c r="L10145" s="2">
        <v>0</v>
      </c>
      <c r="M10145" s="2">
        <v>0</v>
      </c>
      <c r="N10145" s="2" t="str">
        <f>"603128"</f>
        <v>603128</v>
      </c>
      <c r="O10145" s="2" t="str">
        <f t="shared" ref="O10145:O10148" si="3029">"A453612732"</f>
        <v>A453612732</v>
      </c>
      <c r="P10145" s="2" t="str">
        <f>"3315.12"</f>
        <v>3315.12</v>
      </c>
      <c r="Q10145" s="2">
        <v>20</v>
      </c>
      <c r="R10145" s="2">
        <f>Q10145*C10145</f>
        <v>4000</v>
      </c>
    </row>
    <row r="10146" spans="2:18">
      <c r="B10146" s="2" t="str">
        <f>"盛达矿业"</f>
        <v>盛达矿业</v>
      </c>
      <c r="C10146" s="2">
        <v>100</v>
      </c>
      <c r="D10146" s="2">
        <v>100</v>
      </c>
      <c r="E10146" s="2" t="str">
        <f>"人民币"</f>
        <v>人民币</v>
      </c>
      <c r="F10146" s="2">
        <v>38.308</v>
      </c>
      <c r="G10146" s="2">
        <v>-1175.77</v>
      </c>
      <c r="H10146" s="2">
        <v>-30.69</v>
      </c>
      <c r="I10146" s="2"/>
      <c r="J10146" s="2">
        <v>2655</v>
      </c>
      <c r="K10146" s="2">
        <v>26.55</v>
      </c>
      <c r="L10146" s="2">
        <v>0</v>
      </c>
      <c r="M10146" s="2">
        <v>100</v>
      </c>
      <c r="N10146" s="2" t="str">
        <f>"000603"</f>
        <v>000603</v>
      </c>
      <c r="O10146" s="2" t="str">
        <f>"0157472516"</f>
        <v>0157472516</v>
      </c>
      <c r="P10146" s="2" t="str">
        <f>"3830.77"</f>
        <v>3830.77</v>
      </c>
      <c r="Q10146" s="2">
        <v>40</v>
      </c>
      <c r="R10146" s="2">
        <f>Q10146*C10146</f>
        <v>4000</v>
      </c>
    </row>
    <row r="10147" spans="2:18">
      <c r="B10147" s="2" t="str">
        <f>"大众交通"</f>
        <v>大众交通</v>
      </c>
      <c r="C10147" s="2">
        <v>100</v>
      </c>
      <c r="D10147" s="2">
        <v>100</v>
      </c>
      <c r="E10147" s="2" t="str">
        <f>"人民币"</f>
        <v>人民币</v>
      </c>
      <c r="F10147" s="2">
        <v>30.941</v>
      </c>
      <c r="G10147" s="2">
        <v>-1037.13</v>
      </c>
      <c r="H10147" s="2">
        <v>-33.52</v>
      </c>
      <c r="I10147" s="2"/>
      <c r="J10147" s="2">
        <v>2057</v>
      </c>
      <c r="K10147" s="2">
        <v>20.57</v>
      </c>
      <c r="L10147" s="2">
        <v>0</v>
      </c>
      <c r="M10147" s="2">
        <v>0</v>
      </c>
      <c r="N10147" s="2" t="str">
        <f>"600611"</f>
        <v>600611</v>
      </c>
      <c r="O10147" s="2" t="str">
        <f>"A453612732"</f>
        <v>A453612732</v>
      </c>
      <c r="P10147" s="2" t="str">
        <f>"3094.13"</f>
        <v>3094.13</v>
      </c>
      <c r="Q10147" s="2">
        <v>28</v>
      </c>
      <c r="R10147" s="2">
        <f>Q10147*C10147</f>
        <v>2800</v>
      </c>
    </row>
    <row r="10148" spans="2:18">
      <c r="B10148" s="2" t="str">
        <f>"中国中车"</f>
        <v>中国中车</v>
      </c>
      <c r="C10148" s="2">
        <v>100</v>
      </c>
      <c r="D10148" s="2">
        <v>100</v>
      </c>
      <c r="E10148" s="2" t="str">
        <f>"人民币"</f>
        <v>人民币</v>
      </c>
      <c r="F10148" s="2">
        <v>26.395</v>
      </c>
      <c r="G10148" s="2">
        <v>-631.5</v>
      </c>
      <c r="H10148" s="2">
        <v>-23.92</v>
      </c>
      <c r="I10148" s="2"/>
      <c r="J10148" s="2">
        <v>2008</v>
      </c>
      <c r="K10148" s="2">
        <v>20.08</v>
      </c>
      <c r="L10148" s="2">
        <v>0</v>
      </c>
      <c r="M10148" s="2">
        <v>100</v>
      </c>
      <c r="N10148" s="2" t="str">
        <f>"601766"</f>
        <v>601766</v>
      </c>
      <c r="O10148" s="2" t="str">
        <f>"A453612732"</f>
        <v>A453612732</v>
      </c>
      <c r="P10148" s="2" t="str">
        <f>"2639.50"</f>
        <v>2639.50</v>
      </c>
      <c r="Q10148" s="2">
        <v>30</v>
      </c>
      <c r="R10148" s="2">
        <f>Q10148*C10148</f>
        <v>3000</v>
      </c>
    </row>
    <row r="10149" spans="2:18">
      <c r="B10149" s="2" t="s">
        <v>8</v>
      </c>
      <c r="C10149" s="2" t="s">
        <v>9</v>
      </c>
      <c r="D10149" s="4" t="s">
        <v>10</v>
      </c>
      <c r="E10149" s="4"/>
      <c r="F10149" s="4"/>
      <c r="G10149" s="2"/>
      <c r="H10149" s="2">
        <f>SUM(H10133:H10148)</f>
        <v>-178.38</v>
      </c>
      <c r="I10149" s="2"/>
      <c r="J10149" s="2"/>
      <c r="K10149" s="2"/>
      <c r="L10149" s="2"/>
      <c r="M10149" s="2"/>
      <c r="N10149" s="2"/>
      <c r="O10149" s="2"/>
      <c r="P10149" s="2"/>
      <c r="Q10149" s="2"/>
      <c r="R10149" s="2">
        <f>SUM(R10133:R10148)</f>
        <v>134800</v>
      </c>
    </row>
    <row r="10150" customFormat="1" spans="4:9">
      <c r="D10150" s="5"/>
      <c r="E10150" s="5"/>
      <c r="F10150" s="5"/>
      <c r="I10150" s="6">
        <v>42257</v>
      </c>
    </row>
    <row r="10151" customFormat="1" spans="11:11">
      <c r="K10151" s="6">
        <f>I10150+1</f>
        <v>42258</v>
      </c>
    </row>
    <row r="10152" customFormat="1" spans="3:12">
      <c r="C10152" t="s">
        <v>11</v>
      </c>
      <c r="L10152" s="7">
        <f ca="1">NOW()</f>
        <v>42259.9654398148</v>
      </c>
    </row>
    <row r="10153" customFormat="1" spans="10:10">
      <c r="J10153" t="e">
        <f>E10145+1</f>
        <v>#VALUE!</v>
      </c>
    </row>
    <row r="10154" customFormat="1" spans="7:7">
      <c r="G10154" t="s">
        <v>12</v>
      </c>
    </row>
    <row r="10155" customFormat="1" spans="6:6">
      <c r="F10155" t="s">
        <v>13</v>
      </c>
    </row>
    <row r="10156" spans="1:17">
      <c r="A10156" s="2" t="str">
        <f>"币种"</f>
        <v>币种</v>
      </c>
      <c r="B10156" s="2" t="str">
        <f>"余额"</f>
        <v>余额</v>
      </c>
      <c r="C10156" s="2" t="str">
        <f>"可用"</f>
        <v>可用</v>
      </c>
      <c r="D10156" s="2" t="str">
        <f>"可取"</f>
        <v>可取</v>
      </c>
      <c r="E10156" s="2" t="str">
        <f>"参考市值"</f>
        <v>参考市值</v>
      </c>
      <c r="F10156" s="2" t="str">
        <f>"资产"</f>
        <v>资产</v>
      </c>
      <c r="G10156" s="2" t="str">
        <f>"盈亏"</f>
        <v>盈亏</v>
      </c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</row>
    <row r="10157" spans="1:17">
      <c r="A10157" s="2" t="str">
        <f>"人民币"</f>
        <v>人民币</v>
      </c>
      <c r="B10157" s="2" t="str">
        <f>"5508.71"</f>
        <v>5508.71</v>
      </c>
      <c r="C10157" s="2" t="str">
        <f>"138.54"</f>
        <v>138.54</v>
      </c>
      <c r="D10157" s="2" t="str">
        <f>"138.54"</f>
        <v>138.54</v>
      </c>
      <c r="E10157" s="2" t="str">
        <f>"91616.00"</f>
        <v>91616.00</v>
      </c>
      <c r="F10157" s="2" t="str">
        <f>"91754.54"</f>
        <v>91754.54</v>
      </c>
      <c r="G10157" s="2" t="str">
        <f>"-9194.42"</f>
        <v>-9194.42</v>
      </c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</row>
    <row r="10158" spans="1:17">
      <c r="A10158" s="2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8"/>
    </row>
    <row r="10159" spans="1:18">
      <c r="A10159" s="2" t="s">
        <v>0</v>
      </c>
      <c r="B10159" s="2" t="str">
        <f>"证券数量"</f>
        <v>证券数量</v>
      </c>
      <c r="C10159" s="2" t="s">
        <v>1</v>
      </c>
      <c r="D10159" s="2" t="str">
        <f>"价格币种"</f>
        <v>价格币种</v>
      </c>
      <c r="E10159" s="2" t="str">
        <f>"成本价"</f>
        <v>成本价</v>
      </c>
      <c r="F10159" s="2" t="str">
        <f>"浮动盈亏"</f>
        <v>浮动盈亏</v>
      </c>
      <c r="G10159" s="2" t="str">
        <f>"盈亏比例(%)"</f>
        <v>盈亏比例(%)</v>
      </c>
      <c r="H10159" s="2" t="str">
        <f>"折算汇率"</f>
        <v>折算汇率</v>
      </c>
      <c r="I10159" s="2" t="str">
        <f>"最新市值"</f>
        <v>最新市值</v>
      </c>
      <c r="J10159" s="2" t="str">
        <f>"当前价"</f>
        <v>当前价</v>
      </c>
      <c r="K10159" s="2" t="str">
        <f>"今买数量"</f>
        <v>今买数量</v>
      </c>
      <c r="L10159" s="2" t="str">
        <f>"今卖数量"</f>
        <v>今卖数量</v>
      </c>
      <c r="M10159" s="2" t="str">
        <f>"证券代码"</f>
        <v>证券代码</v>
      </c>
      <c r="N10159" s="2" t="str">
        <f>"股东代码"</f>
        <v>股东代码</v>
      </c>
      <c r="O10159" s="2" t="str">
        <f>"成本金额"</f>
        <v>成本金额</v>
      </c>
      <c r="P10159" s="2" t="s">
        <v>2</v>
      </c>
      <c r="Q10159" s="2"/>
      <c r="R10159" s="2" t="s">
        <v>3</v>
      </c>
    </row>
    <row r="10160" spans="1:18">
      <c r="A10160" s="2" t="s">
        <v>4</v>
      </c>
      <c r="B10160" s="9" t="s">
        <v>5</v>
      </c>
      <c r="C10160" s="9" t="s">
        <v>5</v>
      </c>
      <c r="D10160" s="2" t="str">
        <f t="shared" ref="D10160:D10175" si="3030">"人民币"</f>
        <v>人民币</v>
      </c>
      <c r="E10160" s="2">
        <v>19.758</v>
      </c>
      <c r="F10160" s="2">
        <v>-1294.53</v>
      </c>
      <c r="G10160" s="2">
        <v>-8.19</v>
      </c>
      <c r="H10160" s="9" t="s">
        <v>6</v>
      </c>
      <c r="I10160" s="2">
        <v>14512</v>
      </c>
      <c r="J10160" s="2">
        <v>18.14</v>
      </c>
      <c r="K10160" s="2">
        <v>0</v>
      </c>
      <c r="L10160" s="2">
        <v>0</v>
      </c>
      <c r="M10160" s="2" t="str">
        <f>"000936"</f>
        <v>000936</v>
      </c>
      <c r="N10160" s="2" t="str">
        <f t="shared" ref="N10160:N10163" si="3031">"0157472516"</f>
        <v>0157472516</v>
      </c>
      <c r="O10160" s="2" t="str">
        <f>"15806.53"</f>
        <v>15806.53</v>
      </c>
      <c r="P10160" s="2">
        <v>30</v>
      </c>
      <c r="Q10160" s="2">
        <f t="shared" ref="Q10160:Q10175" si="3032">P10160*B10160</f>
        <v>24000</v>
      </c>
      <c r="R10160" s="2">
        <f t="shared" ref="R10160:R10175" si="3033">(Q10160-O10160)/O10160*100</f>
        <v>51.835981711356</v>
      </c>
    </row>
    <row r="10161" spans="1:18">
      <c r="A10161" s="2" t="str">
        <f>"创业板B"</f>
        <v>创业板B</v>
      </c>
      <c r="B10161" s="2">
        <v>10000</v>
      </c>
      <c r="C10161" s="2">
        <v>10000</v>
      </c>
      <c r="D10161" s="2" t="str">
        <f>"人民币"</f>
        <v>人民币</v>
      </c>
      <c r="E10161" s="2">
        <v>1.116</v>
      </c>
      <c r="F10161" s="2">
        <v>-927.5</v>
      </c>
      <c r="G10161" s="2">
        <v>-8.33</v>
      </c>
      <c r="H10161" s="2"/>
      <c r="I10161" s="2">
        <v>10230</v>
      </c>
      <c r="J10161" s="2">
        <v>1.023</v>
      </c>
      <c r="K10161" s="2">
        <v>0</v>
      </c>
      <c r="L10161" s="2">
        <v>0</v>
      </c>
      <c r="M10161" s="2" t="str">
        <f>"150153"</f>
        <v>150153</v>
      </c>
      <c r="N10161" s="2" t="str">
        <f>"0157472516"</f>
        <v>0157472516</v>
      </c>
      <c r="O10161" s="2" t="str">
        <f>"11157.50"</f>
        <v>11157.50</v>
      </c>
      <c r="P10161" s="2">
        <v>1.3</v>
      </c>
      <c r="Q10161" s="2">
        <f>P10161*B10161</f>
        <v>13000</v>
      </c>
      <c r="R10161" s="2">
        <f>(Q10161-O10161)/O10161*100</f>
        <v>16.5135559041004</v>
      </c>
    </row>
    <row r="10162" spans="1:18">
      <c r="A10162" s="2" t="s">
        <v>7</v>
      </c>
      <c r="B10162" s="2">
        <v>600</v>
      </c>
      <c r="C10162" s="2">
        <v>600</v>
      </c>
      <c r="D10162" s="2" t="str">
        <f>"人民币"</f>
        <v>人民币</v>
      </c>
      <c r="E10162" s="2">
        <v>17.548</v>
      </c>
      <c r="F10162" s="2">
        <v>-310.88</v>
      </c>
      <c r="G10162" s="2">
        <v>-2.95</v>
      </c>
      <c r="H10162" s="2"/>
      <c r="I10162" s="2">
        <v>10218</v>
      </c>
      <c r="J10162" s="2">
        <v>17.03</v>
      </c>
      <c r="K10162" s="2">
        <v>0</v>
      </c>
      <c r="L10162" s="2">
        <v>0</v>
      </c>
      <c r="M10162" s="2" t="str">
        <f>"600008"</f>
        <v>600008</v>
      </c>
      <c r="N10162" s="2" t="str">
        <f t="shared" ref="N10162:N10165" si="3034">"A453612732"</f>
        <v>A453612732</v>
      </c>
      <c r="O10162" s="2" t="str">
        <f>"10528.88"</f>
        <v>10528.88</v>
      </c>
      <c r="P10162" s="2">
        <v>25</v>
      </c>
      <c r="Q10162" s="2">
        <f>P10162*B10162</f>
        <v>15000</v>
      </c>
      <c r="R10162" s="2">
        <f>(Q10162-O10162)/O10162*100</f>
        <v>42.4652954540274</v>
      </c>
    </row>
    <row r="10163" spans="1:18">
      <c r="A10163" s="2" t="str">
        <f>"华英农业"</f>
        <v>华英农业</v>
      </c>
      <c r="B10163" s="2">
        <v>600</v>
      </c>
      <c r="C10163" s="2">
        <v>300</v>
      </c>
      <c r="D10163" s="2" t="str">
        <f>"人民币"</f>
        <v>人民币</v>
      </c>
      <c r="E10163" s="2">
        <v>14.948</v>
      </c>
      <c r="F10163" s="2">
        <v>-418.66</v>
      </c>
      <c r="G10163" s="2">
        <v>-4.67</v>
      </c>
      <c r="H10163" s="2"/>
      <c r="I10163" s="2">
        <v>8550</v>
      </c>
      <c r="J10163" s="2">
        <v>14.25</v>
      </c>
      <c r="K10163" s="2">
        <v>300</v>
      </c>
      <c r="L10163" s="2">
        <v>0</v>
      </c>
      <c r="M10163" s="2" t="str">
        <f>"002321"</f>
        <v>002321</v>
      </c>
      <c r="N10163" s="2" t="str">
        <f>"0157472516"</f>
        <v>0157472516</v>
      </c>
      <c r="O10163" s="2" t="str">
        <f>"8968.66"</f>
        <v>8968.66</v>
      </c>
      <c r="P10163" s="2">
        <v>25</v>
      </c>
      <c r="Q10163" s="2">
        <f>P10163*B10163</f>
        <v>15000</v>
      </c>
      <c r="R10163" s="2">
        <f>(Q10163-O10163)/O10163*100</f>
        <v>67.2490650777262</v>
      </c>
    </row>
    <row r="10164" spans="1:18">
      <c r="A10164" s="2" t="str">
        <f>"*ST阳化"</f>
        <v>*ST阳化</v>
      </c>
      <c r="B10164" s="2">
        <v>900</v>
      </c>
      <c r="C10164" s="2">
        <v>600</v>
      </c>
      <c r="D10164" s="2" t="str">
        <f>"人民币"</f>
        <v>人民币</v>
      </c>
      <c r="E10164" s="2">
        <v>7.599</v>
      </c>
      <c r="F10164" s="2">
        <v>-80.2</v>
      </c>
      <c r="G10164" s="2">
        <v>-1.17</v>
      </c>
      <c r="H10164" s="2"/>
      <c r="I10164" s="2">
        <v>6759</v>
      </c>
      <c r="J10164" s="2">
        <v>7.51</v>
      </c>
      <c r="K10164" s="2">
        <v>300</v>
      </c>
      <c r="L10164" s="2">
        <v>0</v>
      </c>
      <c r="M10164" s="2" t="str">
        <f>"600691"</f>
        <v>600691</v>
      </c>
      <c r="N10164" s="2" t="str">
        <f>"A453612732"</f>
        <v>A453612732</v>
      </c>
      <c r="O10164" s="2" t="str">
        <f>"6839.20"</f>
        <v>6839.20</v>
      </c>
      <c r="P10164" s="2">
        <v>11</v>
      </c>
      <c r="Q10164" s="2">
        <f>P10164*B10164</f>
        <v>9900</v>
      </c>
      <c r="R10164" s="2">
        <f>(Q10164-O10164)/O10164*100</f>
        <v>44.7537723710376</v>
      </c>
    </row>
    <row r="10165" spans="1:18">
      <c r="A10165" s="2" t="str">
        <f>"雪峰科技"</f>
        <v>雪峰科技</v>
      </c>
      <c r="B10165" s="2">
        <v>200</v>
      </c>
      <c r="C10165" s="2">
        <v>100</v>
      </c>
      <c r="D10165" s="2" t="str">
        <f>"人民币"</f>
        <v>人民币</v>
      </c>
      <c r="E10165" s="2">
        <v>37.898</v>
      </c>
      <c r="F10165" s="2">
        <v>-1239.59</v>
      </c>
      <c r="G10165" s="2">
        <v>-16.35</v>
      </c>
      <c r="H10165" s="2"/>
      <c r="I10165" s="2">
        <v>6340</v>
      </c>
      <c r="J10165" s="2">
        <v>31.7</v>
      </c>
      <c r="K10165" s="2">
        <v>100</v>
      </c>
      <c r="L10165" s="2">
        <v>0</v>
      </c>
      <c r="M10165" s="2" t="str">
        <f>"603227"</f>
        <v>603227</v>
      </c>
      <c r="N10165" s="2" t="str">
        <f>"A453612732"</f>
        <v>A453612732</v>
      </c>
      <c r="O10165" s="2" t="str">
        <f>"7579.59"</f>
        <v>7579.59</v>
      </c>
      <c r="P10165" s="2">
        <v>42</v>
      </c>
      <c r="Q10165" s="2">
        <f>P10165*B10165</f>
        <v>8400</v>
      </c>
      <c r="R10165" s="2">
        <f>(Q10165-O10165)/O10165*100</f>
        <v>10.8239363870605</v>
      </c>
    </row>
    <row r="10166" spans="1:18">
      <c r="A10166" s="2" t="str">
        <f>"三花股份"</f>
        <v>三花股份</v>
      </c>
      <c r="B10166" s="2">
        <v>400</v>
      </c>
      <c r="C10166" s="2">
        <v>400</v>
      </c>
      <c r="D10166" s="2" t="str">
        <f>"人民币"</f>
        <v>人民币</v>
      </c>
      <c r="E10166" s="2">
        <v>13.737</v>
      </c>
      <c r="F10166" s="2">
        <v>69.25</v>
      </c>
      <c r="G10166" s="2">
        <v>1.26</v>
      </c>
      <c r="H10166" s="2"/>
      <c r="I10166" s="2">
        <v>5564</v>
      </c>
      <c r="J10166" s="2">
        <v>13.91</v>
      </c>
      <c r="K10166" s="2">
        <v>0</v>
      </c>
      <c r="L10166" s="2">
        <v>0</v>
      </c>
      <c r="M10166" s="2" t="str">
        <f>"002050"</f>
        <v>002050</v>
      </c>
      <c r="N10166" s="2" t="str">
        <f t="shared" ref="N10166:N10171" si="3035">"0157472516"</f>
        <v>0157472516</v>
      </c>
      <c r="O10166" s="2" t="str">
        <f>"5494.75"</f>
        <v>5494.75</v>
      </c>
      <c r="P10166" s="2">
        <v>20</v>
      </c>
      <c r="Q10166" s="2">
        <f>P10166*B10166</f>
        <v>8000</v>
      </c>
      <c r="R10166" s="2">
        <f>(Q10166-O10166)/O10166*100</f>
        <v>45.5935210883116</v>
      </c>
    </row>
    <row r="10167" spans="1:18">
      <c r="A10167" s="2" t="str">
        <f>"农 产 品"</f>
        <v>农 产 品</v>
      </c>
      <c r="B10167" s="2">
        <v>200</v>
      </c>
      <c r="C10167" s="2">
        <v>200</v>
      </c>
      <c r="D10167" s="2" t="str">
        <f>"人民币"</f>
        <v>人民币</v>
      </c>
      <c r="E10167" s="2">
        <v>25.665</v>
      </c>
      <c r="F10167" s="2">
        <v>-601</v>
      </c>
      <c r="G10167" s="2">
        <v>-11.71</v>
      </c>
      <c r="H10167" s="2"/>
      <c r="I10167" s="2">
        <v>4532</v>
      </c>
      <c r="J10167" s="2">
        <v>22.66</v>
      </c>
      <c r="K10167" s="2">
        <v>0</v>
      </c>
      <c r="L10167" s="2">
        <v>0</v>
      </c>
      <c r="M10167" s="2" t="str">
        <f>"000061"</f>
        <v>000061</v>
      </c>
      <c r="N10167" s="2" t="str">
        <f>"0157472516"</f>
        <v>0157472516</v>
      </c>
      <c r="O10167" s="2" t="str">
        <f>"5133.00"</f>
        <v>5133.00</v>
      </c>
      <c r="P10167" s="2">
        <v>35</v>
      </c>
      <c r="Q10167" s="2">
        <f>P10167*B10167</f>
        <v>7000</v>
      </c>
      <c r="R10167" s="2">
        <f>(Q10167-O10167)/O10167*100</f>
        <v>36.3724917202416</v>
      </c>
    </row>
    <row r="10168" spans="1:18">
      <c r="A10168" s="2" t="str">
        <f>"北京城建"</f>
        <v>北京城建</v>
      </c>
      <c r="B10168" s="2">
        <v>200</v>
      </c>
      <c r="C10168" s="2">
        <v>200</v>
      </c>
      <c r="D10168" s="2" t="str">
        <f>"人民币"</f>
        <v>人民币</v>
      </c>
      <c r="E10168" s="2">
        <v>24.605</v>
      </c>
      <c r="F10168" s="2">
        <v>-394.99</v>
      </c>
      <c r="G10168" s="2">
        <v>-8.03</v>
      </c>
      <c r="H10168" s="2"/>
      <c r="I10168" s="2">
        <v>4526</v>
      </c>
      <c r="J10168" s="2">
        <v>22.63</v>
      </c>
      <c r="K10168" s="2">
        <v>0</v>
      </c>
      <c r="L10168" s="2">
        <v>0</v>
      </c>
      <c r="M10168" s="2" t="str">
        <f>"600266"</f>
        <v>600266</v>
      </c>
      <c r="N10168" s="2" t="str">
        <f t="shared" ref="N10168:N10170" si="3036">"A453612732"</f>
        <v>A453612732</v>
      </c>
      <c r="O10168" s="2" t="str">
        <f>"4920.99"</f>
        <v>4920.99</v>
      </c>
      <c r="P10168" s="2">
        <v>28</v>
      </c>
      <c r="Q10168" s="2">
        <f>P10168*B10168</f>
        <v>5600</v>
      </c>
      <c r="R10168" s="2">
        <f>(Q10168-O10168)/O10168*100</f>
        <v>13.7982397850839</v>
      </c>
    </row>
    <row r="10169" spans="1:18">
      <c r="A10169" s="2" t="str">
        <f>"上汽集团"</f>
        <v>上汽集团</v>
      </c>
      <c r="B10169" s="2">
        <v>200</v>
      </c>
      <c r="C10169" s="2">
        <v>200</v>
      </c>
      <c r="D10169" s="2" t="str">
        <f>"人民币"</f>
        <v>人民币</v>
      </c>
      <c r="E10169" s="2">
        <v>24.736</v>
      </c>
      <c r="F10169" s="2">
        <v>-449.12</v>
      </c>
      <c r="G10169" s="2">
        <v>-9.08</v>
      </c>
      <c r="H10169" s="2"/>
      <c r="I10169" s="2">
        <v>4498</v>
      </c>
      <c r="J10169" s="2">
        <v>22.49</v>
      </c>
      <c r="K10169" s="2">
        <v>0</v>
      </c>
      <c r="L10169" s="2">
        <v>0</v>
      </c>
      <c r="M10169" s="2" t="str">
        <f>"600104"</f>
        <v>600104</v>
      </c>
      <c r="N10169" s="2" t="str">
        <f>"A453612732"</f>
        <v>A453612732</v>
      </c>
      <c r="O10169" s="2" t="str">
        <f>"4947.12"</f>
        <v>4947.12</v>
      </c>
      <c r="P10169" s="2">
        <v>35</v>
      </c>
      <c r="Q10169" s="2">
        <f>P10169*B10169</f>
        <v>7000</v>
      </c>
      <c r="R10169" s="2">
        <f>(Q10169-O10169)/O10169*100</f>
        <v>41.4964666310904</v>
      </c>
    </row>
    <row r="10170" spans="1:18">
      <c r="A10170" s="2" t="str">
        <f>"中海集运"</f>
        <v>中海集运</v>
      </c>
      <c r="B10170" s="2">
        <v>400</v>
      </c>
      <c r="C10170" s="2">
        <v>400</v>
      </c>
      <c r="D10170" s="2" t="str">
        <f>"人民币"</f>
        <v>人民币</v>
      </c>
      <c r="E10170" s="2">
        <v>9.099</v>
      </c>
      <c r="F10170" s="2">
        <v>-167.68</v>
      </c>
      <c r="G10170" s="2">
        <v>-4.6</v>
      </c>
      <c r="H10170" s="2"/>
      <c r="I10170" s="2">
        <v>3472</v>
      </c>
      <c r="J10170" s="2">
        <v>8.68</v>
      </c>
      <c r="K10170" s="2">
        <v>0</v>
      </c>
      <c r="L10170" s="2">
        <v>0</v>
      </c>
      <c r="M10170" s="2" t="str">
        <f>"601866"</f>
        <v>601866</v>
      </c>
      <c r="N10170" s="2" t="str">
        <f>"A453612732"</f>
        <v>A453612732</v>
      </c>
      <c r="O10170" s="2" t="str">
        <f>"3639.68"</f>
        <v>3639.68</v>
      </c>
      <c r="P10170" s="2">
        <v>12</v>
      </c>
      <c r="Q10170" s="2">
        <f>P10170*B10170</f>
        <v>4800</v>
      </c>
      <c r="R10170" s="2">
        <f>(Q10170-O10170)/O10170*100</f>
        <v>31.8797256901706</v>
      </c>
    </row>
    <row r="10171" spans="1:18">
      <c r="A10171" s="2" t="str">
        <f>"中航军B"</f>
        <v>中航军B</v>
      </c>
      <c r="B10171" s="2">
        <v>3000</v>
      </c>
      <c r="C10171" s="2">
        <v>3000</v>
      </c>
      <c r="D10171" s="2" t="str">
        <f>"人民币"</f>
        <v>人民币</v>
      </c>
      <c r="E10171" s="2">
        <v>0.972</v>
      </c>
      <c r="F10171" s="2">
        <v>-62</v>
      </c>
      <c r="G10171" s="2">
        <v>-2.16</v>
      </c>
      <c r="H10171" s="2"/>
      <c r="I10171" s="2">
        <v>2853</v>
      </c>
      <c r="J10171" s="2">
        <v>0.951</v>
      </c>
      <c r="K10171" s="2">
        <v>0</v>
      </c>
      <c r="L10171" s="2">
        <v>0</v>
      </c>
      <c r="M10171" s="2" t="str">
        <f>"150222"</f>
        <v>150222</v>
      </c>
      <c r="N10171" s="2" t="str">
        <f>"0157472516"</f>
        <v>0157472516</v>
      </c>
      <c r="O10171" s="2" t="str">
        <f>"2915.00"</f>
        <v>2915.00</v>
      </c>
      <c r="P10171" s="2">
        <v>1.1</v>
      </c>
      <c r="Q10171" s="2">
        <f>P10171*B10171</f>
        <v>3300</v>
      </c>
      <c r="R10171" s="2">
        <f>(Q10171-O10171)/O10171*100</f>
        <v>13.2075471698113</v>
      </c>
    </row>
    <row r="10172" spans="1:18">
      <c r="A10172" s="2" t="str">
        <f>"华贸物流"</f>
        <v>华贸物流</v>
      </c>
      <c r="B10172" s="2">
        <v>200</v>
      </c>
      <c r="C10172" s="2">
        <v>200</v>
      </c>
      <c r="D10172" s="2" t="str">
        <f>"人民币"</f>
        <v>人民币</v>
      </c>
      <c r="E10172" s="2">
        <v>16.576</v>
      </c>
      <c r="F10172" s="2">
        <v>-473.12</v>
      </c>
      <c r="G10172" s="2">
        <v>-14.27</v>
      </c>
      <c r="H10172" s="2"/>
      <c r="I10172" s="2">
        <v>2842</v>
      </c>
      <c r="J10172" s="2">
        <v>14.21</v>
      </c>
      <c r="K10172" s="2">
        <v>0</v>
      </c>
      <c r="L10172" s="2">
        <v>0</v>
      </c>
      <c r="M10172" s="2" t="str">
        <f>"603128"</f>
        <v>603128</v>
      </c>
      <c r="N10172" s="2" t="str">
        <f t="shared" ref="N10172:N10175" si="3037">"A453612732"</f>
        <v>A453612732</v>
      </c>
      <c r="O10172" s="2" t="str">
        <f>"3315.12"</f>
        <v>3315.12</v>
      </c>
      <c r="P10172" s="2">
        <v>20</v>
      </c>
      <c r="Q10172" s="2">
        <f>P10172*B10172</f>
        <v>4000</v>
      </c>
      <c r="R10172" s="2">
        <f>(Q10172-O10172)/O10172*100</f>
        <v>20.6592823185888</v>
      </c>
    </row>
    <row r="10173" spans="1:18">
      <c r="A10173" s="2" t="str">
        <f>"盛达矿业"</f>
        <v>盛达矿业</v>
      </c>
      <c r="B10173" s="2">
        <v>100</v>
      </c>
      <c r="C10173" s="2">
        <v>100</v>
      </c>
      <c r="D10173" s="2" t="str">
        <f>"人民币"</f>
        <v>人民币</v>
      </c>
      <c r="E10173" s="2">
        <v>38.308</v>
      </c>
      <c r="F10173" s="2">
        <v>-1175.77</v>
      </c>
      <c r="G10173" s="2">
        <v>-30.69</v>
      </c>
      <c r="H10173" s="2"/>
      <c r="I10173" s="2">
        <v>2655</v>
      </c>
      <c r="J10173" s="2">
        <v>26.55</v>
      </c>
      <c r="K10173" s="2">
        <v>0</v>
      </c>
      <c r="L10173" s="2">
        <v>100</v>
      </c>
      <c r="M10173" s="2" t="str">
        <f>"000603"</f>
        <v>000603</v>
      </c>
      <c r="N10173" s="2" t="str">
        <f>"0157472516"</f>
        <v>0157472516</v>
      </c>
      <c r="O10173" s="2" t="str">
        <f>"3830.77"</f>
        <v>3830.77</v>
      </c>
      <c r="P10173" s="2">
        <v>40</v>
      </c>
      <c r="Q10173" s="2">
        <f>P10173*B10173</f>
        <v>4000</v>
      </c>
      <c r="R10173" s="2">
        <f>(Q10173-O10173)/O10173*100</f>
        <v>4.41764971533138</v>
      </c>
    </row>
    <row r="10174" spans="1:18">
      <c r="A10174" s="2" t="str">
        <f>"大众交通"</f>
        <v>大众交通</v>
      </c>
      <c r="B10174" s="2">
        <v>100</v>
      </c>
      <c r="C10174" s="2">
        <v>100</v>
      </c>
      <c r="D10174" s="2" t="str">
        <f>"人民币"</f>
        <v>人民币</v>
      </c>
      <c r="E10174" s="2">
        <v>30.941</v>
      </c>
      <c r="F10174" s="2">
        <v>-1037.13</v>
      </c>
      <c r="G10174" s="2">
        <v>-33.52</v>
      </c>
      <c r="H10174" s="2"/>
      <c r="I10174" s="2">
        <v>2057</v>
      </c>
      <c r="J10174" s="2">
        <v>20.57</v>
      </c>
      <c r="K10174" s="2">
        <v>0</v>
      </c>
      <c r="L10174" s="2">
        <v>0</v>
      </c>
      <c r="M10174" s="2" t="str">
        <f>"600611"</f>
        <v>600611</v>
      </c>
      <c r="N10174" s="2" t="str">
        <f>"A453612732"</f>
        <v>A453612732</v>
      </c>
      <c r="O10174" s="2" t="str">
        <f>"3094.13"</f>
        <v>3094.13</v>
      </c>
      <c r="P10174" s="2">
        <v>28</v>
      </c>
      <c r="Q10174" s="2">
        <f>P10174*B10174</f>
        <v>2800</v>
      </c>
      <c r="R10174" s="2">
        <f>(Q10174-O10174)/O10174*100</f>
        <v>-9.50606470962759</v>
      </c>
    </row>
    <row r="10175" spans="1:18">
      <c r="A10175" s="2" t="str">
        <f>"中国中车"</f>
        <v>中国中车</v>
      </c>
      <c r="B10175" s="2">
        <v>100</v>
      </c>
      <c r="C10175" s="2">
        <v>100</v>
      </c>
      <c r="D10175" s="2" t="str">
        <f>"人民币"</f>
        <v>人民币</v>
      </c>
      <c r="E10175" s="2">
        <v>26.395</v>
      </c>
      <c r="F10175" s="2">
        <v>-631.5</v>
      </c>
      <c r="G10175" s="2">
        <v>-23.92</v>
      </c>
      <c r="H10175" s="2"/>
      <c r="I10175" s="2">
        <v>2008</v>
      </c>
      <c r="J10175" s="2">
        <v>20.08</v>
      </c>
      <c r="K10175" s="2">
        <v>0</v>
      </c>
      <c r="L10175" s="2">
        <v>100</v>
      </c>
      <c r="M10175" s="2" t="str">
        <f>"601766"</f>
        <v>601766</v>
      </c>
      <c r="N10175" s="2" t="str">
        <f>"A453612732"</f>
        <v>A453612732</v>
      </c>
      <c r="O10175" s="2" t="str">
        <f>"2639.50"</f>
        <v>2639.50</v>
      </c>
      <c r="P10175" s="2">
        <v>30</v>
      </c>
      <c r="Q10175" s="2">
        <f>P10175*B10175</f>
        <v>3000</v>
      </c>
      <c r="R10175" s="2">
        <f>(Q10175-O10175)/O10175*100</f>
        <v>13.6578897518469</v>
      </c>
    </row>
    <row r="10176" spans="1:18">
      <c r="A10176" s="2" t="s">
        <v>8</v>
      </c>
      <c r="B10176" s="2" t="s">
        <v>9</v>
      </c>
      <c r="C10176" s="4" t="s">
        <v>10</v>
      </c>
      <c r="D10176" s="4"/>
      <c r="E10176" s="4"/>
      <c r="F10176" s="2"/>
      <c r="G10176" s="2">
        <f>SUM(G10160:G10175)</f>
        <v>-178.38</v>
      </c>
      <c r="H10176" s="2"/>
      <c r="I10176" s="2"/>
      <c r="J10176" s="2"/>
      <c r="K10176" s="2"/>
      <c r="L10176" s="2"/>
      <c r="M10176" s="2"/>
      <c r="N10176" s="2"/>
      <c r="O10176" s="2"/>
      <c r="P10176" s="2"/>
      <c r="Q10176" s="2">
        <f>SUM(Q10160:Q10175)</f>
        <v>134800</v>
      </c>
      <c r="R10176" s="2"/>
    </row>
    <row r="10177" customFormat="1" spans="3:8">
      <c r="C10177" s="5"/>
      <c r="D10177" s="5"/>
      <c r="E10177" s="5"/>
      <c r="H10177" s="6">
        <v>42257</v>
      </c>
    </row>
    <row r="10178" customFormat="1" spans="10:10">
      <c r="J10178" s="6">
        <f>H10177+1</f>
        <v>42258</v>
      </c>
    </row>
    <row r="10179" customFormat="1" spans="2:11">
      <c r="B10179" t="s">
        <v>11</v>
      </c>
      <c r="K10179" s="7">
        <f ca="1">NOW()</f>
        <v>42259.9654398148</v>
      </c>
    </row>
    <row r="10180" customFormat="1" spans="9:9">
      <c r="I10180" t="e">
        <f>D10172+1</f>
        <v>#VALUE!</v>
      </c>
    </row>
    <row r="10181" customFormat="1"/>
    <row r="10182" spans="1:18">
      <c r="A10182" s="2" t="s">
        <v>0</v>
      </c>
      <c r="B10182" s="2" t="str">
        <f>"证券数量"</f>
        <v>证券数量</v>
      </c>
      <c r="C10182" s="2" t="s">
        <v>1</v>
      </c>
      <c r="D10182" s="2" t="str">
        <f>"价格币种"</f>
        <v>价格币种</v>
      </c>
      <c r="E10182" s="2" t="str">
        <f>"成本价"</f>
        <v>成本价</v>
      </c>
      <c r="F10182" s="2" t="str">
        <f>"浮动盈亏"</f>
        <v>浮动盈亏</v>
      </c>
      <c r="G10182" s="2" t="str">
        <f>"盈亏比例(%)"</f>
        <v>盈亏比例(%)</v>
      </c>
      <c r="H10182" s="2" t="str">
        <f>"折算汇率"</f>
        <v>折算汇率</v>
      </c>
      <c r="I10182" s="2" t="str">
        <f>"最新市值"</f>
        <v>最新市值</v>
      </c>
      <c r="J10182" s="2" t="str">
        <f>"当前价"</f>
        <v>当前价</v>
      </c>
      <c r="K10182" s="2" t="str">
        <f>"今买数量"</f>
        <v>今买数量</v>
      </c>
      <c r="L10182" s="2" t="str">
        <f>"今卖数量"</f>
        <v>今卖数量</v>
      </c>
      <c r="M10182" s="2" t="str">
        <f>"证券代码"</f>
        <v>证券代码</v>
      </c>
      <c r="N10182" s="2" t="str">
        <f>"股东代码"</f>
        <v>股东代码</v>
      </c>
      <c r="O10182" s="2" t="str">
        <f>"成本金额"</f>
        <v>成本金额</v>
      </c>
      <c r="P10182" s="2" t="s">
        <v>2</v>
      </c>
      <c r="Q10182" s="2"/>
      <c r="R10182" s="2" t="s">
        <v>3</v>
      </c>
    </row>
    <row r="10183" spans="1:18">
      <c r="A10183" s="2" t="s">
        <v>4</v>
      </c>
      <c r="B10183" s="9" t="s">
        <v>5</v>
      </c>
      <c r="C10183" s="9" t="s">
        <v>5</v>
      </c>
      <c r="D10183" s="2" t="str">
        <f t="shared" ref="D10183:D10198" si="3038">"人民币"</f>
        <v>人民币</v>
      </c>
      <c r="E10183" s="2">
        <v>19.758</v>
      </c>
      <c r="F10183" s="2">
        <v>-1294.53</v>
      </c>
      <c r="G10183" s="2">
        <v>-8.19</v>
      </c>
      <c r="H10183" s="9" t="s">
        <v>6</v>
      </c>
      <c r="I10183" s="2">
        <v>14512</v>
      </c>
      <c r="J10183" s="2">
        <v>18.14</v>
      </c>
      <c r="K10183" s="2">
        <v>0</v>
      </c>
      <c r="L10183" s="2">
        <v>0</v>
      </c>
      <c r="M10183" s="2" t="str">
        <f>"000936"</f>
        <v>000936</v>
      </c>
      <c r="N10183" s="2" t="str">
        <f t="shared" ref="N10183:N10186" si="3039">"0157472516"</f>
        <v>0157472516</v>
      </c>
      <c r="O10183" s="2" t="str">
        <f>"15806.53"</f>
        <v>15806.53</v>
      </c>
      <c r="P10183" s="2">
        <v>30</v>
      </c>
      <c r="Q10183" s="2">
        <f t="shared" ref="Q10183:Q10198" si="3040">P10183*B10183</f>
        <v>24000</v>
      </c>
      <c r="R10183" s="2">
        <f t="shared" ref="R10183:R10198" si="3041">(Q10183-O10183)/O10183*100</f>
        <v>51.835981711356</v>
      </c>
    </row>
    <row r="10184" spans="1:18">
      <c r="A10184" s="2" t="str">
        <f>"创业板B"</f>
        <v>创业板B</v>
      </c>
      <c r="B10184" s="2">
        <v>10000</v>
      </c>
      <c r="C10184" s="2">
        <v>10000</v>
      </c>
      <c r="D10184" s="2" t="str">
        <f>"人民币"</f>
        <v>人民币</v>
      </c>
      <c r="E10184" s="2">
        <v>1.116</v>
      </c>
      <c r="F10184" s="2">
        <v>-927.5</v>
      </c>
      <c r="G10184" s="2">
        <v>-8.33</v>
      </c>
      <c r="H10184" s="2"/>
      <c r="I10184" s="2">
        <v>10230</v>
      </c>
      <c r="J10184" s="2">
        <v>1.023</v>
      </c>
      <c r="K10184" s="2">
        <v>0</v>
      </c>
      <c r="L10184" s="2">
        <v>0</v>
      </c>
      <c r="M10184" s="2" t="str">
        <f>"150153"</f>
        <v>150153</v>
      </c>
      <c r="N10184" s="2" t="str">
        <f>"0157472516"</f>
        <v>0157472516</v>
      </c>
      <c r="O10184" s="2" t="str">
        <f>"11157.50"</f>
        <v>11157.50</v>
      </c>
      <c r="P10184" s="2">
        <v>1.3</v>
      </c>
      <c r="Q10184" s="2">
        <f>P10184*B10184</f>
        <v>13000</v>
      </c>
      <c r="R10184" s="2">
        <f>(Q10184-O10184)/O10184*100</f>
        <v>16.5135559041004</v>
      </c>
    </row>
    <row r="10185" spans="1:18">
      <c r="A10185" s="2" t="s">
        <v>7</v>
      </c>
      <c r="B10185" s="2">
        <v>600</v>
      </c>
      <c r="C10185" s="2">
        <v>600</v>
      </c>
      <c r="D10185" s="2" t="str">
        <f>"人民币"</f>
        <v>人民币</v>
      </c>
      <c r="E10185" s="2">
        <v>17.548</v>
      </c>
      <c r="F10185" s="2">
        <v>-310.88</v>
      </c>
      <c r="G10185" s="2">
        <v>-2.95</v>
      </c>
      <c r="H10185" s="2"/>
      <c r="I10185" s="2">
        <v>10218</v>
      </c>
      <c r="J10185" s="2">
        <v>17.03</v>
      </c>
      <c r="K10185" s="2">
        <v>0</v>
      </c>
      <c r="L10185" s="2">
        <v>0</v>
      </c>
      <c r="M10185" s="2" t="str">
        <f>"600008"</f>
        <v>600008</v>
      </c>
      <c r="N10185" s="2" t="str">
        <f t="shared" ref="N10185:N10188" si="3042">"A453612732"</f>
        <v>A453612732</v>
      </c>
      <c r="O10185" s="2" t="str">
        <f>"10528.88"</f>
        <v>10528.88</v>
      </c>
      <c r="P10185" s="2">
        <v>25</v>
      </c>
      <c r="Q10185" s="2">
        <f>P10185*B10185</f>
        <v>15000</v>
      </c>
      <c r="R10185" s="2">
        <f>(Q10185-O10185)/O10185*100</f>
        <v>42.4652954540274</v>
      </c>
    </row>
    <row r="10186" spans="1:18">
      <c r="A10186" s="2" t="str">
        <f>"华英农业"</f>
        <v>华英农业</v>
      </c>
      <c r="B10186" s="2">
        <v>600</v>
      </c>
      <c r="C10186" s="2">
        <v>300</v>
      </c>
      <c r="D10186" s="2" t="str">
        <f>"人民币"</f>
        <v>人民币</v>
      </c>
      <c r="E10186" s="2">
        <v>14.948</v>
      </c>
      <c r="F10186" s="2">
        <v>-418.66</v>
      </c>
      <c r="G10186" s="2">
        <v>-4.67</v>
      </c>
      <c r="H10186" s="2"/>
      <c r="I10186" s="2">
        <v>8550</v>
      </c>
      <c r="J10186" s="2">
        <v>14.25</v>
      </c>
      <c r="K10186" s="2">
        <v>300</v>
      </c>
      <c r="L10186" s="2">
        <v>0</v>
      </c>
      <c r="M10186" s="2" t="str">
        <f>"002321"</f>
        <v>002321</v>
      </c>
      <c r="N10186" s="2" t="str">
        <f>"0157472516"</f>
        <v>0157472516</v>
      </c>
      <c r="O10186" s="2" t="str">
        <f>"8968.66"</f>
        <v>8968.66</v>
      </c>
      <c r="P10186" s="2">
        <v>25</v>
      </c>
      <c r="Q10186" s="2">
        <f>P10186*B10186</f>
        <v>15000</v>
      </c>
      <c r="R10186" s="2">
        <f>(Q10186-O10186)/O10186*100</f>
        <v>67.2490650777262</v>
      </c>
    </row>
    <row r="10187" spans="1:18">
      <c r="A10187" s="2" t="str">
        <f>"*ST阳化"</f>
        <v>*ST阳化</v>
      </c>
      <c r="B10187" s="2">
        <v>900</v>
      </c>
      <c r="C10187" s="2">
        <v>600</v>
      </c>
      <c r="D10187" s="2" t="str">
        <f>"人民币"</f>
        <v>人民币</v>
      </c>
      <c r="E10187" s="2">
        <v>7.599</v>
      </c>
      <c r="F10187" s="2">
        <v>-80.2</v>
      </c>
      <c r="G10187" s="2">
        <v>-1.17</v>
      </c>
      <c r="H10187" s="2"/>
      <c r="I10187" s="2">
        <v>6759</v>
      </c>
      <c r="J10187" s="2">
        <v>7.51</v>
      </c>
      <c r="K10187" s="2">
        <v>300</v>
      </c>
      <c r="L10187" s="2">
        <v>0</v>
      </c>
      <c r="M10187" s="2" t="str">
        <f>"600691"</f>
        <v>600691</v>
      </c>
      <c r="N10187" s="2" t="str">
        <f>"A453612732"</f>
        <v>A453612732</v>
      </c>
      <c r="O10187" s="2" t="str">
        <f>"6839.20"</f>
        <v>6839.20</v>
      </c>
      <c r="P10187" s="2">
        <v>11</v>
      </c>
      <c r="Q10187" s="2">
        <f>P10187*B10187</f>
        <v>9900</v>
      </c>
      <c r="R10187" s="2">
        <f>(Q10187-O10187)/O10187*100</f>
        <v>44.7537723710376</v>
      </c>
    </row>
    <row r="10188" spans="1:18">
      <c r="A10188" s="2" t="str">
        <f>"雪峰科技"</f>
        <v>雪峰科技</v>
      </c>
      <c r="B10188" s="2">
        <v>200</v>
      </c>
      <c r="C10188" s="2">
        <v>100</v>
      </c>
      <c r="D10188" s="2" t="str">
        <f>"人民币"</f>
        <v>人民币</v>
      </c>
      <c r="E10188" s="2">
        <v>37.898</v>
      </c>
      <c r="F10188" s="2">
        <v>-1239.59</v>
      </c>
      <c r="G10188" s="2">
        <v>-16.35</v>
      </c>
      <c r="H10188" s="2"/>
      <c r="I10188" s="2">
        <v>6340</v>
      </c>
      <c r="J10188" s="2">
        <v>31.7</v>
      </c>
      <c r="K10188" s="2">
        <v>100</v>
      </c>
      <c r="L10188" s="2">
        <v>0</v>
      </c>
      <c r="M10188" s="2" t="str">
        <f>"603227"</f>
        <v>603227</v>
      </c>
      <c r="N10188" s="2" t="str">
        <f>"A453612732"</f>
        <v>A453612732</v>
      </c>
      <c r="O10188" s="2" t="str">
        <f>"7579.59"</f>
        <v>7579.59</v>
      </c>
      <c r="P10188" s="2">
        <v>42</v>
      </c>
      <c r="Q10188" s="2">
        <f>P10188*B10188</f>
        <v>8400</v>
      </c>
      <c r="R10188" s="2">
        <f>(Q10188-O10188)/O10188*100</f>
        <v>10.8239363870605</v>
      </c>
    </row>
    <row r="10189" spans="1:18">
      <c r="A10189" s="2" t="str">
        <f>"三花股份"</f>
        <v>三花股份</v>
      </c>
      <c r="B10189" s="2">
        <v>400</v>
      </c>
      <c r="C10189" s="2">
        <v>400</v>
      </c>
      <c r="D10189" s="2" t="str">
        <f>"人民币"</f>
        <v>人民币</v>
      </c>
      <c r="E10189" s="2">
        <v>13.737</v>
      </c>
      <c r="F10189" s="2">
        <v>69.25</v>
      </c>
      <c r="G10189" s="2">
        <v>1.26</v>
      </c>
      <c r="H10189" s="2"/>
      <c r="I10189" s="2">
        <v>5564</v>
      </c>
      <c r="J10189" s="2">
        <v>13.91</v>
      </c>
      <c r="K10189" s="2">
        <v>0</v>
      </c>
      <c r="L10189" s="2">
        <v>0</v>
      </c>
      <c r="M10189" s="2" t="str">
        <f>"002050"</f>
        <v>002050</v>
      </c>
      <c r="N10189" s="2" t="str">
        <f t="shared" ref="N10189:N10194" si="3043">"0157472516"</f>
        <v>0157472516</v>
      </c>
      <c r="O10189" s="2" t="str">
        <f>"5494.75"</f>
        <v>5494.75</v>
      </c>
      <c r="P10189" s="2">
        <v>20</v>
      </c>
      <c r="Q10189" s="2">
        <f>P10189*B10189</f>
        <v>8000</v>
      </c>
      <c r="R10189" s="2">
        <f>(Q10189-O10189)/O10189*100</f>
        <v>45.5935210883116</v>
      </c>
    </row>
    <row r="10190" spans="1:18">
      <c r="A10190" s="2" t="str">
        <f>"农 产 品"</f>
        <v>农 产 品</v>
      </c>
      <c r="B10190" s="2">
        <v>200</v>
      </c>
      <c r="C10190" s="2">
        <v>200</v>
      </c>
      <c r="D10190" s="2" t="str">
        <f>"人民币"</f>
        <v>人民币</v>
      </c>
      <c r="E10190" s="2">
        <v>25.665</v>
      </c>
      <c r="F10190" s="2">
        <v>-601</v>
      </c>
      <c r="G10190" s="2">
        <v>-11.71</v>
      </c>
      <c r="H10190" s="2"/>
      <c r="I10190" s="2">
        <v>4532</v>
      </c>
      <c r="J10190" s="2">
        <v>22.66</v>
      </c>
      <c r="K10190" s="2">
        <v>0</v>
      </c>
      <c r="L10190" s="2">
        <v>0</v>
      </c>
      <c r="M10190" s="2" t="str">
        <f>"000061"</f>
        <v>000061</v>
      </c>
      <c r="N10190" s="2" t="str">
        <f>"0157472516"</f>
        <v>0157472516</v>
      </c>
      <c r="O10190" s="2" t="str">
        <f>"5133.00"</f>
        <v>5133.00</v>
      </c>
      <c r="P10190" s="2">
        <v>35</v>
      </c>
      <c r="Q10190" s="2">
        <f>P10190*B10190</f>
        <v>7000</v>
      </c>
      <c r="R10190" s="2">
        <f>(Q10190-O10190)/O10190*100</f>
        <v>36.3724917202416</v>
      </c>
    </row>
    <row r="10191" spans="1:18">
      <c r="A10191" s="2" t="str">
        <f>"北京城建"</f>
        <v>北京城建</v>
      </c>
      <c r="B10191" s="2">
        <v>200</v>
      </c>
      <c r="C10191" s="2">
        <v>200</v>
      </c>
      <c r="D10191" s="2" t="str">
        <f>"人民币"</f>
        <v>人民币</v>
      </c>
      <c r="E10191" s="2">
        <v>24.605</v>
      </c>
      <c r="F10191" s="2">
        <v>-394.99</v>
      </c>
      <c r="G10191" s="2">
        <v>-8.03</v>
      </c>
      <c r="H10191" s="2"/>
      <c r="I10191" s="2">
        <v>4526</v>
      </c>
      <c r="J10191" s="2">
        <v>22.63</v>
      </c>
      <c r="K10191" s="2">
        <v>0</v>
      </c>
      <c r="L10191" s="2">
        <v>0</v>
      </c>
      <c r="M10191" s="2" t="str">
        <f>"600266"</f>
        <v>600266</v>
      </c>
      <c r="N10191" s="2" t="str">
        <f t="shared" ref="N10191:N10193" si="3044">"A453612732"</f>
        <v>A453612732</v>
      </c>
      <c r="O10191" s="2" t="str">
        <f>"4920.99"</f>
        <v>4920.99</v>
      </c>
      <c r="P10191" s="2">
        <v>28</v>
      </c>
      <c r="Q10191" s="2">
        <f>P10191*B10191</f>
        <v>5600</v>
      </c>
      <c r="R10191" s="2">
        <f>(Q10191-O10191)/O10191*100</f>
        <v>13.7982397850839</v>
      </c>
    </row>
    <row r="10192" spans="1:18">
      <c r="A10192" s="2" t="str">
        <f>"上汽集团"</f>
        <v>上汽集团</v>
      </c>
      <c r="B10192" s="2">
        <v>200</v>
      </c>
      <c r="C10192" s="2">
        <v>200</v>
      </c>
      <c r="D10192" s="2" t="str">
        <f>"人民币"</f>
        <v>人民币</v>
      </c>
      <c r="E10192" s="2">
        <v>24.736</v>
      </c>
      <c r="F10192" s="2">
        <v>-449.12</v>
      </c>
      <c r="G10192" s="2">
        <v>-9.08</v>
      </c>
      <c r="H10192" s="2"/>
      <c r="I10192" s="2">
        <v>4498</v>
      </c>
      <c r="J10192" s="2">
        <v>22.49</v>
      </c>
      <c r="K10192" s="2">
        <v>0</v>
      </c>
      <c r="L10192" s="2">
        <v>0</v>
      </c>
      <c r="M10192" s="2" t="str">
        <f>"600104"</f>
        <v>600104</v>
      </c>
      <c r="N10192" s="2" t="str">
        <f>"A453612732"</f>
        <v>A453612732</v>
      </c>
      <c r="O10192" s="2" t="str">
        <f>"4947.12"</f>
        <v>4947.12</v>
      </c>
      <c r="P10192" s="2">
        <v>35</v>
      </c>
      <c r="Q10192" s="2">
        <f>P10192*B10192</f>
        <v>7000</v>
      </c>
      <c r="R10192" s="2">
        <f>(Q10192-O10192)/O10192*100</f>
        <v>41.4964666310904</v>
      </c>
    </row>
    <row r="10193" spans="1:18">
      <c r="A10193" s="2" t="str">
        <f>"中海集运"</f>
        <v>中海集运</v>
      </c>
      <c r="B10193" s="2">
        <v>400</v>
      </c>
      <c r="C10193" s="2">
        <v>400</v>
      </c>
      <c r="D10193" s="2" t="str">
        <f>"人民币"</f>
        <v>人民币</v>
      </c>
      <c r="E10193" s="2">
        <v>9.099</v>
      </c>
      <c r="F10193" s="2">
        <v>-167.68</v>
      </c>
      <c r="G10193" s="2">
        <v>-4.6</v>
      </c>
      <c r="H10193" s="2"/>
      <c r="I10193" s="2">
        <v>3472</v>
      </c>
      <c r="J10193" s="2">
        <v>8.68</v>
      </c>
      <c r="K10193" s="2">
        <v>0</v>
      </c>
      <c r="L10193" s="2">
        <v>0</v>
      </c>
      <c r="M10193" s="2" t="str">
        <f>"601866"</f>
        <v>601866</v>
      </c>
      <c r="N10193" s="2" t="str">
        <f>"A453612732"</f>
        <v>A453612732</v>
      </c>
      <c r="O10193" s="2" t="str">
        <f>"3639.68"</f>
        <v>3639.68</v>
      </c>
      <c r="P10193" s="2">
        <v>12</v>
      </c>
      <c r="Q10193" s="2">
        <f>P10193*B10193</f>
        <v>4800</v>
      </c>
      <c r="R10193" s="2">
        <f>(Q10193-O10193)/O10193*100</f>
        <v>31.8797256901706</v>
      </c>
    </row>
    <row r="10194" spans="1:18">
      <c r="A10194" s="2" t="str">
        <f>"中航军B"</f>
        <v>中航军B</v>
      </c>
      <c r="B10194" s="2">
        <v>3000</v>
      </c>
      <c r="C10194" s="2">
        <v>3000</v>
      </c>
      <c r="D10194" s="2" t="str">
        <f>"人民币"</f>
        <v>人民币</v>
      </c>
      <c r="E10194" s="2">
        <v>0.972</v>
      </c>
      <c r="F10194" s="2">
        <v>-62</v>
      </c>
      <c r="G10194" s="2">
        <v>-2.16</v>
      </c>
      <c r="H10194" s="2"/>
      <c r="I10194" s="2">
        <v>2853</v>
      </c>
      <c r="J10194" s="2">
        <v>0.951</v>
      </c>
      <c r="K10194" s="2">
        <v>0</v>
      </c>
      <c r="L10194" s="2">
        <v>0</v>
      </c>
      <c r="M10194" s="2" t="str">
        <f>"150222"</f>
        <v>150222</v>
      </c>
      <c r="N10194" s="2" t="str">
        <f>"0157472516"</f>
        <v>0157472516</v>
      </c>
      <c r="O10194" s="2" t="str">
        <f>"2915.00"</f>
        <v>2915.00</v>
      </c>
      <c r="P10194" s="2">
        <v>1.1</v>
      </c>
      <c r="Q10194" s="2">
        <f>P10194*B10194</f>
        <v>3300</v>
      </c>
      <c r="R10194" s="2">
        <f>(Q10194-O10194)/O10194*100</f>
        <v>13.2075471698113</v>
      </c>
    </row>
    <row r="10195" spans="1:18">
      <c r="A10195" s="2" t="str">
        <f>"华贸物流"</f>
        <v>华贸物流</v>
      </c>
      <c r="B10195" s="2">
        <v>200</v>
      </c>
      <c r="C10195" s="2">
        <v>200</v>
      </c>
      <c r="D10195" s="2" t="str">
        <f>"人民币"</f>
        <v>人民币</v>
      </c>
      <c r="E10195" s="2">
        <v>16.576</v>
      </c>
      <c r="F10195" s="2">
        <v>-473.12</v>
      </c>
      <c r="G10195" s="2">
        <v>-14.27</v>
      </c>
      <c r="H10195" s="2"/>
      <c r="I10195" s="2">
        <v>2842</v>
      </c>
      <c r="J10195" s="2">
        <v>14.21</v>
      </c>
      <c r="K10195" s="2">
        <v>0</v>
      </c>
      <c r="L10195" s="2">
        <v>0</v>
      </c>
      <c r="M10195" s="2" t="str">
        <f>"603128"</f>
        <v>603128</v>
      </c>
      <c r="N10195" s="2" t="str">
        <f t="shared" ref="N10195:N10198" si="3045">"A453612732"</f>
        <v>A453612732</v>
      </c>
      <c r="O10195" s="2" t="str">
        <f>"3315.12"</f>
        <v>3315.12</v>
      </c>
      <c r="P10195" s="2">
        <v>20</v>
      </c>
      <c r="Q10195" s="2">
        <f>P10195*B10195</f>
        <v>4000</v>
      </c>
      <c r="R10195" s="2">
        <f>(Q10195-O10195)/O10195*100</f>
        <v>20.6592823185888</v>
      </c>
    </row>
    <row r="10196" spans="1:18">
      <c r="A10196" s="2" t="str">
        <f>"盛达矿业"</f>
        <v>盛达矿业</v>
      </c>
      <c r="B10196" s="2">
        <v>100</v>
      </c>
      <c r="C10196" s="2">
        <v>100</v>
      </c>
      <c r="D10196" s="2" t="str">
        <f>"人民币"</f>
        <v>人民币</v>
      </c>
      <c r="E10196" s="2">
        <v>38.308</v>
      </c>
      <c r="F10196" s="2">
        <v>-1175.77</v>
      </c>
      <c r="G10196" s="2">
        <v>-30.69</v>
      </c>
      <c r="H10196" s="2"/>
      <c r="I10196" s="2">
        <v>2655</v>
      </c>
      <c r="J10196" s="2">
        <v>26.55</v>
      </c>
      <c r="K10196" s="2">
        <v>0</v>
      </c>
      <c r="L10196" s="2">
        <v>100</v>
      </c>
      <c r="M10196" s="2" t="str">
        <f>"000603"</f>
        <v>000603</v>
      </c>
      <c r="N10196" s="2" t="str">
        <f>"0157472516"</f>
        <v>0157472516</v>
      </c>
      <c r="O10196" s="2" t="str">
        <f>"3830.77"</f>
        <v>3830.77</v>
      </c>
      <c r="P10196" s="2">
        <v>40</v>
      </c>
      <c r="Q10196" s="2">
        <f>P10196*B10196</f>
        <v>4000</v>
      </c>
      <c r="R10196" s="2">
        <f>(Q10196-O10196)/O10196*100</f>
        <v>4.41764971533138</v>
      </c>
    </row>
    <row r="10197" spans="1:18">
      <c r="A10197" s="2" t="str">
        <f>"大众交通"</f>
        <v>大众交通</v>
      </c>
      <c r="B10197" s="2">
        <v>100</v>
      </c>
      <c r="C10197" s="2">
        <v>100</v>
      </c>
      <c r="D10197" s="2" t="str">
        <f>"人民币"</f>
        <v>人民币</v>
      </c>
      <c r="E10197" s="2">
        <v>30.941</v>
      </c>
      <c r="F10197" s="2">
        <v>-1037.13</v>
      </c>
      <c r="G10197" s="2">
        <v>-33.52</v>
      </c>
      <c r="H10197" s="2"/>
      <c r="I10197" s="2">
        <v>2057</v>
      </c>
      <c r="J10197" s="2">
        <v>20.57</v>
      </c>
      <c r="K10197" s="2">
        <v>0</v>
      </c>
      <c r="L10197" s="2">
        <v>0</v>
      </c>
      <c r="M10197" s="2" t="str">
        <f>"600611"</f>
        <v>600611</v>
      </c>
      <c r="N10197" s="2" t="str">
        <f>"A453612732"</f>
        <v>A453612732</v>
      </c>
      <c r="O10197" s="2" t="str">
        <f>"3094.13"</f>
        <v>3094.13</v>
      </c>
      <c r="P10197" s="2">
        <v>28</v>
      </c>
      <c r="Q10197" s="2">
        <f>P10197*B10197</f>
        <v>2800</v>
      </c>
      <c r="R10197" s="2">
        <f>(Q10197-O10197)/O10197*100</f>
        <v>-9.50606470962759</v>
      </c>
    </row>
    <row r="10198" spans="1:18">
      <c r="A10198" s="2" t="str">
        <f>"中国中车"</f>
        <v>中国中车</v>
      </c>
      <c r="B10198" s="2">
        <v>100</v>
      </c>
      <c r="C10198" s="2">
        <v>100</v>
      </c>
      <c r="D10198" s="2" t="str">
        <f>"人民币"</f>
        <v>人民币</v>
      </c>
      <c r="E10198" s="2">
        <v>26.395</v>
      </c>
      <c r="F10198" s="2">
        <v>-631.5</v>
      </c>
      <c r="G10198" s="2">
        <v>-23.92</v>
      </c>
      <c r="H10198" s="2"/>
      <c r="I10198" s="2">
        <v>2008</v>
      </c>
      <c r="J10198" s="2">
        <v>20.08</v>
      </c>
      <c r="K10198" s="2">
        <v>0</v>
      </c>
      <c r="L10198" s="2">
        <v>100</v>
      </c>
      <c r="M10198" s="2" t="str">
        <f>"601766"</f>
        <v>601766</v>
      </c>
      <c r="N10198" s="2" t="str">
        <f>"A453612732"</f>
        <v>A453612732</v>
      </c>
      <c r="O10198" s="2" t="str">
        <f>"2639.50"</f>
        <v>2639.50</v>
      </c>
      <c r="P10198" s="2">
        <v>30</v>
      </c>
      <c r="Q10198" s="2">
        <f>P10198*B10198</f>
        <v>3000</v>
      </c>
      <c r="R10198" s="2">
        <f>(Q10198-O10198)/O10198*100</f>
        <v>13.6578897518469</v>
      </c>
    </row>
    <row r="10199" spans="1:18">
      <c r="A10199" s="2" t="s">
        <v>8</v>
      </c>
      <c r="B10199" s="2" t="s">
        <v>9</v>
      </c>
      <c r="C10199" s="4" t="s">
        <v>10</v>
      </c>
      <c r="D10199" s="4"/>
      <c r="E10199" s="4"/>
      <c r="F10199" s="2"/>
      <c r="G10199" s="2">
        <f>SUM(G10183:G10198)</f>
        <v>-178.38</v>
      </c>
      <c r="H10199" s="2"/>
      <c r="I10199" s="2"/>
      <c r="J10199" s="2"/>
      <c r="K10199" s="2"/>
      <c r="L10199" s="2"/>
      <c r="M10199" s="2"/>
      <c r="N10199" s="2"/>
      <c r="O10199" s="2"/>
      <c r="P10199" s="2"/>
      <c r="Q10199" s="2">
        <f>SUM(Q10183:Q10198)</f>
        <v>134800</v>
      </c>
      <c r="R10199" s="2"/>
    </row>
    <row r="10200" customFormat="1" spans="3:8">
      <c r="C10200" s="5"/>
      <c r="D10200" s="5"/>
      <c r="E10200" s="5"/>
      <c r="H10200" s="6">
        <v>42257</v>
      </c>
    </row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spans="2:18">
      <c r="B10212" s="2" t="str">
        <f>"币种"</f>
        <v>币种</v>
      </c>
      <c r="C10212" s="2" t="str">
        <f>"余额"</f>
        <v>余额</v>
      </c>
      <c r="D10212" s="2" t="str">
        <f>"可用"</f>
        <v>可用</v>
      </c>
      <c r="E10212" s="2" t="str">
        <f>"可取"</f>
        <v>可取</v>
      </c>
      <c r="F10212" s="2" t="str">
        <f>"参考市值"</f>
        <v>参考市值</v>
      </c>
      <c r="G10212" s="2" t="str">
        <f>"资产"</f>
        <v>资产</v>
      </c>
      <c r="H10212" s="2" t="str">
        <f>"盈亏"</f>
        <v>盈亏</v>
      </c>
      <c r="I10212" s="2"/>
      <c r="J10212" s="2"/>
      <c r="K10212" s="2"/>
      <c r="L10212" s="2"/>
      <c r="M10212" s="2"/>
      <c r="N10212" s="2"/>
      <c r="O10212" s="2"/>
      <c r="P10212" s="2"/>
      <c r="Q10212" s="2"/>
      <c r="R10212" s="2"/>
    </row>
    <row r="10213" spans="2:18">
      <c r="B10213" s="2" t="str">
        <f>"人民币"</f>
        <v>人民币</v>
      </c>
      <c r="C10213" s="2" t="str">
        <f>"5508.71"</f>
        <v>5508.71</v>
      </c>
      <c r="D10213" s="2" t="str">
        <f>"138.54"</f>
        <v>138.54</v>
      </c>
      <c r="E10213" s="2" t="str">
        <f>"138.54"</f>
        <v>138.54</v>
      </c>
      <c r="F10213" s="2" t="str">
        <f>"91616.00"</f>
        <v>91616.00</v>
      </c>
      <c r="G10213" s="2" t="str">
        <f>"91754.54"</f>
        <v>91754.54</v>
      </c>
      <c r="H10213" s="2" t="str">
        <f>"-9194.42"</f>
        <v>-9194.42</v>
      </c>
      <c r="I10213" s="2"/>
      <c r="J10213" s="2"/>
      <c r="K10213" s="2"/>
      <c r="L10213" s="2"/>
      <c r="M10213" s="2"/>
      <c r="N10213" s="2"/>
      <c r="O10213" s="2"/>
      <c r="P10213" s="2"/>
      <c r="Q10213" s="2"/>
      <c r="R10213" s="2"/>
    </row>
    <row r="10214" spans="2:18"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  <c r="R10214" s="8"/>
    </row>
    <row r="10215" spans="2:18">
      <c r="B10215" s="2" t="s">
        <v>0</v>
      </c>
      <c r="C10215" s="2" t="str">
        <f>"证券数量"</f>
        <v>证券数量</v>
      </c>
      <c r="D10215" s="2" t="s">
        <v>1</v>
      </c>
      <c r="E10215" s="2" t="str">
        <f>"价格币种"</f>
        <v>价格币种</v>
      </c>
      <c r="F10215" s="2" t="str">
        <f>"成本价"</f>
        <v>成本价</v>
      </c>
      <c r="G10215" s="2" t="str">
        <f>"浮动盈亏"</f>
        <v>浮动盈亏</v>
      </c>
      <c r="H10215" s="2" t="str">
        <f>"盈亏比例(%)"</f>
        <v>盈亏比例(%)</v>
      </c>
      <c r="I10215" s="2" t="str">
        <f>"折算汇率"</f>
        <v>折算汇率</v>
      </c>
      <c r="J10215" s="2" t="str">
        <f>"最新市值"</f>
        <v>最新市值</v>
      </c>
      <c r="K10215" s="2" t="str">
        <f>"当前价"</f>
        <v>当前价</v>
      </c>
      <c r="L10215" s="2" t="str">
        <f>"今买数量"</f>
        <v>今买数量</v>
      </c>
      <c r="M10215" s="2" t="str">
        <f>"今卖数量"</f>
        <v>今卖数量</v>
      </c>
      <c r="N10215" s="2" t="str">
        <f>"证券代码"</f>
        <v>证券代码</v>
      </c>
      <c r="O10215" s="2" t="str">
        <f>"股东代码"</f>
        <v>股东代码</v>
      </c>
      <c r="P10215" s="2" t="str">
        <f>"成本金额"</f>
        <v>成本金额</v>
      </c>
      <c r="Q10215" s="2" t="s">
        <v>2</v>
      </c>
      <c r="R10215" s="2"/>
    </row>
    <row r="10216" spans="2:18">
      <c r="B10216" s="2" t="s">
        <v>4</v>
      </c>
      <c r="C10216" s="9" t="s">
        <v>5</v>
      </c>
      <c r="D10216" s="9" t="s">
        <v>5</v>
      </c>
      <c r="E10216" s="2" t="str">
        <f t="shared" ref="E10216:E10231" si="3046">"人民币"</f>
        <v>人民币</v>
      </c>
      <c r="F10216" s="2">
        <v>19.758</v>
      </c>
      <c r="G10216" s="2">
        <v>-1294.53</v>
      </c>
      <c r="H10216" s="2">
        <v>-8.19</v>
      </c>
      <c r="I10216" s="9" t="s">
        <v>6</v>
      </c>
      <c r="J10216" s="2">
        <v>14512</v>
      </c>
      <c r="K10216" s="2">
        <v>18.14</v>
      </c>
      <c r="L10216" s="2">
        <v>0</v>
      </c>
      <c r="M10216" s="2">
        <v>0</v>
      </c>
      <c r="N10216" s="2" t="str">
        <f>"000936"</f>
        <v>000936</v>
      </c>
      <c r="O10216" s="2" t="str">
        <f t="shared" ref="O10216:O10219" si="3047">"0157472516"</f>
        <v>0157472516</v>
      </c>
      <c r="P10216" s="2" t="str">
        <f>"15806.53"</f>
        <v>15806.53</v>
      </c>
      <c r="Q10216" s="2">
        <v>30</v>
      </c>
      <c r="R10216" s="2">
        <f t="shared" ref="R10216:R10231" si="3048">Q10216*C10216</f>
        <v>24000</v>
      </c>
    </row>
    <row r="10217" spans="2:18">
      <c r="B10217" s="2" t="str">
        <f>"创业板B"</f>
        <v>创业板B</v>
      </c>
      <c r="C10217" s="2">
        <v>10000</v>
      </c>
      <c r="D10217" s="2">
        <v>10000</v>
      </c>
      <c r="E10217" s="2" t="str">
        <f>"人民币"</f>
        <v>人民币</v>
      </c>
      <c r="F10217" s="2">
        <v>1.116</v>
      </c>
      <c r="G10217" s="2">
        <v>-927.5</v>
      </c>
      <c r="H10217" s="2">
        <v>-8.33</v>
      </c>
      <c r="I10217" s="2"/>
      <c r="J10217" s="2">
        <v>10230</v>
      </c>
      <c r="K10217" s="2">
        <v>1.023</v>
      </c>
      <c r="L10217" s="2">
        <v>0</v>
      </c>
      <c r="M10217" s="2">
        <v>0</v>
      </c>
      <c r="N10217" s="2" t="str">
        <f>"150153"</f>
        <v>150153</v>
      </c>
      <c r="O10217" s="2" t="str">
        <f>"0157472516"</f>
        <v>0157472516</v>
      </c>
      <c r="P10217" s="2" t="str">
        <f>"11157.50"</f>
        <v>11157.50</v>
      </c>
      <c r="Q10217" s="2">
        <v>1.3</v>
      </c>
      <c r="R10217" s="2">
        <f>Q10217*C10217</f>
        <v>13000</v>
      </c>
    </row>
    <row r="10218" spans="2:18">
      <c r="B10218" s="2" t="s">
        <v>7</v>
      </c>
      <c r="C10218" s="2">
        <v>600</v>
      </c>
      <c r="D10218" s="2">
        <v>600</v>
      </c>
      <c r="E10218" s="2" t="str">
        <f>"人民币"</f>
        <v>人民币</v>
      </c>
      <c r="F10218" s="2">
        <v>17.548</v>
      </c>
      <c r="G10218" s="2">
        <v>-310.88</v>
      </c>
      <c r="H10218" s="2">
        <v>-2.95</v>
      </c>
      <c r="I10218" s="2"/>
      <c r="J10218" s="2">
        <v>10218</v>
      </c>
      <c r="K10218" s="2">
        <v>17.03</v>
      </c>
      <c r="L10218" s="2">
        <v>0</v>
      </c>
      <c r="M10218" s="2">
        <v>0</v>
      </c>
      <c r="N10218" s="2" t="str">
        <f>"600008"</f>
        <v>600008</v>
      </c>
      <c r="O10218" s="2" t="str">
        <f t="shared" ref="O10218:O10221" si="3049">"A453612732"</f>
        <v>A453612732</v>
      </c>
      <c r="P10218" s="2" t="str">
        <f>"10528.88"</f>
        <v>10528.88</v>
      </c>
      <c r="Q10218" s="2">
        <v>25</v>
      </c>
      <c r="R10218" s="2">
        <f>Q10218*C10218</f>
        <v>15000</v>
      </c>
    </row>
    <row r="10219" spans="2:18">
      <c r="B10219" s="2" t="str">
        <f>"华英农业"</f>
        <v>华英农业</v>
      </c>
      <c r="C10219" s="2">
        <v>600</v>
      </c>
      <c r="D10219" s="2">
        <v>300</v>
      </c>
      <c r="E10219" s="2" t="str">
        <f>"人民币"</f>
        <v>人民币</v>
      </c>
      <c r="F10219" s="2">
        <v>14.948</v>
      </c>
      <c r="G10219" s="2">
        <v>-418.66</v>
      </c>
      <c r="H10219" s="2">
        <v>-4.67</v>
      </c>
      <c r="I10219" s="2"/>
      <c r="J10219" s="2">
        <v>8550</v>
      </c>
      <c r="K10219" s="2">
        <v>14.25</v>
      </c>
      <c r="L10219" s="2">
        <v>300</v>
      </c>
      <c r="M10219" s="2">
        <v>0</v>
      </c>
      <c r="N10219" s="2" t="str">
        <f>"002321"</f>
        <v>002321</v>
      </c>
      <c r="O10219" s="2" t="str">
        <f>"0157472516"</f>
        <v>0157472516</v>
      </c>
      <c r="P10219" s="2" t="str">
        <f>"8968.66"</f>
        <v>8968.66</v>
      </c>
      <c r="Q10219" s="2">
        <v>25</v>
      </c>
      <c r="R10219" s="2">
        <f>Q10219*C10219</f>
        <v>15000</v>
      </c>
    </row>
    <row r="10220" spans="2:18">
      <c r="B10220" s="2" t="str">
        <f>"*ST阳化"</f>
        <v>*ST阳化</v>
      </c>
      <c r="C10220" s="2">
        <v>900</v>
      </c>
      <c r="D10220" s="2">
        <v>600</v>
      </c>
      <c r="E10220" s="2" t="str">
        <f>"人民币"</f>
        <v>人民币</v>
      </c>
      <c r="F10220" s="2">
        <v>7.599</v>
      </c>
      <c r="G10220" s="2">
        <v>-80.2</v>
      </c>
      <c r="H10220" s="2">
        <v>-1.17</v>
      </c>
      <c r="I10220" s="2"/>
      <c r="J10220" s="2">
        <v>6759</v>
      </c>
      <c r="K10220" s="2">
        <v>7.51</v>
      </c>
      <c r="L10220" s="2">
        <v>300</v>
      </c>
      <c r="M10220" s="2">
        <v>0</v>
      </c>
      <c r="N10220" s="2" t="str">
        <f>"600691"</f>
        <v>600691</v>
      </c>
      <c r="O10220" s="2" t="str">
        <f>"A453612732"</f>
        <v>A453612732</v>
      </c>
      <c r="P10220" s="2" t="str">
        <f>"6839.20"</f>
        <v>6839.20</v>
      </c>
      <c r="Q10220" s="2">
        <v>11</v>
      </c>
      <c r="R10220" s="2">
        <f>Q10220*C10220</f>
        <v>9900</v>
      </c>
    </row>
    <row r="10221" spans="2:18">
      <c r="B10221" s="2" t="str">
        <f>"雪峰科技"</f>
        <v>雪峰科技</v>
      </c>
      <c r="C10221" s="2">
        <v>200</v>
      </c>
      <c r="D10221" s="2">
        <v>100</v>
      </c>
      <c r="E10221" s="2" t="str">
        <f>"人民币"</f>
        <v>人民币</v>
      </c>
      <c r="F10221" s="2">
        <v>37.898</v>
      </c>
      <c r="G10221" s="2">
        <v>-1239.59</v>
      </c>
      <c r="H10221" s="2">
        <v>-16.35</v>
      </c>
      <c r="I10221" s="2"/>
      <c r="J10221" s="2">
        <v>6340</v>
      </c>
      <c r="K10221" s="2">
        <v>31.7</v>
      </c>
      <c r="L10221" s="2">
        <v>100</v>
      </c>
      <c r="M10221" s="2">
        <v>0</v>
      </c>
      <c r="N10221" s="2" t="str">
        <f>"603227"</f>
        <v>603227</v>
      </c>
      <c r="O10221" s="2" t="str">
        <f>"A453612732"</f>
        <v>A453612732</v>
      </c>
      <c r="P10221" s="2" t="str">
        <f>"7579.59"</f>
        <v>7579.59</v>
      </c>
      <c r="Q10221" s="2">
        <v>42</v>
      </c>
      <c r="R10221" s="2">
        <f>Q10221*C10221</f>
        <v>8400</v>
      </c>
    </row>
    <row r="10222" spans="2:18">
      <c r="B10222" s="2" t="str">
        <f>"三花股份"</f>
        <v>三花股份</v>
      </c>
      <c r="C10222" s="2">
        <v>400</v>
      </c>
      <c r="D10222" s="2">
        <v>400</v>
      </c>
      <c r="E10222" s="2" t="str">
        <f>"人民币"</f>
        <v>人民币</v>
      </c>
      <c r="F10222" s="2">
        <v>13.737</v>
      </c>
      <c r="G10222" s="2">
        <v>69.25</v>
      </c>
      <c r="H10222" s="2">
        <v>1.26</v>
      </c>
      <c r="I10222" s="2"/>
      <c r="J10222" s="2">
        <v>5564</v>
      </c>
      <c r="K10222" s="2">
        <v>13.91</v>
      </c>
      <c r="L10222" s="2">
        <v>0</v>
      </c>
      <c r="M10222" s="2">
        <v>0</v>
      </c>
      <c r="N10222" s="2" t="str">
        <f>"002050"</f>
        <v>002050</v>
      </c>
      <c r="O10222" s="2" t="str">
        <f t="shared" ref="O10222:O10227" si="3050">"0157472516"</f>
        <v>0157472516</v>
      </c>
      <c r="P10222" s="2" t="str">
        <f>"5494.75"</f>
        <v>5494.75</v>
      </c>
      <c r="Q10222" s="2">
        <v>20</v>
      </c>
      <c r="R10222" s="2">
        <f>Q10222*C10222</f>
        <v>8000</v>
      </c>
    </row>
    <row r="10223" spans="2:18">
      <c r="B10223" s="2" t="str">
        <f>"农 产 品"</f>
        <v>农 产 品</v>
      </c>
      <c r="C10223" s="2">
        <v>200</v>
      </c>
      <c r="D10223" s="2">
        <v>200</v>
      </c>
      <c r="E10223" s="2" t="str">
        <f>"人民币"</f>
        <v>人民币</v>
      </c>
      <c r="F10223" s="2">
        <v>25.665</v>
      </c>
      <c r="G10223" s="2">
        <v>-601</v>
      </c>
      <c r="H10223" s="2">
        <v>-11.71</v>
      </c>
      <c r="I10223" s="2"/>
      <c r="J10223" s="2">
        <v>4532</v>
      </c>
      <c r="K10223" s="2">
        <v>22.66</v>
      </c>
      <c r="L10223" s="2">
        <v>0</v>
      </c>
      <c r="M10223" s="2">
        <v>0</v>
      </c>
      <c r="N10223" s="2" t="str">
        <f>"000061"</f>
        <v>000061</v>
      </c>
      <c r="O10223" s="2" t="str">
        <f>"0157472516"</f>
        <v>0157472516</v>
      </c>
      <c r="P10223" s="2" t="str">
        <f>"5133.00"</f>
        <v>5133.00</v>
      </c>
      <c r="Q10223" s="2">
        <v>35</v>
      </c>
      <c r="R10223" s="2">
        <f>Q10223*C10223</f>
        <v>7000</v>
      </c>
    </row>
    <row r="10224" spans="2:18">
      <c r="B10224" s="2" t="str">
        <f>"北京城建"</f>
        <v>北京城建</v>
      </c>
      <c r="C10224" s="2">
        <v>200</v>
      </c>
      <c r="D10224" s="2">
        <v>200</v>
      </c>
      <c r="E10224" s="2" t="str">
        <f>"人民币"</f>
        <v>人民币</v>
      </c>
      <c r="F10224" s="2">
        <v>24.605</v>
      </c>
      <c r="G10224" s="2">
        <v>-394.99</v>
      </c>
      <c r="H10224" s="2">
        <v>-8.03</v>
      </c>
      <c r="I10224" s="2"/>
      <c r="J10224" s="2">
        <v>4526</v>
      </c>
      <c r="K10224" s="2">
        <v>22.63</v>
      </c>
      <c r="L10224" s="2">
        <v>0</v>
      </c>
      <c r="M10224" s="2">
        <v>0</v>
      </c>
      <c r="N10224" s="2" t="str">
        <f>"600266"</f>
        <v>600266</v>
      </c>
      <c r="O10224" s="2" t="str">
        <f t="shared" ref="O10224:O10226" si="3051">"A453612732"</f>
        <v>A453612732</v>
      </c>
      <c r="P10224" s="2" t="str">
        <f>"4920.99"</f>
        <v>4920.99</v>
      </c>
      <c r="Q10224" s="2">
        <v>28</v>
      </c>
      <c r="R10224" s="2">
        <f>Q10224*C10224</f>
        <v>5600</v>
      </c>
    </row>
    <row r="10225" spans="2:18">
      <c r="B10225" s="2" t="str">
        <f>"上汽集团"</f>
        <v>上汽集团</v>
      </c>
      <c r="C10225" s="2">
        <v>200</v>
      </c>
      <c r="D10225" s="2">
        <v>200</v>
      </c>
      <c r="E10225" s="2" t="str">
        <f>"人民币"</f>
        <v>人民币</v>
      </c>
      <c r="F10225" s="2">
        <v>24.736</v>
      </c>
      <c r="G10225" s="2">
        <v>-449.12</v>
      </c>
      <c r="H10225" s="2">
        <v>-9.08</v>
      </c>
      <c r="I10225" s="2"/>
      <c r="J10225" s="2">
        <v>4498</v>
      </c>
      <c r="K10225" s="2">
        <v>22.49</v>
      </c>
      <c r="L10225" s="2">
        <v>0</v>
      </c>
      <c r="M10225" s="2">
        <v>0</v>
      </c>
      <c r="N10225" s="2" t="str">
        <f>"600104"</f>
        <v>600104</v>
      </c>
      <c r="O10225" s="2" t="str">
        <f>"A453612732"</f>
        <v>A453612732</v>
      </c>
      <c r="P10225" s="2" t="str">
        <f>"4947.12"</f>
        <v>4947.12</v>
      </c>
      <c r="Q10225" s="2">
        <v>35</v>
      </c>
      <c r="R10225" s="2">
        <f>Q10225*C10225</f>
        <v>7000</v>
      </c>
    </row>
    <row r="10226" spans="2:18">
      <c r="B10226" s="2" t="str">
        <f>"中海集运"</f>
        <v>中海集运</v>
      </c>
      <c r="C10226" s="2">
        <v>400</v>
      </c>
      <c r="D10226" s="2">
        <v>400</v>
      </c>
      <c r="E10226" s="2" t="str">
        <f>"人民币"</f>
        <v>人民币</v>
      </c>
      <c r="F10226" s="2">
        <v>9.099</v>
      </c>
      <c r="G10226" s="2">
        <v>-167.68</v>
      </c>
      <c r="H10226" s="2">
        <v>-4.6</v>
      </c>
      <c r="I10226" s="2"/>
      <c r="J10226" s="2">
        <v>3472</v>
      </c>
      <c r="K10226" s="2">
        <v>8.68</v>
      </c>
      <c r="L10226" s="2">
        <v>0</v>
      </c>
      <c r="M10226" s="2">
        <v>0</v>
      </c>
      <c r="N10226" s="2" t="str">
        <f>"601866"</f>
        <v>601866</v>
      </c>
      <c r="O10226" s="2" t="str">
        <f>"A453612732"</f>
        <v>A453612732</v>
      </c>
      <c r="P10226" s="2" t="str">
        <f>"3639.68"</f>
        <v>3639.68</v>
      </c>
      <c r="Q10226" s="2">
        <v>12</v>
      </c>
      <c r="R10226" s="2">
        <f>Q10226*C10226</f>
        <v>4800</v>
      </c>
    </row>
    <row r="10227" spans="2:18">
      <c r="B10227" s="2" t="str">
        <f>"中航军B"</f>
        <v>中航军B</v>
      </c>
      <c r="C10227" s="2">
        <v>3000</v>
      </c>
      <c r="D10227" s="2">
        <v>3000</v>
      </c>
      <c r="E10227" s="2" t="str">
        <f>"人民币"</f>
        <v>人民币</v>
      </c>
      <c r="F10227" s="2">
        <v>0.972</v>
      </c>
      <c r="G10227" s="2">
        <v>-62</v>
      </c>
      <c r="H10227" s="2">
        <v>-2.16</v>
      </c>
      <c r="I10227" s="2"/>
      <c r="J10227" s="2">
        <v>2853</v>
      </c>
      <c r="K10227" s="2">
        <v>0.951</v>
      </c>
      <c r="L10227" s="2">
        <v>0</v>
      </c>
      <c r="M10227" s="2">
        <v>0</v>
      </c>
      <c r="N10227" s="2" t="str">
        <f>"150222"</f>
        <v>150222</v>
      </c>
      <c r="O10227" s="2" t="str">
        <f>"0157472516"</f>
        <v>0157472516</v>
      </c>
      <c r="P10227" s="2" t="str">
        <f>"2915.00"</f>
        <v>2915.00</v>
      </c>
      <c r="Q10227" s="2">
        <v>1.1</v>
      </c>
      <c r="R10227" s="2">
        <f>Q10227*C10227</f>
        <v>3300</v>
      </c>
    </row>
    <row r="10228" spans="2:18">
      <c r="B10228" s="2" t="str">
        <f>"华贸物流"</f>
        <v>华贸物流</v>
      </c>
      <c r="C10228" s="2">
        <v>200</v>
      </c>
      <c r="D10228" s="2">
        <v>200</v>
      </c>
      <c r="E10228" s="2" t="str">
        <f>"人民币"</f>
        <v>人民币</v>
      </c>
      <c r="F10228" s="2">
        <v>16.576</v>
      </c>
      <c r="G10228" s="2">
        <v>-473.12</v>
      </c>
      <c r="H10228" s="2">
        <v>-14.27</v>
      </c>
      <c r="I10228" s="2"/>
      <c r="J10228" s="2">
        <v>2842</v>
      </c>
      <c r="K10228" s="2">
        <v>14.21</v>
      </c>
      <c r="L10228" s="2">
        <v>0</v>
      </c>
      <c r="M10228" s="2">
        <v>0</v>
      </c>
      <c r="N10228" s="2" t="str">
        <f>"603128"</f>
        <v>603128</v>
      </c>
      <c r="O10228" s="2" t="str">
        <f t="shared" ref="O10228:O10231" si="3052">"A453612732"</f>
        <v>A453612732</v>
      </c>
      <c r="P10228" s="2" t="str">
        <f>"3315.12"</f>
        <v>3315.12</v>
      </c>
      <c r="Q10228" s="2">
        <v>20</v>
      </c>
      <c r="R10228" s="2">
        <f>Q10228*C10228</f>
        <v>4000</v>
      </c>
    </row>
    <row r="10229" spans="2:18">
      <c r="B10229" s="2" t="str">
        <f>"盛达矿业"</f>
        <v>盛达矿业</v>
      </c>
      <c r="C10229" s="2">
        <v>100</v>
      </c>
      <c r="D10229" s="2">
        <v>100</v>
      </c>
      <c r="E10229" s="2" t="str">
        <f>"人民币"</f>
        <v>人民币</v>
      </c>
      <c r="F10229" s="2">
        <v>38.308</v>
      </c>
      <c r="G10229" s="2">
        <v>-1175.77</v>
      </c>
      <c r="H10229" s="2">
        <v>-30.69</v>
      </c>
      <c r="I10229" s="2"/>
      <c r="J10229" s="2">
        <v>2655</v>
      </c>
      <c r="K10229" s="2">
        <v>26.55</v>
      </c>
      <c r="L10229" s="2">
        <v>0</v>
      </c>
      <c r="M10229" s="2">
        <v>100</v>
      </c>
      <c r="N10229" s="2" t="str">
        <f>"000603"</f>
        <v>000603</v>
      </c>
      <c r="O10229" s="2" t="str">
        <f>"0157472516"</f>
        <v>0157472516</v>
      </c>
      <c r="P10229" s="2" t="str">
        <f>"3830.77"</f>
        <v>3830.77</v>
      </c>
      <c r="Q10229" s="2">
        <v>40</v>
      </c>
      <c r="R10229" s="2">
        <f>Q10229*C10229</f>
        <v>4000</v>
      </c>
    </row>
    <row r="10230" spans="2:18">
      <c r="B10230" s="2" t="str">
        <f>"大众交通"</f>
        <v>大众交通</v>
      </c>
      <c r="C10230" s="2">
        <v>100</v>
      </c>
      <c r="D10230" s="2">
        <v>100</v>
      </c>
      <c r="E10230" s="2" t="str">
        <f>"人民币"</f>
        <v>人民币</v>
      </c>
      <c r="F10230" s="2">
        <v>30.941</v>
      </c>
      <c r="G10230" s="2">
        <v>-1037.13</v>
      </c>
      <c r="H10230" s="2">
        <v>-33.52</v>
      </c>
      <c r="I10230" s="2"/>
      <c r="J10230" s="2">
        <v>2057</v>
      </c>
      <c r="K10230" s="2">
        <v>20.57</v>
      </c>
      <c r="L10230" s="2">
        <v>0</v>
      </c>
      <c r="M10230" s="2">
        <v>0</v>
      </c>
      <c r="N10230" s="2" t="str">
        <f>"600611"</f>
        <v>600611</v>
      </c>
      <c r="O10230" s="2" t="str">
        <f>"A453612732"</f>
        <v>A453612732</v>
      </c>
      <c r="P10230" s="2" t="str">
        <f>"3094.13"</f>
        <v>3094.13</v>
      </c>
      <c r="Q10230" s="2">
        <v>28</v>
      </c>
      <c r="R10230" s="2">
        <f>Q10230*C10230</f>
        <v>2800</v>
      </c>
    </row>
    <row r="10231" spans="2:18">
      <c r="B10231" s="2" t="str">
        <f>"中国中车"</f>
        <v>中国中车</v>
      </c>
      <c r="C10231" s="2">
        <v>100</v>
      </c>
      <c r="D10231" s="2">
        <v>100</v>
      </c>
      <c r="E10231" s="2" t="str">
        <f>"人民币"</f>
        <v>人民币</v>
      </c>
      <c r="F10231" s="2">
        <v>26.395</v>
      </c>
      <c r="G10231" s="2">
        <v>-631.5</v>
      </c>
      <c r="H10231" s="2">
        <v>-23.92</v>
      </c>
      <c r="I10231" s="2"/>
      <c r="J10231" s="2">
        <v>2008</v>
      </c>
      <c r="K10231" s="2">
        <v>20.08</v>
      </c>
      <c r="L10231" s="2">
        <v>0</v>
      </c>
      <c r="M10231" s="2">
        <v>100</v>
      </c>
      <c r="N10231" s="2" t="str">
        <f>"601766"</f>
        <v>601766</v>
      </c>
      <c r="O10231" s="2" t="str">
        <f>"A453612732"</f>
        <v>A453612732</v>
      </c>
      <c r="P10231" s="2" t="str">
        <f>"2639.50"</f>
        <v>2639.50</v>
      </c>
      <c r="Q10231" s="2">
        <v>30</v>
      </c>
      <c r="R10231" s="2">
        <f>Q10231*C10231</f>
        <v>3000</v>
      </c>
    </row>
    <row r="10232" spans="2:18">
      <c r="B10232" s="2" t="s">
        <v>8</v>
      </c>
      <c r="C10232" s="2" t="s">
        <v>9</v>
      </c>
      <c r="D10232" s="4" t="s">
        <v>10</v>
      </c>
      <c r="E10232" s="4"/>
      <c r="F10232" s="4"/>
      <c r="G10232" s="2"/>
      <c r="H10232" s="2">
        <f>SUM(H10216:H10231)</f>
        <v>-178.38</v>
      </c>
      <c r="I10232" s="2"/>
      <c r="J10232" s="2"/>
      <c r="K10232" s="2"/>
      <c r="L10232" s="2"/>
      <c r="M10232" s="2"/>
      <c r="N10232" s="2"/>
      <c r="O10232" s="2"/>
      <c r="P10232" s="2"/>
      <c r="Q10232" s="2"/>
      <c r="R10232" s="2">
        <f>SUM(R10216:R10231)</f>
        <v>134800</v>
      </c>
    </row>
    <row r="10233" customFormat="1" spans="4:9">
      <c r="D10233" s="5"/>
      <c r="E10233" s="5"/>
      <c r="F10233" s="5"/>
      <c r="I10233" s="6">
        <v>42257</v>
      </c>
    </row>
    <row r="10234" customFormat="1" spans="11:11">
      <c r="K10234" s="6">
        <f>I10233+1</f>
        <v>42258</v>
      </c>
    </row>
    <row r="10235" customFormat="1" spans="3:12">
      <c r="C10235" t="s">
        <v>11</v>
      </c>
      <c r="L10235" s="7">
        <f ca="1">NOW()</f>
        <v>42259.9654398148</v>
      </c>
    </row>
    <row r="10236" customFormat="1" spans="10:10">
      <c r="J10236" t="e">
        <f>E10228+1</f>
        <v>#VALUE!</v>
      </c>
    </row>
    <row r="10237" customFormat="1" spans="7:7">
      <c r="G10237" t="s">
        <v>12</v>
      </c>
    </row>
    <row r="10238" customFormat="1" spans="6:6">
      <c r="F10238" t="s">
        <v>13</v>
      </c>
    </row>
    <row r="10239" spans="1:17">
      <c r="A10239" s="2" t="str">
        <f>"币种"</f>
        <v>币种</v>
      </c>
      <c r="B10239" s="2" t="str">
        <f>"余额"</f>
        <v>余额</v>
      </c>
      <c r="C10239" s="2" t="str">
        <f>"可用"</f>
        <v>可用</v>
      </c>
      <c r="D10239" s="2" t="str">
        <f>"可取"</f>
        <v>可取</v>
      </c>
      <c r="E10239" s="2" t="str">
        <f>"参考市值"</f>
        <v>参考市值</v>
      </c>
      <c r="F10239" s="2" t="str">
        <f>"资产"</f>
        <v>资产</v>
      </c>
      <c r="G10239" s="2" t="str">
        <f>"盈亏"</f>
        <v>盈亏</v>
      </c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</row>
    <row r="10240" spans="1:17">
      <c r="A10240" s="2" t="str">
        <f>"人民币"</f>
        <v>人民币</v>
      </c>
      <c r="B10240" s="2" t="str">
        <f>"5508.71"</f>
        <v>5508.71</v>
      </c>
      <c r="C10240" s="2" t="str">
        <f>"138.54"</f>
        <v>138.54</v>
      </c>
      <c r="D10240" s="2" t="str">
        <f>"138.54"</f>
        <v>138.54</v>
      </c>
      <c r="E10240" s="2" t="str">
        <f>"91616.00"</f>
        <v>91616.00</v>
      </c>
      <c r="F10240" s="2" t="str">
        <f>"91754.54"</f>
        <v>91754.54</v>
      </c>
      <c r="G10240" s="2" t="str">
        <f>"-9194.42"</f>
        <v>-9194.42</v>
      </c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</row>
    <row r="10241" spans="1:17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8"/>
    </row>
    <row r="10242" spans="1:18">
      <c r="A10242" s="2" t="s">
        <v>0</v>
      </c>
      <c r="B10242" s="2" t="str">
        <f>"证券数量"</f>
        <v>证券数量</v>
      </c>
      <c r="C10242" s="2" t="s">
        <v>1</v>
      </c>
      <c r="D10242" s="2" t="str">
        <f>"价格币种"</f>
        <v>价格币种</v>
      </c>
      <c r="E10242" s="2" t="str">
        <f>"成本价"</f>
        <v>成本价</v>
      </c>
      <c r="F10242" s="2" t="str">
        <f>"浮动盈亏"</f>
        <v>浮动盈亏</v>
      </c>
      <c r="G10242" s="2" t="str">
        <f>"盈亏比例(%)"</f>
        <v>盈亏比例(%)</v>
      </c>
      <c r="H10242" s="2" t="str">
        <f>"折算汇率"</f>
        <v>折算汇率</v>
      </c>
      <c r="I10242" s="2" t="str">
        <f>"最新市值"</f>
        <v>最新市值</v>
      </c>
      <c r="J10242" s="2" t="str">
        <f>"当前价"</f>
        <v>当前价</v>
      </c>
      <c r="K10242" s="2" t="str">
        <f>"今买数量"</f>
        <v>今买数量</v>
      </c>
      <c r="L10242" s="2" t="str">
        <f>"今卖数量"</f>
        <v>今卖数量</v>
      </c>
      <c r="M10242" s="2" t="str">
        <f>"证券代码"</f>
        <v>证券代码</v>
      </c>
      <c r="N10242" s="2" t="str">
        <f>"股东代码"</f>
        <v>股东代码</v>
      </c>
      <c r="O10242" s="2" t="str">
        <f>"成本金额"</f>
        <v>成本金额</v>
      </c>
      <c r="P10242" s="2" t="s">
        <v>2</v>
      </c>
      <c r="Q10242" s="2"/>
      <c r="R10242" s="2" t="s">
        <v>3</v>
      </c>
    </row>
    <row r="10243" spans="1:18">
      <c r="A10243" s="2" t="s">
        <v>4</v>
      </c>
      <c r="B10243" s="9" t="s">
        <v>5</v>
      </c>
      <c r="C10243" s="9" t="s">
        <v>5</v>
      </c>
      <c r="D10243" s="2" t="str">
        <f t="shared" ref="D10243:D10258" si="3053">"人民币"</f>
        <v>人民币</v>
      </c>
      <c r="E10243" s="2">
        <v>19.758</v>
      </c>
      <c r="F10243" s="2">
        <v>-1294.53</v>
      </c>
      <c r="G10243" s="2">
        <v>-8.19</v>
      </c>
      <c r="H10243" s="9" t="s">
        <v>6</v>
      </c>
      <c r="I10243" s="2">
        <v>14512</v>
      </c>
      <c r="J10243" s="2">
        <v>18.14</v>
      </c>
      <c r="K10243" s="2">
        <v>0</v>
      </c>
      <c r="L10243" s="2">
        <v>0</v>
      </c>
      <c r="M10243" s="2" t="str">
        <f>"000936"</f>
        <v>000936</v>
      </c>
      <c r="N10243" s="2" t="str">
        <f t="shared" ref="N10243:N10246" si="3054">"0157472516"</f>
        <v>0157472516</v>
      </c>
      <c r="O10243" s="2" t="str">
        <f>"15806.53"</f>
        <v>15806.53</v>
      </c>
      <c r="P10243" s="2">
        <v>30</v>
      </c>
      <c r="Q10243" s="2">
        <f t="shared" ref="Q10243:Q10258" si="3055">P10243*B10243</f>
        <v>24000</v>
      </c>
      <c r="R10243" s="2">
        <f t="shared" ref="R10243:R10258" si="3056">(Q10243-O10243)/O10243*100</f>
        <v>51.835981711356</v>
      </c>
    </row>
    <row r="10244" spans="1:18">
      <c r="A10244" s="2" t="str">
        <f>"创业板B"</f>
        <v>创业板B</v>
      </c>
      <c r="B10244" s="2">
        <v>10000</v>
      </c>
      <c r="C10244" s="2">
        <v>10000</v>
      </c>
      <c r="D10244" s="2" t="str">
        <f>"人民币"</f>
        <v>人民币</v>
      </c>
      <c r="E10244" s="2">
        <v>1.116</v>
      </c>
      <c r="F10244" s="2">
        <v>-927.5</v>
      </c>
      <c r="G10244" s="2">
        <v>-8.33</v>
      </c>
      <c r="H10244" s="2"/>
      <c r="I10244" s="2">
        <v>10230</v>
      </c>
      <c r="J10244" s="2">
        <v>1.023</v>
      </c>
      <c r="K10244" s="2">
        <v>0</v>
      </c>
      <c r="L10244" s="2">
        <v>0</v>
      </c>
      <c r="M10244" s="2" t="str">
        <f>"150153"</f>
        <v>150153</v>
      </c>
      <c r="N10244" s="2" t="str">
        <f>"0157472516"</f>
        <v>0157472516</v>
      </c>
      <c r="O10244" s="2" t="str">
        <f>"11157.50"</f>
        <v>11157.50</v>
      </c>
      <c r="P10244" s="2">
        <v>1.3</v>
      </c>
      <c r="Q10244" s="2">
        <f>P10244*B10244</f>
        <v>13000</v>
      </c>
      <c r="R10244" s="2">
        <f>(Q10244-O10244)/O10244*100</f>
        <v>16.5135559041004</v>
      </c>
    </row>
    <row r="10245" spans="1:18">
      <c r="A10245" s="2" t="s">
        <v>7</v>
      </c>
      <c r="B10245" s="2">
        <v>600</v>
      </c>
      <c r="C10245" s="2">
        <v>600</v>
      </c>
      <c r="D10245" s="2" t="str">
        <f>"人民币"</f>
        <v>人民币</v>
      </c>
      <c r="E10245" s="2">
        <v>17.548</v>
      </c>
      <c r="F10245" s="2">
        <v>-310.88</v>
      </c>
      <c r="G10245" s="2">
        <v>-2.95</v>
      </c>
      <c r="H10245" s="2"/>
      <c r="I10245" s="2">
        <v>10218</v>
      </c>
      <c r="J10245" s="2">
        <v>17.03</v>
      </c>
      <c r="K10245" s="2">
        <v>0</v>
      </c>
      <c r="L10245" s="2">
        <v>0</v>
      </c>
      <c r="M10245" s="2" t="str">
        <f>"600008"</f>
        <v>600008</v>
      </c>
      <c r="N10245" s="2" t="str">
        <f t="shared" ref="N10245:N10248" si="3057">"A453612732"</f>
        <v>A453612732</v>
      </c>
      <c r="O10245" s="2" t="str">
        <f>"10528.88"</f>
        <v>10528.88</v>
      </c>
      <c r="P10245" s="2">
        <v>25</v>
      </c>
      <c r="Q10245" s="2">
        <f>P10245*B10245</f>
        <v>15000</v>
      </c>
      <c r="R10245" s="2">
        <f>(Q10245-O10245)/O10245*100</f>
        <v>42.4652954540274</v>
      </c>
    </row>
    <row r="10246" spans="1:18">
      <c r="A10246" s="2" t="str">
        <f>"华英农业"</f>
        <v>华英农业</v>
      </c>
      <c r="B10246" s="2">
        <v>600</v>
      </c>
      <c r="C10246" s="2">
        <v>300</v>
      </c>
      <c r="D10246" s="2" t="str">
        <f>"人民币"</f>
        <v>人民币</v>
      </c>
      <c r="E10246" s="2">
        <v>14.948</v>
      </c>
      <c r="F10246" s="2">
        <v>-418.66</v>
      </c>
      <c r="G10246" s="2">
        <v>-4.67</v>
      </c>
      <c r="H10246" s="2"/>
      <c r="I10246" s="2">
        <v>8550</v>
      </c>
      <c r="J10246" s="2">
        <v>14.25</v>
      </c>
      <c r="K10246" s="2">
        <v>300</v>
      </c>
      <c r="L10246" s="2">
        <v>0</v>
      </c>
      <c r="M10246" s="2" t="str">
        <f>"002321"</f>
        <v>002321</v>
      </c>
      <c r="N10246" s="2" t="str">
        <f>"0157472516"</f>
        <v>0157472516</v>
      </c>
      <c r="O10246" s="2" t="str">
        <f>"8968.66"</f>
        <v>8968.66</v>
      </c>
      <c r="P10246" s="2">
        <v>25</v>
      </c>
      <c r="Q10246" s="2">
        <f>P10246*B10246</f>
        <v>15000</v>
      </c>
      <c r="R10246" s="2">
        <f>(Q10246-O10246)/O10246*100</f>
        <v>67.2490650777262</v>
      </c>
    </row>
    <row r="10247" spans="1:18">
      <c r="A10247" s="2" t="str">
        <f>"*ST阳化"</f>
        <v>*ST阳化</v>
      </c>
      <c r="B10247" s="2">
        <v>900</v>
      </c>
      <c r="C10247" s="2">
        <v>600</v>
      </c>
      <c r="D10247" s="2" t="str">
        <f>"人民币"</f>
        <v>人民币</v>
      </c>
      <c r="E10247" s="2">
        <v>7.599</v>
      </c>
      <c r="F10247" s="2">
        <v>-80.2</v>
      </c>
      <c r="G10247" s="2">
        <v>-1.17</v>
      </c>
      <c r="H10247" s="2"/>
      <c r="I10247" s="2">
        <v>6759</v>
      </c>
      <c r="J10247" s="2">
        <v>7.51</v>
      </c>
      <c r="K10247" s="2">
        <v>300</v>
      </c>
      <c r="L10247" s="2">
        <v>0</v>
      </c>
      <c r="M10247" s="2" t="str">
        <f>"600691"</f>
        <v>600691</v>
      </c>
      <c r="N10247" s="2" t="str">
        <f>"A453612732"</f>
        <v>A453612732</v>
      </c>
      <c r="O10247" s="2" t="str">
        <f>"6839.20"</f>
        <v>6839.20</v>
      </c>
      <c r="P10247" s="2">
        <v>11</v>
      </c>
      <c r="Q10247" s="2">
        <f>P10247*B10247</f>
        <v>9900</v>
      </c>
      <c r="R10247" s="2">
        <f>(Q10247-O10247)/O10247*100</f>
        <v>44.7537723710376</v>
      </c>
    </row>
    <row r="10248" spans="1:18">
      <c r="A10248" s="2" t="str">
        <f>"雪峰科技"</f>
        <v>雪峰科技</v>
      </c>
      <c r="B10248" s="2">
        <v>200</v>
      </c>
      <c r="C10248" s="2">
        <v>100</v>
      </c>
      <c r="D10248" s="2" t="str">
        <f>"人民币"</f>
        <v>人民币</v>
      </c>
      <c r="E10248" s="2">
        <v>37.898</v>
      </c>
      <c r="F10248" s="2">
        <v>-1239.59</v>
      </c>
      <c r="G10248" s="2">
        <v>-16.35</v>
      </c>
      <c r="H10248" s="2"/>
      <c r="I10248" s="2">
        <v>6340</v>
      </c>
      <c r="J10248" s="2">
        <v>31.7</v>
      </c>
      <c r="K10248" s="2">
        <v>100</v>
      </c>
      <c r="L10248" s="2">
        <v>0</v>
      </c>
      <c r="M10248" s="2" t="str">
        <f>"603227"</f>
        <v>603227</v>
      </c>
      <c r="N10248" s="2" t="str">
        <f>"A453612732"</f>
        <v>A453612732</v>
      </c>
      <c r="O10248" s="2" t="str">
        <f>"7579.59"</f>
        <v>7579.59</v>
      </c>
      <c r="P10248" s="2">
        <v>42</v>
      </c>
      <c r="Q10248" s="2">
        <f>P10248*B10248</f>
        <v>8400</v>
      </c>
      <c r="R10248" s="2">
        <f>(Q10248-O10248)/O10248*100</f>
        <v>10.8239363870605</v>
      </c>
    </row>
    <row r="10249" spans="1:18">
      <c r="A10249" s="2" t="str">
        <f>"三花股份"</f>
        <v>三花股份</v>
      </c>
      <c r="B10249" s="2">
        <v>400</v>
      </c>
      <c r="C10249" s="2">
        <v>400</v>
      </c>
      <c r="D10249" s="2" t="str">
        <f>"人民币"</f>
        <v>人民币</v>
      </c>
      <c r="E10249" s="2">
        <v>13.737</v>
      </c>
      <c r="F10249" s="2">
        <v>69.25</v>
      </c>
      <c r="G10249" s="2">
        <v>1.26</v>
      </c>
      <c r="H10249" s="2"/>
      <c r="I10249" s="2">
        <v>5564</v>
      </c>
      <c r="J10249" s="2">
        <v>13.91</v>
      </c>
      <c r="K10249" s="2">
        <v>0</v>
      </c>
      <c r="L10249" s="2">
        <v>0</v>
      </c>
      <c r="M10249" s="2" t="str">
        <f>"002050"</f>
        <v>002050</v>
      </c>
      <c r="N10249" s="2" t="str">
        <f t="shared" ref="N10249:N10254" si="3058">"0157472516"</f>
        <v>0157472516</v>
      </c>
      <c r="O10249" s="2" t="str">
        <f>"5494.75"</f>
        <v>5494.75</v>
      </c>
      <c r="P10249" s="2">
        <v>20</v>
      </c>
      <c r="Q10249" s="2">
        <f>P10249*B10249</f>
        <v>8000</v>
      </c>
      <c r="R10249" s="2">
        <f>(Q10249-O10249)/O10249*100</f>
        <v>45.5935210883116</v>
      </c>
    </row>
    <row r="10250" spans="1:18">
      <c r="A10250" s="2" t="str">
        <f>"农 产 品"</f>
        <v>农 产 品</v>
      </c>
      <c r="B10250" s="2">
        <v>200</v>
      </c>
      <c r="C10250" s="2">
        <v>200</v>
      </c>
      <c r="D10250" s="2" t="str">
        <f>"人民币"</f>
        <v>人民币</v>
      </c>
      <c r="E10250" s="2">
        <v>25.665</v>
      </c>
      <c r="F10250" s="2">
        <v>-601</v>
      </c>
      <c r="G10250" s="2">
        <v>-11.71</v>
      </c>
      <c r="H10250" s="2"/>
      <c r="I10250" s="2">
        <v>4532</v>
      </c>
      <c r="J10250" s="2">
        <v>22.66</v>
      </c>
      <c r="K10250" s="2">
        <v>0</v>
      </c>
      <c r="L10250" s="2">
        <v>0</v>
      </c>
      <c r="M10250" s="2" t="str">
        <f>"000061"</f>
        <v>000061</v>
      </c>
      <c r="N10250" s="2" t="str">
        <f>"0157472516"</f>
        <v>0157472516</v>
      </c>
      <c r="O10250" s="2" t="str">
        <f>"5133.00"</f>
        <v>5133.00</v>
      </c>
      <c r="P10250" s="2">
        <v>35</v>
      </c>
      <c r="Q10250" s="2">
        <f>P10250*B10250</f>
        <v>7000</v>
      </c>
      <c r="R10250" s="2">
        <f>(Q10250-O10250)/O10250*100</f>
        <v>36.3724917202416</v>
      </c>
    </row>
    <row r="10251" spans="1:18">
      <c r="A10251" s="2" t="str">
        <f>"北京城建"</f>
        <v>北京城建</v>
      </c>
      <c r="B10251" s="2">
        <v>200</v>
      </c>
      <c r="C10251" s="2">
        <v>200</v>
      </c>
      <c r="D10251" s="2" t="str">
        <f>"人民币"</f>
        <v>人民币</v>
      </c>
      <c r="E10251" s="2">
        <v>24.605</v>
      </c>
      <c r="F10251" s="2">
        <v>-394.99</v>
      </c>
      <c r="G10251" s="2">
        <v>-8.03</v>
      </c>
      <c r="H10251" s="2"/>
      <c r="I10251" s="2">
        <v>4526</v>
      </c>
      <c r="J10251" s="2">
        <v>22.63</v>
      </c>
      <c r="K10251" s="2">
        <v>0</v>
      </c>
      <c r="L10251" s="2">
        <v>0</v>
      </c>
      <c r="M10251" s="2" t="str">
        <f>"600266"</f>
        <v>600266</v>
      </c>
      <c r="N10251" s="2" t="str">
        <f t="shared" ref="N10251:N10253" si="3059">"A453612732"</f>
        <v>A453612732</v>
      </c>
      <c r="O10251" s="2" t="str">
        <f>"4920.99"</f>
        <v>4920.99</v>
      </c>
      <c r="P10251" s="2">
        <v>28</v>
      </c>
      <c r="Q10251" s="2">
        <f>P10251*B10251</f>
        <v>5600</v>
      </c>
      <c r="R10251" s="2">
        <f>(Q10251-O10251)/O10251*100</f>
        <v>13.7982397850839</v>
      </c>
    </row>
    <row r="10252" spans="1:18">
      <c r="A10252" s="2" t="str">
        <f>"上汽集团"</f>
        <v>上汽集团</v>
      </c>
      <c r="B10252" s="2">
        <v>200</v>
      </c>
      <c r="C10252" s="2">
        <v>200</v>
      </c>
      <c r="D10252" s="2" t="str">
        <f>"人民币"</f>
        <v>人民币</v>
      </c>
      <c r="E10252" s="2">
        <v>24.736</v>
      </c>
      <c r="F10252" s="2">
        <v>-449.12</v>
      </c>
      <c r="G10252" s="2">
        <v>-9.08</v>
      </c>
      <c r="H10252" s="2"/>
      <c r="I10252" s="2">
        <v>4498</v>
      </c>
      <c r="J10252" s="2">
        <v>22.49</v>
      </c>
      <c r="K10252" s="2">
        <v>0</v>
      </c>
      <c r="L10252" s="2">
        <v>0</v>
      </c>
      <c r="M10252" s="2" t="str">
        <f>"600104"</f>
        <v>600104</v>
      </c>
      <c r="N10252" s="2" t="str">
        <f>"A453612732"</f>
        <v>A453612732</v>
      </c>
      <c r="O10252" s="2" t="str">
        <f>"4947.12"</f>
        <v>4947.12</v>
      </c>
      <c r="P10252" s="2">
        <v>35</v>
      </c>
      <c r="Q10252" s="2">
        <f>P10252*B10252</f>
        <v>7000</v>
      </c>
      <c r="R10252" s="2">
        <f>(Q10252-O10252)/O10252*100</f>
        <v>41.4964666310904</v>
      </c>
    </row>
    <row r="10253" spans="1:18">
      <c r="A10253" s="2" t="str">
        <f>"中海集运"</f>
        <v>中海集运</v>
      </c>
      <c r="B10253" s="2">
        <v>400</v>
      </c>
      <c r="C10253" s="2">
        <v>400</v>
      </c>
      <c r="D10253" s="2" t="str">
        <f>"人民币"</f>
        <v>人民币</v>
      </c>
      <c r="E10253" s="2">
        <v>9.099</v>
      </c>
      <c r="F10253" s="2">
        <v>-167.68</v>
      </c>
      <c r="G10253" s="2">
        <v>-4.6</v>
      </c>
      <c r="H10253" s="2"/>
      <c r="I10253" s="2">
        <v>3472</v>
      </c>
      <c r="J10253" s="2">
        <v>8.68</v>
      </c>
      <c r="K10253" s="2">
        <v>0</v>
      </c>
      <c r="L10253" s="2">
        <v>0</v>
      </c>
      <c r="M10253" s="2" t="str">
        <f>"601866"</f>
        <v>601866</v>
      </c>
      <c r="N10253" s="2" t="str">
        <f>"A453612732"</f>
        <v>A453612732</v>
      </c>
      <c r="O10253" s="2" t="str">
        <f>"3639.68"</f>
        <v>3639.68</v>
      </c>
      <c r="P10253" s="2">
        <v>12</v>
      </c>
      <c r="Q10253" s="2">
        <f>P10253*B10253</f>
        <v>4800</v>
      </c>
      <c r="R10253" s="2">
        <f>(Q10253-O10253)/O10253*100</f>
        <v>31.8797256901706</v>
      </c>
    </row>
    <row r="10254" spans="1:18">
      <c r="A10254" s="2" t="str">
        <f>"中航军B"</f>
        <v>中航军B</v>
      </c>
      <c r="B10254" s="2">
        <v>3000</v>
      </c>
      <c r="C10254" s="2">
        <v>3000</v>
      </c>
      <c r="D10254" s="2" t="str">
        <f>"人民币"</f>
        <v>人民币</v>
      </c>
      <c r="E10254" s="2">
        <v>0.972</v>
      </c>
      <c r="F10254" s="2">
        <v>-62</v>
      </c>
      <c r="G10254" s="2">
        <v>-2.16</v>
      </c>
      <c r="H10254" s="2"/>
      <c r="I10254" s="2">
        <v>2853</v>
      </c>
      <c r="J10254" s="2">
        <v>0.951</v>
      </c>
      <c r="K10254" s="2">
        <v>0</v>
      </c>
      <c r="L10254" s="2">
        <v>0</v>
      </c>
      <c r="M10254" s="2" t="str">
        <f>"150222"</f>
        <v>150222</v>
      </c>
      <c r="N10254" s="2" t="str">
        <f>"0157472516"</f>
        <v>0157472516</v>
      </c>
      <c r="O10254" s="2" t="str">
        <f>"2915.00"</f>
        <v>2915.00</v>
      </c>
      <c r="P10254" s="2">
        <v>1.1</v>
      </c>
      <c r="Q10254" s="2">
        <f>P10254*B10254</f>
        <v>3300</v>
      </c>
      <c r="R10254" s="2">
        <f>(Q10254-O10254)/O10254*100</f>
        <v>13.2075471698113</v>
      </c>
    </row>
    <row r="10255" spans="1:18">
      <c r="A10255" s="2" t="str">
        <f>"华贸物流"</f>
        <v>华贸物流</v>
      </c>
      <c r="B10255" s="2">
        <v>200</v>
      </c>
      <c r="C10255" s="2">
        <v>200</v>
      </c>
      <c r="D10255" s="2" t="str">
        <f>"人民币"</f>
        <v>人民币</v>
      </c>
      <c r="E10255" s="2">
        <v>16.576</v>
      </c>
      <c r="F10255" s="2">
        <v>-473.12</v>
      </c>
      <c r="G10255" s="2">
        <v>-14.27</v>
      </c>
      <c r="H10255" s="2"/>
      <c r="I10255" s="2">
        <v>2842</v>
      </c>
      <c r="J10255" s="2">
        <v>14.21</v>
      </c>
      <c r="K10255" s="2">
        <v>0</v>
      </c>
      <c r="L10255" s="2">
        <v>0</v>
      </c>
      <c r="M10255" s="2" t="str">
        <f>"603128"</f>
        <v>603128</v>
      </c>
      <c r="N10255" s="2" t="str">
        <f t="shared" ref="N10255:N10258" si="3060">"A453612732"</f>
        <v>A453612732</v>
      </c>
      <c r="O10255" s="2" t="str">
        <f>"3315.12"</f>
        <v>3315.12</v>
      </c>
      <c r="P10255" s="2">
        <v>20</v>
      </c>
      <c r="Q10255" s="2">
        <f>P10255*B10255</f>
        <v>4000</v>
      </c>
      <c r="R10255" s="2">
        <f>(Q10255-O10255)/O10255*100</f>
        <v>20.6592823185888</v>
      </c>
    </row>
    <row r="10256" spans="1:18">
      <c r="A10256" s="2" t="str">
        <f>"盛达矿业"</f>
        <v>盛达矿业</v>
      </c>
      <c r="B10256" s="2">
        <v>100</v>
      </c>
      <c r="C10256" s="2">
        <v>100</v>
      </c>
      <c r="D10256" s="2" t="str">
        <f>"人民币"</f>
        <v>人民币</v>
      </c>
      <c r="E10256" s="2">
        <v>38.308</v>
      </c>
      <c r="F10256" s="2">
        <v>-1175.77</v>
      </c>
      <c r="G10256" s="2">
        <v>-30.69</v>
      </c>
      <c r="H10256" s="2"/>
      <c r="I10256" s="2">
        <v>2655</v>
      </c>
      <c r="J10256" s="2">
        <v>26.55</v>
      </c>
      <c r="K10256" s="2">
        <v>0</v>
      </c>
      <c r="L10256" s="2">
        <v>100</v>
      </c>
      <c r="M10256" s="2" t="str">
        <f>"000603"</f>
        <v>000603</v>
      </c>
      <c r="N10256" s="2" t="str">
        <f>"0157472516"</f>
        <v>0157472516</v>
      </c>
      <c r="O10256" s="2" t="str">
        <f>"3830.77"</f>
        <v>3830.77</v>
      </c>
      <c r="P10256" s="2">
        <v>40</v>
      </c>
      <c r="Q10256" s="2">
        <f>P10256*B10256</f>
        <v>4000</v>
      </c>
      <c r="R10256" s="2">
        <f>(Q10256-O10256)/O10256*100</f>
        <v>4.41764971533138</v>
      </c>
    </row>
    <row r="10257" spans="1:18">
      <c r="A10257" s="2" t="str">
        <f>"大众交通"</f>
        <v>大众交通</v>
      </c>
      <c r="B10257" s="2">
        <v>100</v>
      </c>
      <c r="C10257" s="2">
        <v>100</v>
      </c>
      <c r="D10257" s="2" t="str">
        <f>"人民币"</f>
        <v>人民币</v>
      </c>
      <c r="E10257" s="2">
        <v>30.941</v>
      </c>
      <c r="F10257" s="2">
        <v>-1037.13</v>
      </c>
      <c r="G10257" s="2">
        <v>-33.52</v>
      </c>
      <c r="H10257" s="2"/>
      <c r="I10257" s="2">
        <v>2057</v>
      </c>
      <c r="J10257" s="2">
        <v>20.57</v>
      </c>
      <c r="K10257" s="2">
        <v>0</v>
      </c>
      <c r="L10257" s="2">
        <v>0</v>
      </c>
      <c r="M10257" s="2" t="str">
        <f>"600611"</f>
        <v>600611</v>
      </c>
      <c r="N10257" s="2" t="str">
        <f>"A453612732"</f>
        <v>A453612732</v>
      </c>
      <c r="O10257" s="2" t="str">
        <f>"3094.13"</f>
        <v>3094.13</v>
      </c>
      <c r="P10257" s="2">
        <v>28</v>
      </c>
      <c r="Q10257" s="2">
        <f>P10257*B10257</f>
        <v>2800</v>
      </c>
      <c r="R10257" s="2">
        <f>(Q10257-O10257)/O10257*100</f>
        <v>-9.50606470962759</v>
      </c>
    </row>
    <row r="10258" spans="1:18">
      <c r="A10258" s="2" t="str">
        <f>"中国中车"</f>
        <v>中国中车</v>
      </c>
      <c r="B10258" s="2">
        <v>100</v>
      </c>
      <c r="C10258" s="2">
        <v>100</v>
      </c>
      <c r="D10258" s="2" t="str">
        <f>"人民币"</f>
        <v>人民币</v>
      </c>
      <c r="E10258" s="2">
        <v>26.395</v>
      </c>
      <c r="F10258" s="2">
        <v>-631.5</v>
      </c>
      <c r="G10258" s="2">
        <v>-23.92</v>
      </c>
      <c r="H10258" s="2"/>
      <c r="I10258" s="2">
        <v>2008</v>
      </c>
      <c r="J10258" s="2">
        <v>20.08</v>
      </c>
      <c r="K10258" s="2">
        <v>0</v>
      </c>
      <c r="L10258" s="2">
        <v>100</v>
      </c>
      <c r="M10258" s="2" t="str">
        <f>"601766"</f>
        <v>601766</v>
      </c>
      <c r="N10258" s="2" t="str">
        <f>"A453612732"</f>
        <v>A453612732</v>
      </c>
      <c r="O10258" s="2" t="str">
        <f>"2639.50"</f>
        <v>2639.50</v>
      </c>
      <c r="P10258" s="2">
        <v>30</v>
      </c>
      <c r="Q10258" s="2">
        <f>P10258*B10258</f>
        <v>3000</v>
      </c>
      <c r="R10258" s="2">
        <f>(Q10258-O10258)/O10258*100</f>
        <v>13.6578897518469</v>
      </c>
    </row>
    <row r="10259" spans="1:18">
      <c r="A10259" s="2" t="s">
        <v>8</v>
      </c>
      <c r="B10259" s="2" t="s">
        <v>9</v>
      </c>
      <c r="C10259" s="4" t="s">
        <v>10</v>
      </c>
      <c r="D10259" s="4"/>
      <c r="E10259" s="4"/>
      <c r="F10259" s="2"/>
      <c r="G10259" s="2">
        <f>SUM(G10243:G10258)</f>
        <v>-178.38</v>
      </c>
      <c r="H10259" s="2"/>
      <c r="I10259" s="2"/>
      <c r="J10259" s="2"/>
      <c r="K10259" s="2"/>
      <c r="L10259" s="2"/>
      <c r="M10259" s="2"/>
      <c r="N10259" s="2"/>
      <c r="O10259" s="2"/>
      <c r="P10259" s="2"/>
      <c r="Q10259" s="2">
        <f>SUM(Q10243:Q10258)</f>
        <v>134800</v>
      </c>
      <c r="R10259" s="2"/>
    </row>
    <row r="10260" customFormat="1" spans="3:8">
      <c r="C10260" s="5"/>
      <c r="D10260" s="5"/>
      <c r="E10260" s="5"/>
      <c r="H10260" s="6">
        <v>42257</v>
      </c>
    </row>
    <row r="10261" customFormat="1" spans="10:10">
      <c r="J10261" s="6">
        <f>H10260+1</f>
        <v>42258</v>
      </c>
    </row>
    <row r="10262" customFormat="1" spans="2:11">
      <c r="B10262" t="s">
        <v>11</v>
      </c>
      <c r="K10262" s="7">
        <f ca="1">NOW()</f>
        <v>42259.9654398148</v>
      </c>
    </row>
    <row r="10263" customFormat="1" spans="9:9">
      <c r="I10263" t="e">
        <f>D10255+1</f>
        <v>#VALUE!</v>
      </c>
    </row>
    <row r="10264" customFormat="1"/>
    <row r="10265" spans="1:18">
      <c r="A10265" s="2" t="s">
        <v>0</v>
      </c>
      <c r="B10265" s="2" t="str">
        <f>"证券数量"</f>
        <v>证券数量</v>
      </c>
      <c r="C10265" s="2" t="s">
        <v>1</v>
      </c>
      <c r="D10265" s="2" t="str">
        <f>"价格币种"</f>
        <v>价格币种</v>
      </c>
      <c r="E10265" s="2" t="str">
        <f>"成本价"</f>
        <v>成本价</v>
      </c>
      <c r="F10265" s="2" t="str">
        <f>"浮动盈亏"</f>
        <v>浮动盈亏</v>
      </c>
      <c r="G10265" s="2" t="str">
        <f>"盈亏比例(%)"</f>
        <v>盈亏比例(%)</v>
      </c>
      <c r="H10265" s="2" t="str">
        <f>"折算汇率"</f>
        <v>折算汇率</v>
      </c>
      <c r="I10265" s="2" t="str">
        <f>"最新市值"</f>
        <v>最新市值</v>
      </c>
      <c r="J10265" s="2" t="str">
        <f>"当前价"</f>
        <v>当前价</v>
      </c>
      <c r="K10265" s="2" t="str">
        <f>"今买数量"</f>
        <v>今买数量</v>
      </c>
      <c r="L10265" s="2" t="str">
        <f>"今卖数量"</f>
        <v>今卖数量</v>
      </c>
      <c r="M10265" s="2" t="str">
        <f>"证券代码"</f>
        <v>证券代码</v>
      </c>
      <c r="N10265" s="2" t="str">
        <f>"股东代码"</f>
        <v>股东代码</v>
      </c>
      <c r="O10265" s="2" t="str">
        <f>"成本金额"</f>
        <v>成本金额</v>
      </c>
      <c r="P10265" s="2" t="s">
        <v>2</v>
      </c>
      <c r="Q10265" s="2"/>
      <c r="R10265" s="2" t="s">
        <v>3</v>
      </c>
    </row>
    <row r="10266" spans="1:18">
      <c r="A10266" s="2" t="s">
        <v>4</v>
      </c>
      <c r="B10266" s="9" t="s">
        <v>5</v>
      </c>
      <c r="C10266" s="9" t="s">
        <v>5</v>
      </c>
      <c r="D10266" s="2" t="str">
        <f t="shared" ref="D10266:D10281" si="3061">"人民币"</f>
        <v>人民币</v>
      </c>
      <c r="E10266" s="2">
        <v>19.758</v>
      </c>
      <c r="F10266" s="2">
        <v>-1294.53</v>
      </c>
      <c r="G10266" s="2">
        <v>-8.19</v>
      </c>
      <c r="H10266" s="9" t="s">
        <v>6</v>
      </c>
      <c r="I10266" s="2">
        <v>14512</v>
      </c>
      <c r="J10266" s="2">
        <v>18.14</v>
      </c>
      <c r="K10266" s="2">
        <v>0</v>
      </c>
      <c r="L10266" s="2">
        <v>0</v>
      </c>
      <c r="M10266" s="2" t="str">
        <f>"000936"</f>
        <v>000936</v>
      </c>
      <c r="N10266" s="2" t="str">
        <f t="shared" ref="N10266:N10269" si="3062">"0157472516"</f>
        <v>0157472516</v>
      </c>
      <c r="O10266" s="2" t="str">
        <f>"15806.53"</f>
        <v>15806.53</v>
      </c>
      <c r="P10266" s="2">
        <v>30</v>
      </c>
      <c r="Q10266" s="2">
        <f t="shared" ref="Q10266:Q10281" si="3063">P10266*B10266</f>
        <v>24000</v>
      </c>
      <c r="R10266" s="2">
        <f t="shared" ref="R10266:R10281" si="3064">(Q10266-O10266)/O10266*100</f>
        <v>51.835981711356</v>
      </c>
    </row>
    <row r="10267" spans="1:18">
      <c r="A10267" s="2" t="str">
        <f>"创业板B"</f>
        <v>创业板B</v>
      </c>
      <c r="B10267" s="2">
        <v>10000</v>
      </c>
      <c r="C10267" s="2">
        <v>10000</v>
      </c>
      <c r="D10267" s="2" t="str">
        <f>"人民币"</f>
        <v>人民币</v>
      </c>
      <c r="E10267" s="2">
        <v>1.116</v>
      </c>
      <c r="F10267" s="2">
        <v>-927.5</v>
      </c>
      <c r="G10267" s="2">
        <v>-8.33</v>
      </c>
      <c r="H10267" s="2"/>
      <c r="I10267" s="2">
        <v>10230</v>
      </c>
      <c r="J10267" s="2">
        <v>1.023</v>
      </c>
      <c r="K10267" s="2">
        <v>0</v>
      </c>
      <c r="L10267" s="2">
        <v>0</v>
      </c>
      <c r="M10267" s="2" t="str">
        <f>"150153"</f>
        <v>150153</v>
      </c>
      <c r="N10267" s="2" t="str">
        <f>"0157472516"</f>
        <v>0157472516</v>
      </c>
      <c r="O10267" s="2" t="str">
        <f>"11157.50"</f>
        <v>11157.50</v>
      </c>
      <c r="P10267" s="2">
        <v>1.3</v>
      </c>
      <c r="Q10267" s="2">
        <f>P10267*B10267</f>
        <v>13000</v>
      </c>
      <c r="R10267" s="2">
        <f>(Q10267-O10267)/O10267*100</f>
        <v>16.5135559041004</v>
      </c>
    </row>
    <row r="10268" spans="1:18">
      <c r="A10268" s="2" t="s">
        <v>7</v>
      </c>
      <c r="B10268" s="2">
        <v>600</v>
      </c>
      <c r="C10268" s="2">
        <v>600</v>
      </c>
      <c r="D10268" s="2" t="str">
        <f>"人民币"</f>
        <v>人民币</v>
      </c>
      <c r="E10268" s="2">
        <v>17.548</v>
      </c>
      <c r="F10268" s="2">
        <v>-310.88</v>
      </c>
      <c r="G10268" s="2">
        <v>-2.95</v>
      </c>
      <c r="H10268" s="2"/>
      <c r="I10268" s="2">
        <v>10218</v>
      </c>
      <c r="J10268" s="2">
        <v>17.03</v>
      </c>
      <c r="K10268" s="2">
        <v>0</v>
      </c>
      <c r="L10268" s="2">
        <v>0</v>
      </c>
      <c r="M10268" s="2" t="str">
        <f>"600008"</f>
        <v>600008</v>
      </c>
      <c r="N10268" s="2" t="str">
        <f t="shared" ref="N10268:N10271" si="3065">"A453612732"</f>
        <v>A453612732</v>
      </c>
      <c r="O10268" s="2" t="str">
        <f>"10528.88"</f>
        <v>10528.88</v>
      </c>
      <c r="P10268" s="2">
        <v>25</v>
      </c>
      <c r="Q10268" s="2">
        <f>P10268*B10268</f>
        <v>15000</v>
      </c>
      <c r="R10268" s="2">
        <f>(Q10268-O10268)/O10268*100</f>
        <v>42.4652954540274</v>
      </c>
    </row>
    <row r="10269" spans="1:18">
      <c r="A10269" s="2" t="str">
        <f>"华英农业"</f>
        <v>华英农业</v>
      </c>
      <c r="B10269" s="2">
        <v>600</v>
      </c>
      <c r="C10269" s="2">
        <v>300</v>
      </c>
      <c r="D10269" s="2" t="str">
        <f>"人民币"</f>
        <v>人民币</v>
      </c>
      <c r="E10269" s="2">
        <v>14.948</v>
      </c>
      <c r="F10269" s="2">
        <v>-418.66</v>
      </c>
      <c r="G10269" s="2">
        <v>-4.67</v>
      </c>
      <c r="H10269" s="2"/>
      <c r="I10269" s="2">
        <v>8550</v>
      </c>
      <c r="J10269" s="2">
        <v>14.25</v>
      </c>
      <c r="K10269" s="2">
        <v>300</v>
      </c>
      <c r="L10269" s="2">
        <v>0</v>
      </c>
      <c r="M10269" s="2" t="str">
        <f>"002321"</f>
        <v>002321</v>
      </c>
      <c r="N10269" s="2" t="str">
        <f>"0157472516"</f>
        <v>0157472516</v>
      </c>
      <c r="O10269" s="2" t="str">
        <f>"8968.66"</f>
        <v>8968.66</v>
      </c>
      <c r="P10269" s="2">
        <v>25</v>
      </c>
      <c r="Q10269" s="2">
        <f>P10269*B10269</f>
        <v>15000</v>
      </c>
      <c r="R10269" s="2">
        <f>(Q10269-O10269)/O10269*100</f>
        <v>67.2490650777262</v>
      </c>
    </row>
    <row r="10270" spans="1:18">
      <c r="A10270" s="2" t="str">
        <f>"*ST阳化"</f>
        <v>*ST阳化</v>
      </c>
      <c r="B10270" s="2">
        <v>900</v>
      </c>
      <c r="C10270" s="2">
        <v>600</v>
      </c>
      <c r="D10270" s="2" t="str">
        <f>"人民币"</f>
        <v>人民币</v>
      </c>
      <c r="E10270" s="2">
        <v>7.599</v>
      </c>
      <c r="F10270" s="2">
        <v>-80.2</v>
      </c>
      <c r="G10270" s="2">
        <v>-1.17</v>
      </c>
      <c r="H10270" s="2"/>
      <c r="I10270" s="2">
        <v>6759</v>
      </c>
      <c r="J10270" s="2">
        <v>7.51</v>
      </c>
      <c r="K10270" s="2">
        <v>300</v>
      </c>
      <c r="L10270" s="2">
        <v>0</v>
      </c>
      <c r="M10270" s="2" t="str">
        <f>"600691"</f>
        <v>600691</v>
      </c>
      <c r="N10270" s="2" t="str">
        <f>"A453612732"</f>
        <v>A453612732</v>
      </c>
      <c r="O10270" s="2" t="str">
        <f>"6839.20"</f>
        <v>6839.20</v>
      </c>
      <c r="P10270" s="2">
        <v>11</v>
      </c>
      <c r="Q10270" s="2">
        <f>P10270*B10270</f>
        <v>9900</v>
      </c>
      <c r="R10270" s="2">
        <f>(Q10270-O10270)/O10270*100</f>
        <v>44.7537723710376</v>
      </c>
    </row>
    <row r="10271" spans="1:18">
      <c r="A10271" s="2" t="str">
        <f>"雪峰科技"</f>
        <v>雪峰科技</v>
      </c>
      <c r="B10271" s="2">
        <v>200</v>
      </c>
      <c r="C10271" s="2">
        <v>100</v>
      </c>
      <c r="D10271" s="2" t="str">
        <f>"人民币"</f>
        <v>人民币</v>
      </c>
      <c r="E10271" s="2">
        <v>37.898</v>
      </c>
      <c r="F10271" s="2">
        <v>-1239.59</v>
      </c>
      <c r="G10271" s="2">
        <v>-16.35</v>
      </c>
      <c r="H10271" s="2"/>
      <c r="I10271" s="2">
        <v>6340</v>
      </c>
      <c r="J10271" s="2">
        <v>31.7</v>
      </c>
      <c r="K10271" s="2">
        <v>100</v>
      </c>
      <c r="L10271" s="2">
        <v>0</v>
      </c>
      <c r="M10271" s="2" t="str">
        <f>"603227"</f>
        <v>603227</v>
      </c>
      <c r="N10271" s="2" t="str">
        <f>"A453612732"</f>
        <v>A453612732</v>
      </c>
      <c r="O10271" s="2" t="str">
        <f>"7579.59"</f>
        <v>7579.59</v>
      </c>
      <c r="P10271" s="2">
        <v>42</v>
      </c>
      <c r="Q10271" s="2">
        <f>P10271*B10271</f>
        <v>8400</v>
      </c>
      <c r="R10271" s="2">
        <f>(Q10271-O10271)/O10271*100</f>
        <v>10.8239363870605</v>
      </c>
    </row>
    <row r="10272" spans="1:18">
      <c r="A10272" s="2" t="str">
        <f>"三花股份"</f>
        <v>三花股份</v>
      </c>
      <c r="B10272" s="2">
        <v>400</v>
      </c>
      <c r="C10272" s="2">
        <v>400</v>
      </c>
      <c r="D10272" s="2" t="str">
        <f>"人民币"</f>
        <v>人民币</v>
      </c>
      <c r="E10272" s="2">
        <v>13.737</v>
      </c>
      <c r="F10272" s="2">
        <v>69.25</v>
      </c>
      <c r="G10272" s="2">
        <v>1.26</v>
      </c>
      <c r="H10272" s="2"/>
      <c r="I10272" s="2">
        <v>5564</v>
      </c>
      <c r="J10272" s="2">
        <v>13.91</v>
      </c>
      <c r="K10272" s="2">
        <v>0</v>
      </c>
      <c r="L10272" s="2">
        <v>0</v>
      </c>
      <c r="M10272" s="2" t="str">
        <f>"002050"</f>
        <v>002050</v>
      </c>
      <c r="N10272" s="2" t="str">
        <f t="shared" ref="N10272:N10277" si="3066">"0157472516"</f>
        <v>0157472516</v>
      </c>
      <c r="O10272" s="2" t="str">
        <f>"5494.75"</f>
        <v>5494.75</v>
      </c>
      <c r="P10272" s="2">
        <v>20</v>
      </c>
      <c r="Q10272" s="2">
        <f>P10272*B10272</f>
        <v>8000</v>
      </c>
      <c r="R10272" s="2">
        <f>(Q10272-O10272)/O10272*100</f>
        <v>45.5935210883116</v>
      </c>
    </row>
    <row r="10273" spans="1:18">
      <c r="A10273" s="2" t="str">
        <f>"农 产 品"</f>
        <v>农 产 品</v>
      </c>
      <c r="B10273" s="2">
        <v>200</v>
      </c>
      <c r="C10273" s="2">
        <v>200</v>
      </c>
      <c r="D10273" s="2" t="str">
        <f>"人民币"</f>
        <v>人民币</v>
      </c>
      <c r="E10273" s="2">
        <v>25.665</v>
      </c>
      <c r="F10273" s="2">
        <v>-601</v>
      </c>
      <c r="G10273" s="2">
        <v>-11.71</v>
      </c>
      <c r="H10273" s="2"/>
      <c r="I10273" s="2">
        <v>4532</v>
      </c>
      <c r="J10273" s="2">
        <v>22.66</v>
      </c>
      <c r="K10273" s="2">
        <v>0</v>
      </c>
      <c r="L10273" s="2">
        <v>0</v>
      </c>
      <c r="M10273" s="2" t="str">
        <f>"000061"</f>
        <v>000061</v>
      </c>
      <c r="N10273" s="2" t="str">
        <f>"0157472516"</f>
        <v>0157472516</v>
      </c>
      <c r="O10273" s="2" t="str">
        <f>"5133.00"</f>
        <v>5133.00</v>
      </c>
      <c r="P10273" s="2">
        <v>35</v>
      </c>
      <c r="Q10273" s="2">
        <f>P10273*B10273</f>
        <v>7000</v>
      </c>
      <c r="R10273" s="2">
        <f>(Q10273-O10273)/O10273*100</f>
        <v>36.3724917202416</v>
      </c>
    </row>
    <row r="10274" spans="1:18">
      <c r="A10274" s="2" t="str">
        <f>"北京城建"</f>
        <v>北京城建</v>
      </c>
      <c r="B10274" s="2">
        <v>200</v>
      </c>
      <c r="C10274" s="2">
        <v>200</v>
      </c>
      <c r="D10274" s="2" t="str">
        <f>"人民币"</f>
        <v>人民币</v>
      </c>
      <c r="E10274" s="2">
        <v>24.605</v>
      </c>
      <c r="F10274" s="2">
        <v>-394.99</v>
      </c>
      <c r="G10274" s="2">
        <v>-8.03</v>
      </c>
      <c r="H10274" s="2"/>
      <c r="I10274" s="2">
        <v>4526</v>
      </c>
      <c r="J10274" s="2">
        <v>22.63</v>
      </c>
      <c r="K10274" s="2">
        <v>0</v>
      </c>
      <c r="L10274" s="2">
        <v>0</v>
      </c>
      <c r="M10274" s="2" t="str">
        <f>"600266"</f>
        <v>600266</v>
      </c>
      <c r="N10274" s="2" t="str">
        <f t="shared" ref="N10274:N10276" si="3067">"A453612732"</f>
        <v>A453612732</v>
      </c>
      <c r="O10274" s="2" t="str">
        <f>"4920.99"</f>
        <v>4920.99</v>
      </c>
      <c r="P10274" s="2">
        <v>28</v>
      </c>
      <c r="Q10274" s="2">
        <f>P10274*B10274</f>
        <v>5600</v>
      </c>
      <c r="R10274" s="2">
        <f>(Q10274-O10274)/O10274*100</f>
        <v>13.7982397850839</v>
      </c>
    </row>
    <row r="10275" spans="1:18">
      <c r="A10275" s="2" t="str">
        <f>"上汽集团"</f>
        <v>上汽集团</v>
      </c>
      <c r="B10275" s="2">
        <v>200</v>
      </c>
      <c r="C10275" s="2">
        <v>200</v>
      </c>
      <c r="D10275" s="2" t="str">
        <f>"人民币"</f>
        <v>人民币</v>
      </c>
      <c r="E10275" s="2">
        <v>24.736</v>
      </c>
      <c r="F10275" s="2">
        <v>-449.12</v>
      </c>
      <c r="G10275" s="2">
        <v>-9.08</v>
      </c>
      <c r="H10275" s="2"/>
      <c r="I10275" s="2">
        <v>4498</v>
      </c>
      <c r="J10275" s="2">
        <v>22.49</v>
      </c>
      <c r="K10275" s="2">
        <v>0</v>
      </c>
      <c r="L10275" s="2">
        <v>0</v>
      </c>
      <c r="M10275" s="2" t="str">
        <f>"600104"</f>
        <v>600104</v>
      </c>
      <c r="N10275" s="2" t="str">
        <f>"A453612732"</f>
        <v>A453612732</v>
      </c>
      <c r="O10275" s="2" t="str">
        <f>"4947.12"</f>
        <v>4947.12</v>
      </c>
      <c r="P10275" s="2">
        <v>35</v>
      </c>
      <c r="Q10275" s="2">
        <f>P10275*B10275</f>
        <v>7000</v>
      </c>
      <c r="R10275" s="2">
        <f>(Q10275-O10275)/O10275*100</f>
        <v>41.4964666310904</v>
      </c>
    </row>
    <row r="10276" spans="1:18">
      <c r="A10276" s="2" t="str">
        <f>"中海集运"</f>
        <v>中海集运</v>
      </c>
      <c r="B10276" s="2">
        <v>400</v>
      </c>
      <c r="C10276" s="2">
        <v>400</v>
      </c>
      <c r="D10276" s="2" t="str">
        <f>"人民币"</f>
        <v>人民币</v>
      </c>
      <c r="E10276" s="2">
        <v>9.099</v>
      </c>
      <c r="F10276" s="2">
        <v>-167.68</v>
      </c>
      <c r="G10276" s="2">
        <v>-4.6</v>
      </c>
      <c r="H10276" s="2"/>
      <c r="I10276" s="2">
        <v>3472</v>
      </c>
      <c r="J10276" s="2">
        <v>8.68</v>
      </c>
      <c r="K10276" s="2">
        <v>0</v>
      </c>
      <c r="L10276" s="2">
        <v>0</v>
      </c>
      <c r="M10276" s="2" t="str">
        <f>"601866"</f>
        <v>601866</v>
      </c>
      <c r="N10276" s="2" t="str">
        <f>"A453612732"</f>
        <v>A453612732</v>
      </c>
      <c r="O10276" s="2" t="str">
        <f>"3639.68"</f>
        <v>3639.68</v>
      </c>
      <c r="P10276" s="2">
        <v>12</v>
      </c>
      <c r="Q10276" s="2">
        <f>P10276*B10276</f>
        <v>4800</v>
      </c>
      <c r="R10276" s="2">
        <f>(Q10276-O10276)/O10276*100</f>
        <v>31.8797256901706</v>
      </c>
    </row>
    <row r="10277" spans="1:18">
      <c r="A10277" s="2" t="str">
        <f>"中航军B"</f>
        <v>中航军B</v>
      </c>
      <c r="B10277" s="2">
        <v>3000</v>
      </c>
      <c r="C10277" s="2">
        <v>3000</v>
      </c>
      <c r="D10277" s="2" t="str">
        <f>"人民币"</f>
        <v>人民币</v>
      </c>
      <c r="E10277" s="2">
        <v>0.972</v>
      </c>
      <c r="F10277" s="2">
        <v>-62</v>
      </c>
      <c r="G10277" s="2">
        <v>-2.16</v>
      </c>
      <c r="H10277" s="2"/>
      <c r="I10277" s="2">
        <v>2853</v>
      </c>
      <c r="J10277" s="2">
        <v>0.951</v>
      </c>
      <c r="K10277" s="2">
        <v>0</v>
      </c>
      <c r="L10277" s="2">
        <v>0</v>
      </c>
      <c r="M10277" s="2" t="str">
        <f>"150222"</f>
        <v>150222</v>
      </c>
      <c r="N10277" s="2" t="str">
        <f>"0157472516"</f>
        <v>0157472516</v>
      </c>
      <c r="O10277" s="2" t="str">
        <f>"2915.00"</f>
        <v>2915.00</v>
      </c>
      <c r="P10277" s="2">
        <v>1.1</v>
      </c>
      <c r="Q10277" s="2">
        <f>P10277*B10277</f>
        <v>3300</v>
      </c>
      <c r="R10277" s="2">
        <f>(Q10277-O10277)/O10277*100</f>
        <v>13.2075471698113</v>
      </c>
    </row>
    <row r="10278" spans="1:18">
      <c r="A10278" s="2" t="str">
        <f>"华贸物流"</f>
        <v>华贸物流</v>
      </c>
      <c r="B10278" s="2">
        <v>200</v>
      </c>
      <c r="C10278" s="2">
        <v>200</v>
      </c>
      <c r="D10278" s="2" t="str">
        <f>"人民币"</f>
        <v>人民币</v>
      </c>
      <c r="E10278" s="2">
        <v>16.576</v>
      </c>
      <c r="F10278" s="2">
        <v>-473.12</v>
      </c>
      <c r="G10278" s="2">
        <v>-14.27</v>
      </c>
      <c r="H10278" s="2"/>
      <c r="I10278" s="2">
        <v>2842</v>
      </c>
      <c r="J10278" s="2">
        <v>14.21</v>
      </c>
      <c r="K10278" s="2">
        <v>0</v>
      </c>
      <c r="L10278" s="2">
        <v>0</v>
      </c>
      <c r="M10278" s="2" t="str">
        <f>"603128"</f>
        <v>603128</v>
      </c>
      <c r="N10278" s="2" t="str">
        <f t="shared" ref="N10278:N10281" si="3068">"A453612732"</f>
        <v>A453612732</v>
      </c>
      <c r="O10278" s="2" t="str">
        <f>"3315.12"</f>
        <v>3315.12</v>
      </c>
      <c r="P10278" s="2">
        <v>20</v>
      </c>
      <c r="Q10278" s="2">
        <f>P10278*B10278</f>
        <v>4000</v>
      </c>
      <c r="R10278" s="2">
        <f>(Q10278-O10278)/O10278*100</f>
        <v>20.6592823185888</v>
      </c>
    </row>
    <row r="10279" spans="1:18">
      <c r="A10279" s="2" t="str">
        <f>"盛达矿业"</f>
        <v>盛达矿业</v>
      </c>
      <c r="B10279" s="2">
        <v>100</v>
      </c>
      <c r="C10279" s="2">
        <v>100</v>
      </c>
      <c r="D10279" s="2" t="str">
        <f>"人民币"</f>
        <v>人民币</v>
      </c>
      <c r="E10279" s="2">
        <v>38.308</v>
      </c>
      <c r="F10279" s="2">
        <v>-1175.77</v>
      </c>
      <c r="G10279" s="2">
        <v>-30.69</v>
      </c>
      <c r="H10279" s="2"/>
      <c r="I10279" s="2">
        <v>2655</v>
      </c>
      <c r="J10279" s="2">
        <v>26.55</v>
      </c>
      <c r="K10279" s="2">
        <v>0</v>
      </c>
      <c r="L10279" s="2">
        <v>100</v>
      </c>
      <c r="M10279" s="2" t="str">
        <f>"000603"</f>
        <v>000603</v>
      </c>
      <c r="N10279" s="2" t="str">
        <f>"0157472516"</f>
        <v>0157472516</v>
      </c>
      <c r="O10279" s="2" t="str">
        <f>"3830.77"</f>
        <v>3830.77</v>
      </c>
      <c r="P10279" s="2">
        <v>40</v>
      </c>
      <c r="Q10279" s="2">
        <f>P10279*B10279</f>
        <v>4000</v>
      </c>
      <c r="R10279" s="2">
        <f>(Q10279-O10279)/O10279*100</f>
        <v>4.41764971533138</v>
      </c>
    </row>
    <row r="10280" spans="1:18">
      <c r="A10280" s="2" t="str">
        <f>"大众交通"</f>
        <v>大众交通</v>
      </c>
      <c r="B10280" s="2">
        <v>100</v>
      </c>
      <c r="C10280" s="2">
        <v>100</v>
      </c>
      <c r="D10280" s="2" t="str">
        <f>"人民币"</f>
        <v>人民币</v>
      </c>
      <c r="E10280" s="2">
        <v>30.941</v>
      </c>
      <c r="F10280" s="2">
        <v>-1037.13</v>
      </c>
      <c r="G10280" s="2">
        <v>-33.52</v>
      </c>
      <c r="H10280" s="2"/>
      <c r="I10280" s="2">
        <v>2057</v>
      </c>
      <c r="J10280" s="2">
        <v>20.57</v>
      </c>
      <c r="K10280" s="2">
        <v>0</v>
      </c>
      <c r="L10280" s="2">
        <v>0</v>
      </c>
      <c r="M10280" s="2" t="str">
        <f>"600611"</f>
        <v>600611</v>
      </c>
      <c r="N10280" s="2" t="str">
        <f>"A453612732"</f>
        <v>A453612732</v>
      </c>
      <c r="O10280" s="2" t="str">
        <f>"3094.13"</f>
        <v>3094.13</v>
      </c>
      <c r="P10280" s="2">
        <v>28</v>
      </c>
      <c r="Q10280" s="2">
        <f>P10280*B10280</f>
        <v>2800</v>
      </c>
      <c r="R10280" s="2">
        <f>(Q10280-O10280)/O10280*100</f>
        <v>-9.50606470962759</v>
      </c>
    </row>
    <row r="10281" spans="1:18">
      <c r="A10281" s="2" t="str">
        <f>"中国中车"</f>
        <v>中国中车</v>
      </c>
      <c r="B10281" s="2">
        <v>100</v>
      </c>
      <c r="C10281" s="2">
        <v>100</v>
      </c>
      <c r="D10281" s="2" t="str">
        <f>"人民币"</f>
        <v>人民币</v>
      </c>
      <c r="E10281" s="2">
        <v>26.395</v>
      </c>
      <c r="F10281" s="2">
        <v>-631.5</v>
      </c>
      <c r="G10281" s="2">
        <v>-23.92</v>
      </c>
      <c r="H10281" s="2"/>
      <c r="I10281" s="2">
        <v>2008</v>
      </c>
      <c r="J10281" s="2">
        <v>20.08</v>
      </c>
      <c r="K10281" s="2">
        <v>0</v>
      </c>
      <c r="L10281" s="2">
        <v>100</v>
      </c>
      <c r="M10281" s="2" t="str">
        <f>"601766"</f>
        <v>601766</v>
      </c>
      <c r="N10281" s="2" t="str">
        <f>"A453612732"</f>
        <v>A453612732</v>
      </c>
      <c r="O10281" s="2" t="str">
        <f>"2639.50"</f>
        <v>2639.50</v>
      </c>
      <c r="P10281" s="2">
        <v>30</v>
      </c>
      <c r="Q10281" s="2">
        <f>P10281*B10281</f>
        <v>3000</v>
      </c>
      <c r="R10281" s="2">
        <f>(Q10281-O10281)/O10281*100</f>
        <v>13.6578897518469</v>
      </c>
    </row>
    <row r="10282" spans="1:18">
      <c r="A10282" s="2" t="s">
        <v>8</v>
      </c>
      <c r="B10282" s="2" t="s">
        <v>9</v>
      </c>
      <c r="C10282" s="4" t="s">
        <v>10</v>
      </c>
      <c r="D10282" s="4"/>
      <c r="E10282" s="4"/>
      <c r="F10282" s="2"/>
      <c r="G10282" s="2">
        <f>SUM(G10266:G10281)</f>
        <v>-178.38</v>
      </c>
      <c r="H10282" s="2"/>
      <c r="I10282" s="2"/>
      <c r="J10282" s="2"/>
      <c r="K10282" s="2"/>
      <c r="L10282" s="2"/>
      <c r="M10282" s="2"/>
      <c r="N10282" s="2"/>
      <c r="O10282" s="2"/>
      <c r="P10282" s="2"/>
      <c r="Q10282" s="2">
        <f>SUM(Q10266:Q10281)</f>
        <v>134800</v>
      </c>
      <c r="R10282" s="2"/>
    </row>
    <row r="10283" customFormat="1" spans="3:8">
      <c r="C10283" s="5"/>
      <c r="D10283" s="5"/>
      <c r="E10283" s="5"/>
      <c r="H10283" s="6">
        <v>42257</v>
      </c>
    </row>
    <row r="10284" spans="2:18">
      <c r="B10284" s="2" t="str">
        <f>"币种"</f>
        <v>币种</v>
      </c>
      <c r="C10284" s="2" t="str">
        <f>"余额"</f>
        <v>余额</v>
      </c>
      <c r="D10284" s="2" t="str">
        <f>"可用"</f>
        <v>可用</v>
      </c>
      <c r="E10284" s="2" t="str">
        <f>"可取"</f>
        <v>可取</v>
      </c>
      <c r="F10284" s="2" t="str">
        <f>"参考市值"</f>
        <v>参考市值</v>
      </c>
      <c r="G10284" s="2" t="str">
        <f>"资产"</f>
        <v>资产</v>
      </c>
      <c r="H10284" s="2" t="str">
        <f>"盈亏"</f>
        <v>盈亏</v>
      </c>
      <c r="I10284" s="2"/>
      <c r="J10284" s="2"/>
      <c r="K10284" s="2"/>
      <c r="L10284" s="2"/>
      <c r="M10284" s="2"/>
      <c r="N10284" s="2"/>
      <c r="O10284" s="2"/>
      <c r="P10284" s="2"/>
      <c r="Q10284" s="2"/>
      <c r="R10284" s="2"/>
    </row>
    <row r="10285" spans="2:18">
      <c r="B10285" s="2" t="str">
        <f>"人民币"</f>
        <v>人民币</v>
      </c>
      <c r="C10285" s="2" t="str">
        <f>"5508.71"</f>
        <v>5508.71</v>
      </c>
      <c r="D10285" s="2" t="str">
        <f>"138.54"</f>
        <v>138.54</v>
      </c>
      <c r="E10285" s="2" t="str">
        <f>"138.54"</f>
        <v>138.54</v>
      </c>
      <c r="F10285" s="2" t="str">
        <f>"91616.00"</f>
        <v>91616.00</v>
      </c>
      <c r="G10285" s="2" t="str">
        <f>"91754.54"</f>
        <v>91754.54</v>
      </c>
      <c r="H10285" s="2" t="str">
        <f>"-9194.42"</f>
        <v>-9194.42</v>
      </c>
      <c r="I10285" s="2"/>
      <c r="J10285" s="2"/>
      <c r="K10285" s="2"/>
      <c r="L10285" s="2"/>
      <c r="M10285" s="2"/>
      <c r="N10285" s="2"/>
      <c r="O10285" s="2"/>
      <c r="P10285" s="2"/>
      <c r="Q10285" s="2"/>
      <c r="R10285" s="2"/>
    </row>
    <row r="10286" spans="2:18"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  <c r="R10286" s="8"/>
    </row>
    <row r="10287" spans="2:19">
      <c r="B10287" s="2" t="s">
        <v>0</v>
      </c>
      <c r="C10287" s="2" t="str">
        <f>"证券数量"</f>
        <v>证券数量</v>
      </c>
      <c r="D10287" s="2" t="s">
        <v>1</v>
      </c>
      <c r="E10287" s="2" t="str">
        <f>"价格币种"</f>
        <v>价格币种</v>
      </c>
      <c r="F10287" s="2" t="str">
        <f>"成本价"</f>
        <v>成本价</v>
      </c>
      <c r="G10287" s="2" t="str">
        <f>"浮动盈亏"</f>
        <v>浮动盈亏</v>
      </c>
      <c r="H10287" s="2" t="str">
        <f>"盈亏比例(%)"</f>
        <v>盈亏比例(%)</v>
      </c>
      <c r="I10287" s="2" t="str">
        <f>"折算汇率"</f>
        <v>折算汇率</v>
      </c>
      <c r="J10287" s="2" t="str">
        <f>"最新市值"</f>
        <v>最新市值</v>
      </c>
      <c r="K10287" s="2" t="str">
        <f>"当前价"</f>
        <v>当前价</v>
      </c>
      <c r="L10287" s="2" t="str">
        <f>"今买数量"</f>
        <v>今买数量</v>
      </c>
      <c r="M10287" s="2" t="str">
        <f>"今卖数量"</f>
        <v>今卖数量</v>
      </c>
      <c r="N10287" s="2" t="str">
        <f>"证券代码"</f>
        <v>证券代码</v>
      </c>
      <c r="O10287" s="2" t="str">
        <f>"股东代码"</f>
        <v>股东代码</v>
      </c>
      <c r="P10287" s="2" t="str">
        <f>"成本金额"</f>
        <v>成本金额</v>
      </c>
      <c r="Q10287" s="2" t="s">
        <v>2</v>
      </c>
      <c r="R10287" s="2"/>
      <c r="S10287" s="2" t="s">
        <v>3</v>
      </c>
    </row>
    <row r="10288" spans="2:19">
      <c r="B10288" s="2" t="s">
        <v>4</v>
      </c>
      <c r="C10288" s="9" t="s">
        <v>5</v>
      </c>
      <c r="D10288" s="9" t="s">
        <v>5</v>
      </c>
      <c r="E10288" s="2" t="str">
        <f t="shared" ref="E10288:E10303" si="3069">"人民币"</f>
        <v>人民币</v>
      </c>
      <c r="F10288" s="2">
        <v>19.758</v>
      </c>
      <c r="G10288" s="2">
        <v>-1294.53</v>
      </c>
      <c r="H10288" s="2">
        <v>-8.19</v>
      </c>
      <c r="I10288" s="9" t="s">
        <v>6</v>
      </c>
      <c r="J10288" s="2">
        <v>14512</v>
      </c>
      <c r="K10288" s="2">
        <v>18.14</v>
      </c>
      <c r="L10288" s="2">
        <v>0</v>
      </c>
      <c r="M10288" s="2">
        <v>0</v>
      </c>
      <c r="N10288" s="2" t="str">
        <f>"000936"</f>
        <v>000936</v>
      </c>
      <c r="O10288" s="2" t="str">
        <f t="shared" ref="O10288:O10291" si="3070">"0157472516"</f>
        <v>0157472516</v>
      </c>
      <c r="P10288" s="2" t="str">
        <f>"15806.53"</f>
        <v>15806.53</v>
      </c>
      <c r="Q10288" s="2">
        <v>30</v>
      </c>
      <c r="R10288" s="2">
        <f t="shared" ref="R10288:R10303" si="3071">Q10288*C10288</f>
        <v>24000</v>
      </c>
      <c r="S10288" s="2">
        <f t="shared" ref="S10288:S10303" si="3072">(R10288-P10288)/P10288*100</f>
        <v>51.835981711356</v>
      </c>
    </row>
    <row r="10289" spans="2:19">
      <c r="B10289" s="2" t="str">
        <f>"创业板B"</f>
        <v>创业板B</v>
      </c>
      <c r="C10289" s="2">
        <v>10000</v>
      </c>
      <c r="D10289" s="2">
        <v>10000</v>
      </c>
      <c r="E10289" s="2" t="str">
        <f>"人民币"</f>
        <v>人民币</v>
      </c>
      <c r="F10289" s="2">
        <v>1.116</v>
      </c>
      <c r="G10289" s="2">
        <v>-927.5</v>
      </c>
      <c r="H10289" s="2">
        <v>-8.33</v>
      </c>
      <c r="I10289" s="2"/>
      <c r="J10289" s="2">
        <v>10230</v>
      </c>
      <c r="K10289" s="2">
        <v>1.023</v>
      </c>
      <c r="L10289" s="2">
        <v>0</v>
      </c>
      <c r="M10289" s="2">
        <v>0</v>
      </c>
      <c r="N10289" s="2" t="str">
        <f>"150153"</f>
        <v>150153</v>
      </c>
      <c r="O10289" s="2" t="str">
        <f>"0157472516"</f>
        <v>0157472516</v>
      </c>
      <c r="P10289" s="2" t="str">
        <f>"11157.50"</f>
        <v>11157.50</v>
      </c>
      <c r="Q10289" s="2">
        <v>1.3</v>
      </c>
      <c r="R10289" s="2">
        <f>Q10289*C10289</f>
        <v>13000</v>
      </c>
      <c r="S10289" s="2">
        <f>(R10289-P10289)/P10289*100</f>
        <v>16.5135559041004</v>
      </c>
    </row>
    <row r="10290" spans="2:19">
      <c r="B10290" s="2" t="s">
        <v>7</v>
      </c>
      <c r="C10290" s="2">
        <v>600</v>
      </c>
      <c r="D10290" s="2">
        <v>600</v>
      </c>
      <c r="E10290" s="2" t="str">
        <f>"人民币"</f>
        <v>人民币</v>
      </c>
      <c r="F10290" s="2">
        <v>17.548</v>
      </c>
      <c r="G10290" s="2">
        <v>-310.88</v>
      </c>
      <c r="H10290" s="2">
        <v>-2.95</v>
      </c>
      <c r="I10290" s="2"/>
      <c r="J10290" s="2">
        <v>10218</v>
      </c>
      <c r="K10290" s="2">
        <v>17.03</v>
      </c>
      <c r="L10290" s="2">
        <v>0</v>
      </c>
      <c r="M10290" s="2">
        <v>0</v>
      </c>
      <c r="N10290" s="2" t="str">
        <f>"600008"</f>
        <v>600008</v>
      </c>
      <c r="O10290" s="2" t="str">
        <f t="shared" ref="O10290:O10293" si="3073">"A453612732"</f>
        <v>A453612732</v>
      </c>
      <c r="P10290" s="2" t="str">
        <f>"10528.88"</f>
        <v>10528.88</v>
      </c>
      <c r="Q10290" s="2">
        <v>25</v>
      </c>
      <c r="R10290" s="2">
        <f>Q10290*C10290</f>
        <v>15000</v>
      </c>
      <c r="S10290" s="2">
        <f>(R10290-P10290)/P10290*100</f>
        <v>42.4652954540274</v>
      </c>
    </row>
    <row r="10291" spans="2:19">
      <c r="B10291" s="2" t="str">
        <f>"华英农业"</f>
        <v>华英农业</v>
      </c>
      <c r="C10291" s="2">
        <v>600</v>
      </c>
      <c r="D10291" s="2">
        <v>300</v>
      </c>
      <c r="E10291" s="2" t="str">
        <f>"人民币"</f>
        <v>人民币</v>
      </c>
      <c r="F10291" s="2">
        <v>14.948</v>
      </c>
      <c r="G10291" s="2">
        <v>-418.66</v>
      </c>
      <c r="H10291" s="2">
        <v>-4.67</v>
      </c>
      <c r="I10291" s="2"/>
      <c r="J10291" s="2">
        <v>8550</v>
      </c>
      <c r="K10291" s="2">
        <v>14.25</v>
      </c>
      <c r="L10291" s="2">
        <v>300</v>
      </c>
      <c r="M10291" s="2">
        <v>0</v>
      </c>
      <c r="N10291" s="2" t="str">
        <f>"002321"</f>
        <v>002321</v>
      </c>
      <c r="O10291" s="2" t="str">
        <f>"0157472516"</f>
        <v>0157472516</v>
      </c>
      <c r="P10291" s="2" t="str">
        <f>"8968.66"</f>
        <v>8968.66</v>
      </c>
      <c r="Q10291" s="2">
        <v>25</v>
      </c>
      <c r="R10291" s="2">
        <f>Q10291*C10291</f>
        <v>15000</v>
      </c>
      <c r="S10291" s="2">
        <f>(R10291-P10291)/P10291*100</f>
        <v>67.2490650777262</v>
      </c>
    </row>
    <row r="10292" spans="2:19">
      <c r="B10292" s="2" t="str">
        <f>"*ST阳化"</f>
        <v>*ST阳化</v>
      </c>
      <c r="C10292" s="2">
        <v>900</v>
      </c>
      <c r="D10292" s="2">
        <v>600</v>
      </c>
      <c r="E10292" s="2" t="str">
        <f>"人民币"</f>
        <v>人民币</v>
      </c>
      <c r="F10292" s="2">
        <v>7.599</v>
      </c>
      <c r="G10292" s="2">
        <v>-80.2</v>
      </c>
      <c r="H10292" s="2">
        <v>-1.17</v>
      </c>
      <c r="I10292" s="2"/>
      <c r="J10292" s="2">
        <v>6759</v>
      </c>
      <c r="K10292" s="2">
        <v>7.51</v>
      </c>
      <c r="L10292" s="2">
        <v>300</v>
      </c>
      <c r="M10292" s="2">
        <v>0</v>
      </c>
      <c r="N10292" s="2" t="str">
        <f>"600691"</f>
        <v>600691</v>
      </c>
      <c r="O10292" s="2" t="str">
        <f>"A453612732"</f>
        <v>A453612732</v>
      </c>
      <c r="P10292" s="2" t="str">
        <f>"6839.20"</f>
        <v>6839.20</v>
      </c>
      <c r="Q10292" s="2">
        <v>11</v>
      </c>
      <c r="R10292" s="2">
        <f>Q10292*C10292</f>
        <v>9900</v>
      </c>
      <c r="S10292" s="2">
        <f>(R10292-P10292)/P10292*100</f>
        <v>44.7537723710376</v>
      </c>
    </row>
    <row r="10293" spans="2:19">
      <c r="B10293" s="2" t="str">
        <f>"雪峰科技"</f>
        <v>雪峰科技</v>
      </c>
      <c r="C10293" s="2">
        <v>200</v>
      </c>
      <c r="D10293" s="2">
        <v>100</v>
      </c>
      <c r="E10293" s="2" t="str">
        <f>"人民币"</f>
        <v>人民币</v>
      </c>
      <c r="F10293" s="2">
        <v>37.898</v>
      </c>
      <c r="G10293" s="2">
        <v>-1239.59</v>
      </c>
      <c r="H10293" s="2">
        <v>-16.35</v>
      </c>
      <c r="I10293" s="2"/>
      <c r="J10293" s="2">
        <v>6340</v>
      </c>
      <c r="K10293" s="2">
        <v>31.7</v>
      </c>
      <c r="L10293" s="2">
        <v>100</v>
      </c>
      <c r="M10293" s="2">
        <v>0</v>
      </c>
      <c r="N10293" s="2" t="str">
        <f>"603227"</f>
        <v>603227</v>
      </c>
      <c r="O10293" s="2" t="str">
        <f>"A453612732"</f>
        <v>A453612732</v>
      </c>
      <c r="P10293" s="2" t="str">
        <f>"7579.59"</f>
        <v>7579.59</v>
      </c>
      <c r="Q10293" s="2">
        <v>42</v>
      </c>
      <c r="R10293" s="2">
        <f>Q10293*C10293</f>
        <v>8400</v>
      </c>
      <c r="S10293" s="2">
        <f>(R10293-P10293)/P10293*100</f>
        <v>10.8239363870605</v>
      </c>
    </row>
    <row r="10294" spans="2:19">
      <c r="B10294" s="2" t="str">
        <f>"三花股份"</f>
        <v>三花股份</v>
      </c>
      <c r="C10294" s="2">
        <v>400</v>
      </c>
      <c r="D10294" s="2">
        <v>400</v>
      </c>
      <c r="E10294" s="2" t="str">
        <f>"人民币"</f>
        <v>人民币</v>
      </c>
      <c r="F10294" s="2">
        <v>13.737</v>
      </c>
      <c r="G10294" s="2">
        <v>69.25</v>
      </c>
      <c r="H10294" s="2">
        <v>1.26</v>
      </c>
      <c r="I10294" s="2"/>
      <c r="J10294" s="2">
        <v>5564</v>
      </c>
      <c r="K10294" s="2">
        <v>13.91</v>
      </c>
      <c r="L10294" s="2">
        <v>0</v>
      </c>
      <c r="M10294" s="2">
        <v>0</v>
      </c>
      <c r="N10294" s="2" t="str">
        <f>"002050"</f>
        <v>002050</v>
      </c>
      <c r="O10294" s="2" t="str">
        <f t="shared" ref="O10294:O10299" si="3074">"0157472516"</f>
        <v>0157472516</v>
      </c>
      <c r="P10294" s="2" t="str">
        <f>"5494.75"</f>
        <v>5494.75</v>
      </c>
      <c r="Q10294" s="2">
        <v>20</v>
      </c>
      <c r="R10294" s="2">
        <f>Q10294*C10294</f>
        <v>8000</v>
      </c>
      <c r="S10294" s="2">
        <f>(R10294-P10294)/P10294*100</f>
        <v>45.5935210883116</v>
      </c>
    </row>
    <row r="10295" spans="2:19">
      <c r="B10295" s="2" t="str">
        <f>"农 产 品"</f>
        <v>农 产 品</v>
      </c>
      <c r="C10295" s="2">
        <v>200</v>
      </c>
      <c r="D10295" s="2">
        <v>200</v>
      </c>
      <c r="E10295" s="2" t="str">
        <f>"人民币"</f>
        <v>人民币</v>
      </c>
      <c r="F10295" s="2">
        <v>25.665</v>
      </c>
      <c r="G10295" s="2">
        <v>-601</v>
      </c>
      <c r="H10295" s="2">
        <v>-11.71</v>
      </c>
      <c r="I10295" s="2"/>
      <c r="J10295" s="2">
        <v>4532</v>
      </c>
      <c r="K10295" s="2">
        <v>22.66</v>
      </c>
      <c r="L10295" s="2">
        <v>0</v>
      </c>
      <c r="M10295" s="2">
        <v>0</v>
      </c>
      <c r="N10295" s="2" t="str">
        <f>"000061"</f>
        <v>000061</v>
      </c>
      <c r="O10295" s="2" t="str">
        <f>"0157472516"</f>
        <v>0157472516</v>
      </c>
      <c r="P10295" s="2" t="str">
        <f>"5133.00"</f>
        <v>5133.00</v>
      </c>
      <c r="Q10295" s="2">
        <v>35</v>
      </c>
      <c r="R10295" s="2">
        <f>Q10295*C10295</f>
        <v>7000</v>
      </c>
      <c r="S10295" s="2">
        <f>(R10295-P10295)/P10295*100</f>
        <v>36.3724917202416</v>
      </c>
    </row>
    <row r="10296" spans="2:19">
      <c r="B10296" s="2" t="str">
        <f>"北京城建"</f>
        <v>北京城建</v>
      </c>
      <c r="C10296" s="2">
        <v>200</v>
      </c>
      <c r="D10296" s="2">
        <v>200</v>
      </c>
      <c r="E10296" s="2" t="str">
        <f>"人民币"</f>
        <v>人民币</v>
      </c>
      <c r="F10296" s="2">
        <v>24.605</v>
      </c>
      <c r="G10296" s="2">
        <v>-394.99</v>
      </c>
      <c r="H10296" s="2">
        <v>-8.03</v>
      </c>
      <c r="I10296" s="2"/>
      <c r="J10296" s="2">
        <v>4526</v>
      </c>
      <c r="K10296" s="2">
        <v>22.63</v>
      </c>
      <c r="L10296" s="2">
        <v>0</v>
      </c>
      <c r="M10296" s="2">
        <v>0</v>
      </c>
      <c r="N10296" s="2" t="str">
        <f>"600266"</f>
        <v>600266</v>
      </c>
      <c r="O10296" s="2" t="str">
        <f t="shared" ref="O10296:O10298" si="3075">"A453612732"</f>
        <v>A453612732</v>
      </c>
      <c r="P10296" s="2" t="str">
        <f>"4920.99"</f>
        <v>4920.99</v>
      </c>
      <c r="Q10296" s="2">
        <v>28</v>
      </c>
      <c r="R10296" s="2">
        <f>Q10296*C10296</f>
        <v>5600</v>
      </c>
      <c r="S10296" s="2">
        <f>(R10296-P10296)/P10296*100</f>
        <v>13.7982397850839</v>
      </c>
    </row>
    <row r="10297" spans="2:19">
      <c r="B10297" s="2" t="str">
        <f>"上汽集团"</f>
        <v>上汽集团</v>
      </c>
      <c r="C10297" s="2">
        <v>200</v>
      </c>
      <c r="D10297" s="2">
        <v>200</v>
      </c>
      <c r="E10297" s="2" t="str">
        <f>"人民币"</f>
        <v>人民币</v>
      </c>
      <c r="F10297" s="2">
        <v>24.736</v>
      </c>
      <c r="G10297" s="2">
        <v>-449.12</v>
      </c>
      <c r="H10297" s="2">
        <v>-9.08</v>
      </c>
      <c r="I10297" s="2"/>
      <c r="J10297" s="2">
        <v>4498</v>
      </c>
      <c r="K10297" s="2">
        <v>22.49</v>
      </c>
      <c r="L10297" s="2">
        <v>0</v>
      </c>
      <c r="M10297" s="2">
        <v>0</v>
      </c>
      <c r="N10297" s="2" t="str">
        <f>"600104"</f>
        <v>600104</v>
      </c>
      <c r="O10297" s="2" t="str">
        <f>"A453612732"</f>
        <v>A453612732</v>
      </c>
      <c r="P10297" s="2" t="str">
        <f>"4947.12"</f>
        <v>4947.12</v>
      </c>
      <c r="Q10297" s="2">
        <v>35</v>
      </c>
      <c r="R10297" s="2">
        <f>Q10297*C10297</f>
        <v>7000</v>
      </c>
      <c r="S10297" s="2">
        <f>(R10297-P10297)/P10297*100</f>
        <v>41.4964666310904</v>
      </c>
    </row>
    <row r="10298" spans="2:19">
      <c r="B10298" s="2" t="str">
        <f>"中海集运"</f>
        <v>中海集运</v>
      </c>
      <c r="C10298" s="2">
        <v>400</v>
      </c>
      <c r="D10298" s="2">
        <v>400</v>
      </c>
      <c r="E10298" s="2" t="str">
        <f>"人民币"</f>
        <v>人民币</v>
      </c>
      <c r="F10298" s="2">
        <v>9.099</v>
      </c>
      <c r="G10298" s="2">
        <v>-167.68</v>
      </c>
      <c r="H10298" s="2">
        <v>-4.6</v>
      </c>
      <c r="I10298" s="2"/>
      <c r="J10298" s="2">
        <v>3472</v>
      </c>
      <c r="K10298" s="2">
        <v>8.68</v>
      </c>
      <c r="L10298" s="2">
        <v>0</v>
      </c>
      <c r="M10298" s="2">
        <v>0</v>
      </c>
      <c r="N10298" s="2" t="str">
        <f>"601866"</f>
        <v>601866</v>
      </c>
      <c r="O10298" s="2" t="str">
        <f>"A453612732"</f>
        <v>A453612732</v>
      </c>
      <c r="P10298" s="2" t="str">
        <f>"3639.68"</f>
        <v>3639.68</v>
      </c>
      <c r="Q10298" s="2">
        <v>12</v>
      </c>
      <c r="R10298" s="2">
        <f>Q10298*C10298</f>
        <v>4800</v>
      </c>
      <c r="S10298" s="2">
        <f>(R10298-P10298)/P10298*100</f>
        <v>31.8797256901706</v>
      </c>
    </row>
    <row r="10299" spans="2:19">
      <c r="B10299" s="2" t="str">
        <f>"中航军B"</f>
        <v>中航军B</v>
      </c>
      <c r="C10299" s="2">
        <v>3000</v>
      </c>
      <c r="D10299" s="2">
        <v>3000</v>
      </c>
      <c r="E10299" s="2" t="str">
        <f>"人民币"</f>
        <v>人民币</v>
      </c>
      <c r="F10299" s="2">
        <v>0.972</v>
      </c>
      <c r="G10299" s="2">
        <v>-62</v>
      </c>
      <c r="H10299" s="2">
        <v>-2.16</v>
      </c>
      <c r="I10299" s="2"/>
      <c r="J10299" s="2">
        <v>2853</v>
      </c>
      <c r="K10299" s="2">
        <v>0.951</v>
      </c>
      <c r="L10299" s="2">
        <v>0</v>
      </c>
      <c r="M10299" s="2">
        <v>0</v>
      </c>
      <c r="N10299" s="2" t="str">
        <f>"150222"</f>
        <v>150222</v>
      </c>
      <c r="O10299" s="2" t="str">
        <f>"0157472516"</f>
        <v>0157472516</v>
      </c>
      <c r="P10299" s="2" t="str">
        <f>"2915.00"</f>
        <v>2915.00</v>
      </c>
      <c r="Q10299" s="2">
        <v>1.1</v>
      </c>
      <c r="R10299" s="2">
        <f>Q10299*C10299</f>
        <v>3300</v>
      </c>
      <c r="S10299" s="2">
        <f>(R10299-P10299)/P10299*100</f>
        <v>13.2075471698113</v>
      </c>
    </row>
    <row r="10300" spans="2:19">
      <c r="B10300" s="2" t="str">
        <f>"华贸物流"</f>
        <v>华贸物流</v>
      </c>
      <c r="C10300" s="2">
        <v>200</v>
      </c>
      <c r="D10300" s="2">
        <v>200</v>
      </c>
      <c r="E10300" s="2" t="str">
        <f>"人民币"</f>
        <v>人民币</v>
      </c>
      <c r="F10300" s="2">
        <v>16.576</v>
      </c>
      <c r="G10300" s="2">
        <v>-473.12</v>
      </c>
      <c r="H10300" s="2">
        <v>-14.27</v>
      </c>
      <c r="I10300" s="2"/>
      <c r="J10300" s="2">
        <v>2842</v>
      </c>
      <c r="K10300" s="2">
        <v>14.21</v>
      </c>
      <c r="L10300" s="2">
        <v>0</v>
      </c>
      <c r="M10300" s="2">
        <v>0</v>
      </c>
      <c r="N10300" s="2" t="str">
        <f>"603128"</f>
        <v>603128</v>
      </c>
      <c r="O10300" s="2" t="str">
        <f t="shared" ref="O10300:O10303" si="3076">"A453612732"</f>
        <v>A453612732</v>
      </c>
      <c r="P10300" s="2" t="str">
        <f>"3315.12"</f>
        <v>3315.12</v>
      </c>
      <c r="Q10300" s="2">
        <v>20</v>
      </c>
      <c r="R10300" s="2">
        <f>Q10300*C10300</f>
        <v>4000</v>
      </c>
      <c r="S10300" s="2">
        <f>(R10300-P10300)/P10300*100</f>
        <v>20.6592823185888</v>
      </c>
    </row>
    <row r="10301" spans="2:19">
      <c r="B10301" s="2" t="str">
        <f>"盛达矿业"</f>
        <v>盛达矿业</v>
      </c>
      <c r="C10301" s="2">
        <v>100</v>
      </c>
      <c r="D10301" s="2">
        <v>100</v>
      </c>
      <c r="E10301" s="2" t="str">
        <f>"人民币"</f>
        <v>人民币</v>
      </c>
      <c r="F10301" s="2">
        <v>38.308</v>
      </c>
      <c r="G10301" s="2">
        <v>-1175.77</v>
      </c>
      <c r="H10301" s="2">
        <v>-30.69</v>
      </c>
      <c r="I10301" s="2"/>
      <c r="J10301" s="2">
        <v>2655</v>
      </c>
      <c r="K10301" s="2">
        <v>26.55</v>
      </c>
      <c r="L10301" s="2">
        <v>0</v>
      </c>
      <c r="M10301" s="2">
        <v>100</v>
      </c>
      <c r="N10301" s="2" t="str">
        <f>"000603"</f>
        <v>000603</v>
      </c>
      <c r="O10301" s="2" t="str">
        <f>"0157472516"</f>
        <v>0157472516</v>
      </c>
      <c r="P10301" s="2" t="str">
        <f>"3830.77"</f>
        <v>3830.77</v>
      </c>
      <c r="Q10301" s="2">
        <v>40</v>
      </c>
      <c r="R10301" s="2">
        <f>Q10301*C10301</f>
        <v>4000</v>
      </c>
      <c r="S10301" s="2">
        <f>(R10301-P10301)/P10301*100</f>
        <v>4.41764971533138</v>
      </c>
    </row>
    <row r="10302" spans="2:19">
      <c r="B10302" s="2" t="str">
        <f>"大众交通"</f>
        <v>大众交通</v>
      </c>
      <c r="C10302" s="2">
        <v>100</v>
      </c>
      <c r="D10302" s="2">
        <v>100</v>
      </c>
      <c r="E10302" s="2" t="str">
        <f>"人民币"</f>
        <v>人民币</v>
      </c>
      <c r="F10302" s="2">
        <v>30.941</v>
      </c>
      <c r="G10302" s="2">
        <v>-1037.13</v>
      </c>
      <c r="H10302" s="2">
        <v>-33.52</v>
      </c>
      <c r="I10302" s="2"/>
      <c r="J10302" s="2">
        <v>2057</v>
      </c>
      <c r="K10302" s="2">
        <v>20.57</v>
      </c>
      <c r="L10302" s="2">
        <v>0</v>
      </c>
      <c r="M10302" s="2">
        <v>0</v>
      </c>
      <c r="N10302" s="2" t="str">
        <f>"600611"</f>
        <v>600611</v>
      </c>
      <c r="O10302" s="2" t="str">
        <f>"A453612732"</f>
        <v>A453612732</v>
      </c>
      <c r="P10302" s="2" t="str">
        <f>"3094.13"</f>
        <v>3094.13</v>
      </c>
      <c r="Q10302" s="2">
        <v>28</v>
      </c>
      <c r="R10302" s="2">
        <f>Q10302*C10302</f>
        <v>2800</v>
      </c>
      <c r="S10302" s="2">
        <f>(R10302-P10302)/P10302*100</f>
        <v>-9.50606470962759</v>
      </c>
    </row>
    <row r="10303" spans="2:19">
      <c r="B10303" s="2" t="str">
        <f>"中国中车"</f>
        <v>中国中车</v>
      </c>
      <c r="C10303" s="2">
        <v>100</v>
      </c>
      <c r="D10303" s="2">
        <v>100</v>
      </c>
      <c r="E10303" s="2" t="str">
        <f>"人民币"</f>
        <v>人民币</v>
      </c>
      <c r="F10303" s="2">
        <v>26.395</v>
      </c>
      <c r="G10303" s="2">
        <v>-631.5</v>
      </c>
      <c r="H10303" s="2">
        <v>-23.92</v>
      </c>
      <c r="I10303" s="2"/>
      <c r="J10303" s="2">
        <v>2008</v>
      </c>
      <c r="K10303" s="2">
        <v>20.08</v>
      </c>
      <c r="L10303" s="2">
        <v>0</v>
      </c>
      <c r="M10303" s="2">
        <v>100</v>
      </c>
      <c r="N10303" s="2" t="str">
        <f>"601766"</f>
        <v>601766</v>
      </c>
      <c r="O10303" s="2" t="str">
        <f>"A453612732"</f>
        <v>A453612732</v>
      </c>
      <c r="P10303" s="2" t="str">
        <f>"2639.50"</f>
        <v>2639.50</v>
      </c>
      <c r="Q10303" s="2">
        <v>30</v>
      </c>
      <c r="R10303" s="2">
        <f>Q10303*C10303</f>
        <v>3000</v>
      </c>
      <c r="S10303" s="2">
        <f>(R10303-P10303)/P10303*100</f>
        <v>13.6578897518469</v>
      </c>
    </row>
    <row r="10304" spans="2:19">
      <c r="B10304" s="2" t="s">
        <v>8</v>
      </c>
      <c r="C10304" s="2" t="s">
        <v>9</v>
      </c>
      <c r="D10304" s="4" t="s">
        <v>10</v>
      </c>
      <c r="E10304" s="4"/>
      <c r="F10304" s="4"/>
      <c r="G10304" s="2"/>
      <c r="H10304" s="2">
        <f>SUM(H10288:H10303)</f>
        <v>-178.38</v>
      </c>
      <c r="I10304" s="2"/>
      <c r="J10304" s="2"/>
      <c r="K10304" s="2"/>
      <c r="L10304" s="2"/>
      <c r="M10304" s="2"/>
      <c r="N10304" s="2"/>
      <c r="O10304" s="2"/>
      <c r="P10304" s="2"/>
      <c r="Q10304" s="2"/>
      <c r="R10304" s="2">
        <f>SUM(R10288:R10303)</f>
        <v>134800</v>
      </c>
      <c r="S10304" s="2"/>
    </row>
    <row r="10305" customFormat="1" spans="4:9">
      <c r="D10305" s="5"/>
      <c r="E10305" s="5"/>
      <c r="F10305" s="5"/>
      <c r="I10305" s="6">
        <v>42257</v>
      </c>
    </row>
    <row r="10306" customFormat="1" spans="11:11">
      <c r="K10306" s="6">
        <f>I10305+1</f>
        <v>42258</v>
      </c>
    </row>
    <row r="10307" customFormat="1" spans="3:12">
      <c r="C10307" t="s">
        <v>11</v>
      </c>
      <c r="L10307" s="7">
        <f ca="1">NOW()</f>
        <v>42259.9654398148</v>
      </c>
    </row>
    <row r="10308" customFormat="1" spans="10:10">
      <c r="J10308" t="e">
        <f>E10300+1</f>
        <v>#VALUE!</v>
      </c>
    </row>
    <row r="10309" customFormat="1" spans="7:7">
      <c r="G10309" t="s">
        <v>12</v>
      </c>
    </row>
    <row r="10310" customFormat="1" spans="6:6">
      <c r="F10310" t="s">
        <v>13</v>
      </c>
    </row>
    <row r="10311" spans="1:17">
      <c r="A10311" s="2" t="str">
        <f>"币种"</f>
        <v>币种</v>
      </c>
      <c r="B10311" s="2" t="str">
        <f>"余额"</f>
        <v>余额</v>
      </c>
      <c r="C10311" s="2" t="str">
        <f>"可用"</f>
        <v>可用</v>
      </c>
      <c r="D10311" s="2" t="str">
        <f>"可取"</f>
        <v>可取</v>
      </c>
      <c r="E10311" s="2" t="str">
        <f>"参考市值"</f>
        <v>参考市值</v>
      </c>
      <c r="F10311" s="2" t="str">
        <f>"资产"</f>
        <v>资产</v>
      </c>
      <c r="G10311" s="2" t="str">
        <f>"盈亏"</f>
        <v>盈亏</v>
      </c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</row>
    <row r="10312" spans="1:17">
      <c r="A10312" s="2" t="str">
        <f>"人民币"</f>
        <v>人民币</v>
      </c>
      <c r="B10312" s="2" t="str">
        <f>"5508.71"</f>
        <v>5508.71</v>
      </c>
      <c r="C10312" s="2" t="str">
        <f>"138.54"</f>
        <v>138.54</v>
      </c>
      <c r="D10312" s="2" t="str">
        <f>"138.54"</f>
        <v>138.54</v>
      </c>
      <c r="E10312" s="2" t="str">
        <f>"91616.00"</f>
        <v>91616.00</v>
      </c>
      <c r="F10312" s="2" t="str">
        <f>"91754.54"</f>
        <v>91754.54</v>
      </c>
      <c r="G10312" s="2" t="str">
        <f>"-9194.42"</f>
        <v>-9194.42</v>
      </c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</row>
    <row r="10313" spans="1:17">
      <c r="A10313" s="2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8"/>
    </row>
    <row r="10314" spans="1:18">
      <c r="A10314" s="2" t="s">
        <v>0</v>
      </c>
      <c r="B10314" s="2" t="str">
        <f>"证券数量"</f>
        <v>证券数量</v>
      </c>
      <c r="C10314" s="2" t="s">
        <v>1</v>
      </c>
      <c r="D10314" s="2" t="str">
        <f>"价格币种"</f>
        <v>价格币种</v>
      </c>
      <c r="E10314" s="2" t="str">
        <f>"成本价"</f>
        <v>成本价</v>
      </c>
      <c r="F10314" s="2" t="str">
        <f>"浮动盈亏"</f>
        <v>浮动盈亏</v>
      </c>
      <c r="G10314" s="2" t="str">
        <f>"盈亏比例(%)"</f>
        <v>盈亏比例(%)</v>
      </c>
      <c r="H10314" s="2" t="str">
        <f>"折算汇率"</f>
        <v>折算汇率</v>
      </c>
      <c r="I10314" s="2" t="str">
        <f>"最新市值"</f>
        <v>最新市值</v>
      </c>
      <c r="J10314" s="2" t="str">
        <f>"当前价"</f>
        <v>当前价</v>
      </c>
      <c r="K10314" s="2" t="str">
        <f>"今买数量"</f>
        <v>今买数量</v>
      </c>
      <c r="L10314" s="2" t="str">
        <f>"今卖数量"</f>
        <v>今卖数量</v>
      </c>
      <c r="M10314" s="2" t="str">
        <f>"证券代码"</f>
        <v>证券代码</v>
      </c>
      <c r="N10314" s="2" t="str">
        <f>"股东代码"</f>
        <v>股东代码</v>
      </c>
      <c r="O10314" s="2" t="str">
        <f>"成本金额"</f>
        <v>成本金额</v>
      </c>
      <c r="P10314" s="2" t="s">
        <v>2</v>
      </c>
      <c r="Q10314" s="2"/>
      <c r="R10314" s="2" t="s">
        <v>3</v>
      </c>
    </row>
    <row r="10315" spans="1:18">
      <c r="A10315" s="2" t="s">
        <v>4</v>
      </c>
      <c r="B10315" s="9" t="s">
        <v>5</v>
      </c>
      <c r="C10315" s="9" t="s">
        <v>5</v>
      </c>
      <c r="D10315" s="2" t="str">
        <f t="shared" ref="D10315:D10330" si="3077">"人民币"</f>
        <v>人民币</v>
      </c>
      <c r="E10315" s="2">
        <v>19.758</v>
      </c>
      <c r="F10315" s="2">
        <v>-1294.53</v>
      </c>
      <c r="G10315" s="2">
        <v>-8.19</v>
      </c>
      <c r="H10315" s="9" t="s">
        <v>6</v>
      </c>
      <c r="I10315" s="2">
        <v>14512</v>
      </c>
      <c r="J10315" s="2">
        <v>18.14</v>
      </c>
      <c r="K10315" s="2">
        <v>0</v>
      </c>
      <c r="L10315" s="2">
        <v>0</v>
      </c>
      <c r="M10315" s="2" t="str">
        <f>"000936"</f>
        <v>000936</v>
      </c>
      <c r="N10315" s="2" t="str">
        <f t="shared" ref="N10315:N10318" si="3078">"0157472516"</f>
        <v>0157472516</v>
      </c>
      <c r="O10315" s="2" t="str">
        <f>"15806.53"</f>
        <v>15806.53</v>
      </c>
      <c r="P10315" s="2">
        <v>30</v>
      </c>
      <c r="Q10315" s="2">
        <f t="shared" ref="Q10315:Q10330" si="3079">P10315*B10315</f>
        <v>24000</v>
      </c>
      <c r="R10315" s="2">
        <f t="shared" ref="R10315:R10330" si="3080">(Q10315-O10315)/O10315*100</f>
        <v>51.835981711356</v>
      </c>
    </row>
    <row r="10316" spans="1:18">
      <c r="A10316" s="2" t="str">
        <f>"创业板B"</f>
        <v>创业板B</v>
      </c>
      <c r="B10316" s="2">
        <v>10000</v>
      </c>
      <c r="C10316" s="2">
        <v>10000</v>
      </c>
      <c r="D10316" s="2" t="str">
        <f>"人民币"</f>
        <v>人民币</v>
      </c>
      <c r="E10316" s="2">
        <v>1.116</v>
      </c>
      <c r="F10316" s="2">
        <v>-927.5</v>
      </c>
      <c r="G10316" s="2">
        <v>-8.33</v>
      </c>
      <c r="H10316" s="2"/>
      <c r="I10316" s="2">
        <v>10230</v>
      </c>
      <c r="J10316" s="2">
        <v>1.023</v>
      </c>
      <c r="K10316" s="2">
        <v>0</v>
      </c>
      <c r="L10316" s="2">
        <v>0</v>
      </c>
      <c r="M10316" s="2" t="str">
        <f>"150153"</f>
        <v>150153</v>
      </c>
      <c r="N10316" s="2" t="str">
        <f>"0157472516"</f>
        <v>0157472516</v>
      </c>
      <c r="O10316" s="2" t="str">
        <f>"11157.50"</f>
        <v>11157.50</v>
      </c>
      <c r="P10316" s="2">
        <v>1.3</v>
      </c>
      <c r="Q10316" s="2">
        <f>P10316*B10316</f>
        <v>13000</v>
      </c>
      <c r="R10316" s="2">
        <f>(Q10316-O10316)/O10316*100</f>
        <v>16.5135559041004</v>
      </c>
    </row>
    <row r="10317" spans="1:18">
      <c r="A10317" s="2" t="s">
        <v>7</v>
      </c>
      <c r="B10317" s="2">
        <v>600</v>
      </c>
      <c r="C10317" s="2">
        <v>600</v>
      </c>
      <c r="D10317" s="2" t="str">
        <f>"人民币"</f>
        <v>人民币</v>
      </c>
      <c r="E10317" s="2">
        <v>17.548</v>
      </c>
      <c r="F10317" s="2">
        <v>-310.88</v>
      </c>
      <c r="G10317" s="2">
        <v>-2.95</v>
      </c>
      <c r="H10317" s="2"/>
      <c r="I10317" s="2">
        <v>10218</v>
      </c>
      <c r="J10317" s="2">
        <v>17.03</v>
      </c>
      <c r="K10317" s="2">
        <v>0</v>
      </c>
      <c r="L10317" s="2">
        <v>0</v>
      </c>
      <c r="M10317" s="2" t="str">
        <f>"600008"</f>
        <v>600008</v>
      </c>
      <c r="N10317" s="2" t="str">
        <f t="shared" ref="N10317:N10320" si="3081">"A453612732"</f>
        <v>A453612732</v>
      </c>
      <c r="O10317" s="2" t="str">
        <f>"10528.88"</f>
        <v>10528.88</v>
      </c>
      <c r="P10317" s="2">
        <v>25</v>
      </c>
      <c r="Q10317" s="2">
        <f>P10317*B10317</f>
        <v>15000</v>
      </c>
      <c r="R10317" s="2">
        <f>(Q10317-O10317)/O10317*100</f>
        <v>42.4652954540274</v>
      </c>
    </row>
    <row r="10318" spans="1:18">
      <c r="A10318" s="2" t="str">
        <f>"华英农业"</f>
        <v>华英农业</v>
      </c>
      <c r="B10318" s="2">
        <v>600</v>
      </c>
      <c r="C10318" s="2">
        <v>300</v>
      </c>
      <c r="D10318" s="2" t="str">
        <f>"人民币"</f>
        <v>人民币</v>
      </c>
      <c r="E10318" s="2">
        <v>14.948</v>
      </c>
      <c r="F10318" s="2">
        <v>-418.66</v>
      </c>
      <c r="G10318" s="2">
        <v>-4.67</v>
      </c>
      <c r="H10318" s="2"/>
      <c r="I10318" s="2">
        <v>8550</v>
      </c>
      <c r="J10318" s="2">
        <v>14.25</v>
      </c>
      <c r="K10318" s="2">
        <v>300</v>
      </c>
      <c r="L10318" s="2">
        <v>0</v>
      </c>
      <c r="M10318" s="2" t="str">
        <f>"002321"</f>
        <v>002321</v>
      </c>
      <c r="N10318" s="2" t="str">
        <f>"0157472516"</f>
        <v>0157472516</v>
      </c>
      <c r="O10318" s="2" t="str">
        <f>"8968.66"</f>
        <v>8968.66</v>
      </c>
      <c r="P10318" s="2">
        <v>25</v>
      </c>
      <c r="Q10318" s="2">
        <f>P10318*B10318</f>
        <v>15000</v>
      </c>
      <c r="R10318" s="2">
        <f>(Q10318-O10318)/O10318*100</f>
        <v>67.2490650777262</v>
      </c>
    </row>
    <row r="10319" spans="1:18">
      <c r="A10319" s="2" t="str">
        <f>"*ST阳化"</f>
        <v>*ST阳化</v>
      </c>
      <c r="B10319" s="2">
        <v>900</v>
      </c>
      <c r="C10319" s="2">
        <v>600</v>
      </c>
      <c r="D10319" s="2" t="str">
        <f>"人民币"</f>
        <v>人民币</v>
      </c>
      <c r="E10319" s="2">
        <v>7.599</v>
      </c>
      <c r="F10319" s="2">
        <v>-80.2</v>
      </c>
      <c r="G10319" s="2">
        <v>-1.17</v>
      </c>
      <c r="H10319" s="2"/>
      <c r="I10319" s="2">
        <v>6759</v>
      </c>
      <c r="J10319" s="2">
        <v>7.51</v>
      </c>
      <c r="K10319" s="2">
        <v>300</v>
      </c>
      <c r="L10319" s="2">
        <v>0</v>
      </c>
      <c r="M10319" s="2" t="str">
        <f>"600691"</f>
        <v>600691</v>
      </c>
      <c r="N10319" s="2" t="str">
        <f>"A453612732"</f>
        <v>A453612732</v>
      </c>
      <c r="O10319" s="2" t="str">
        <f>"6839.20"</f>
        <v>6839.20</v>
      </c>
      <c r="P10319" s="2">
        <v>11</v>
      </c>
      <c r="Q10319" s="2">
        <f>P10319*B10319</f>
        <v>9900</v>
      </c>
      <c r="R10319" s="2">
        <f>(Q10319-O10319)/O10319*100</f>
        <v>44.7537723710376</v>
      </c>
    </row>
    <row r="10320" spans="1:18">
      <c r="A10320" s="2" t="str">
        <f>"雪峰科技"</f>
        <v>雪峰科技</v>
      </c>
      <c r="B10320" s="2">
        <v>200</v>
      </c>
      <c r="C10320" s="2">
        <v>100</v>
      </c>
      <c r="D10320" s="2" t="str">
        <f>"人民币"</f>
        <v>人民币</v>
      </c>
      <c r="E10320" s="2">
        <v>37.898</v>
      </c>
      <c r="F10320" s="2">
        <v>-1239.59</v>
      </c>
      <c r="G10320" s="2">
        <v>-16.35</v>
      </c>
      <c r="H10320" s="2"/>
      <c r="I10320" s="2">
        <v>6340</v>
      </c>
      <c r="J10320" s="2">
        <v>31.7</v>
      </c>
      <c r="K10320" s="2">
        <v>100</v>
      </c>
      <c r="L10320" s="2">
        <v>0</v>
      </c>
      <c r="M10320" s="2" t="str">
        <f>"603227"</f>
        <v>603227</v>
      </c>
      <c r="N10320" s="2" t="str">
        <f>"A453612732"</f>
        <v>A453612732</v>
      </c>
      <c r="O10320" s="2" t="str">
        <f>"7579.59"</f>
        <v>7579.59</v>
      </c>
      <c r="P10320" s="2">
        <v>42</v>
      </c>
      <c r="Q10320" s="2">
        <f>P10320*B10320</f>
        <v>8400</v>
      </c>
      <c r="R10320" s="2">
        <f>(Q10320-O10320)/O10320*100</f>
        <v>10.8239363870605</v>
      </c>
    </row>
    <row r="10321" spans="1:18">
      <c r="A10321" s="2" t="str">
        <f>"三花股份"</f>
        <v>三花股份</v>
      </c>
      <c r="B10321" s="2">
        <v>400</v>
      </c>
      <c r="C10321" s="2">
        <v>400</v>
      </c>
      <c r="D10321" s="2" t="str">
        <f>"人民币"</f>
        <v>人民币</v>
      </c>
      <c r="E10321" s="2">
        <v>13.737</v>
      </c>
      <c r="F10321" s="2">
        <v>69.25</v>
      </c>
      <c r="G10321" s="2">
        <v>1.26</v>
      </c>
      <c r="H10321" s="2"/>
      <c r="I10321" s="2">
        <v>5564</v>
      </c>
      <c r="J10321" s="2">
        <v>13.91</v>
      </c>
      <c r="K10321" s="2">
        <v>0</v>
      </c>
      <c r="L10321" s="2">
        <v>0</v>
      </c>
      <c r="M10321" s="2" t="str">
        <f>"002050"</f>
        <v>002050</v>
      </c>
      <c r="N10321" s="2" t="str">
        <f t="shared" ref="N10321:N10326" si="3082">"0157472516"</f>
        <v>0157472516</v>
      </c>
      <c r="O10321" s="2" t="str">
        <f>"5494.75"</f>
        <v>5494.75</v>
      </c>
      <c r="P10321" s="2">
        <v>20</v>
      </c>
      <c r="Q10321" s="2">
        <f>P10321*B10321</f>
        <v>8000</v>
      </c>
      <c r="R10321" s="2">
        <f>(Q10321-O10321)/O10321*100</f>
        <v>45.5935210883116</v>
      </c>
    </row>
    <row r="10322" spans="1:18">
      <c r="A10322" s="2" t="str">
        <f>"农 产 品"</f>
        <v>农 产 品</v>
      </c>
      <c r="B10322" s="2">
        <v>200</v>
      </c>
      <c r="C10322" s="2">
        <v>200</v>
      </c>
      <c r="D10322" s="2" t="str">
        <f>"人民币"</f>
        <v>人民币</v>
      </c>
      <c r="E10322" s="2">
        <v>25.665</v>
      </c>
      <c r="F10322" s="2">
        <v>-601</v>
      </c>
      <c r="G10322" s="2">
        <v>-11.71</v>
      </c>
      <c r="H10322" s="2"/>
      <c r="I10322" s="2">
        <v>4532</v>
      </c>
      <c r="J10322" s="2">
        <v>22.66</v>
      </c>
      <c r="K10322" s="2">
        <v>0</v>
      </c>
      <c r="L10322" s="2">
        <v>0</v>
      </c>
      <c r="M10322" s="2" t="str">
        <f>"000061"</f>
        <v>000061</v>
      </c>
      <c r="N10322" s="2" t="str">
        <f>"0157472516"</f>
        <v>0157472516</v>
      </c>
      <c r="O10322" s="2" t="str">
        <f>"5133.00"</f>
        <v>5133.00</v>
      </c>
      <c r="P10322" s="2">
        <v>35</v>
      </c>
      <c r="Q10322" s="2">
        <f>P10322*B10322</f>
        <v>7000</v>
      </c>
      <c r="R10322" s="2">
        <f>(Q10322-O10322)/O10322*100</f>
        <v>36.3724917202416</v>
      </c>
    </row>
    <row r="10323" spans="1:18">
      <c r="A10323" s="2" t="str">
        <f>"北京城建"</f>
        <v>北京城建</v>
      </c>
      <c r="B10323" s="2">
        <v>200</v>
      </c>
      <c r="C10323" s="2">
        <v>200</v>
      </c>
      <c r="D10323" s="2" t="str">
        <f>"人民币"</f>
        <v>人民币</v>
      </c>
      <c r="E10323" s="2">
        <v>24.605</v>
      </c>
      <c r="F10323" s="2">
        <v>-394.99</v>
      </c>
      <c r="G10323" s="2">
        <v>-8.03</v>
      </c>
      <c r="H10323" s="2"/>
      <c r="I10323" s="2">
        <v>4526</v>
      </c>
      <c r="J10323" s="2">
        <v>22.63</v>
      </c>
      <c r="K10323" s="2">
        <v>0</v>
      </c>
      <c r="L10323" s="2">
        <v>0</v>
      </c>
      <c r="M10323" s="2" t="str">
        <f>"600266"</f>
        <v>600266</v>
      </c>
      <c r="N10323" s="2" t="str">
        <f t="shared" ref="N10323:N10325" si="3083">"A453612732"</f>
        <v>A453612732</v>
      </c>
      <c r="O10323" s="2" t="str">
        <f>"4920.99"</f>
        <v>4920.99</v>
      </c>
      <c r="P10323" s="2">
        <v>28</v>
      </c>
      <c r="Q10323" s="2">
        <f>P10323*B10323</f>
        <v>5600</v>
      </c>
      <c r="R10323" s="2">
        <f>(Q10323-O10323)/O10323*100</f>
        <v>13.7982397850839</v>
      </c>
    </row>
    <row r="10324" spans="1:18">
      <c r="A10324" s="2" t="str">
        <f>"上汽集团"</f>
        <v>上汽集团</v>
      </c>
      <c r="B10324" s="2">
        <v>200</v>
      </c>
      <c r="C10324" s="2">
        <v>200</v>
      </c>
      <c r="D10324" s="2" t="str">
        <f>"人民币"</f>
        <v>人民币</v>
      </c>
      <c r="E10324" s="2">
        <v>24.736</v>
      </c>
      <c r="F10324" s="2">
        <v>-449.12</v>
      </c>
      <c r="G10324" s="2">
        <v>-9.08</v>
      </c>
      <c r="H10324" s="2"/>
      <c r="I10324" s="2">
        <v>4498</v>
      </c>
      <c r="J10324" s="2">
        <v>22.49</v>
      </c>
      <c r="K10324" s="2">
        <v>0</v>
      </c>
      <c r="L10324" s="2">
        <v>0</v>
      </c>
      <c r="M10324" s="2" t="str">
        <f>"600104"</f>
        <v>600104</v>
      </c>
      <c r="N10324" s="2" t="str">
        <f>"A453612732"</f>
        <v>A453612732</v>
      </c>
      <c r="O10324" s="2" t="str">
        <f>"4947.12"</f>
        <v>4947.12</v>
      </c>
      <c r="P10324" s="2">
        <v>35</v>
      </c>
      <c r="Q10324" s="2">
        <f>P10324*B10324</f>
        <v>7000</v>
      </c>
      <c r="R10324" s="2">
        <f>(Q10324-O10324)/O10324*100</f>
        <v>41.4964666310904</v>
      </c>
    </row>
    <row r="10325" spans="1:18">
      <c r="A10325" s="2" t="str">
        <f>"中海集运"</f>
        <v>中海集运</v>
      </c>
      <c r="B10325" s="2">
        <v>400</v>
      </c>
      <c r="C10325" s="2">
        <v>400</v>
      </c>
      <c r="D10325" s="2" t="str">
        <f>"人民币"</f>
        <v>人民币</v>
      </c>
      <c r="E10325" s="2">
        <v>9.099</v>
      </c>
      <c r="F10325" s="2">
        <v>-167.68</v>
      </c>
      <c r="G10325" s="2">
        <v>-4.6</v>
      </c>
      <c r="H10325" s="2"/>
      <c r="I10325" s="2">
        <v>3472</v>
      </c>
      <c r="J10325" s="2">
        <v>8.68</v>
      </c>
      <c r="K10325" s="2">
        <v>0</v>
      </c>
      <c r="L10325" s="2">
        <v>0</v>
      </c>
      <c r="M10325" s="2" t="str">
        <f>"601866"</f>
        <v>601866</v>
      </c>
      <c r="N10325" s="2" t="str">
        <f>"A453612732"</f>
        <v>A453612732</v>
      </c>
      <c r="O10325" s="2" t="str">
        <f>"3639.68"</f>
        <v>3639.68</v>
      </c>
      <c r="P10325" s="2">
        <v>12</v>
      </c>
      <c r="Q10325" s="2">
        <f>P10325*B10325</f>
        <v>4800</v>
      </c>
      <c r="R10325" s="2">
        <f>(Q10325-O10325)/O10325*100</f>
        <v>31.8797256901706</v>
      </c>
    </row>
    <row r="10326" spans="1:18">
      <c r="A10326" s="2" t="str">
        <f>"中航军B"</f>
        <v>中航军B</v>
      </c>
      <c r="B10326" s="2">
        <v>3000</v>
      </c>
      <c r="C10326" s="2">
        <v>3000</v>
      </c>
      <c r="D10326" s="2" t="str">
        <f>"人民币"</f>
        <v>人民币</v>
      </c>
      <c r="E10326" s="2">
        <v>0.972</v>
      </c>
      <c r="F10326" s="2">
        <v>-62</v>
      </c>
      <c r="G10326" s="2">
        <v>-2.16</v>
      </c>
      <c r="H10326" s="2"/>
      <c r="I10326" s="2">
        <v>2853</v>
      </c>
      <c r="J10326" s="2">
        <v>0.951</v>
      </c>
      <c r="K10326" s="2">
        <v>0</v>
      </c>
      <c r="L10326" s="2">
        <v>0</v>
      </c>
      <c r="M10326" s="2" t="str">
        <f>"150222"</f>
        <v>150222</v>
      </c>
      <c r="N10326" s="2" t="str">
        <f>"0157472516"</f>
        <v>0157472516</v>
      </c>
      <c r="O10326" s="2" t="str">
        <f>"2915.00"</f>
        <v>2915.00</v>
      </c>
      <c r="P10326" s="2">
        <v>1.1</v>
      </c>
      <c r="Q10326" s="2">
        <f>P10326*B10326</f>
        <v>3300</v>
      </c>
      <c r="R10326" s="2">
        <f>(Q10326-O10326)/O10326*100</f>
        <v>13.2075471698113</v>
      </c>
    </row>
    <row r="10327" spans="1:18">
      <c r="A10327" s="2" t="str">
        <f>"华贸物流"</f>
        <v>华贸物流</v>
      </c>
      <c r="B10327" s="2">
        <v>200</v>
      </c>
      <c r="C10327" s="2">
        <v>200</v>
      </c>
      <c r="D10327" s="2" t="str">
        <f>"人民币"</f>
        <v>人民币</v>
      </c>
      <c r="E10327" s="2">
        <v>16.576</v>
      </c>
      <c r="F10327" s="2">
        <v>-473.12</v>
      </c>
      <c r="G10327" s="2">
        <v>-14.27</v>
      </c>
      <c r="H10327" s="2"/>
      <c r="I10327" s="2">
        <v>2842</v>
      </c>
      <c r="J10327" s="2">
        <v>14.21</v>
      </c>
      <c r="K10327" s="2">
        <v>0</v>
      </c>
      <c r="L10327" s="2">
        <v>0</v>
      </c>
      <c r="M10327" s="2" t="str">
        <f>"603128"</f>
        <v>603128</v>
      </c>
      <c r="N10327" s="2" t="str">
        <f t="shared" ref="N10327:N10330" si="3084">"A453612732"</f>
        <v>A453612732</v>
      </c>
      <c r="O10327" s="2" t="str">
        <f>"3315.12"</f>
        <v>3315.12</v>
      </c>
      <c r="P10327" s="2">
        <v>20</v>
      </c>
      <c r="Q10327" s="2">
        <f>P10327*B10327</f>
        <v>4000</v>
      </c>
      <c r="R10327" s="2">
        <f>(Q10327-O10327)/O10327*100</f>
        <v>20.6592823185888</v>
      </c>
    </row>
    <row r="10328" spans="1:18">
      <c r="A10328" s="2" t="str">
        <f>"盛达矿业"</f>
        <v>盛达矿业</v>
      </c>
      <c r="B10328" s="2">
        <v>100</v>
      </c>
      <c r="C10328" s="2">
        <v>100</v>
      </c>
      <c r="D10328" s="2" t="str">
        <f>"人民币"</f>
        <v>人民币</v>
      </c>
      <c r="E10328" s="2">
        <v>38.308</v>
      </c>
      <c r="F10328" s="2">
        <v>-1175.77</v>
      </c>
      <c r="G10328" s="2">
        <v>-30.69</v>
      </c>
      <c r="H10328" s="2"/>
      <c r="I10328" s="2">
        <v>2655</v>
      </c>
      <c r="J10328" s="2">
        <v>26.55</v>
      </c>
      <c r="K10328" s="2">
        <v>0</v>
      </c>
      <c r="L10328" s="2">
        <v>100</v>
      </c>
      <c r="M10328" s="2" t="str">
        <f>"000603"</f>
        <v>000603</v>
      </c>
      <c r="N10328" s="2" t="str">
        <f>"0157472516"</f>
        <v>0157472516</v>
      </c>
      <c r="O10328" s="2" t="str">
        <f>"3830.77"</f>
        <v>3830.77</v>
      </c>
      <c r="P10328" s="2">
        <v>40</v>
      </c>
      <c r="Q10328" s="2">
        <f>P10328*B10328</f>
        <v>4000</v>
      </c>
      <c r="R10328" s="2">
        <f>(Q10328-O10328)/O10328*100</f>
        <v>4.41764971533138</v>
      </c>
    </row>
    <row r="10329" spans="1:18">
      <c r="A10329" s="2" t="str">
        <f>"大众交通"</f>
        <v>大众交通</v>
      </c>
      <c r="B10329" s="2">
        <v>100</v>
      </c>
      <c r="C10329" s="2">
        <v>100</v>
      </c>
      <c r="D10329" s="2" t="str">
        <f>"人民币"</f>
        <v>人民币</v>
      </c>
      <c r="E10329" s="2">
        <v>30.941</v>
      </c>
      <c r="F10329" s="2">
        <v>-1037.13</v>
      </c>
      <c r="G10329" s="2">
        <v>-33.52</v>
      </c>
      <c r="H10329" s="2"/>
      <c r="I10329" s="2">
        <v>2057</v>
      </c>
      <c r="J10329" s="2">
        <v>20.57</v>
      </c>
      <c r="K10329" s="2">
        <v>0</v>
      </c>
      <c r="L10329" s="2">
        <v>0</v>
      </c>
      <c r="M10329" s="2" t="str">
        <f>"600611"</f>
        <v>600611</v>
      </c>
      <c r="N10329" s="2" t="str">
        <f>"A453612732"</f>
        <v>A453612732</v>
      </c>
      <c r="O10329" s="2" t="str">
        <f>"3094.13"</f>
        <v>3094.13</v>
      </c>
      <c r="P10329" s="2">
        <v>28</v>
      </c>
      <c r="Q10329" s="2">
        <f>P10329*B10329</f>
        <v>2800</v>
      </c>
      <c r="R10329" s="2">
        <f>(Q10329-O10329)/O10329*100</f>
        <v>-9.50606470962759</v>
      </c>
    </row>
    <row r="10330" spans="1:18">
      <c r="A10330" s="2" t="str">
        <f>"中国中车"</f>
        <v>中国中车</v>
      </c>
      <c r="B10330" s="2">
        <v>100</v>
      </c>
      <c r="C10330" s="2">
        <v>100</v>
      </c>
      <c r="D10330" s="2" t="str">
        <f>"人民币"</f>
        <v>人民币</v>
      </c>
      <c r="E10330" s="2">
        <v>26.395</v>
      </c>
      <c r="F10330" s="2">
        <v>-631.5</v>
      </c>
      <c r="G10330" s="2">
        <v>-23.92</v>
      </c>
      <c r="H10330" s="2"/>
      <c r="I10330" s="2">
        <v>2008</v>
      </c>
      <c r="J10330" s="2">
        <v>20.08</v>
      </c>
      <c r="K10330" s="2">
        <v>0</v>
      </c>
      <c r="L10330" s="2">
        <v>100</v>
      </c>
      <c r="M10330" s="2" t="str">
        <f>"601766"</f>
        <v>601766</v>
      </c>
      <c r="N10330" s="2" t="str">
        <f>"A453612732"</f>
        <v>A453612732</v>
      </c>
      <c r="O10330" s="2" t="str">
        <f>"2639.50"</f>
        <v>2639.50</v>
      </c>
      <c r="P10330" s="2">
        <v>30</v>
      </c>
      <c r="Q10330" s="2">
        <f>P10330*B10330</f>
        <v>3000</v>
      </c>
      <c r="R10330" s="2">
        <f>(Q10330-O10330)/O10330*100</f>
        <v>13.6578897518469</v>
      </c>
    </row>
    <row r="10331" spans="1:18">
      <c r="A10331" s="2" t="s">
        <v>8</v>
      </c>
      <c r="B10331" s="2" t="s">
        <v>9</v>
      </c>
      <c r="C10331" s="4" t="s">
        <v>10</v>
      </c>
      <c r="D10331" s="4"/>
      <c r="E10331" s="4"/>
      <c r="F10331" s="2"/>
      <c r="G10331" s="2">
        <f>SUM(G10315:G10330)</f>
        <v>-178.38</v>
      </c>
      <c r="H10331" s="2"/>
      <c r="I10331" s="2"/>
      <c r="J10331" s="2"/>
      <c r="K10331" s="2"/>
      <c r="L10331" s="2"/>
      <c r="M10331" s="2"/>
      <c r="N10331" s="2"/>
      <c r="O10331" s="2"/>
      <c r="P10331" s="2"/>
      <c r="Q10331" s="2">
        <f>SUM(Q10315:Q10330)</f>
        <v>134800</v>
      </c>
      <c r="R10331" s="2"/>
    </row>
    <row r="10332" customFormat="1" spans="3:8">
      <c r="C10332" s="5"/>
      <c r="D10332" s="5"/>
      <c r="E10332" s="5"/>
      <c r="H10332" s="6">
        <v>42257</v>
      </c>
    </row>
    <row r="10333" customFormat="1" spans="10:10">
      <c r="J10333" s="6">
        <f>H10332+1</f>
        <v>42258</v>
      </c>
    </row>
    <row r="10334" customFormat="1" spans="2:11">
      <c r="B10334" t="s">
        <v>11</v>
      </c>
      <c r="K10334" s="7">
        <f ca="1">NOW()</f>
        <v>42259.9654398148</v>
      </c>
    </row>
    <row r="10335" customFormat="1" spans="9:9">
      <c r="I10335" t="e">
        <f>D10327+1</f>
        <v>#VALUE!</v>
      </c>
    </row>
    <row r="10336" customFormat="1"/>
    <row r="10337" spans="1:18">
      <c r="A10337" s="2" t="s">
        <v>0</v>
      </c>
      <c r="B10337" s="2" t="str">
        <f>"证券数量"</f>
        <v>证券数量</v>
      </c>
      <c r="C10337" s="2" t="s">
        <v>1</v>
      </c>
      <c r="D10337" s="2" t="str">
        <f>"价格币种"</f>
        <v>价格币种</v>
      </c>
      <c r="E10337" s="2" t="str">
        <f>"成本价"</f>
        <v>成本价</v>
      </c>
      <c r="F10337" s="2" t="str">
        <f>"浮动盈亏"</f>
        <v>浮动盈亏</v>
      </c>
      <c r="G10337" s="2" t="str">
        <f>"盈亏比例(%)"</f>
        <v>盈亏比例(%)</v>
      </c>
      <c r="H10337" s="2" t="str">
        <f>"折算汇率"</f>
        <v>折算汇率</v>
      </c>
      <c r="I10337" s="2" t="str">
        <f>"最新市值"</f>
        <v>最新市值</v>
      </c>
      <c r="J10337" s="2" t="str">
        <f>"当前价"</f>
        <v>当前价</v>
      </c>
      <c r="K10337" s="2" t="str">
        <f>"今买数量"</f>
        <v>今买数量</v>
      </c>
      <c r="L10337" s="2" t="str">
        <f>"今卖数量"</f>
        <v>今卖数量</v>
      </c>
      <c r="M10337" s="2" t="str">
        <f>"证券代码"</f>
        <v>证券代码</v>
      </c>
      <c r="N10337" s="2" t="str">
        <f>"股东代码"</f>
        <v>股东代码</v>
      </c>
      <c r="O10337" s="2" t="str">
        <f>"成本金额"</f>
        <v>成本金额</v>
      </c>
      <c r="P10337" s="2" t="s">
        <v>2</v>
      </c>
      <c r="Q10337" s="2"/>
      <c r="R10337" s="2" t="s">
        <v>3</v>
      </c>
    </row>
    <row r="10338" spans="1:18">
      <c r="A10338" s="2" t="s">
        <v>4</v>
      </c>
      <c r="B10338" s="9" t="s">
        <v>5</v>
      </c>
      <c r="C10338" s="9" t="s">
        <v>5</v>
      </c>
      <c r="D10338" s="2" t="str">
        <f t="shared" ref="D10338:D10353" si="3085">"人民币"</f>
        <v>人民币</v>
      </c>
      <c r="E10338" s="2">
        <v>19.758</v>
      </c>
      <c r="F10338" s="2">
        <v>-1294.53</v>
      </c>
      <c r="G10338" s="2">
        <v>-8.19</v>
      </c>
      <c r="H10338" s="9" t="s">
        <v>6</v>
      </c>
      <c r="I10338" s="2">
        <v>14512</v>
      </c>
      <c r="J10338" s="2">
        <v>18.14</v>
      </c>
      <c r="K10338" s="2">
        <v>0</v>
      </c>
      <c r="L10338" s="2">
        <v>0</v>
      </c>
      <c r="M10338" s="2" t="str">
        <f>"000936"</f>
        <v>000936</v>
      </c>
      <c r="N10338" s="2" t="str">
        <f t="shared" ref="N10338:N10341" si="3086">"0157472516"</f>
        <v>0157472516</v>
      </c>
      <c r="O10338" s="2" t="str">
        <f>"15806.53"</f>
        <v>15806.53</v>
      </c>
      <c r="P10338" s="2">
        <v>30</v>
      </c>
      <c r="Q10338" s="2">
        <f t="shared" ref="Q10338:Q10353" si="3087">P10338*B10338</f>
        <v>24000</v>
      </c>
      <c r="R10338" s="2">
        <f t="shared" ref="R10338:R10353" si="3088">(Q10338-O10338)/O10338*100</f>
        <v>51.835981711356</v>
      </c>
    </row>
    <row r="10339" spans="1:18">
      <c r="A10339" s="2" t="str">
        <f>"创业板B"</f>
        <v>创业板B</v>
      </c>
      <c r="B10339" s="2">
        <v>10000</v>
      </c>
      <c r="C10339" s="2">
        <v>10000</v>
      </c>
      <c r="D10339" s="2" t="str">
        <f>"人民币"</f>
        <v>人民币</v>
      </c>
      <c r="E10339" s="2">
        <v>1.116</v>
      </c>
      <c r="F10339" s="2">
        <v>-927.5</v>
      </c>
      <c r="G10339" s="2">
        <v>-8.33</v>
      </c>
      <c r="H10339" s="2"/>
      <c r="I10339" s="2">
        <v>10230</v>
      </c>
      <c r="J10339" s="2">
        <v>1.023</v>
      </c>
      <c r="K10339" s="2">
        <v>0</v>
      </c>
      <c r="L10339" s="2">
        <v>0</v>
      </c>
      <c r="M10339" s="2" t="str">
        <f>"150153"</f>
        <v>150153</v>
      </c>
      <c r="N10339" s="2" t="str">
        <f>"0157472516"</f>
        <v>0157472516</v>
      </c>
      <c r="O10339" s="2" t="str">
        <f>"11157.50"</f>
        <v>11157.50</v>
      </c>
      <c r="P10339" s="2">
        <v>1.3</v>
      </c>
      <c r="Q10339" s="2">
        <f>P10339*B10339</f>
        <v>13000</v>
      </c>
      <c r="R10339" s="2">
        <f>(Q10339-O10339)/O10339*100</f>
        <v>16.5135559041004</v>
      </c>
    </row>
    <row r="10340" spans="1:18">
      <c r="A10340" s="2" t="s">
        <v>7</v>
      </c>
      <c r="B10340" s="2">
        <v>600</v>
      </c>
      <c r="C10340" s="2">
        <v>600</v>
      </c>
      <c r="D10340" s="2" t="str">
        <f>"人民币"</f>
        <v>人民币</v>
      </c>
      <c r="E10340" s="2">
        <v>17.548</v>
      </c>
      <c r="F10340" s="2">
        <v>-310.88</v>
      </c>
      <c r="G10340" s="2">
        <v>-2.95</v>
      </c>
      <c r="H10340" s="2"/>
      <c r="I10340" s="2">
        <v>10218</v>
      </c>
      <c r="J10340" s="2">
        <v>17.03</v>
      </c>
      <c r="K10340" s="2">
        <v>0</v>
      </c>
      <c r="L10340" s="2">
        <v>0</v>
      </c>
      <c r="M10340" s="2" t="str">
        <f>"600008"</f>
        <v>600008</v>
      </c>
      <c r="N10340" s="2" t="str">
        <f t="shared" ref="N10340:N10343" si="3089">"A453612732"</f>
        <v>A453612732</v>
      </c>
      <c r="O10340" s="2" t="str">
        <f>"10528.88"</f>
        <v>10528.88</v>
      </c>
      <c r="P10340" s="2">
        <v>25</v>
      </c>
      <c r="Q10340" s="2">
        <f>P10340*B10340</f>
        <v>15000</v>
      </c>
      <c r="R10340" s="2">
        <f>(Q10340-O10340)/O10340*100</f>
        <v>42.4652954540274</v>
      </c>
    </row>
    <row r="10341" spans="1:18">
      <c r="A10341" s="2" t="str">
        <f>"华英农业"</f>
        <v>华英农业</v>
      </c>
      <c r="B10341" s="2">
        <v>600</v>
      </c>
      <c r="C10341" s="2">
        <v>300</v>
      </c>
      <c r="D10341" s="2" t="str">
        <f>"人民币"</f>
        <v>人民币</v>
      </c>
      <c r="E10341" s="2">
        <v>14.948</v>
      </c>
      <c r="F10341" s="2">
        <v>-418.66</v>
      </c>
      <c r="G10341" s="2">
        <v>-4.67</v>
      </c>
      <c r="H10341" s="2"/>
      <c r="I10341" s="2">
        <v>8550</v>
      </c>
      <c r="J10341" s="2">
        <v>14.25</v>
      </c>
      <c r="K10341" s="2">
        <v>300</v>
      </c>
      <c r="L10341" s="2">
        <v>0</v>
      </c>
      <c r="M10341" s="2" t="str">
        <f>"002321"</f>
        <v>002321</v>
      </c>
      <c r="N10341" s="2" t="str">
        <f>"0157472516"</f>
        <v>0157472516</v>
      </c>
      <c r="O10341" s="2" t="str">
        <f>"8968.66"</f>
        <v>8968.66</v>
      </c>
      <c r="P10341" s="2">
        <v>25</v>
      </c>
      <c r="Q10341" s="2">
        <f>P10341*B10341</f>
        <v>15000</v>
      </c>
      <c r="R10341" s="2">
        <f>(Q10341-O10341)/O10341*100</f>
        <v>67.2490650777262</v>
      </c>
    </row>
    <row r="10342" spans="1:18">
      <c r="A10342" s="2" t="str">
        <f>"*ST阳化"</f>
        <v>*ST阳化</v>
      </c>
      <c r="B10342" s="2">
        <v>900</v>
      </c>
      <c r="C10342" s="2">
        <v>600</v>
      </c>
      <c r="D10342" s="2" t="str">
        <f>"人民币"</f>
        <v>人民币</v>
      </c>
      <c r="E10342" s="2">
        <v>7.599</v>
      </c>
      <c r="F10342" s="2">
        <v>-80.2</v>
      </c>
      <c r="G10342" s="2">
        <v>-1.17</v>
      </c>
      <c r="H10342" s="2"/>
      <c r="I10342" s="2">
        <v>6759</v>
      </c>
      <c r="J10342" s="2">
        <v>7.51</v>
      </c>
      <c r="K10342" s="2">
        <v>300</v>
      </c>
      <c r="L10342" s="2">
        <v>0</v>
      </c>
      <c r="M10342" s="2" t="str">
        <f>"600691"</f>
        <v>600691</v>
      </c>
      <c r="N10342" s="2" t="str">
        <f>"A453612732"</f>
        <v>A453612732</v>
      </c>
      <c r="O10342" s="2" t="str">
        <f>"6839.20"</f>
        <v>6839.20</v>
      </c>
      <c r="P10342" s="2">
        <v>11</v>
      </c>
      <c r="Q10342" s="2">
        <f>P10342*B10342</f>
        <v>9900</v>
      </c>
      <c r="R10342" s="2">
        <f>(Q10342-O10342)/O10342*100</f>
        <v>44.7537723710376</v>
      </c>
    </row>
    <row r="10343" spans="1:18">
      <c r="A10343" s="2" t="str">
        <f>"雪峰科技"</f>
        <v>雪峰科技</v>
      </c>
      <c r="B10343" s="2">
        <v>200</v>
      </c>
      <c r="C10343" s="2">
        <v>100</v>
      </c>
      <c r="D10343" s="2" t="str">
        <f>"人民币"</f>
        <v>人民币</v>
      </c>
      <c r="E10343" s="2">
        <v>37.898</v>
      </c>
      <c r="F10343" s="2">
        <v>-1239.59</v>
      </c>
      <c r="G10343" s="2">
        <v>-16.35</v>
      </c>
      <c r="H10343" s="2"/>
      <c r="I10343" s="2">
        <v>6340</v>
      </c>
      <c r="J10343" s="2">
        <v>31.7</v>
      </c>
      <c r="K10343" s="2">
        <v>100</v>
      </c>
      <c r="L10343" s="2">
        <v>0</v>
      </c>
      <c r="M10343" s="2" t="str">
        <f>"603227"</f>
        <v>603227</v>
      </c>
      <c r="N10343" s="2" t="str">
        <f>"A453612732"</f>
        <v>A453612732</v>
      </c>
      <c r="O10343" s="2" t="str">
        <f>"7579.59"</f>
        <v>7579.59</v>
      </c>
      <c r="P10343" s="2">
        <v>42</v>
      </c>
      <c r="Q10343" s="2">
        <f>P10343*B10343</f>
        <v>8400</v>
      </c>
      <c r="R10343" s="2">
        <f>(Q10343-O10343)/O10343*100</f>
        <v>10.8239363870605</v>
      </c>
    </row>
    <row r="10344" spans="1:18">
      <c r="A10344" s="2" t="str">
        <f>"三花股份"</f>
        <v>三花股份</v>
      </c>
      <c r="B10344" s="2">
        <v>400</v>
      </c>
      <c r="C10344" s="2">
        <v>400</v>
      </c>
      <c r="D10344" s="2" t="str">
        <f>"人民币"</f>
        <v>人民币</v>
      </c>
      <c r="E10344" s="2">
        <v>13.737</v>
      </c>
      <c r="F10344" s="2">
        <v>69.25</v>
      </c>
      <c r="G10344" s="2">
        <v>1.26</v>
      </c>
      <c r="H10344" s="2"/>
      <c r="I10344" s="2">
        <v>5564</v>
      </c>
      <c r="J10344" s="2">
        <v>13.91</v>
      </c>
      <c r="K10344" s="2">
        <v>0</v>
      </c>
      <c r="L10344" s="2">
        <v>0</v>
      </c>
      <c r="M10344" s="2" t="str">
        <f>"002050"</f>
        <v>002050</v>
      </c>
      <c r="N10344" s="2" t="str">
        <f t="shared" ref="N10344:N10349" si="3090">"0157472516"</f>
        <v>0157472516</v>
      </c>
      <c r="O10344" s="2" t="str">
        <f>"5494.75"</f>
        <v>5494.75</v>
      </c>
      <c r="P10344" s="2">
        <v>20</v>
      </c>
      <c r="Q10344" s="2">
        <f>P10344*B10344</f>
        <v>8000</v>
      </c>
      <c r="R10344" s="2">
        <f>(Q10344-O10344)/O10344*100</f>
        <v>45.5935210883116</v>
      </c>
    </row>
    <row r="10345" spans="1:18">
      <c r="A10345" s="2" t="str">
        <f>"农 产 品"</f>
        <v>农 产 品</v>
      </c>
      <c r="B10345" s="2">
        <v>200</v>
      </c>
      <c r="C10345" s="2">
        <v>200</v>
      </c>
      <c r="D10345" s="2" t="str">
        <f>"人民币"</f>
        <v>人民币</v>
      </c>
      <c r="E10345" s="2">
        <v>25.665</v>
      </c>
      <c r="F10345" s="2">
        <v>-601</v>
      </c>
      <c r="G10345" s="2">
        <v>-11.71</v>
      </c>
      <c r="H10345" s="2"/>
      <c r="I10345" s="2">
        <v>4532</v>
      </c>
      <c r="J10345" s="2">
        <v>22.66</v>
      </c>
      <c r="K10345" s="2">
        <v>0</v>
      </c>
      <c r="L10345" s="2">
        <v>0</v>
      </c>
      <c r="M10345" s="2" t="str">
        <f>"000061"</f>
        <v>000061</v>
      </c>
      <c r="N10345" s="2" t="str">
        <f>"0157472516"</f>
        <v>0157472516</v>
      </c>
      <c r="O10345" s="2" t="str">
        <f>"5133.00"</f>
        <v>5133.00</v>
      </c>
      <c r="P10345" s="2">
        <v>35</v>
      </c>
      <c r="Q10345" s="2">
        <f>P10345*B10345</f>
        <v>7000</v>
      </c>
      <c r="R10345" s="2">
        <f>(Q10345-O10345)/O10345*100</f>
        <v>36.3724917202416</v>
      </c>
    </row>
    <row r="10346" spans="1:18">
      <c r="A10346" s="2" t="str">
        <f>"北京城建"</f>
        <v>北京城建</v>
      </c>
      <c r="B10346" s="2">
        <v>200</v>
      </c>
      <c r="C10346" s="2">
        <v>200</v>
      </c>
      <c r="D10346" s="2" t="str">
        <f>"人民币"</f>
        <v>人民币</v>
      </c>
      <c r="E10346" s="2">
        <v>24.605</v>
      </c>
      <c r="F10346" s="2">
        <v>-394.99</v>
      </c>
      <c r="G10346" s="2">
        <v>-8.03</v>
      </c>
      <c r="H10346" s="2"/>
      <c r="I10346" s="2">
        <v>4526</v>
      </c>
      <c r="J10346" s="2">
        <v>22.63</v>
      </c>
      <c r="K10346" s="2">
        <v>0</v>
      </c>
      <c r="L10346" s="2">
        <v>0</v>
      </c>
      <c r="M10346" s="2" t="str">
        <f>"600266"</f>
        <v>600266</v>
      </c>
      <c r="N10346" s="2" t="str">
        <f t="shared" ref="N10346:N10348" si="3091">"A453612732"</f>
        <v>A453612732</v>
      </c>
      <c r="O10346" s="2" t="str">
        <f>"4920.99"</f>
        <v>4920.99</v>
      </c>
      <c r="P10346" s="2">
        <v>28</v>
      </c>
      <c r="Q10346" s="2">
        <f>P10346*B10346</f>
        <v>5600</v>
      </c>
      <c r="R10346" s="2">
        <f>(Q10346-O10346)/O10346*100</f>
        <v>13.7982397850839</v>
      </c>
    </row>
    <row r="10347" spans="1:18">
      <c r="A10347" s="2" t="str">
        <f>"上汽集团"</f>
        <v>上汽集团</v>
      </c>
      <c r="B10347" s="2">
        <v>200</v>
      </c>
      <c r="C10347" s="2">
        <v>200</v>
      </c>
      <c r="D10347" s="2" t="str">
        <f>"人民币"</f>
        <v>人民币</v>
      </c>
      <c r="E10347" s="2">
        <v>24.736</v>
      </c>
      <c r="F10347" s="2">
        <v>-449.12</v>
      </c>
      <c r="G10347" s="2">
        <v>-9.08</v>
      </c>
      <c r="H10347" s="2"/>
      <c r="I10347" s="2">
        <v>4498</v>
      </c>
      <c r="J10347" s="2">
        <v>22.49</v>
      </c>
      <c r="K10347" s="2">
        <v>0</v>
      </c>
      <c r="L10347" s="2">
        <v>0</v>
      </c>
      <c r="M10347" s="2" t="str">
        <f>"600104"</f>
        <v>600104</v>
      </c>
      <c r="N10347" s="2" t="str">
        <f>"A453612732"</f>
        <v>A453612732</v>
      </c>
      <c r="O10347" s="2" t="str">
        <f>"4947.12"</f>
        <v>4947.12</v>
      </c>
      <c r="P10347" s="2">
        <v>35</v>
      </c>
      <c r="Q10347" s="2">
        <f>P10347*B10347</f>
        <v>7000</v>
      </c>
      <c r="R10347" s="2">
        <f>(Q10347-O10347)/O10347*100</f>
        <v>41.4964666310904</v>
      </c>
    </row>
    <row r="10348" spans="1:18">
      <c r="A10348" s="2" t="str">
        <f>"中海集运"</f>
        <v>中海集运</v>
      </c>
      <c r="B10348" s="2">
        <v>400</v>
      </c>
      <c r="C10348" s="2">
        <v>400</v>
      </c>
      <c r="D10348" s="2" t="str">
        <f>"人民币"</f>
        <v>人民币</v>
      </c>
      <c r="E10348" s="2">
        <v>9.099</v>
      </c>
      <c r="F10348" s="2">
        <v>-167.68</v>
      </c>
      <c r="G10348" s="2">
        <v>-4.6</v>
      </c>
      <c r="H10348" s="2"/>
      <c r="I10348" s="2">
        <v>3472</v>
      </c>
      <c r="J10348" s="2">
        <v>8.68</v>
      </c>
      <c r="K10348" s="2">
        <v>0</v>
      </c>
      <c r="L10348" s="2">
        <v>0</v>
      </c>
      <c r="M10348" s="2" t="str">
        <f>"601866"</f>
        <v>601866</v>
      </c>
      <c r="N10348" s="2" t="str">
        <f>"A453612732"</f>
        <v>A453612732</v>
      </c>
      <c r="O10348" s="2" t="str">
        <f>"3639.68"</f>
        <v>3639.68</v>
      </c>
      <c r="P10348" s="2">
        <v>12</v>
      </c>
      <c r="Q10348" s="2">
        <f>P10348*B10348</f>
        <v>4800</v>
      </c>
      <c r="R10348" s="2">
        <f>(Q10348-O10348)/O10348*100</f>
        <v>31.8797256901706</v>
      </c>
    </row>
    <row r="10349" spans="1:18">
      <c r="A10349" s="2" t="str">
        <f>"中航军B"</f>
        <v>中航军B</v>
      </c>
      <c r="B10349" s="2">
        <v>3000</v>
      </c>
      <c r="C10349" s="2">
        <v>3000</v>
      </c>
      <c r="D10349" s="2" t="str">
        <f>"人民币"</f>
        <v>人民币</v>
      </c>
      <c r="E10349" s="2">
        <v>0.972</v>
      </c>
      <c r="F10349" s="2">
        <v>-62</v>
      </c>
      <c r="G10349" s="2">
        <v>-2.16</v>
      </c>
      <c r="H10349" s="2"/>
      <c r="I10349" s="2">
        <v>2853</v>
      </c>
      <c r="J10349" s="2">
        <v>0.951</v>
      </c>
      <c r="K10349" s="2">
        <v>0</v>
      </c>
      <c r="L10349" s="2">
        <v>0</v>
      </c>
      <c r="M10349" s="2" t="str">
        <f>"150222"</f>
        <v>150222</v>
      </c>
      <c r="N10349" s="2" t="str">
        <f>"0157472516"</f>
        <v>0157472516</v>
      </c>
      <c r="O10349" s="2" t="str">
        <f>"2915.00"</f>
        <v>2915.00</v>
      </c>
      <c r="P10349" s="2">
        <v>1.1</v>
      </c>
      <c r="Q10349" s="2">
        <f>P10349*B10349</f>
        <v>3300</v>
      </c>
      <c r="R10349" s="2">
        <f>(Q10349-O10349)/O10349*100</f>
        <v>13.2075471698113</v>
      </c>
    </row>
    <row r="10350" spans="1:18">
      <c r="A10350" s="2" t="str">
        <f>"华贸物流"</f>
        <v>华贸物流</v>
      </c>
      <c r="B10350" s="2">
        <v>200</v>
      </c>
      <c r="C10350" s="2">
        <v>200</v>
      </c>
      <c r="D10350" s="2" t="str">
        <f>"人民币"</f>
        <v>人民币</v>
      </c>
      <c r="E10350" s="2">
        <v>16.576</v>
      </c>
      <c r="F10350" s="2">
        <v>-473.12</v>
      </c>
      <c r="G10350" s="2">
        <v>-14.27</v>
      </c>
      <c r="H10350" s="2"/>
      <c r="I10350" s="2">
        <v>2842</v>
      </c>
      <c r="J10350" s="2">
        <v>14.21</v>
      </c>
      <c r="K10350" s="2">
        <v>0</v>
      </c>
      <c r="L10350" s="2">
        <v>0</v>
      </c>
      <c r="M10350" s="2" t="str">
        <f>"603128"</f>
        <v>603128</v>
      </c>
      <c r="N10350" s="2" t="str">
        <f t="shared" ref="N10350:N10353" si="3092">"A453612732"</f>
        <v>A453612732</v>
      </c>
      <c r="O10350" s="2" t="str">
        <f>"3315.12"</f>
        <v>3315.12</v>
      </c>
      <c r="P10350" s="2">
        <v>20</v>
      </c>
      <c r="Q10350" s="2">
        <f>P10350*B10350</f>
        <v>4000</v>
      </c>
      <c r="R10350" s="2">
        <f>(Q10350-O10350)/O10350*100</f>
        <v>20.6592823185888</v>
      </c>
    </row>
    <row r="10351" spans="1:18">
      <c r="A10351" s="2" t="str">
        <f>"盛达矿业"</f>
        <v>盛达矿业</v>
      </c>
      <c r="B10351" s="2">
        <v>100</v>
      </c>
      <c r="C10351" s="2">
        <v>100</v>
      </c>
      <c r="D10351" s="2" t="str">
        <f>"人民币"</f>
        <v>人民币</v>
      </c>
      <c r="E10351" s="2">
        <v>38.308</v>
      </c>
      <c r="F10351" s="2">
        <v>-1175.77</v>
      </c>
      <c r="G10351" s="2">
        <v>-30.69</v>
      </c>
      <c r="H10351" s="2"/>
      <c r="I10351" s="2">
        <v>2655</v>
      </c>
      <c r="J10351" s="2">
        <v>26.55</v>
      </c>
      <c r="K10351" s="2">
        <v>0</v>
      </c>
      <c r="L10351" s="2">
        <v>100</v>
      </c>
      <c r="M10351" s="2" t="str">
        <f>"000603"</f>
        <v>000603</v>
      </c>
      <c r="N10351" s="2" t="str">
        <f>"0157472516"</f>
        <v>0157472516</v>
      </c>
      <c r="O10351" s="2" t="str">
        <f>"3830.77"</f>
        <v>3830.77</v>
      </c>
      <c r="P10351" s="2">
        <v>40</v>
      </c>
      <c r="Q10351" s="2">
        <f>P10351*B10351</f>
        <v>4000</v>
      </c>
      <c r="R10351" s="2">
        <f>(Q10351-O10351)/O10351*100</f>
        <v>4.41764971533138</v>
      </c>
    </row>
    <row r="10352" spans="1:18">
      <c r="A10352" s="2" t="str">
        <f>"大众交通"</f>
        <v>大众交通</v>
      </c>
      <c r="B10352" s="2">
        <v>100</v>
      </c>
      <c r="C10352" s="2">
        <v>100</v>
      </c>
      <c r="D10352" s="2" t="str">
        <f>"人民币"</f>
        <v>人民币</v>
      </c>
      <c r="E10352" s="2">
        <v>30.941</v>
      </c>
      <c r="F10352" s="2">
        <v>-1037.13</v>
      </c>
      <c r="G10352" s="2">
        <v>-33.52</v>
      </c>
      <c r="H10352" s="2"/>
      <c r="I10352" s="2">
        <v>2057</v>
      </c>
      <c r="J10352" s="2">
        <v>20.57</v>
      </c>
      <c r="K10352" s="2">
        <v>0</v>
      </c>
      <c r="L10352" s="2">
        <v>0</v>
      </c>
      <c r="M10352" s="2" t="str">
        <f>"600611"</f>
        <v>600611</v>
      </c>
      <c r="N10352" s="2" t="str">
        <f>"A453612732"</f>
        <v>A453612732</v>
      </c>
      <c r="O10352" s="2" t="str">
        <f>"3094.13"</f>
        <v>3094.13</v>
      </c>
      <c r="P10352" s="2">
        <v>28</v>
      </c>
      <c r="Q10352" s="2">
        <f>P10352*B10352</f>
        <v>2800</v>
      </c>
      <c r="R10352" s="2">
        <f>(Q10352-O10352)/O10352*100</f>
        <v>-9.50606470962759</v>
      </c>
    </row>
    <row r="10353" spans="1:18">
      <c r="A10353" s="2" t="str">
        <f>"中国中车"</f>
        <v>中国中车</v>
      </c>
      <c r="B10353" s="2">
        <v>100</v>
      </c>
      <c r="C10353" s="2">
        <v>100</v>
      </c>
      <c r="D10353" s="2" t="str">
        <f>"人民币"</f>
        <v>人民币</v>
      </c>
      <c r="E10353" s="2">
        <v>26.395</v>
      </c>
      <c r="F10353" s="2">
        <v>-631.5</v>
      </c>
      <c r="G10353" s="2">
        <v>-23.92</v>
      </c>
      <c r="H10353" s="2"/>
      <c r="I10353" s="2">
        <v>2008</v>
      </c>
      <c r="J10353" s="2">
        <v>20.08</v>
      </c>
      <c r="K10353" s="2">
        <v>0</v>
      </c>
      <c r="L10353" s="2">
        <v>100</v>
      </c>
      <c r="M10353" s="2" t="str">
        <f>"601766"</f>
        <v>601766</v>
      </c>
      <c r="N10353" s="2" t="str">
        <f>"A453612732"</f>
        <v>A453612732</v>
      </c>
      <c r="O10353" s="2" t="str">
        <f>"2639.50"</f>
        <v>2639.50</v>
      </c>
      <c r="P10353" s="2">
        <v>30</v>
      </c>
      <c r="Q10353" s="2">
        <f>P10353*B10353</f>
        <v>3000</v>
      </c>
      <c r="R10353" s="2">
        <f>(Q10353-O10353)/O10353*100</f>
        <v>13.6578897518469</v>
      </c>
    </row>
    <row r="10354" spans="1:18">
      <c r="A10354" s="2" t="s">
        <v>8</v>
      </c>
      <c r="B10354" s="2" t="s">
        <v>9</v>
      </c>
      <c r="C10354" s="4" t="s">
        <v>10</v>
      </c>
      <c r="D10354" s="4"/>
      <c r="E10354" s="4"/>
      <c r="F10354" s="2"/>
      <c r="G10354" s="2">
        <f>SUM(G10338:G10353)</f>
        <v>-178.38</v>
      </c>
      <c r="H10354" s="2"/>
      <c r="I10354" s="2"/>
      <c r="J10354" s="2"/>
      <c r="K10354" s="2"/>
      <c r="L10354" s="2"/>
      <c r="M10354" s="2"/>
      <c r="N10354" s="2"/>
      <c r="O10354" s="2"/>
      <c r="P10354" s="2"/>
      <c r="Q10354" s="2">
        <f>SUM(Q10338:Q10353)</f>
        <v>134800</v>
      </c>
      <c r="R10354" s="2"/>
    </row>
    <row r="10355" customFormat="1" spans="3:8">
      <c r="C10355" s="5"/>
      <c r="D10355" s="5"/>
      <c r="E10355" s="5"/>
      <c r="H10355" s="6">
        <v>42257</v>
      </c>
    </row>
    <row r="10356" customFormat="1" spans="10:10">
      <c r="J10356" s="6">
        <f>H10355+1</f>
        <v>42258</v>
      </c>
    </row>
    <row r="10357" customFormat="1" spans="2:11">
      <c r="B10357" t="s">
        <v>11</v>
      </c>
      <c r="K10357" s="7">
        <f ca="1">NOW()</f>
        <v>42259.9654398148</v>
      </c>
    </row>
    <row r="10358" customFormat="1" spans="9:9">
      <c r="I10358" t="e">
        <f>D10350+1</f>
        <v>#VALUE!</v>
      </c>
    </row>
    <row r="10359" spans="2:18">
      <c r="B10359" s="2" t="str">
        <f>"币种"</f>
        <v>币种</v>
      </c>
      <c r="C10359" s="2" t="str">
        <f>"余额"</f>
        <v>余额</v>
      </c>
      <c r="D10359" s="2" t="str">
        <f>"可用"</f>
        <v>可用</v>
      </c>
      <c r="E10359" s="2" t="str">
        <f>"可取"</f>
        <v>可取</v>
      </c>
      <c r="F10359" s="2" t="str">
        <f>"参考市值"</f>
        <v>参考市值</v>
      </c>
      <c r="G10359" s="2" t="str">
        <f>"资产"</f>
        <v>资产</v>
      </c>
      <c r="H10359" s="2" t="str">
        <f>"盈亏"</f>
        <v>盈亏</v>
      </c>
      <c r="I10359" s="2"/>
      <c r="J10359" s="2"/>
      <c r="K10359" s="2"/>
      <c r="L10359" s="2"/>
      <c r="M10359" s="2"/>
      <c r="N10359" s="2"/>
      <c r="O10359" s="2"/>
      <c r="P10359" s="2"/>
      <c r="Q10359" s="2"/>
      <c r="R10359" s="2"/>
    </row>
    <row r="10360" spans="2:18">
      <c r="B10360" s="2" t="str">
        <f>"人民币"</f>
        <v>人民币</v>
      </c>
      <c r="C10360" s="2" t="str">
        <f>"5508.71"</f>
        <v>5508.71</v>
      </c>
      <c r="D10360" s="2" t="str">
        <f>"138.54"</f>
        <v>138.54</v>
      </c>
      <c r="E10360" s="2" t="str">
        <f>"138.54"</f>
        <v>138.54</v>
      </c>
      <c r="F10360" s="2" t="str">
        <f>"91616.00"</f>
        <v>91616.00</v>
      </c>
      <c r="G10360" s="2" t="str">
        <f>"91754.54"</f>
        <v>91754.54</v>
      </c>
      <c r="H10360" s="2" t="str">
        <f>"-9194.42"</f>
        <v>-9194.42</v>
      </c>
      <c r="I10360" s="2"/>
      <c r="J10360" s="2"/>
      <c r="K10360" s="2"/>
      <c r="L10360" s="2"/>
      <c r="M10360" s="2"/>
      <c r="N10360" s="2"/>
      <c r="O10360" s="2"/>
      <c r="P10360" s="2"/>
      <c r="Q10360" s="2"/>
      <c r="R10360" s="2"/>
    </row>
    <row r="10361" spans="2:18"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  <c r="R10361" s="8"/>
    </row>
    <row r="10362" spans="2:18">
      <c r="B10362" s="2" t="s">
        <v>0</v>
      </c>
      <c r="C10362" s="2" t="str">
        <f>"证券数量"</f>
        <v>证券数量</v>
      </c>
      <c r="D10362" s="2" t="s">
        <v>1</v>
      </c>
      <c r="E10362" s="2" t="str">
        <f>"价格币种"</f>
        <v>价格币种</v>
      </c>
      <c r="F10362" s="2" t="str">
        <f>"成本价"</f>
        <v>成本价</v>
      </c>
      <c r="G10362" s="2" t="str">
        <f>"浮动盈亏"</f>
        <v>浮动盈亏</v>
      </c>
      <c r="H10362" s="2" t="str">
        <f>"盈亏比例(%)"</f>
        <v>盈亏比例(%)</v>
      </c>
      <c r="I10362" s="2" t="str">
        <f>"折算汇率"</f>
        <v>折算汇率</v>
      </c>
      <c r="J10362" s="2" t="str">
        <f>"最新市值"</f>
        <v>最新市值</v>
      </c>
      <c r="K10362" s="2" t="str">
        <f>"当前价"</f>
        <v>当前价</v>
      </c>
      <c r="L10362" s="2" t="str">
        <f>"今买数量"</f>
        <v>今买数量</v>
      </c>
      <c r="M10362" s="2" t="str">
        <f>"今卖数量"</f>
        <v>今卖数量</v>
      </c>
      <c r="N10362" s="2" t="str">
        <f>"证券代码"</f>
        <v>证券代码</v>
      </c>
      <c r="O10362" s="2" t="str">
        <f>"股东代码"</f>
        <v>股东代码</v>
      </c>
      <c r="P10362" s="2" t="str">
        <f>"成本金额"</f>
        <v>成本金额</v>
      </c>
      <c r="Q10362" s="2" t="s">
        <v>2</v>
      </c>
      <c r="R10362" s="2"/>
    </row>
    <row r="10363" spans="2:18">
      <c r="B10363" s="2" t="s">
        <v>4</v>
      </c>
      <c r="C10363" s="9" t="s">
        <v>5</v>
      </c>
      <c r="D10363" s="9" t="s">
        <v>5</v>
      </c>
      <c r="E10363" s="2" t="str">
        <f t="shared" ref="E10363:E10378" si="3093">"人民币"</f>
        <v>人民币</v>
      </c>
      <c r="F10363" s="2">
        <v>19.758</v>
      </c>
      <c r="G10363" s="2">
        <v>-1294.53</v>
      </c>
      <c r="H10363" s="2">
        <v>-8.19</v>
      </c>
      <c r="I10363" s="9" t="s">
        <v>6</v>
      </c>
      <c r="J10363" s="2">
        <v>14512</v>
      </c>
      <c r="K10363" s="2">
        <v>18.14</v>
      </c>
      <c r="L10363" s="2">
        <v>0</v>
      </c>
      <c r="M10363" s="2">
        <v>0</v>
      </c>
      <c r="N10363" s="2" t="str">
        <f>"000936"</f>
        <v>000936</v>
      </c>
      <c r="O10363" s="2" t="str">
        <f t="shared" ref="O10363:O10366" si="3094">"0157472516"</f>
        <v>0157472516</v>
      </c>
      <c r="P10363" s="2" t="str">
        <f>"15806.53"</f>
        <v>15806.53</v>
      </c>
      <c r="Q10363" s="2">
        <v>30</v>
      </c>
      <c r="R10363" s="2">
        <f t="shared" ref="R10363:R10378" si="3095">Q10363*C10363</f>
        <v>24000</v>
      </c>
    </row>
    <row r="10364" spans="2:18">
      <c r="B10364" s="2" t="str">
        <f>"创业板B"</f>
        <v>创业板B</v>
      </c>
      <c r="C10364" s="2">
        <v>10000</v>
      </c>
      <c r="D10364" s="2">
        <v>10000</v>
      </c>
      <c r="E10364" s="2" t="str">
        <f>"人民币"</f>
        <v>人民币</v>
      </c>
      <c r="F10364" s="2">
        <v>1.116</v>
      </c>
      <c r="G10364" s="2">
        <v>-927.5</v>
      </c>
      <c r="H10364" s="2">
        <v>-8.33</v>
      </c>
      <c r="I10364" s="2"/>
      <c r="J10364" s="2">
        <v>10230</v>
      </c>
      <c r="K10364" s="2">
        <v>1.023</v>
      </c>
      <c r="L10364" s="2">
        <v>0</v>
      </c>
      <c r="M10364" s="2">
        <v>0</v>
      </c>
      <c r="N10364" s="2" t="str">
        <f>"150153"</f>
        <v>150153</v>
      </c>
      <c r="O10364" s="2" t="str">
        <f>"0157472516"</f>
        <v>0157472516</v>
      </c>
      <c r="P10364" s="2" t="str">
        <f>"11157.50"</f>
        <v>11157.50</v>
      </c>
      <c r="Q10364" s="2">
        <v>1.3</v>
      </c>
      <c r="R10364" s="2">
        <f>Q10364*C10364</f>
        <v>13000</v>
      </c>
    </row>
    <row r="10365" spans="2:18">
      <c r="B10365" s="2" t="s">
        <v>7</v>
      </c>
      <c r="C10365" s="2">
        <v>600</v>
      </c>
      <c r="D10365" s="2">
        <v>600</v>
      </c>
      <c r="E10365" s="2" t="str">
        <f>"人民币"</f>
        <v>人民币</v>
      </c>
      <c r="F10365" s="2">
        <v>17.548</v>
      </c>
      <c r="G10365" s="2">
        <v>-310.88</v>
      </c>
      <c r="H10365" s="2">
        <v>-2.95</v>
      </c>
      <c r="I10365" s="2"/>
      <c r="J10365" s="2">
        <v>10218</v>
      </c>
      <c r="K10365" s="2">
        <v>17.03</v>
      </c>
      <c r="L10365" s="2">
        <v>0</v>
      </c>
      <c r="M10365" s="2">
        <v>0</v>
      </c>
      <c r="N10365" s="2" t="str">
        <f>"600008"</f>
        <v>600008</v>
      </c>
      <c r="O10365" s="2" t="str">
        <f t="shared" ref="O10365:O10368" si="3096">"A453612732"</f>
        <v>A453612732</v>
      </c>
      <c r="P10365" s="2" t="str">
        <f>"10528.88"</f>
        <v>10528.88</v>
      </c>
      <c r="Q10365" s="2">
        <v>25</v>
      </c>
      <c r="R10365" s="2">
        <f>Q10365*C10365</f>
        <v>15000</v>
      </c>
    </row>
    <row r="10366" spans="2:18">
      <c r="B10366" s="2" t="str">
        <f>"华英农业"</f>
        <v>华英农业</v>
      </c>
      <c r="C10366" s="2">
        <v>600</v>
      </c>
      <c r="D10366" s="2">
        <v>300</v>
      </c>
      <c r="E10366" s="2" t="str">
        <f>"人民币"</f>
        <v>人民币</v>
      </c>
      <c r="F10366" s="2">
        <v>14.948</v>
      </c>
      <c r="G10366" s="2">
        <v>-418.66</v>
      </c>
      <c r="H10366" s="2">
        <v>-4.67</v>
      </c>
      <c r="I10366" s="2"/>
      <c r="J10366" s="2">
        <v>8550</v>
      </c>
      <c r="K10366" s="2">
        <v>14.25</v>
      </c>
      <c r="L10366" s="2">
        <v>300</v>
      </c>
      <c r="M10366" s="2">
        <v>0</v>
      </c>
      <c r="N10366" s="2" t="str">
        <f>"002321"</f>
        <v>002321</v>
      </c>
      <c r="O10366" s="2" t="str">
        <f>"0157472516"</f>
        <v>0157472516</v>
      </c>
      <c r="P10366" s="2" t="str">
        <f>"8968.66"</f>
        <v>8968.66</v>
      </c>
      <c r="Q10366" s="2">
        <v>25</v>
      </c>
      <c r="R10366" s="2">
        <f>Q10366*C10366</f>
        <v>15000</v>
      </c>
    </row>
    <row r="10367" spans="2:18">
      <c r="B10367" s="2" t="str">
        <f>"*ST阳化"</f>
        <v>*ST阳化</v>
      </c>
      <c r="C10367" s="2">
        <v>900</v>
      </c>
      <c r="D10367" s="2">
        <v>600</v>
      </c>
      <c r="E10367" s="2" t="str">
        <f>"人民币"</f>
        <v>人民币</v>
      </c>
      <c r="F10367" s="2">
        <v>7.599</v>
      </c>
      <c r="G10367" s="2">
        <v>-80.2</v>
      </c>
      <c r="H10367" s="2">
        <v>-1.17</v>
      </c>
      <c r="I10367" s="2"/>
      <c r="J10367" s="2">
        <v>6759</v>
      </c>
      <c r="K10367" s="2">
        <v>7.51</v>
      </c>
      <c r="L10367" s="2">
        <v>300</v>
      </c>
      <c r="M10367" s="2">
        <v>0</v>
      </c>
      <c r="N10367" s="2" t="str">
        <f>"600691"</f>
        <v>600691</v>
      </c>
      <c r="O10367" s="2" t="str">
        <f>"A453612732"</f>
        <v>A453612732</v>
      </c>
      <c r="P10367" s="2" t="str">
        <f>"6839.20"</f>
        <v>6839.20</v>
      </c>
      <c r="Q10367" s="2">
        <v>11</v>
      </c>
      <c r="R10367" s="2">
        <f>Q10367*C10367</f>
        <v>9900</v>
      </c>
    </row>
    <row r="10368" spans="2:18">
      <c r="B10368" s="2" t="str">
        <f>"雪峰科技"</f>
        <v>雪峰科技</v>
      </c>
      <c r="C10368" s="2">
        <v>200</v>
      </c>
      <c r="D10368" s="2">
        <v>100</v>
      </c>
      <c r="E10368" s="2" t="str">
        <f>"人民币"</f>
        <v>人民币</v>
      </c>
      <c r="F10368" s="2">
        <v>37.898</v>
      </c>
      <c r="G10368" s="2">
        <v>-1239.59</v>
      </c>
      <c r="H10368" s="2">
        <v>-16.35</v>
      </c>
      <c r="I10368" s="2"/>
      <c r="J10368" s="2">
        <v>6340</v>
      </c>
      <c r="K10368" s="2">
        <v>31.7</v>
      </c>
      <c r="L10368" s="2">
        <v>100</v>
      </c>
      <c r="M10368" s="2">
        <v>0</v>
      </c>
      <c r="N10368" s="2" t="str">
        <f>"603227"</f>
        <v>603227</v>
      </c>
      <c r="O10368" s="2" t="str">
        <f>"A453612732"</f>
        <v>A453612732</v>
      </c>
      <c r="P10368" s="2" t="str">
        <f>"7579.59"</f>
        <v>7579.59</v>
      </c>
      <c r="Q10368" s="2">
        <v>42</v>
      </c>
      <c r="R10368" s="2">
        <f>Q10368*C10368</f>
        <v>8400</v>
      </c>
    </row>
    <row r="10369" spans="2:18">
      <c r="B10369" s="2" t="str">
        <f>"三花股份"</f>
        <v>三花股份</v>
      </c>
      <c r="C10369" s="2">
        <v>400</v>
      </c>
      <c r="D10369" s="2">
        <v>400</v>
      </c>
      <c r="E10369" s="2" t="str">
        <f>"人民币"</f>
        <v>人民币</v>
      </c>
      <c r="F10369" s="2">
        <v>13.737</v>
      </c>
      <c r="G10369" s="2">
        <v>69.25</v>
      </c>
      <c r="H10369" s="2">
        <v>1.26</v>
      </c>
      <c r="I10369" s="2"/>
      <c r="J10369" s="2">
        <v>5564</v>
      </c>
      <c r="K10369" s="2">
        <v>13.91</v>
      </c>
      <c r="L10369" s="2">
        <v>0</v>
      </c>
      <c r="M10369" s="2">
        <v>0</v>
      </c>
      <c r="N10369" s="2" t="str">
        <f>"002050"</f>
        <v>002050</v>
      </c>
      <c r="O10369" s="2" t="str">
        <f t="shared" ref="O10369:O10374" si="3097">"0157472516"</f>
        <v>0157472516</v>
      </c>
      <c r="P10369" s="2" t="str">
        <f>"5494.75"</f>
        <v>5494.75</v>
      </c>
      <c r="Q10369" s="2">
        <v>20</v>
      </c>
      <c r="R10369" s="2">
        <f>Q10369*C10369</f>
        <v>8000</v>
      </c>
    </row>
    <row r="10370" spans="2:18">
      <c r="B10370" s="2" t="str">
        <f>"农 产 品"</f>
        <v>农 产 品</v>
      </c>
      <c r="C10370" s="2">
        <v>200</v>
      </c>
      <c r="D10370" s="2">
        <v>200</v>
      </c>
      <c r="E10370" s="2" t="str">
        <f>"人民币"</f>
        <v>人民币</v>
      </c>
      <c r="F10370" s="2">
        <v>25.665</v>
      </c>
      <c r="G10370" s="2">
        <v>-601</v>
      </c>
      <c r="H10370" s="2">
        <v>-11.71</v>
      </c>
      <c r="I10370" s="2"/>
      <c r="J10370" s="2">
        <v>4532</v>
      </c>
      <c r="K10370" s="2">
        <v>22.66</v>
      </c>
      <c r="L10370" s="2">
        <v>0</v>
      </c>
      <c r="M10370" s="2">
        <v>0</v>
      </c>
      <c r="N10370" s="2" t="str">
        <f>"000061"</f>
        <v>000061</v>
      </c>
      <c r="O10370" s="2" t="str">
        <f>"0157472516"</f>
        <v>0157472516</v>
      </c>
      <c r="P10370" s="2" t="str">
        <f>"5133.00"</f>
        <v>5133.00</v>
      </c>
      <c r="Q10370" s="2">
        <v>35</v>
      </c>
      <c r="R10370" s="2">
        <f>Q10370*C10370</f>
        <v>7000</v>
      </c>
    </row>
    <row r="10371" spans="2:18">
      <c r="B10371" s="2" t="str">
        <f>"北京城建"</f>
        <v>北京城建</v>
      </c>
      <c r="C10371" s="2">
        <v>200</v>
      </c>
      <c r="D10371" s="2">
        <v>200</v>
      </c>
      <c r="E10371" s="2" t="str">
        <f>"人民币"</f>
        <v>人民币</v>
      </c>
      <c r="F10371" s="2">
        <v>24.605</v>
      </c>
      <c r="G10371" s="2">
        <v>-394.99</v>
      </c>
      <c r="H10371" s="2">
        <v>-8.03</v>
      </c>
      <c r="I10371" s="2"/>
      <c r="J10371" s="2">
        <v>4526</v>
      </c>
      <c r="K10371" s="2">
        <v>22.63</v>
      </c>
      <c r="L10371" s="2">
        <v>0</v>
      </c>
      <c r="M10371" s="2">
        <v>0</v>
      </c>
      <c r="N10371" s="2" t="str">
        <f>"600266"</f>
        <v>600266</v>
      </c>
      <c r="O10371" s="2" t="str">
        <f t="shared" ref="O10371:O10373" si="3098">"A453612732"</f>
        <v>A453612732</v>
      </c>
      <c r="P10371" s="2" t="str">
        <f>"4920.99"</f>
        <v>4920.99</v>
      </c>
      <c r="Q10371" s="2">
        <v>28</v>
      </c>
      <c r="R10371" s="2">
        <f>Q10371*C10371</f>
        <v>5600</v>
      </c>
    </row>
    <row r="10372" spans="2:18">
      <c r="B10372" s="2" t="str">
        <f>"上汽集团"</f>
        <v>上汽集团</v>
      </c>
      <c r="C10372" s="2">
        <v>200</v>
      </c>
      <c r="D10372" s="2">
        <v>200</v>
      </c>
      <c r="E10372" s="2" t="str">
        <f>"人民币"</f>
        <v>人民币</v>
      </c>
      <c r="F10372" s="2">
        <v>24.736</v>
      </c>
      <c r="G10372" s="2">
        <v>-449.12</v>
      </c>
      <c r="H10372" s="2">
        <v>-9.08</v>
      </c>
      <c r="I10372" s="2"/>
      <c r="J10372" s="2">
        <v>4498</v>
      </c>
      <c r="K10372" s="2">
        <v>22.49</v>
      </c>
      <c r="L10372" s="2">
        <v>0</v>
      </c>
      <c r="M10372" s="2">
        <v>0</v>
      </c>
      <c r="N10372" s="2" t="str">
        <f>"600104"</f>
        <v>600104</v>
      </c>
      <c r="O10372" s="2" t="str">
        <f>"A453612732"</f>
        <v>A453612732</v>
      </c>
      <c r="P10372" s="2" t="str">
        <f>"4947.12"</f>
        <v>4947.12</v>
      </c>
      <c r="Q10372" s="2">
        <v>35</v>
      </c>
      <c r="R10372" s="2">
        <f>Q10372*C10372</f>
        <v>7000</v>
      </c>
    </row>
    <row r="10373" spans="2:18">
      <c r="B10373" s="2" t="str">
        <f>"中海集运"</f>
        <v>中海集运</v>
      </c>
      <c r="C10373" s="2">
        <v>400</v>
      </c>
      <c r="D10373" s="2">
        <v>400</v>
      </c>
      <c r="E10373" s="2" t="str">
        <f>"人民币"</f>
        <v>人民币</v>
      </c>
      <c r="F10373" s="2">
        <v>9.099</v>
      </c>
      <c r="G10373" s="2">
        <v>-167.68</v>
      </c>
      <c r="H10373" s="2">
        <v>-4.6</v>
      </c>
      <c r="I10373" s="2"/>
      <c r="J10373" s="2">
        <v>3472</v>
      </c>
      <c r="K10373" s="2">
        <v>8.68</v>
      </c>
      <c r="L10373" s="2">
        <v>0</v>
      </c>
      <c r="M10373" s="2">
        <v>0</v>
      </c>
      <c r="N10373" s="2" t="str">
        <f>"601866"</f>
        <v>601866</v>
      </c>
      <c r="O10373" s="2" t="str">
        <f>"A453612732"</f>
        <v>A453612732</v>
      </c>
      <c r="P10373" s="2" t="str">
        <f>"3639.68"</f>
        <v>3639.68</v>
      </c>
      <c r="Q10373" s="2">
        <v>12</v>
      </c>
      <c r="R10373" s="2">
        <f>Q10373*C10373</f>
        <v>4800</v>
      </c>
    </row>
    <row r="10374" spans="2:18">
      <c r="B10374" s="2" t="str">
        <f>"中航军B"</f>
        <v>中航军B</v>
      </c>
      <c r="C10374" s="2">
        <v>3000</v>
      </c>
      <c r="D10374" s="2">
        <v>3000</v>
      </c>
      <c r="E10374" s="2" t="str">
        <f>"人民币"</f>
        <v>人民币</v>
      </c>
      <c r="F10374" s="2">
        <v>0.972</v>
      </c>
      <c r="G10374" s="2">
        <v>-62</v>
      </c>
      <c r="H10374" s="2">
        <v>-2.16</v>
      </c>
      <c r="I10374" s="2"/>
      <c r="J10374" s="2">
        <v>2853</v>
      </c>
      <c r="K10374" s="2">
        <v>0.951</v>
      </c>
      <c r="L10374" s="2">
        <v>0</v>
      </c>
      <c r="M10374" s="2">
        <v>0</v>
      </c>
      <c r="N10374" s="2" t="str">
        <f>"150222"</f>
        <v>150222</v>
      </c>
      <c r="O10374" s="2" t="str">
        <f>"0157472516"</f>
        <v>0157472516</v>
      </c>
      <c r="P10374" s="2" t="str">
        <f>"2915.00"</f>
        <v>2915.00</v>
      </c>
      <c r="Q10374" s="2">
        <v>1.1</v>
      </c>
      <c r="R10374" s="2">
        <f>Q10374*C10374</f>
        <v>3300</v>
      </c>
    </row>
    <row r="10375" spans="2:18">
      <c r="B10375" s="2" t="str">
        <f>"华贸物流"</f>
        <v>华贸物流</v>
      </c>
      <c r="C10375" s="2">
        <v>200</v>
      </c>
      <c r="D10375" s="2">
        <v>200</v>
      </c>
      <c r="E10375" s="2" t="str">
        <f>"人民币"</f>
        <v>人民币</v>
      </c>
      <c r="F10375" s="2">
        <v>16.576</v>
      </c>
      <c r="G10375" s="2">
        <v>-473.12</v>
      </c>
      <c r="H10375" s="2">
        <v>-14.27</v>
      </c>
      <c r="I10375" s="2"/>
      <c r="J10375" s="2">
        <v>2842</v>
      </c>
      <c r="K10375" s="2">
        <v>14.21</v>
      </c>
      <c r="L10375" s="2">
        <v>0</v>
      </c>
      <c r="M10375" s="2">
        <v>0</v>
      </c>
      <c r="N10375" s="2" t="str">
        <f>"603128"</f>
        <v>603128</v>
      </c>
      <c r="O10375" s="2" t="str">
        <f t="shared" ref="O10375:O10378" si="3099">"A453612732"</f>
        <v>A453612732</v>
      </c>
      <c r="P10375" s="2" t="str">
        <f>"3315.12"</f>
        <v>3315.12</v>
      </c>
      <c r="Q10375" s="2">
        <v>20</v>
      </c>
      <c r="R10375" s="2">
        <f>Q10375*C10375</f>
        <v>4000</v>
      </c>
    </row>
    <row r="10376" spans="2:18">
      <c r="B10376" s="2" t="str">
        <f>"盛达矿业"</f>
        <v>盛达矿业</v>
      </c>
      <c r="C10376" s="2">
        <v>100</v>
      </c>
      <c r="D10376" s="2">
        <v>100</v>
      </c>
      <c r="E10376" s="2" t="str">
        <f>"人民币"</f>
        <v>人民币</v>
      </c>
      <c r="F10376" s="2">
        <v>38.308</v>
      </c>
      <c r="G10376" s="2">
        <v>-1175.77</v>
      </c>
      <c r="H10376" s="2">
        <v>-30.69</v>
      </c>
      <c r="I10376" s="2"/>
      <c r="J10376" s="2">
        <v>2655</v>
      </c>
      <c r="K10376" s="2">
        <v>26.55</v>
      </c>
      <c r="L10376" s="2">
        <v>0</v>
      </c>
      <c r="M10376" s="2">
        <v>100</v>
      </c>
      <c r="N10376" s="2" t="str">
        <f>"000603"</f>
        <v>000603</v>
      </c>
      <c r="O10376" s="2" t="str">
        <f>"0157472516"</f>
        <v>0157472516</v>
      </c>
      <c r="P10376" s="2" t="str">
        <f>"3830.77"</f>
        <v>3830.77</v>
      </c>
      <c r="Q10376" s="2">
        <v>40</v>
      </c>
      <c r="R10376" s="2">
        <f>Q10376*C10376</f>
        <v>4000</v>
      </c>
    </row>
    <row r="10377" spans="2:18">
      <c r="B10377" s="2" t="str">
        <f>"大众交通"</f>
        <v>大众交通</v>
      </c>
      <c r="C10377" s="2">
        <v>100</v>
      </c>
      <c r="D10377" s="2">
        <v>100</v>
      </c>
      <c r="E10377" s="2" t="str">
        <f>"人民币"</f>
        <v>人民币</v>
      </c>
      <c r="F10377" s="2">
        <v>30.941</v>
      </c>
      <c r="G10377" s="2">
        <v>-1037.13</v>
      </c>
      <c r="H10377" s="2">
        <v>-33.52</v>
      </c>
      <c r="I10377" s="2"/>
      <c r="J10377" s="2">
        <v>2057</v>
      </c>
      <c r="K10377" s="2">
        <v>20.57</v>
      </c>
      <c r="L10377" s="2">
        <v>0</v>
      </c>
      <c r="M10377" s="2">
        <v>0</v>
      </c>
      <c r="N10377" s="2" t="str">
        <f>"600611"</f>
        <v>600611</v>
      </c>
      <c r="O10377" s="2" t="str">
        <f>"A453612732"</f>
        <v>A453612732</v>
      </c>
      <c r="P10377" s="2" t="str">
        <f>"3094.13"</f>
        <v>3094.13</v>
      </c>
      <c r="Q10377" s="2">
        <v>28</v>
      </c>
      <c r="R10377" s="2">
        <f>Q10377*C10377</f>
        <v>2800</v>
      </c>
    </row>
    <row r="10378" spans="2:18">
      <c r="B10378" s="2" t="str">
        <f>"中国中车"</f>
        <v>中国中车</v>
      </c>
      <c r="C10378" s="2">
        <v>100</v>
      </c>
      <c r="D10378" s="2">
        <v>100</v>
      </c>
      <c r="E10378" s="2" t="str">
        <f>"人民币"</f>
        <v>人民币</v>
      </c>
      <c r="F10378" s="2">
        <v>26.395</v>
      </c>
      <c r="G10378" s="2">
        <v>-631.5</v>
      </c>
      <c r="H10378" s="2">
        <v>-23.92</v>
      </c>
      <c r="I10378" s="2"/>
      <c r="J10378" s="2">
        <v>2008</v>
      </c>
      <c r="K10378" s="2">
        <v>20.08</v>
      </c>
      <c r="L10378" s="2">
        <v>0</v>
      </c>
      <c r="M10378" s="2">
        <v>100</v>
      </c>
      <c r="N10378" s="2" t="str">
        <f>"601766"</f>
        <v>601766</v>
      </c>
      <c r="O10378" s="2" t="str">
        <f>"A453612732"</f>
        <v>A453612732</v>
      </c>
      <c r="P10378" s="2" t="str">
        <f>"2639.50"</f>
        <v>2639.50</v>
      </c>
      <c r="Q10378" s="2">
        <v>30</v>
      </c>
      <c r="R10378" s="2">
        <f>Q10378*C10378</f>
        <v>3000</v>
      </c>
    </row>
    <row r="10379" spans="2:18">
      <c r="B10379" s="2" t="s">
        <v>8</v>
      </c>
      <c r="C10379" s="2" t="s">
        <v>9</v>
      </c>
      <c r="D10379" s="4" t="s">
        <v>10</v>
      </c>
      <c r="E10379" s="4"/>
      <c r="F10379" s="4"/>
      <c r="G10379" s="2"/>
      <c r="H10379" s="2">
        <f>SUM(H10363:H10378)</f>
        <v>-178.38</v>
      </c>
      <c r="I10379" s="2"/>
      <c r="J10379" s="2"/>
      <c r="K10379" s="2"/>
      <c r="L10379" s="2"/>
      <c r="M10379" s="2"/>
      <c r="N10379" s="2"/>
      <c r="O10379" s="2"/>
      <c r="P10379" s="2"/>
      <c r="Q10379" s="2"/>
      <c r="R10379" s="2">
        <f>SUM(R10363:R10378)</f>
        <v>134800</v>
      </c>
    </row>
    <row r="10380" customFormat="1" spans="4:9">
      <c r="D10380" s="5"/>
      <c r="E10380" s="5"/>
      <c r="F10380" s="5"/>
      <c r="I10380" s="6">
        <v>42257</v>
      </c>
    </row>
    <row r="10381" customFormat="1" spans="11:11">
      <c r="K10381" s="6">
        <f>I10380+1</f>
        <v>42258</v>
      </c>
    </row>
    <row r="10382" customFormat="1" spans="3:12">
      <c r="C10382" t="s">
        <v>11</v>
      </c>
      <c r="L10382" s="7">
        <f ca="1">NOW()</f>
        <v>42259.9654398148</v>
      </c>
    </row>
    <row r="10383" customFormat="1" spans="10:10">
      <c r="J10383" t="e">
        <f>E10375+1</f>
        <v>#VALUE!</v>
      </c>
    </row>
    <row r="10384" customFormat="1" spans="7:7">
      <c r="G10384" t="s">
        <v>12</v>
      </c>
    </row>
    <row r="10385" customFormat="1" spans="6:6">
      <c r="F10385" t="s">
        <v>13</v>
      </c>
    </row>
    <row r="10386" spans="1:17">
      <c r="A10386" s="2" t="str">
        <f>"币种"</f>
        <v>币种</v>
      </c>
      <c r="B10386" s="2" t="str">
        <f>"余额"</f>
        <v>余额</v>
      </c>
      <c r="C10386" s="2" t="str">
        <f>"可用"</f>
        <v>可用</v>
      </c>
      <c r="D10386" s="2" t="str">
        <f>"可取"</f>
        <v>可取</v>
      </c>
      <c r="E10386" s="2" t="str">
        <f>"参考市值"</f>
        <v>参考市值</v>
      </c>
      <c r="F10386" s="2" t="str">
        <f>"资产"</f>
        <v>资产</v>
      </c>
      <c r="G10386" s="2" t="str">
        <f>"盈亏"</f>
        <v>盈亏</v>
      </c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</row>
    <row r="10387" spans="1:17">
      <c r="A10387" s="2" t="str">
        <f>"人民币"</f>
        <v>人民币</v>
      </c>
      <c r="B10387" s="2" t="str">
        <f>"5508.71"</f>
        <v>5508.71</v>
      </c>
      <c r="C10387" s="2" t="str">
        <f>"138.54"</f>
        <v>138.54</v>
      </c>
      <c r="D10387" s="2" t="str">
        <f>"138.54"</f>
        <v>138.54</v>
      </c>
      <c r="E10387" s="2" t="str">
        <f>"91616.00"</f>
        <v>91616.00</v>
      </c>
      <c r="F10387" s="2" t="str">
        <f>"91754.54"</f>
        <v>91754.54</v>
      </c>
      <c r="G10387" s="2" t="str">
        <f>"-9194.42"</f>
        <v>-9194.42</v>
      </c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</row>
    <row r="10388" spans="1:17">
      <c r="A10388" s="2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8"/>
    </row>
    <row r="10389" spans="1:18">
      <c r="A10389" s="2" t="s">
        <v>0</v>
      </c>
      <c r="B10389" s="2" t="str">
        <f>"证券数量"</f>
        <v>证券数量</v>
      </c>
      <c r="C10389" s="2" t="s">
        <v>1</v>
      </c>
      <c r="D10389" s="2" t="str">
        <f>"价格币种"</f>
        <v>价格币种</v>
      </c>
      <c r="E10389" s="2" t="str">
        <f>"成本价"</f>
        <v>成本价</v>
      </c>
      <c r="F10389" s="2" t="str">
        <f>"浮动盈亏"</f>
        <v>浮动盈亏</v>
      </c>
      <c r="G10389" s="2" t="str">
        <f>"盈亏比例(%)"</f>
        <v>盈亏比例(%)</v>
      </c>
      <c r="H10389" s="2" t="str">
        <f>"折算汇率"</f>
        <v>折算汇率</v>
      </c>
      <c r="I10389" s="2" t="str">
        <f>"最新市值"</f>
        <v>最新市值</v>
      </c>
      <c r="J10389" s="2" t="str">
        <f>"当前价"</f>
        <v>当前价</v>
      </c>
      <c r="K10389" s="2" t="str">
        <f>"今买数量"</f>
        <v>今买数量</v>
      </c>
      <c r="L10389" s="2" t="str">
        <f>"今卖数量"</f>
        <v>今卖数量</v>
      </c>
      <c r="M10389" s="2" t="str">
        <f>"证券代码"</f>
        <v>证券代码</v>
      </c>
      <c r="N10389" s="2" t="str">
        <f>"股东代码"</f>
        <v>股东代码</v>
      </c>
      <c r="O10389" s="2" t="str">
        <f>"成本金额"</f>
        <v>成本金额</v>
      </c>
      <c r="P10389" s="2" t="s">
        <v>2</v>
      </c>
      <c r="Q10389" s="2"/>
      <c r="R10389" s="2" t="s">
        <v>3</v>
      </c>
    </row>
    <row r="10390" spans="1:18">
      <c r="A10390" s="2" t="s">
        <v>4</v>
      </c>
      <c r="B10390" s="9" t="s">
        <v>5</v>
      </c>
      <c r="C10390" s="9" t="s">
        <v>5</v>
      </c>
      <c r="D10390" s="2" t="str">
        <f t="shared" ref="D10390:D10405" si="3100">"人民币"</f>
        <v>人民币</v>
      </c>
      <c r="E10390" s="2">
        <v>19.758</v>
      </c>
      <c r="F10390" s="2">
        <v>-1294.53</v>
      </c>
      <c r="G10390" s="2">
        <v>-8.19</v>
      </c>
      <c r="H10390" s="9" t="s">
        <v>6</v>
      </c>
      <c r="I10390" s="2">
        <v>14512</v>
      </c>
      <c r="J10390" s="2">
        <v>18.14</v>
      </c>
      <c r="K10390" s="2">
        <v>0</v>
      </c>
      <c r="L10390" s="2">
        <v>0</v>
      </c>
      <c r="M10390" s="2" t="str">
        <f>"000936"</f>
        <v>000936</v>
      </c>
      <c r="N10390" s="2" t="str">
        <f t="shared" ref="N10390:N10393" si="3101">"0157472516"</f>
        <v>0157472516</v>
      </c>
      <c r="O10390" s="2" t="str">
        <f>"15806.53"</f>
        <v>15806.53</v>
      </c>
      <c r="P10390" s="2">
        <v>30</v>
      </c>
      <c r="Q10390" s="2">
        <f t="shared" ref="Q10390:Q10405" si="3102">P10390*B10390</f>
        <v>24000</v>
      </c>
      <c r="R10390" s="2">
        <f t="shared" ref="R10390:R10405" si="3103">(Q10390-O10390)/O10390*100</f>
        <v>51.835981711356</v>
      </c>
    </row>
    <row r="10391" spans="1:18">
      <c r="A10391" s="2" t="str">
        <f>"创业板B"</f>
        <v>创业板B</v>
      </c>
      <c r="B10391" s="2">
        <v>10000</v>
      </c>
      <c r="C10391" s="2">
        <v>10000</v>
      </c>
      <c r="D10391" s="2" t="str">
        <f>"人民币"</f>
        <v>人民币</v>
      </c>
      <c r="E10391" s="2">
        <v>1.116</v>
      </c>
      <c r="F10391" s="2">
        <v>-927.5</v>
      </c>
      <c r="G10391" s="2">
        <v>-8.33</v>
      </c>
      <c r="H10391" s="2"/>
      <c r="I10391" s="2">
        <v>10230</v>
      </c>
      <c r="J10391" s="2">
        <v>1.023</v>
      </c>
      <c r="K10391" s="2">
        <v>0</v>
      </c>
      <c r="L10391" s="2">
        <v>0</v>
      </c>
      <c r="M10391" s="2" t="str">
        <f>"150153"</f>
        <v>150153</v>
      </c>
      <c r="N10391" s="2" t="str">
        <f>"0157472516"</f>
        <v>0157472516</v>
      </c>
      <c r="O10391" s="2" t="str">
        <f>"11157.50"</f>
        <v>11157.50</v>
      </c>
      <c r="P10391" s="2">
        <v>1.3</v>
      </c>
      <c r="Q10391" s="2">
        <f>P10391*B10391</f>
        <v>13000</v>
      </c>
      <c r="R10391" s="2">
        <f>(Q10391-O10391)/O10391*100</f>
        <v>16.5135559041004</v>
      </c>
    </row>
    <row r="10392" spans="1:18">
      <c r="A10392" s="2" t="s">
        <v>7</v>
      </c>
      <c r="B10392" s="2">
        <v>600</v>
      </c>
      <c r="C10392" s="2">
        <v>600</v>
      </c>
      <c r="D10392" s="2" t="str">
        <f>"人民币"</f>
        <v>人民币</v>
      </c>
      <c r="E10392" s="2">
        <v>17.548</v>
      </c>
      <c r="F10392" s="2">
        <v>-310.88</v>
      </c>
      <c r="G10392" s="2">
        <v>-2.95</v>
      </c>
      <c r="H10392" s="2"/>
      <c r="I10392" s="2">
        <v>10218</v>
      </c>
      <c r="J10392" s="2">
        <v>17.03</v>
      </c>
      <c r="K10392" s="2">
        <v>0</v>
      </c>
      <c r="L10392" s="2">
        <v>0</v>
      </c>
      <c r="M10392" s="2" t="str">
        <f>"600008"</f>
        <v>600008</v>
      </c>
      <c r="N10392" s="2" t="str">
        <f t="shared" ref="N10392:N10395" si="3104">"A453612732"</f>
        <v>A453612732</v>
      </c>
      <c r="O10392" s="2" t="str">
        <f>"10528.88"</f>
        <v>10528.88</v>
      </c>
      <c r="P10392" s="2">
        <v>25</v>
      </c>
      <c r="Q10392" s="2">
        <f>P10392*B10392</f>
        <v>15000</v>
      </c>
      <c r="R10392" s="2">
        <f>(Q10392-O10392)/O10392*100</f>
        <v>42.4652954540274</v>
      </c>
    </row>
    <row r="10393" spans="1:18">
      <c r="A10393" s="2" t="str">
        <f>"华英农业"</f>
        <v>华英农业</v>
      </c>
      <c r="B10393" s="2">
        <v>600</v>
      </c>
      <c r="C10393" s="2">
        <v>300</v>
      </c>
      <c r="D10393" s="2" t="str">
        <f>"人民币"</f>
        <v>人民币</v>
      </c>
      <c r="E10393" s="2">
        <v>14.948</v>
      </c>
      <c r="F10393" s="2">
        <v>-418.66</v>
      </c>
      <c r="G10393" s="2">
        <v>-4.67</v>
      </c>
      <c r="H10393" s="2"/>
      <c r="I10393" s="2">
        <v>8550</v>
      </c>
      <c r="J10393" s="2">
        <v>14.25</v>
      </c>
      <c r="K10393" s="2">
        <v>300</v>
      </c>
      <c r="L10393" s="2">
        <v>0</v>
      </c>
      <c r="M10393" s="2" t="str">
        <f>"002321"</f>
        <v>002321</v>
      </c>
      <c r="N10393" s="2" t="str">
        <f>"0157472516"</f>
        <v>0157472516</v>
      </c>
      <c r="O10393" s="2" t="str">
        <f>"8968.66"</f>
        <v>8968.66</v>
      </c>
      <c r="P10393" s="2">
        <v>25</v>
      </c>
      <c r="Q10393" s="2">
        <f>P10393*B10393</f>
        <v>15000</v>
      </c>
      <c r="R10393" s="2">
        <f>(Q10393-O10393)/O10393*100</f>
        <v>67.2490650777262</v>
      </c>
    </row>
    <row r="10394" spans="1:18">
      <c r="A10394" s="2" t="str">
        <f>"*ST阳化"</f>
        <v>*ST阳化</v>
      </c>
      <c r="B10394" s="2">
        <v>900</v>
      </c>
      <c r="C10394" s="2">
        <v>600</v>
      </c>
      <c r="D10394" s="2" t="str">
        <f>"人民币"</f>
        <v>人民币</v>
      </c>
      <c r="E10394" s="2">
        <v>7.599</v>
      </c>
      <c r="F10394" s="2">
        <v>-80.2</v>
      </c>
      <c r="G10394" s="2">
        <v>-1.17</v>
      </c>
      <c r="H10394" s="2"/>
      <c r="I10394" s="2">
        <v>6759</v>
      </c>
      <c r="J10394" s="2">
        <v>7.51</v>
      </c>
      <c r="K10394" s="2">
        <v>300</v>
      </c>
      <c r="L10394" s="2">
        <v>0</v>
      </c>
      <c r="M10394" s="2" t="str">
        <f>"600691"</f>
        <v>600691</v>
      </c>
      <c r="N10394" s="2" t="str">
        <f>"A453612732"</f>
        <v>A453612732</v>
      </c>
      <c r="O10394" s="2" t="str">
        <f>"6839.20"</f>
        <v>6839.20</v>
      </c>
      <c r="P10394" s="2">
        <v>11</v>
      </c>
      <c r="Q10394" s="2">
        <f>P10394*B10394</f>
        <v>9900</v>
      </c>
      <c r="R10394" s="2">
        <f>(Q10394-O10394)/O10394*100</f>
        <v>44.7537723710376</v>
      </c>
    </row>
    <row r="10395" spans="1:18">
      <c r="A10395" s="2" t="str">
        <f>"雪峰科技"</f>
        <v>雪峰科技</v>
      </c>
      <c r="B10395" s="2">
        <v>200</v>
      </c>
      <c r="C10395" s="2">
        <v>100</v>
      </c>
      <c r="D10395" s="2" t="str">
        <f>"人民币"</f>
        <v>人民币</v>
      </c>
      <c r="E10395" s="2">
        <v>37.898</v>
      </c>
      <c r="F10395" s="2">
        <v>-1239.59</v>
      </c>
      <c r="G10395" s="2">
        <v>-16.35</v>
      </c>
      <c r="H10395" s="2"/>
      <c r="I10395" s="2">
        <v>6340</v>
      </c>
      <c r="J10395" s="2">
        <v>31.7</v>
      </c>
      <c r="K10395" s="2">
        <v>100</v>
      </c>
      <c r="L10395" s="2">
        <v>0</v>
      </c>
      <c r="M10395" s="2" t="str">
        <f>"603227"</f>
        <v>603227</v>
      </c>
      <c r="N10395" s="2" t="str">
        <f>"A453612732"</f>
        <v>A453612732</v>
      </c>
      <c r="O10395" s="2" t="str">
        <f>"7579.59"</f>
        <v>7579.59</v>
      </c>
      <c r="P10395" s="2">
        <v>42</v>
      </c>
      <c r="Q10395" s="2">
        <f>P10395*B10395</f>
        <v>8400</v>
      </c>
      <c r="R10395" s="2">
        <f>(Q10395-O10395)/O10395*100</f>
        <v>10.8239363870605</v>
      </c>
    </row>
    <row r="10396" spans="1:18">
      <c r="A10396" s="2" t="str">
        <f>"三花股份"</f>
        <v>三花股份</v>
      </c>
      <c r="B10396" s="2">
        <v>400</v>
      </c>
      <c r="C10396" s="2">
        <v>400</v>
      </c>
      <c r="D10396" s="2" t="str">
        <f>"人民币"</f>
        <v>人民币</v>
      </c>
      <c r="E10396" s="2">
        <v>13.737</v>
      </c>
      <c r="F10396" s="2">
        <v>69.25</v>
      </c>
      <c r="G10396" s="2">
        <v>1.26</v>
      </c>
      <c r="H10396" s="2"/>
      <c r="I10396" s="2">
        <v>5564</v>
      </c>
      <c r="J10396" s="2">
        <v>13.91</v>
      </c>
      <c r="K10396" s="2">
        <v>0</v>
      </c>
      <c r="L10396" s="2">
        <v>0</v>
      </c>
      <c r="M10396" s="2" t="str">
        <f>"002050"</f>
        <v>002050</v>
      </c>
      <c r="N10396" s="2" t="str">
        <f t="shared" ref="N10396:N10401" si="3105">"0157472516"</f>
        <v>0157472516</v>
      </c>
      <c r="O10396" s="2" t="str">
        <f>"5494.75"</f>
        <v>5494.75</v>
      </c>
      <c r="P10396" s="2">
        <v>20</v>
      </c>
      <c r="Q10396" s="2">
        <f>P10396*B10396</f>
        <v>8000</v>
      </c>
      <c r="R10396" s="2">
        <f>(Q10396-O10396)/O10396*100</f>
        <v>45.5935210883116</v>
      </c>
    </row>
    <row r="10397" spans="1:18">
      <c r="A10397" s="2" t="str">
        <f>"农 产 品"</f>
        <v>农 产 品</v>
      </c>
      <c r="B10397" s="2">
        <v>200</v>
      </c>
      <c r="C10397" s="2">
        <v>200</v>
      </c>
      <c r="D10397" s="2" t="str">
        <f>"人民币"</f>
        <v>人民币</v>
      </c>
      <c r="E10397" s="2">
        <v>25.665</v>
      </c>
      <c r="F10397" s="2">
        <v>-601</v>
      </c>
      <c r="G10397" s="2">
        <v>-11.71</v>
      </c>
      <c r="H10397" s="2"/>
      <c r="I10397" s="2">
        <v>4532</v>
      </c>
      <c r="J10397" s="2">
        <v>22.66</v>
      </c>
      <c r="K10397" s="2">
        <v>0</v>
      </c>
      <c r="L10397" s="2">
        <v>0</v>
      </c>
      <c r="M10397" s="2" t="str">
        <f>"000061"</f>
        <v>000061</v>
      </c>
      <c r="N10397" s="2" t="str">
        <f>"0157472516"</f>
        <v>0157472516</v>
      </c>
      <c r="O10397" s="2" t="str">
        <f>"5133.00"</f>
        <v>5133.00</v>
      </c>
      <c r="P10397" s="2">
        <v>35</v>
      </c>
      <c r="Q10397" s="2">
        <f>P10397*B10397</f>
        <v>7000</v>
      </c>
      <c r="R10397" s="2">
        <f>(Q10397-O10397)/O10397*100</f>
        <v>36.3724917202416</v>
      </c>
    </row>
    <row r="10398" spans="1:18">
      <c r="A10398" s="2" t="str">
        <f>"北京城建"</f>
        <v>北京城建</v>
      </c>
      <c r="B10398" s="2">
        <v>200</v>
      </c>
      <c r="C10398" s="2">
        <v>200</v>
      </c>
      <c r="D10398" s="2" t="str">
        <f>"人民币"</f>
        <v>人民币</v>
      </c>
      <c r="E10398" s="2">
        <v>24.605</v>
      </c>
      <c r="F10398" s="2">
        <v>-394.99</v>
      </c>
      <c r="G10398" s="2">
        <v>-8.03</v>
      </c>
      <c r="H10398" s="2"/>
      <c r="I10398" s="2">
        <v>4526</v>
      </c>
      <c r="J10398" s="2">
        <v>22.63</v>
      </c>
      <c r="K10398" s="2">
        <v>0</v>
      </c>
      <c r="L10398" s="2">
        <v>0</v>
      </c>
      <c r="M10398" s="2" t="str">
        <f>"600266"</f>
        <v>600266</v>
      </c>
      <c r="N10398" s="2" t="str">
        <f t="shared" ref="N10398:N10400" si="3106">"A453612732"</f>
        <v>A453612732</v>
      </c>
      <c r="O10398" s="2" t="str">
        <f>"4920.99"</f>
        <v>4920.99</v>
      </c>
      <c r="P10398" s="2">
        <v>28</v>
      </c>
      <c r="Q10398" s="2">
        <f>P10398*B10398</f>
        <v>5600</v>
      </c>
      <c r="R10398" s="2">
        <f>(Q10398-O10398)/O10398*100</f>
        <v>13.7982397850839</v>
      </c>
    </row>
    <row r="10399" spans="1:18">
      <c r="A10399" s="2" t="str">
        <f>"上汽集团"</f>
        <v>上汽集团</v>
      </c>
      <c r="B10399" s="2">
        <v>200</v>
      </c>
      <c r="C10399" s="2">
        <v>200</v>
      </c>
      <c r="D10399" s="2" t="str">
        <f>"人民币"</f>
        <v>人民币</v>
      </c>
      <c r="E10399" s="2">
        <v>24.736</v>
      </c>
      <c r="F10399" s="2">
        <v>-449.12</v>
      </c>
      <c r="G10399" s="2">
        <v>-9.08</v>
      </c>
      <c r="H10399" s="2"/>
      <c r="I10399" s="2">
        <v>4498</v>
      </c>
      <c r="J10399" s="2">
        <v>22.49</v>
      </c>
      <c r="K10399" s="2">
        <v>0</v>
      </c>
      <c r="L10399" s="2">
        <v>0</v>
      </c>
      <c r="M10399" s="2" t="str">
        <f>"600104"</f>
        <v>600104</v>
      </c>
      <c r="N10399" s="2" t="str">
        <f>"A453612732"</f>
        <v>A453612732</v>
      </c>
      <c r="O10399" s="2" t="str">
        <f>"4947.12"</f>
        <v>4947.12</v>
      </c>
      <c r="P10399" s="2">
        <v>35</v>
      </c>
      <c r="Q10399" s="2">
        <f>P10399*B10399</f>
        <v>7000</v>
      </c>
      <c r="R10399" s="2">
        <f>(Q10399-O10399)/O10399*100</f>
        <v>41.4964666310904</v>
      </c>
    </row>
    <row r="10400" spans="1:18">
      <c r="A10400" s="2" t="str">
        <f>"中海集运"</f>
        <v>中海集运</v>
      </c>
      <c r="B10400" s="2">
        <v>400</v>
      </c>
      <c r="C10400" s="2">
        <v>400</v>
      </c>
      <c r="D10400" s="2" t="str">
        <f>"人民币"</f>
        <v>人民币</v>
      </c>
      <c r="E10400" s="2">
        <v>9.099</v>
      </c>
      <c r="F10400" s="2">
        <v>-167.68</v>
      </c>
      <c r="G10400" s="2">
        <v>-4.6</v>
      </c>
      <c r="H10400" s="2"/>
      <c r="I10400" s="2">
        <v>3472</v>
      </c>
      <c r="J10400" s="2">
        <v>8.68</v>
      </c>
      <c r="K10400" s="2">
        <v>0</v>
      </c>
      <c r="L10400" s="2">
        <v>0</v>
      </c>
      <c r="M10400" s="2" t="str">
        <f>"601866"</f>
        <v>601866</v>
      </c>
      <c r="N10400" s="2" t="str">
        <f>"A453612732"</f>
        <v>A453612732</v>
      </c>
      <c r="O10400" s="2" t="str">
        <f>"3639.68"</f>
        <v>3639.68</v>
      </c>
      <c r="P10400" s="2">
        <v>12</v>
      </c>
      <c r="Q10400" s="2">
        <f>P10400*B10400</f>
        <v>4800</v>
      </c>
      <c r="R10400" s="2">
        <f>(Q10400-O10400)/O10400*100</f>
        <v>31.8797256901706</v>
      </c>
    </row>
    <row r="10401" spans="1:18">
      <c r="A10401" s="2" t="str">
        <f>"中航军B"</f>
        <v>中航军B</v>
      </c>
      <c r="B10401" s="2">
        <v>3000</v>
      </c>
      <c r="C10401" s="2">
        <v>3000</v>
      </c>
      <c r="D10401" s="2" t="str">
        <f>"人民币"</f>
        <v>人民币</v>
      </c>
      <c r="E10401" s="2">
        <v>0.972</v>
      </c>
      <c r="F10401" s="2">
        <v>-62</v>
      </c>
      <c r="G10401" s="2">
        <v>-2.16</v>
      </c>
      <c r="H10401" s="2"/>
      <c r="I10401" s="2">
        <v>2853</v>
      </c>
      <c r="J10401" s="2">
        <v>0.951</v>
      </c>
      <c r="K10401" s="2">
        <v>0</v>
      </c>
      <c r="L10401" s="2">
        <v>0</v>
      </c>
      <c r="M10401" s="2" t="str">
        <f>"150222"</f>
        <v>150222</v>
      </c>
      <c r="N10401" s="2" t="str">
        <f>"0157472516"</f>
        <v>0157472516</v>
      </c>
      <c r="O10401" s="2" t="str">
        <f>"2915.00"</f>
        <v>2915.00</v>
      </c>
      <c r="P10401" s="2">
        <v>1.1</v>
      </c>
      <c r="Q10401" s="2">
        <f>P10401*B10401</f>
        <v>3300</v>
      </c>
      <c r="R10401" s="2">
        <f>(Q10401-O10401)/O10401*100</f>
        <v>13.2075471698113</v>
      </c>
    </row>
    <row r="10402" spans="1:18">
      <c r="A10402" s="2" t="str">
        <f>"华贸物流"</f>
        <v>华贸物流</v>
      </c>
      <c r="B10402" s="2">
        <v>200</v>
      </c>
      <c r="C10402" s="2">
        <v>200</v>
      </c>
      <c r="D10402" s="2" t="str">
        <f>"人民币"</f>
        <v>人民币</v>
      </c>
      <c r="E10402" s="2">
        <v>16.576</v>
      </c>
      <c r="F10402" s="2">
        <v>-473.12</v>
      </c>
      <c r="G10402" s="2">
        <v>-14.27</v>
      </c>
      <c r="H10402" s="2"/>
      <c r="I10402" s="2">
        <v>2842</v>
      </c>
      <c r="J10402" s="2">
        <v>14.21</v>
      </c>
      <c r="K10402" s="2">
        <v>0</v>
      </c>
      <c r="L10402" s="2">
        <v>0</v>
      </c>
      <c r="M10402" s="2" t="str">
        <f>"603128"</f>
        <v>603128</v>
      </c>
      <c r="N10402" s="2" t="str">
        <f t="shared" ref="N10402:N10405" si="3107">"A453612732"</f>
        <v>A453612732</v>
      </c>
      <c r="O10402" s="2" t="str">
        <f>"3315.12"</f>
        <v>3315.12</v>
      </c>
      <c r="P10402" s="2">
        <v>20</v>
      </c>
      <c r="Q10402" s="2">
        <f>P10402*B10402</f>
        <v>4000</v>
      </c>
      <c r="R10402" s="2">
        <f>(Q10402-O10402)/O10402*100</f>
        <v>20.6592823185888</v>
      </c>
    </row>
    <row r="10403" spans="1:18">
      <c r="A10403" s="2" t="str">
        <f>"盛达矿业"</f>
        <v>盛达矿业</v>
      </c>
      <c r="B10403" s="2">
        <v>100</v>
      </c>
      <c r="C10403" s="2">
        <v>100</v>
      </c>
      <c r="D10403" s="2" t="str">
        <f>"人民币"</f>
        <v>人民币</v>
      </c>
      <c r="E10403" s="2">
        <v>38.308</v>
      </c>
      <c r="F10403" s="2">
        <v>-1175.77</v>
      </c>
      <c r="G10403" s="2">
        <v>-30.69</v>
      </c>
      <c r="H10403" s="2"/>
      <c r="I10403" s="2">
        <v>2655</v>
      </c>
      <c r="J10403" s="2">
        <v>26.55</v>
      </c>
      <c r="K10403" s="2">
        <v>0</v>
      </c>
      <c r="L10403" s="2">
        <v>100</v>
      </c>
      <c r="M10403" s="2" t="str">
        <f>"000603"</f>
        <v>000603</v>
      </c>
      <c r="N10403" s="2" t="str">
        <f>"0157472516"</f>
        <v>0157472516</v>
      </c>
      <c r="O10403" s="2" t="str">
        <f>"3830.77"</f>
        <v>3830.77</v>
      </c>
      <c r="P10403" s="2">
        <v>40</v>
      </c>
      <c r="Q10403" s="2">
        <f>P10403*B10403</f>
        <v>4000</v>
      </c>
      <c r="R10403" s="2">
        <f>(Q10403-O10403)/O10403*100</f>
        <v>4.41764971533138</v>
      </c>
    </row>
    <row r="10404" spans="1:18">
      <c r="A10404" s="2" t="str">
        <f>"大众交通"</f>
        <v>大众交通</v>
      </c>
      <c r="B10404" s="2">
        <v>100</v>
      </c>
      <c r="C10404" s="2">
        <v>100</v>
      </c>
      <c r="D10404" s="2" t="str">
        <f>"人民币"</f>
        <v>人民币</v>
      </c>
      <c r="E10404" s="2">
        <v>30.941</v>
      </c>
      <c r="F10404" s="2">
        <v>-1037.13</v>
      </c>
      <c r="G10404" s="2">
        <v>-33.52</v>
      </c>
      <c r="H10404" s="2"/>
      <c r="I10404" s="2">
        <v>2057</v>
      </c>
      <c r="J10404" s="2">
        <v>20.57</v>
      </c>
      <c r="K10404" s="2">
        <v>0</v>
      </c>
      <c r="L10404" s="2">
        <v>0</v>
      </c>
      <c r="M10404" s="2" t="str">
        <f>"600611"</f>
        <v>600611</v>
      </c>
      <c r="N10404" s="2" t="str">
        <f>"A453612732"</f>
        <v>A453612732</v>
      </c>
      <c r="O10404" s="2" t="str">
        <f>"3094.13"</f>
        <v>3094.13</v>
      </c>
      <c r="P10404" s="2">
        <v>28</v>
      </c>
      <c r="Q10404" s="2">
        <f>P10404*B10404</f>
        <v>2800</v>
      </c>
      <c r="R10404" s="2">
        <f>(Q10404-O10404)/O10404*100</f>
        <v>-9.50606470962759</v>
      </c>
    </row>
    <row r="10405" spans="1:18">
      <c r="A10405" s="2" t="str">
        <f>"中国中车"</f>
        <v>中国中车</v>
      </c>
      <c r="B10405" s="2">
        <v>100</v>
      </c>
      <c r="C10405" s="2">
        <v>100</v>
      </c>
      <c r="D10405" s="2" t="str">
        <f>"人民币"</f>
        <v>人民币</v>
      </c>
      <c r="E10405" s="2">
        <v>26.395</v>
      </c>
      <c r="F10405" s="2">
        <v>-631.5</v>
      </c>
      <c r="G10405" s="2">
        <v>-23.92</v>
      </c>
      <c r="H10405" s="2"/>
      <c r="I10405" s="2">
        <v>2008</v>
      </c>
      <c r="J10405" s="2">
        <v>20.08</v>
      </c>
      <c r="K10405" s="2">
        <v>0</v>
      </c>
      <c r="L10405" s="2">
        <v>100</v>
      </c>
      <c r="M10405" s="2" t="str">
        <f>"601766"</f>
        <v>601766</v>
      </c>
      <c r="N10405" s="2" t="str">
        <f>"A453612732"</f>
        <v>A453612732</v>
      </c>
      <c r="O10405" s="2" t="str">
        <f>"2639.50"</f>
        <v>2639.50</v>
      </c>
      <c r="P10405" s="2">
        <v>30</v>
      </c>
      <c r="Q10405" s="2">
        <f>P10405*B10405</f>
        <v>3000</v>
      </c>
      <c r="R10405" s="2">
        <f>(Q10405-O10405)/O10405*100</f>
        <v>13.6578897518469</v>
      </c>
    </row>
    <row r="10406" spans="1:18">
      <c r="A10406" s="2" t="s">
        <v>8</v>
      </c>
      <c r="B10406" s="2" t="s">
        <v>9</v>
      </c>
      <c r="C10406" s="4" t="s">
        <v>10</v>
      </c>
      <c r="D10406" s="4"/>
      <c r="E10406" s="4"/>
      <c r="F10406" s="2"/>
      <c r="G10406" s="2">
        <f>SUM(G10390:G10405)</f>
        <v>-178.38</v>
      </c>
      <c r="H10406" s="2"/>
      <c r="I10406" s="2"/>
      <c r="J10406" s="2"/>
      <c r="K10406" s="2"/>
      <c r="L10406" s="2"/>
      <c r="M10406" s="2"/>
      <c r="N10406" s="2"/>
      <c r="O10406" s="2"/>
      <c r="P10406" s="2"/>
      <c r="Q10406" s="2">
        <f>SUM(Q10390:Q10405)</f>
        <v>134800</v>
      </c>
      <c r="R10406" s="2"/>
    </row>
    <row r="10407" customFormat="1" spans="3:8">
      <c r="C10407" s="5"/>
      <c r="D10407" s="5"/>
      <c r="E10407" s="5"/>
      <c r="H10407" s="6">
        <v>42257</v>
      </c>
    </row>
    <row r="10408" customFormat="1" spans="10:10">
      <c r="J10408" s="6">
        <f>H10407+1</f>
        <v>42258</v>
      </c>
    </row>
    <row r="10409" customFormat="1" spans="2:11">
      <c r="B10409" t="s">
        <v>11</v>
      </c>
      <c r="K10409" s="7">
        <f ca="1">NOW()</f>
        <v>42259.9654398148</v>
      </c>
    </row>
    <row r="10410" customFormat="1" spans="9:9">
      <c r="I10410" t="e">
        <f>D10402+1</f>
        <v>#VALUE!</v>
      </c>
    </row>
    <row r="10411" customFormat="1"/>
    <row r="10412" spans="1:18">
      <c r="A10412" s="2" t="s">
        <v>0</v>
      </c>
      <c r="B10412" s="2" t="str">
        <f>"证券数量"</f>
        <v>证券数量</v>
      </c>
      <c r="C10412" s="2" t="s">
        <v>1</v>
      </c>
      <c r="D10412" s="2" t="str">
        <f>"价格币种"</f>
        <v>价格币种</v>
      </c>
      <c r="E10412" s="2" t="str">
        <f>"成本价"</f>
        <v>成本价</v>
      </c>
      <c r="F10412" s="2" t="str">
        <f>"浮动盈亏"</f>
        <v>浮动盈亏</v>
      </c>
      <c r="G10412" s="2" t="str">
        <f>"盈亏比例(%)"</f>
        <v>盈亏比例(%)</v>
      </c>
      <c r="H10412" s="2" t="str">
        <f>"折算汇率"</f>
        <v>折算汇率</v>
      </c>
      <c r="I10412" s="2" t="str">
        <f>"最新市值"</f>
        <v>最新市值</v>
      </c>
      <c r="J10412" s="2" t="str">
        <f>"当前价"</f>
        <v>当前价</v>
      </c>
      <c r="K10412" s="2" t="str">
        <f>"今买数量"</f>
        <v>今买数量</v>
      </c>
      <c r="L10412" s="2" t="str">
        <f>"今卖数量"</f>
        <v>今卖数量</v>
      </c>
      <c r="M10412" s="2" t="str">
        <f>"证券代码"</f>
        <v>证券代码</v>
      </c>
      <c r="N10412" s="2" t="str">
        <f>"股东代码"</f>
        <v>股东代码</v>
      </c>
      <c r="O10412" s="2" t="str">
        <f>"成本金额"</f>
        <v>成本金额</v>
      </c>
      <c r="P10412" s="2" t="s">
        <v>2</v>
      </c>
      <c r="Q10412" s="2"/>
      <c r="R10412" s="2" t="s">
        <v>3</v>
      </c>
    </row>
    <row r="10413" spans="1:18">
      <c r="A10413" s="2" t="s">
        <v>4</v>
      </c>
      <c r="B10413" s="9" t="s">
        <v>5</v>
      </c>
      <c r="C10413" s="9" t="s">
        <v>5</v>
      </c>
      <c r="D10413" s="2" t="str">
        <f t="shared" ref="D10413:D10428" si="3108">"人民币"</f>
        <v>人民币</v>
      </c>
      <c r="E10413" s="2">
        <v>19.758</v>
      </c>
      <c r="F10413" s="2">
        <v>-1294.53</v>
      </c>
      <c r="G10413" s="2">
        <v>-8.19</v>
      </c>
      <c r="H10413" s="9" t="s">
        <v>6</v>
      </c>
      <c r="I10413" s="2">
        <v>14512</v>
      </c>
      <c r="J10413" s="2">
        <v>18.14</v>
      </c>
      <c r="K10413" s="2">
        <v>0</v>
      </c>
      <c r="L10413" s="2">
        <v>0</v>
      </c>
      <c r="M10413" s="2" t="str">
        <f>"000936"</f>
        <v>000936</v>
      </c>
      <c r="N10413" s="2" t="str">
        <f t="shared" ref="N10413:N10416" si="3109">"0157472516"</f>
        <v>0157472516</v>
      </c>
      <c r="O10413" s="2" t="str">
        <f>"15806.53"</f>
        <v>15806.53</v>
      </c>
      <c r="P10413" s="2">
        <v>30</v>
      </c>
      <c r="Q10413" s="2">
        <f t="shared" ref="Q10413:Q10428" si="3110">P10413*B10413</f>
        <v>24000</v>
      </c>
      <c r="R10413" s="2">
        <f t="shared" ref="R10413:R10428" si="3111">(Q10413-O10413)/O10413*100</f>
        <v>51.835981711356</v>
      </c>
    </row>
    <row r="10414" spans="1:18">
      <c r="A10414" s="2" t="str">
        <f>"创业板B"</f>
        <v>创业板B</v>
      </c>
      <c r="B10414" s="2">
        <v>10000</v>
      </c>
      <c r="C10414" s="2">
        <v>10000</v>
      </c>
      <c r="D10414" s="2" t="str">
        <f>"人民币"</f>
        <v>人民币</v>
      </c>
      <c r="E10414" s="2">
        <v>1.116</v>
      </c>
      <c r="F10414" s="2">
        <v>-927.5</v>
      </c>
      <c r="G10414" s="2">
        <v>-8.33</v>
      </c>
      <c r="H10414" s="2"/>
      <c r="I10414" s="2">
        <v>10230</v>
      </c>
      <c r="J10414" s="2">
        <v>1.023</v>
      </c>
      <c r="K10414" s="2">
        <v>0</v>
      </c>
      <c r="L10414" s="2">
        <v>0</v>
      </c>
      <c r="M10414" s="2" t="str">
        <f>"150153"</f>
        <v>150153</v>
      </c>
      <c r="N10414" s="2" t="str">
        <f>"0157472516"</f>
        <v>0157472516</v>
      </c>
      <c r="O10414" s="2" t="str">
        <f>"11157.50"</f>
        <v>11157.50</v>
      </c>
      <c r="P10414" s="2">
        <v>1.3</v>
      </c>
      <c r="Q10414" s="2">
        <f>P10414*B10414</f>
        <v>13000</v>
      </c>
      <c r="R10414" s="2">
        <f>(Q10414-O10414)/O10414*100</f>
        <v>16.5135559041004</v>
      </c>
    </row>
    <row r="10415" spans="1:18">
      <c r="A10415" s="2" t="s">
        <v>7</v>
      </c>
      <c r="B10415" s="2">
        <v>600</v>
      </c>
      <c r="C10415" s="2">
        <v>600</v>
      </c>
      <c r="D10415" s="2" t="str">
        <f>"人民币"</f>
        <v>人民币</v>
      </c>
      <c r="E10415" s="2">
        <v>17.548</v>
      </c>
      <c r="F10415" s="2">
        <v>-310.88</v>
      </c>
      <c r="G10415" s="2">
        <v>-2.95</v>
      </c>
      <c r="H10415" s="2"/>
      <c r="I10415" s="2">
        <v>10218</v>
      </c>
      <c r="J10415" s="2">
        <v>17.03</v>
      </c>
      <c r="K10415" s="2">
        <v>0</v>
      </c>
      <c r="L10415" s="2">
        <v>0</v>
      </c>
      <c r="M10415" s="2" t="str">
        <f>"600008"</f>
        <v>600008</v>
      </c>
      <c r="N10415" s="2" t="str">
        <f t="shared" ref="N10415:N10418" si="3112">"A453612732"</f>
        <v>A453612732</v>
      </c>
      <c r="O10415" s="2" t="str">
        <f>"10528.88"</f>
        <v>10528.88</v>
      </c>
      <c r="P10415" s="2">
        <v>25</v>
      </c>
      <c r="Q10415" s="2">
        <f>P10415*B10415</f>
        <v>15000</v>
      </c>
      <c r="R10415" s="2">
        <f>(Q10415-O10415)/O10415*100</f>
        <v>42.4652954540274</v>
      </c>
    </row>
    <row r="10416" spans="1:18">
      <c r="A10416" s="2" t="str">
        <f>"华英农业"</f>
        <v>华英农业</v>
      </c>
      <c r="B10416" s="2">
        <v>600</v>
      </c>
      <c r="C10416" s="2">
        <v>300</v>
      </c>
      <c r="D10416" s="2" t="str">
        <f>"人民币"</f>
        <v>人民币</v>
      </c>
      <c r="E10416" s="2">
        <v>14.948</v>
      </c>
      <c r="F10416" s="2">
        <v>-418.66</v>
      </c>
      <c r="G10416" s="2">
        <v>-4.67</v>
      </c>
      <c r="H10416" s="2"/>
      <c r="I10416" s="2">
        <v>8550</v>
      </c>
      <c r="J10416" s="2">
        <v>14.25</v>
      </c>
      <c r="K10416" s="2">
        <v>300</v>
      </c>
      <c r="L10416" s="2">
        <v>0</v>
      </c>
      <c r="M10416" s="2" t="str">
        <f>"002321"</f>
        <v>002321</v>
      </c>
      <c r="N10416" s="2" t="str">
        <f>"0157472516"</f>
        <v>0157472516</v>
      </c>
      <c r="O10416" s="2" t="str">
        <f>"8968.66"</f>
        <v>8968.66</v>
      </c>
      <c r="P10416" s="2">
        <v>25</v>
      </c>
      <c r="Q10416" s="2">
        <f>P10416*B10416</f>
        <v>15000</v>
      </c>
      <c r="R10416" s="2">
        <f>(Q10416-O10416)/O10416*100</f>
        <v>67.2490650777262</v>
      </c>
    </row>
    <row r="10417" spans="1:18">
      <c r="A10417" s="2" t="str">
        <f>"*ST阳化"</f>
        <v>*ST阳化</v>
      </c>
      <c r="B10417" s="2">
        <v>900</v>
      </c>
      <c r="C10417" s="2">
        <v>600</v>
      </c>
      <c r="D10417" s="2" t="str">
        <f>"人民币"</f>
        <v>人民币</v>
      </c>
      <c r="E10417" s="2">
        <v>7.599</v>
      </c>
      <c r="F10417" s="2">
        <v>-80.2</v>
      </c>
      <c r="G10417" s="2">
        <v>-1.17</v>
      </c>
      <c r="H10417" s="2"/>
      <c r="I10417" s="2">
        <v>6759</v>
      </c>
      <c r="J10417" s="2">
        <v>7.51</v>
      </c>
      <c r="K10417" s="2">
        <v>300</v>
      </c>
      <c r="L10417" s="2">
        <v>0</v>
      </c>
      <c r="M10417" s="2" t="str">
        <f>"600691"</f>
        <v>600691</v>
      </c>
      <c r="N10417" s="2" t="str">
        <f>"A453612732"</f>
        <v>A453612732</v>
      </c>
      <c r="O10417" s="2" t="str">
        <f>"6839.20"</f>
        <v>6839.20</v>
      </c>
      <c r="P10417" s="2">
        <v>11</v>
      </c>
      <c r="Q10417" s="2">
        <f>P10417*B10417</f>
        <v>9900</v>
      </c>
      <c r="R10417" s="2">
        <f>(Q10417-O10417)/O10417*100</f>
        <v>44.7537723710376</v>
      </c>
    </row>
    <row r="10418" spans="1:18">
      <c r="A10418" s="2" t="str">
        <f>"雪峰科技"</f>
        <v>雪峰科技</v>
      </c>
      <c r="B10418" s="2">
        <v>200</v>
      </c>
      <c r="C10418" s="2">
        <v>100</v>
      </c>
      <c r="D10418" s="2" t="str">
        <f>"人民币"</f>
        <v>人民币</v>
      </c>
      <c r="E10418" s="2">
        <v>37.898</v>
      </c>
      <c r="F10418" s="2">
        <v>-1239.59</v>
      </c>
      <c r="G10418" s="2">
        <v>-16.35</v>
      </c>
      <c r="H10418" s="2"/>
      <c r="I10418" s="2">
        <v>6340</v>
      </c>
      <c r="J10418" s="2">
        <v>31.7</v>
      </c>
      <c r="K10418" s="2">
        <v>100</v>
      </c>
      <c r="L10418" s="2">
        <v>0</v>
      </c>
      <c r="M10418" s="2" t="str">
        <f>"603227"</f>
        <v>603227</v>
      </c>
      <c r="N10418" s="2" t="str">
        <f>"A453612732"</f>
        <v>A453612732</v>
      </c>
      <c r="O10418" s="2" t="str">
        <f>"7579.59"</f>
        <v>7579.59</v>
      </c>
      <c r="P10418" s="2">
        <v>42</v>
      </c>
      <c r="Q10418" s="2">
        <f>P10418*B10418</f>
        <v>8400</v>
      </c>
      <c r="R10418" s="2">
        <f>(Q10418-O10418)/O10418*100</f>
        <v>10.8239363870605</v>
      </c>
    </row>
    <row r="10419" spans="1:18">
      <c r="A10419" s="2" t="str">
        <f>"三花股份"</f>
        <v>三花股份</v>
      </c>
      <c r="B10419" s="2">
        <v>400</v>
      </c>
      <c r="C10419" s="2">
        <v>400</v>
      </c>
      <c r="D10419" s="2" t="str">
        <f>"人民币"</f>
        <v>人民币</v>
      </c>
      <c r="E10419" s="2">
        <v>13.737</v>
      </c>
      <c r="F10419" s="2">
        <v>69.25</v>
      </c>
      <c r="G10419" s="2">
        <v>1.26</v>
      </c>
      <c r="H10419" s="2"/>
      <c r="I10419" s="2">
        <v>5564</v>
      </c>
      <c r="J10419" s="2">
        <v>13.91</v>
      </c>
      <c r="K10419" s="2">
        <v>0</v>
      </c>
      <c r="L10419" s="2">
        <v>0</v>
      </c>
      <c r="M10419" s="2" t="str">
        <f>"002050"</f>
        <v>002050</v>
      </c>
      <c r="N10419" s="2" t="str">
        <f t="shared" ref="N10419:N10424" si="3113">"0157472516"</f>
        <v>0157472516</v>
      </c>
      <c r="O10419" s="2" t="str">
        <f>"5494.75"</f>
        <v>5494.75</v>
      </c>
      <c r="P10419" s="2">
        <v>20</v>
      </c>
      <c r="Q10419" s="2">
        <f>P10419*B10419</f>
        <v>8000</v>
      </c>
      <c r="R10419" s="2">
        <f>(Q10419-O10419)/O10419*100</f>
        <v>45.5935210883116</v>
      </c>
    </row>
    <row r="10420" spans="1:18">
      <c r="A10420" s="2" t="str">
        <f>"农 产 品"</f>
        <v>农 产 品</v>
      </c>
      <c r="B10420" s="2">
        <v>200</v>
      </c>
      <c r="C10420" s="2">
        <v>200</v>
      </c>
      <c r="D10420" s="2" t="str">
        <f>"人民币"</f>
        <v>人民币</v>
      </c>
      <c r="E10420" s="2">
        <v>25.665</v>
      </c>
      <c r="F10420" s="2">
        <v>-601</v>
      </c>
      <c r="G10420" s="2">
        <v>-11.71</v>
      </c>
      <c r="H10420" s="2"/>
      <c r="I10420" s="2">
        <v>4532</v>
      </c>
      <c r="J10420" s="2">
        <v>22.66</v>
      </c>
      <c r="K10420" s="2">
        <v>0</v>
      </c>
      <c r="L10420" s="2">
        <v>0</v>
      </c>
      <c r="M10420" s="2" t="str">
        <f>"000061"</f>
        <v>000061</v>
      </c>
      <c r="N10420" s="2" t="str">
        <f>"0157472516"</f>
        <v>0157472516</v>
      </c>
      <c r="O10420" s="2" t="str">
        <f>"5133.00"</f>
        <v>5133.00</v>
      </c>
      <c r="P10420" s="2">
        <v>35</v>
      </c>
      <c r="Q10420" s="2">
        <f>P10420*B10420</f>
        <v>7000</v>
      </c>
      <c r="R10420" s="2">
        <f>(Q10420-O10420)/O10420*100</f>
        <v>36.3724917202416</v>
      </c>
    </row>
    <row r="10421" spans="1:18">
      <c r="A10421" s="2" t="str">
        <f>"北京城建"</f>
        <v>北京城建</v>
      </c>
      <c r="B10421" s="2">
        <v>200</v>
      </c>
      <c r="C10421" s="2">
        <v>200</v>
      </c>
      <c r="D10421" s="2" t="str">
        <f>"人民币"</f>
        <v>人民币</v>
      </c>
      <c r="E10421" s="2">
        <v>24.605</v>
      </c>
      <c r="F10421" s="2">
        <v>-394.99</v>
      </c>
      <c r="G10421" s="2">
        <v>-8.03</v>
      </c>
      <c r="H10421" s="2"/>
      <c r="I10421" s="2">
        <v>4526</v>
      </c>
      <c r="J10421" s="2">
        <v>22.63</v>
      </c>
      <c r="K10421" s="2">
        <v>0</v>
      </c>
      <c r="L10421" s="2">
        <v>0</v>
      </c>
      <c r="M10421" s="2" t="str">
        <f>"600266"</f>
        <v>600266</v>
      </c>
      <c r="N10421" s="2" t="str">
        <f t="shared" ref="N10421:N10423" si="3114">"A453612732"</f>
        <v>A453612732</v>
      </c>
      <c r="O10421" s="2" t="str">
        <f>"4920.99"</f>
        <v>4920.99</v>
      </c>
      <c r="P10421" s="2">
        <v>28</v>
      </c>
      <c r="Q10421" s="2">
        <f>P10421*B10421</f>
        <v>5600</v>
      </c>
      <c r="R10421" s="2">
        <f>(Q10421-O10421)/O10421*100</f>
        <v>13.7982397850839</v>
      </c>
    </row>
    <row r="10422" spans="1:18">
      <c r="A10422" s="2" t="str">
        <f>"上汽集团"</f>
        <v>上汽集团</v>
      </c>
      <c r="B10422" s="2">
        <v>200</v>
      </c>
      <c r="C10422" s="2">
        <v>200</v>
      </c>
      <c r="D10422" s="2" t="str">
        <f>"人民币"</f>
        <v>人民币</v>
      </c>
      <c r="E10422" s="2">
        <v>24.736</v>
      </c>
      <c r="F10422" s="2">
        <v>-449.12</v>
      </c>
      <c r="G10422" s="2">
        <v>-9.08</v>
      </c>
      <c r="H10422" s="2"/>
      <c r="I10422" s="2">
        <v>4498</v>
      </c>
      <c r="J10422" s="2">
        <v>22.49</v>
      </c>
      <c r="K10422" s="2">
        <v>0</v>
      </c>
      <c r="L10422" s="2">
        <v>0</v>
      </c>
      <c r="M10422" s="2" t="str">
        <f>"600104"</f>
        <v>600104</v>
      </c>
      <c r="N10422" s="2" t="str">
        <f>"A453612732"</f>
        <v>A453612732</v>
      </c>
      <c r="O10422" s="2" t="str">
        <f>"4947.12"</f>
        <v>4947.12</v>
      </c>
      <c r="P10422" s="2">
        <v>35</v>
      </c>
      <c r="Q10422" s="2">
        <f>P10422*B10422</f>
        <v>7000</v>
      </c>
      <c r="R10422" s="2">
        <f>(Q10422-O10422)/O10422*100</f>
        <v>41.4964666310904</v>
      </c>
    </row>
    <row r="10423" spans="1:18">
      <c r="A10423" s="2" t="str">
        <f>"中海集运"</f>
        <v>中海集运</v>
      </c>
      <c r="B10423" s="2">
        <v>400</v>
      </c>
      <c r="C10423" s="2">
        <v>400</v>
      </c>
      <c r="D10423" s="2" t="str">
        <f>"人民币"</f>
        <v>人民币</v>
      </c>
      <c r="E10423" s="2">
        <v>9.099</v>
      </c>
      <c r="F10423" s="2">
        <v>-167.68</v>
      </c>
      <c r="G10423" s="2">
        <v>-4.6</v>
      </c>
      <c r="H10423" s="2"/>
      <c r="I10423" s="2">
        <v>3472</v>
      </c>
      <c r="J10423" s="2">
        <v>8.68</v>
      </c>
      <c r="K10423" s="2">
        <v>0</v>
      </c>
      <c r="L10423" s="2">
        <v>0</v>
      </c>
      <c r="M10423" s="2" t="str">
        <f>"601866"</f>
        <v>601866</v>
      </c>
      <c r="N10423" s="2" t="str">
        <f>"A453612732"</f>
        <v>A453612732</v>
      </c>
      <c r="O10423" s="2" t="str">
        <f>"3639.68"</f>
        <v>3639.68</v>
      </c>
      <c r="P10423" s="2">
        <v>12</v>
      </c>
      <c r="Q10423" s="2">
        <f>P10423*B10423</f>
        <v>4800</v>
      </c>
      <c r="R10423" s="2">
        <f>(Q10423-O10423)/O10423*100</f>
        <v>31.8797256901706</v>
      </c>
    </row>
    <row r="10424" spans="1:18">
      <c r="A10424" s="2" t="str">
        <f>"中航军B"</f>
        <v>中航军B</v>
      </c>
      <c r="B10424" s="2">
        <v>3000</v>
      </c>
      <c r="C10424" s="2">
        <v>3000</v>
      </c>
      <c r="D10424" s="2" t="str">
        <f>"人民币"</f>
        <v>人民币</v>
      </c>
      <c r="E10424" s="2">
        <v>0.972</v>
      </c>
      <c r="F10424" s="2">
        <v>-62</v>
      </c>
      <c r="G10424" s="2">
        <v>-2.16</v>
      </c>
      <c r="H10424" s="2"/>
      <c r="I10424" s="2">
        <v>2853</v>
      </c>
      <c r="J10424" s="2">
        <v>0.951</v>
      </c>
      <c r="K10424" s="2">
        <v>0</v>
      </c>
      <c r="L10424" s="2">
        <v>0</v>
      </c>
      <c r="M10424" s="2" t="str">
        <f>"150222"</f>
        <v>150222</v>
      </c>
      <c r="N10424" s="2" t="str">
        <f>"0157472516"</f>
        <v>0157472516</v>
      </c>
      <c r="O10424" s="2" t="str">
        <f>"2915.00"</f>
        <v>2915.00</v>
      </c>
      <c r="P10424" s="2">
        <v>1.1</v>
      </c>
      <c r="Q10424" s="2">
        <f>P10424*B10424</f>
        <v>3300</v>
      </c>
      <c r="R10424" s="2">
        <f>(Q10424-O10424)/O10424*100</f>
        <v>13.2075471698113</v>
      </c>
    </row>
    <row r="10425" spans="1:18">
      <c r="A10425" s="2" t="str">
        <f>"华贸物流"</f>
        <v>华贸物流</v>
      </c>
      <c r="B10425" s="2">
        <v>200</v>
      </c>
      <c r="C10425" s="2">
        <v>200</v>
      </c>
      <c r="D10425" s="2" t="str">
        <f>"人民币"</f>
        <v>人民币</v>
      </c>
      <c r="E10425" s="2">
        <v>16.576</v>
      </c>
      <c r="F10425" s="2">
        <v>-473.12</v>
      </c>
      <c r="G10425" s="2">
        <v>-14.27</v>
      </c>
      <c r="H10425" s="2"/>
      <c r="I10425" s="2">
        <v>2842</v>
      </c>
      <c r="J10425" s="2">
        <v>14.21</v>
      </c>
      <c r="K10425" s="2">
        <v>0</v>
      </c>
      <c r="L10425" s="2">
        <v>0</v>
      </c>
      <c r="M10425" s="2" t="str">
        <f>"603128"</f>
        <v>603128</v>
      </c>
      <c r="N10425" s="2" t="str">
        <f t="shared" ref="N10425:N10428" si="3115">"A453612732"</f>
        <v>A453612732</v>
      </c>
      <c r="O10425" s="2" t="str">
        <f>"3315.12"</f>
        <v>3315.12</v>
      </c>
      <c r="P10425" s="2">
        <v>20</v>
      </c>
      <c r="Q10425" s="2">
        <f>P10425*B10425</f>
        <v>4000</v>
      </c>
      <c r="R10425" s="2">
        <f>(Q10425-O10425)/O10425*100</f>
        <v>20.6592823185888</v>
      </c>
    </row>
    <row r="10426" spans="1:18">
      <c r="A10426" s="2" t="str">
        <f>"盛达矿业"</f>
        <v>盛达矿业</v>
      </c>
      <c r="B10426" s="2">
        <v>100</v>
      </c>
      <c r="C10426" s="2">
        <v>100</v>
      </c>
      <c r="D10426" s="2" t="str">
        <f>"人民币"</f>
        <v>人民币</v>
      </c>
      <c r="E10426" s="2">
        <v>38.308</v>
      </c>
      <c r="F10426" s="2">
        <v>-1175.77</v>
      </c>
      <c r="G10426" s="2">
        <v>-30.69</v>
      </c>
      <c r="H10426" s="2"/>
      <c r="I10426" s="2">
        <v>2655</v>
      </c>
      <c r="J10426" s="2">
        <v>26.55</v>
      </c>
      <c r="K10426" s="2">
        <v>0</v>
      </c>
      <c r="L10426" s="2">
        <v>100</v>
      </c>
      <c r="M10426" s="2" t="str">
        <f>"000603"</f>
        <v>000603</v>
      </c>
      <c r="N10426" s="2" t="str">
        <f>"0157472516"</f>
        <v>0157472516</v>
      </c>
      <c r="O10426" s="2" t="str">
        <f>"3830.77"</f>
        <v>3830.77</v>
      </c>
      <c r="P10426" s="2">
        <v>40</v>
      </c>
      <c r="Q10426" s="2">
        <f>P10426*B10426</f>
        <v>4000</v>
      </c>
      <c r="R10426" s="2">
        <f>(Q10426-O10426)/O10426*100</f>
        <v>4.41764971533138</v>
      </c>
    </row>
    <row r="10427" spans="1:18">
      <c r="A10427" s="2" t="str">
        <f>"大众交通"</f>
        <v>大众交通</v>
      </c>
      <c r="B10427" s="2">
        <v>100</v>
      </c>
      <c r="C10427" s="2">
        <v>100</v>
      </c>
      <c r="D10427" s="2" t="str">
        <f>"人民币"</f>
        <v>人民币</v>
      </c>
      <c r="E10427" s="2">
        <v>30.941</v>
      </c>
      <c r="F10427" s="2">
        <v>-1037.13</v>
      </c>
      <c r="G10427" s="2">
        <v>-33.52</v>
      </c>
      <c r="H10427" s="2"/>
      <c r="I10427" s="2">
        <v>2057</v>
      </c>
      <c r="J10427" s="2">
        <v>20.57</v>
      </c>
      <c r="K10427" s="2">
        <v>0</v>
      </c>
      <c r="L10427" s="2">
        <v>0</v>
      </c>
      <c r="M10427" s="2" t="str">
        <f>"600611"</f>
        <v>600611</v>
      </c>
      <c r="N10427" s="2" t="str">
        <f>"A453612732"</f>
        <v>A453612732</v>
      </c>
      <c r="O10427" s="2" t="str">
        <f>"3094.13"</f>
        <v>3094.13</v>
      </c>
      <c r="P10427" s="2">
        <v>28</v>
      </c>
      <c r="Q10427" s="2">
        <f>P10427*B10427</f>
        <v>2800</v>
      </c>
      <c r="R10427" s="2">
        <f>(Q10427-O10427)/O10427*100</f>
        <v>-9.50606470962759</v>
      </c>
    </row>
    <row r="10428" spans="1:18">
      <c r="A10428" s="2" t="str">
        <f>"中国中车"</f>
        <v>中国中车</v>
      </c>
      <c r="B10428" s="2">
        <v>100</v>
      </c>
      <c r="C10428" s="2">
        <v>100</v>
      </c>
      <c r="D10428" s="2" t="str">
        <f>"人民币"</f>
        <v>人民币</v>
      </c>
      <c r="E10428" s="2">
        <v>26.395</v>
      </c>
      <c r="F10428" s="2">
        <v>-631.5</v>
      </c>
      <c r="G10428" s="2">
        <v>-23.92</v>
      </c>
      <c r="H10428" s="2"/>
      <c r="I10428" s="2">
        <v>2008</v>
      </c>
      <c r="J10428" s="2">
        <v>20.08</v>
      </c>
      <c r="K10428" s="2">
        <v>0</v>
      </c>
      <c r="L10428" s="2">
        <v>100</v>
      </c>
      <c r="M10428" s="2" t="str">
        <f>"601766"</f>
        <v>601766</v>
      </c>
      <c r="N10428" s="2" t="str">
        <f>"A453612732"</f>
        <v>A453612732</v>
      </c>
      <c r="O10428" s="2" t="str">
        <f>"2639.50"</f>
        <v>2639.50</v>
      </c>
      <c r="P10428" s="2">
        <v>30</v>
      </c>
      <c r="Q10428" s="2">
        <f>P10428*B10428</f>
        <v>3000</v>
      </c>
      <c r="R10428" s="2">
        <f>(Q10428-O10428)/O10428*100</f>
        <v>13.6578897518469</v>
      </c>
    </row>
    <row r="10429" spans="1:18">
      <c r="A10429" s="2" t="s">
        <v>8</v>
      </c>
      <c r="B10429" s="2" t="s">
        <v>9</v>
      </c>
      <c r="C10429" s="4" t="s">
        <v>10</v>
      </c>
      <c r="D10429" s="4"/>
      <c r="E10429" s="4"/>
      <c r="F10429" s="2"/>
      <c r="G10429" s="2">
        <f>SUM(G10413:G10428)</f>
        <v>-178.38</v>
      </c>
      <c r="H10429" s="2"/>
      <c r="I10429" s="2"/>
      <c r="J10429" s="2"/>
      <c r="K10429" s="2"/>
      <c r="L10429" s="2"/>
      <c r="M10429" s="2"/>
      <c r="N10429" s="2"/>
      <c r="O10429" s="2"/>
      <c r="P10429" s="2"/>
      <c r="Q10429" s="2">
        <f>SUM(Q10413:Q10428)</f>
        <v>134800</v>
      </c>
      <c r="R10429" s="2"/>
    </row>
    <row r="10430" customFormat="1" spans="3:8">
      <c r="C10430" s="5"/>
      <c r="D10430" s="5"/>
      <c r="E10430" s="5"/>
      <c r="H10430" s="6">
        <v>42257</v>
      </c>
    </row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spans="2:18">
      <c r="B10440" s="2" t="str">
        <f>"币种"</f>
        <v>币种</v>
      </c>
      <c r="C10440" s="2" t="str">
        <f>"余额"</f>
        <v>余额</v>
      </c>
      <c r="D10440" s="2" t="str">
        <f>"可用"</f>
        <v>可用</v>
      </c>
      <c r="E10440" s="2" t="str">
        <f>"可取"</f>
        <v>可取</v>
      </c>
      <c r="F10440" s="2" t="str">
        <f>"参考市值"</f>
        <v>参考市值</v>
      </c>
      <c r="G10440" s="2" t="str">
        <f>"资产"</f>
        <v>资产</v>
      </c>
      <c r="H10440" s="2" t="str">
        <f>"盈亏"</f>
        <v>盈亏</v>
      </c>
      <c r="I10440" s="2"/>
      <c r="J10440" s="2"/>
      <c r="K10440" s="2"/>
      <c r="L10440" s="2"/>
      <c r="M10440" s="2"/>
      <c r="N10440" s="2"/>
      <c r="O10440" s="2"/>
      <c r="P10440" s="2"/>
      <c r="Q10440" s="2"/>
      <c r="R10440" s="2"/>
    </row>
    <row r="10441" spans="2:18">
      <c r="B10441" s="2" t="str">
        <f>"人民币"</f>
        <v>人民币</v>
      </c>
      <c r="C10441" s="2" t="str">
        <f>"5508.71"</f>
        <v>5508.71</v>
      </c>
      <c r="D10441" s="2" t="str">
        <f>"138.54"</f>
        <v>138.54</v>
      </c>
      <c r="E10441" s="2" t="str">
        <f>"138.54"</f>
        <v>138.54</v>
      </c>
      <c r="F10441" s="2" t="str">
        <f>"91616.00"</f>
        <v>91616.00</v>
      </c>
      <c r="G10441" s="2" t="str">
        <f>"91754.54"</f>
        <v>91754.54</v>
      </c>
      <c r="H10441" s="2" t="str">
        <f>"-9194.42"</f>
        <v>-9194.42</v>
      </c>
      <c r="I10441" s="2"/>
      <c r="J10441" s="2"/>
      <c r="K10441" s="2"/>
      <c r="L10441" s="2"/>
      <c r="M10441" s="2"/>
      <c r="N10441" s="2"/>
      <c r="O10441" s="2"/>
      <c r="P10441" s="2"/>
      <c r="Q10441" s="2"/>
      <c r="R10441" s="2"/>
    </row>
    <row r="10442" spans="2:18"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  <c r="R10442" s="8"/>
    </row>
    <row r="10443" spans="2:18">
      <c r="B10443" s="2" t="s">
        <v>0</v>
      </c>
      <c r="C10443" s="2" t="str">
        <f>"证券数量"</f>
        <v>证券数量</v>
      </c>
      <c r="D10443" s="2" t="s">
        <v>1</v>
      </c>
      <c r="E10443" s="2" t="str">
        <f>"价格币种"</f>
        <v>价格币种</v>
      </c>
      <c r="F10443" s="2" t="str">
        <f>"成本价"</f>
        <v>成本价</v>
      </c>
      <c r="G10443" s="2" t="str">
        <f>"浮动盈亏"</f>
        <v>浮动盈亏</v>
      </c>
      <c r="H10443" s="2" t="str">
        <f>"盈亏比例(%)"</f>
        <v>盈亏比例(%)</v>
      </c>
      <c r="I10443" s="2" t="str">
        <f>"折算汇率"</f>
        <v>折算汇率</v>
      </c>
      <c r="J10443" s="2" t="str">
        <f>"最新市值"</f>
        <v>最新市值</v>
      </c>
      <c r="K10443" s="2" t="str">
        <f>"当前价"</f>
        <v>当前价</v>
      </c>
      <c r="L10443" s="2" t="str">
        <f>"今买数量"</f>
        <v>今买数量</v>
      </c>
      <c r="M10443" s="2" t="str">
        <f>"今卖数量"</f>
        <v>今卖数量</v>
      </c>
      <c r="N10443" s="2" t="str">
        <f>"证券代码"</f>
        <v>证券代码</v>
      </c>
      <c r="O10443" s="2" t="str">
        <f>"股东代码"</f>
        <v>股东代码</v>
      </c>
      <c r="P10443" s="2" t="str">
        <f>"成本金额"</f>
        <v>成本金额</v>
      </c>
      <c r="Q10443" s="2" t="s">
        <v>2</v>
      </c>
      <c r="R10443" s="2"/>
    </row>
    <row r="10444" spans="2:18">
      <c r="B10444" s="2" t="s">
        <v>4</v>
      </c>
      <c r="C10444" s="9" t="s">
        <v>5</v>
      </c>
      <c r="D10444" s="9" t="s">
        <v>5</v>
      </c>
      <c r="E10444" s="2" t="str">
        <f t="shared" ref="E10444:E10459" si="3116">"人民币"</f>
        <v>人民币</v>
      </c>
      <c r="F10444" s="2">
        <v>19.758</v>
      </c>
      <c r="G10444" s="2">
        <v>-1294.53</v>
      </c>
      <c r="H10444" s="2">
        <v>-8.19</v>
      </c>
      <c r="I10444" s="9" t="s">
        <v>6</v>
      </c>
      <c r="J10444" s="2">
        <v>14512</v>
      </c>
      <c r="K10444" s="2">
        <v>18.14</v>
      </c>
      <c r="L10444" s="2">
        <v>0</v>
      </c>
      <c r="M10444" s="2">
        <v>0</v>
      </c>
      <c r="N10444" s="2" t="str">
        <f>"000936"</f>
        <v>000936</v>
      </c>
      <c r="O10444" s="2" t="str">
        <f t="shared" ref="O10444:O10447" si="3117">"0157472516"</f>
        <v>0157472516</v>
      </c>
      <c r="P10444" s="2" t="str">
        <f>"15806.53"</f>
        <v>15806.53</v>
      </c>
      <c r="Q10444" s="2">
        <v>30</v>
      </c>
      <c r="R10444" s="2">
        <f t="shared" ref="R10444:R10459" si="3118">Q10444*C10444</f>
        <v>24000</v>
      </c>
    </row>
    <row r="10445" spans="2:18">
      <c r="B10445" s="2" t="str">
        <f>"创业板B"</f>
        <v>创业板B</v>
      </c>
      <c r="C10445" s="2">
        <v>10000</v>
      </c>
      <c r="D10445" s="2">
        <v>10000</v>
      </c>
      <c r="E10445" s="2" t="str">
        <f>"人民币"</f>
        <v>人民币</v>
      </c>
      <c r="F10445" s="2">
        <v>1.116</v>
      </c>
      <c r="G10445" s="2">
        <v>-927.5</v>
      </c>
      <c r="H10445" s="2">
        <v>-8.33</v>
      </c>
      <c r="I10445" s="2"/>
      <c r="J10445" s="2">
        <v>10230</v>
      </c>
      <c r="K10445" s="2">
        <v>1.023</v>
      </c>
      <c r="L10445" s="2">
        <v>0</v>
      </c>
      <c r="M10445" s="2">
        <v>0</v>
      </c>
      <c r="N10445" s="2" t="str">
        <f>"150153"</f>
        <v>150153</v>
      </c>
      <c r="O10445" s="2" t="str">
        <f>"0157472516"</f>
        <v>0157472516</v>
      </c>
      <c r="P10445" s="2" t="str">
        <f>"11157.50"</f>
        <v>11157.50</v>
      </c>
      <c r="Q10445" s="2">
        <v>1.3</v>
      </c>
      <c r="R10445" s="2">
        <f>Q10445*C10445</f>
        <v>13000</v>
      </c>
    </row>
    <row r="10446" spans="2:18">
      <c r="B10446" s="2" t="s">
        <v>7</v>
      </c>
      <c r="C10446" s="2">
        <v>600</v>
      </c>
      <c r="D10446" s="2">
        <v>600</v>
      </c>
      <c r="E10446" s="2" t="str">
        <f>"人民币"</f>
        <v>人民币</v>
      </c>
      <c r="F10446" s="2">
        <v>17.548</v>
      </c>
      <c r="G10446" s="2">
        <v>-310.88</v>
      </c>
      <c r="H10446" s="2">
        <v>-2.95</v>
      </c>
      <c r="I10446" s="2"/>
      <c r="J10446" s="2">
        <v>10218</v>
      </c>
      <c r="K10446" s="2">
        <v>17.03</v>
      </c>
      <c r="L10446" s="2">
        <v>0</v>
      </c>
      <c r="M10446" s="2">
        <v>0</v>
      </c>
      <c r="N10446" s="2" t="str">
        <f>"600008"</f>
        <v>600008</v>
      </c>
      <c r="O10446" s="2" t="str">
        <f t="shared" ref="O10446:O10449" si="3119">"A453612732"</f>
        <v>A453612732</v>
      </c>
      <c r="P10446" s="2" t="str">
        <f>"10528.88"</f>
        <v>10528.88</v>
      </c>
      <c r="Q10446" s="2">
        <v>25</v>
      </c>
      <c r="R10446" s="2">
        <f>Q10446*C10446</f>
        <v>15000</v>
      </c>
    </row>
    <row r="10447" spans="2:18">
      <c r="B10447" s="2" t="str">
        <f>"华英农业"</f>
        <v>华英农业</v>
      </c>
      <c r="C10447" s="2">
        <v>600</v>
      </c>
      <c r="D10447" s="2">
        <v>300</v>
      </c>
      <c r="E10447" s="2" t="str">
        <f>"人民币"</f>
        <v>人民币</v>
      </c>
      <c r="F10447" s="2">
        <v>14.948</v>
      </c>
      <c r="G10447" s="2">
        <v>-418.66</v>
      </c>
      <c r="H10447" s="2">
        <v>-4.67</v>
      </c>
      <c r="I10447" s="2"/>
      <c r="J10447" s="2">
        <v>8550</v>
      </c>
      <c r="K10447" s="2">
        <v>14.25</v>
      </c>
      <c r="L10447" s="2">
        <v>300</v>
      </c>
      <c r="M10447" s="2">
        <v>0</v>
      </c>
      <c r="N10447" s="2" t="str">
        <f>"002321"</f>
        <v>002321</v>
      </c>
      <c r="O10447" s="2" t="str">
        <f>"0157472516"</f>
        <v>0157472516</v>
      </c>
      <c r="P10447" s="2" t="str">
        <f>"8968.66"</f>
        <v>8968.66</v>
      </c>
      <c r="Q10447" s="2">
        <v>25</v>
      </c>
      <c r="R10447" s="2">
        <f>Q10447*C10447</f>
        <v>15000</v>
      </c>
    </row>
    <row r="10448" spans="2:18">
      <c r="B10448" s="2" t="str">
        <f>"*ST阳化"</f>
        <v>*ST阳化</v>
      </c>
      <c r="C10448" s="2">
        <v>900</v>
      </c>
      <c r="D10448" s="2">
        <v>600</v>
      </c>
      <c r="E10448" s="2" t="str">
        <f>"人民币"</f>
        <v>人民币</v>
      </c>
      <c r="F10448" s="2">
        <v>7.599</v>
      </c>
      <c r="G10448" s="2">
        <v>-80.2</v>
      </c>
      <c r="H10448" s="2">
        <v>-1.17</v>
      </c>
      <c r="I10448" s="2"/>
      <c r="J10448" s="2">
        <v>6759</v>
      </c>
      <c r="K10448" s="2">
        <v>7.51</v>
      </c>
      <c r="L10448" s="2">
        <v>300</v>
      </c>
      <c r="M10448" s="2">
        <v>0</v>
      </c>
      <c r="N10448" s="2" t="str">
        <f>"600691"</f>
        <v>600691</v>
      </c>
      <c r="O10448" s="2" t="str">
        <f>"A453612732"</f>
        <v>A453612732</v>
      </c>
      <c r="P10448" s="2" t="str">
        <f>"6839.20"</f>
        <v>6839.20</v>
      </c>
      <c r="Q10448" s="2">
        <v>11</v>
      </c>
      <c r="R10448" s="2">
        <f>Q10448*C10448</f>
        <v>9900</v>
      </c>
    </row>
    <row r="10449" spans="2:18">
      <c r="B10449" s="2" t="str">
        <f>"雪峰科技"</f>
        <v>雪峰科技</v>
      </c>
      <c r="C10449" s="2">
        <v>200</v>
      </c>
      <c r="D10449" s="2">
        <v>100</v>
      </c>
      <c r="E10449" s="2" t="str">
        <f>"人民币"</f>
        <v>人民币</v>
      </c>
      <c r="F10449" s="2">
        <v>37.898</v>
      </c>
      <c r="G10449" s="2">
        <v>-1239.59</v>
      </c>
      <c r="H10449" s="2">
        <v>-16.35</v>
      </c>
      <c r="I10449" s="2"/>
      <c r="J10449" s="2">
        <v>6340</v>
      </c>
      <c r="K10449" s="2">
        <v>31.7</v>
      </c>
      <c r="L10449" s="2">
        <v>100</v>
      </c>
      <c r="M10449" s="2">
        <v>0</v>
      </c>
      <c r="N10449" s="2" t="str">
        <f>"603227"</f>
        <v>603227</v>
      </c>
      <c r="O10449" s="2" t="str">
        <f>"A453612732"</f>
        <v>A453612732</v>
      </c>
      <c r="P10449" s="2" t="str">
        <f>"7579.59"</f>
        <v>7579.59</v>
      </c>
      <c r="Q10449" s="2">
        <v>42</v>
      </c>
      <c r="R10449" s="2">
        <f>Q10449*C10449</f>
        <v>8400</v>
      </c>
    </row>
    <row r="10450" spans="2:18">
      <c r="B10450" s="2" t="str">
        <f>"三花股份"</f>
        <v>三花股份</v>
      </c>
      <c r="C10450" s="2">
        <v>400</v>
      </c>
      <c r="D10450" s="2">
        <v>400</v>
      </c>
      <c r="E10450" s="2" t="str">
        <f>"人民币"</f>
        <v>人民币</v>
      </c>
      <c r="F10450" s="2">
        <v>13.737</v>
      </c>
      <c r="G10450" s="2">
        <v>69.25</v>
      </c>
      <c r="H10450" s="2">
        <v>1.26</v>
      </c>
      <c r="I10450" s="2"/>
      <c r="J10450" s="2">
        <v>5564</v>
      </c>
      <c r="K10450" s="2">
        <v>13.91</v>
      </c>
      <c r="L10450" s="2">
        <v>0</v>
      </c>
      <c r="M10450" s="2">
        <v>0</v>
      </c>
      <c r="N10450" s="2" t="str">
        <f>"002050"</f>
        <v>002050</v>
      </c>
      <c r="O10450" s="2" t="str">
        <f t="shared" ref="O10450:O10455" si="3120">"0157472516"</f>
        <v>0157472516</v>
      </c>
      <c r="P10450" s="2" t="str">
        <f>"5494.75"</f>
        <v>5494.75</v>
      </c>
      <c r="Q10450" s="2">
        <v>20</v>
      </c>
      <c r="R10450" s="2">
        <f>Q10450*C10450</f>
        <v>8000</v>
      </c>
    </row>
    <row r="10451" spans="2:18">
      <c r="B10451" s="2" t="str">
        <f>"农 产 品"</f>
        <v>农 产 品</v>
      </c>
      <c r="C10451" s="2">
        <v>200</v>
      </c>
      <c r="D10451" s="2">
        <v>200</v>
      </c>
      <c r="E10451" s="2" t="str">
        <f>"人民币"</f>
        <v>人民币</v>
      </c>
      <c r="F10451" s="2">
        <v>25.665</v>
      </c>
      <c r="G10451" s="2">
        <v>-601</v>
      </c>
      <c r="H10451" s="2">
        <v>-11.71</v>
      </c>
      <c r="I10451" s="2"/>
      <c r="J10451" s="2">
        <v>4532</v>
      </c>
      <c r="K10451" s="2">
        <v>22.66</v>
      </c>
      <c r="L10451" s="2">
        <v>0</v>
      </c>
      <c r="M10451" s="2">
        <v>0</v>
      </c>
      <c r="N10451" s="2" t="str">
        <f>"000061"</f>
        <v>000061</v>
      </c>
      <c r="O10451" s="2" t="str">
        <f>"0157472516"</f>
        <v>0157472516</v>
      </c>
      <c r="P10451" s="2" t="str">
        <f>"5133.00"</f>
        <v>5133.00</v>
      </c>
      <c r="Q10451" s="2">
        <v>35</v>
      </c>
      <c r="R10451" s="2">
        <f>Q10451*C10451</f>
        <v>7000</v>
      </c>
    </row>
    <row r="10452" spans="2:18">
      <c r="B10452" s="2" t="str">
        <f>"北京城建"</f>
        <v>北京城建</v>
      </c>
      <c r="C10452" s="2">
        <v>200</v>
      </c>
      <c r="D10452" s="2">
        <v>200</v>
      </c>
      <c r="E10452" s="2" t="str">
        <f>"人民币"</f>
        <v>人民币</v>
      </c>
      <c r="F10452" s="2">
        <v>24.605</v>
      </c>
      <c r="G10452" s="2">
        <v>-394.99</v>
      </c>
      <c r="H10452" s="2">
        <v>-8.03</v>
      </c>
      <c r="I10452" s="2"/>
      <c r="J10452" s="2">
        <v>4526</v>
      </c>
      <c r="K10452" s="2">
        <v>22.63</v>
      </c>
      <c r="L10452" s="2">
        <v>0</v>
      </c>
      <c r="M10452" s="2">
        <v>0</v>
      </c>
      <c r="N10452" s="2" t="str">
        <f>"600266"</f>
        <v>600266</v>
      </c>
      <c r="O10452" s="2" t="str">
        <f t="shared" ref="O10452:O10454" si="3121">"A453612732"</f>
        <v>A453612732</v>
      </c>
      <c r="P10452" s="2" t="str">
        <f>"4920.99"</f>
        <v>4920.99</v>
      </c>
      <c r="Q10452" s="2">
        <v>28</v>
      </c>
      <c r="R10452" s="2">
        <f>Q10452*C10452</f>
        <v>5600</v>
      </c>
    </row>
    <row r="10453" spans="2:18">
      <c r="B10453" s="2" t="str">
        <f>"上汽集团"</f>
        <v>上汽集团</v>
      </c>
      <c r="C10453" s="2">
        <v>200</v>
      </c>
      <c r="D10453" s="2">
        <v>200</v>
      </c>
      <c r="E10453" s="2" t="str">
        <f>"人民币"</f>
        <v>人民币</v>
      </c>
      <c r="F10453" s="2">
        <v>24.736</v>
      </c>
      <c r="G10453" s="2">
        <v>-449.12</v>
      </c>
      <c r="H10453" s="2">
        <v>-9.08</v>
      </c>
      <c r="I10453" s="2"/>
      <c r="J10453" s="2">
        <v>4498</v>
      </c>
      <c r="K10453" s="2">
        <v>22.49</v>
      </c>
      <c r="L10453" s="2">
        <v>0</v>
      </c>
      <c r="M10453" s="2">
        <v>0</v>
      </c>
      <c r="N10453" s="2" t="str">
        <f>"600104"</f>
        <v>600104</v>
      </c>
      <c r="O10453" s="2" t="str">
        <f>"A453612732"</f>
        <v>A453612732</v>
      </c>
      <c r="P10453" s="2" t="str">
        <f>"4947.12"</f>
        <v>4947.12</v>
      </c>
      <c r="Q10453" s="2">
        <v>35</v>
      </c>
      <c r="R10453" s="2">
        <f>Q10453*C10453</f>
        <v>7000</v>
      </c>
    </row>
    <row r="10454" spans="2:18">
      <c r="B10454" s="2" t="str">
        <f>"中海集运"</f>
        <v>中海集运</v>
      </c>
      <c r="C10454" s="2">
        <v>400</v>
      </c>
      <c r="D10454" s="2">
        <v>400</v>
      </c>
      <c r="E10454" s="2" t="str">
        <f>"人民币"</f>
        <v>人民币</v>
      </c>
      <c r="F10454" s="2">
        <v>9.099</v>
      </c>
      <c r="G10454" s="2">
        <v>-167.68</v>
      </c>
      <c r="H10454" s="2">
        <v>-4.6</v>
      </c>
      <c r="I10454" s="2"/>
      <c r="J10454" s="2">
        <v>3472</v>
      </c>
      <c r="K10454" s="2">
        <v>8.68</v>
      </c>
      <c r="L10454" s="2">
        <v>0</v>
      </c>
      <c r="M10454" s="2">
        <v>0</v>
      </c>
      <c r="N10454" s="2" t="str">
        <f>"601866"</f>
        <v>601866</v>
      </c>
      <c r="O10454" s="2" t="str">
        <f>"A453612732"</f>
        <v>A453612732</v>
      </c>
      <c r="P10454" s="2" t="str">
        <f>"3639.68"</f>
        <v>3639.68</v>
      </c>
      <c r="Q10454" s="2">
        <v>12</v>
      </c>
      <c r="R10454" s="2">
        <f>Q10454*C10454</f>
        <v>4800</v>
      </c>
    </row>
    <row r="10455" spans="2:18">
      <c r="B10455" s="2" t="str">
        <f>"中航军B"</f>
        <v>中航军B</v>
      </c>
      <c r="C10455" s="2">
        <v>3000</v>
      </c>
      <c r="D10455" s="2">
        <v>3000</v>
      </c>
      <c r="E10455" s="2" t="str">
        <f>"人民币"</f>
        <v>人民币</v>
      </c>
      <c r="F10455" s="2">
        <v>0.972</v>
      </c>
      <c r="G10455" s="2">
        <v>-62</v>
      </c>
      <c r="H10455" s="2">
        <v>-2.16</v>
      </c>
      <c r="I10455" s="2"/>
      <c r="J10455" s="2">
        <v>2853</v>
      </c>
      <c r="K10455" s="2">
        <v>0.951</v>
      </c>
      <c r="L10455" s="2">
        <v>0</v>
      </c>
      <c r="M10455" s="2">
        <v>0</v>
      </c>
      <c r="N10455" s="2" t="str">
        <f>"150222"</f>
        <v>150222</v>
      </c>
      <c r="O10455" s="2" t="str">
        <f>"0157472516"</f>
        <v>0157472516</v>
      </c>
      <c r="P10455" s="2" t="str">
        <f>"2915.00"</f>
        <v>2915.00</v>
      </c>
      <c r="Q10455" s="2">
        <v>1.1</v>
      </c>
      <c r="R10455" s="2">
        <f>Q10455*C10455</f>
        <v>3300</v>
      </c>
    </row>
    <row r="10456" spans="2:18">
      <c r="B10456" s="2" t="str">
        <f>"华贸物流"</f>
        <v>华贸物流</v>
      </c>
      <c r="C10456" s="2">
        <v>200</v>
      </c>
      <c r="D10456" s="2">
        <v>200</v>
      </c>
      <c r="E10456" s="2" t="str">
        <f>"人民币"</f>
        <v>人民币</v>
      </c>
      <c r="F10456" s="2">
        <v>16.576</v>
      </c>
      <c r="G10456" s="2">
        <v>-473.12</v>
      </c>
      <c r="H10456" s="2">
        <v>-14.27</v>
      </c>
      <c r="I10456" s="2"/>
      <c r="J10456" s="2">
        <v>2842</v>
      </c>
      <c r="K10456" s="2">
        <v>14.21</v>
      </c>
      <c r="L10456" s="2">
        <v>0</v>
      </c>
      <c r="M10456" s="2">
        <v>0</v>
      </c>
      <c r="N10456" s="2" t="str">
        <f>"603128"</f>
        <v>603128</v>
      </c>
      <c r="O10456" s="2" t="str">
        <f t="shared" ref="O10456:O10459" si="3122">"A453612732"</f>
        <v>A453612732</v>
      </c>
      <c r="P10456" s="2" t="str">
        <f>"3315.12"</f>
        <v>3315.12</v>
      </c>
      <c r="Q10456" s="2">
        <v>20</v>
      </c>
      <c r="R10456" s="2">
        <f>Q10456*C10456</f>
        <v>4000</v>
      </c>
    </row>
    <row r="10457" spans="2:18">
      <c r="B10457" s="2" t="str">
        <f>"盛达矿业"</f>
        <v>盛达矿业</v>
      </c>
      <c r="C10457" s="2">
        <v>100</v>
      </c>
      <c r="D10457" s="2">
        <v>100</v>
      </c>
      <c r="E10457" s="2" t="str">
        <f>"人民币"</f>
        <v>人民币</v>
      </c>
      <c r="F10457" s="2">
        <v>38.308</v>
      </c>
      <c r="G10457" s="2">
        <v>-1175.77</v>
      </c>
      <c r="H10457" s="2">
        <v>-30.69</v>
      </c>
      <c r="I10457" s="2"/>
      <c r="J10457" s="2">
        <v>2655</v>
      </c>
      <c r="K10457" s="2">
        <v>26.55</v>
      </c>
      <c r="L10457" s="2">
        <v>0</v>
      </c>
      <c r="M10457" s="2">
        <v>100</v>
      </c>
      <c r="N10457" s="2" t="str">
        <f>"000603"</f>
        <v>000603</v>
      </c>
      <c r="O10457" s="2" t="str">
        <f>"0157472516"</f>
        <v>0157472516</v>
      </c>
      <c r="P10457" s="2" t="str">
        <f>"3830.77"</f>
        <v>3830.77</v>
      </c>
      <c r="Q10457" s="2">
        <v>40</v>
      </c>
      <c r="R10457" s="2">
        <f>Q10457*C10457</f>
        <v>4000</v>
      </c>
    </row>
    <row r="10458" spans="2:18">
      <c r="B10458" s="2" t="str">
        <f>"大众交通"</f>
        <v>大众交通</v>
      </c>
      <c r="C10458" s="2">
        <v>100</v>
      </c>
      <c r="D10458" s="2">
        <v>100</v>
      </c>
      <c r="E10458" s="2" t="str">
        <f>"人民币"</f>
        <v>人民币</v>
      </c>
      <c r="F10458" s="2">
        <v>30.941</v>
      </c>
      <c r="G10458" s="2">
        <v>-1037.13</v>
      </c>
      <c r="H10458" s="2">
        <v>-33.52</v>
      </c>
      <c r="I10458" s="2"/>
      <c r="J10458" s="2">
        <v>2057</v>
      </c>
      <c r="K10458" s="2">
        <v>20.57</v>
      </c>
      <c r="L10458" s="2">
        <v>0</v>
      </c>
      <c r="M10458" s="2">
        <v>0</v>
      </c>
      <c r="N10458" s="2" t="str">
        <f>"600611"</f>
        <v>600611</v>
      </c>
      <c r="O10458" s="2" t="str">
        <f>"A453612732"</f>
        <v>A453612732</v>
      </c>
      <c r="P10458" s="2" t="str">
        <f>"3094.13"</f>
        <v>3094.13</v>
      </c>
      <c r="Q10458" s="2">
        <v>28</v>
      </c>
      <c r="R10458" s="2">
        <f>Q10458*C10458</f>
        <v>2800</v>
      </c>
    </row>
    <row r="10459" spans="2:18">
      <c r="B10459" s="2" t="str">
        <f>"中国中车"</f>
        <v>中国中车</v>
      </c>
      <c r="C10459" s="2">
        <v>100</v>
      </c>
      <c r="D10459" s="2">
        <v>100</v>
      </c>
      <c r="E10459" s="2" t="str">
        <f>"人民币"</f>
        <v>人民币</v>
      </c>
      <c r="F10459" s="2">
        <v>26.395</v>
      </c>
      <c r="G10459" s="2">
        <v>-631.5</v>
      </c>
      <c r="H10459" s="2">
        <v>-23.92</v>
      </c>
      <c r="I10459" s="2"/>
      <c r="J10459" s="2">
        <v>2008</v>
      </c>
      <c r="K10459" s="2">
        <v>20.08</v>
      </c>
      <c r="L10459" s="2">
        <v>0</v>
      </c>
      <c r="M10459" s="2">
        <v>100</v>
      </c>
      <c r="N10459" s="2" t="str">
        <f>"601766"</f>
        <v>601766</v>
      </c>
      <c r="O10459" s="2" t="str">
        <f>"A453612732"</f>
        <v>A453612732</v>
      </c>
      <c r="P10459" s="2" t="str">
        <f>"2639.50"</f>
        <v>2639.50</v>
      </c>
      <c r="Q10459" s="2">
        <v>30</v>
      </c>
      <c r="R10459" s="2">
        <f>Q10459*C10459</f>
        <v>3000</v>
      </c>
    </row>
    <row r="10460" spans="2:18">
      <c r="B10460" s="2" t="s">
        <v>8</v>
      </c>
      <c r="C10460" s="2" t="s">
        <v>9</v>
      </c>
      <c r="D10460" s="4" t="s">
        <v>10</v>
      </c>
      <c r="E10460" s="4"/>
      <c r="F10460" s="4"/>
      <c r="G10460" s="2"/>
      <c r="H10460" s="2">
        <f>SUM(H10444:H10459)</f>
        <v>-178.38</v>
      </c>
      <c r="I10460" s="2"/>
      <c r="J10460" s="2"/>
      <c r="K10460" s="2"/>
      <c r="L10460" s="2"/>
      <c r="M10460" s="2"/>
      <c r="N10460" s="2"/>
      <c r="O10460" s="2"/>
      <c r="P10460" s="2"/>
      <c r="Q10460" s="2"/>
      <c r="R10460" s="2">
        <f>SUM(R10444:R10459)</f>
        <v>134800</v>
      </c>
    </row>
    <row r="10461" customFormat="1" spans="4:9">
      <c r="D10461" s="5"/>
      <c r="E10461" s="5"/>
      <c r="F10461" s="5"/>
      <c r="I10461" s="6">
        <v>42257</v>
      </c>
    </row>
    <row r="10462" customFormat="1" spans="11:11">
      <c r="K10462" s="6">
        <f>I10461+1</f>
        <v>42258</v>
      </c>
    </row>
    <row r="10463" customFormat="1" spans="3:12">
      <c r="C10463" t="s">
        <v>11</v>
      </c>
      <c r="L10463" s="7">
        <f ca="1">NOW()</f>
        <v>42259.9654398148</v>
      </c>
    </row>
    <row r="10464" customFormat="1" spans="10:10">
      <c r="J10464" t="e">
        <f>E10456+1</f>
        <v>#VALUE!</v>
      </c>
    </row>
    <row r="10465" customFormat="1" spans="7:7">
      <c r="G10465" t="s">
        <v>12</v>
      </c>
    </row>
    <row r="10466" customFormat="1" spans="6:6">
      <c r="F10466" t="s">
        <v>13</v>
      </c>
    </row>
    <row r="10467" spans="1:17">
      <c r="A10467" s="2" t="str">
        <f>"币种"</f>
        <v>币种</v>
      </c>
      <c r="B10467" s="2" t="str">
        <f>"余额"</f>
        <v>余额</v>
      </c>
      <c r="C10467" s="2" t="str">
        <f>"可用"</f>
        <v>可用</v>
      </c>
      <c r="D10467" s="2" t="str">
        <f>"可取"</f>
        <v>可取</v>
      </c>
      <c r="E10467" s="2" t="str">
        <f>"参考市值"</f>
        <v>参考市值</v>
      </c>
      <c r="F10467" s="2" t="str">
        <f>"资产"</f>
        <v>资产</v>
      </c>
      <c r="G10467" s="2" t="str">
        <f>"盈亏"</f>
        <v>盈亏</v>
      </c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</row>
    <row r="10468" spans="1:17">
      <c r="A10468" s="2" t="str">
        <f>"人民币"</f>
        <v>人民币</v>
      </c>
      <c r="B10468" s="2" t="str">
        <f>"5508.71"</f>
        <v>5508.71</v>
      </c>
      <c r="C10468" s="2" t="str">
        <f>"138.54"</f>
        <v>138.54</v>
      </c>
      <c r="D10468" s="2" t="str">
        <f>"138.54"</f>
        <v>138.54</v>
      </c>
      <c r="E10468" s="2" t="str">
        <f>"91616.00"</f>
        <v>91616.00</v>
      </c>
      <c r="F10468" s="2" t="str">
        <f>"91754.54"</f>
        <v>91754.54</v>
      </c>
      <c r="G10468" s="2" t="str">
        <f>"-9194.42"</f>
        <v>-9194.42</v>
      </c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</row>
    <row r="10469" spans="1:17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8"/>
    </row>
    <row r="10470" spans="1:18">
      <c r="A10470" s="2" t="s">
        <v>0</v>
      </c>
      <c r="B10470" s="2" t="str">
        <f>"证券数量"</f>
        <v>证券数量</v>
      </c>
      <c r="C10470" s="2" t="s">
        <v>1</v>
      </c>
      <c r="D10470" s="2" t="str">
        <f>"价格币种"</f>
        <v>价格币种</v>
      </c>
      <c r="E10470" s="2" t="str">
        <f>"成本价"</f>
        <v>成本价</v>
      </c>
      <c r="F10470" s="2" t="str">
        <f>"浮动盈亏"</f>
        <v>浮动盈亏</v>
      </c>
      <c r="G10470" s="2" t="str">
        <f>"盈亏比例(%)"</f>
        <v>盈亏比例(%)</v>
      </c>
      <c r="H10470" s="2" t="str">
        <f>"折算汇率"</f>
        <v>折算汇率</v>
      </c>
      <c r="I10470" s="2" t="str">
        <f>"最新市值"</f>
        <v>最新市值</v>
      </c>
      <c r="J10470" s="2" t="str">
        <f>"当前价"</f>
        <v>当前价</v>
      </c>
      <c r="K10470" s="2" t="str">
        <f>"今买数量"</f>
        <v>今买数量</v>
      </c>
      <c r="L10470" s="2" t="str">
        <f>"今卖数量"</f>
        <v>今卖数量</v>
      </c>
      <c r="M10470" s="2" t="str">
        <f>"证券代码"</f>
        <v>证券代码</v>
      </c>
      <c r="N10470" s="2" t="str">
        <f>"股东代码"</f>
        <v>股东代码</v>
      </c>
      <c r="O10470" s="2" t="str">
        <f>"成本金额"</f>
        <v>成本金额</v>
      </c>
      <c r="P10470" s="2" t="s">
        <v>2</v>
      </c>
      <c r="Q10470" s="2"/>
      <c r="R10470" s="2" t="s">
        <v>3</v>
      </c>
    </row>
    <row r="10471" spans="1:18">
      <c r="A10471" s="2" t="s">
        <v>4</v>
      </c>
      <c r="B10471" s="9" t="s">
        <v>5</v>
      </c>
      <c r="C10471" s="9" t="s">
        <v>5</v>
      </c>
      <c r="D10471" s="2" t="str">
        <f t="shared" ref="D10471:D10486" si="3123">"人民币"</f>
        <v>人民币</v>
      </c>
      <c r="E10471" s="2">
        <v>19.758</v>
      </c>
      <c r="F10471" s="2">
        <v>-1294.53</v>
      </c>
      <c r="G10471" s="2">
        <v>-8.19</v>
      </c>
      <c r="H10471" s="9" t="s">
        <v>6</v>
      </c>
      <c r="I10471" s="2">
        <v>14512</v>
      </c>
      <c r="J10471" s="2">
        <v>18.14</v>
      </c>
      <c r="K10471" s="2">
        <v>0</v>
      </c>
      <c r="L10471" s="2">
        <v>0</v>
      </c>
      <c r="M10471" s="2" t="str">
        <f>"000936"</f>
        <v>000936</v>
      </c>
      <c r="N10471" s="2" t="str">
        <f t="shared" ref="N10471:N10474" si="3124">"0157472516"</f>
        <v>0157472516</v>
      </c>
      <c r="O10471" s="2" t="str">
        <f>"15806.53"</f>
        <v>15806.53</v>
      </c>
      <c r="P10471" s="2">
        <v>30</v>
      </c>
      <c r="Q10471" s="2">
        <f t="shared" ref="Q10471:Q10486" si="3125">P10471*B10471</f>
        <v>24000</v>
      </c>
      <c r="R10471" s="2">
        <f t="shared" ref="R10471:R10486" si="3126">(Q10471-O10471)/O10471*100</f>
        <v>51.835981711356</v>
      </c>
    </row>
    <row r="10472" spans="1:18">
      <c r="A10472" s="2" t="str">
        <f>"创业板B"</f>
        <v>创业板B</v>
      </c>
      <c r="B10472" s="2">
        <v>10000</v>
      </c>
      <c r="C10472" s="2">
        <v>10000</v>
      </c>
      <c r="D10472" s="2" t="str">
        <f>"人民币"</f>
        <v>人民币</v>
      </c>
      <c r="E10472" s="2">
        <v>1.116</v>
      </c>
      <c r="F10472" s="2">
        <v>-927.5</v>
      </c>
      <c r="G10472" s="2">
        <v>-8.33</v>
      </c>
      <c r="H10472" s="2"/>
      <c r="I10472" s="2">
        <v>10230</v>
      </c>
      <c r="J10472" s="2">
        <v>1.023</v>
      </c>
      <c r="K10472" s="2">
        <v>0</v>
      </c>
      <c r="L10472" s="2">
        <v>0</v>
      </c>
      <c r="M10472" s="2" t="str">
        <f>"150153"</f>
        <v>150153</v>
      </c>
      <c r="N10472" s="2" t="str">
        <f>"0157472516"</f>
        <v>0157472516</v>
      </c>
      <c r="O10472" s="2" t="str">
        <f>"11157.50"</f>
        <v>11157.50</v>
      </c>
      <c r="P10472" s="2">
        <v>1.3</v>
      </c>
      <c r="Q10472" s="2">
        <f>P10472*B10472</f>
        <v>13000</v>
      </c>
      <c r="R10472" s="2">
        <f>(Q10472-O10472)/O10472*100</f>
        <v>16.5135559041004</v>
      </c>
    </row>
    <row r="10473" spans="1:18">
      <c r="A10473" s="2" t="s">
        <v>7</v>
      </c>
      <c r="B10473" s="2">
        <v>600</v>
      </c>
      <c r="C10473" s="2">
        <v>600</v>
      </c>
      <c r="D10473" s="2" t="str">
        <f>"人民币"</f>
        <v>人民币</v>
      </c>
      <c r="E10473" s="2">
        <v>17.548</v>
      </c>
      <c r="F10473" s="2">
        <v>-310.88</v>
      </c>
      <c r="G10473" s="2">
        <v>-2.95</v>
      </c>
      <c r="H10473" s="2"/>
      <c r="I10473" s="2">
        <v>10218</v>
      </c>
      <c r="J10473" s="2">
        <v>17.03</v>
      </c>
      <c r="K10473" s="2">
        <v>0</v>
      </c>
      <c r="L10473" s="2">
        <v>0</v>
      </c>
      <c r="M10473" s="2" t="str">
        <f>"600008"</f>
        <v>600008</v>
      </c>
      <c r="N10473" s="2" t="str">
        <f t="shared" ref="N10473:N10476" si="3127">"A453612732"</f>
        <v>A453612732</v>
      </c>
      <c r="O10473" s="2" t="str">
        <f>"10528.88"</f>
        <v>10528.88</v>
      </c>
      <c r="P10473" s="2">
        <v>25</v>
      </c>
      <c r="Q10473" s="2">
        <f>P10473*B10473</f>
        <v>15000</v>
      </c>
      <c r="R10473" s="2">
        <f>(Q10473-O10473)/O10473*100</f>
        <v>42.4652954540274</v>
      </c>
    </row>
    <row r="10474" spans="1:18">
      <c r="A10474" s="2" t="str">
        <f>"华英农业"</f>
        <v>华英农业</v>
      </c>
      <c r="B10474" s="2">
        <v>600</v>
      </c>
      <c r="C10474" s="2">
        <v>300</v>
      </c>
      <c r="D10474" s="2" t="str">
        <f>"人民币"</f>
        <v>人民币</v>
      </c>
      <c r="E10474" s="2">
        <v>14.948</v>
      </c>
      <c r="F10474" s="2">
        <v>-418.66</v>
      </c>
      <c r="G10474" s="2">
        <v>-4.67</v>
      </c>
      <c r="H10474" s="2"/>
      <c r="I10474" s="2">
        <v>8550</v>
      </c>
      <c r="J10474" s="2">
        <v>14.25</v>
      </c>
      <c r="K10474" s="2">
        <v>300</v>
      </c>
      <c r="L10474" s="2">
        <v>0</v>
      </c>
      <c r="M10474" s="2" t="str">
        <f>"002321"</f>
        <v>002321</v>
      </c>
      <c r="N10474" s="2" t="str">
        <f>"0157472516"</f>
        <v>0157472516</v>
      </c>
      <c r="O10474" s="2" t="str">
        <f>"8968.66"</f>
        <v>8968.66</v>
      </c>
      <c r="P10474" s="2">
        <v>25</v>
      </c>
      <c r="Q10474" s="2">
        <f>P10474*B10474</f>
        <v>15000</v>
      </c>
      <c r="R10474" s="2">
        <f>(Q10474-O10474)/O10474*100</f>
        <v>67.2490650777262</v>
      </c>
    </row>
    <row r="10475" spans="1:18">
      <c r="A10475" s="2" t="str">
        <f>"*ST阳化"</f>
        <v>*ST阳化</v>
      </c>
      <c r="B10475" s="2">
        <v>900</v>
      </c>
      <c r="C10475" s="2">
        <v>600</v>
      </c>
      <c r="D10475" s="2" t="str">
        <f>"人民币"</f>
        <v>人民币</v>
      </c>
      <c r="E10475" s="2">
        <v>7.599</v>
      </c>
      <c r="F10475" s="2">
        <v>-80.2</v>
      </c>
      <c r="G10475" s="2">
        <v>-1.17</v>
      </c>
      <c r="H10475" s="2"/>
      <c r="I10475" s="2">
        <v>6759</v>
      </c>
      <c r="J10475" s="2">
        <v>7.51</v>
      </c>
      <c r="K10475" s="2">
        <v>300</v>
      </c>
      <c r="L10475" s="2">
        <v>0</v>
      </c>
      <c r="M10475" s="2" t="str">
        <f>"600691"</f>
        <v>600691</v>
      </c>
      <c r="N10475" s="2" t="str">
        <f>"A453612732"</f>
        <v>A453612732</v>
      </c>
      <c r="O10475" s="2" t="str">
        <f>"6839.20"</f>
        <v>6839.20</v>
      </c>
      <c r="P10475" s="2">
        <v>11</v>
      </c>
      <c r="Q10475" s="2">
        <f>P10475*B10475</f>
        <v>9900</v>
      </c>
      <c r="R10475" s="2">
        <f>(Q10475-O10475)/O10475*100</f>
        <v>44.7537723710376</v>
      </c>
    </row>
    <row r="10476" spans="1:18">
      <c r="A10476" s="2" t="str">
        <f>"雪峰科技"</f>
        <v>雪峰科技</v>
      </c>
      <c r="B10476" s="2">
        <v>200</v>
      </c>
      <c r="C10476" s="2">
        <v>100</v>
      </c>
      <c r="D10476" s="2" t="str">
        <f>"人民币"</f>
        <v>人民币</v>
      </c>
      <c r="E10476" s="2">
        <v>37.898</v>
      </c>
      <c r="F10476" s="2">
        <v>-1239.59</v>
      </c>
      <c r="G10476" s="2">
        <v>-16.35</v>
      </c>
      <c r="H10476" s="2"/>
      <c r="I10476" s="2">
        <v>6340</v>
      </c>
      <c r="J10476" s="2">
        <v>31.7</v>
      </c>
      <c r="K10476" s="2">
        <v>100</v>
      </c>
      <c r="L10476" s="2">
        <v>0</v>
      </c>
      <c r="M10476" s="2" t="str">
        <f>"603227"</f>
        <v>603227</v>
      </c>
      <c r="N10476" s="2" t="str">
        <f>"A453612732"</f>
        <v>A453612732</v>
      </c>
      <c r="O10476" s="2" t="str">
        <f>"7579.59"</f>
        <v>7579.59</v>
      </c>
      <c r="P10476" s="2">
        <v>42</v>
      </c>
      <c r="Q10476" s="2">
        <f>P10476*B10476</f>
        <v>8400</v>
      </c>
      <c r="R10476" s="2">
        <f>(Q10476-O10476)/O10476*100</f>
        <v>10.8239363870605</v>
      </c>
    </row>
    <row r="10477" spans="1:18">
      <c r="A10477" s="2" t="str">
        <f>"三花股份"</f>
        <v>三花股份</v>
      </c>
      <c r="B10477" s="2">
        <v>400</v>
      </c>
      <c r="C10477" s="2">
        <v>400</v>
      </c>
      <c r="D10477" s="2" t="str">
        <f>"人民币"</f>
        <v>人民币</v>
      </c>
      <c r="E10477" s="2">
        <v>13.737</v>
      </c>
      <c r="F10477" s="2">
        <v>69.25</v>
      </c>
      <c r="G10477" s="2">
        <v>1.26</v>
      </c>
      <c r="H10477" s="2"/>
      <c r="I10477" s="2">
        <v>5564</v>
      </c>
      <c r="J10477" s="2">
        <v>13.91</v>
      </c>
      <c r="K10477" s="2">
        <v>0</v>
      </c>
      <c r="L10477" s="2">
        <v>0</v>
      </c>
      <c r="M10477" s="2" t="str">
        <f>"002050"</f>
        <v>002050</v>
      </c>
      <c r="N10477" s="2" t="str">
        <f t="shared" ref="N10477:N10482" si="3128">"0157472516"</f>
        <v>0157472516</v>
      </c>
      <c r="O10477" s="2" t="str">
        <f>"5494.75"</f>
        <v>5494.75</v>
      </c>
      <c r="P10477" s="2">
        <v>20</v>
      </c>
      <c r="Q10477" s="2">
        <f>P10477*B10477</f>
        <v>8000</v>
      </c>
      <c r="R10477" s="2">
        <f>(Q10477-O10477)/O10477*100</f>
        <v>45.5935210883116</v>
      </c>
    </row>
    <row r="10478" spans="1:18">
      <c r="A10478" s="2" t="str">
        <f>"农 产 品"</f>
        <v>农 产 品</v>
      </c>
      <c r="B10478" s="2">
        <v>200</v>
      </c>
      <c r="C10478" s="2">
        <v>200</v>
      </c>
      <c r="D10478" s="2" t="str">
        <f>"人民币"</f>
        <v>人民币</v>
      </c>
      <c r="E10478" s="2">
        <v>25.665</v>
      </c>
      <c r="F10478" s="2">
        <v>-601</v>
      </c>
      <c r="G10478" s="2">
        <v>-11.71</v>
      </c>
      <c r="H10478" s="2"/>
      <c r="I10478" s="2">
        <v>4532</v>
      </c>
      <c r="J10478" s="2">
        <v>22.66</v>
      </c>
      <c r="K10478" s="2">
        <v>0</v>
      </c>
      <c r="L10478" s="2">
        <v>0</v>
      </c>
      <c r="M10478" s="2" t="str">
        <f>"000061"</f>
        <v>000061</v>
      </c>
      <c r="N10478" s="2" t="str">
        <f>"0157472516"</f>
        <v>0157472516</v>
      </c>
      <c r="O10478" s="2" t="str">
        <f>"5133.00"</f>
        <v>5133.00</v>
      </c>
      <c r="P10478" s="2">
        <v>35</v>
      </c>
      <c r="Q10478" s="2">
        <f>P10478*B10478</f>
        <v>7000</v>
      </c>
      <c r="R10478" s="2">
        <f>(Q10478-O10478)/O10478*100</f>
        <v>36.3724917202416</v>
      </c>
    </row>
    <row r="10479" spans="1:18">
      <c r="A10479" s="2" t="str">
        <f>"北京城建"</f>
        <v>北京城建</v>
      </c>
      <c r="B10479" s="2">
        <v>200</v>
      </c>
      <c r="C10479" s="2">
        <v>200</v>
      </c>
      <c r="D10479" s="2" t="str">
        <f>"人民币"</f>
        <v>人民币</v>
      </c>
      <c r="E10479" s="2">
        <v>24.605</v>
      </c>
      <c r="F10479" s="2">
        <v>-394.99</v>
      </c>
      <c r="G10479" s="2">
        <v>-8.03</v>
      </c>
      <c r="H10479" s="2"/>
      <c r="I10479" s="2">
        <v>4526</v>
      </c>
      <c r="J10479" s="2">
        <v>22.63</v>
      </c>
      <c r="K10479" s="2">
        <v>0</v>
      </c>
      <c r="L10479" s="2">
        <v>0</v>
      </c>
      <c r="M10479" s="2" t="str">
        <f>"600266"</f>
        <v>600266</v>
      </c>
      <c r="N10479" s="2" t="str">
        <f t="shared" ref="N10479:N10481" si="3129">"A453612732"</f>
        <v>A453612732</v>
      </c>
      <c r="O10479" s="2" t="str">
        <f>"4920.99"</f>
        <v>4920.99</v>
      </c>
      <c r="P10479" s="2">
        <v>28</v>
      </c>
      <c r="Q10479" s="2">
        <f>P10479*B10479</f>
        <v>5600</v>
      </c>
      <c r="R10479" s="2">
        <f>(Q10479-O10479)/O10479*100</f>
        <v>13.7982397850839</v>
      </c>
    </row>
    <row r="10480" spans="1:18">
      <c r="A10480" s="2" t="str">
        <f>"上汽集团"</f>
        <v>上汽集团</v>
      </c>
      <c r="B10480" s="2">
        <v>200</v>
      </c>
      <c r="C10480" s="2">
        <v>200</v>
      </c>
      <c r="D10480" s="2" t="str">
        <f>"人民币"</f>
        <v>人民币</v>
      </c>
      <c r="E10480" s="2">
        <v>24.736</v>
      </c>
      <c r="F10480" s="2">
        <v>-449.12</v>
      </c>
      <c r="G10480" s="2">
        <v>-9.08</v>
      </c>
      <c r="H10480" s="2"/>
      <c r="I10480" s="2">
        <v>4498</v>
      </c>
      <c r="J10480" s="2">
        <v>22.49</v>
      </c>
      <c r="K10480" s="2">
        <v>0</v>
      </c>
      <c r="L10480" s="2">
        <v>0</v>
      </c>
      <c r="M10480" s="2" t="str">
        <f>"600104"</f>
        <v>600104</v>
      </c>
      <c r="N10480" s="2" t="str">
        <f>"A453612732"</f>
        <v>A453612732</v>
      </c>
      <c r="O10480" s="2" t="str">
        <f>"4947.12"</f>
        <v>4947.12</v>
      </c>
      <c r="P10480" s="2">
        <v>35</v>
      </c>
      <c r="Q10480" s="2">
        <f>P10480*B10480</f>
        <v>7000</v>
      </c>
      <c r="R10480" s="2">
        <f>(Q10480-O10480)/O10480*100</f>
        <v>41.4964666310904</v>
      </c>
    </row>
    <row r="10481" spans="1:18">
      <c r="A10481" s="2" t="str">
        <f>"中海集运"</f>
        <v>中海集运</v>
      </c>
      <c r="B10481" s="2">
        <v>400</v>
      </c>
      <c r="C10481" s="2">
        <v>400</v>
      </c>
      <c r="D10481" s="2" t="str">
        <f>"人民币"</f>
        <v>人民币</v>
      </c>
      <c r="E10481" s="2">
        <v>9.099</v>
      </c>
      <c r="F10481" s="2">
        <v>-167.68</v>
      </c>
      <c r="G10481" s="2">
        <v>-4.6</v>
      </c>
      <c r="H10481" s="2"/>
      <c r="I10481" s="2">
        <v>3472</v>
      </c>
      <c r="J10481" s="2">
        <v>8.68</v>
      </c>
      <c r="K10481" s="2">
        <v>0</v>
      </c>
      <c r="L10481" s="2">
        <v>0</v>
      </c>
      <c r="M10481" s="2" t="str">
        <f>"601866"</f>
        <v>601866</v>
      </c>
      <c r="N10481" s="2" t="str">
        <f>"A453612732"</f>
        <v>A453612732</v>
      </c>
      <c r="O10481" s="2" t="str">
        <f>"3639.68"</f>
        <v>3639.68</v>
      </c>
      <c r="P10481" s="2">
        <v>12</v>
      </c>
      <c r="Q10481" s="2">
        <f>P10481*B10481</f>
        <v>4800</v>
      </c>
      <c r="R10481" s="2">
        <f>(Q10481-O10481)/O10481*100</f>
        <v>31.8797256901706</v>
      </c>
    </row>
    <row r="10482" spans="1:18">
      <c r="A10482" s="2" t="str">
        <f>"中航军B"</f>
        <v>中航军B</v>
      </c>
      <c r="B10482" s="2">
        <v>3000</v>
      </c>
      <c r="C10482" s="2">
        <v>3000</v>
      </c>
      <c r="D10482" s="2" t="str">
        <f>"人民币"</f>
        <v>人民币</v>
      </c>
      <c r="E10482" s="2">
        <v>0.972</v>
      </c>
      <c r="F10482" s="2">
        <v>-62</v>
      </c>
      <c r="G10482" s="2">
        <v>-2.16</v>
      </c>
      <c r="H10482" s="2"/>
      <c r="I10482" s="2">
        <v>2853</v>
      </c>
      <c r="J10482" s="2">
        <v>0.951</v>
      </c>
      <c r="K10482" s="2">
        <v>0</v>
      </c>
      <c r="L10482" s="2">
        <v>0</v>
      </c>
      <c r="M10482" s="2" t="str">
        <f>"150222"</f>
        <v>150222</v>
      </c>
      <c r="N10482" s="2" t="str">
        <f>"0157472516"</f>
        <v>0157472516</v>
      </c>
      <c r="O10482" s="2" t="str">
        <f>"2915.00"</f>
        <v>2915.00</v>
      </c>
      <c r="P10482" s="2">
        <v>1.1</v>
      </c>
      <c r="Q10482" s="2">
        <f>P10482*B10482</f>
        <v>3300</v>
      </c>
      <c r="R10482" s="2">
        <f>(Q10482-O10482)/O10482*100</f>
        <v>13.2075471698113</v>
      </c>
    </row>
    <row r="10483" spans="1:18">
      <c r="A10483" s="2" t="str">
        <f>"华贸物流"</f>
        <v>华贸物流</v>
      </c>
      <c r="B10483" s="2">
        <v>200</v>
      </c>
      <c r="C10483" s="2">
        <v>200</v>
      </c>
      <c r="D10483" s="2" t="str">
        <f>"人民币"</f>
        <v>人民币</v>
      </c>
      <c r="E10483" s="2">
        <v>16.576</v>
      </c>
      <c r="F10483" s="2">
        <v>-473.12</v>
      </c>
      <c r="G10483" s="2">
        <v>-14.27</v>
      </c>
      <c r="H10483" s="2"/>
      <c r="I10483" s="2">
        <v>2842</v>
      </c>
      <c r="J10483" s="2">
        <v>14.21</v>
      </c>
      <c r="K10483" s="2">
        <v>0</v>
      </c>
      <c r="L10483" s="2">
        <v>0</v>
      </c>
      <c r="M10483" s="2" t="str">
        <f>"603128"</f>
        <v>603128</v>
      </c>
      <c r="N10483" s="2" t="str">
        <f t="shared" ref="N10483:N10486" si="3130">"A453612732"</f>
        <v>A453612732</v>
      </c>
      <c r="O10483" s="2" t="str">
        <f>"3315.12"</f>
        <v>3315.12</v>
      </c>
      <c r="P10483" s="2">
        <v>20</v>
      </c>
      <c r="Q10483" s="2">
        <f>P10483*B10483</f>
        <v>4000</v>
      </c>
      <c r="R10483" s="2">
        <f>(Q10483-O10483)/O10483*100</f>
        <v>20.6592823185888</v>
      </c>
    </row>
    <row r="10484" spans="1:18">
      <c r="A10484" s="2" t="str">
        <f>"盛达矿业"</f>
        <v>盛达矿业</v>
      </c>
      <c r="B10484" s="2">
        <v>100</v>
      </c>
      <c r="C10484" s="2">
        <v>100</v>
      </c>
      <c r="D10484" s="2" t="str">
        <f>"人民币"</f>
        <v>人民币</v>
      </c>
      <c r="E10484" s="2">
        <v>38.308</v>
      </c>
      <c r="F10484" s="2">
        <v>-1175.77</v>
      </c>
      <c r="G10484" s="2">
        <v>-30.69</v>
      </c>
      <c r="H10484" s="2"/>
      <c r="I10484" s="2">
        <v>2655</v>
      </c>
      <c r="J10484" s="2">
        <v>26.55</v>
      </c>
      <c r="K10484" s="2">
        <v>0</v>
      </c>
      <c r="L10484" s="2">
        <v>100</v>
      </c>
      <c r="M10484" s="2" t="str">
        <f>"000603"</f>
        <v>000603</v>
      </c>
      <c r="N10484" s="2" t="str">
        <f>"0157472516"</f>
        <v>0157472516</v>
      </c>
      <c r="O10484" s="2" t="str">
        <f>"3830.77"</f>
        <v>3830.77</v>
      </c>
      <c r="P10484" s="2">
        <v>40</v>
      </c>
      <c r="Q10484" s="2">
        <f>P10484*B10484</f>
        <v>4000</v>
      </c>
      <c r="R10484" s="2">
        <f>(Q10484-O10484)/O10484*100</f>
        <v>4.41764971533138</v>
      </c>
    </row>
    <row r="10485" spans="1:18">
      <c r="A10485" s="2" t="str">
        <f>"大众交通"</f>
        <v>大众交通</v>
      </c>
      <c r="B10485" s="2">
        <v>100</v>
      </c>
      <c r="C10485" s="2">
        <v>100</v>
      </c>
      <c r="D10485" s="2" t="str">
        <f>"人民币"</f>
        <v>人民币</v>
      </c>
      <c r="E10485" s="2">
        <v>30.941</v>
      </c>
      <c r="F10485" s="2">
        <v>-1037.13</v>
      </c>
      <c r="G10485" s="2">
        <v>-33.52</v>
      </c>
      <c r="H10485" s="2"/>
      <c r="I10485" s="2">
        <v>2057</v>
      </c>
      <c r="J10485" s="2">
        <v>20.57</v>
      </c>
      <c r="K10485" s="2">
        <v>0</v>
      </c>
      <c r="L10485" s="2">
        <v>0</v>
      </c>
      <c r="M10485" s="2" t="str">
        <f>"600611"</f>
        <v>600611</v>
      </c>
      <c r="N10485" s="2" t="str">
        <f>"A453612732"</f>
        <v>A453612732</v>
      </c>
      <c r="O10485" s="2" t="str">
        <f>"3094.13"</f>
        <v>3094.13</v>
      </c>
      <c r="P10485" s="2">
        <v>28</v>
      </c>
      <c r="Q10485" s="2">
        <f>P10485*B10485</f>
        <v>2800</v>
      </c>
      <c r="R10485" s="2">
        <f>(Q10485-O10485)/O10485*100</f>
        <v>-9.50606470962759</v>
      </c>
    </row>
    <row r="10486" spans="1:18">
      <c r="A10486" s="2" t="str">
        <f>"中国中车"</f>
        <v>中国中车</v>
      </c>
      <c r="B10486" s="2">
        <v>100</v>
      </c>
      <c r="C10486" s="2">
        <v>100</v>
      </c>
      <c r="D10486" s="2" t="str">
        <f>"人民币"</f>
        <v>人民币</v>
      </c>
      <c r="E10486" s="2">
        <v>26.395</v>
      </c>
      <c r="F10486" s="2">
        <v>-631.5</v>
      </c>
      <c r="G10486" s="2">
        <v>-23.92</v>
      </c>
      <c r="H10486" s="2"/>
      <c r="I10486" s="2">
        <v>2008</v>
      </c>
      <c r="J10486" s="2">
        <v>20.08</v>
      </c>
      <c r="K10486" s="2">
        <v>0</v>
      </c>
      <c r="L10486" s="2">
        <v>100</v>
      </c>
      <c r="M10486" s="2" t="str">
        <f>"601766"</f>
        <v>601766</v>
      </c>
      <c r="N10486" s="2" t="str">
        <f>"A453612732"</f>
        <v>A453612732</v>
      </c>
      <c r="O10486" s="2" t="str">
        <f>"2639.50"</f>
        <v>2639.50</v>
      </c>
      <c r="P10486" s="2">
        <v>30</v>
      </c>
      <c r="Q10486" s="2">
        <f>P10486*B10486</f>
        <v>3000</v>
      </c>
      <c r="R10486" s="2">
        <f>(Q10486-O10486)/O10486*100</f>
        <v>13.6578897518469</v>
      </c>
    </row>
    <row r="10487" spans="1:18">
      <c r="A10487" s="2" t="s">
        <v>8</v>
      </c>
      <c r="B10487" s="2" t="s">
        <v>9</v>
      </c>
      <c r="C10487" s="4" t="s">
        <v>10</v>
      </c>
      <c r="D10487" s="4"/>
      <c r="E10487" s="4"/>
      <c r="F10487" s="2"/>
      <c r="G10487" s="2">
        <f>SUM(G10471:G10486)</f>
        <v>-178.38</v>
      </c>
      <c r="H10487" s="2"/>
      <c r="I10487" s="2"/>
      <c r="J10487" s="2"/>
      <c r="K10487" s="2"/>
      <c r="L10487" s="2"/>
      <c r="M10487" s="2"/>
      <c r="N10487" s="2"/>
      <c r="O10487" s="2"/>
      <c r="P10487" s="2"/>
      <c r="Q10487" s="2">
        <f>SUM(Q10471:Q10486)</f>
        <v>134800</v>
      </c>
      <c r="R10487" s="2"/>
    </row>
    <row r="10488" customFormat="1" spans="3:8">
      <c r="C10488" s="5"/>
      <c r="D10488" s="5"/>
      <c r="E10488" s="5"/>
      <c r="H10488" s="6">
        <v>42257</v>
      </c>
    </row>
    <row r="10489" customFormat="1" spans="10:10">
      <c r="J10489" s="6">
        <f>H10488+1</f>
        <v>42258</v>
      </c>
    </row>
    <row r="10490" customFormat="1" spans="2:11">
      <c r="B10490" t="s">
        <v>11</v>
      </c>
      <c r="K10490" s="7">
        <f ca="1">NOW()</f>
        <v>42259.9654398148</v>
      </c>
    </row>
    <row r="10491" customFormat="1" spans="9:9">
      <c r="I10491" t="e">
        <f>D10483+1</f>
        <v>#VALUE!</v>
      </c>
    </row>
    <row r="10492" customFormat="1"/>
    <row r="10493" spans="1:18">
      <c r="A10493" s="2" t="s">
        <v>0</v>
      </c>
      <c r="B10493" s="2" t="str">
        <f>"证券数量"</f>
        <v>证券数量</v>
      </c>
      <c r="C10493" s="2" t="s">
        <v>1</v>
      </c>
      <c r="D10493" s="2" t="str">
        <f>"价格币种"</f>
        <v>价格币种</v>
      </c>
      <c r="E10493" s="2" t="str">
        <f>"成本价"</f>
        <v>成本价</v>
      </c>
      <c r="F10493" s="2" t="str">
        <f>"浮动盈亏"</f>
        <v>浮动盈亏</v>
      </c>
      <c r="G10493" s="2" t="str">
        <f>"盈亏比例(%)"</f>
        <v>盈亏比例(%)</v>
      </c>
      <c r="H10493" s="2" t="str">
        <f>"折算汇率"</f>
        <v>折算汇率</v>
      </c>
      <c r="I10493" s="2" t="str">
        <f>"最新市值"</f>
        <v>最新市值</v>
      </c>
      <c r="J10493" s="2" t="str">
        <f>"当前价"</f>
        <v>当前价</v>
      </c>
      <c r="K10493" s="2" t="str">
        <f>"今买数量"</f>
        <v>今买数量</v>
      </c>
      <c r="L10493" s="2" t="str">
        <f>"今卖数量"</f>
        <v>今卖数量</v>
      </c>
      <c r="M10493" s="2" t="str">
        <f>"证券代码"</f>
        <v>证券代码</v>
      </c>
      <c r="N10493" s="2" t="str">
        <f>"股东代码"</f>
        <v>股东代码</v>
      </c>
      <c r="O10493" s="2" t="str">
        <f>"成本金额"</f>
        <v>成本金额</v>
      </c>
      <c r="P10493" s="2" t="s">
        <v>2</v>
      </c>
      <c r="Q10493" s="2"/>
      <c r="R10493" s="2" t="s">
        <v>3</v>
      </c>
    </row>
    <row r="10494" spans="1:18">
      <c r="A10494" s="2" t="s">
        <v>4</v>
      </c>
      <c r="B10494" s="9" t="s">
        <v>5</v>
      </c>
      <c r="C10494" s="9" t="s">
        <v>5</v>
      </c>
      <c r="D10494" s="2" t="str">
        <f t="shared" ref="D10494:D10509" si="3131">"人民币"</f>
        <v>人民币</v>
      </c>
      <c r="E10494" s="2">
        <v>19.758</v>
      </c>
      <c r="F10494" s="2">
        <v>-1294.53</v>
      </c>
      <c r="G10494" s="2">
        <v>-8.19</v>
      </c>
      <c r="H10494" s="9" t="s">
        <v>6</v>
      </c>
      <c r="I10494" s="2">
        <v>14512</v>
      </c>
      <c r="J10494" s="2">
        <v>18.14</v>
      </c>
      <c r="K10494" s="2">
        <v>0</v>
      </c>
      <c r="L10494" s="2">
        <v>0</v>
      </c>
      <c r="M10494" s="2" t="str">
        <f>"000936"</f>
        <v>000936</v>
      </c>
      <c r="N10494" s="2" t="str">
        <f t="shared" ref="N10494:N10497" si="3132">"0157472516"</f>
        <v>0157472516</v>
      </c>
      <c r="O10494" s="2" t="str">
        <f>"15806.53"</f>
        <v>15806.53</v>
      </c>
      <c r="P10494" s="2">
        <v>30</v>
      </c>
      <c r="Q10494" s="2">
        <f t="shared" ref="Q10494:Q10509" si="3133">P10494*B10494</f>
        <v>24000</v>
      </c>
      <c r="R10494" s="2">
        <f t="shared" ref="R10494:R10509" si="3134">(Q10494-O10494)/O10494*100</f>
        <v>51.835981711356</v>
      </c>
    </row>
    <row r="10495" spans="1:18">
      <c r="A10495" s="2" t="str">
        <f>"创业板B"</f>
        <v>创业板B</v>
      </c>
      <c r="B10495" s="2">
        <v>10000</v>
      </c>
      <c r="C10495" s="2">
        <v>10000</v>
      </c>
      <c r="D10495" s="2" t="str">
        <f>"人民币"</f>
        <v>人民币</v>
      </c>
      <c r="E10495" s="2">
        <v>1.116</v>
      </c>
      <c r="F10495" s="2">
        <v>-927.5</v>
      </c>
      <c r="G10495" s="2">
        <v>-8.33</v>
      </c>
      <c r="H10495" s="2"/>
      <c r="I10495" s="2">
        <v>10230</v>
      </c>
      <c r="J10495" s="2">
        <v>1.023</v>
      </c>
      <c r="K10495" s="2">
        <v>0</v>
      </c>
      <c r="L10495" s="2">
        <v>0</v>
      </c>
      <c r="M10495" s="2" t="str">
        <f>"150153"</f>
        <v>150153</v>
      </c>
      <c r="N10495" s="2" t="str">
        <f>"0157472516"</f>
        <v>0157472516</v>
      </c>
      <c r="O10495" s="2" t="str">
        <f>"11157.50"</f>
        <v>11157.50</v>
      </c>
      <c r="P10495" s="2">
        <v>1.3</v>
      </c>
      <c r="Q10495" s="2">
        <f>P10495*B10495</f>
        <v>13000</v>
      </c>
      <c r="R10495" s="2">
        <f>(Q10495-O10495)/O10495*100</f>
        <v>16.5135559041004</v>
      </c>
    </row>
    <row r="10496" spans="1:18">
      <c r="A10496" s="2" t="s">
        <v>7</v>
      </c>
      <c r="B10496" s="2">
        <v>600</v>
      </c>
      <c r="C10496" s="2">
        <v>600</v>
      </c>
      <c r="D10496" s="2" t="str">
        <f>"人民币"</f>
        <v>人民币</v>
      </c>
      <c r="E10496" s="2">
        <v>17.548</v>
      </c>
      <c r="F10496" s="2">
        <v>-310.88</v>
      </c>
      <c r="G10496" s="2">
        <v>-2.95</v>
      </c>
      <c r="H10496" s="2"/>
      <c r="I10496" s="2">
        <v>10218</v>
      </c>
      <c r="J10496" s="2">
        <v>17.03</v>
      </c>
      <c r="K10496" s="2">
        <v>0</v>
      </c>
      <c r="L10496" s="2">
        <v>0</v>
      </c>
      <c r="M10496" s="2" t="str">
        <f>"600008"</f>
        <v>600008</v>
      </c>
      <c r="N10496" s="2" t="str">
        <f t="shared" ref="N10496:N10499" si="3135">"A453612732"</f>
        <v>A453612732</v>
      </c>
      <c r="O10496" s="2" t="str">
        <f>"10528.88"</f>
        <v>10528.88</v>
      </c>
      <c r="P10496" s="2">
        <v>25</v>
      </c>
      <c r="Q10496" s="2">
        <f>P10496*B10496</f>
        <v>15000</v>
      </c>
      <c r="R10496" s="2">
        <f>(Q10496-O10496)/O10496*100</f>
        <v>42.4652954540274</v>
      </c>
    </row>
    <row r="10497" spans="1:18">
      <c r="A10497" s="2" t="str">
        <f>"华英农业"</f>
        <v>华英农业</v>
      </c>
      <c r="B10497" s="2">
        <v>600</v>
      </c>
      <c r="C10497" s="2">
        <v>300</v>
      </c>
      <c r="D10497" s="2" t="str">
        <f>"人民币"</f>
        <v>人民币</v>
      </c>
      <c r="E10497" s="2">
        <v>14.948</v>
      </c>
      <c r="F10497" s="2">
        <v>-418.66</v>
      </c>
      <c r="G10497" s="2">
        <v>-4.67</v>
      </c>
      <c r="H10497" s="2"/>
      <c r="I10497" s="2">
        <v>8550</v>
      </c>
      <c r="J10497" s="2">
        <v>14.25</v>
      </c>
      <c r="K10497" s="2">
        <v>300</v>
      </c>
      <c r="L10497" s="2">
        <v>0</v>
      </c>
      <c r="M10497" s="2" t="str">
        <f>"002321"</f>
        <v>002321</v>
      </c>
      <c r="N10497" s="2" t="str">
        <f>"0157472516"</f>
        <v>0157472516</v>
      </c>
      <c r="O10497" s="2" t="str">
        <f>"8968.66"</f>
        <v>8968.66</v>
      </c>
      <c r="P10497" s="2">
        <v>25</v>
      </c>
      <c r="Q10497" s="2">
        <f>P10497*B10497</f>
        <v>15000</v>
      </c>
      <c r="R10497" s="2">
        <f>(Q10497-O10497)/O10497*100</f>
        <v>67.2490650777262</v>
      </c>
    </row>
    <row r="10498" spans="1:18">
      <c r="A10498" s="2" t="str">
        <f>"*ST阳化"</f>
        <v>*ST阳化</v>
      </c>
      <c r="B10498" s="2">
        <v>900</v>
      </c>
      <c r="C10498" s="2">
        <v>600</v>
      </c>
      <c r="D10498" s="2" t="str">
        <f>"人民币"</f>
        <v>人民币</v>
      </c>
      <c r="E10498" s="2">
        <v>7.599</v>
      </c>
      <c r="F10498" s="2">
        <v>-80.2</v>
      </c>
      <c r="G10498" s="2">
        <v>-1.17</v>
      </c>
      <c r="H10498" s="2"/>
      <c r="I10498" s="2">
        <v>6759</v>
      </c>
      <c r="J10498" s="2">
        <v>7.51</v>
      </c>
      <c r="K10498" s="2">
        <v>300</v>
      </c>
      <c r="L10498" s="2">
        <v>0</v>
      </c>
      <c r="M10498" s="2" t="str">
        <f>"600691"</f>
        <v>600691</v>
      </c>
      <c r="N10498" s="2" t="str">
        <f>"A453612732"</f>
        <v>A453612732</v>
      </c>
      <c r="O10498" s="2" t="str">
        <f>"6839.20"</f>
        <v>6839.20</v>
      </c>
      <c r="P10498" s="2">
        <v>11</v>
      </c>
      <c r="Q10498" s="2">
        <f>P10498*B10498</f>
        <v>9900</v>
      </c>
      <c r="R10498" s="2">
        <f>(Q10498-O10498)/O10498*100</f>
        <v>44.7537723710376</v>
      </c>
    </row>
    <row r="10499" spans="1:18">
      <c r="A10499" s="2" t="str">
        <f>"雪峰科技"</f>
        <v>雪峰科技</v>
      </c>
      <c r="B10499" s="2">
        <v>200</v>
      </c>
      <c r="C10499" s="2">
        <v>100</v>
      </c>
      <c r="D10499" s="2" t="str">
        <f>"人民币"</f>
        <v>人民币</v>
      </c>
      <c r="E10499" s="2">
        <v>37.898</v>
      </c>
      <c r="F10499" s="2">
        <v>-1239.59</v>
      </c>
      <c r="G10499" s="2">
        <v>-16.35</v>
      </c>
      <c r="H10499" s="2"/>
      <c r="I10499" s="2">
        <v>6340</v>
      </c>
      <c r="J10499" s="2">
        <v>31.7</v>
      </c>
      <c r="K10499" s="2">
        <v>100</v>
      </c>
      <c r="L10499" s="2">
        <v>0</v>
      </c>
      <c r="M10499" s="2" t="str">
        <f>"603227"</f>
        <v>603227</v>
      </c>
      <c r="N10499" s="2" t="str">
        <f>"A453612732"</f>
        <v>A453612732</v>
      </c>
      <c r="O10499" s="2" t="str">
        <f>"7579.59"</f>
        <v>7579.59</v>
      </c>
      <c r="P10499" s="2">
        <v>42</v>
      </c>
      <c r="Q10499" s="2">
        <f>P10499*B10499</f>
        <v>8400</v>
      </c>
      <c r="R10499" s="2">
        <f>(Q10499-O10499)/O10499*100</f>
        <v>10.8239363870605</v>
      </c>
    </row>
    <row r="10500" spans="1:18">
      <c r="A10500" s="2" t="str">
        <f>"三花股份"</f>
        <v>三花股份</v>
      </c>
      <c r="B10500" s="2">
        <v>400</v>
      </c>
      <c r="C10500" s="2">
        <v>400</v>
      </c>
      <c r="D10500" s="2" t="str">
        <f>"人民币"</f>
        <v>人民币</v>
      </c>
      <c r="E10500" s="2">
        <v>13.737</v>
      </c>
      <c r="F10500" s="2">
        <v>69.25</v>
      </c>
      <c r="G10500" s="2">
        <v>1.26</v>
      </c>
      <c r="H10500" s="2"/>
      <c r="I10500" s="2">
        <v>5564</v>
      </c>
      <c r="J10500" s="2">
        <v>13.91</v>
      </c>
      <c r="K10500" s="2">
        <v>0</v>
      </c>
      <c r="L10500" s="2">
        <v>0</v>
      </c>
      <c r="M10500" s="2" t="str">
        <f>"002050"</f>
        <v>002050</v>
      </c>
      <c r="N10500" s="2" t="str">
        <f t="shared" ref="N10500:N10505" si="3136">"0157472516"</f>
        <v>0157472516</v>
      </c>
      <c r="O10500" s="2" t="str">
        <f>"5494.75"</f>
        <v>5494.75</v>
      </c>
      <c r="P10500" s="2">
        <v>20</v>
      </c>
      <c r="Q10500" s="2">
        <f>P10500*B10500</f>
        <v>8000</v>
      </c>
      <c r="R10500" s="2">
        <f>(Q10500-O10500)/O10500*100</f>
        <v>45.5935210883116</v>
      </c>
    </row>
    <row r="10501" spans="1:18">
      <c r="A10501" s="2" t="str">
        <f>"农 产 品"</f>
        <v>农 产 品</v>
      </c>
      <c r="B10501" s="2">
        <v>200</v>
      </c>
      <c r="C10501" s="2">
        <v>200</v>
      </c>
      <c r="D10501" s="2" t="str">
        <f>"人民币"</f>
        <v>人民币</v>
      </c>
      <c r="E10501" s="2">
        <v>25.665</v>
      </c>
      <c r="F10501" s="2">
        <v>-601</v>
      </c>
      <c r="G10501" s="2">
        <v>-11.71</v>
      </c>
      <c r="H10501" s="2"/>
      <c r="I10501" s="2">
        <v>4532</v>
      </c>
      <c r="J10501" s="2">
        <v>22.66</v>
      </c>
      <c r="K10501" s="2">
        <v>0</v>
      </c>
      <c r="L10501" s="2">
        <v>0</v>
      </c>
      <c r="M10501" s="2" t="str">
        <f>"000061"</f>
        <v>000061</v>
      </c>
      <c r="N10501" s="2" t="str">
        <f>"0157472516"</f>
        <v>0157472516</v>
      </c>
      <c r="O10501" s="2" t="str">
        <f>"5133.00"</f>
        <v>5133.00</v>
      </c>
      <c r="P10501" s="2">
        <v>35</v>
      </c>
      <c r="Q10501" s="2">
        <f>P10501*B10501</f>
        <v>7000</v>
      </c>
      <c r="R10501" s="2">
        <f>(Q10501-O10501)/O10501*100</f>
        <v>36.3724917202416</v>
      </c>
    </row>
    <row r="10502" spans="1:18">
      <c r="A10502" s="2" t="str">
        <f>"北京城建"</f>
        <v>北京城建</v>
      </c>
      <c r="B10502" s="2">
        <v>200</v>
      </c>
      <c r="C10502" s="2">
        <v>200</v>
      </c>
      <c r="D10502" s="2" t="str">
        <f>"人民币"</f>
        <v>人民币</v>
      </c>
      <c r="E10502" s="2">
        <v>24.605</v>
      </c>
      <c r="F10502" s="2">
        <v>-394.99</v>
      </c>
      <c r="G10502" s="2">
        <v>-8.03</v>
      </c>
      <c r="H10502" s="2"/>
      <c r="I10502" s="2">
        <v>4526</v>
      </c>
      <c r="J10502" s="2">
        <v>22.63</v>
      </c>
      <c r="K10502" s="2">
        <v>0</v>
      </c>
      <c r="L10502" s="2">
        <v>0</v>
      </c>
      <c r="M10502" s="2" t="str">
        <f>"600266"</f>
        <v>600266</v>
      </c>
      <c r="N10502" s="2" t="str">
        <f t="shared" ref="N10502:N10504" si="3137">"A453612732"</f>
        <v>A453612732</v>
      </c>
      <c r="O10502" s="2" t="str">
        <f>"4920.99"</f>
        <v>4920.99</v>
      </c>
      <c r="P10502" s="2">
        <v>28</v>
      </c>
      <c r="Q10502" s="2">
        <f>P10502*B10502</f>
        <v>5600</v>
      </c>
      <c r="R10502" s="2">
        <f>(Q10502-O10502)/O10502*100</f>
        <v>13.7982397850839</v>
      </c>
    </row>
    <row r="10503" spans="1:18">
      <c r="A10503" s="2" t="str">
        <f>"上汽集团"</f>
        <v>上汽集团</v>
      </c>
      <c r="B10503" s="2">
        <v>200</v>
      </c>
      <c r="C10503" s="2">
        <v>200</v>
      </c>
      <c r="D10503" s="2" t="str">
        <f>"人民币"</f>
        <v>人民币</v>
      </c>
      <c r="E10503" s="2">
        <v>24.736</v>
      </c>
      <c r="F10503" s="2">
        <v>-449.12</v>
      </c>
      <c r="G10503" s="2">
        <v>-9.08</v>
      </c>
      <c r="H10503" s="2"/>
      <c r="I10503" s="2">
        <v>4498</v>
      </c>
      <c r="J10503" s="2">
        <v>22.49</v>
      </c>
      <c r="K10503" s="2">
        <v>0</v>
      </c>
      <c r="L10503" s="2">
        <v>0</v>
      </c>
      <c r="M10503" s="2" t="str">
        <f>"600104"</f>
        <v>600104</v>
      </c>
      <c r="N10503" s="2" t="str">
        <f>"A453612732"</f>
        <v>A453612732</v>
      </c>
      <c r="O10503" s="2" t="str">
        <f>"4947.12"</f>
        <v>4947.12</v>
      </c>
      <c r="P10503" s="2">
        <v>35</v>
      </c>
      <c r="Q10503" s="2">
        <f>P10503*B10503</f>
        <v>7000</v>
      </c>
      <c r="R10503" s="2">
        <f>(Q10503-O10503)/O10503*100</f>
        <v>41.4964666310904</v>
      </c>
    </row>
    <row r="10504" spans="1:18">
      <c r="A10504" s="2" t="str">
        <f>"中海集运"</f>
        <v>中海集运</v>
      </c>
      <c r="B10504" s="2">
        <v>400</v>
      </c>
      <c r="C10504" s="2">
        <v>400</v>
      </c>
      <c r="D10504" s="2" t="str">
        <f>"人民币"</f>
        <v>人民币</v>
      </c>
      <c r="E10504" s="2">
        <v>9.099</v>
      </c>
      <c r="F10504" s="2">
        <v>-167.68</v>
      </c>
      <c r="G10504" s="2">
        <v>-4.6</v>
      </c>
      <c r="H10504" s="2"/>
      <c r="I10504" s="2">
        <v>3472</v>
      </c>
      <c r="J10504" s="2">
        <v>8.68</v>
      </c>
      <c r="K10504" s="2">
        <v>0</v>
      </c>
      <c r="L10504" s="2">
        <v>0</v>
      </c>
      <c r="M10504" s="2" t="str">
        <f>"601866"</f>
        <v>601866</v>
      </c>
      <c r="N10504" s="2" t="str">
        <f>"A453612732"</f>
        <v>A453612732</v>
      </c>
      <c r="O10504" s="2" t="str">
        <f>"3639.68"</f>
        <v>3639.68</v>
      </c>
      <c r="P10504" s="2">
        <v>12</v>
      </c>
      <c r="Q10504" s="2">
        <f>P10504*B10504</f>
        <v>4800</v>
      </c>
      <c r="R10504" s="2">
        <f>(Q10504-O10504)/O10504*100</f>
        <v>31.8797256901706</v>
      </c>
    </row>
    <row r="10505" spans="1:18">
      <c r="A10505" s="2" t="str">
        <f>"中航军B"</f>
        <v>中航军B</v>
      </c>
      <c r="B10505" s="2">
        <v>3000</v>
      </c>
      <c r="C10505" s="2">
        <v>3000</v>
      </c>
      <c r="D10505" s="2" t="str">
        <f>"人民币"</f>
        <v>人民币</v>
      </c>
      <c r="E10505" s="2">
        <v>0.972</v>
      </c>
      <c r="F10505" s="2">
        <v>-62</v>
      </c>
      <c r="G10505" s="2">
        <v>-2.16</v>
      </c>
      <c r="H10505" s="2"/>
      <c r="I10505" s="2">
        <v>2853</v>
      </c>
      <c r="J10505" s="2">
        <v>0.951</v>
      </c>
      <c r="K10505" s="2">
        <v>0</v>
      </c>
      <c r="L10505" s="2">
        <v>0</v>
      </c>
      <c r="M10505" s="2" t="str">
        <f>"150222"</f>
        <v>150222</v>
      </c>
      <c r="N10505" s="2" t="str">
        <f>"0157472516"</f>
        <v>0157472516</v>
      </c>
      <c r="O10505" s="2" t="str">
        <f>"2915.00"</f>
        <v>2915.00</v>
      </c>
      <c r="P10505" s="2">
        <v>1.1</v>
      </c>
      <c r="Q10505" s="2">
        <f>P10505*B10505</f>
        <v>3300</v>
      </c>
      <c r="R10505" s="2">
        <f>(Q10505-O10505)/O10505*100</f>
        <v>13.2075471698113</v>
      </c>
    </row>
    <row r="10506" spans="1:18">
      <c r="A10506" s="2" t="str">
        <f>"华贸物流"</f>
        <v>华贸物流</v>
      </c>
      <c r="B10506" s="2">
        <v>200</v>
      </c>
      <c r="C10506" s="2">
        <v>200</v>
      </c>
      <c r="D10506" s="2" t="str">
        <f>"人民币"</f>
        <v>人民币</v>
      </c>
      <c r="E10506" s="2">
        <v>16.576</v>
      </c>
      <c r="F10506" s="2">
        <v>-473.12</v>
      </c>
      <c r="G10506" s="2">
        <v>-14.27</v>
      </c>
      <c r="H10506" s="2"/>
      <c r="I10506" s="2">
        <v>2842</v>
      </c>
      <c r="J10506" s="2">
        <v>14.21</v>
      </c>
      <c r="K10506" s="2">
        <v>0</v>
      </c>
      <c r="L10506" s="2">
        <v>0</v>
      </c>
      <c r="M10506" s="2" t="str">
        <f>"603128"</f>
        <v>603128</v>
      </c>
      <c r="N10506" s="2" t="str">
        <f t="shared" ref="N10506:N10509" si="3138">"A453612732"</f>
        <v>A453612732</v>
      </c>
      <c r="O10506" s="2" t="str">
        <f>"3315.12"</f>
        <v>3315.12</v>
      </c>
      <c r="P10506" s="2">
        <v>20</v>
      </c>
      <c r="Q10506" s="2">
        <f>P10506*B10506</f>
        <v>4000</v>
      </c>
      <c r="R10506" s="2">
        <f>(Q10506-O10506)/O10506*100</f>
        <v>20.6592823185888</v>
      </c>
    </row>
    <row r="10507" spans="1:18">
      <c r="A10507" s="2" t="str">
        <f>"盛达矿业"</f>
        <v>盛达矿业</v>
      </c>
      <c r="B10507" s="2">
        <v>100</v>
      </c>
      <c r="C10507" s="2">
        <v>100</v>
      </c>
      <c r="D10507" s="2" t="str">
        <f>"人民币"</f>
        <v>人民币</v>
      </c>
      <c r="E10507" s="2">
        <v>38.308</v>
      </c>
      <c r="F10507" s="2">
        <v>-1175.77</v>
      </c>
      <c r="G10507" s="2">
        <v>-30.69</v>
      </c>
      <c r="H10507" s="2"/>
      <c r="I10507" s="2">
        <v>2655</v>
      </c>
      <c r="J10507" s="2">
        <v>26.55</v>
      </c>
      <c r="K10507" s="2">
        <v>0</v>
      </c>
      <c r="L10507" s="2">
        <v>100</v>
      </c>
      <c r="M10507" s="2" t="str">
        <f>"000603"</f>
        <v>000603</v>
      </c>
      <c r="N10507" s="2" t="str">
        <f>"0157472516"</f>
        <v>0157472516</v>
      </c>
      <c r="O10507" s="2" t="str">
        <f>"3830.77"</f>
        <v>3830.77</v>
      </c>
      <c r="P10507" s="2">
        <v>40</v>
      </c>
      <c r="Q10507" s="2">
        <f>P10507*B10507</f>
        <v>4000</v>
      </c>
      <c r="R10507" s="2">
        <f>(Q10507-O10507)/O10507*100</f>
        <v>4.41764971533138</v>
      </c>
    </row>
    <row r="10508" spans="1:18">
      <c r="A10508" s="2" t="str">
        <f>"大众交通"</f>
        <v>大众交通</v>
      </c>
      <c r="B10508" s="2">
        <v>100</v>
      </c>
      <c r="C10508" s="2">
        <v>100</v>
      </c>
      <c r="D10508" s="2" t="str">
        <f>"人民币"</f>
        <v>人民币</v>
      </c>
      <c r="E10508" s="2">
        <v>30.941</v>
      </c>
      <c r="F10508" s="2">
        <v>-1037.13</v>
      </c>
      <c r="G10508" s="2">
        <v>-33.52</v>
      </c>
      <c r="H10508" s="2"/>
      <c r="I10508" s="2">
        <v>2057</v>
      </c>
      <c r="J10508" s="2">
        <v>20.57</v>
      </c>
      <c r="K10508" s="2">
        <v>0</v>
      </c>
      <c r="L10508" s="2">
        <v>0</v>
      </c>
      <c r="M10508" s="2" t="str">
        <f>"600611"</f>
        <v>600611</v>
      </c>
      <c r="N10508" s="2" t="str">
        <f>"A453612732"</f>
        <v>A453612732</v>
      </c>
      <c r="O10508" s="2" t="str">
        <f>"3094.13"</f>
        <v>3094.13</v>
      </c>
      <c r="P10508" s="2">
        <v>28</v>
      </c>
      <c r="Q10508" s="2">
        <f>P10508*B10508</f>
        <v>2800</v>
      </c>
      <c r="R10508" s="2">
        <f>(Q10508-O10508)/O10508*100</f>
        <v>-9.50606470962759</v>
      </c>
    </row>
    <row r="10509" spans="1:18">
      <c r="A10509" s="2" t="str">
        <f>"中国中车"</f>
        <v>中国中车</v>
      </c>
      <c r="B10509" s="2">
        <v>100</v>
      </c>
      <c r="C10509" s="2">
        <v>100</v>
      </c>
      <c r="D10509" s="2" t="str">
        <f>"人民币"</f>
        <v>人民币</v>
      </c>
      <c r="E10509" s="2">
        <v>26.395</v>
      </c>
      <c r="F10509" s="2">
        <v>-631.5</v>
      </c>
      <c r="G10509" s="2">
        <v>-23.92</v>
      </c>
      <c r="H10509" s="2"/>
      <c r="I10509" s="2">
        <v>2008</v>
      </c>
      <c r="J10509" s="2">
        <v>20.08</v>
      </c>
      <c r="K10509" s="2">
        <v>0</v>
      </c>
      <c r="L10509" s="2">
        <v>100</v>
      </c>
      <c r="M10509" s="2" t="str">
        <f>"601766"</f>
        <v>601766</v>
      </c>
      <c r="N10509" s="2" t="str">
        <f>"A453612732"</f>
        <v>A453612732</v>
      </c>
      <c r="O10509" s="2" t="str">
        <f>"2639.50"</f>
        <v>2639.50</v>
      </c>
      <c r="P10509" s="2">
        <v>30</v>
      </c>
      <c r="Q10509" s="2">
        <f>P10509*B10509</f>
        <v>3000</v>
      </c>
      <c r="R10509" s="2">
        <f>(Q10509-O10509)/O10509*100</f>
        <v>13.6578897518469</v>
      </c>
    </row>
    <row r="10510" spans="1:18">
      <c r="A10510" s="2" t="s">
        <v>8</v>
      </c>
      <c r="B10510" s="2" t="s">
        <v>9</v>
      </c>
      <c r="C10510" s="4" t="s">
        <v>10</v>
      </c>
      <c r="D10510" s="4"/>
      <c r="E10510" s="4"/>
      <c r="F10510" s="2"/>
      <c r="G10510" s="2">
        <f>SUM(G10494:G10509)</f>
        <v>-178.38</v>
      </c>
      <c r="H10510" s="2"/>
      <c r="I10510" s="2"/>
      <c r="J10510" s="2"/>
      <c r="K10510" s="2"/>
      <c r="L10510" s="2"/>
      <c r="M10510" s="2"/>
      <c r="N10510" s="2"/>
      <c r="O10510" s="2"/>
      <c r="P10510" s="2"/>
      <c r="Q10510" s="2">
        <f>SUM(Q10494:Q10509)</f>
        <v>134800</v>
      </c>
      <c r="R10510" s="2"/>
    </row>
    <row r="10511" customFormat="1" spans="3:8">
      <c r="C10511" s="5"/>
      <c r="D10511" s="5"/>
      <c r="E10511" s="5"/>
      <c r="H10511" s="6">
        <v>42257</v>
      </c>
    </row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spans="2:18">
      <c r="B10523" s="2" t="str">
        <f>"币种"</f>
        <v>币种</v>
      </c>
      <c r="C10523" s="2" t="str">
        <f>"余额"</f>
        <v>余额</v>
      </c>
      <c r="D10523" s="2" t="str">
        <f>"可用"</f>
        <v>可用</v>
      </c>
      <c r="E10523" s="2" t="str">
        <f>"可取"</f>
        <v>可取</v>
      </c>
      <c r="F10523" s="2" t="str">
        <f>"参考市值"</f>
        <v>参考市值</v>
      </c>
      <c r="G10523" s="2" t="str">
        <f>"资产"</f>
        <v>资产</v>
      </c>
      <c r="H10523" s="2" t="str">
        <f>"盈亏"</f>
        <v>盈亏</v>
      </c>
      <c r="I10523" s="2"/>
      <c r="J10523" s="2"/>
      <c r="K10523" s="2"/>
      <c r="L10523" s="2"/>
      <c r="M10523" s="2"/>
      <c r="N10523" s="2"/>
      <c r="O10523" s="2"/>
      <c r="P10523" s="2"/>
      <c r="Q10523" s="2"/>
      <c r="R10523" s="2"/>
    </row>
    <row r="10524" spans="2:18">
      <c r="B10524" s="2" t="str">
        <f>"人民币"</f>
        <v>人民币</v>
      </c>
      <c r="C10524" s="2" t="str">
        <f>"5508.71"</f>
        <v>5508.71</v>
      </c>
      <c r="D10524" s="2" t="str">
        <f>"138.54"</f>
        <v>138.54</v>
      </c>
      <c r="E10524" s="2" t="str">
        <f>"138.54"</f>
        <v>138.54</v>
      </c>
      <c r="F10524" s="2" t="str">
        <f>"91616.00"</f>
        <v>91616.00</v>
      </c>
      <c r="G10524" s="2" t="str">
        <f>"91754.54"</f>
        <v>91754.54</v>
      </c>
      <c r="H10524" s="2" t="str">
        <f>"-9194.42"</f>
        <v>-9194.42</v>
      </c>
      <c r="I10524" s="2"/>
      <c r="J10524" s="2"/>
      <c r="K10524" s="2"/>
      <c r="L10524" s="2"/>
      <c r="M10524" s="2"/>
      <c r="N10524" s="2"/>
      <c r="O10524" s="2"/>
      <c r="P10524" s="2"/>
      <c r="Q10524" s="2"/>
      <c r="R10524" s="2"/>
    </row>
    <row r="10525" spans="2:18"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  <c r="R10525" s="8"/>
    </row>
    <row r="10526" spans="2:18">
      <c r="B10526" s="2" t="s">
        <v>0</v>
      </c>
      <c r="C10526" s="2" t="str">
        <f>"证券数量"</f>
        <v>证券数量</v>
      </c>
      <c r="D10526" s="2" t="s">
        <v>1</v>
      </c>
      <c r="E10526" s="2" t="str">
        <f>"价格币种"</f>
        <v>价格币种</v>
      </c>
      <c r="F10526" s="2" t="str">
        <f>"成本价"</f>
        <v>成本价</v>
      </c>
      <c r="G10526" s="2" t="str">
        <f>"浮动盈亏"</f>
        <v>浮动盈亏</v>
      </c>
      <c r="H10526" s="2" t="str">
        <f>"盈亏比例(%)"</f>
        <v>盈亏比例(%)</v>
      </c>
      <c r="I10526" s="2" t="str">
        <f>"折算汇率"</f>
        <v>折算汇率</v>
      </c>
      <c r="J10526" s="2" t="str">
        <f>"最新市值"</f>
        <v>最新市值</v>
      </c>
      <c r="K10526" s="2" t="str">
        <f>"当前价"</f>
        <v>当前价</v>
      </c>
      <c r="L10526" s="2" t="str">
        <f>"今买数量"</f>
        <v>今买数量</v>
      </c>
      <c r="M10526" s="2" t="str">
        <f>"今卖数量"</f>
        <v>今卖数量</v>
      </c>
      <c r="N10526" s="2" t="str">
        <f>"证券代码"</f>
        <v>证券代码</v>
      </c>
      <c r="O10526" s="2" t="str">
        <f>"股东代码"</f>
        <v>股东代码</v>
      </c>
      <c r="P10526" s="2" t="str">
        <f>"成本金额"</f>
        <v>成本金额</v>
      </c>
      <c r="Q10526" s="2" t="s">
        <v>2</v>
      </c>
      <c r="R10526" s="2"/>
    </row>
    <row r="10527" spans="2:18">
      <c r="B10527" s="2" t="s">
        <v>4</v>
      </c>
      <c r="C10527" s="9" t="s">
        <v>5</v>
      </c>
      <c r="D10527" s="9" t="s">
        <v>5</v>
      </c>
      <c r="E10527" s="2" t="str">
        <f t="shared" ref="E10527:E10542" si="3139">"人民币"</f>
        <v>人民币</v>
      </c>
      <c r="F10527" s="2">
        <v>19.758</v>
      </c>
      <c r="G10527" s="2">
        <v>-1294.53</v>
      </c>
      <c r="H10527" s="2">
        <v>-8.19</v>
      </c>
      <c r="I10527" s="9" t="s">
        <v>6</v>
      </c>
      <c r="J10527" s="2">
        <v>14512</v>
      </c>
      <c r="K10527" s="2">
        <v>18.14</v>
      </c>
      <c r="L10527" s="2">
        <v>0</v>
      </c>
      <c r="M10527" s="2">
        <v>0</v>
      </c>
      <c r="N10527" s="2" t="str">
        <f>"000936"</f>
        <v>000936</v>
      </c>
      <c r="O10527" s="2" t="str">
        <f t="shared" ref="O10527:O10530" si="3140">"0157472516"</f>
        <v>0157472516</v>
      </c>
      <c r="P10527" s="2" t="str">
        <f>"15806.53"</f>
        <v>15806.53</v>
      </c>
      <c r="Q10527" s="2">
        <v>30</v>
      </c>
      <c r="R10527" s="2">
        <f t="shared" ref="R10527:R10542" si="3141">Q10527*C10527</f>
        <v>24000</v>
      </c>
    </row>
    <row r="10528" spans="2:18">
      <c r="B10528" s="2" t="str">
        <f>"创业板B"</f>
        <v>创业板B</v>
      </c>
      <c r="C10528" s="2">
        <v>10000</v>
      </c>
      <c r="D10528" s="2">
        <v>10000</v>
      </c>
      <c r="E10528" s="2" t="str">
        <f>"人民币"</f>
        <v>人民币</v>
      </c>
      <c r="F10528" s="2">
        <v>1.116</v>
      </c>
      <c r="G10528" s="2">
        <v>-927.5</v>
      </c>
      <c r="H10528" s="2">
        <v>-8.33</v>
      </c>
      <c r="I10528" s="2"/>
      <c r="J10528" s="2">
        <v>10230</v>
      </c>
      <c r="K10528" s="2">
        <v>1.023</v>
      </c>
      <c r="L10528" s="2">
        <v>0</v>
      </c>
      <c r="M10528" s="2">
        <v>0</v>
      </c>
      <c r="N10528" s="2" t="str">
        <f>"150153"</f>
        <v>150153</v>
      </c>
      <c r="O10528" s="2" t="str">
        <f>"0157472516"</f>
        <v>0157472516</v>
      </c>
      <c r="P10528" s="2" t="str">
        <f>"11157.50"</f>
        <v>11157.50</v>
      </c>
      <c r="Q10528" s="2">
        <v>1.3</v>
      </c>
      <c r="R10528" s="2">
        <f>Q10528*C10528</f>
        <v>13000</v>
      </c>
    </row>
    <row r="10529" spans="2:18">
      <c r="B10529" s="2" t="s">
        <v>7</v>
      </c>
      <c r="C10529" s="2">
        <v>600</v>
      </c>
      <c r="D10529" s="2">
        <v>600</v>
      </c>
      <c r="E10529" s="2" t="str">
        <f>"人民币"</f>
        <v>人民币</v>
      </c>
      <c r="F10529" s="2">
        <v>17.548</v>
      </c>
      <c r="G10529" s="2">
        <v>-310.88</v>
      </c>
      <c r="H10529" s="2">
        <v>-2.95</v>
      </c>
      <c r="I10529" s="2"/>
      <c r="J10529" s="2">
        <v>10218</v>
      </c>
      <c r="K10529" s="2">
        <v>17.03</v>
      </c>
      <c r="L10529" s="2">
        <v>0</v>
      </c>
      <c r="M10529" s="2">
        <v>0</v>
      </c>
      <c r="N10529" s="2" t="str">
        <f>"600008"</f>
        <v>600008</v>
      </c>
      <c r="O10529" s="2" t="str">
        <f t="shared" ref="O10529:O10532" si="3142">"A453612732"</f>
        <v>A453612732</v>
      </c>
      <c r="P10529" s="2" t="str">
        <f>"10528.88"</f>
        <v>10528.88</v>
      </c>
      <c r="Q10529" s="2">
        <v>25</v>
      </c>
      <c r="R10529" s="2">
        <f>Q10529*C10529</f>
        <v>15000</v>
      </c>
    </row>
    <row r="10530" spans="2:18">
      <c r="B10530" s="2" t="str">
        <f>"华英农业"</f>
        <v>华英农业</v>
      </c>
      <c r="C10530" s="2">
        <v>600</v>
      </c>
      <c r="D10530" s="2">
        <v>300</v>
      </c>
      <c r="E10530" s="2" t="str">
        <f>"人民币"</f>
        <v>人民币</v>
      </c>
      <c r="F10530" s="2">
        <v>14.948</v>
      </c>
      <c r="G10530" s="2">
        <v>-418.66</v>
      </c>
      <c r="H10530" s="2">
        <v>-4.67</v>
      </c>
      <c r="I10530" s="2"/>
      <c r="J10530" s="2">
        <v>8550</v>
      </c>
      <c r="K10530" s="2">
        <v>14.25</v>
      </c>
      <c r="L10530" s="2">
        <v>300</v>
      </c>
      <c r="M10530" s="2">
        <v>0</v>
      </c>
      <c r="N10530" s="2" t="str">
        <f>"002321"</f>
        <v>002321</v>
      </c>
      <c r="O10530" s="2" t="str">
        <f>"0157472516"</f>
        <v>0157472516</v>
      </c>
      <c r="P10530" s="2" t="str">
        <f>"8968.66"</f>
        <v>8968.66</v>
      </c>
      <c r="Q10530" s="2">
        <v>25</v>
      </c>
      <c r="R10530" s="2">
        <f>Q10530*C10530</f>
        <v>15000</v>
      </c>
    </row>
    <row r="10531" spans="2:18">
      <c r="B10531" s="2" t="str">
        <f>"*ST阳化"</f>
        <v>*ST阳化</v>
      </c>
      <c r="C10531" s="2">
        <v>900</v>
      </c>
      <c r="D10531" s="2">
        <v>600</v>
      </c>
      <c r="E10531" s="2" t="str">
        <f>"人民币"</f>
        <v>人民币</v>
      </c>
      <c r="F10531" s="2">
        <v>7.599</v>
      </c>
      <c r="G10531" s="2">
        <v>-80.2</v>
      </c>
      <c r="H10531" s="2">
        <v>-1.17</v>
      </c>
      <c r="I10531" s="2"/>
      <c r="J10531" s="2">
        <v>6759</v>
      </c>
      <c r="K10531" s="2">
        <v>7.51</v>
      </c>
      <c r="L10531" s="2">
        <v>300</v>
      </c>
      <c r="M10531" s="2">
        <v>0</v>
      </c>
      <c r="N10531" s="2" t="str">
        <f>"600691"</f>
        <v>600691</v>
      </c>
      <c r="O10531" s="2" t="str">
        <f>"A453612732"</f>
        <v>A453612732</v>
      </c>
      <c r="P10531" s="2" t="str">
        <f>"6839.20"</f>
        <v>6839.20</v>
      </c>
      <c r="Q10531" s="2">
        <v>11</v>
      </c>
      <c r="R10531" s="2">
        <f>Q10531*C10531</f>
        <v>9900</v>
      </c>
    </row>
    <row r="10532" spans="2:18">
      <c r="B10532" s="2" t="str">
        <f>"雪峰科技"</f>
        <v>雪峰科技</v>
      </c>
      <c r="C10532" s="2">
        <v>200</v>
      </c>
      <c r="D10532" s="2">
        <v>100</v>
      </c>
      <c r="E10532" s="2" t="str">
        <f>"人民币"</f>
        <v>人民币</v>
      </c>
      <c r="F10532" s="2">
        <v>37.898</v>
      </c>
      <c r="G10532" s="2">
        <v>-1239.59</v>
      </c>
      <c r="H10532" s="2">
        <v>-16.35</v>
      </c>
      <c r="I10532" s="2"/>
      <c r="J10532" s="2">
        <v>6340</v>
      </c>
      <c r="K10532" s="2">
        <v>31.7</v>
      </c>
      <c r="L10532" s="2">
        <v>100</v>
      </c>
      <c r="M10532" s="2">
        <v>0</v>
      </c>
      <c r="N10532" s="2" t="str">
        <f>"603227"</f>
        <v>603227</v>
      </c>
      <c r="O10532" s="2" t="str">
        <f>"A453612732"</f>
        <v>A453612732</v>
      </c>
      <c r="P10532" s="2" t="str">
        <f>"7579.59"</f>
        <v>7579.59</v>
      </c>
      <c r="Q10532" s="2">
        <v>42</v>
      </c>
      <c r="R10532" s="2">
        <f>Q10532*C10532</f>
        <v>8400</v>
      </c>
    </row>
    <row r="10533" spans="2:18">
      <c r="B10533" s="2" t="str">
        <f>"三花股份"</f>
        <v>三花股份</v>
      </c>
      <c r="C10533" s="2">
        <v>400</v>
      </c>
      <c r="D10533" s="2">
        <v>400</v>
      </c>
      <c r="E10533" s="2" t="str">
        <f>"人民币"</f>
        <v>人民币</v>
      </c>
      <c r="F10533" s="2">
        <v>13.737</v>
      </c>
      <c r="G10533" s="2">
        <v>69.25</v>
      </c>
      <c r="H10533" s="2">
        <v>1.26</v>
      </c>
      <c r="I10533" s="2"/>
      <c r="J10533" s="2">
        <v>5564</v>
      </c>
      <c r="K10533" s="2">
        <v>13.91</v>
      </c>
      <c r="L10533" s="2">
        <v>0</v>
      </c>
      <c r="M10533" s="2">
        <v>0</v>
      </c>
      <c r="N10533" s="2" t="str">
        <f>"002050"</f>
        <v>002050</v>
      </c>
      <c r="O10533" s="2" t="str">
        <f t="shared" ref="O10533:O10538" si="3143">"0157472516"</f>
        <v>0157472516</v>
      </c>
      <c r="P10533" s="2" t="str">
        <f>"5494.75"</f>
        <v>5494.75</v>
      </c>
      <c r="Q10533" s="2">
        <v>20</v>
      </c>
      <c r="R10533" s="2">
        <f>Q10533*C10533</f>
        <v>8000</v>
      </c>
    </row>
    <row r="10534" spans="2:18">
      <c r="B10534" s="2" t="str">
        <f>"农 产 品"</f>
        <v>农 产 品</v>
      </c>
      <c r="C10534" s="2">
        <v>200</v>
      </c>
      <c r="D10534" s="2">
        <v>200</v>
      </c>
      <c r="E10534" s="2" t="str">
        <f>"人民币"</f>
        <v>人民币</v>
      </c>
      <c r="F10534" s="2">
        <v>25.665</v>
      </c>
      <c r="G10534" s="2">
        <v>-601</v>
      </c>
      <c r="H10534" s="2">
        <v>-11.71</v>
      </c>
      <c r="I10534" s="2"/>
      <c r="J10534" s="2">
        <v>4532</v>
      </c>
      <c r="K10534" s="2">
        <v>22.66</v>
      </c>
      <c r="L10534" s="2">
        <v>0</v>
      </c>
      <c r="M10534" s="2">
        <v>0</v>
      </c>
      <c r="N10534" s="2" t="str">
        <f>"000061"</f>
        <v>000061</v>
      </c>
      <c r="O10534" s="2" t="str">
        <f>"0157472516"</f>
        <v>0157472516</v>
      </c>
      <c r="P10534" s="2" t="str">
        <f>"5133.00"</f>
        <v>5133.00</v>
      </c>
      <c r="Q10534" s="2">
        <v>35</v>
      </c>
      <c r="R10534" s="2">
        <f>Q10534*C10534</f>
        <v>7000</v>
      </c>
    </row>
    <row r="10535" spans="2:18">
      <c r="B10535" s="2" t="str">
        <f>"北京城建"</f>
        <v>北京城建</v>
      </c>
      <c r="C10535" s="2">
        <v>200</v>
      </c>
      <c r="D10535" s="2">
        <v>200</v>
      </c>
      <c r="E10535" s="2" t="str">
        <f>"人民币"</f>
        <v>人民币</v>
      </c>
      <c r="F10535" s="2">
        <v>24.605</v>
      </c>
      <c r="G10535" s="2">
        <v>-394.99</v>
      </c>
      <c r="H10535" s="2">
        <v>-8.03</v>
      </c>
      <c r="I10535" s="2"/>
      <c r="J10535" s="2">
        <v>4526</v>
      </c>
      <c r="K10535" s="2">
        <v>22.63</v>
      </c>
      <c r="L10535" s="2">
        <v>0</v>
      </c>
      <c r="M10535" s="2">
        <v>0</v>
      </c>
      <c r="N10535" s="2" t="str">
        <f>"600266"</f>
        <v>600266</v>
      </c>
      <c r="O10535" s="2" t="str">
        <f t="shared" ref="O10535:O10537" si="3144">"A453612732"</f>
        <v>A453612732</v>
      </c>
      <c r="P10535" s="2" t="str">
        <f>"4920.99"</f>
        <v>4920.99</v>
      </c>
      <c r="Q10535" s="2">
        <v>28</v>
      </c>
      <c r="R10535" s="2">
        <f>Q10535*C10535</f>
        <v>5600</v>
      </c>
    </row>
    <row r="10536" spans="2:18">
      <c r="B10536" s="2" t="str">
        <f>"上汽集团"</f>
        <v>上汽集团</v>
      </c>
      <c r="C10536" s="2">
        <v>200</v>
      </c>
      <c r="D10536" s="2">
        <v>200</v>
      </c>
      <c r="E10536" s="2" t="str">
        <f>"人民币"</f>
        <v>人民币</v>
      </c>
      <c r="F10536" s="2">
        <v>24.736</v>
      </c>
      <c r="G10536" s="2">
        <v>-449.12</v>
      </c>
      <c r="H10536" s="2">
        <v>-9.08</v>
      </c>
      <c r="I10536" s="2"/>
      <c r="J10536" s="2">
        <v>4498</v>
      </c>
      <c r="K10536" s="2">
        <v>22.49</v>
      </c>
      <c r="L10536" s="2">
        <v>0</v>
      </c>
      <c r="M10536" s="2">
        <v>0</v>
      </c>
      <c r="N10536" s="2" t="str">
        <f>"600104"</f>
        <v>600104</v>
      </c>
      <c r="O10536" s="2" t="str">
        <f>"A453612732"</f>
        <v>A453612732</v>
      </c>
      <c r="P10536" s="2" t="str">
        <f>"4947.12"</f>
        <v>4947.12</v>
      </c>
      <c r="Q10536" s="2">
        <v>35</v>
      </c>
      <c r="R10536" s="2">
        <f>Q10536*C10536</f>
        <v>7000</v>
      </c>
    </row>
    <row r="10537" spans="2:18">
      <c r="B10537" s="2" t="str">
        <f>"中海集运"</f>
        <v>中海集运</v>
      </c>
      <c r="C10537" s="2">
        <v>400</v>
      </c>
      <c r="D10537" s="2">
        <v>400</v>
      </c>
      <c r="E10537" s="2" t="str">
        <f>"人民币"</f>
        <v>人民币</v>
      </c>
      <c r="F10537" s="2">
        <v>9.099</v>
      </c>
      <c r="G10537" s="2">
        <v>-167.68</v>
      </c>
      <c r="H10537" s="2">
        <v>-4.6</v>
      </c>
      <c r="I10537" s="2"/>
      <c r="J10537" s="2">
        <v>3472</v>
      </c>
      <c r="K10537" s="2">
        <v>8.68</v>
      </c>
      <c r="L10537" s="2">
        <v>0</v>
      </c>
      <c r="M10537" s="2">
        <v>0</v>
      </c>
      <c r="N10537" s="2" t="str">
        <f>"601866"</f>
        <v>601866</v>
      </c>
      <c r="O10537" s="2" t="str">
        <f>"A453612732"</f>
        <v>A453612732</v>
      </c>
      <c r="P10537" s="2" t="str">
        <f>"3639.68"</f>
        <v>3639.68</v>
      </c>
      <c r="Q10537" s="2">
        <v>12</v>
      </c>
      <c r="R10537" s="2">
        <f>Q10537*C10537</f>
        <v>4800</v>
      </c>
    </row>
    <row r="10538" spans="2:18">
      <c r="B10538" s="2" t="str">
        <f>"中航军B"</f>
        <v>中航军B</v>
      </c>
      <c r="C10538" s="2">
        <v>3000</v>
      </c>
      <c r="D10538" s="2">
        <v>3000</v>
      </c>
      <c r="E10538" s="2" t="str">
        <f>"人民币"</f>
        <v>人民币</v>
      </c>
      <c r="F10538" s="2">
        <v>0.972</v>
      </c>
      <c r="G10538" s="2">
        <v>-62</v>
      </c>
      <c r="H10538" s="2">
        <v>-2.16</v>
      </c>
      <c r="I10538" s="2"/>
      <c r="J10538" s="2">
        <v>2853</v>
      </c>
      <c r="K10538" s="2">
        <v>0.951</v>
      </c>
      <c r="L10538" s="2">
        <v>0</v>
      </c>
      <c r="M10538" s="2">
        <v>0</v>
      </c>
      <c r="N10538" s="2" t="str">
        <f>"150222"</f>
        <v>150222</v>
      </c>
      <c r="O10538" s="2" t="str">
        <f>"0157472516"</f>
        <v>0157472516</v>
      </c>
      <c r="P10538" s="2" t="str">
        <f>"2915.00"</f>
        <v>2915.00</v>
      </c>
      <c r="Q10538" s="2">
        <v>1.1</v>
      </c>
      <c r="R10538" s="2">
        <f>Q10538*C10538</f>
        <v>3300</v>
      </c>
    </row>
    <row r="10539" spans="2:18">
      <c r="B10539" s="2" t="str">
        <f>"华贸物流"</f>
        <v>华贸物流</v>
      </c>
      <c r="C10539" s="2">
        <v>200</v>
      </c>
      <c r="D10539" s="2">
        <v>200</v>
      </c>
      <c r="E10539" s="2" t="str">
        <f>"人民币"</f>
        <v>人民币</v>
      </c>
      <c r="F10539" s="2">
        <v>16.576</v>
      </c>
      <c r="G10539" s="2">
        <v>-473.12</v>
      </c>
      <c r="H10539" s="2">
        <v>-14.27</v>
      </c>
      <c r="I10539" s="2"/>
      <c r="J10539" s="2">
        <v>2842</v>
      </c>
      <c r="K10539" s="2">
        <v>14.21</v>
      </c>
      <c r="L10539" s="2">
        <v>0</v>
      </c>
      <c r="M10539" s="2">
        <v>0</v>
      </c>
      <c r="N10539" s="2" t="str">
        <f>"603128"</f>
        <v>603128</v>
      </c>
      <c r="O10539" s="2" t="str">
        <f t="shared" ref="O10539:O10542" si="3145">"A453612732"</f>
        <v>A453612732</v>
      </c>
      <c r="P10539" s="2" t="str">
        <f>"3315.12"</f>
        <v>3315.12</v>
      </c>
      <c r="Q10539" s="2">
        <v>20</v>
      </c>
      <c r="R10539" s="2">
        <f>Q10539*C10539</f>
        <v>4000</v>
      </c>
    </row>
    <row r="10540" spans="2:18">
      <c r="B10540" s="2" t="str">
        <f>"盛达矿业"</f>
        <v>盛达矿业</v>
      </c>
      <c r="C10540" s="2">
        <v>100</v>
      </c>
      <c r="D10540" s="2">
        <v>100</v>
      </c>
      <c r="E10540" s="2" t="str">
        <f>"人民币"</f>
        <v>人民币</v>
      </c>
      <c r="F10540" s="2">
        <v>38.308</v>
      </c>
      <c r="G10540" s="2">
        <v>-1175.77</v>
      </c>
      <c r="H10540" s="2">
        <v>-30.69</v>
      </c>
      <c r="I10540" s="2"/>
      <c r="J10540" s="2">
        <v>2655</v>
      </c>
      <c r="K10540" s="2">
        <v>26.55</v>
      </c>
      <c r="L10540" s="2">
        <v>0</v>
      </c>
      <c r="M10540" s="2">
        <v>100</v>
      </c>
      <c r="N10540" s="2" t="str">
        <f>"000603"</f>
        <v>000603</v>
      </c>
      <c r="O10540" s="2" t="str">
        <f>"0157472516"</f>
        <v>0157472516</v>
      </c>
      <c r="P10540" s="2" t="str">
        <f>"3830.77"</f>
        <v>3830.77</v>
      </c>
      <c r="Q10540" s="2">
        <v>40</v>
      </c>
      <c r="R10540" s="2">
        <f>Q10540*C10540</f>
        <v>4000</v>
      </c>
    </row>
    <row r="10541" spans="2:18">
      <c r="B10541" s="2" t="str">
        <f>"大众交通"</f>
        <v>大众交通</v>
      </c>
      <c r="C10541" s="2">
        <v>100</v>
      </c>
      <c r="D10541" s="2">
        <v>100</v>
      </c>
      <c r="E10541" s="2" t="str">
        <f>"人民币"</f>
        <v>人民币</v>
      </c>
      <c r="F10541" s="2">
        <v>30.941</v>
      </c>
      <c r="G10541" s="2">
        <v>-1037.13</v>
      </c>
      <c r="H10541" s="2">
        <v>-33.52</v>
      </c>
      <c r="I10541" s="2"/>
      <c r="J10541" s="2">
        <v>2057</v>
      </c>
      <c r="K10541" s="2">
        <v>20.57</v>
      </c>
      <c r="L10541" s="2">
        <v>0</v>
      </c>
      <c r="M10541" s="2">
        <v>0</v>
      </c>
      <c r="N10541" s="2" t="str">
        <f>"600611"</f>
        <v>600611</v>
      </c>
      <c r="O10541" s="2" t="str">
        <f>"A453612732"</f>
        <v>A453612732</v>
      </c>
      <c r="P10541" s="2" t="str">
        <f>"3094.13"</f>
        <v>3094.13</v>
      </c>
      <c r="Q10541" s="2">
        <v>28</v>
      </c>
      <c r="R10541" s="2">
        <f>Q10541*C10541</f>
        <v>2800</v>
      </c>
    </row>
    <row r="10542" spans="2:18">
      <c r="B10542" s="2" t="str">
        <f>"中国中车"</f>
        <v>中国中车</v>
      </c>
      <c r="C10542" s="2">
        <v>100</v>
      </c>
      <c r="D10542" s="2">
        <v>100</v>
      </c>
      <c r="E10542" s="2" t="str">
        <f>"人民币"</f>
        <v>人民币</v>
      </c>
      <c r="F10542" s="2">
        <v>26.395</v>
      </c>
      <c r="G10542" s="2">
        <v>-631.5</v>
      </c>
      <c r="H10542" s="2">
        <v>-23.92</v>
      </c>
      <c r="I10542" s="2"/>
      <c r="J10542" s="2">
        <v>2008</v>
      </c>
      <c r="K10542" s="2">
        <v>20.08</v>
      </c>
      <c r="L10542" s="2">
        <v>0</v>
      </c>
      <c r="M10542" s="2">
        <v>100</v>
      </c>
      <c r="N10542" s="2" t="str">
        <f>"601766"</f>
        <v>601766</v>
      </c>
      <c r="O10542" s="2" t="str">
        <f>"A453612732"</f>
        <v>A453612732</v>
      </c>
      <c r="P10542" s="2" t="str">
        <f>"2639.50"</f>
        <v>2639.50</v>
      </c>
      <c r="Q10542" s="2">
        <v>30</v>
      </c>
      <c r="R10542" s="2">
        <f>Q10542*C10542</f>
        <v>3000</v>
      </c>
    </row>
    <row r="10543" spans="2:18">
      <c r="B10543" s="2" t="s">
        <v>8</v>
      </c>
      <c r="C10543" s="2" t="s">
        <v>9</v>
      </c>
      <c r="D10543" s="4" t="s">
        <v>10</v>
      </c>
      <c r="E10543" s="4"/>
      <c r="F10543" s="4"/>
      <c r="G10543" s="2"/>
      <c r="H10543" s="2">
        <f>SUM(H10527:H10542)</f>
        <v>-178.38</v>
      </c>
      <c r="I10543" s="2"/>
      <c r="J10543" s="2"/>
      <c r="K10543" s="2"/>
      <c r="L10543" s="2"/>
      <c r="M10543" s="2"/>
      <c r="N10543" s="2"/>
      <c r="O10543" s="2"/>
      <c r="P10543" s="2"/>
      <c r="Q10543" s="2"/>
      <c r="R10543" s="2">
        <f>SUM(R10527:R10542)</f>
        <v>134800</v>
      </c>
    </row>
    <row r="10544" customFormat="1" spans="4:9">
      <c r="D10544" s="5"/>
      <c r="E10544" s="5"/>
      <c r="F10544" s="5"/>
      <c r="I10544" s="6">
        <v>42257</v>
      </c>
    </row>
    <row r="10545" customFormat="1" spans="11:11">
      <c r="K10545" s="6">
        <f>I10544+1</f>
        <v>42258</v>
      </c>
    </row>
    <row r="10546" customFormat="1" spans="3:12">
      <c r="C10546" t="s">
        <v>11</v>
      </c>
      <c r="L10546" s="7">
        <f ca="1">NOW()</f>
        <v>42259.9654398148</v>
      </c>
    </row>
    <row r="10547" customFormat="1" spans="10:10">
      <c r="J10547" t="e">
        <f>E10539+1</f>
        <v>#VALUE!</v>
      </c>
    </row>
    <row r="10548" customFormat="1" spans="7:7">
      <c r="G10548" t="s">
        <v>12</v>
      </c>
    </row>
    <row r="10549" customFormat="1" spans="6:6">
      <c r="F10549" t="s">
        <v>13</v>
      </c>
    </row>
    <row r="10550" spans="1:17">
      <c r="A10550" s="2" t="str">
        <f>"币种"</f>
        <v>币种</v>
      </c>
      <c r="B10550" s="2" t="str">
        <f>"余额"</f>
        <v>余额</v>
      </c>
      <c r="C10550" s="2" t="str">
        <f>"可用"</f>
        <v>可用</v>
      </c>
      <c r="D10550" s="2" t="str">
        <f>"可取"</f>
        <v>可取</v>
      </c>
      <c r="E10550" s="2" t="str">
        <f>"参考市值"</f>
        <v>参考市值</v>
      </c>
      <c r="F10550" s="2" t="str">
        <f>"资产"</f>
        <v>资产</v>
      </c>
      <c r="G10550" s="2" t="str">
        <f>"盈亏"</f>
        <v>盈亏</v>
      </c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</row>
    <row r="10551" spans="1:17">
      <c r="A10551" s="2" t="str">
        <f>"人民币"</f>
        <v>人民币</v>
      </c>
      <c r="B10551" s="2" t="str">
        <f>"5508.71"</f>
        <v>5508.71</v>
      </c>
      <c r="C10551" s="2" t="str">
        <f>"138.54"</f>
        <v>138.54</v>
      </c>
      <c r="D10551" s="2" t="str">
        <f>"138.54"</f>
        <v>138.54</v>
      </c>
      <c r="E10551" s="2" t="str">
        <f>"91616.00"</f>
        <v>91616.00</v>
      </c>
      <c r="F10551" s="2" t="str">
        <f>"91754.54"</f>
        <v>91754.54</v>
      </c>
      <c r="G10551" s="2" t="str">
        <f>"-9194.42"</f>
        <v>-9194.42</v>
      </c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</row>
    <row r="10552" spans="1:17">
      <c r="A10552" s="2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8"/>
    </row>
    <row r="10553" spans="1:18">
      <c r="A10553" s="2" t="s">
        <v>0</v>
      </c>
      <c r="B10553" s="2" t="str">
        <f>"证券数量"</f>
        <v>证券数量</v>
      </c>
      <c r="C10553" s="2" t="s">
        <v>1</v>
      </c>
      <c r="D10553" s="2" t="str">
        <f>"价格币种"</f>
        <v>价格币种</v>
      </c>
      <c r="E10553" s="2" t="str">
        <f>"成本价"</f>
        <v>成本价</v>
      </c>
      <c r="F10553" s="2" t="str">
        <f>"浮动盈亏"</f>
        <v>浮动盈亏</v>
      </c>
      <c r="G10553" s="2" t="str">
        <f>"盈亏比例(%)"</f>
        <v>盈亏比例(%)</v>
      </c>
      <c r="H10553" s="2" t="str">
        <f>"折算汇率"</f>
        <v>折算汇率</v>
      </c>
      <c r="I10553" s="2" t="str">
        <f>"最新市值"</f>
        <v>最新市值</v>
      </c>
      <c r="J10553" s="2" t="str">
        <f>"当前价"</f>
        <v>当前价</v>
      </c>
      <c r="K10553" s="2" t="str">
        <f>"今买数量"</f>
        <v>今买数量</v>
      </c>
      <c r="L10553" s="2" t="str">
        <f>"今卖数量"</f>
        <v>今卖数量</v>
      </c>
      <c r="M10553" s="2" t="str">
        <f>"证券代码"</f>
        <v>证券代码</v>
      </c>
      <c r="N10553" s="2" t="str">
        <f>"股东代码"</f>
        <v>股东代码</v>
      </c>
      <c r="O10553" s="2" t="str">
        <f>"成本金额"</f>
        <v>成本金额</v>
      </c>
      <c r="P10553" s="2" t="s">
        <v>2</v>
      </c>
      <c r="Q10553" s="2"/>
      <c r="R10553" s="2" t="s">
        <v>3</v>
      </c>
    </row>
    <row r="10554" spans="1:18">
      <c r="A10554" s="2" t="s">
        <v>4</v>
      </c>
      <c r="B10554" s="9" t="s">
        <v>5</v>
      </c>
      <c r="C10554" s="9" t="s">
        <v>5</v>
      </c>
      <c r="D10554" s="2" t="str">
        <f t="shared" ref="D10554:D10569" si="3146">"人民币"</f>
        <v>人民币</v>
      </c>
      <c r="E10554" s="2">
        <v>19.758</v>
      </c>
      <c r="F10554" s="2">
        <v>-1294.53</v>
      </c>
      <c r="G10554" s="2">
        <v>-8.19</v>
      </c>
      <c r="H10554" s="9" t="s">
        <v>6</v>
      </c>
      <c r="I10554" s="2">
        <v>14512</v>
      </c>
      <c r="J10554" s="2">
        <v>18.14</v>
      </c>
      <c r="K10554" s="2">
        <v>0</v>
      </c>
      <c r="L10554" s="2">
        <v>0</v>
      </c>
      <c r="M10554" s="2" t="str">
        <f>"000936"</f>
        <v>000936</v>
      </c>
      <c r="N10554" s="2" t="str">
        <f t="shared" ref="N10554:N10557" si="3147">"0157472516"</f>
        <v>0157472516</v>
      </c>
      <c r="O10554" s="2" t="str">
        <f>"15806.53"</f>
        <v>15806.53</v>
      </c>
      <c r="P10554" s="2">
        <v>30</v>
      </c>
      <c r="Q10554" s="2">
        <f t="shared" ref="Q10554:Q10569" si="3148">P10554*B10554</f>
        <v>24000</v>
      </c>
      <c r="R10554" s="2">
        <f t="shared" ref="R10554:R10569" si="3149">(Q10554-O10554)/O10554*100</f>
        <v>51.835981711356</v>
      </c>
    </row>
    <row r="10555" spans="1:18">
      <c r="A10555" s="2" t="str">
        <f>"创业板B"</f>
        <v>创业板B</v>
      </c>
      <c r="B10555" s="2">
        <v>10000</v>
      </c>
      <c r="C10555" s="2">
        <v>10000</v>
      </c>
      <c r="D10555" s="2" t="str">
        <f>"人民币"</f>
        <v>人民币</v>
      </c>
      <c r="E10555" s="2">
        <v>1.116</v>
      </c>
      <c r="F10555" s="2">
        <v>-927.5</v>
      </c>
      <c r="G10555" s="2">
        <v>-8.33</v>
      </c>
      <c r="H10555" s="2"/>
      <c r="I10555" s="2">
        <v>10230</v>
      </c>
      <c r="J10555" s="2">
        <v>1.023</v>
      </c>
      <c r="K10555" s="2">
        <v>0</v>
      </c>
      <c r="L10555" s="2">
        <v>0</v>
      </c>
      <c r="M10555" s="2" t="str">
        <f>"150153"</f>
        <v>150153</v>
      </c>
      <c r="N10555" s="2" t="str">
        <f>"0157472516"</f>
        <v>0157472516</v>
      </c>
      <c r="O10555" s="2" t="str">
        <f>"11157.50"</f>
        <v>11157.50</v>
      </c>
      <c r="P10555" s="2">
        <v>1.3</v>
      </c>
      <c r="Q10555" s="2">
        <f>P10555*B10555</f>
        <v>13000</v>
      </c>
      <c r="R10555" s="2">
        <f>(Q10555-O10555)/O10555*100</f>
        <v>16.5135559041004</v>
      </c>
    </row>
    <row r="10556" spans="1:18">
      <c r="A10556" s="2" t="s">
        <v>7</v>
      </c>
      <c r="B10556" s="2">
        <v>600</v>
      </c>
      <c r="C10556" s="2">
        <v>600</v>
      </c>
      <c r="D10556" s="2" t="str">
        <f>"人民币"</f>
        <v>人民币</v>
      </c>
      <c r="E10556" s="2">
        <v>17.548</v>
      </c>
      <c r="F10556" s="2">
        <v>-310.88</v>
      </c>
      <c r="G10556" s="2">
        <v>-2.95</v>
      </c>
      <c r="H10556" s="2"/>
      <c r="I10556" s="2">
        <v>10218</v>
      </c>
      <c r="J10556" s="2">
        <v>17.03</v>
      </c>
      <c r="K10556" s="2">
        <v>0</v>
      </c>
      <c r="L10556" s="2">
        <v>0</v>
      </c>
      <c r="M10556" s="2" t="str">
        <f>"600008"</f>
        <v>600008</v>
      </c>
      <c r="N10556" s="2" t="str">
        <f t="shared" ref="N10556:N10559" si="3150">"A453612732"</f>
        <v>A453612732</v>
      </c>
      <c r="O10556" s="2" t="str">
        <f>"10528.88"</f>
        <v>10528.88</v>
      </c>
      <c r="P10556" s="2">
        <v>25</v>
      </c>
      <c r="Q10556" s="2">
        <f>P10556*B10556</f>
        <v>15000</v>
      </c>
      <c r="R10556" s="2">
        <f>(Q10556-O10556)/O10556*100</f>
        <v>42.4652954540274</v>
      </c>
    </row>
    <row r="10557" spans="1:18">
      <c r="A10557" s="2" t="str">
        <f>"华英农业"</f>
        <v>华英农业</v>
      </c>
      <c r="B10557" s="2">
        <v>600</v>
      </c>
      <c r="C10557" s="2">
        <v>300</v>
      </c>
      <c r="D10557" s="2" t="str">
        <f>"人民币"</f>
        <v>人民币</v>
      </c>
      <c r="E10557" s="2">
        <v>14.948</v>
      </c>
      <c r="F10557" s="2">
        <v>-418.66</v>
      </c>
      <c r="G10557" s="2">
        <v>-4.67</v>
      </c>
      <c r="H10557" s="2"/>
      <c r="I10557" s="2">
        <v>8550</v>
      </c>
      <c r="J10557" s="2">
        <v>14.25</v>
      </c>
      <c r="K10557" s="2">
        <v>300</v>
      </c>
      <c r="L10557" s="2">
        <v>0</v>
      </c>
      <c r="M10557" s="2" t="str">
        <f>"002321"</f>
        <v>002321</v>
      </c>
      <c r="N10557" s="2" t="str">
        <f>"0157472516"</f>
        <v>0157472516</v>
      </c>
      <c r="O10557" s="2" t="str">
        <f>"8968.66"</f>
        <v>8968.66</v>
      </c>
      <c r="P10557" s="2">
        <v>25</v>
      </c>
      <c r="Q10557" s="2">
        <f>P10557*B10557</f>
        <v>15000</v>
      </c>
      <c r="R10557" s="2">
        <f>(Q10557-O10557)/O10557*100</f>
        <v>67.2490650777262</v>
      </c>
    </row>
    <row r="10558" spans="1:18">
      <c r="A10558" s="2" t="str">
        <f>"*ST阳化"</f>
        <v>*ST阳化</v>
      </c>
      <c r="B10558" s="2">
        <v>900</v>
      </c>
      <c r="C10558" s="2">
        <v>600</v>
      </c>
      <c r="D10558" s="2" t="str">
        <f>"人民币"</f>
        <v>人民币</v>
      </c>
      <c r="E10558" s="2">
        <v>7.599</v>
      </c>
      <c r="F10558" s="2">
        <v>-80.2</v>
      </c>
      <c r="G10558" s="2">
        <v>-1.17</v>
      </c>
      <c r="H10558" s="2"/>
      <c r="I10558" s="2">
        <v>6759</v>
      </c>
      <c r="J10558" s="2">
        <v>7.51</v>
      </c>
      <c r="K10558" s="2">
        <v>300</v>
      </c>
      <c r="L10558" s="2">
        <v>0</v>
      </c>
      <c r="M10558" s="2" t="str">
        <f>"600691"</f>
        <v>600691</v>
      </c>
      <c r="N10558" s="2" t="str">
        <f>"A453612732"</f>
        <v>A453612732</v>
      </c>
      <c r="O10558" s="2" t="str">
        <f>"6839.20"</f>
        <v>6839.20</v>
      </c>
      <c r="P10558" s="2">
        <v>11</v>
      </c>
      <c r="Q10558" s="2">
        <f>P10558*B10558</f>
        <v>9900</v>
      </c>
      <c r="R10558" s="2">
        <f>(Q10558-O10558)/O10558*100</f>
        <v>44.7537723710376</v>
      </c>
    </row>
    <row r="10559" spans="1:18">
      <c r="A10559" s="2" t="str">
        <f>"雪峰科技"</f>
        <v>雪峰科技</v>
      </c>
      <c r="B10559" s="2">
        <v>200</v>
      </c>
      <c r="C10559" s="2">
        <v>100</v>
      </c>
      <c r="D10559" s="2" t="str">
        <f>"人民币"</f>
        <v>人民币</v>
      </c>
      <c r="E10559" s="2">
        <v>37.898</v>
      </c>
      <c r="F10559" s="2">
        <v>-1239.59</v>
      </c>
      <c r="G10559" s="2">
        <v>-16.35</v>
      </c>
      <c r="H10559" s="2"/>
      <c r="I10559" s="2">
        <v>6340</v>
      </c>
      <c r="J10559" s="2">
        <v>31.7</v>
      </c>
      <c r="K10559" s="2">
        <v>100</v>
      </c>
      <c r="L10559" s="2">
        <v>0</v>
      </c>
      <c r="M10559" s="2" t="str">
        <f>"603227"</f>
        <v>603227</v>
      </c>
      <c r="N10559" s="2" t="str">
        <f>"A453612732"</f>
        <v>A453612732</v>
      </c>
      <c r="O10559" s="2" t="str">
        <f>"7579.59"</f>
        <v>7579.59</v>
      </c>
      <c r="P10559" s="2">
        <v>42</v>
      </c>
      <c r="Q10559" s="2">
        <f>P10559*B10559</f>
        <v>8400</v>
      </c>
      <c r="R10559" s="2">
        <f>(Q10559-O10559)/O10559*100</f>
        <v>10.8239363870605</v>
      </c>
    </row>
    <row r="10560" spans="1:18">
      <c r="A10560" s="2" t="str">
        <f>"三花股份"</f>
        <v>三花股份</v>
      </c>
      <c r="B10560" s="2">
        <v>400</v>
      </c>
      <c r="C10560" s="2">
        <v>400</v>
      </c>
      <c r="D10560" s="2" t="str">
        <f>"人民币"</f>
        <v>人民币</v>
      </c>
      <c r="E10560" s="2">
        <v>13.737</v>
      </c>
      <c r="F10560" s="2">
        <v>69.25</v>
      </c>
      <c r="G10560" s="2">
        <v>1.26</v>
      </c>
      <c r="H10560" s="2"/>
      <c r="I10560" s="2">
        <v>5564</v>
      </c>
      <c r="J10560" s="2">
        <v>13.91</v>
      </c>
      <c r="K10560" s="2">
        <v>0</v>
      </c>
      <c r="L10560" s="2">
        <v>0</v>
      </c>
      <c r="M10560" s="2" t="str">
        <f>"002050"</f>
        <v>002050</v>
      </c>
      <c r="N10560" s="2" t="str">
        <f t="shared" ref="N10560:N10565" si="3151">"0157472516"</f>
        <v>0157472516</v>
      </c>
      <c r="O10560" s="2" t="str">
        <f>"5494.75"</f>
        <v>5494.75</v>
      </c>
      <c r="P10560" s="2">
        <v>20</v>
      </c>
      <c r="Q10560" s="2">
        <f>P10560*B10560</f>
        <v>8000</v>
      </c>
      <c r="R10560" s="2">
        <f>(Q10560-O10560)/O10560*100</f>
        <v>45.5935210883116</v>
      </c>
    </row>
    <row r="10561" spans="1:18">
      <c r="A10561" s="2" t="str">
        <f>"农 产 品"</f>
        <v>农 产 品</v>
      </c>
      <c r="B10561" s="2">
        <v>200</v>
      </c>
      <c r="C10561" s="2">
        <v>200</v>
      </c>
      <c r="D10561" s="2" t="str">
        <f>"人民币"</f>
        <v>人民币</v>
      </c>
      <c r="E10561" s="2">
        <v>25.665</v>
      </c>
      <c r="F10561" s="2">
        <v>-601</v>
      </c>
      <c r="G10561" s="2">
        <v>-11.71</v>
      </c>
      <c r="H10561" s="2"/>
      <c r="I10561" s="2">
        <v>4532</v>
      </c>
      <c r="J10561" s="2">
        <v>22.66</v>
      </c>
      <c r="K10561" s="2">
        <v>0</v>
      </c>
      <c r="L10561" s="2">
        <v>0</v>
      </c>
      <c r="M10561" s="2" t="str">
        <f>"000061"</f>
        <v>000061</v>
      </c>
      <c r="N10561" s="2" t="str">
        <f>"0157472516"</f>
        <v>0157472516</v>
      </c>
      <c r="O10561" s="2" t="str">
        <f>"5133.00"</f>
        <v>5133.00</v>
      </c>
      <c r="P10561" s="2">
        <v>35</v>
      </c>
      <c r="Q10561" s="2">
        <f>P10561*B10561</f>
        <v>7000</v>
      </c>
      <c r="R10561" s="2">
        <f>(Q10561-O10561)/O10561*100</f>
        <v>36.3724917202416</v>
      </c>
    </row>
    <row r="10562" spans="1:18">
      <c r="A10562" s="2" t="str">
        <f>"北京城建"</f>
        <v>北京城建</v>
      </c>
      <c r="B10562" s="2">
        <v>200</v>
      </c>
      <c r="C10562" s="2">
        <v>200</v>
      </c>
      <c r="D10562" s="2" t="str">
        <f>"人民币"</f>
        <v>人民币</v>
      </c>
      <c r="E10562" s="2">
        <v>24.605</v>
      </c>
      <c r="F10562" s="2">
        <v>-394.99</v>
      </c>
      <c r="G10562" s="2">
        <v>-8.03</v>
      </c>
      <c r="H10562" s="2"/>
      <c r="I10562" s="2">
        <v>4526</v>
      </c>
      <c r="J10562" s="2">
        <v>22.63</v>
      </c>
      <c r="K10562" s="2">
        <v>0</v>
      </c>
      <c r="L10562" s="2">
        <v>0</v>
      </c>
      <c r="M10562" s="2" t="str">
        <f>"600266"</f>
        <v>600266</v>
      </c>
      <c r="N10562" s="2" t="str">
        <f t="shared" ref="N10562:N10564" si="3152">"A453612732"</f>
        <v>A453612732</v>
      </c>
      <c r="O10562" s="2" t="str">
        <f>"4920.99"</f>
        <v>4920.99</v>
      </c>
      <c r="P10562" s="2">
        <v>28</v>
      </c>
      <c r="Q10562" s="2">
        <f>P10562*B10562</f>
        <v>5600</v>
      </c>
      <c r="R10562" s="2">
        <f>(Q10562-O10562)/O10562*100</f>
        <v>13.7982397850839</v>
      </c>
    </row>
    <row r="10563" spans="1:18">
      <c r="A10563" s="2" t="str">
        <f>"上汽集团"</f>
        <v>上汽集团</v>
      </c>
      <c r="B10563" s="2">
        <v>200</v>
      </c>
      <c r="C10563" s="2">
        <v>200</v>
      </c>
      <c r="D10563" s="2" t="str">
        <f>"人民币"</f>
        <v>人民币</v>
      </c>
      <c r="E10563" s="2">
        <v>24.736</v>
      </c>
      <c r="F10563" s="2">
        <v>-449.12</v>
      </c>
      <c r="G10563" s="2">
        <v>-9.08</v>
      </c>
      <c r="H10563" s="2"/>
      <c r="I10563" s="2">
        <v>4498</v>
      </c>
      <c r="J10563" s="2">
        <v>22.49</v>
      </c>
      <c r="K10563" s="2">
        <v>0</v>
      </c>
      <c r="L10563" s="2">
        <v>0</v>
      </c>
      <c r="M10563" s="2" t="str">
        <f>"600104"</f>
        <v>600104</v>
      </c>
      <c r="N10563" s="2" t="str">
        <f>"A453612732"</f>
        <v>A453612732</v>
      </c>
      <c r="O10563" s="2" t="str">
        <f>"4947.12"</f>
        <v>4947.12</v>
      </c>
      <c r="P10563" s="2">
        <v>35</v>
      </c>
      <c r="Q10563" s="2">
        <f>P10563*B10563</f>
        <v>7000</v>
      </c>
      <c r="R10563" s="2">
        <f>(Q10563-O10563)/O10563*100</f>
        <v>41.4964666310904</v>
      </c>
    </row>
    <row r="10564" spans="1:18">
      <c r="A10564" s="2" t="str">
        <f>"中海集运"</f>
        <v>中海集运</v>
      </c>
      <c r="B10564" s="2">
        <v>400</v>
      </c>
      <c r="C10564" s="2">
        <v>400</v>
      </c>
      <c r="D10564" s="2" t="str">
        <f>"人民币"</f>
        <v>人民币</v>
      </c>
      <c r="E10564" s="2">
        <v>9.099</v>
      </c>
      <c r="F10564" s="2">
        <v>-167.68</v>
      </c>
      <c r="G10564" s="2">
        <v>-4.6</v>
      </c>
      <c r="H10564" s="2"/>
      <c r="I10564" s="2">
        <v>3472</v>
      </c>
      <c r="J10564" s="2">
        <v>8.68</v>
      </c>
      <c r="K10564" s="2">
        <v>0</v>
      </c>
      <c r="L10564" s="2">
        <v>0</v>
      </c>
      <c r="M10564" s="2" t="str">
        <f>"601866"</f>
        <v>601866</v>
      </c>
      <c r="N10564" s="2" t="str">
        <f>"A453612732"</f>
        <v>A453612732</v>
      </c>
      <c r="O10564" s="2" t="str">
        <f>"3639.68"</f>
        <v>3639.68</v>
      </c>
      <c r="P10564" s="2">
        <v>12</v>
      </c>
      <c r="Q10564" s="2">
        <f>P10564*B10564</f>
        <v>4800</v>
      </c>
      <c r="R10564" s="2">
        <f>(Q10564-O10564)/O10564*100</f>
        <v>31.8797256901706</v>
      </c>
    </row>
    <row r="10565" spans="1:18">
      <c r="A10565" s="2" t="str">
        <f>"中航军B"</f>
        <v>中航军B</v>
      </c>
      <c r="B10565" s="2">
        <v>3000</v>
      </c>
      <c r="C10565" s="2">
        <v>3000</v>
      </c>
      <c r="D10565" s="2" t="str">
        <f>"人民币"</f>
        <v>人民币</v>
      </c>
      <c r="E10565" s="2">
        <v>0.972</v>
      </c>
      <c r="F10565" s="2">
        <v>-62</v>
      </c>
      <c r="G10565" s="2">
        <v>-2.16</v>
      </c>
      <c r="H10565" s="2"/>
      <c r="I10565" s="2">
        <v>2853</v>
      </c>
      <c r="J10565" s="2">
        <v>0.951</v>
      </c>
      <c r="K10565" s="2">
        <v>0</v>
      </c>
      <c r="L10565" s="2">
        <v>0</v>
      </c>
      <c r="M10565" s="2" t="str">
        <f>"150222"</f>
        <v>150222</v>
      </c>
      <c r="N10565" s="2" t="str">
        <f>"0157472516"</f>
        <v>0157472516</v>
      </c>
      <c r="O10565" s="2" t="str">
        <f>"2915.00"</f>
        <v>2915.00</v>
      </c>
      <c r="P10565" s="2">
        <v>1.1</v>
      </c>
      <c r="Q10565" s="2">
        <f>P10565*B10565</f>
        <v>3300</v>
      </c>
      <c r="R10565" s="2">
        <f>(Q10565-O10565)/O10565*100</f>
        <v>13.2075471698113</v>
      </c>
    </row>
    <row r="10566" spans="1:18">
      <c r="A10566" s="2" t="str">
        <f>"华贸物流"</f>
        <v>华贸物流</v>
      </c>
      <c r="B10566" s="2">
        <v>200</v>
      </c>
      <c r="C10566" s="2">
        <v>200</v>
      </c>
      <c r="D10566" s="2" t="str">
        <f>"人民币"</f>
        <v>人民币</v>
      </c>
      <c r="E10566" s="2">
        <v>16.576</v>
      </c>
      <c r="F10566" s="2">
        <v>-473.12</v>
      </c>
      <c r="G10566" s="2">
        <v>-14.27</v>
      </c>
      <c r="H10566" s="2"/>
      <c r="I10566" s="2">
        <v>2842</v>
      </c>
      <c r="J10566" s="2">
        <v>14.21</v>
      </c>
      <c r="K10566" s="2">
        <v>0</v>
      </c>
      <c r="L10566" s="2">
        <v>0</v>
      </c>
      <c r="M10566" s="2" t="str">
        <f>"603128"</f>
        <v>603128</v>
      </c>
      <c r="N10566" s="2" t="str">
        <f t="shared" ref="N10566:N10569" si="3153">"A453612732"</f>
        <v>A453612732</v>
      </c>
      <c r="O10566" s="2" t="str">
        <f>"3315.12"</f>
        <v>3315.12</v>
      </c>
      <c r="P10566" s="2">
        <v>20</v>
      </c>
      <c r="Q10566" s="2">
        <f>P10566*B10566</f>
        <v>4000</v>
      </c>
      <c r="R10566" s="2">
        <f>(Q10566-O10566)/O10566*100</f>
        <v>20.6592823185888</v>
      </c>
    </row>
    <row r="10567" spans="1:18">
      <c r="A10567" s="2" t="str">
        <f>"盛达矿业"</f>
        <v>盛达矿业</v>
      </c>
      <c r="B10567" s="2">
        <v>100</v>
      </c>
      <c r="C10567" s="2">
        <v>100</v>
      </c>
      <c r="D10567" s="2" t="str">
        <f>"人民币"</f>
        <v>人民币</v>
      </c>
      <c r="E10567" s="2">
        <v>38.308</v>
      </c>
      <c r="F10567" s="2">
        <v>-1175.77</v>
      </c>
      <c r="G10567" s="2">
        <v>-30.69</v>
      </c>
      <c r="H10567" s="2"/>
      <c r="I10567" s="2">
        <v>2655</v>
      </c>
      <c r="J10567" s="2">
        <v>26.55</v>
      </c>
      <c r="K10567" s="2">
        <v>0</v>
      </c>
      <c r="L10567" s="2">
        <v>100</v>
      </c>
      <c r="M10567" s="2" t="str">
        <f>"000603"</f>
        <v>000603</v>
      </c>
      <c r="N10567" s="2" t="str">
        <f>"0157472516"</f>
        <v>0157472516</v>
      </c>
      <c r="O10567" s="2" t="str">
        <f>"3830.77"</f>
        <v>3830.77</v>
      </c>
      <c r="P10567" s="2">
        <v>40</v>
      </c>
      <c r="Q10567" s="2">
        <f>P10567*B10567</f>
        <v>4000</v>
      </c>
      <c r="R10567" s="2">
        <f>(Q10567-O10567)/O10567*100</f>
        <v>4.41764971533138</v>
      </c>
    </row>
    <row r="10568" spans="1:18">
      <c r="A10568" s="2" t="str">
        <f>"大众交通"</f>
        <v>大众交通</v>
      </c>
      <c r="B10568" s="2">
        <v>100</v>
      </c>
      <c r="C10568" s="2">
        <v>100</v>
      </c>
      <c r="D10568" s="2" t="str">
        <f>"人民币"</f>
        <v>人民币</v>
      </c>
      <c r="E10568" s="2">
        <v>30.941</v>
      </c>
      <c r="F10568" s="2">
        <v>-1037.13</v>
      </c>
      <c r="G10568" s="2">
        <v>-33.52</v>
      </c>
      <c r="H10568" s="2"/>
      <c r="I10568" s="2">
        <v>2057</v>
      </c>
      <c r="J10568" s="2">
        <v>20.57</v>
      </c>
      <c r="K10568" s="2">
        <v>0</v>
      </c>
      <c r="L10568" s="2">
        <v>0</v>
      </c>
      <c r="M10568" s="2" t="str">
        <f>"600611"</f>
        <v>600611</v>
      </c>
      <c r="N10568" s="2" t="str">
        <f>"A453612732"</f>
        <v>A453612732</v>
      </c>
      <c r="O10568" s="2" t="str">
        <f>"3094.13"</f>
        <v>3094.13</v>
      </c>
      <c r="P10568" s="2">
        <v>28</v>
      </c>
      <c r="Q10568" s="2">
        <f>P10568*B10568</f>
        <v>2800</v>
      </c>
      <c r="R10568" s="2">
        <f>(Q10568-O10568)/O10568*100</f>
        <v>-9.50606470962759</v>
      </c>
    </row>
    <row r="10569" spans="1:18">
      <c r="A10569" s="2" t="str">
        <f>"中国中车"</f>
        <v>中国中车</v>
      </c>
      <c r="B10569" s="2">
        <v>100</v>
      </c>
      <c r="C10569" s="2">
        <v>100</v>
      </c>
      <c r="D10569" s="2" t="str">
        <f>"人民币"</f>
        <v>人民币</v>
      </c>
      <c r="E10569" s="2">
        <v>26.395</v>
      </c>
      <c r="F10569" s="2">
        <v>-631.5</v>
      </c>
      <c r="G10569" s="2">
        <v>-23.92</v>
      </c>
      <c r="H10569" s="2"/>
      <c r="I10569" s="2">
        <v>2008</v>
      </c>
      <c r="J10569" s="2">
        <v>20.08</v>
      </c>
      <c r="K10569" s="2">
        <v>0</v>
      </c>
      <c r="L10569" s="2">
        <v>100</v>
      </c>
      <c r="M10569" s="2" t="str">
        <f>"601766"</f>
        <v>601766</v>
      </c>
      <c r="N10569" s="2" t="str">
        <f>"A453612732"</f>
        <v>A453612732</v>
      </c>
      <c r="O10569" s="2" t="str">
        <f>"2639.50"</f>
        <v>2639.50</v>
      </c>
      <c r="P10569" s="2">
        <v>30</v>
      </c>
      <c r="Q10569" s="2">
        <f>P10569*B10569</f>
        <v>3000</v>
      </c>
      <c r="R10569" s="2">
        <f>(Q10569-O10569)/O10569*100</f>
        <v>13.6578897518469</v>
      </c>
    </row>
    <row r="10570" spans="1:18">
      <c r="A10570" s="2" t="s">
        <v>8</v>
      </c>
      <c r="B10570" s="2" t="s">
        <v>9</v>
      </c>
      <c r="C10570" s="4" t="s">
        <v>10</v>
      </c>
      <c r="D10570" s="4"/>
      <c r="E10570" s="4"/>
      <c r="F10570" s="2"/>
      <c r="G10570" s="2">
        <f>SUM(G10554:G10569)</f>
        <v>-178.38</v>
      </c>
      <c r="H10570" s="2"/>
      <c r="I10570" s="2"/>
      <c r="J10570" s="2"/>
      <c r="K10570" s="2"/>
      <c r="L10570" s="2"/>
      <c r="M10570" s="2"/>
      <c r="N10570" s="2"/>
      <c r="O10570" s="2"/>
      <c r="P10570" s="2"/>
      <c r="Q10570" s="2">
        <f>SUM(Q10554:Q10569)</f>
        <v>134800</v>
      </c>
      <c r="R10570" s="2"/>
    </row>
    <row r="10571" customFormat="1" spans="3:8">
      <c r="C10571" s="5"/>
      <c r="D10571" s="5"/>
      <c r="E10571" s="5"/>
      <c r="H10571" s="6">
        <v>42257</v>
      </c>
    </row>
    <row r="10572" customFormat="1" spans="10:10">
      <c r="J10572" s="6">
        <f>H10571+1</f>
        <v>42258</v>
      </c>
    </row>
    <row r="10573" customFormat="1" spans="2:11">
      <c r="B10573" t="s">
        <v>11</v>
      </c>
      <c r="K10573" s="7">
        <f ca="1">NOW()</f>
        <v>42259.9654398148</v>
      </c>
    </row>
    <row r="10574" customFormat="1" spans="9:9">
      <c r="I10574" t="e">
        <f>D10566+1</f>
        <v>#VALUE!</v>
      </c>
    </row>
    <row r="10575" customFormat="1"/>
    <row r="10576" spans="1:18">
      <c r="A10576" s="2" t="s">
        <v>0</v>
      </c>
      <c r="B10576" s="2" t="str">
        <f>"证券数量"</f>
        <v>证券数量</v>
      </c>
      <c r="C10576" s="2" t="s">
        <v>1</v>
      </c>
      <c r="D10576" s="2" t="str">
        <f>"价格币种"</f>
        <v>价格币种</v>
      </c>
      <c r="E10576" s="2" t="str">
        <f>"成本价"</f>
        <v>成本价</v>
      </c>
      <c r="F10576" s="2" t="str">
        <f>"浮动盈亏"</f>
        <v>浮动盈亏</v>
      </c>
      <c r="G10576" s="2" t="str">
        <f>"盈亏比例(%)"</f>
        <v>盈亏比例(%)</v>
      </c>
      <c r="H10576" s="2" t="str">
        <f>"折算汇率"</f>
        <v>折算汇率</v>
      </c>
      <c r="I10576" s="2" t="str">
        <f>"最新市值"</f>
        <v>最新市值</v>
      </c>
      <c r="J10576" s="2" t="str">
        <f>"当前价"</f>
        <v>当前价</v>
      </c>
      <c r="K10576" s="2" t="str">
        <f>"今买数量"</f>
        <v>今买数量</v>
      </c>
      <c r="L10576" s="2" t="str">
        <f>"今卖数量"</f>
        <v>今卖数量</v>
      </c>
      <c r="M10576" s="2" t="str">
        <f>"证券代码"</f>
        <v>证券代码</v>
      </c>
      <c r="N10576" s="2" t="str">
        <f>"股东代码"</f>
        <v>股东代码</v>
      </c>
      <c r="O10576" s="2" t="str">
        <f>"成本金额"</f>
        <v>成本金额</v>
      </c>
      <c r="P10576" s="2" t="s">
        <v>2</v>
      </c>
      <c r="Q10576" s="2"/>
      <c r="R10576" s="2" t="s">
        <v>3</v>
      </c>
    </row>
    <row r="10577" spans="1:18">
      <c r="A10577" s="2" t="s">
        <v>4</v>
      </c>
      <c r="B10577" s="9" t="s">
        <v>5</v>
      </c>
      <c r="C10577" s="9" t="s">
        <v>5</v>
      </c>
      <c r="D10577" s="2" t="str">
        <f t="shared" ref="D10577:D10592" si="3154">"人民币"</f>
        <v>人民币</v>
      </c>
      <c r="E10577" s="2">
        <v>19.758</v>
      </c>
      <c r="F10577" s="2">
        <v>-1294.53</v>
      </c>
      <c r="G10577" s="2">
        <v>-8.19</v>
      </c>
      <c r="H10577" s="9" t="s">
        <v>6</v>
      </c>
      <c r="I10577" s="2">
        <v>14512</v>
      </c>
      <c r="J10577" s="2">
        <v>18.14</v>
      </c>
      <c r="K10577" s="2">
        <v>0</v>
      </c>
      <c r="L10577" s="2">
        <v>0</v>
      </c>
      <c r="M10577" s="2" t="str">
        <f>"000936"</f>
        <v>000936</v>
      </c>
      <c r="N10577" s="2" t="str">
        <f t="shared" ref="N10577:N10580" si="3155">"0157472516"</f>
        <v>0157472516</v>
      </c>
      <c r="O10577" s="2" t="str">
        <f>"15806.53"</f>
        <v>15806.53</v>
      </c>
      <c r="P10577" s="2">
        <v>30</v>
      </c>
      <c r="Q10577" s="2">
        <f t="shared" ref="Q10577:Q10592" si="3156">P10577*B10577</f>
        <v>24000</v>
      </c>
      <c r="R10577" s="2">
        <f t="shared" ref="R10577:R10592" si="3157">(Q10577-O10577)/O10577*100</f>
        <v>51.835981711356</v>
      </c>
    </row>
    <row r="10578" spans="1:18">
      <c r="A10578" s="2" t="str">
        <f>"创业板B"</f>
        <v>创业板B</v>
      </c>
      <c r="B10578" s="2">
        <v>10000</v>
      </c>
      <c r="C10578" s="2">
        <v>10000</v>
      </c>
      <c r="D10578" s="2" t="str">
        <f>"人民币"</f>
        <v>人民币</v>
      </c>
      <c r="E10578" s="2">
        <v>1.116</v>
      </c>
      <c r="F10578" s="2">
        <v>-927.5</v>
      </c>
      <c r="G10578" s="2">
        <v>-8.33</v>
      </c>
      <c r="H10578" s="2"/>
      <c r="I10578" s="2">
        <v>10230</v>
      </c>
      <c r="J10578" s="2">
        <v>1.023</v>
      </c>
      <c r="K10578" s="2">
        <v>0</v>
      </c>
      <c r="L10578" s="2">
        <v>0</v>
      </c>
      <c r="M10578" s="2" t="str">
        <f>"150153"</f>
        <v>150153</v>
      </c>
      <c r="N10578" s="2" t="str">
        <f>"0157472516"</f>
        <v>0157472516</v>
      </c>
      <c r="O10578" s="2" t="str">
        <f>"11157.50"</f>
        <v>11157.50</v>
      </c>
      <c r="P10578" s="2">
        <v>1.3</v>
      </c>
      <c r="Q10578" s="2">
        <f>P10578*B10578</f>
        <v>13000</v>
      </c>
      <c r="R10578" s="2">
        <f>(Q10578-O10578)/O10578*100</f>
        <v>16.5135559041004</v>
      </c>
    </row>
    <row r="10579" spans="1:18">
      <c r="A10579" s="2" t="s">
        <v>7</v>
      </c>
      <c r="B10579" s="2">
        <v>600</v>
      </c>
      <c r="C10579" s="2">
        <v>600</v>
      </c>
      <c r="D10579" s="2" t="str">
        <f>"人民币"</f>
        <v>人民币</v>
      </c>
      <c r="E10579" s="2">
        <v>17.548</v>
      </c>
      <c r="F10579" s="2">
        <v>-310.88</v>
      </c>
      <c r="G10579" s="2">
        <v>-2.95</v>
      </c>
      <c r="H10579" s="2"/>
      <c r="I10579" s="2">
        <v>10218</v>
      </c>
      <c r="J10579" s="2">
        <v>17.03</v>
      </c>
      <c r="K10579" s="2">
        <v>0</v>
      </c>
      <c r="L10579" s="2">
        <v>0</v>
      </c>
      <c r="M10579" s="2" t="str">
        <f>"600008"</f>
        <v>600008</v>
      </c>
      <c r="N10579" s="2" t="str">
        <f t="shared" ref="N10579:N10582" si="3158">"A453612732"</f>
        <v>A453612732</v>
      </c>
      <c r="O10579" s="2" t="str">
        <f>"10528.88"</f>
        <v>10528.88</v>
      </c>
      <c r="P10579" s="2">
        <v>25</v>
      </c>
      <c r="Q10579" s="2">
        <f>P10579*B10579</f>
        <v>15000</v>
      </c>
      <c r="R10579" s="2">
        <f>(Q10579-O10579)/O10579*100</f>
        <v>42.4652954540274</v>
      </c>
    </row>
    <row r="10580" spans="1:18">
      <c r="A10580" s="2" t="str">
        <f>"华英农业"</f>
        <v>华英农业</v>
      </c>
      <c r="B10580" s="2">
        <v>600</v>
      </c>
      <c r="C10580" s="2">
        <v>300</v>
      </c>
      <c r="D10580" s="2" t="str">
        <f>"人民币"</f>
        <v>人民币</v>
      </c>
      <c r="E10580" s="2">
        <v>14.948</v>
      </c>
      <c r="F10580" s="2">
        <v>-418.66</v>
      </c>
      <c r="G10580" s="2">
        <v>-4.67</v>
      </c>
      <c r="H10580" s="2"/>
      <c r="I10580" s="2">
        <v>8550</v>
      </c>
      <c r="J10580" s="2">
        <v>14.25</v>
      </c>
      <c r="K10580" s="2">
        <v>300</v>
      </c>
      <c r="L10580" s="2">
        <v>0</v>
      </c>
      <c r="M10580" s="2" t="str">
        <f>"002321"</f>
        <v>002321</v>
      </c>
      <c r="N10580" s="2" t="str">
        <f>"0157472516"</f>
        <v>0157472516</v>
      </c>
      <c r="O10580" s="2" t="str">
        <f>"8968.66"</f>
        <v>8968.66</v>
      </c>
      <c r="P10580" s="2">
        <v>25</v>
      </c>
      <c r="Q10580" s="2">
        <f>P10580*B10580</f>
        <v>15000</v>
      </c>
      <c r="R10580" s="2">
        <f>(Q10580-O10580)/O10580*100</f>
        <v>67.2490650777262</v>
      </c>
    </row>
    <row r="10581" spans="1:18">
      <c r="A10581" s="2" t="str">
        <f>"*ST阳化"</f>
        <v>*ST阳化</v>
      </c>
      <c r="B10581" s="2">
        <v>900</v>
      </c>
      <c r="C10581" s="2">
        <v>600</v>
      </c>
      <c r="D10581" s="2" t="str">
        <f>"人民币"</f>
        <v>人民币</v>
      </c>
      <c r="E10581" s="2">
        <v>7.599</v>
      </c>
      <c r="F10581" s="2">
        <v>-80.2</v>
      </c>
      <c r="G10581" s="2">
        <v>-1.17</v>
      </c>
      <c r="H10581" s="2"/>
      <c r="I10581" s="2">
        <v>6759</v>
      </c>
      <c r="J10581" s="2">
        <v>7.51</v>
      </c>
      <c r="K10581" s="2">
        <v>300</v>
      </c>
      <c r="L10581" s="2">
        <v>0</v>
      </c>
      <c r="M10581" s="2" t="str">
        <f>"600691"</f>
        <v>600691</v>
      </c>
      <c r="N10581" s="2" t="str">
        <f>"A453612732"</f>
        <v>A453612732</v>
      </c>
      <c r="O10581" s="2" t="str">
        <f>"6839.20"</f>
        <v>6839.20</v>
      </c>
      <c r="P10581" s="2">
        <v>11</v>
      </c>
      <c r="Q10581" s="2">
        <f>P10581*B10581</f>
        <v>9900</v>
      </c>
      <c r="R10581" s="2">
        <f>(Q10581-O10581)/O10581*100</f>
        <v>44.7537723710376</v>
      </c>
    </row>
    <row r="10582" spans="1:18">
      <c r="A10582" s="2" t="str">
        <f>"雪峰科技"</f>
        <v>雪峰科技</v>
      </c>
      <c r="B10582" s="2">
        <v>200</v>
      </c>
      <c r="C10582" s="2">
        <v>100</v>
      </c>
      <c r="D10582" s="2" t="str">
        <f>"人民币"</f>
        <v>人民币</v>
      </c>
      <c r="E10582" s="2">
        <v>37.898</v>
      </c>
      <c r="F10582" s="2">
        <v>-1239.59</v>
      </c>
      <c r="G10582" s="2">
        <v>-16.35</v>
      </c>
      <c r="H10582" s="2"/>
      <c r="I10582" s="2">
        <v>6340</v>
      </c>
      <c r="J10582" s="2">
        <v>31.7</v>
      </c>
      <c r="K10582" s="2">
        <v>100</v>
      </c>
      <c r="L10582" s="2">
        <v>0</v>
      </c>
      <c r="M10582" s="2" t="str">
        <f>"603227"</f>
        <v>603227</v>
      </c>
      <c r="N10582" s="2" t="str">
        <f>"A453612732"</f>
        <v>A453612732</v>
      </c>
      <c r="O10582" s="2" t="str">
        <f>"7579.59"</f>
        <v>7579.59</v>
      </c>
      <c r="P10582" s="2">
        <v>42</v>
      </c>
      <c r="Q10582" s="2">
        <f>P10582*B10582</f>
        <v>8400</v>
      </c>
      <c r="R10582" s="2">
        <f>(Q10582-O10582)/O10582*100</f>
        <v>10.8239363870605</v>
      </c>
    </row>
    <row r="10583" spans="1:18">
      <c r="A10583" s="2" t="str">
        <f>"三花股份"</f>
        <v>三花股份</v>
      </c>
      <c r="B10583" s="2">
        <v>400</v>
      </c>
      <c r="C10583" s="2">
        <v>400</v>
      </c>
      <c r="D10583" s="2" t="str">
        <f>"人民币"</f>
        <v>人民币</v>
      </c>
      <c r="E10583" s="2">
        <v>13.737</v>
      </c>
      <c r="F10583" s="2">
        <v>69.25</v>
      </c>
      <c r="G10583" s="2">
        <v>1.26</v>
      </c>
      <c r="H10583" s="2"/>
      <c r="I10583" s="2">
        <v>5564</v>
      </c>
      <c r="J10583" s="2">
        <v>13.91</v>
      </c>
      <c r="K10583" s="2">
        <v>0</v>
      </c>
      <c r="L10583" s="2">
        <v>0</v>
      </c>
      <c r="M10583" s="2" t="str">
        <f>"002050"</f>
        <v>002050</v>
      </c>
      <c r="N10583" s="2" t="str">
        <f t="shared" ref="N10583:N10588" si="3159">"0157472516"</f>
        <v>0157472516</v>
      </c>
      <c r="O10583" s="2" t="str">
        <f>"5494.75"</f>
        <v>5494.75</v>
      </c>
      <c r="P10583" s="2">
        <v>20</v>
      </c>
      <c r="Q10583" s="2">
        <f>P10583*B10583</f>
        <v>8000</v>
      </c>
      <c r="R10583" s="2">
        <f>(Q10583-O10583)/O10583*100</f>
        <v>45.5935210883116</v>
      </c>
    </row>
    <row r="10584" spans="1:18">
      <c r="A10584" s="2" t="str">
        <f>"农 产 品"</f>
        <v>农 产 品</v>
      </c>
      <c r="B10584" s="2">
        <v>200</v>
      </c>
      <c r="C10584" s="2">
        <v>200</v>
      </c>
      <c r="D10584" s="2" t="str">
        <f>"人民币"</f>
        <v>人民币</v>
      </c>
      <c r="E10584" s="2">
        <v>25.665</v>
      </c>
      <c r="F10584" s="2">
        <v>-601</v>
      </c>
      <c r="G10584" s="2">
        <v>-11.71</v>
      </c>
      <c r="H10584" s="2"/>
      <c r="I10584" s="2">
        <v>4532</v>
      </c>
      <c r="J10584" s="2">
        <v>22.66</v>
      </c>
      <c r="K10584" s="2">
        <v>0</v>
      </c>
      <c r="L10584" s="2">
        <v>0</v>
      </c>
      <c r="M10584" s="2" t="str">
        <f>"000061"</f>
        <v>000061</v>
      </c>
      <c r="N10584" s="2" t="str">
        <f>"0157472516"</f>
        <v>0157472516</v>
      </c>
      <c r="O10584" s="2" t="str">
        <f>"5133.00"</f>
        <v>5133.00</v>
      </c>
      <c r="P10584" s="2">
        <v>35</v>
      </c>
      <c r="Q10584" s="2">
        <f>P10584*B10584</f>
        <v>7000</v>
      </c>
      <c r="R10584" s="2">
        <f>(Q10584-O10584)/O10584*100</f>
        <v>36.3724917202416</v>
      </c>
    </row>
    <row r="10585" spans="1:18">
      <c r="A10585" s="2" t="str">
        <f>"北京城建"</f>
        <v>北京城建</v>
      </c>
      <c r="B10585" s="2">
        <v>200</v>
      </c>
      <c r="C10585" s="2">
        <v>200</v>
      </c>
      <c r="D10585" s="2" t="str">
        <f>"人民币"</f>
        <v>人民币</v>
      </c>
      <c r="E10585" s="2">
        <v>24.605</v>
      </c>
      <c r="F10585" s="2">
        <v>-394.99</v>
      </c>
      <c r="G10585" s="2">
        <v>-8.03</v>
      </c>
      <c r="H10585" s="2"/>
      <c r="I10585" s="2">
        <v>4526</v>
      </c>
      <c r="J10585" s="2">
        <v>22.63</v>
      </c>
      <c r="K10585" s="2">
        <v>0</v>
      </c>
      <c r="L10585" s="2">
        <v>0</v>
      </c>
      <c r="M10585" s="2" t="str">
        <f>"600266"</f>
        <v>600266</v>
      </c>
      <c r="N10585" s="2" t="str">
        <f t="shared" ref="N10585:N10587" si="3160">"A453612732"</f>
        <v>A453612732</v>
      </c>
      <c r="O10585" s="2" t="str">
        <f>"4920.99"</f>
        <v>4920.99</v>
      </c>
      <c r="P10585" s="2">
        <v>28</v>
      </c>
      <c r="Q10585" s="2">
        <f>P10585*B10585</f>
        <v>5600</v>
      </c>
      <c r="R10585" s="2">
        <f>(Q10585-O10585)/O10585*100</f>
        <v>13.7982397850839</v>
      </c>
    </row>
    <row r="10586" spans="1:18">
      <c r="A10586" s="2" t="str">
        <f>"上汽集团"</f>
        <v>上汽集团</v>
      </c>
      <c r="B10586" s="2">
        <v>200</v>
      </c>
      <c r="C10586" s="2">
        <v>200</v>
      </c>
      <c r="D10586" s="2" t="str">
        <f>"人民币"</f>
        <v>人民币</v>
      </c>
      <c r="E10586" s="2">
        <v>24.736</v>
      </c>
      <c r="F10586" s="2">
        <v>-449.12</v>
      </c>
      <c r="G10586" s="2">
        <v>-9.08</v>
      </c>
      <c r="H10586" s="2"/>
      <c r="I10586" s="2">
        <v>4498</v>
      </c>
      <c r="J10586" s="2">
        <v>22.49</v>
      </c>
      <c r="K10586" s="2">
        <v>0</v>
      </c>
      <c r="L10586" s="2">
        <v>0</v>
      </c>
      <c r="M10586" s="2" t="str">
        <f>"600104"</f>
        <v>600104</v>
      </c>
      <c r="N10586" s="2" t="str">
        <f>"A453612732"</f>
        <v>A453612732</v>
      </c>
      <c r="O10586" s="2" t="str">
        <f>"4947.12"</f>
        <v>4947.12</v>
      </c>
      <c r="P10586" s="2">
        <v>35</v>
      </c>
      <c r="Q10586" s="2">
        <f>P10586*B10586</f>
        <v>7000</v>
      </c>
      <c r="R10586" s="2">
        <f>(Q10586-O10586)/O10586*100</f>
        <v>41.4964666310904</v>
      </c>
    </row>
    <row r="10587" spans="1:18">
      <c r="A10587" s="2" t="str">
        <f>"中海集运"</f>
        <v>中海集运</v>
      </c>
      <c r="B10587" s="2">
        <v>400</v>
      </c>
      <c r="C10587" s="2">
        <v>400</v>
      </c>
      <c r="D10587" s="2" t="str">
        <f>"人民币"</f>
        <v>人民币</v>
      </c>
      <c r="E10587" s="2">
        <v>9.099</v>
      </c>
      <c r="F10587" s="2">
        <v>-167.68</v>
      </c>
      <c r="G10587" s="2">
        <v>-4.6</v>
      </c>
      <c r="H10587" s="2"/>
      <c r="I10587" s="2">
        <v>3472</v>
      </c>
      <c r="J10587" s="2">
        <v>8.68</v>
      </c>
      <c r="K10587" s="2">
        <v>0</v>
      </c>
      <c r="L10587" s="2">
        <v>0</v>
      </c>
      <c r="M10587" s="2" t="str">
        <f>"601866"</f>
        <v>601866</v>
      </c>
      <c r="N10587" s="2" t="str">
        <f>"A453612732"</f>
        <v>A453612732</v>
      </c>
      <c r="O10587" s="2" t="str">
        <f>"3639.68"</f>
        <v>3639.68</v>
      </c>
      <c r="P10587" s="2">
        <v>12</v>
      </c>
      <c r="Q10587" s="2">
        <f>P10587*B10587</f>
        <v>4800</v>
      </c>
      <c r="R10587" s="2">
        <f>(Q10587-O10587)/O10587*100</f>
        <v>31.8797256901706</v>
      </c>
    </row>
    <row r="10588" spans="1:18">
      <c r="A10588" s="2" t="str">
        <f>"中航军B"</f>
        <v>中航军B</v>
      </c>
      <c r="B10588" s="2">
        <v>3000</v>
      </c>
      <c r="C10588" s="2">
        <v>3000</v>
      </c>
      <c r="D10588" s="2" t="str">
        <f>"人民币"</f>
        <v>人民币</v>
      </c>
      <c r="E10588" s="2">
        <v>0.972</v>
      </c>
      <c r="F10588" s="2">
        <v>-62</v>
      </c>
      <c r="G10588" s="2">
        <v>-2.16</v>
      </c>
      <c r="H10588" s="2"/>
      <c r="I10588" s="2">
        <v>2853</v>
      </c>
      <c r="J10588" s="2">
        <v>0.951</v>
      </c>
      <c r="K10588" s="2">
        <v>0</v>
      </c>
      <c r="L10588" s="2">
        <v>0</v>
      </c>
      <c r="M10588" s="2" t="str">
        <f>"150222"</f>
        <v>150222</v>
      </c>
      <c r="N10588" s="2" t="str">
        <f>"0157472516"</f>
        <v>0157472516</v>
      </c>
      <c r="O10588" s="2" t="str">
        <f>"2915.00"</f>
        <v>2915.00</v>
      </c>
      <c r="P10588" s="2">
        <v>1.1</v>
      </c>
      <c r="Q10588" s="2">
        <f>P10588*B10588</f>
        <v>3300</v>
      </c>
      <c r="R10588" s="2">
        <f>(Q10588-O10588)/O10588*100</f>
        <v>13.2075471698113</v>
      </c>
    </row>
    <row r="10589" spans="1:18">
      <c r="A10589" s="2" t="str">
        <f>"华贸物流"</f>
        <v>华贸物流</v>
      </c>
      <c r="B10589" s="2">
        <v>200</v>
      </c>
      <c r="C10589" s="2">
        <v>200</v>
      </c>
      <c r="D10589" s="2" t="str">
        <f>"人民币"</f>
        <v>人民币</v>
      </c>
      <c r="E10589" s="2">
        <v>16.576</v>
      </c>
      <c r="F10589" s="2">
        <v>-473.12</v>
      </c>
      <c r="G10589" s="2">
        <v>-14.27</v>
      </c>
      <c r="H10589" s="2"/>
      <c r="I10589" s="2">
        <v>2842</v>
      </c>
      <c r="J10589" s="2">
        <v>14.21</v>
      </c>
      <c r="K10589" s="2">
        <v>0</v>
      </c>
      <c r="L10589" s="2">
        <v>0</v>
      </c>
      <c r="M10589" s="2" t="str">
        <f>"603128"</f>
        <v>603128</v>
      </c>
      <c r="N10589" s="2" t="str">
        <f t="shared" ref="N10589:N10592" si="3161">"A453612732"</f>
        <v>A453612732</v>
      </c>
      <c r="O10589" s="2" t="str">
        <f>"3315.12"</f>
        <v>3315.12</v>
      </c>
      <c r="P10589" s="2">
        <v>20</v>
      </c>
      <c r="Q10589" s="2">
        <f>P10589*B10589</f>
        <v>4000</v>
      </c>
      <c r="R10589" s="2">
        <f>(Q10589-O10589)/O10589*100</f>
        <v>20.6592823185888</v>
      </c>
    </row>
    <row r="10590" spans="1:18">
      <c r="A10590" s="2" t="str">
        <f>"盛达矿业"</f>
        <v>盛达矿业</v>
      </c>
      <c r="B10590" s="2">
        <v>100</v>
      </c>
      <c r="C10590" s="2">
        <v>100</v>
      </c>
      <c r="D10590" s="2" t="str">
        <f>"人民币"</f>
        <v>人民币</v>
      </c>
      <c r="E10590" s="2">
        <v>38.308</v>
      </c>
      <c r="F10590" s="2">
        <v>-1175.77</v>
      </c>
      <c r="G10590" s="2">
        <v>-30.69</v>
      </c>
      <c r="H10590" s="2"/>
      <c r="I10590" s="2">
        <v>2655</v>
      </c>
      <c r="J10590" s="2">
        <v>26.55</v>
      </c>
      <c r="K10590" s="2">
        <v>0</v>
      </c>
      <c r="L10590" s="2">
        <v>100</v>
      </c>
      <c r="M10590" s="2" t="str">
        <f>"000603"</f>
        <v>000603</v>
      </c>
      <c r="N10590" s="2" t="str">
        <f>"0157472516"</f>
        <v>0157472516</v>
      </c>
      <c r="O10590" s="2" t="str">
        <f>"3830.77"</f>
        <v>3830.77</v>
      </c>
      <c r="P10590" s="2">
        <v>40</v>
      </c>
      <c r="Q10590" s="2">
        <f>P10590*B10590</f>
        <v>4000</v>
      </c>
      <c r="R10590" s="2">
        <f>(Q10590-O10590)/O10590*100</f>
        <v>4.41764971533138</v>
      </c>
    </row>
    <row r="10591" spans="1:18">
      <c r="A10591" s="2" t="str">
        <f>"大众交通"</f>
        <v>大众交通</v>
      </c>
      <c r="B10591" s="2">
        <v>100</v>
      </c>
      <c r="C10591" s="2">
        <v>100</v>
      </c>
      <c r="D10591" s="2" t="str">
        <f>"人民币"</f>
        <v>人民币</v>
      </c>
      <c r="E10591" s="2">
        <v>30.941</v>
      </c>
      <c r="F10591" s="2">
        <v>-1037.13</v>
      </c>
      <c r="G10591" s="2">
        <v>-33.52</v>
      </c>
      <c r="H10591" s="2"/>
      <c r="I10591" s="2">
        <v>2057</v>
      </c>
      <c r="J10591" s="2">
        <v>20.57</v>
      </c>
      <c r="K10591" s="2">
        <v>0</v>
      </c>
      <c r="L10591" s="2">
        <v>0</v>
      </c>
      <c r="M10591" s="2" t="str">
        <f>"600611"</f>
        <v>600611</v>
      </c>
      <c r="N10591" s="2" t="str">
        <f>"A453612732"</f>
        <v>A453612732</v>
      </c>
      <c r="O10591" s="2" t="str">
        <f>"3094.13"</f>
        <v>3094.13</v>
      </c>
      <c r="P10591" s="2">
        <v>28</v>
      </c>
      <c r="Q10591" s="2">
        <f>P10591*B10591</f>
        <v>2800</v>
      </c>
      <c r="R10591" s="2">
        <f>(Q10591-O10591)/O10591*100</f>
        <v>-9.50606470962759</v>
      </c>
    </row>
    <row r="10592" spans="1:18">
      <c r="A10592" s="2" t="str">
        <f>"中国中车"</f>
        <v>中国中车</v>
      </c>
      <c r="B10592" s="2">
        <v>100</v>
      </c>
      <c r="C10592" s="2">
        <v>100</v>
      </c>
      <c r="D10592" s="2" t="str">
        <f>"人民币"</f>
        <v>人民币</v>
      </c>
      <c r="E10592" s="2">
        <v>26.395</v>
      </c>
      <c r="F10592" s="2">
        <v>-631.5</v>
      </c>
      <c r="G10592" s="2">
        <v>-23.92</v>
      </c>
      <c r="H10592" s="2"/>
      <c r="I10592" s="2">
        <v>2008</v>
      </c>
      <c r="J10592" s="2">
        <v>20.08</v>
      </c>
      <c r="K10592" s="2">
        <v>0</v>
      </c>
      <c r="L10592" s="2">
        <v>100</v>
      </c>
      <c r="M10592" s="2" t="str">
        <f>"601766"</f>
        <v>601766</v>
      </c>
      <c r="N10592" s="2" t="str">
        <f>"A453612732"</f>
        <v>A453612732</v>
      </c>
      <c r="O10592" s="2" t="str">
        <f>"2639.50"</f>
        <v>2639.50</v>
      </c>
      <c r="P10592" s="2">
        <v>30</v>
      </c>
      <c r="Q10592" s="2">
        <f>P10592*B10592</f>
        <v>3000</v>
      </c>
      <c r="R10592" s="2">
        <f>(Q10592-O10592)/O10592*100</f>
        <v>13.6578897518469</v>
      </c>
    </row>
    <row r="10593" spans="1:18">
      <c r="A10593" s="2" t="s">
        <v>8</v>
      </c>
      <c r="B10593" s="2" t="s">
        <v>9</v>
      </c>
      <c r="C10593" s="4" t="s">
        <v>10</v>
      </c>
      <c r="D10593" s="4"/>
      <c r="E10593" s="4"/>
      <c r="F10593" s="2"/>
      <c r="G10593" s="2">
        <f>SUM(G10577:G10592)</f>
        <v>-178.38</v>
      </c>
      <c r="H10593" s="2"/>
      <c r="I10593" s="2"/>
      <c r="J10593" s="2"/>
      <c r="K10593" s="2"/>
      <c r="L10593" s="2"/>
      <c r="M10593" s="2"/>
      <c r="N10593" s="2"/>
      <c r="O10593" s="2"/>
      <c r="P10593" s="2"/>
      <c r="Q10593" s="2">
        <f>SUM(Q10577:Q10592)</f>
        <v>134800</v>
      </c>
      <c r="R10593" s="2"/>
    </row>
    <row r="10594" customFormat="1"/>
    <row r="10595" customFormat="1"/>
    <row r="10596" spans="2:18">
      <c r="B10596" s="2" t="str">
        <f>"币种"</f>
        <v>币种</v>
      </c>
      <c r="C10596" s="2" t="str">
        <f>"余额"</f>
        <v>余额</v>
      </c>
      <c r="D10596" s="2" t="str">
        <f>"可用"</f>
        <v>可用</v>
      </c>
      <c r="E10596" s="2" t="str">
        <f>"可取"</f>
        <v>可取</v>
      </c>
      <c r="F10596" s="2" t="str">
        <f>"参考市值"</f>
        <v>参考市值</v>
      </c>
      <c r="G10596" s="2" t="str">
        <f>"资产"</f>
        <v>资产</v>
      </c>
      <c r="H10596" s="2" t="str">
        <f>"盈亏"</f>
        <v>盈亏</v>
      </c>
      <c r="I10596" s="2"/>
      <c r="J10596" s="2"/>
      <c r="K10596" s="2"/>
      <c r="L10596" s="2"/>
      <c r="M10596" s="2"/>
      <c r="N10596" s="2"/>
      <c r="O10596" s="2"/>
      <c r="P10596" s="2"/>
      <c r="Q10596" s="2"/>
      <c r="R10596" s="2"/>
    </row>
    <row r="10597" spans="2:18">
      <c r="B10597" s="2" t="str">
        <f>"人民币"</f>
        <v>人民币</v>
      </c>
      <c r="C10597" s="2" t="str">
        <f>"5508.71"</f>
        <v>5508.71</v>
      </c>
      <c r="D10597" s="2" t="str">
        <f>"138.54"</f>
        <v>138.54</v>
      </c>
      <c r="E10597" s="2" t="str">
        <f>"138.54"</f>
        <v>138.54</v>
      </c>
      <c r="F10597" s="2" t="str">
        <f>"91616.00"</f>
        <v>91616.00</v>
      </c>
      <c r="G10597" s="2" t="str">
        <f>"91754.54"</f>
        <v>91754.54</v>
      </c>
      <c r="H10597" s="2" t="str">
        <f>"-9194.42"</f>
        <v>-9194.42</v>
      </c>
      <c r="I10597" s="2"/>
      <c r="J10597" s="2"/>
      <c r="K10597" s="2"/>
      <c r="L10597" s="2"/>
      <c r="M10597" s="2"/>
      <c r="N10597" s="2"/>
      <c r="O10597" s="2"/>
      <c r="P10597" s="2"/>
      <c r="Q10597" s="2"/>
      <c r="R10597" s="2"/>
    </row>
    <row r="10598" spans="2:18"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  <c r="R10598" s="8"/>
    </row>
    <row r="10599" spans="2:19">
      <c r="B10599" s="2" t="s">
        <v>0</v>
      </c>
      <c r="C10599" s="2" t="str">
        <f>"证券数量"</f>
        <v>证券数量</v>
      </c>
      <c r="D10599" s="2" t="s">
        <v>1</v>
      </c>
      <c r="E10599" s="2" t="str">
        <f>"价格币种"</f>
        <v>价格币种</v>
      </c>
      <c r="F10599" s="2" t="str">
        <f>"成本价"</f>
        <v>成本价</v>
      </c>
      <c r="G10599" s="2" t="str">
        <f>"浮动盈亏"</f>
        <v>浮动盈亏</v>
      </c>
      <c r="H10599" s="2" t="str">
        <f>"盈亏比例(%)"</f>
        <v>盈亏比例(%)</v>
      </c>
      <c r="I10599" s="2" t="str">
        <f>"折算汇率"</f>
        <v>折算汇率</v>
      </c>
      <c r="J10599" s="2" t="str">
        <f>"最新市值"</f>
        <v>最新市值</v>
      </c>
      <c r="K10599" s="2" t="str">
        <f>"当前价"</f>
        <v>当前价</v>
      </c>
      <c r="L10599" s="2" t="str">
        <f>"今买数量"</f>
        <v>今买数量</v>
      </c>
      <c r="M10599" s="2" t="str">
        <f>"今卖数量"</f>
        <v>今卖数量</v>
      </c>
      <c r="N10599" s="2" t="str">
        <f>"证券代码"</f>
        <v>证券代码</v>
      </c>
      <c r="O10599" s="2" t="str">
        <f>"股东代码"</f>
        <v>股东代码</v>
      </c>
      <c r="P10599" s="2" t="str">
        <f>"成本金额"</f>
        <v>成本金额</v>
      </c>
      <c r="Q10599" s="2" t="s">
        <v>2</v>
      </c>
      <c r="R10599" s="2"/>
      <c r="S10599" s="2" t="s">
        <v>3</v>
      </c>
    </row>
    <row r="10600" spans="2:19">
      <c r="B10600" s="2" t="s">
        <v>4</v>
      </c>
      <c r="C10600" s="9" t="s">
        <v>5</v>
      </c>
      <c r="D10600" s="9" t="s">
        <v>5</v>
      </c>
      <c r="E10600" s="2" t="str">
        <f t="shared" ref="E10600:E10615" si="3162">"人民币"</f>
        <v>人民币</v>
      </c>
      <c r="F10600" s="2">
        <v>19.758</v>
      </c>
      <c r="G10600" s="2">
        <v>-1294.53</v>
      </c>
      <c r="H10600" s="2">
        <v>-8.19</v>
      </c>
      <c r="I10600" s="9" t="s">
        <v>6</v>
      </c>
      <c r="J10600" s="2">
        <v>14512</v>
      </c>
      <c r="K10600" s="2">
        <v>18.14</v>
      </c>
      <c r="L10600" s="2">
        <v>0</v>
      </c>
      <c r="M10600" s="2">
        <v>0</v>
      </c>
      <c r="N10600" s="2" t="str">
        <f>"000936"</f>
        <v>000936</v>
      </c>
      <c r="O10600" s="2" t="str">
        <f t="shared" ref="O10600:O10603" si="3163">"0157472516"</f>
        <v>0157472516</v>
      </c>
      <c r="P10600" s="2" t="str">
        <f>"15806.53"</f>
        <v>15806.53</v>
      </c>
      <c r="Q10600" s="2">
        <v>30</v>
      </c>
      <c r="R10600" s="2">
        <f t="shared" ref="R10600:R10615" si="3164">Q10600*C10600</f>
        <v>24000</v>
      </c>
      <c r="S10600" s="2">
        <f t="shared" ref="S10600:S10615" si="3165">(R10600-P10600)/P10600*100</f>
        <v>51.835981711356</v>
      </c>
    </row>
    <row r="10601" spans="2:19">
      <c r="B10601" s="2" t="str">
        <f>"创业板B"</f>
        <v>创业板B</v>
      </c>
      <c r="C10601" s="2">
        <v>10000</v>
      </c>
      <c r="D10601" s="2">
        <v>10000</v>
      </c>
      <c r="E10601" s="2" t="str">
        <f>"人民币"</f>
        <v>人民币</v>
      </c>
      <c r="F10601" s="2">
        <v>1.116</v>
      </c>
      <c r="G10601" s="2">
        <v>-927.5</v>
      </c>
      <c r="H10601" s="2">
        <v>-8.33</v>
      </c>
      <c r="I10601" s="2"/>
      <c r="J10601" s="2">
        <v>10230</v>
      </c>
      <c r="K10601" s="2">
        <v>1.023</v>
      </c>
      <c r="L10601" s="2">
        <v>0</v>
      </c>
      <c r="M10601" s="2">
        <v>0</v>
      </c>
      <c r="N10601" s="2" t="str">
        <f>"150153"</f>
        <v>150153</v>
      </c>
      <c r="O10601" s="2" t="str">
        <f>"0157472516"</f>
        <v>0157472516</v>
      </c>
      <c r="P10601" s="2" t="str">
        <f>"11157.50"</f>
        <v>11157.50</v>
      </c>
      <c r="Q10601" s="2">
        <v>1.3</v>
      </c>
      <c r="R10601" s="2">
        <f>Q10601*C10601</f>
        <v>13000</v>
      </c>
      <c r="S10601" s="2">
        <f>(R10601-P10601)/P10601*100</f>
        <v>16.5135559041004</v>
      </c>
    </row>
    <row r="10602" spans="2:19">
      <c r="B10602" s="2" t="s">
        <v>7</v>
      </c>
      <c r="C10602" s="2">
        <v>600</v>
      </c>
      <c r="D10602" s="2">
        <v>600</v>
      </c>
      <c r="E10602" s="2" t="str">
        <f>"人民币"</f>
        <v>人民币</v>
      </c>
      <c r="F10602" s="2">
        <v>17.548</v>
      </c>
      <c r="G10602" s="2">
        <v>-310.88</v>
      </c>
      <c r="H10602" s="2">
        <v>-2.95</v>
      </c>
      <c r="I10602" s="2"/>
      <c r="J10602" s="2">
        <v>10218</v>
      </c>
      <c r="K10602" s="2">
        <v>17.03</v>
      </c>
      <c r="L10602" s="2">
        <v>0</v>
      </c>
      <c r="M10602" s="2">
        <v>0</v>
      </c>
      <c r="N10602" s="2" t="str">
        <f>"600008"</f>
        <v>600008</v>
      </c>
      <c r="O10602" s="2" t="str">
        <f t="shared" ref="O10602:O10605" si="3166">"A453612732"</f>
        <v>A453612732</v>
      </c>
      <c r="P10602" s="2" t="str">
        <f>"10528.88"</f>
        <v>10528.88</v>
      </c>
      <c r="Q10602" s="2">
        <v>25</v>
      </c>
      <c r="R10602" s="2">
        <f>Q10602*C10602</f>
        <v>15000</v>
      </c>
      <c r="S10602" s="2">
        <f>(R10602-P10602)/P10602*100</f>
        <v>42.4652954540274</v>
      </c>
    </row>
    <row r="10603" spans="2:19">
      <c r="B10603" s="2" t="str">
        <f>"华英农业"</f>
        <v>华英农业</v>
      </c>
      <c r="C10603" s="2">
        <v>600</v>
      </c>
      <c r="D10603" s="2">
        <v>300</v>
      </c>
      <c r="E10603" s="2" t="str">
        <f>"人民币"</f>
        <v>人民币</v>
      </c>
      <c r="F10603" s="2">
        <v>14.948</v>
      </c>
      <c r="G10603" s="2">
        <v>-418.66</v>
      </c>
      <c r="H10603" s="2">
        <v>-4.67</v>
      </c>
      <c r="I10603" s="2"/>
      <c r="J10603" s="2">
        <v>8550</v>
      </c>
      <c r="K10603" s="2">
        <v>14.25</v>
      </c>
      <c r="L10603" s="2">
        <v>300</v>
      </c>
      <c r="M10603" s="2">
        <v>0</v>
      </c>
      <c r="N10603" s="2" t="str">
        <f>"002321"</f>
        <v>002321</v>
      </c>
      <c r="O10603" s="2" t="str">
        <f>"0157472516"</f>
        <v>0157472516</v>
      </c>
      <c r="P10603" s="2" t="str">
        <f>"8968.66"</f>
        <v>8968.66</v>
      </c>
      <c r="Q10603" s="2">
        <v>25</v>
      </c>
      <c r="R10603" s="2">
        <f>Q10603*C10603</f>
        <v>15000</v>
      </c>
      <c r="S10603" s="2">
        <f>(R10603-P10603)/P10603*100</f>
        <v>67.2490650777262</v>
      </c>
    </row>
    <row r="10604" spans="2:19">
      <c r="B10604" s="2" t="str">
        <f>"*ST阳化"</f>
        <v>*ST阳化</v>
      </c>
      <c r="C10604" s="2">
        <v>900</v>
      </c>
      <c r="D10604" s="2">
        <v>600</v>
      </c>
      <c r="E10604" s="2" t="str">
        <f>"人民币"</f>
        <v>人民币</v>
      </c>
      <c r="F10604" s="2">
        <v>7.599</v>
      </c>
      <c r="G10604" s="2">
        <v>-80.2</v>
      </c>
      <c r="H10604" s="2">
        <v>-1.17</v>
      </c>
      <c r="I10604" s="2"/>
      <c r="J10604" s="2">
        <v>6759</v>
      </c>
      <c r="K10604" s="2">
        <v>7.51</v>
      </c>
      <c r="L10604" s="2">
        <v>300</v>
      </c>
      <c r="M10604" s="2">
        <v>0</v>
      </c>
      <c r="N10604" s="2" t="str">
        <f>"600691"</f>
        <v>600691</v>
      </c>
      <c r="O10604" s="2" t="str">
        <f>"A453612732"</f>
        <v>A453612732</v>
      </c>
      <c r="P10604" s="2" t="str">
        <f>"6839.20"</f>
        <v>6839.20</v>
      </c>
      <c r="Q10604" s="2">
        <v>11</v>
      </c>
      <c r="R10604" s="2">
        <f>Q10604*C10604</f>
        <v>9900</v>
      </c>
      <c r="S10604" s="2">
        <f>(R10604-P10604)/P10604*100</f>
        <v>44.7537723710376</v>
      </c>
    </row>
    <row r="10605" spans="2:19">
      <c r="B10605" s="2" t="str">
        <f>"雪峰科技"</f>
        <v>雪峰科技</v>
      </c>
      <c r="C10605" s="2">
        <v>200</v>
      </c>
      <c r="D10605" s="2">
        <v>100</v>
      </c>
      <c r="E10605" s="2" t="str">
        <f>"人民币"</f>
        <v>人民币</v>
      </c>
      <c r="F10605" s="2">
        <v>37.898</v>
      </c>
      <c r="G10605" s="2">
        <v>-1239.59</v>
      </c>
      <c r="H10605" s="2">
        <v>-16.35</v>
      </c>
      <c r="I10605" s="2"/>
      <c r="J10605" s="2">
        <v>6340</v>
      </c>
      <c r="K10605" s="2">
        <v>31.7</v>
      </c>
      <c r="L10605" s="2">
        <v>100</v>
      </c>
      <c r="M10605" s="2">
        <v>0</v>
      </c>
      <c r="N10605" s="2" t="str">
        <f>"603227"</f>
        <v>603227</v>
      </c>
      <c r="O10605" s="2" t="str">
        <f>"A453612732"</f>
        <v>A453612732</v>
      </c>
      <c r="P10605" s="2" t="str">
        <f>"7579.59"</f>
        <v>7579.59</v>
      </c>
      <c r="Q10605" s="2">
        <v>42</v>
      </c>
      <c r="R10605" s="2">
        <f>Q10605*C10605</f>
        <v>8400</v>
      </c>
      <c r="S10605" s="2">
        <f>(R10605-P10605)/P10605*100</f>
        <v>10.8239363870605</v>
      </c>
    </row>
    <row r="10606" spans="2:19">
      <c r="B10606" s="2" t="str">
        <f>"三花股份"</f>
        <v>三花股份</v>
      </c>
      <c r="C10606" s="2">
        <v>400</v>
      </c>
      <c r="D10606" s="2">
        <v>400</v>
      </c>
      <c r="E10606" s="2" t="str">
        <f>"人民币"</f>
        <v>人民币</v>
      </c>
      <c r="F10606" s="2">
        <v>13.737</v>
      </c>
      <c r="G10606" s="2">
        <v>69.25</v>
      </c>
      <c r="H10606" s="2">
        <v>1.26</v>
      </c>
      <c r="I10606" s="2"/>
      <c r="J10606" s="2">
        <v>5564</v>
      </c>
      <c r="K10606" s="2">
        <v>13.91</v>
      </c>
      <c r="L10606" s="2">
        <v>0</v>
      </c>
      <c r="M10606" s="2">
        <v>0</v>
      </c>
      <c r="N10606" s="2" t="str">
        <f>"002050"</f>
        <v>002050</v>
      </c>
      <c r="O10606" s="2" t="str">
        <f t="shared" ref="O10606:O10611" si="3167">"0157472516"</f>
        <v>0157472516</v>
      </c>
      <c r="P10606" s="2" t="str">
        <f>"5494.75"</f>
        <v>5494.75</v>
      </c>
      <c r="Q10606" s="2">
        <v>20</v>
      </c>
      <c r="R10606" s="2">
        <f>Q10606*C10606</f>
        <v>8000</v>
      </c>
      <c r="S10606" s="2">
        <f>(R10606-P10606)/P10606*100</f>
        <v>45.5935210883116</v>
      </c>
    </row>
    <row r="10607" spans="2:19">
      <c r="B10607" s="2" t="str">
        <f>"农 产 品"</f>
        <v>农 产 品</v>
      </c>
      <c r="C10607" s="2">
        <v>200</v>
      </c>
      <c r="D10607" s="2">
        <v>200</v>
      </c>
      <c r="E10607" s="2" t="str">
        <f>"人民币"</f>
        <v>人民币</v>
      </c>
      <c r="F10607" s="2">
        <v>25.665</v>
      </c>
      <c r="G10607" s="2">
        <v>-601</v>
      </c>
      <c r="H10607" s="2">
        <v>-11.71</v>
      </c>
      <c r="I10607" s="2"/>
      <c r="J10607" s="2">
        <v>4532</v>
      </c>
      <c r="K10607" s="2">
        <v>22.66</v>
      </c>
      <c r="L10607" s="2">
        <v>0</v>
      </c>
      <c r="M10607" s="2">
        <v>0</v>
      </c>
      <c r="N10607" s="2" t="str">
        <f>"000061"</f>
        <v>000061</v>
      </c>
      <c r="O10607" s="2" t="str">
        <f>"0157472516"</f>
        <v>0157472516</v>
      </c>
      <c r="P10607" s="2" t="str">
        <f>"5133.00"</f>
        <v>5133.00</v>
      </c>
      <c r="Q10607" s="2">
        <v>35</v>
      </c>
      <c r="R10607" s="2">
        <f>Q10607*C10607</f>
        <v>7000</v>
      </c>
      <c r="S10607" s="2">
        <f>(R10607-P10607)/P10607*100</f>
        <v>36.3724917202416</v>
      </c>
    </row>
    <row r="10608" spans="2:19">
      <c r="B10608" s="2" t="str">
        <f>"北京城建"</f>
        <v>北京城建</v>
      </c>
      <c r="C10608" s="2">
        <v>200</v>
      </c>
      <c r="D10608" s="2">
        <v>200</v>
      </c>
      <c r="E10608" s="2" t="str">
        <f>"人民币"</f>
        <v>人民币</v>
      </c>
      <c r="F10608" s="2">
        <v>24.605</v>
      </c>
      <c r="G10608" s="2">
        <v>-394.99</v>
      </c>
      <c r="H10608" s="2">
        <v>-8.03</v>
      </c>
      <c r="I10608" s="2"/>
      <c r="J10608" s="2">
        <v>4526</v>
      </c>
      <c r="K10608" s="2">
        <v>22.63</v>
      </c>
      <c r="L10608" s="2">
        <v>0</v>
      </c>
      <c r="M10608" s="2">
        <v>0</v>
      </c>
      <c r="N10608" s="2" t="str">
        <f>"600266"</f>
        <v>600266</v>
      </c>
      <c r="O10608" s="2" t="str">
        <f t="shared" ref="O10608:O10610" si="3168">"A453612732"</f>
        <v>A453612732</v>
      </c>
      <c r="P10608" s="2" t="str">
        <f>"4920.99"</f>
        <v>4920.99</v>
      </c>
      <c r="Q10608" s="2">
        <v>28</v>
      </c>
      <c r="R10608" s="2">
        <f>Q10608*C10608</f>
        <v>5600</v>
      </c>
      <c r="S10608" s="2">
        <f>(R10608-P10608)/P10608*100</f>
        <v>13.7982397850839</v>
      </c>
    </row>
    <row r="10609" spans="2:19">
      <c r="B10609" s="2" t="str">
        <f>"上汽集团"</f>
        <v>上汽集团</v>
      </c>
      <c r="C10609" s="2">
        <v>200</v>
      </c>
      <c r="D10609" s="2">
        <v>200</v>
      </c>
      <c r="E10609" s="2" t="str">
        <f>"人民币"</f>
        <v>人民币</v>
      </c>
      <c r="F10609" s="2">
        <v>24.736</v>
      </c>
      <c r="G10609" s="2">
        <v>-449.12</v>
      </c>
      <c r="H10609" s="2">
        <v>-9.08</v>
      </c>
      <c r="I10609" s="2"/>
      <c r="J10609" s="2">
        <v>4498</v>
      </c>
      <c r="K10609" s="2">
        <v>22.49</v>
      </c>
      <c r="L10609" s="2">
        <v>0</v>
      </c>
      <c r="M10609" s="2">
        <v>0</v>
      </c>
      <c r="N10609" s="2" t="str">
        <f>"600104"</f>
        <v>600104</v>
      </c>
      <c r="O10609" s="2" t="str">
        <f>"A453612732"</f>
        <v>A453612732</v>
      </c>
      <c r="P10609" s="2" t="str">
        <f>"4947.12"</f>
        <v>4947.12</v>
      </c>
      <c r="Q10609" s="2">
        <v>35</v>
      </c>
      <c r="R10609" s="2">
        <f>Q10609*C10609</f>
        <v>7000</v>
      </c>
      <c r="S10609" s="2">
        <f>(R10609-P10609)/P10609*100</f>
        <v>41.4964666310904</v>
      </c>
    </row>
    <row r="10610" spans="2:19">
      <c r="B10610" s="2" t="str">
        <f>"中海集运"</f>
        <v>中海集运</v>
      </c>
      <c r="C10610" s="2">
        <v>400</v>
      </c>
      <c r="D10610" s="2">
        <v>400</v>
      </c>
      <c r="E10610" s="2" t="str">
        <f>"人民币"</f>
        <v>人民币</v>
      </c>
      <c r="F10610" s="2">
        <v>9.099</v>
      </c>
      <c r="G10610" s="2">
        <v>-167.68</v>
      </c>
      <c r="H10610" s="2">
        <v>-4.6</v>
      </c>
      <c r="I10610" s="2"/>
      <c r="J10610" s="2">
        <v>3472</v>
      </c>
      <c r="K10610" s="2">
        <v>8.68</v>
      </c>
      <c r="L10610" s="2">
        <v>0</v>
      </c>
      <c r="M10610" s="2">
        <v>0</v>
      </c>
      <c r="N10610" s="2" t="str">
        <f>"601866"</f>
        <v>601866</v>
      </c>
      <c r="O10610" s="2" t="str">
        <f>"A453612732"</f>
        <v>A453612732</v>
      </c>
      <c r="P10610" s="2" t="str">
        <f>"3639.68"</f>
        <v>3639.68</v>
      </c>
      <c r="Q10610" s="2">
        <v>12</v>
      </c>
      <c r="R10610" s="2">
        <f>Q10610*C10610</f>
        <v>4800</v>
      </c>
      <c r="S10610" s="2">
        <f>(R10610-P10610)/P10610*100</f>
        <v>31.8797256901706</v>
      </c>
    </row>
    <row r="10611" spans="2:19">
      <c r="B10611" s="2" t="str">
        <f>"中航军B"</f>
        <v>中航军B</v>
      </c>
      <c r="C10611" s="2">
        <v>3000</v>
      </c>
      <c r="D10611" s="2">
        <v>3000</v>
      </c>
      <c r="E10611" s="2" t="str">
        <f>"人民币"</f>
        <v>人民币</v>
      </c>
      <c r="F10611" s="2">
        <v>0.972</v>
      </c>
      <c r="G10611" s="2">
        <v>-62</v>
      </c>
      <c r="H10611" s="2">
        <v>-2.16</v>
      </c>
      <c r="I10611" s="2"/>
      <c r="J10611" s="2">
        <v>2853</v>
      </c>
      <c r="K10611" s="2">
        <v>0.951</v>
      </c>
      <c r="L10611" s="2">
        <v>0</v>
      </c>
      <c r="M10611" s="2">
        <v>0</v>
      </c>
      <c r="N10611" s="2" t="str">
        <f>"150222"</f>
        <v>150222</v>
      </c>
      <c r="O10611" s="2" t="str">
        <f>"0157472516"</f>
        <v>0157472516</v>
      </c>
      <c r="P10611" s="2" t="str">
        <f>"2915.00"</f>
        <v>2915.00</v>
      </c>
      <c r="Q10611" s="2">
        <v>1.1</v>
      </c>
      <c r="R10611" s="2">
        <f>Q10611*C10611</f>
        <v>3300</v>
      </c>
      <c r="S10611" s="2">
        <f>(R10611-P10611)/P10611*100</f>
        <v>13.2075471698113</v>
      </c>
    </row>
    <row r="10612" spans="2:19">
      <c r="B10612" s="2" t="str">
        <f>"华贸物流"</f>
        <v>华贸物流</v>
      </c>
      <c r="C10612" s="2">
        <v>200</v>
      </c>
      <c r="D10612" s="2">
        <v>200</v>
      </c>
      <c r="E10612" s="2" t="str">
        <f>"人民币"</f>
        <v>人民币</v>
      </c>
      <c r="F10612" s="2">
        <v>16.576</v>
      </c>
      <c r="G10612" s="2">
        <v>-473.12</v>
      </c>
      <c r="H10612" s="2">
        <v>-14.27</v>
      </c>
      <c r="I10612" s="2"/>
      <c r="J10612" s="2">
        <v>2842</v>
      </c>
      <c r="K10612" s="2">
        <v>14.21</v>
      </c>
      <c r="L10612" s="2">
        <v>0</v>
      </c>
      <c r="M10612" s="2">
        <v>0</v>
      </c>
      <c r="N10612" s="2" t="str">
        <f>"603128"</f>
        <v>603128</v>
      </c>
      <c r="O10612" s="2" t="str">
        <f t="shared" ref="O10612:O10615" si="3169">"A453612732"</f>
        <v>A453612732</v>
      </c>
      <c r="P10612" s="2" t="str">
        <f>"3315.12"</f>
        <v>3315.12</v>
      </c>
      <c r="Q10612" s="2">
        <v>20</v>
      </c>
      <c r="R10612" s="2">
        <f>Q10612*C10612</f>
        <v>4000</v>
      </c>
      <c r="S10612" s="2">
        <f>(R10612-P10612)/P10612*100</f>
        <v>20.6592823185888</v>
      </c>
    </row>
    <row r="10613" spans="2:19">
      <c r="B10613" s="2" t="str">
        <f>"盛达矿业"</f>
        <v>盛达矿业</v>
      </c>
      <c r="C10613" s="2">
        <v>100</v>
      </c>
      <c r="D10613" s="2">
        <v>100</v>
      </c>
      <c r="E10613" s="2" t="str">
        <f>"人民币"</f>
        <v>人民币</v>
      </c>
      <c r="F10613" s="2">
        <v>38.308</v>
      </c>
      <c r="G10613" s="2">
        <v>-1175.77</v>
      </c>
      <c r="H10613" s="2">
        <v>-30.69</v>
      </c>
      <c r="I10613" s="2"/>
      <c r="J10613" s="2">
        <v>2655</v>
      </c>
      <c r="K10613" s="2">
        <v>26.55</v>
      </c>
      <c r="L10613" s="2">
        <v>0</v>
      </c>
      <c r="M10613" s="2">
        <v>100</v>
      </c>
      <c r="N10613" s="2" t="str">
        <f>"000603"</f>
        <v>000603</v>
      </c>
      <c r="O10613" s="2" t="str">
        <f>"0157472516"</f>
        <v>0157472516</v>
      </c>
      <c r="P10613" s="2" t="str">
        <f>"3830.77"</f>
        <v>3830.77</v>
      </c>
      <c r="Q10613" s="2">
        <v>40</v>
      </c>
      <c r="R10613" s="2">
        <f>Q10613*C10613</f>
        <v>4000</v>
      </c>
      <c r="S10613" s="2">
        <f>(R10613-P10613)/P10613*100</f>
        <v>4.41764971533138</v>
      </c>
    </row>
    <row r="10614" spans="2:19">
      <c r="B10614" s="2" t="str">
        <f>"大众交通"</f>
        <v>大众交通</v>
      </c>
      <c r="C10614" s="2">
        <v>100</v>
      </c>
      <c r="D10614" s="2">
        <v>100</v>
      </c>
      <c r="E10614" s="2" t="str">
        <f>"人民币"</f>
        <v>人民币</v>
      </c>
      <c r="F10614" s="2">
        <v>30.941</v>
      </c>
      <c r="G10614" s="2">
        <v>-1037.13</v>
      </c>
      <c r="H10614" s="2">
        <v>-33.52</v>
      </c>
      <c r="I10614" s="2"/>
      <c r="J10614" s="2">
        <v>2057</v>
      </c>
      <c r="K10614" s="2">
        <v>20.57</v>
      </c>
      <c r="L10614" s="2">
        <v>0</v>
      </c>
      <c r="M10614" s="2">
        <v>0</v>
      </c>
      <c r="N10614" s="2" t="str">
        <f>"600611"</f>
        <v>600611</v>
      </c>
      <c r="O10614" s="2" t="str">
        <f>"A453612732"</f>
        <v>A453612732</v>
      </c>
      <c r="P10614" s="2" t="str">
        <f>"3094.13"</f>
        <v>3094.13</v>
      </c>
      <c r="Q10614" s="2">
        <v>28</v>
      </c>
      <c r="R10614" s="2">
        <f>Q10614*C10614</f>
        <v>2800</v>
      </c>
      <c r="S10614" s="2">
        <f>(R10614-P10614)/P10614*100</f>
        <v>-9.50606470962759</v>
      </c>
    </row>
    <row r="10615" spans="2:19">
      <c r="B10615" s="2" t="str">
        <f>"中国中车"</f>
        <v>中国中车</v>
      </c>
      <c r="C10615" s="2">
        <v>100</v>
      </c>
      <c r="D10615" s="2">
        <v>100</v>
      </c>
      <c r="E10615" s="2" t="str">
        <f>"人民币"</f>
        <v>人民币</v>
      </c>
      <c r="F10615" s="2">
        <v>26.395</v>
      </c>
      <c r="G10615" s="2">
        <v>-631.5</v>
      </c>
      <c r="H10615" s="2">
        <v>-23.92</v>
      </c>
      <c r="I10615" s="2"/>
      <c r="J10615" s="2">
        <v>2008</v>
      </c>
      <c r="K10615" s="2">
        <v>20.08</v>
      </c>
      <c r="L10615" s="2">
        <v>0</v>
      </c>
      <c r="M10615" s="2">
        <v>100</v>
      </c>
      <c r="N10615" s="2" t="str">
        <f>"601766"</f>
        <v>601766</v>
      </c>
      <c r="O10615" s="2" t="str">
        <f>"A453612732"</f>
        <v>A453612732</v>
      </c>
      <c r="P10615" s="2" t="str">
        <f>"2639.50"</f>
        <v>2639.50</v>
      </c>
      <c r="Q10615" s="2">
        <v>30</v>
      </c>
      <c r="R10615" s="2">
        <f>Q10615*C10615</f>
        <v>3000</v>
      </c>
      <c r="S10615" s="2">
        <f>(R10615-P10615)/P10615*100</f>
        <v>13.6578897518469</v>
      </c>
    </row>
    <row r="10616" spans="2:19">
      <c r="B10616" s="2" t="s">
        <v>8</v>
      </c>
      <c r="C10616" s="2" t="s">
        <v>9</v>
      </c>
      <c r="D10616" s="4" t="s">
        <v>10</v>
      </c>
      <c r="E10616" s="4"/>
      <c r="F10616" s="4"/>
      <c r="G10616" s="2"/>
      <c r="H10616" s="2">
        <f>SUM(H10600:H10615)</f>
        <v>-178.38</v>
      </c>
      <c r="I10616" s="2"/>
      <c r="J10616" s="2"/>
      <c r="K10616" s="2"/>
      <c r="L10616" s="2"/>
      <c r="M10616" s="2"/>
      <c r="N10616" s="2"/>
      <c r="O10616" s="2"/>
      <c r="P10616" s="2"/>
      <c r="Q10616" s="2"/>
      <c r="R10616" s="2">
        <f>SUM(R10600:R10615)</f>
        <v>134800</v>
      </c>
      <c r="S10616" s="2"/>
    </row>
    <row r="10617" customFormat="1" spans="4:9">
      <c r="D10617" s="5"/>
      <c r="E10617" s="5"/>
      <c r="F10617" s="5"/>
      <c r="I10617" s="6">
        <v>42257</v>
      </c>
    </row>
    <row r="10618" customFormat="1" spans="11:11">
      <c r="K10618" s="6">
        <f>I10617+1</f>
        <v>42258</v>
      </c>
    </row>
    <row r="10619" customFormat="1" spans="3:12">
      <c r="C10619" t="s">
        <v>11</v>
      </c>
      <c r="L10619" s="7">
        <f ca="1">NOW()</f>
        <v>42259.9654398148</v>
      </c>
    </row>
    <row r="10620" customFormat="1" spans="10:10">
      <c r="J10620" t="e">
        <f>E10612+1</f>
        <v>#VALUE!</v>
      </c>
    </row>
    <row r="10621" customFormat="1" spans="7:7">
      <c r="G10621" t="s">
        <v>12</v>
      </c>
    </row>
    <row r="10622" customFormat="1" spans="6:6">
      <c r="F10622" t="s">
        <v>13</v>
      </c>
    </row>
    <row r="10623" spans="1:17">
      <c r="A10623" s="2" t="str">
        <f>"币种"</f>
        <v>币种</v>
      </c>
      <c r="B10623" s="2" t="str">
        <f>"余额"</f>
        <v>余额</v>
      </c>
      <c r="C10623" s="2" t="str">
        <f>"可用"</f>
        <v>可用</v>
      </c>
      <c r="D10623" s="2" t="str">
        <f>"可取"</f>
        <v>可取</v>
      </c>
      <c r="E10623" s="2" t="str">
        <f>"参考市值"</f>
        <v>参考市值</v>
      </c>
      <c r="F10623" s="2" t="str">
        <f>"资产"</f>
        <v>资产</v>
      </c>
      <c r="G10623" s="2" t="str">
        <f>"盈亏"</f>
        <v>盈亏</v>
      </c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</row>
    <row r="10624" spans="1:17">
      <c r="A10624" s="2" t="str">
        <f>"人民币"</f>
        <v>人民币</v>
      </c>
      <c r="B10624" s="2" t="str">
        <f>"5508.71"</f>
        <v>5508.71</v>
      </c>
      <c r="C10624" s="2" t="str">
        <f>"138.54"</f>
        <v>138.54</v>
      </c>
      <c r="D10624" s="2" t="str">
        <f>"138.54"</f>
        <v>138.54</v>
      </c>
      <c r="E10624" s="2" t="str">
        <f>"91616.00"</f>
        <v>91616.00</v>
      </c>
      <c r="F10624" s="2" t="str">
        <f>"91754.54"</f>
        <v>91754.54</v>
      </c>
      <c r="G10624" s="2" t="str">
        <f>"-9194.42"</f>
        <v>-9194.42</v>
      </c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</row>
    <row r="10625" spans="1:17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8"/>
    </row>
    <row r="10626" spans="1:18">
      <c r="A10626" s="2" t="s">
        <v>0</v>
      </c>
      <c r="B10626" s="2" t="str">
        <f>"证券数量"</f>
        <v>证券数量</v>
      </c>
      <c r="C10626" s="2" t="s">
        <v>1</v>
      </c>
      <c r="D10626" s="2" t="str">
        <f>"价格币种"</f>
        <v>价格币种</v>
      </c>
      <c r="E10626" s="2" t="str">
        <f>"成本价"</f>
        <v>成本价</v>
      </c>
      <c r="F10626" s="2" t="str">
        <f>"浮动盈亏"</f>
        <v>浮动盈亏</v>
      </c>
      <c r="G10626" s="2" t="str">
        <f>"盈亏比例(%)"</f>
        <v>盈亏比例(%)</v>
      </c>
      <c r="H10626" s="2" t="str">
        <f>"折算汇率"</f>
        <v>折算汇率</v>
      </c>
      <c r="I10626" s="2" t="str">
        <f>"最新市值"</f>
        <v>最新市值</v>
      </c>
      <c r="J10626" s="2" t="str">
        <f>"当前价"</f>
        <v>当前价</v>
      </c>
      <c r="K10626" s="2" t="str">
        <f>"今买数量"</f>
        <v>今买数量</v>
      </c>
      <c r="L10626" s="2" t="str">
        <f>"今卖数量"</f>
        <v>今卖数量</v>
      </c>
      <c r="M10626" s="2" t="str">
        <f>"证券代码"</f>
        <v>证券代码</v>
      </c>
      <c r="N10626" s="2" t="str">
        <f>"股东代码"</f>
        <v>股东代码</v>
      </c>
      <c r="O10626" s="2" t="str">
        <f>"成本金额"</f>
        <v>成本金额</v>
      </c>
      <c r="P10626" s="2" t="s">
        <v>2</v>
      </c>
      <c r="Q10626" s="2"/>
      <c r="R10626" s="2" t="s">
        <v>3</v>
      </c>
    </row>
    <row r="10627" spans="1:18">
      <c r="A10627" s="2" t="s">
        <v>4</v>
      </c>
      <c r="B10627" s="9" t="s">
        <v>5</v>
      </c>
      <c r="C10627" s="9" t="s">
        <v>5</v>
      </c>
      <c r="D10627" s="2" t="str">
        <f t="shared" ref="D10627:D10642" si="3170">"人民币"</f>
        <v>人民币</v>
      </c>
      <c r="E10627" s="2">
        <v>19.758</v>
      </c>
      <c r="F10627" s="2">
        <v>-1294.53</v>
      </c>
      <c r="G10627" s="2">
        <v>-8.19</v>
      </c>
      <c r="H10627" s="9" t="s">
        <v>6</v>
      </c>
      <c r="I10627" s="2">
        <v>14512</v>
      </c>
      <c r="J10627" s="2">
        <v>18.14</v>
      </c>
      <c r="K10627" s="2">
        <v>0</v>
      </c>
      <c r="L10627" s="2">
        <v>0</v>
      </c>
      <c r="M10627" s="2" t="str">
        <f>"000936"</f>
        <v>000936</v>
      </c>
      <c r="N10627" s="2" t="str">
        <f t="shared" ref="N10627:N10630" si="3171">"0157472516"</f>
        <v>0157472516</v>
      </c>
      <c r="O10627" s="2" t="str">
        <f>"15806.53"</f>
        <v>15806.53</v>
      </c>
      <c r="P10627" s="2">
        <v>30</v>
      </c>
      <c r="Q10627" s="2">
        <f t="shared" ref="Q10627:Q10642" si="3172">P10627*B10627</f>
        <v>24000</v>
      </c>
      <c r="R10627" s="2">
        <f t="shared" ref="R10627:R10642" si="3173">(Q10627-O10627)/O10627*100</f>
        <v>51.835981711356</v>
      </c>
    </row>
    <row r="10628" spans="1:18">
      <c r="A10628" s="2" t="str">
        <f>"创业板B"</f>
        <v>创业板B</v>
      </c>
      <c r="B10628" s="2">
        <v>10000</v>
      </c>
      <c r="C10628" s="2">
        <v>10000</v>
      </c>
      <c r="D10628" s="2" t="str">
        <f>"人民币"</f>
        <v>人民币</v>
      </c>
      <c r="E10628" s="2">
        <v>1.116</v>
      </c>
      <c r="F10628" s="2">
        <v>-927.5</v>
      </c>
      <c r="G10628" s="2">
        <v>-8.33</v>
      </c>
      <c r="H10628" s="2"/>
      <c r="I10628" s="2">
        <v>10230</v>
      </c>
      <c r="J10628" s="2">
        <v>1.023</v>
      </c>
      <c r="K10628" s="2">
        <v>0</v>
      </c>
      <c r="L10628" s="2">
        <v>0</v>
      </c>
      <c r="M10628" s="2" t="str">
        <f>"150153"</f>
        <v>150153</v>
      </c>
      <c r="N10628" s="2" t="str">
        <f>"0157472516"</f>
        <v>0157472516</v>
      </c>
      <c r="O10628" s="2" t="str">
        <f>"11157.50"</f>
        <v>11157.50</v>
      </c>
      <c r="P10628" s="2">
        <v>1.3</v>
      </c>
      <c r="Q10628" s="2">
        <f>P10628*B10628</f>
        <v>13000</v>
      </c>
      <c r="R10628" s="2">
        <f>(Q10628-O10628)/O10628*100</f>
        <v>16.5135559041004</v>
      </c>
    </row>
    <row r="10629" spans="1:18">
      <c r="A10629" s="2" t="s">
        <v>7</v>
      </c>
      <c r="B10629" s="2">
        <v>600</v>
      </c>
      <c r="C10629" s="2">
        <v>600</v>
      </c>
      <c r="D10629" s="2" t="str">
        <f>"人民币"</f>
        <v>人民币</v>
      </c>
      <c r="E10629" s="2">
        <v>17.548</v>
      </c>
      <c r="F10629" s="2">
        <v>-310.88</v>
      </c>
      <c r="G10629" s="2">
        <v>-2.95</v>
      </c>
      <c r="H10629" s="2"/>
      <c r="I10629" s="2">
        <v>10218</v>
      </c>
      <c r="J10629" s="2">
        <v>17.03</v>
      </c>
      <c r="K10629" s="2">
        <v>0</v>
      </c>
      <c r="L10629" s="2">
        <v>0</v>
      </c>
      <c r="M10629" s="2" t="str">
        <f>"600008"</f>
        <v>600008</v>
      </c>
      <c r="N10629" s="2" t="str">
        <f t="shared" ref="N10629:N10632" si="3174">"A453612732"</f>
        <v>A453612732</v>
      </c>
      <c r="O10629" s="2" t="str">
        <f>"10528.88"</f>
        <v>10528.88</v>
      </c>
      <c r="P10629" s="2">
        <v>25</v>
      </c>
      <c r="Q10629" s="2">
        <f>P10629*B10629</f>
        <v>15000</v>
      </c>
      <c r="R10629" s="2">
        <f>(Q10629-O10629)/O10629*100</f>
        <v>42.4652954540274</v>
      </c>
    </row>
    <row r="10630" spans="1:18">
      <c r="A10630" s="2" t="str">
        <f>"华英农业"</f>
        <v>华英农业</v>
      </c>
      <c r="B10630" s="2">
        <v>600</v>
      </c>
      <c r="C10630" s="2">
        <v>300</v>
      </c>
      <c r="D10630" s="2" t="str">
        <f>"人民币"</f>
        <v>人民币</v>
      </c>
      <c r="E10630" s="2">
        <v>14.948</v>
      </c>
      <c r="F10630" s="2">
        <v>-418.66</v>
      </c>
      <c r="G10630" s="2">
        <v>-4.67</v>
      </c>
      <c r="H10630" s="2"/>
      <c r="I10630" s="2">
        <v>8550</v>
      </c>
      <c r="J10630" s="2">
        <v>14.25</v>
      </c>
      <c r="K10630" s="2">
        <v>300</v>
      </c>
      <c r="L10630" s="2">
        <v>0</v>
      </c>
      <c r="M10630" s="2" t="str">
        <f>"002321"</f>
        <v>002321</v>
      </c>
      <c r="N10630" s="2" t="str">
        <f>"0157472516"</f>
        <v>0157472516</v>
      </c>
      <c r="O10630" s="2" t="str">
        <f>"8968.66"</f>
        <v>8968.66</v>
      </c>
      <c r="P10630" s="2">
        <v>25</v>
      </c>
      <c r="Q10630" s="2">
        <f>P10630*B10630</f>
        <v>15000</v>
      </c>
      <c r="R10630" s="2">
        <f>(Q10630-O10630)/O10630*100</f>
        <v>67.2490650777262</v>
      </c>
    </row>
    <row r="10631" spans="1:18">
      <c r="A10631" s="2" t="str">
        <f>"*ST阳化"</f>
        <v>*ST阳化</v>
      </c>
      <c r="B10631" s="2">
        <v>900</v>
      </c>
      <c r="C10631" s="2">
        <v>600</v>
      </c>
      <c r="D10631" s="2" t="str">
        <f>"人民币"</f>
        <v>人民币</v>
      </c>
      <c r="E10631" s="2">
        <v>7.599</v>
      </c>
      <c r="F10631" s="2">
        <v>-80.2</v>
      </c>
      <c r="G10631" s="2">
        <v>-1.17</v>
      </c>
      <c r="H10631" s="2"/>
      <c r="I10631" s="2">
        <v>6759</v>
      </c>
      <c r="J10631" s="2">
        <v>7.51</v>
      </c>
      <c r="K10631" s="2">
        <v>300</v>
      </c>
      <c r="L10631" s="2">
        <v>0</v>
      </c>
      <c r="M10631" s="2" t="str">
        <f>"600691"</f>
        <v>600691</v>
      </c>
      <c r="N10631" s="2" t="str">
        <f>"A453612732"</f>
        <v>A453612732</v>
      </c>
      <c r="O10631" s="2" t="str">
        <f>"6839.20"</f>
        <v>6839.20</v>
      </c>
      <c r="P10631" s="2">
        <v>11</v>
      </c>
      <c r="Q10631" s="2">
        <f>P10631*B10631</f>
        <v>9900</v>
      </c>
      <c r="R10631" s="2">
        <f>(Q10631-O10631)/O10631*100</f>
        <v>44.7537723710376</v>
      </c>
    </row>
    <row r="10632" spans="1:18">
      <c r="A10632" s="2" t="str">
        <f>"雪峰科技"</f>
        <v>雪峰科技</v>
      </c>
      <c r="B10632" s="2">
        <v>200</v>
      </c>
      <c r="C10632" s="2">
        <v>100</v>
      </c>
      <c r="D10632" s="2" t="str">
        <f>"人民币"</f>
        <v>人民币</v>
      </c>
      <c r="E10632" s="2">
        <v>37.898</v>
      </c>
      <c r="F10632" s="2">
        <v>-1239.59</v>
      </c>
      <c r="G10632" s="2">
        <v>-16.35</v>
      </c>
      <c r="H10632" s="2"/>
      <c r="I10632" s="2">
        <v>6340</v>
      </c>
      <c r="J10632" s="2">
        <v>31.7</v>
      </c>
      <c r="K10632" s="2">
        <v>100</v>
      </c>
      <c r="L10632" s="2">
        <v>0</v>
      </c>
      <c r="M10632" s="2" t="str">
        <f>"603227"</f>
        <v>603227</v>
      </c>
      <c r="N10632" s="2" t="str">
        <f>"A453612732"</f>
        <v>A453612732</v>
      </c>
      <c r="O10632" s="2" t="str">
        <f>"7579.59"</f>
        <v>7579.59</v>
      </c>
      <c r="P10632" s="2">
        <v>42</v>
      </c>
      <c r="Q10632" s="2">
        <f>P10632*B10632</f>
        <v>8400</v>
      </c>
      <c r="R10632" s="2">
        <f>(Q10632-O10632)/O10632*100</f>
        <v>10.8239363870605</v>
      </c>
    </row>
    <row r="10633" spans="1:18">
      <c r="A10633" s="2" t="str">
        <f>"三花股份"</f>
        <v>三花股份</v>
      </c>
      <c r="B10633" s="2">
        <v>400</v>
      </c>
      <c r="C10633" s="2">
        <v>400</v>
      </c>
      <c r="D10633" s="2" t="str">
        <f>"人民币"</f>
        <v>人民币</v>
      </c>
      <c r="E10633" s="2">
        <v>13.737</v>
      </c>
      <c r="F10633" s="2">
        <v>69.25</v>
      </c>
      <c r="G10633" s="2">
        <v>1.26</v>
      </c>
      <c r="H10633" s="2"/>
      <c r="I10633" s="2">
        <v>5564</v>
      </c>
      <c r="J10633" s="2">
        <v>13.91</v>
      </c>
      <c r="K10633" s="2">
        <v>0</v>
      </c>
      <c r="L10633" s="2">
        <v>0</v>
      </c>
      <c r="M10633" s="2" t="str">
        <f>"002050"</f>
        <v>002050</v>
      </c>
      <c r="N10633" s="2" t="str">
        <f t="shared" ref="N10633:N10638" si="3175">"0157472516"</f>
        <v>0157472516</v>
      </c>
      <c r="O10633" s="2" t="str">
        <f>"5494.75"</f>
        <v>5494.75</v>
      </c>
      <c r="P10633" s="2">
        <v>20</v>
      </c>
      <c r="Q10633" s="2">
        <f>P10633*B10633</f>
        <v>8000</v>
      </c>
      <c r="R10633" s="2">
        <f>(Q10633-O10633)/O10633*100</f>
        <v>45.5935210883116</v>
      </c>
    </row>
    <row r="10634" spans="1:18">
      <c r="A10634" s="2" t="str">
        <f>"农 产 品"</f>
        <v>农 产 品</v>
      </c>
      <c r="B10634" s="2">
        <v>200</v>
      </c>
      <c r="C10634" s="2">
        <v>200</v>
      </c>
      <c r="D10634" s="2" t="str">
        <f>"人民币"</f>
        <v>人民币</v>
      </c>
      <c r="E10634" s="2">
        <v>25.665</v>
      </c>
      <c r="F10634" s="2">
        <v>-601</v>
      </c>
      <c r="G10634" s="2">
        <v>-11.71</v>
      </c>
      <c r="H10634" s="2"/>
      <c r="I10634" s="2">
        <v>4532</v>
      </c>
      <c r="J10634" s="2">
        <v>22.66</v>
      </c>
      <c r="K10634" s="2">
        <v>0</v>
      </c>
      <c r="L10634" s="2">
        <v>0</v>
      </c>
      <c r="M10634" s="2" t="str">
        <f>"000061"</f>
        <v>000061</v>
      </c>
      <c r="N10634" s="2" t="str">
        <f>"0157472516"</f>
        <v>0157472516</v>
      </c>
      <c r="O10634" s="2" t="str">
        <f>"5133.00"</f>
        <v>5133.00</v>
      </c>
      <c r="P10634" s="2">
        <v>35</v>
      </c>
      <c r="Q10634" s="2">
        <f>P10634*B10634</f>
        <v>7000</v>
      </c>
      <c r="R10634" s="2">
        <f>(Q10634-O10634)/O10634*100</f>
        <v>36.3724917202416</v>
      </c>
    </row>
    <row r="10635" spans="1:18">
      <c r="A10635" s="2" t="str">
        <f>"北京城建"</f>
        <v>北京城建</v>
      </c>
      <c r="B10635" s="2">
        <v>200</v>
      </c>
      <c r="C10635" s="2">
        <v>200</v>
      </c>
      <c r="D10635" s="2" t="str">
        <f>"人民币"</f>
        <v>人民币</v>
      </c>
      <c r="E10635" s="2">
        <v>24.605</v>
      </c>
      <c r="F10635" s="2">
        <v>-394.99</v>
      </c>
      <c r="G10635" s="2">
        <v>-8.03</v>
      </c>
      <c r="H10635" s="2"/>
      <c r="I10635" s="2">
        <v>4526</v>
      </c>
      <c r="J10635" s="2">
        <v>22.63</v>
      </c>
      <c r="K10635" s="2">
        <v>0</v>
      </c>
      <c r="L10635" s="2">
        <v>0</v>
      </c>
      <c r="M10635" s="2" t="str">
        <f>"600266"</f>
        <v>600266</v>
      </c>
      <c r="N10635" s="2" t="str">
        <f t="shared" ref="N10635:N10637" si="3176">"A453612732"</f>
        <v>A453612732</v>
      </c>
      <c r="O10635" s="2" t="str">
        <f>"4920.99"</f>
        <v>4920.99</v>
      </c>
      <c r="P10635" s="2">
        <v>28</v>
      </c>
      <c r="Q10635" s="2">
        <f>P10635*B10635</f>
        <v>5600</v>
      </c>
      <c r="R10635" s="2">
        <f>(Q10635-O10635)/O10635*100</f>
        <v>13.7982397850839</v>
      </c>
    </row>
    <row r="10636" spans="1:18">
      <c r="A10636" s="2" t="str">
        <f>"上汽集团"</f>
        <v>上汽集团</v>
      </c>
      <c r="B10636" s="2">
        <v>200</v>
      </c>
      <c r="C10636" s="2">
        <v>200</v>
      </c>
      <c r="D10636" s="2" t="str">
        <f>"人民币"</f>
        <v>人民币</v>
      </c>
      <c r="E10636" s="2">
        <v>24.736</v>
      </c>
      <c r="F10636" s="2">
        <v>-449.12</v>
      </c>
      <c r="G10636" s="2">
        <v>-9.08</v>
      </c>
      <c r="H10636" s="2"/>
      <c r="I10636" s="2">
        <v>4498</v>
      </c>
      <c r="J10636" s="2">
        <v>22.49</v>
      </c>
      <c r="K10636" s="2">
        <v>0</v>
      </c>
      <c r="L10636" s="2">
        <v>0</v>
      </c>
      <c r="M10636" s="2" t="str">
        <f>"600104"</f>
        <v>600104</v>
      </c>
      <c r="N10636" s="2" t="str">
        <f>"A453612732"</f>
        <v>A453612732</v>
      </c>
      <c r="O10636" s="2" t="str">
        <f>"4947.12"</f>
        <v>4947.12</v>
      </c>
      <c r="P10636" s="2">
        <v>35</v>
      </c>
      <c r="Q10636" s="2">
        <f>P10636*B10636</f>
        <v>7000</v>
      </c>
      <c r="R10636" s="2">
        <f>(Q10636-O10636)/O10636*100</f>
        <v>41.4964666310904</v>
      </c>
    </row>
    <row r="10637" spans="1:18">
      <c r="A10637" s="2" t="str">
        <f>"中海集运"</f>
        <v>中海集运</v>
      </c>
      <c r="B10637" s="2">
        <v>400</v>
      </c>
      <c r="C10637" s="2">
        <v>400</v>
      </c>
      <c r="D10637" s="2" t="str">
        <f>"人民币"</f>
        <v>人民币</v>
      </c>
      <c r="E10637" s="2">
        <v>9.099</v>
      </c>
      <c r="F10637" s="2">
        <v>-167.68</v>
      </c>
      <c r="G10637" s="2">
        <v>-4.6</v>
      </c>
      <c r="H10637" s="2"/>
      <c r="I10637" s="2">
        <v>3472</v>
      </c>
      <c r="J10637" s="2">
        <v>8.68</v>
      </c>
      <c r="K10637" s="2">
        <v>0</v>
      </c>
      <c r="L10637" s="2">
        <v>0</v>
      </c>
      <c r="M10637" s="2" t="str">
        <f>"601866"</f>
        <v>601866</v>
      </c>
      <c r="N10637" s="2" t="str">
        <f>"A453612732"</f>
        <v>A453612732</v>
      </c>
      <c r="O10637" s="2" t="str">
        <f>"3639.68"</f>
        <v>3639.68</v>
      </c>
      <c r="P10637" s="2">
        <v>12</v>
      </c>
      <c r="Q10637" s="2">
        <f>P10637*B10637</f>
        <v>4800</v>
      </c>
      <c r="R10637" s="2">
        <f>(Q10637-O10637)/O10637*100</f>
        <v>31.8797256901706</v>
      </c>
    </row>
    <row r="10638" spans="1:18">
      <c r="A10638" s="2" t="str">
        <f>"中航军B"</f>
        <v>中航军B</v>
      </c>
      <c r="B10638" s="2">
        <v>3000</v>
      </c>
      <c r="C10638" s="2">
        <v>3000</v>
      </c>
      <c r="D10638" s="2" t="str">
        <f>"人民币"</f>
        <v>人民币</v>
      </c>
      <c r="E10638" s="2">
        <v>0.972</v>
      </c>
      <c r="F10638" s="2">
        <v>-62</v>
      </c>
      <c r="G10638" s="2">
        <v>-2.16</v>
      </c>
      <c r="H10638" s="2"/>
      <c r="I10638" s="2">
        <v>2853</v>
      </c>
      <c r="J10638" s="2">
        <v>0.951</v>
      </c>
      <c r="K10638" s="2">
        <v>0</v>
      </c>
      <c r="L10638" s="2">
        <v>0</v>
      </c>
      <c r="M10638" s="2" t="str">
        <f>"150222"</f>
        <v>150222</v>
      </c>
      <c r="N10638" s="2" t="str">
        <f>"0157472516"</f>
        <v>0157472516</v>
      </c>
      <c r="O10638" s="2" t="str">
        <f>"2915.00"</f>
        <v>2915.00</v>
      </c>
      <c r="P10638" s="2">
        <v>1.1</v>
      </c>
      <c r="Q10638" s="2">
        <f>P10638*B10638</f>
        <v>3300</v>
      </c>
      <c r="R10638" s="2">
        <f>(Q10638-O10638)/O10638*100</f>
        <v>13.2075471698113</v>
      </c>
    </row>
    <row r="10639" spans="1:18">
      <c r="A10639" s="2" t="str">
        <f>"华贸物流"</f>
        <v>华贸物流</v>
      </c>
      <c r="B10639" s="2">
        <v>200</v>
      </c>
      <c r="C10639" s="2">
        <v>200</v>
      </c>
      <c r="D10639" s="2" t="str">
        <f>"人民币"</f>
        <v>人民币</v>
      </c>
      <c r="E10639" s="2">
        <v>16.576</v>
      </c>
      <c r="F10639" s="2">
        <v>-473.12</v>
      </c>
      <c r="G10639" s="2">
        <v>-14.27</v>
      </c>
      <c r="H10639" s="2"/>
      <c r="I10639" s="2">
        <v>2842</v>
      </c>
      <c r="J10639" s="2">
        <v>14.21</v>
      </c>
      <c r="K10639" s="2">
        <v>0</v>
      </c>
      <c r="L10639" s="2">
        <v>0</v>
      </c>
      <c r="M10639" s="2" t="str">
        <f>"603128"</f>
        <v>603128</v>
      </c>
      <c r="N10639" s="2" t="str">
        <f t="shared" ref="N10639:N10642" si="3177">"A453612732"</f>
        <v>A453612732</v>
      </c>
      <c r="O10639" s="2" t="str">
        <f>"3315.12"</f>
        <v>3315.12</v>
      </c>
      <c r="P10639" s="2">
        <v>20</v>
      </c>
      <c r="Q10639" s="2">
        <f>P10639*B10639</f>
        <v>4000</v>
      </c>
      <c r="R10639" s="2">
        <f>(Q10639-O10639)/O10639*100</f>
        <v>20.6592823185888</v>
      </c>
    </row>
    <row r="10640" spans="1:18">
      <c r="A10640" s="2" t="str">
        <f>"盛达矿业"</f>
        <v>盛达矿业</v>
      </c>
      <c r="B10640" s="2">
        <v>100</v>
      </c>
      <c r="C10640" s="2">
        <v>100</v>
      </c>
      <c r="D10640" s="2" t="str">
        <f>"人民币"</f>
        <v>人民币</v>
      </c>
      <c r="E10640" s="2">
        <v>38.308</v>
      </c>
      <c r="F10640" s="2">
        <v>-1175.77</v>
      </c>
      <c r="G10640" s="2">
        <v>-30.69</v>
      </c>
      <c r="H10640" s="2"/>
      <c r="I10640" s="2">
        <v>2655</v>
      </c>
      <c r="J10640" s="2">
        <v>26.55</v>
      </c>
      <c r="K10640" s="2">
        <v>0</v>
      </c>
      <c r="L10640" s="2">
        <v>100</v>
      </c>
      <c r="M10640" s="2" t="str">
        <f>"000603"</f>
        <v>000603</v>
      </c>
      <c r="N10640" s="2" t="str">
        <f>"0157472516"</f>
        <v>0157472516</v>
      </c>
      <c r="O10640" s="2" t="str">
        <f>"3830.77"</f>
        <v>3830.77</v>
      </c>
      <c r="P10640" s="2">
        <v>40</v>
      </c>
      <c r="Q10640" s="2">
        <f>P10640*B10640</f>
        <v>4000</v>
      </c>
      <c r="R10640" s="2">
        <f>(Q10640-O10640)/O10640*100</f>
        <v>4.41764971533138</v>
      </c>
    </row>
    <row r="10641" spans="1:18">
      <c r="A10641" s="2" t="str">
        <f>"大众交通"</f>
        <v>大众交通</v>
      </c>
      <c r="B10641" s="2">
        <v>100</v>
      </c>
      <c r="C10641" s="2">
        <v>100</v>
      </c>
      <c r="D10641" s="2" t="str">
        <f>"人民币"</f>
        <v>人民币</v>
      </c>
      <c r="E10641" s="2">
        <v>30.941</v>
      </c>
      <c r="F10641" s="2">
        <v>-1037.13</v>
      </c>
      <c r="G10641" s="2">
        <v>-33.52</v>
      </c>
      <c r="H10641" s="2"/>
      <c r="I10641" s="2">
        <v>2057</v>
      </c>
      <c r="J10641" s="2">
        <v>20.57</v>
      </c>
      <c r="K10641" s="2">
        <v>0</v>
      </c>
      <c r="L10641" s="2">
        <v>0</v>
      </c>
      <c r="M10641" s="2" t="str">
        <f>"600611"</f>
        <v>600611</v>
      </c>
      <c r="N10641" s="2" t="str">
        <f>"A453612732"</f>
        <v>A453612732</v>
      </c>
      <c r="O10641" s="2" t="str">
        <f>"3094.13"</f>
        <v>3094.13</v>
      </c>
      <c r="P10641" s="2">
        <v>28</v>
      </c>
      <c r="Q10641" s="2">
        <f>P10641*B10641</f>
        <v>2800</v>
      </c>
      <c r="R10641" s="2">
        <f>(Q10641-O10641)/O10641*100</f>
        <v>-9.50606470962759</v>
      </c>
    </row>
    <row r="10642" spans="1:18">
      <c r="A10642" s="2" t="str">
        <f>"中国中车"</f>
        <v>中国中车</v>
      </c>
      <c r="B10642" s="2">
        <v>100</v>
      </c>
      <c r="C10642" s="2">
        <v>100</v>
      </c>
      <c r="D10642" s="2" t="str">
        <f>"人民币"</f>
        <v>人民币</v>
      </c>
      <c r="E10642" s="2">
        <v>26.395</v>
      </c>
      <c r="F10642" s="2">
        <v>-631.5</v>
      </c>
      <c r="G10642" s="2">
        <v>-23.92</v>
      </c>
      <c r="H10642" s="2"/>
      <c r="I10642" s="2">
        <v>2008</v>
      </c>
      <c r="J10642" s="2">
        <v>20.08</v>
      </c>
      <c r="K10642" s="2">
        <v>0</v>
      </c>
      <c r="L10642" s="2">
        <v>100</v>
      </c>
      <c r="M10642" s="2" t="str">
        <f>"601766"</f>
        <v>601766</v>
      </c>
      <c r="N10642" s="2" t="str">
        <f>"A453612732"</f>
        <v>A453612732</v>
      </c>
      <c r="O10642" s="2" t="str">
        <f>"2639.50"</f>
        <v>2639.50</v>
      </c>
      <c r="P10642" s="2">
        <v>30</v>
      </c>
      <c r="Q10642" s="2">
        <f>P10642*B10642</f>
        <v>3000</v>
      </c>
      <c r="R10642" s="2">
        <f>(Q10642-O10642)/O10642*100</f>
        <v>13.6578897518469</v>
      </c>
    </row>
    <row r="10643" spans="1:18">
      <c r="A10643" s="2" t="s">
        <v>8</v>
      </c>
      <c r="B10643" s="2" t="s">
        <v>9</v>
      </c>
      <c r="C10643" s="4" t="s">
        <v>10</v>
      </c>
      <c r="D10643" s="4"/>
      <c r="E10643" s="4"/>
      <c r="F10643" s="2"/>
      <c r="G10643" s="2">
        <f>SUM(G10627:G10642)</f>
        <v>-178.38</v>
      </c>
      <c r="H10643" s="2"/>
      <c r="I10643" s="2"/>
      <c r="J10643" s="2"/>
      <c r="K10643" s="2"/>
      <c r="L10643" s="2"/>
      <c r="M10643" s="2"/>
      <c r="N10643" s="2"/>
      <c r="O10643" s="2"/>
      <c r="P10643" s="2"/>
      <c r="Q10643" s="2">
        <f>SUM(Q10627:Q10642)</f>
        <v>134800</v>
      </c>
      <c r="R10643" s="2"/>
    </row>
    <row r="10644" customFormat="1" spans="3:8">
      <c r="C10644" s="5"/>
      <c r="D10644" s="5"/>
      <c r="E10644" s="5"/>
      <c r="H10644" s="6">
        <v>42257</v>
      </c>
    </row>
    <row r="10645" customFormat="1" spans="10:10">
      <c r="J10645" s="6">
        <f>H10644+1</f>
        <v>42258</v>
      </c>
    </row>
    <row r="10646" customFormat="1" spans="2:11">
      <c r="B10646" t="s">
        <v>11</v>
      </c>
      <c r="K10646" s="7">
        <f ca="1">NOW()</f>
        <v>42259.9654398148</v>
      </c>
    </row>
    <row r="10647" customFormat="1" spans="9:9">
      <c r="I10647" t="e">
        <f>D10639+1</f>
        <v>#VALUE!</v>
      </c>
    </row>
    <row r="10648" customFormat="1"/>
    <row r="10649" spans="1:18">
      <c r="A10649" s="2" t="s">
        <v>0</v>
      </c>
      <c r="B10649" s="2" t="str">
        <f>"证券数量"</f>
        <v>证券数量</v>
      </c>
      <c r="C10649" s="2" t="s">
        <v>1</v>
      </c>
      <c r="D10649" s="2" t="str">
        <f>"价格币种"</f>
        <v>价格币种</v>
      </c>
      <c r="E10649" s="2" t="str">
        <f>"成本价"</f>
        <v>成本价</v>
      </c>
      <c r="F10649" s="2" t="str">
        <f>"浮动盈亏"</f>
        <v>浮动盈亏</v>
      </c>
      <c r="G10649" s="2" t="str">
        <f>"盈亏比例(%)"</f>
        <v>盈亏比例(%)</v>
      </c>
      <c r="H10649" s="2" t="str">
        <f>"折算汇率"</f>
        <v>折算汇率</v>
      </c>
      <c r="I10649" s="2" t="str">
        <f>"最新市值"</f>
        <v>最新市值</v>
      </c>
      <c r="J10649" s="2" t="str">
        <f>"当前价"</f>
        <v>当前价</v>
      </c>
      <c r="K10649" s="2" t="str">
        <f>"今买数量"</f>
        <v>今买数量</v>
      </c>
      <c r="L10649" s="2" t="str">
        <f>"今卖数量"</f>
        <v>今卖数量</v>
      </c>
      <c r="M10649" s="2" t="str">
        <f>"证券代码"</f>
        <v>证券代码</v>
      </c>
      <c r="N10649" s="2" t="str">
        <f>"股东代码"</f>
        <v>股东代码</v>
      </c>
      <c r="O10649" s="2" t="str">
        <f>"成本金额"</f>
        <v>成本金额</v>
      </c>
      <c r="P10649" s="2" t="s">
        <v>2</v>
      </c>
      <c r="Q10649" s="2"/>
      <c r="R10649" s="2" t="s">
        <v>3</v>
      </c>
    </row>
    <row r="10650" spans="1:18">
      <c r="A10650" s="2" t="s">
        <v>4</v>
      </c>
      <c r="B10650" s="9" t="s">
        <v>5</v>
      </c>
      <c r="C10650" s="9" t="s">
        <v>5</v>
      </c>
      <c r="D10650" s="2" t="str">
        <f t="shared" ref="D10650:D10665" si="3178">"人民币"</f>
        <v>人民币</v>
      </c>
      <c r="E10650" s="2">
        <v>19.758</v>
      </c>
      <c r="F10650" s="2">
        <v>-1294.53</v>
      </c>
      <c r="G10650" s="2">
        <v>-8.19</v>
      </c>
      <c r="H10650" s="9" t="s">
        <v>6</v>
      </c>
      <c r="I10650" s="2">
        <v>14512</v>
      </c>
      <c r="J10650" s="2">
        <v>18.14</v>
      </c>
      <c r="K10650" s="2">
        <v>0</v>
      </c>
      <c r="L10650" s="2">
        <v>0</v>
      </c>
      <c r="M10650" s="2" t="str">
        <f>"000936"</f>
        <v>000936</v>
      </c>
      <c r="N10650" s="2" t="str">
        <f t="shared" ref="N10650:N10653" si="3179">"0157472516"</f>
        <v>0157472516</v>
      </c>
      <c r="O10650" s="2" t="str">
        <f>"15806.53"</f>
        <v>15806.53</v>
      </c>
      <c r="P10650" s="2">
        <v>30</v>
      </c>
      <c r="Q10650" s="2">
        <f t="shared" ref="Q10650:Q10665" si="3180">P10650*B10650</f>
        <v>24000</v>
      </c>
      <c r="R10650" s="2">
        <f t="shared" ref="R10650:R10665" si="3181">(Q10650-O10650)/O10650*100</f>
        <v>51.835981711356</v>
      </c>
    </row>
    <row r="10651" spans="1:18">
      <c r="A10651" s="2" t="str">
        <f>"创业板B"</f>
        <v>创业板B</v>
      </c>
      <c r="B10651" s="2">
        <v>10000</v>
      </c>
      <c r="C10651" s="2">
        <v>10000</v>
      </c>
      <c r="D10651" s="2" t="str">
        <f>"人民币"</f>
        <v>人民币</v>
      </c>
      <c r="E10651" s="2">
        <v>1.116</v>
      </c>
      <c r="F10651" s="2">
        <v>-927.5</v>
      </c>
      <c r="G10651" s="2">
        <v>-8.33</v>
      </c>
      <c r="H10651" s="2"/>
      <c r="I10651" s="2">
        <v>10230</v>
      </c>
      <c r="J10651" s="2">
        <v>1.023</v>
      </c>
      <c r="K10651" s="2">
        <v>0</v>
      </c>
      <c r="L10651" s="2">
        <v>0</v>
      </c>
      <c r="M10651" s="2" t="str">
        <f>"150153"</f>
        <v>150153</v>
      </c>
      <c r="N10651" s="2" t="str">
        <f>"0157472516"</f>
        <v>0157472516</v>
      </c>
      <c r="O10651" s="2" t="str">
        <f>"11157.50"</f>
        <v>11157.50</v>
      </c>
      <c r="P10651" s="2">
        <v>1.3</v>
      </c>
      <c r="Q10651" s="2">
        <f>P10651*B10651</f>
        <v>13000</v>
      </c>
      <c r="R10651" s="2">
        <f>(Q10651-O10651)/O10651*100</f>
        <v>16.5135559041004</v>
      </c>
    </row>
    <row r="10652" spans="1:18">
      <c r="A10652" s="2" t="s">
        <v>7</v>
      </c>
      <c r="B10652" s="2">
        <v>600</v>
      </c>
      <c r="C10652" s="2">
        <v>600</v>
      </c>
      <c r="D10652" s="2" t="str">
        <f>"人民币"</f>
        <v>人民币</v>
      </c>
      <c r="E10652" s="2">
        <v>17.548</v>
      </c>
      <c r="F10652" s="2">
        <v>-310.88</v>
      </c>
      <c r="G10652" s="2">
        <v>-2.95</v>
      </c>
      <c r="H10652" s="2"/>
      <c r="I10652" s="2">
        <v>10218</v>
      </c>
      <c r="J10652" s="2">
        <v>17.03</v>
      </c>
      <c r="K10652" s="2">
        <v>0</v>
      </c>
      <c r="L10652" s="2">
        <v>0</v>
      </c>
      <c r="M10652" s="2" t="str">
        <f>"600008"</f>
        <v>600008</v>
      </c>
      <c r="N10652" s="2" t="str">
        <f t="shared" ref="N10652:N10655" si="3182">"A453612732"</f>
        <v>A453612732</v>
      </c>
      <c r="O10652" s="2" t="str">
        <f>"10528.88"</f>
        <v>10528.88</v>
      </c>
      <c r="P10652" s="2">
        <v>25</v>
      </c>
      <c r="Q10652" s="2">
        <f>P10652*B10652</f>
        <v>15000</v>
      </c>
      <c r="R10652" s="2">
        <f>(Q10652-O10652)/O10652*100</f>
        <v>42.4652954540274</v>
      </c>
    </row>
    <row r="10653" spans="1:18">
      <c r="A10653" s="2" t="str">
        <f>"华英农业"</f>
        <v>华英农业</v>
      </c>
      <c r="B10653" s="2">
        <v>600</v>
      </c>
      <c r="C10653" s="2">
        <v>300</v>
      </c>
      <c r="D10653" s="2" t="str">
        <f>"人民币"</f>
        <v>人民币</v>
      </c>
      <c r="E10653" s="2">
        <v>14.948</v>
      </c>
      <c r="F10653" s="2">
        <v>-418.66</v>
      </c>
      <c r="G10653" s="2">
        <v>-4.67</v>
      </c>
      <c r="H10653" s="2"/>
      <c r="I10653" s="2">
        <v>8550</v>
      </c>
      <c r="J10653" s="2">
        <v>14.25</v>
      </c>
      <c r="K10653" s="2">
        <v>300</v>
      </c>
      <c r="L10653" s="2">
        <v>0</v>
      </c>
      <c r="M10653" s="2" t="str">
        <f>"002321"</f>
        <v>002321</v>
      </c>
      <c r="N10653" s="2" t="str">
        <f>"0157472516"</f>
        <v>0157472516</v>
      </c>
      <c r="O10653" s="2" t="str">
        <f>"8968.66"</f>
        <v>8968.66</v>
      </c>
      <c r="P10653" s="2">
        <v>25</v>
      </c>
      <c r="Q10653" s="2">
        <f>P10653*B10653</f>
        <v>15000</v>
      </c>
      <c r="R10653" s="2">
        <f>(Q10653-O10653)/O10653*100</f>
        <v>67.2490650777262</v>
      </c>
    </row>
    <row r="10654" spans="1:18">
      <c r="A10654" s="2" t="str">
        <f>"*ST阳化"</f>
        <v>*ST阳化</v>
      </c>
      <c r="B10654" s="2">
        <v>900</v>
      </c>
      <c r="C10654" s="2">
        <v>600</v>
      </c>
      <c r="D10654" s="2" t="str">
        <f>"人民币"</f>
        <v>人民币</v>
      </c>
      <c r="E10654" s="2">
        <v>7.599</v>
      </c>
      <c r="F10654" s="2">
        <v>-80.2</v>
      </c>
      <c r="G10654" s="2">
        <v>-1.17</v>
      </c>
      <c r="H10654" s="2"/>
      <c r="I10654" s="2">
        <v>6759</v>
      </c>
      <c r="J10654" s="2">
        <v>7.51</v>
      </c>
      <c r="K10654" s="2">
        <v>300</v>
      </c>
      <c r="L10654" s="2">
        <v>0</v>
      </c>
      <c r="M10654" s="2" t="str">
        <f>"600691"</f>
        <v>600691</v>
      </c>
      <c r="N10654" s="2" t="str">
        <f>"A453612732"</f>
        <v>A453612732</v>
      </c>
      <c r="O10654" s="2" t="str">
        <f>"6839.20"</f>
        <v>6839.20</v>
      </c>
      <c r="P10654" s="2">
        <v>11</v>
      </c>
      <c r="Q10654" s="2">
        <f>P10654*B10654</f>
        <v>9900</v>
      </c>
      <c r="R10654" s="2">
        <f>(Q10654-O10654)/O10654*100</f>
        <v>44.7537723710376</v>
      </c>
    </row>
    <row r="10655" spans="1:18">
      <c r="A10655" s="2" t="str">
        <f>"雪峰科技"</f>
        <v>雪峰科技</v>
      </c>
      <c r="B10655" s="2">
        <v>200</v>
      </c>
      <c r="C10655" s="2">
        <v>100</v>
      </c>
      <c r="D10655" s="2" t="str">
        <f>"人民币"</f>
        <v>人民币</v>
      </c>
      <c r="E10655" s="2">
        <v>37.898</v>
      </c>
      <c r="F10655" s="2">
        <v>-1239.59</v>
      </c>
      <c r="G10655" s="2">
        <v>-16.35</v>
      </c>
      <c r="H10655" s="2"/>
      <c r="I10655" s="2">
        <v>6340</v>
      </c>
      <c r="J10655" s="2">
        <v>31.7</v>
      </c>
      <c r="K10655" s="2">
        <v>100</v>
      </c>
      <c r="L10655" s="2">
        <v>0</v>
      </c>
      <c r="M10655" s="2" t="str">
        <f>"603227"</f>
        <v>603227</v>
      </c>
      <c r="N10655" s="2" t="str">
        <f>"A453612732"</f>
        <v>A453612732</v>
      </c>
      <c r="O10655" s="2" t="str">
        <f>"7579.59"</f>
        <v>7579.59</v>
      </c>
      <c r="P10655" s="2">
        <v>42</v>
      </c>
      <c r="Q10655" s="2">
        <f>P10655*B10655</f>
        <v>8400</v>
      </c>
      <c r="R10655" s="2">
        <f>(Q10655-O10655)/O10655*100</f>
        <v>10.8239363870605</v>
      </c>
    </row>
    <row r="10656" spans="1:18">
      <c r="A10656" s="2" t="str">
        <f>"三花股份"</f>
        <v>三花股份</v>
      </c>
      <c r="B10656" s="2">
        <v>400</v>
      </c>
      <c r="C10656" s="2">
        <v>400</v>
      </c>
      <c r="D10656" s="2" t="str">
        <f>"人民币"</f>
        <v>人民币</v>
      </c>
      <c r="E10656" s="2">
        <v>13.737</v>
      </c>
      <c r="F10656" s="2">
        <v>69.25</v>
      </c>
      <c r="G10656" s="2">
        <v>1.26</v>
      </c>
      <c r="H10656" s="2"/>
      <c r="I10656" s="2">
        <v>5564</v>
      </c>
      <c r="J10656" s="2">
        <v>13.91</v>
      </c>
      <c r="K10656" s="2">
        <v>0</v>
      </c>
      <c r="L10656" s="2">
        <v>0</v>
      </c>
      <c r="M10656" s="2" t="str">
        <f>"002050"</f>
        <v>002050</v>
      </c>
      <c r="N10656" s="2" t="str">
        <f t="shared" ref="N10656:N10661" si="3183">"0157472516"</f>
        <v>0157472516</v>
      </c>
      <c r="O10656" s="2" t="str">
        <f>"5494.75"</f>
        <v>5494.75</v>
      </c>
      <c r="P10656" s="2">
        <v>20</v>
      </c>
      <c r="Q10656" s="2">
        <f>P10656*B10656</f>
        <v>8000</v>
      </c>
      <c r="R10656" s="2">
        <f>(Q10656-O10656)/O10656*100</f>
        <v>45.5935210883116</v>
      </c>
    </row>
    <row r="10657" spans="1:18">
      <c r="A10657" s="2" t="str">
        <f>"农 产 品"</f>
        <v>农 产 品</v>
      </c>
      <c r="B10657" s="2">
        <v>200</v>
      </c>
      <c r="C10657" s="2">
        <v>200</v>
      </c>
      <c r="D10657" s="2" t="str">
        <f>"人民币"</f>
        <v>人民币</v>
      </c>
      <c r="E10657" s="2">
        <v>25.665</v>
      </c>
      <c r="F10657" s="2">
        <v>-601</v>
      </c>
      <c r="G10657" s="2">
        <v>-11.71</v>
      </c>
      <c r="H10657" s="2"/>
      <c r="I10657" s="2">
        <v>4532</v>
      </c>
      <c r="J10657" s="2">
        <v>22.66</v>
      </c>
      <c r="K10657" s="2">
        <v>0</v>
      </c>
      <c r="L10657" s="2">
        <v>0</v>
      </c>
      <c r="M10657" s="2" t="str">
        <f>"000061"</f>
        <v>000061</v>
      </c>
      <c r="N10657" s="2" t="str">
        <f>"0157472516"</f>
        <v>0157472516</v>
      </c>
      <c r="O10657" s="2" t="str">
        <f>"5133.00"</f>
        <v>5133.00</v>
      </c>
      <c r="P10657" s="2">
        <v>35</v>
      </c>
      <c r="Q10657" s="2">
        <f>P10657*B10657</f>
        <v>7000</v>
      </c>
      <c r="R10657" s="2">
        <f>(Q10657-O10657)/O10657*100</f>
        <v>36.3724917202416</v>
      </c>
    </row>
    <row r="10658" spans="1:18">
      <c r="A10658" s="2" t="str">
        <f>"北京城建"</f>
        <v>北京城建</v>
      </c>
      <c r="B10658" s="2">
        <v>200</v>
      </c>
      <c r="C10658" s="2">
        <v>200</v>
      </c>
      <c r="D10658" s="2" t="str">
        <f>"人民币"</f>
        <v>人民币</v>
      </c>
      <c r="E10658" s="2">
        <v>24.605</v>
      </c>
      <c r="F10658" s="2">
        <v>-394.99</v>
      </c>
      <c r="G10658" s="2">
        <v>-8.03</v>
      </c>
      <c r="H10658" s="2"/>
      <c r="I10658" s="2">
        <v>4526</v>
      </c>
      <c r="J10658" s="2">
        <v>22.63</v>
      </c>
      <c r="K10658" s="2">
        <v>0</v>
      </c>
      <c r="L10658" s="2">
        <v>0</v>
      </c>
      <c r="M10658" s="2" t="str">
        <f>"600266"</f>
        <v>600266</v>
      </c>
      <c r="N10658" s="2" t="str">
        <f t="shared" ref="N10658:N10660" si="3184">"A453612732"</f>
        <v>A453612732</v>
      </c>
      <c r="O10658" s="2" t="str">
        <f>"4920.99"</f>
        <v>4920.99</v>
      </c>
      <c r="P10658" s="2">
        <v>28</v>
      </c>
      <c r="Q10658" s="2">
        <f>P10658*B10658</f>
        <v>5600</v>
      </c>
      <c r="R10658" s="2">
        <f>(Q10658-O10658)/O10658*100</f>
        <v>13.7982397850839</v>
      </c>
    </row>
    <row r="10659" spans="1:18">
      <c r="A10659" s="2" t="str">
        <f>"上汽集团"</f>
        <v>上汽集团</v>
      </c>
      <c r="B10659" s="2">
        <v>200</v>
      </c>
      <c r="C10659" s="2">
        <v>200</v>
      </c>
      <c r="D10659" s="2" t="str">
        <f>"人民币"</f>
        <v>人民币</v>
      </c>
      <c r="E10659" s="2">
        <v>24.736</v>
      </c>
      <c r="F10659" s="2">
        <v>-449.12</v>
      </c>
      <c r="G10659" s="2">
        <v>-9.08</v>
      </c>
      <c r="H10659" s="2"/>
      <c r="I10659" s="2">
        <v>4498</v>
      </c>
      <c r="J10659" s="2">
        <v>22.49</v>
      </c>
      <c r="K10659" s="2">
        <v>0</v>
      </c>
      <c r="L10659" s="2">
        <v>0</v>
      </c>
      <c r="M10659" s="2" t="str">
        <f>"600104"</f>
        <v>600104</v>
      </c>
      <c r="N10659" s="2" t="str">
        <f>"A453612732"</f>
        <v>A453612732</v>
      </c>
      <c r="O10659" s="2" t="str">
        <f>"4947.12"</f>
        <v>4947.12</v>
      </c>
      <c r="P10659" s="2">
        <v>35</v>
      </c>
      <c r="Q10659" s="2">
        <f>P10659*B10659</f>
        <v>7000</v>
      </c>
      <c r="R10659" s="2">
        <f>(Q10659-O10659)/O10659*100</f>
        <v>41.4964666310904</v>
      </c>
    </row>
    <row r="10660" spans="1:18">
      <c r="A10660" s="2" t="str">
        <f>"中海集运"</f>
        <v>中海集运</v>
      </c>
      <c r="B10660" s="2">
        <v>400</v>
      </c>
      <c r="C10660" s="2">
        <v>400</v>
      </c>
      <c r="D10660" s="2" t="str">
        <f>"人民币"</f>
        <v>人民币</v>
      </c>
      <c r="E10660" s="2">
        <v>9.099</v>
      </c>
      <c r="F10660" s="2">
        <v>-167.68</v>
      </c>
      <c r="G10660" s="2">
        <v>-4.6</v>
      </c>
      <c r="H10660" s="2"/>
      <c r="I10660" s="2">
        <v>3472</v>
      </c>
      <c r="J10660" s="2">
        <v>8.68</v>
      </c>
      <c r="K10660" s="2">
        <v>0</v>
      </c>
      <c r="L10660" s="2">
        <v>0</v>
      </c>
      <c r="M10660" s="2" t="str">
        <f>"601866"</f>
        <v>601866</v>
      </c>
      <c r="N10660" s="2" t="str">
        <f>"A453612732"</f>
        <v>A453612732</v>
      </c>
      <c r="O10660" s="2" t="str">
        <f>"3639.68"</f>
        <v>3639.68</v>
      </c>
      <c r="P10660" s="2">
        <v>12</v>
      </c>
      <c r="Q10660" s="2">
        <f>P10660*B10660</f>
        <v>4800</v>
      </c>
      <c r="R10660" s="2">
        <f>(Q10660-O10660)/O10660*100</f>
        <v>31.8797256901706</v>
      </c>
    </row>
    <row r="10661" spans="1:18">
      <c r="A10661" s="2" t="str">
        <f>"中航军B"</f>
        <v>中航军B</v>
      </c>
      <c r="B10661" s="2">
        <v>3000</v>
      </c>
      <c r="C10661" s="2">
        <v>3000</v>
      </c>
      <c r="D10661" s="2" t="str">
        <f>"人民币"</f>
        <v>人民币</v>
      </c>
      <c r="E10661" s="2">
        <v>0.972</v>
      </c>
      <c r="F10661" s="2">
        <v>-62</v>
      </c>
      <c r="G10661" s="2">
        <v>-2.16</v>
      </c>
      <c r="H10661" s="2"/>
      <c r="I10661" s="2">
        <v>2853</v>
      </c>
      <c r="J10661" s="2">
        <v>0.951</v>
      </c>
      <c r="K10661" s="2">
        <v>0</v>
      </c>
      <c r="L10661" s="2">
        <v>0</v>
      </c>
      <c r="M10661" s="2" t="str">
        <f>"150222"</f>
        <v>150222</v>
      </c>
      <c r="N10661" s="2" t="str">
        <f>"0157472516"</f>
        <v>0157472516</v>
      </c>
      <c r="O10661" s="2" t="str">
        <f>"2915.00"</f>
        <v>2915.00</v>
      </c>
      <c r="P10661" s="2">
        <v>1.1</v>
      </c>
      <c r="Q10661" s="2">
        <f>P10661*B10661</f>
        <v>3300</v>
      </c>
      <c r="R10661" s="2">
        <f>(Q10661-O10661)/O10661*100</f>
        <v>13.2075471698113</v>
      </c>
    </row>
    <row r="10662" spans="1:18">
      <c r="A10662" s="2" t="str">
        <f>"华贸物流"</f>
        <v>华贸物流</v>
      </c>
      <c r="B10662" s="2">
        <v>200</v>
      </c>
      <c r="C10662" s="2">
        <v>200</v>
      </c>
      <c r="D10662" s="2" t="str">
        <f>"人民币"</f>
        <v>人民币</v>
      </c>
      <c r="E10662" s="2">
        <v>16.576</v>
      </c>
      <c r="F10662" s="2">
        <v>-473.12</v>
      </c>
      <c r="G10662" s="2">
        <v>-14.27</v>
      </c>
      <c r="H10662" s="2"/>
      <c r="I10662" s="2">
        <v>2842</v>
      </c>
      <c r="J10662" s="2">
        <v>14.21</v>
      </c>
      <c r="K10662" s="2">
        <v>0</v>
      </c>
      <c r="L10662" s="2">
        <v>0</v>
      </c>
      <c r="M10662" s="2" t="str">
        <f>"603128"</f>
        <v>603128</v>
      </c>
      <c r="N10662" s="2" t="str">
        <f t="shared" ref="N10662:N10665" si="3185">"A453612732"</f>
        <v>A453612732</v>
      </c>
      <c r="O10662" s="2" t="str">
        <f>"3315.12"</f>
        <v>3315.12</v>
      </c>
      <c r="P10662" s="2">
        <v>20</v>
      </c>
      <c r="Q10662" s="2">
        <f>P10662*B10662</f>
        <v>4000</v>
      </c>
      <c r="R10662" s="2">
        <f>(Q10662-O10662)/O10662*100</f>
        <v>20.6592823185888</v>
      </c>
    </row>
    <row r="10663" spans="1:18">
      <c r="A10663" s="2" t="str">
        <f>"盛达矿业"</f>
        <v>盛达矿业</v>
      </c>
      <c r="B10663" s="2">
        <v>100</v>
      </c>
      <c r="C10663" s="2">
        <v>100</v>
      </c>
      <c r="D10663" s="2" t="str">
        <f>"人民币"</f>
        <v>人民币</v>
      </c>
      <c r="E10663" s="2">
        <v>38.308</v>
      </c>
      <c r="F10663" s="2">
        <v>-1175.77</v>
      </c>
      <c r="G10663" s="2">
        <v>-30.69</v>
      </c>
      <c r="H10663" s="2"/>
      <c r="I10663" s="2">
        <v>2655</v>
      </c>
      <c r="J10663" s="2">
        <v>26.55</v>
      </c>
      <c r="K10663" s="2">
        <v>0</v>
      </c>
      <c r="L10663" s="2">
        <v>100</v>
      </c>
      <c r="M10663" s="2" t="str">
        <f>"000603"</f>
        <v>000603</v>
      </c>
      <c r="N10663" s="2" t="str">
        <f>"0157472516"</f>
        <v>0157472516</v>
      </c>
      <c r="O10663" s="2" t="str">
        <f>"3830.77"</f>
        <v>3830.77</v>
      </c>
      <c r="P10663" s="2">
        <v>40</v>
      </c>
      <c r="Q10663" s="2">
        <f>P10663*B10663</f>
        <v>4000</v>
      </c>
      <c r="R10663" s="2">
        <f>(Q10663-O10663)/O10663*100</f>
        <v>4.41764971533138</v>
      </c>
    </row>
    <row r="10664" spans="1:18">
      <c r="A10664" s="2" t="str">
        <f>"大众交通"</f>
        <v>大众交通</v>
      </c>
      <c r="B10664" s="2">
        <v>100</v>
      </c>
      <c r="C10664" s="2">
        <v>100</v>
      </c>
      <c r="D10664" s="2" t="str">
        <f>"人民币"</f>
        <v>人民币</v>
      </c>
      <c r="E10664" s="2">
        <v>30.941</v>
      </c>
      <c r="F10664" s="2">
        <v>-1037.13</v>
      </c>
      <c r="G10664" s="2">
        <v>-33.52</v>
      </c>
      <c r="H10664" s="2"/>
      <c r="I10664" s="2">
        <v>2057</v>
      </c>
      <c r="J10664" s="2">
        <v>20.57</v>
      </c>
      <c r="K10664" s="2">
        <v>0</v>
      </c>
      <c r="L10664" s="2">
        <v>0</v>
      </c>
      <c r="M10664" s="2" t="str">
        <f>"600611"</f>
        <v>600611</v>
      </c>
      <c r="N10664" s="2" t="str">
        <f>"A453612732"</f>
        <v>A453612732</v>
      </c>
      <c r="O10664" s="2" t="str">
        <f>"3094.13"</f>
        <v>3094.13</v>
      </c>
      <c r="P10664" s="2">
        <v>28</v>
      </c>
      <c r="Q10664" s="2">
        <f>P10664*B10664</f>
        <v>2800</v>
      </c>
      <c r="R10664" s="2">
        <f>(Q10664-O10664)/O10664*100</f>
        <v>-9.50606470962759</v>
      </c>
    </row>
    <row r="10665" spans="1:18">
      <c r="A10665" s="2" t="str">
        <f>"中国中车"</f>
        <v>中国中车</v>
      </c>
      <c r="B10665" s="2">
        <v>100</v>
      </c>
      <c r="C10665" s="2">
        <v>100</v>
      </c>
      <c r="D10665" s="2" t="str">
        <f>"人民币"</f>
        <v>人民币</v>
      </c>
      <c r="E10665" s="2">
        <v>26.395</v>
      </c>
      <c r="F10665" s="2">
        <v>-631.5</v>
      </c>
      <c r="G10665" s="2">
        <v>-23.92</v>
      </c>
      <c r="H10665" s="2"/>
      <c r="I10665" s="2">
        <v>2008</v>
      </c>
      <c r="J10665" s="2">
        <v>20.08</v>
      </c>
      <c r="K10665" s="2">
        <v>0</v>
      </c>
      <c r="L10665" s="2">
        <v>100</v>
      </c>
      <c r="M10665" s="2" t="str">
        <f>"601766"</f>
        <v>601766</v>
      </c>
      <c r="N10665" s="2" t="str">
        <f>"A453612732"</f>
        <v>A453612732</v>
      </c>
      <c r="O10665" s="2" t="str">
        <f>"2639.50"</f>
        <v>2639.50</v>
      </c>
      <c r="P10665" s="2">
        <v>30</v>
      </c>
      <c r="Q10665" s="2">
        <f>P10665*B10665</f>
        <v>3000</v>
      </c>
      <c r="R10665" s="2">
        <f>(Q10665-O10665)/O10665*100</f>
        <v>13.6578897518469</v>
      </c>
    </row>
    <row r="10666" spans="1:18">
      <c r="A10666" s="2" t="s">
        <v>8</v>
      </c>
      <c r="B10666" s="2" t="s">
        <v>9</v>
      </c>
      <c r="C10666" s="4" t="s">
        <v>10</v>
      </c>
      <c r="D10666" s="4"/>
      <c r="E10666" s="4"/>
      <c r="F10666" s="2"/>
      <c r="G10666" s="2">
        <f>SUM(G10650:G10665)</f>
        <v>-178.38</v>
      </c>
      <c r="H10666" s="2"/>
      <c r="I10666" s="2"/>
      <c r="J10666" s="2"/>
      <c r="K10666" s="2"/>
      <c r="L10666" s="2"/>
      <c r="M10666" s="2"/>
      <c r="N10666" s="2"/>
      <c r="O10666" s="2"/>
      <c r="P10666" s="2"/>
      <c r="Q10666" s="2">
        <f>SUM(Q10650:Q10665)</f>
        <v>134800</v>
      </c>
      <c r="R10666" s="2"/>
    </row>
    <row r="10667" customFormat="1" spans="3:8">
      <c r="C10667" s="5"/>
      <c r="D10667" s="5"/>
      <c r="E10667" s="5"/>
      <c r="H10667" s="6">
        <v>42257</v>
      </c>
    </row>
    <row r="10668" customFormat="1" spans="10:10">
      <c r="J10668" s="6">
        <f>H10667+1</f>
        <v>42258</v>
      </c>
    </row>
    <row r="10669" customFormat="1" spans="2:11">
      <c r="B10669" t="s">
        <v>11</v>
      </c>
      <c r="K10669" s="7">
        <f ca="1">NOW()</f>
        <v>42259.9654398148</v>
      </c>
    </row>
    <row r="10670" customFormat="1" spans="9:9">
      <c r="I10670" t="e">
        <f>D10662+1</f>
        <v>#VALUE!</v>
      </c>
    </row>
    <row r="10671" spans="2:18">
      <c r="B10671" s="2" t="str">
        <f>"币种"</f>
        <v>币种</v>
      </c>
      <c r="C10671" s="2" t="str">
        <f>"余额"</f>
        <v>余额</v>
      </c>
      <c r="D10671" s="2" t="str">
        <f>"可用"</f>
        <v>可用</v>
      </c>
      <c r="E10671" s="2" t="str">
        <f>"可取"</f>
        <v>可取</v>
      </c>
      <c r="F10671" s="2" t="str">
        <f>"参考市值"</f>
        <v>参考市值</v>
      </c>
      <c r="G10671" s="2" t="str">
        <f>"资产"</f>
        <v>资产</v>
      </c>
      <c r="H10671" s="2" t="str">
        <f>"盈亏"</f>
        <v>盈亏</v>
      </c>
      <c r="I10671" s="2"/>
      <c r="J10671" s="2"/>
      <c r="K10671" s="2"/>
      <c r="L10671" s="2"/>
      <c r="M10671" s="2"/>
      <c r="N10671" s="2"/>
      <c r="O10671" s="2"/>
      <c r="P10671" s="2"/>
      <c r="Q10671" s="2"/>
      <c r="R10671" s="2"/>
    </row>
    <row r="10672" spans="2:18">
      <c r="B10672" s="2" t="str">
        <f>"人民币"</f>
        <v>人民币</v>
      </c>
      <c r="C10672" s="2" t="str">
        <f>"5508.71"</f>
        <v>5508.71</v>
      </c>
      <c r="D10672" s="2" t="str">
        <f>"138.54"</f>
        <v>138.54</v>
      </c>
      <c r="E10672" s="2" t="str">
        <f>"138.54"</f>
        <v>138.54</v>
      </c>
      <c r="F10672" s="2" t="str">
        <f>"91616.00"</f>
        <v>91616.00</v>
      </c>
      <c r="G10672" s="2" t="str">
        <f>"91754.54"</f>
        <v>91754.54</v>
      </c>
      <c r="H10672" s="2" t="str">
        <f>"-9194.42"</f>
        <v>-9194.42</v>
      </c>
      <c r="I10672" s="2"/>
      <c r="J10672" s="2"/>
      <c r="K10672" s="2"/>
      <c r="L10672" s="2"/>
      <c r="M10672" s="2"/>
      <c r="N10672" s="2"/>
      <c r="O10672" s="2"/>
      <c r="P10672" s="2"/>
      <c r="Q10672" s="2"/>
      <c r="R10672" s="2"/>
    </row>
    <row r="10673" spans="2:18"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  <c r="R10673" s="8"/>
    </row>
    <row r="10674" spans="2:18">
      <c r="B10674" s="2" t="s">
        <v>0</v>
      </c>
      <c r="C10674" s="2" t="str">
        <f>"证券数量"</f>
        <v>证券数量</v>
      </c>
      <c r="D10674" s="2" t="s">
        <v>1</v>
      </c>
      <c r="E10674" s="2" t="str">
        <f>"价格币种"</f>
        <v>价格币种</v>
      </c>
      <c r="F10674" s="2" t="str">
        <f>"成本价"</f>
        <v>成本价</v>
      </c>
      <c r="G10674" s="2" t="str">
        <f>"浮动盈亏"</f>
        <v>浮动盈亏</v>
      </c>
      <c r="H10674" s="2" t="str">
        <f>"盈亏比例(%)"</f>
        <v>盈亏比例(%)</v>
      </c>
      <c r="I10674" s="2" t="str">
        <f>"折算汇率"</f>
        <v>折算汇率</v>
      </c>
      <c r="J10674" s="2" t="str">
        <f>"最新市值"</f>
        <v>最新市值</v>
      </c>
      <c r="K10674" s="2" t="str">
        <f>"当前价"</f>
        <v>当前价</v>
      </c>
      <c r="L10674" s="2" t="str">
        <f>"今买数量"</f>
        <v>今买数量</v>
      </c>
      <c r="M10674" s="2" t="str">
        <f>"今卖数量"</f>
        <v>今卖数量</v>
      </c>
      <c r="N10674" s="2" t="str">
        <f>"证券代码"</f>
        <v>证券代码</v>
      </c>
      <c r="O10674" s="2" t="str">
        <f>"股东代码"</f>
        <v>股东代码</v>
      </c>
      <c r="P10674" s="2" t="str">
        <f>"成本金额"</f>
        <v>成本金额</v>
      </c>
      <c r="Q10674" s="2" t="s">
        <v>2</v>
      </c>
      <c r="R10674" s="2"/>
    </row>
    <row r="10675" spans="2:18">
      <c r="B10675" s="2" t="s">
        <v>4</v>
      </c>
      <c r="C10675" s="9" t="s">
        <v>5</v>
      </c>
      <c r="D10675" s="9" t="s">
        <v>5</v>
      </c>
      <c r="E10675" s="2" t="str">
        <f t="shared" ref="E10675:E10690" si="3186">"人民币"</f>
        <v>人民币</v>
      </c>
      <c r="F10675" s="2">
        <v>19.758</v>
      </c>
      <c r="G10675" s="2">
        <v>-1294.53</v>
      </c>
      <c r="H10675" s="2">
        <v>-8.19</v>
      </c>
      <c r="I10675" s="9" t="s">
        <v>6</v>
      </c>
      <c r="J10675" s="2">
        <v>14512</v>
      </c>
      <c r="K10675" s="2">
        <v>18.14</v>
      </c>
      <c r="L10675" s="2">
        <v>0</v>
      </c>
      <c r="M10675" s="2">
        <v>0</v>
      </c>
      <c r="N10675" s="2" t="str">
        <f>"000936"</f>
        <v>000936</v>
      </c>
      <c r="O10675" s="2" t="str">
        <f t="shared" ref="O10675:O10678" si="3187">"0157472516"</f>
        <v>0157472516</v>
      </c>
      <c r="P10675" s="2" t="str">
        <f>"15806.53"</f>
        <v>15806.53</v>
      </c>
      <c r="Q10675" s="2">
        <v>30</v>
      </c>
      <c r="R10675" s="2">
        <f t="shared" ref="R10675:R10690" si="3188">Q10675*C10675</f>
        <v>24000</v>
      </c>
    </row>
    <row r="10676" spans="2:18">
      <c r="B10676" s="2" t="str">
        <f>"创业板B"</f>
        <v>创业板B</v>
      </c>
      <c r="C10676" s="2">
        <v>10000</v>
      </c>
      <c r="D10676" s="2">
        <v>10000</v>
      </c>
      <c r="E10676" s="2" t="str">
        <f>"人民币"</f>
        <v>人民币</v>
      </c>
      <c r="F10676" s="2">
        <v>1.116</v>
      </c>
      <c r="G10676" s="2">
        <v>-927.5</v>
      </c>
      <c r="H10676" s="2">
        <v>-8.33</v>
      </c>
      <c r="I10676" s="2"/>
      <c r="J10676" s="2">
        <v>10230</v>
      </c>
      <c r="K10676" s="2">
        <v>1.023</v>
      </c>
      <c r="L10676" s="2">
        <v>0</v>
      </c>
      <c r="M10676" s="2">
        <v>0</v>
      </c>
      <c r="N10676" s="2" t="str">
        <f>"150153"</f>
        <v>150153</v>
      </c>
      <c r="O10676" s="2" t="str">
        <f>"0157472516"</f>
        <v>0157472516</v>
      </c>
      <c r="P10676" s="2" t="str">
        <f>"11157.50"</f>
        <v>11157.50</v>
      </c>
      <c r="Q10676" s="2">
        <v>1.3</v>
      </c>
      <c r="R10676" s="2">
        <f>Q10676*C10676</f>
        <v>13000</v>
      </c>
    </row>
    <row r="10677" spans="2:18">
      <c r="B10677" s="2" t="s">
        <v>7</v>
      </c>
      <c r="C10677" s="2">
        <v>600</v>
      </c>
      <c r="D10677" s="2">
        <v>600</v>
      </c>
      <c r="E10677" s="2" t="str">
        <f>"人民币"</f>
        <v>人民币</v>
      </c>
      <c r="F10677" s="2">
        <v>17.548</v>
      </c>
      <c r="G10677" s="2">
        <v>-310.88</v>
      </c>
      <c r="H10677" s="2">
        <v>-2.95</v>
      </c>
      <c r="I10677" s="2"/>
      <c r="J10677" s="2">
        <v>10218</v>
      </c>
      <c r="K10677" s="2">
        <v>17.03</v>
      </c>
      <c r="L10677" s="2">
        <v>0</v>
      </c>
      <c r="M10677" s="2">
        <v>0</v>
      </c>
      <c r="N10677" s="2" t="str">
        <f>"600008"</f>
        <v>600008</v>
      </c>
      <c r="O10677" s="2" t="str">
        <f t="shared" ref="O10677:O10680" si="3189">"A453612732"</f>
        <v>A453612732</v>
      </c>
      <c r="P10677" s="2" t="str">
        <f>"10528.88"</f>
        <v>10528.88</v>
      </c>
      <c r="Q10677" s="2">
        <v>25</v>
      </c>
      <c r="R10677" s="2">
        <f>Q10677*C10677</f>
        <v>15000</v>
      </c>
    </row>
    <row r="10678" spans="2:18">
      <c r="B10678" s="2" t="str">
        <f>"华英农业"</f>
        <v>华英农业</v>
      </c>
      <c r="C10678" s="2">
        <v>600</v>
      </c>
      <c r="D10678" s="2">
        <v>300</v>
      </c>
      <c r="E10678" s="2" t="str">
        <f>"人民币"</f>
        <v>人民币</v>
      </c>
      <c r="F10678" s="2">
        <v>14.948</v>
      </c>
      <c r="G10678" s="2">
        <v>-418.66</v>
      </c>
      <c r="H10678" s="2">
        <v>-4.67</v>
      </c>
      <c r="I10678" s="2"/>
      <c r="J10678" s="2">
        <v>8550</v>
      </c>
      <c r="K10678" s="2">
        <v>14.25</v>
      </c>
      <c r="L10678" s="2">
        <v>300</v>
      </c>
      <c r="M10678" s="2">
        <v>0</v>
      </c>
      <c r="N10678" s="2" t="str">
        <f>"002321"</f>
        <v>002321</v>
      </c>
      <c r="O10678" s="2" t="str">
        <f>"0157472516"</f>
        <v>0157472516</v>
      </c>
      <c r="P10678" s="2" t="str">
        <f>"8968.66"</f>
        <v>8968.66</v>
      </c>
      <c r="Q10678" s="2">
        <v>25</v>
      </c>
      <c r="R10678" s="2">
        <f>Q10678*C10678</f>
        <v>15000</v>
      </c>
    </row>
    <row r="10679" spans="2:18">
      <c r="B10679" s="2" t="str">
        <f>"*ST阳化"</f>
        <v>*ST阳化</v>
      </c>
      <c r="C10679" s="2">
        <v>900</v>
      </c>
      <c r="D10679" s="2">
        <v>600</v>
      </c>
      <c r="E10679" s="2" t="str">
        <f>"人民币"</f>
        <v>人民币</v>
      </c>
      <c r="F10679" s="2">
        <v>7.599</v>
      </c>
      <c r="G10679" s="2">
        <v>-80.2</v>
      </c>
      <c r="H10679" s="2">
        <v>-1.17</v>
      </c>
      <c r="I10679" s="2"/>
      <c r="J10679" s="2">
        <v>6759</v>
      </c>
      <c r="K10679" s="2">
        <v>7.51</v>
      </c>
      <c r="L10679" s="2">
        <v>300</v>
      </c>
      <c r="M10679" s="2">
        <v>0</v>
      </c>
      <c r="N10679" s="2" t="str">
        <f>"600691"</f>
        <v>600691</v>
      </c>
      <c r="O10679" s="2" t="str">
        <f>"A453612732"</f>
        <v>A453612732</v>
      </c>
      <c r="P10679" s="2" t="str">
        <f>"6839.20"</f>
        <v>6839.20</v>
      </c>
      <c r="Q10679" s="2">
        <v>11</v>
      </c>
      <c r="R10679" s="2">
        <f>Q10679*C10679</f>
        <v>9900</v>
      </c>
    </row>
    <row r="10680" spans="2:18">
      <c r="B10680" s="2" t="str">
        <f>"雪峰科技"</f>
        <v>雪峰科技</v>
      </c>
      <c r="C10680" s="2">
        <v>200</v>
      </c>
      <c r="D10680" s="2">
        <v>100</v>
      </c>
      <c r="E10680" s="2" t="str">
        <f>"人民币"</f>
        <v>人民币</v>
      </c>
      <c r="F10680" s="2">
        <v>37.898</v>
      </c>
      <c r="G10680" s="2">
        <v>-1239.59</v>
      </c>
      <c r="H10680" s="2">
        <v>-16.35</v>
      </c>
      <c r="I10680" s="2"/>
      <c r="J10680" s="2">
        <v>6340</v>
      </c>
      <c r="K10680" s="2">
        <v>31.7</v>
      </c>
      <c r="L10680" s="2">
        <v>100</v>
      </c>
      <c r="M10680" s="2">
        <v>0</v>
      </c>
      <c r="N10680" s="2" t="str">
        <f>"603227"</f>
        <v>603227</v>
      </c>
      <c r="O10680" s="2" t="str">
        <f>"A453612732"</f>
        <v>A453612732</v>
      </c>
      <c r="P10680" s="2" t="str">
        <f>"7579.59"</f>
        <v>7579.59</v>
      </c>
      <c r="Q10680" s="2">
        <v>42</v>
      </c>
      <c r="R10680" s="2">
        <f>Q10680*C10680</f>
        <v>8400</v>
      </c>
    </row>
    <row r="10681" spans="2:18">
      <c r="B10681" s="2" t="str">
        <f>"三花股份"</f>
        <v>三花股份</v>
      </c>
      <c r="C10681" s="2">
        <v>400</v>
      </c>
      <c r="D10681" s="2">
        <v>400</v>
      </c>
      <c r="E10681" s="2" t="str">
        <f>"人民币"</f>
        <v>人民币</v>
      </c>
      <c r="F10681" s="2">
        <v>13.737</v>
      </c>
      <c r="G10681" s="2">
        <v>69.25</v>
      </c>
      <c r="H10681" s="2">
        <v>1.26</v>
      </c>
      <c r="I10681" s="2"/>
      <c r="J10681" s="2">
        <v>5564</v>
      </c>
      <c r="K10681" s="2">
        <v>13.91</v>
      </c>
      <c r="L10681" s="2">
        <v>0</v>
      </c>
      <c r="M10681" s="2">
        <v>0</v>
      </c>
      <c r="N10681" s="2" t="str">
        <f>"002050"</f>
        <v>002050</v>
      </c>
      <c r="O10681" s="2" t="str">
        <f t="shared" ref="O10681:O10686" si="3190">"0157472516"</f>
        <v>0157472516</v>
      </c>
      <c r="P10681" s="2" t="str">
        <f>"5494.75"</f>
        <v>5494.75</v>
      </c>
      <c r="Q10681" s="2">
        <v>20</v>
      </c>
      <c r="R10681" s="2">
        <f>Q10681*C10681</f>
        <v>8000</v>
      </c>
    </row>
    <row r="10682" spans="2:18">
      <c r="B10682" s="2" t="str">
        <f>"农 产 品"</f>
        <v>农 产 品</v>
      </c>
      <c r="C10682" s="2">
        <v>200</v>
      </c>
      <c r="D10682" s="2">
        <v>200</v>
      </c>
      <c r="E10682" s="2" t="str">
        <f>"人民币"</f>
        <v>人民币</v>
      </c>
      <c r="F10682" s="2">
        <v>25.665</v>
      </c>
      <c r="G10682" s="2">
        <v>-601</v>
      </c>
      <c r="H10682" s="2">
        <v>-11.71</v>
      </c>
      <c r="I10682" s="2"/>
      <c r="J10682" s="2">
        <v>4532</v>
      </c>
      <c r="K10682" s="2">
        <v>22.66</v>
      </c>
      <c r="L10682" s="2">
        <v>0</v>
      </c>
      <c r="M10682" s="2">
        <v>0</v>
      </c>
      <c r="N10682" s="2" t="str">
        <f>"000061"</f>
        <v>000061</v>
      </c>
      <c r="O10682" s="2" t="str">
        <f>"0157472516"</f>
        <v>0157472516</v>
      </c>
      <c r="P10682" s="2" t="str">
        <f>"5133.00"</f>
        <v>5133.00</v>
      </c>
      <c r="Q10682" s="2">
        <v>35</v>
      </c>
      <c r="R10682" s="2">
        <f>Q10682*C10682</f>
        <v>7000</v>
      </c>
    </row>
    <row r="10683" spans="2:18">
      <c r="B10683" s="2" t="str">
        <f>"北京城建"</f>
        <v>北京城建</v>
      </c>
      <c r="C10683" s="2">
        <v>200</v>
      </c>
      <c r="D10683" s="2">
        <v>200</v>
      </c>
      <c r="E10683" s="2" t="str">
        <f>"人民币"</f>
        <v>人民币</v>
      </c>
      <c r="F10683" s="2">
        <v>24.605</v>
      </c>
      <c r="G10683" s="2">
        <v>-394.99</v>
      </c>
      <c r="H10683" s="2">
        <v>-8.03</v>
      </c>
      <c r="I10683" s="2"/>
      <c r="J10683" s="2">
        <v>4526</v>
      </c>
      <c r="K10683" s="2">
        <v>22.63</v>
      </c>
      <c r="L10683" s="2">
        <v>0</v>
      </c>
      <c r="M10683" s="2">
        <v>0</v>
      </c>
      <c r="N10683" s="2" t="str">
        <f>"600266"</f>
        <v>600266</v>
      </c>
      <c r="O10683" s="2" t="str">
        <f t="shared" ref="O10683:O10685" si="3191">"A453612732"</f>
        <v>A453612732</v>
      </c>
      <c r="P10683" s="2" t="str">
        <f>"4920.99"</f>
        <v>4920.99</v>
      </c>
      <c r="Q10683" s="2">
        <v>28</v>
      </c>
      <c r="R10683" s="2">
        <f>Q10683*C10683</f>
        <v>5600</v>
      </c>
    </row>
    <row r="10684" spans="2:18">
      <c r="B10684" s="2" t="str">
        <f>"上汽集团"</f>
        <v>上汽集团</v>
      </c>
      <c r="C10684" s="2">
        <v>200</v>
      </c>
      <c r="D10684" s="2">
        <v>200</v>
      </c>
      <c r="E10684" s="2" t="str">
        <f>"人民币"</f>
        <v>人民币</v>
      </c>
      <c r="F10684" s="2">
        <v>24.736</v>
      </c>
      <c r="G10684" s="2">
        <v>-449.12</v>
      </c>
      <c r="H10684" s="2">
        <v>-9.08</v>
      </c>
      <c r="I10684" s="2"/>
      <c r="J10684" s="2">
        <v>4498</v>
      </c>
      <c r="K10684" s="2">
        <v>22.49</v>
      </c>
      <c r="L10684" s="2">
        <v>0</v>
      </c>
      <c r="M10684" s="2">
        <v>0</v>
      </c>
      <c r="N10684" s="2" t="str">
        <f>"600104"</f>
        <v>600104</v>
      </c>
      <c r="O10684" s="2" t="str">
        <f>"A453612732"</f>
        <v>A453612732</v>
      </c>
      <c r="P10684" s="2" t="str">
        <f>"4947.12"</f>
        <v>4947.12</v>
      </c>
      <c r="Q10684" s="2">
        <v>35</v>
      </c>
      <c r="R10684" s="2">
        <f>Q10684*C10684</f>
        <v>7000</v>
      </c>
    </row>
    <row r="10685" spans="2:18">
      <c r="B10685" s="2" t="str">
        <f>"中海集运"</f>
        <v>中海集运</v>
      </c>
      <c r="C10685" s="2">
        <v>400</v>
      </c>
      <c r="D10685" s="2">
        <v>400</v>
      </c>
      <c r="E10685" s="2" t="str">
        <f>"人民币"</f>
        <v>人民币</v>
      </c>
      <c r="F10685" s="2">
        <v>9.099</v>
      </c>
      <c r="G10685" s="2">
        <v>-167.68</v>
      </c>
      <c r="H10685" s="2">
        <v>-4.6</v>
      </c>
      <c r="I10685" s="2"/>
      <c r="J10685" s="2">
        <v>3472</v>
      </c>
      <c r="K10685" s="2">
        <v>8.68</v>
      </c>
      <c r="L10685" s="2">
        <v>0</v>
      </c>
      <c r="M10685" s="2">
        <v>0</v>
      </c>
      <c r="N10685" s="2" t="str">
        <f>"601866"</f>
        <v>601866</v>
      </c>
      <c r="O10685" s="2" t="str">
        <f>"A453612732"</f>
        <v>A453612732</v>
      </c>
      <c r="P10685" s="2" t="str">
        <f>"3639.68"</f>
        <v>3639.68</v>
      </c>
      <c r="Q10685" s="2">
        <v>12</v>
      </c>
      <c r="R10685" s="2">
        <f>Q10685*C10685</f>
        <v>4800</v>
      </c>
    </row>
    <row r="10686" spans="2:18">
      <c r="B10686" s="2" t="str">
        <f>"中航军B"</f>
        <v>中航军B</v>
      </c>
      <c r="C10686" s="2">
        <v>3000</v>
      </c>
      <c r="D10686" s="2">
        <v>3000</v>
      </c>
      <c r="E10686" s="2" t="str">
        <f>"人民币"</f>
        <v>人民币</v>
      </c>
      <c r="F10686" s="2">
        <v>0.972</v>
      </c>
      <c r="G10686" s="2">
        <v>-62</v>
      </c>
      <c r="H10686" s="2">
        <v>-2.16</v>
      </c>
      <c r="I10686" s="2"/>
      <c r="J10686" s="2">
        <v>2853</v>
      </c>
      <c r="K10686" s="2">
        <v>0.951</v>
      </c>
      <c r="L10686" s="2">
        <v>0</v>
      </c>
      <c r="M10686" s="2">
        <v>0</v>
      </c>
      <c r="N10686" s="2" t="str">
        <f>"150222"</f>
        <v>150222</v>
      </c>
      <c r="O10686" s="2" t="str">
        <f>"0157472516"</f>
        <v>0157472516</v>
      </c>
      <c r="P10686" s="2" t="str">
        <f>"2915.00"</f>
        <v>2915.00</v>
      </c>
      <c r="Q10686" s="2">
        <v>1.1</v>
      </c>
      <c r="R10686" s="2">
        <f>Q10686*C10686</f>
        <v>3300</v>
      </c>
    </row>
    <row r="10687" spans="2:18">
      <c r="B10687" s="2" t="str">
        <f>"华贸物流"</f>
        <v>华贸物流</v>
      </c>
      <c r="C10687" s="2">
        <v>200</v>
      </c>
      <c r="D10687" s="2">
        <v>200</v>
      </c>
      <c r="E10687" s="2" t="str">
        <f>"人民币"</f>
        <v>人民币</v>
      </c>
      <c r="F10687" s="2">
        <v>16.576</v>
      </c>
      <c r="G10687" s="2">
        <v>-473.12</v>
      </c>
      <c r="H10687" s="2">
        <v>-14.27</v>
      </c>
      <c r="I10687" s="2"/>
      <c r="J10687" s="2">
        <v>2842</v>
      </c>
      <c r="K10687" s="2">
        <v>14.21</v>
      </c>
      <c r="L10687" s="2">
        <v>0</v>
      </c>
      <c r="M10687" s="2">
        <v>0</v>
      </c>
      <c r="N10687" s="2" t="str">
        <f>"603128"</f>
        <v>603128</v>
      </c>
      <c r="O10687" s="2" t="str">
        <f t="shared" ref="O10687:O10690" si="3192">"A453612732"</f>
        <v>A453612732</v>
      </c>
      <c r="P10687" s="2" t="str">
        <f>"3315.12"</f>
        <v>3315.12</v>
      </c>
      <c r="Q10687" s="2">
        <v>20</v>
      </c>
      <c r="R10687" s="2">
        <f>Q10687*C10687</f>
        <v>4000</v>
      </c>
    </row>
    <row r="10688" spans="2:18">
      <c r="B10688" s="2" t="str">
        <f>"盛达矿业"</f>
        <v>盛达矿业</v>
      </c>
      <c r="C10688" s="2">
        <v>100</v>
      </c>
      <c r="D10688" s="2">
        <v>100</v>
      </c>
      <c r="E10688" s="2" t="str">
        <f>"人民币"</f>
        <v>人民币</v>
      </c>
      <c r="F10688" s="2">
        <v>38.308</v>
      </c>
      <c r="G10688" s="2">
        <v>-1175.77</v>
      </c>
      <c r="H10688" s="2">
        <v>-30.69</v>
      </c>
      <c r="I10688" s="2"/>
      <c r="J10688" s="2">
        <v>2655</v>
      </c>
      <c r="K10688" s="2">
        <v>26.55</v>
      </c>
      <c r="L10688" s="2">
        <v>0</v>
      </c>
      <c r="M10688" s="2">
        <v>100</v>
      </c>
      <c r="N10688" s="2" t="str">
        <f>"000603"</f>
        <v>000603</v>
      </c>
      <c r="O10688" s="2" t="str">
        <f>"0157472516"</f>
        <v>0157472516</v>
      </c>
      <c r="P10688" s="2" t="str">
        <f>"3830.77"</f>
        <v>3830.77</v>
      </c>
      <c r="Q10688" s="2">
        <v>40</v>
      </c>
      <c r="R10688" s="2">
        <f>Q10688*C10688</f>
        <v>4000</v>
      </c>
    </row>
    <row r="10689" spans="2:18">
      <c r="B10689" s="2" t="str">
        <f>"大众交通"</f>
        <v>大众交通</v>
      </c>
      <c r="C10689" s="2">
        <v>100</v>
      </c>
      <c r="D10689" s="2">
        <v>100</v>
      </c>
      <c r="E10689" s="2" t="str">
        <f>"人民币"</f>
        <v>人民币</v>
      </c>
      <c r="F10689" s="2">
        <v>30.941</v>
      </c>
      <c r="G10689" s="2">
        <v>-1037.13</v>
      </c>
      <c r="H10689" s="2">
        <v>-33.52</v>
      </c>
      <c r="I10689" s="2"/>
      <c r="J10689" s="2">
        <v>2057</v>
      </c>
      <c r="K10689" s="2">
        <v>20.57</v>
      </c>
      <c r="L10689" s="2">
        <v>0</v>
      </c>
      <c r="M10689" s="2">
        <v>0</v>
      </c>
      <c r="N10689" s="2" t="str">
        <f>"600611"</f>
        <v>600611</v>
      </c>
      <c r="O10689" s="2" t="str">
        <f>"A453612732"</f>
        <v>A453612732</v>
      </c>
      <c r="P10689" s="2" t="str">
        <f>"3094.13"</f>
        <v>3094.13</v>
      </c>
      <c r="Q10689" s="2">
        <v>28</v>
      </c>
      <c r="R10689" s="2">
        <f>Q10689*C10689</f>
        <v>2800</v>
      </c>
    </row>
    <row r="10690" spans="2:18">
      <c r="B10690" s="2" t="str">
        <f>"中国中车"</f>
        <v>中国中车</v>
      </c>
      <c r="C10690" s="2">
        <v>100</v>
      </c>
      <c r="D10690" s="2">
        <v>100</v>
      </c>
      <c r="E10690" s="2" t="str">
        <f>"人民币"</f>
        <v>人民币</v>
      </c>
      <c r="F10690" s="2">
        <v>26.395</v>
      </c>
      <c r="G10690" s="2">
        <v>-631.5</v>
      </c>
      <c r="H10690" s="2">
        <v>-23.92</v>
      </c>
      <c r="I10690" s="2"/>
      <c r="J10690" s="2">
        <v>2008</v>
      </c>
      <c r="K10690" s="2">
        <v>20.08</v>
      </c>
      <c r="L10690" s="2">
        <v>0</v>
      </c>
      <c r="M10690" s="2">
        <v>100</v>
      </c>
      <c r="N10690" s="2" t="str">
        <f>"601766"</f>
        <v>601766</v>
      </c>
      <c r="O10690" s="2" t="str">
        <f>"A453612732"</f>
        <v>A453612732</v>
      </c>
      <c r="P10690" s="2" t="str">
        <f>"2639.50"</f>
        <v>2639.50</v>
      </c>
      <c r="Q10690" s="2">
        <v>30</v>
      </c>
      <c r="R10690" s="2">
        <f>Q10690*C10690</f>
        <v>3000</v>
      </c>
    </row>
    <row r="10691" spans="2:18">
      <c r="B10691" s="2" t="s">
        <v>8</v>
      </c>
      <c r="C10691" s="2" t="s">
        <v>9</v>
      </c>
      <c r="D10691" s="4" t="s">
        <v>10</v>
      </c>
      <c r="E10691" s="4"/>
      <c r="F10691" s="4"/>
      <c r="G10691" s="2"/>
      <c r="H10691" s="2">
        <f>SUM(H10675:H10690)</f>
        <v>-178.38</v>
      </c>
      <c r="I10691" s="2"/>
      <c r="J10691" s="2"/>
      <c r="K10691" s="2"/>
      <c r="L10691" s="2"/>
      <c r="M10691" s="2"/>
      <c r="N10691" s="2"/>
      <c r="O10691" s="2"/>
      <c r="P10691" s="2"/>
      <c r="Q10691" s="2"/>
      <c r="R10691" s="2">
        <f>SUM(R10675:R10690)</f>
        <v>134800</v>
      </c>
    </row>
    <row r="10692" customFormat="1" spans="4:9">
      <c r="D10692" s="5"/>
      <c r="E10692" s="5"/>
      <c r="F10692" s="5"/>
      <c r="I10692" s="6">
        <v>42257</v>
      </c>
    </row>
    <row r="10693" customFormat="1" spans="11:11">
      <c r="K10693" s="6">
        <f>I10692+1</f>
        <v>42258</v>
      </c>
    </row>
    <row r="10694" customFormat="1" spans="3:12">
      <c r="C10694" t="s">
        <v>11</v>
      </c>
      <c r="L10694" s="7">
        <f ca="1">NOW()</f>
        <v>42259.9654398148</v>
      </c>
    </row>
    <row r="10695" customFormat="1" spans="10:10">
      <c r="J10695" t="e">
        <f>E10687+1</f>
        <v>#VALUE!</v>
      </c>
    </row>
    <row r="10696" customFormat="1" spans="7:7">
      <c r="G10696" t="s">
        <v>12</v>
      </c>
    </row>
    <row r="10697" customFormat="1" spans="6:6">
      <c r="F10697" t="s">
        <v>13</v>
      </c>
    </row>
    <row r="10698" spans="1:17">
      <c r="A10698" s="2" t="str">
        <f>"币种"</f>
        <v>币种</v>
      </c>
      <c r="B10698" s="2" t="str">
        <f>"余额"</f>
        <v>余额</v>
      </c>
      <c r="C10698" s="2" t="str">
        <f>"可用"</f>
        <v>可用</v>
      </c>
      <c r="D10698" s="2" t="str">
        <f>"可取"</f>
        <v>可取</v>
      </c>
      <c r="E10698" s="2" t="str">
        <f>"参考市值"</f>
        <v>参考市值</v>
      </c>
      <c r="F10698" s="2" t="str">
        <f>"资产"</f>
        <v>资产</v>
      </c>
      <c r="G10698" s="2" t="str">
        <f>"盈亏"</f>
        <v>盈亏</v>
      </c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</row>
    <row r="10699" spans="1:17">
      <c r="A10699" s="2" t="str">
        <f>"人民币"</f>
        <v>人民币</v>
      </c>
      <c r="B10699" s="2" t="str">
        <f>"5508.71"</f>
        <v>5508.71</v>
      </c>
      <c r="C10699" s="2" t="str">
        <f>"138.54"</f>
        <v>138.54</v>
      </c>
      <c r="D10699" s="2" t="str">
        <f>"138.54"</f>
        <v>138.54</v>
      </c>
      <c r="E10699" s="2" t="str">
        <f>"91616.00"</f>
        <v>91616.00</v>
      </c>
      <c r="F10699" s="2" t="str">
        <f>"91754.54"</f>
        <v>91754.54</v>
      </c>
      <c r="G10699" s="2" t="str">
        <f>"-9194.42"</f>
        <v>-9194.42</v>
      </c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</row>
    <row r="10700" spans="1:17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8"/>
    </row>
    <row r="10701" spans="1:18">
      <c r="A10701" s="2" t="s">
        <v>0</v>
      </c>
      <c r="B10701" s="2" t="str">
        <f>"证券数量"</f>
        <v>证券数量</v>
      </c>
      <c r="C10701" s="2" t="s">
        <v>1</v>
      </c>
      <c r="D10701" s="2" t="str">
        <f>"价格币种"</f>
        <v>价格币种</v>
      </c>
      <c r="E10701" s="2" t="str">
        <f>"成本价"</f>
        <v>成本价</v>
      </c>
      <c r="F10701" s="2" t="str">
        <f>"浮动盈亏"</f>
        <v>浮动盈亏</v>
      </c>
      <c r="G10701" s="2" t="str">
        <f>"盈亏比例(%)"</f>
        <v>盈亏比例(%)</v>
      </c>
      <c r="H10701" s="2" t="str">
        <f>"折算汇率"</f>
        <v>折算汇率</v>
      </c>
      <c r="I10701" s="2" t="str">
        <f>"最新市值"</f>
        <v>最新市值</v>
      </c>
      <c r="J10701" s="2" t="str">
        <f>"当前价"</f>
        <v>当前价</v>
      </c>
      <c r="K10701" s="2" t="str">
        <f>"今买数量"</f>
        <v>今买数量</v>
      </c>
      <c r="L10701" s="2" t="str">
        <f>"今卖数量"</f>
        <v>今卖数量</v>
      </c>
      <c r="M10701" s="2" t="str">
        <f>"证券代码"</f>
        <v>证券代码</v>
      </c>
      <c r="N10701" s="2" t="str">
        <f>"股东代码"</f>
        <v>股东代码</v>
      </c>
      <c r="O10701" s="2" t="str">
        <f>"成本金额"</f>
        <v>成本金额</v>
      </c>
      <c r="P10701" s="2" t="s">
        <v>2</v>
      </c>
      <c r="Q10701" s="2"/>
      <c r="R10701" s="2" t="s">
        <v>3</v>
      </c>
    </row>
    <row r="10702" spans="1:18">
      <c r="A10702" s="2" t="s">
        <v>4</v>
      </c>
      <c r="B10702" s="9" t="s">
        <v>5</v>
      </c>
      <c r="C10702" s="9" t="s">
        <v>5</v>
      </c>
      <c r="D10702" s="2" t="str">
        <f t="shared" ref="D10702:D10717" si="3193">"人民币"</f>
        <v>人民币</v>
      </c>
      <c r="E10702" s="2">
        <v>19.758</v>
      </c>
      <c r="F10702" s="2">
        <v>-1294.53</v>
      </c>
      <c r="G10702" s="2">
        <v>-8.19</v>
      </c>
      <c r="H10702" s="9" t="s">
        <v>6</v>
      </c>
      <c r="I10702" s="2">
        <v>14512</v>
      </c>
      <c r="J10702" s="2">
        <v>18.14</v>
      </c>
      <c r="K10702" s="2">
        <v>0</v>
      </c>
      <c r="L10702" s="2">
        <v>0</v>
      </c>
      <c r="M10702" s="2" t="str">
        <f>"000936"</f>
        <v>000936</v>
      </c>
      <c r="N10702" s="2" t="str">
        <f t="shared" ref="N10702:N10705" si="3194">"0157472516"</f>
        <v>0157472516</v>
      </c>
      <c r="O10702" s="2" t="str">
        <f>"15806.53"</f>
        <v>15806.53</v>
      </c>
      <c r="P10702" s="2">
        <v>30</v>
      </c>
      <c r="Q10702" s="2">
        <f t="shared" ref="Q10702:Q10717" si="3195">P10702*B10702</f>
        <v>24000</v>
      </c>
      <c r="R10702" s="2">
        <f t="shared" ref="R10702:R10717" si="3196">(Q10702-O10702)/O10702*100</f>
        <v>51.835981711356</v>
      </c>
    </row>
    <row r="10703" spans="1:18">
      <c r="A10703" s="2" t="str">
        <f>"创业板B"</f>
        <v>创业板B</v>
      </c>
      <c r="B10703" s="2">
        <v>10000</v>
      </c>
      <c r="C10703" s="2">
        <v>10000</v>
      </c>
      <c r="D10703" s="2" t="str">
        <f>"人民币"</f>
        <v>人民币</v>
      </c>
      <c r="E10703" s="2">
        <v>1.116</v>
      </c>
      <c r="F10703" s="2">
        <v>-927.5</v>
      </c>
      <c r="G10703" s="2">
        <v>-8.33</v>
      </c>
      <c r="H10703" s="2"/>
      <c r="I10703" s="2">
        <v>10230</v>
      </c>
      <c r="J10703" s="2">
        <v>1.023</v>
      </c>
      <c r="K10703" s="2">
        <v>0</v>
      </c>
      <c r="L10703" s="2">
        <v>0</v>
      </c>
      <c r="M10703" s="2" t="str">
        <f>"150153"</f>
        <v>150153</v>
      </c>
      <c r="N10703" s="2" t="str">
        <f>"0157472516"</f>
        <v>0157472516</v>
      </c>
      <c r="O10703" s="2" t="str">
        <f>"11157.50"</f>
        <v>11157.50</v>
      </c>
      <c r="P10703" s="2">
        <v>1.3</v>
      </c>
      <c r="Q10703" s="2">
        <f>P10703*B10703</f>
        <v>13000</v>
      </c>
      <c r="R10703" s="2">
        <f>(Q10703-O10703)/O10703*100</f>
        <v>16.5135559041004</v>
      </c>
    </row>
    <row r="10704" spans="1:18">
      <c r="A10704" s="2" t="s">
        <v>7</v>
      </c>
      <c r="B10704" s="2">
        <v>600</v>
      </c>
      <c r="C10704" s="2">
        <v>600</v>
      </c>
      <c r="D10704" s="2" t="str">
        <f>"人民币"</f>
        <v>人民币</v>
      </c>
      <c r="E10704" s="2">
        <v>17.548</v>
      </c>
      <c r="F10704" s="2">
        <v>-310.88</v>
      </c>
      <c r="G10704" s="2">
        <v>-2.95</v>
      </c>
      <c r="H10704" s="2"/>
      <c r="I10704" s="2">
        <v>10218</v>
      </c>
      <c r="J10704" s="2">
        <v>17.03</v>
      </c>
      <c r="K10704" s="2">
        <v>0</v>
      </c>
      <c r="L10704" s="2">
        <v>0</v>
      </c>
      <c r="M10704" s="2" t="str">
        <f>"600008"</f>
        <v>600008</v>
      </c>
      <c r="N10704" s="2" t="str">
        <f t="shared" ref="N10704:N10707" si="3197">"A453612732"</f>
        <v>A453612732</v>
      </c>
      <c r="O10704" s="2" t="str">
        <f>"10528.88"</f>
        <v>10528.88</v>
      </c>
      <c r="P10704" s="2">
        <v>25</v>
      </c>
      <c r="Q10704" s="2">
        <f>P10704*B10704</f>
        <v>15000</v>
      </c>
      <c r="R10704" s="2">
        <f>(Q10704-O10704)/O10704*100</f>
        <v>42.4652954540274</v>
      </c>
    </row>
    <row r="10705" spans="1:18">
      <c r="A10705" s="2" t="str">
        <f>"华英农业"</f>
        <v>华英农业</v>
      </c>
      <c r="B10705" s="2">
        <v>600</v>
      </c>
      <c r="C10705" s="2">
        <v>300</v>
      </c>
      <c r="D10705" s="2" t="str">
        <f>"人民币"</f>
        <v>人民币</v>
      </c>
      <c r="E10705" s="2">
        <v>14.948</v>
      </c>
      <c r="F10705" s="2">
        <v>-418.66</v>
      </c>
      <c r="G10705" s="2">
        <v>-4.67</v>
      </c>
      <c r="H10705" s="2"/>
      <c r="I10705" s="2">
        <v>8550</v>
      </c>
      <c r="J10705" s="2">
        <v>14.25</v>
      </c>
      <c r="K10705" s="2">
        <v>300</v>
      </c>
      <c r="L10705" s="2">
        <v>0</v>
      </c>
      <c r="M10705" s="2" t="str">
        <f>"002321"</f>
        <v>002321</v>
      </c>
      <c r="N10705" s="2" t="str">
        <f>"0157472516"</f>
        <v>0157472516</v>
      </c>
      <c r="O10705" s="2" t="str">
        <f>"8968.66"</f>
        <v>8968.66</v>
      </c>
      <c r="P10705" s="2">
        <v>25</v>
      </c>
      <c r="Q10705" s="2">
        <f>P10705*B10705</f>
        <v>15000</v>
      </c>
      <c r="R10705" s="2">
        <f>(Q10705-O10705)/O10705*100</f>
        <v>67.2490650777262</v>
      </c>
    </row>
    <row r="10706" spans="1:18">
      <c r="A10706" s="2" t="str">
        <f>"*ST阳化"</f>
        <v>*ST阳化</v>
      </c>
      <c r="B10706" s="2">
        <v>900</v>
      </c>
      <c r="C10706" s="2">
        <v>600</v>
      </c>
      <c r="D10706" s="2" t="str">
        <f>"人民币"</f>
        <v>人民币</v>
      </c>
      <c r="E10706" s="2">
        <v>7.599</v>
      </c>
      <c r="F10706" s="2">
        <v>-80.2</v>
      </c>
      <c r="G10706" s="2">
        <v>-1.17</v>
      </c>
      <c r="H10706" s="2"/>
      <c r="I10706" s="2">
        <v>6759</v>
      </c>
      <c r="J10706" s="2">
        <v>7.51</v>
      </c>
      <c r="K10706" s="2">
        <v>300</v>
      </c>
      <c r="L10706" s="2">
        <v>0</v>
      </c>
      <c r="M10706" s="2" t="str">
        <f>"600691"</f>
        <v>600691</v>
      </c>
      <c r="N10706" s="2" t="str">
        <f>"A453612732"</f>
        <v>A453612732</v>
      </c>
      <c r="O10706" s="2" t="str">
        <f>"6839.20"</f>
        <v>6839.20</v>
      </c>
      <c r="P10706" s="2">
        <v>11</v>
      </c>
      <c r="Q10706" s="2">
        <f>P10706*B10706</f>
        <v>9900</v>
      </c>
      <c r="R10706" s="2">
        <f>(Q10706-O10706)/O10706*100</f>
        <v>44.7537723710376</v>
      </c>
    </row>
    <row r="10707" spans="1:18">
      <c r="A10707" s="2" t="str">
        <f>"雪峰科技"</f>
        <v>雪峰科技</v>
      </c>
      <c r="B10707" s="2">
        <v>200</v>
      </c>
      <c r="C10707" s="2">
        <v>100</v>
      </c>
      <c r="D10707" s="2" t="str">
        <f>"人民币"</f>
        <v>人民币</v>
      </c>
      <c r="E10707" s="2">
        <v>37.898</v>
      </c>
      <c r="F10707" s="2">
        <v>-1239.59</v>
      </c>
      <c r="G10707" s="2">
        <v>-16.35</v>
      </c>
      <c r="H10707" s="2"/>
      <c r="I10707" s="2">
        <v>6340</v>
      </c>
      <c r="J10707" s="2">
        <v>31.7</v>
      </c>
      <c r="K10707" s="2">
        <v>100</v>
      </c>
      <c r="L10707" s="2">
        <v>0</v>
      </c>
      <c r="M10707" s="2" t="str">
        <f>"603227"</f>
        <v>603227</v>
      </c>
      <c r="N10707" s="2" t="str">
        <f>"A453612732"</f>
        <v>A453612732</v>
      </c>
      <c r="O10707" s="2" t="str">
        <f>"7579.59"</f>
        <v>7579.59</v>
      </c>
      <c r="P10707" s="2">
        <v>42</v>
      </c>
      <c r="Q10707" s="2">
        <f>P10707*B10707</f>
        <v>8400</v>
      </c>
      <c r="R10707" s="2">
        <f>(Q10707-O10707)/O10707*100</f>
        <v>10.8239363870605</v>
      </c>
    </row>
    <row r="10708" spans="1:18">
      <c r="A10708" s="2" t="str">
        <f>"三花股份"</f>
        <v>三花股份</v>
      </c>
      <c r="B10708" s="2">
        <v>400</v>
      </c>
      <c r="C10708" s="2">
        <v>400</v>
      </c>
      <c r="D10708" s="2" t="str">
        <f>"人民币"</f>
        <v>人民币</v>
      </c>
      <c r="E10708" s="2">
        <v>13.737</v>
      </c>
      <c r="F10708" s="2">
        <v>69.25</v>
      </c>
      <c r="G10708" s="2">
        <v>1.26</v>
      </c>
      <c r="H10708" s="2"/>
      <c r="I10708" s="2">
        <v>5564</v>
      </c>
      <c r="J10708" s="2">
        <v>13.91</v>
      </c>
      <c r="K10708" s="2">
        <v>0</v>
      </c>
      <c r="L10708" s="2">
        <v>0</v>
      </c>
      <c r="M10708" s="2" t="str">
        <f>"002050"</f>
        <v>002050</v>
      </c>
      <c r="N10708" s="2" t="str">
        <f t="shared" ref="N10708:N10713" si="3198">"0157472516"</f>
        <v>0157472516</v>
      </c>
      <c r="O10708" s="2" t="str">
        <f>"5494.75"</f>
        <v>5494.75</v>
      </c>
      <c r="P10708" s="2">
        <v>20</v>
      </c>
      <c r="Q10708" s="2">
        <f>P10708*B10708</f>
        <v>8000</v>
      </c>
      <c r="R10708" s="2">
        <f>(Q10708-O10708)/O10708*100</f>
        <v>45.5935210883116</v>
      </c>
    </row>
    <row r="10709" spans="1:18">
      <c r="A10709" s="2" t="str">
        <f>"农 产 品"</f>
        <v>农 产 品</v>
      </c>
      <c r="B10709" s="2">
        <v>200</v>
      </c>
      <c r="C10709" s="2">
        <v>200</v>
      </c>
      <c r="D10709" s="2" t="str">
        <f>"人民币"</f>
        <v>人民币</v>
      </c>
      <c r="E10709" s="2">
        <v>25.665</v>
      </c>
      <c r="F10709" s="2">
        <v>-601</v>
      </c>
      <c r="G10709" s="2">
        <v>-11.71</v>
      </c>
      <c r="H10709" s="2"/>
      <c r="I10709" s="2">
        <v>4532</v>
      </c>
      <c r="J10709" s="2">
        <v>22.66</v>
      </c>
      <c r="K10709" s="2">
        <v>0</v>
      </c>
      <c r="L10709" s="2">
        <v>0</v>
      </c>
      <c r="M10709" s="2" t="str">
        <f>"000061"</f>
        <v>000061</v>
      </c>
      <c r="N10709" s="2" t="str">
        <f>"0157472516"</f>
        <v>0157472516</v>
      </c>
      <c r="O10709" s="2" t="str">
        <f>"5133.00"</f>
        <v>5133.00</v>
      </c>
      <c r="P10709" s="2">
        <v>35</v>
      </c>
      <c r="Q10709" s="2">
        <f>P10709*B10709</f>
        <v>7000</v>
      </c>
      <c r="R10709" s="2">
        <f>(Q10709-O10709)/O10709*100</f>
        <v>36.3724917202416</v>
      </c>
    </row>
    <row r="10710" spans="1:18">
      <c r="A10710" s="2" t="str">
        <f>"北京城建"</f>
        <v>北京城建</v>
      </c>
      <c r="B10710" s="2">
        <v>200</v>
      </c>
      <c r="C10710" s="2">
        <v>200</v>
      </c>
      <c r="D10710" s="2" t="str">
        <f>"人民币"</f>
        <v>人民币</v>
      </c>
      <c r="E10710" s="2">
        <v>24.605</v>
      </c>
      <c r="F10710" s="2">
        <v>-394.99</v>
      </c>
      <c r="G10710" s="2">
        <v>-8.03</v>
      </c>
      <c r="H10710" s="2"/>
      <c r="I10710" s="2">
        <v>4526</v>
      </c>
      <c r="J10710" s="2">
        <v>22.63</v>
      </c>
      <c r="K10710" s="2">
        <v>0</v>
      </c>
      <c r="L10710" s="2">
        <v>0</v>
      </c>
      <c r="M10710" s="2" t="str">
        <f>"600266"</f>
        <v>600266</v>
      </c>
      <c r="N10710" s="2" t="str">
        <f t="shared" ref="N10710:N10712" si="3199">"A453612732"</f>
        <v>A453612732</v>
      </c>
      <c r="O10710" s="2" t="str">
        <f>"4920.99"</f>
        <v>4920.99</v>
      </c>
      <c r="P10710" s="2">
        <v>28</v>
      </c>
      <c r="Q10710" s="2">
        <f>P10710*B10710</f>
        <v>5600</v>
      </c>
      <c r="R10710" s="2">
        <f>(Q10710-O10710)/O10710*100</f>
        <v>13.7982397850839</v>
      </c>
    </row>
    <row r="10711" spans="1:18">
      <c r="A10711" s="2" t="str">
        <f>"上汽集团"</f>
        <v>上汽集团</v>
      </c>
      <c r="B10711" s="2">
        <v>200</v>
      </c>
      <c r="C10711" s="2">
        <v>200</v>
      </c>
      <c r="D10711" s="2" t="str">
        <f>"人民币"</f>
        <v>人民币</v>
      </c>
      <c r="E10711" s="2">
        <v>24.736</v>
      </c>
      <c r="F10711" s="2">
        <v>-449.12</v>
      </c>
      <c r="G10711" s="2">
        <v>-9.08</v>
      </c>
      <c r="H10711" s="2"/>
      <c r="I10711" s="2">
        <v>4498</v>
      </c>
      <c r="J10711" s="2">
        <v>22.49</v>
      </c>
      <c r="K10711" s="2">
        <v>0</v>
      </c>
      <c r="L10711" s="2">
        <v>0</v>
      </c>
      <c r="M10711" s="2" t="str">
        <f>"600104"</f>
        <v>600104</v>
      </c>
      <c r="N10711" s="2" t="str">
        <f>"A453612732"</f>
        <v>A453612732</v>
      </c>
      <c r="O10711" s="2" t="str">
        <f>"4947.12"</f>
        <v>4947.12</v>
      </c>
      <c r="P10711" s="2">
        <v>35</v>
      </c>
      <c r="Q10711" s="2">
        <f>P10711*B10711</f>
        <v>7000</v>
      </c>
      <c r="R10711" s="2">
        <f>(Q10711-O10711)/O10711*100</f>
        <v>41.4964666310904</v>
      </c>
    </row>
    <row r="10712" spans="1:18">
      <c r="A10712" s="2" t="str">
        <f>"中海集运"</f>
        <v>中海集运</v>
      </c>
      <c r="B10712" s="2">
        <v>400</v>
      </c>
      <c r="C10712" s="2">
        <v>400</v>
      </c>
      <c r="D10712" s="2" t="str">
        <f>"人民币"</f>
        <v>人民币</v>
      </c>
      <c r="E10712" s="2">
        <v>9.099</v>
      </c>
      <c r="F10712" s="2">
        <v>-167.68</v>
      </c>
      <c r="G10712" s="2">
        <v>-4.6</v>
      </c>
      <c r="H10712" s="2"/>
      <c r="I10712" s="2">
        <v>3472</v>
      </c>
      <c r="J10712" s="2">
        <v>8.68</v>
      </c>
      <c r="K10712" s="2">
        <v>0</v>
      </c>
      <c r="L10712" s="2">
        <v>0</v>
      </c>
      <c r="M10712" s="2" t="str">
        <f>"601866"</f>
        <v>601866</v>
      </c>
      <c r="N10712" s="2" t="str">
        <f>"A453612732"</f>
        <v>A453612732</v>
      </c>
      <c r="O10712" s="2" t="str">
        <f>"3639.68"</f>
        <v>3639.68</v>
      </c>
      <c r="P10712" s="2">
        <v>12</v>
      </c>
      <c r="Q10712" s="2">
        <f>P10712*B10712</f>
        <v>4800</v>
      </c>
      <c r="R10712" s="2">
        <f>(Q10712-O10712)/O10712*100</f>
        <v>31.8797256901706</v>
      </c>
    </row>
    <row r="10713" spans="1:18">
      <c r="A10713" s="2" t="str">
        <f>"中航军B"</f>
        <v>中航军B</v>
      </c>
      <c r="B10713" s="2">
        <v>3000</v>
      </c>
      <c r="C10713" s="2">
        <v>3000</v>
      </c>
      <c r="D10713" s="2" t="str">
        <f>"人民币"</f>
        <v>人民币</v>
      </c>
      <c r="E10713" s="2">
        <v>0.972</v>
      </c>
      <c r="F10713" s="2">
        <v>-62</v>
      </c>
      <c r="G10713" s="2">
        <v>-2.16</v>
      </c>
      <c r="H10713" s="2"/>
      <c r="I10713" s="2">
        <v>2853</v>
      </c>
      <c r="J10713" s="2">
        <v>0.951</v>
      </c>
      <c r="K10713" s="2">
        <v>0</v>
      </c>
      <c r="L10713" s="2">
        <v>0</v>
      </c>
      <c r="M10713" s="2" t="str">
        <f>"150222"</f>
        <v>150222</v>
      </c>
      <c r="N10713" s="2" t="str">
        <f>"0157472516"</f>
        <v>0157472516</v>
      </c>
      <c r="O10713" s="2" t="str">
        <f>"2915.00"</f>
        <v>2915.00</v>
      </c>
      <c r="P10713" s="2">
        <v>1.1</v>
      </c>
      <c r="Q10713" s="2">
        <f>P10713*B10713</f>
        <v>3300</v>
      </c>
      <c r="R10713" s="2">
        <f>(Q10713-O10713)/O10713*100</f>
        <v>13.2075471698113</v>
      </c>
    </row>
    <row r="10714" spans="1:18">
      <c r="A10714" s="2" t="str">
        <f>"华贸物流"</f>
        <v>华贸物流</v>
      </c>
      <c r="B10714" s="2">
        <v>200</v>
      </c>
      <c r="C10714" s="2">
        <v>200</v>
      </c>
      <c r="D10714" s="2" t="str">
        <f>"人民币"</f>
        <v>人民币</v>
      </c>
      <c r="E10714" s="2">
        <v>16.576</v>
      </c>
      <c r="F10714" s="2">
        <v>-473.12</v>
      </c>
      <c r="G10714" s="2">
        <v>-14.27</v>
      </c>
      <c r="H10714" s="2"/>
      <c r="I10714" s="2">
        <v>2842</v>
      </c>
      <c r="J10714" s="2">
        <v>14.21</v>
      </c>
      <c r="K10714" s="2">
        <v>0</v>
      </c>
      <c r="L10714" s="2">
        <v>0</v>
      </c>
      <c r="M10714" s="2" t="str">
        <f>"603128"</f>
        <v>603128</v>
      </c>
      <c r="N10714" s="2" t="str">
        <f t="shared" ref="N10714:N10717" si="3200">"A453612732"</f>
        <v>A453612732</v>
      </c>
      <c r="O10714" s="2" t="str">
        <f>"3315.12"</f>
        <v>3315.12</v>
      </c>
      <c r="P10714" s="2">
        <v>20</v>
      </c>
      <c r="Q10714" s="2">
        <f>P10714*B10714</f>
        <v>4000</v>
      </c>
      <c r="R10714" s="2">
        <f>(Q10714-O10714)/O10714*100</f>
        <v>20.6592823185888</v>
      </c>
    </row>
    <row r="10715" spans="1:18">
      <c r="A10715" s="2" t="str">
        <f>"盛达矿业"</f>
        <v>盛达矿业</v>
      </c>
      <c r="B10715" s="2">
        <v>100</v>
      </c>
      <c r="C10715" s="2">
        <v>100</v>
      </c>
      <c r="D10715" s="2" t="str">
        <f>"人民币"</f>
        <v>人民币</v>
      </c>
      <c r="E10715" s="2">
        <v>38.308</v>
      </c>
      <c r="F10715" s="2">
        <v>-1175.77</v>
      </c>
      <c r="G10715" s="2">
        <v>-30.69</v>
      </c>
      <c r="H10715" s="2"/>
      <c r="I10715" s="2">
        <v>2655</v>
      </c>
      <c r="J10715" s="2">
        <v>26.55</v>
      </c>
      <c r="K10715" s="2">
        <v>0</v>
      </c>
      <c r="L10715" s="2">
        <v>100</v>
      </c>
      <c r="M10715" s="2" t="str">
        <f>"000603"</f>
        <v>000603</v>
      </c>
      <c r="N10715" s="2" t="str">
        <f>"0157472516"</f>
        <v>0157472516</v>
      </c>
      <c r="O10715" s="2" t="str">
        <f>"3830.77"</f>
        <v>3830.77</v>
      </c>
      <c r="P10715" s="2">
        <v>40</v>
      </c>
      <c r="Q10715" s="2">
        <f>P10715*B10715</f>
        <v>4000</v>
      </c>
      <c r="R10715" s="2">
        <f>(Q10715-O10715)/O10715*100</f>
        <v>4.41764971533138</v>
      </c>
    </row>
    <row r="10716" spans="1:18">
      <c r="A10716" s="2" t="str">
        <f>"大众交通"</f>
        <v>大众交通</v>
      </c>
      <c r="B10716" s="2">
        <v>100</v>
      </c>
      <c r="C10716" s="2">
        <v>100</v>
      </c>
      <c r="D10716" s="2" t="str">
        <f>"人民币"</f>
        <v>人民币</v>
      </c>
      <c r="E10716" s="2">
        <v>30.941</v>
      </c>
      <c r="F10716" s="2">
        <v>-1037.13</v>
      </c>
      <c r="G10716" s="2">
        <v>-33.52</v>
      </c>
      <c r="H10716" s="2"/>
      <c r="I10716" s="2">
        <v>2057</v>
      </c>
      <c r="J10716" s="2">
        <v>20.57</v>
      </c>
      <c r="K10716" s="2">
        <v>0</v>
      </c>
      <c r="L10716" s="2">
        <v>0</v>
      </c>
      <c r="M10716" s="2" t="str">
        <f>"600611"</f>
        <v>600611</v>
      </c>
      <c r="N10716" s="2" t="str">
        <f>"A453612732"</f>
        <v>A453612732</v>
      </c>
      <c r="O10716" s="2" t="str">
        <f>"3094.13"</f>
        <v>3094.13</v>
      </c>
      <c r="P10716" s="2">
        <v>28</v>
      </c>
      <c r="Q10716" s="2">
        <f>P10716*B10716</f>
        <v>2800</v>
      </c>
      <c r="R10716" s="2">
        <f>(Q10716-O10716)/O10716*100</f>
        <v>-9.50606470962759</v>
      </c>
    </row>
    <row r="10717" spans="1:18">
      <c r="A10717" s="2" t="str">
        <f>"中国中车"</f>
        <v>中国中车</v>
      </c>
      <c r="B10717" s="2">
        <v>100</v>
      </c>
      <c r="C10717" s="2">
        <v>100</v>
      </c>
      <c r="D10717" s="2" t="str">
        <f>"人民币"</f>
        <v>人民币</v>
      </c>
      <c r="E10717" s="2">
        <v>26.395</v>
      </c>
      <c r="F10717" s="2">
        <v>-631.5</v>
      </c>
      <c r="G10717" s="2">
        <v>-23.92</v>
      </c>
      <c r="H10717" s="2"/>
      <c r="I10717" s="2">
        <v>2008</v>
      </c>
      <c r="J10717" s="2">
        <v>20.08</v>
      </c>
      <c r="K10717" s="2">
        <v>0</v>
      </c>
      <c r="L10717" s="2">
        <v>100</v>
      </c>
      <c r="M10717" s="2" t="str">
        <f>"601766"</f>
        <v>601766</v>
      </c>
      <c r="N10717" s="2" t="str">
        <f>"A453612732"</f>
        <v>A453612732</v>
      </c>
      <c r="O10717" s="2" t="str">
        <f>"2639.50"</f>
        <v>2639.50</v>
      </c>
      <c r="P10717" s="2">
        <v>30</v>
      </c>
      <c r="Q10717" s="2">
        <f>P10717*B10717</f>
        <v>3000</v>
      </c>
      <c r="R10717" s="2">
        <f>(Q10717-O10717)/O10717*100</f>
        <v>13.6578897518469</v>
      </c>
    </row>
    <row r="10718" spans="1:18">
      <c r="A10718" s="2" t="s">
        <v>8</v>
      </c>
      <c r="B10718" s="2" t="s">
        <v>9</v>
      </c>
      <c r="C10718" s="4" t="s">
        <v>10</v>
      </c>
      <c r="D10718" s="4"/>
      <c r="E10718" s="4"/>
      <c r="F10718" s="2"/>
      <c r="G10718" s="2">
        <f>SUM(G10702:G10717)</f>
        <v>-178.38</v>
      </c>
      <c r="H10718" s="2"/>
      <c r="I10718" s="2"/>
      <c r="J10718" s="2"/>
      <c r="K10718" s="2"/>
      <c r="L10718" s="2"/>
      <c r="M10718" s="2"/>
      <c r="N10718" s="2"/>
      <c r="O10718" s="2"/>
      <c r="P10718" s="2"/>
      <c r="Q10718" s="2">
        <f>SUM(Q10702:Q10717)</f>
        <v>134800</v>
      </c>
      <c r="R10718" s="2"/>
    </row>
    <row r="10719" customFormat="1" spans="3:8">
      <c r="C10719" s="5"/>
      <c r="D10719" s="5"/>
      <c r="E10719" s="5"/>
      <c r="H10719" s="6">
        <v>42257</v>
      </c>
    </row>
    <row r="10720" customFormat="1" spans="10:10">
      <c r="J10720" s="6">
        <f>H10719+1</f>
        <v>42258</v>
      </c>
    </row>
    <row r="10721" customFormat="1" spans="2:11">
      <c r="B10721" t="s">
        <v>11</v>
      </c>
      <c r="K10721" s="7">
        <f ca="1">NOW()</f>
        <v>42259.9654398148</v>
      </c>
    </row>
    <row r="10722" customFormat="1" spans="9:9">
      <c r="I10722" t="e">
        <f>D10714+1</f>
        <v>#VALUE!</v>
      </c>
    </row>
    <row r="10723" customFormat="1"/>
    <row r="10724" spans="1:18">
      <c r="A10724" s="2" t="s">
        <v>0</v>
      </c>
      <c r="B10724" s="2" t="str">
        <f>"证券数量"</f>
        <v>证券数量</v>
      </c>
      <c r="C10724" s="2" t="s">
        <v>1</v>
      </c>
      <c r="D10724" s="2" t="str">
        <f>"价格币种"</f>
        <v>价格币种</v>
      </c>
      <c r="E10724" s="2" t="str">
        <f>"成本价"</f>
        <v>成本价</v>
      </c>
      <c r="F10724" s="2" t="str">
        <f>"浮动盈亏"</f>
        <v>浮动盈亏</v>
      </c>
      <c r="G10724" s="2" t="str">
        <f>"盈亏比例(%)"</f>
        <v>盈亏比例(%)</v>
      </c>
      <c r="H10724" s="2" t="str">
        <f>"折算汇率"</f>
        <v>折算汇率</v>
      </c>
      <c r="I10724" s="2" t="str">
        <f>"最新市值"</f>
        <v>最新市值</v>
      </c>
      <c r="J10724" s="2" t="str">
        <f>"当前价"</f>
        <v>当前价</v>
      </c>
      <c r="K10724" s="2" t="str">
        <f>"今买数量"</f>
        <v>今买数量</v>
      </c>
      <c r="L10724" s="2" t="str">
        <f>"今卖数量"</f>
        <v>今卖数量</v>
      </c>
      <c r="M10724" s="2" t="str">
        <f>"证券代码"</f>
        <v>证券代码</v>
      </c>
      <c r="N10724" s="2" t="str">
        <f>"股东代码"</f>
        <v>股东代码</v>
      </c>
      <c r="O10724" s="2" t="str">
        <f>"成本金额"</f>
        <v>成本金额</v>
      </c>
      <c r="P10724" s="2" t="s">
        <v>2</v>
      </c>
      <c r="Q10724" s="2"/>
      <c r="R10724" s="2" t="s">
        <v>3</v>
      </c>
    </row>
    <row r="10725" spans="1:18">
      <c r="A10725" s="2" t="s">
        <v>4</v>
      </c>
      <c r="B10725" s="9" t="s">
        <v>5</v>
      </c>
      <c r="C10725" s="9" t="s">
        <v>5</v>
      </c>
      <c r="D10725" s="2" t="str">
        <f t="shared" ref="D10725:D10740" si="3201">"人民币"</f>
        <v>人民币</v>
      </c>
      <c r="E10725" s="2">
        <v>19.758</v>
      </c>
      <c r="F10725" s="2">
        <v>-1294.53</v>
      </c>
      <c r="G10725" s="2">
        <v>-8.19</v>
      </c>
      <c r="H10725" s="9" t="s">
        <v>6</v>
      </c>
      <c r="I10725" s="2">
        <v>14512</v>
      </c>
      <c r="J10725" s="2">
        <v>18.14</v>
      </c>
      <c r="K10725" s="2">
        <v>0</v>
      </c>
      <c r="L10725" s="2">
        <v>0</v>
      </c>
      <c r="M10725" s="2" t="str">
        <f>"000936"</f>
        <v>000936</v>
      </c>
      <c r="N10725" s="2" t="str">
        <f t="shared" ref="N10725:N10728" si="3202">"0157472516"</f>
        <v>0157472516</v>
      </c>
      <c r="O10725" s="2" t="str">
        <f>"15806.53"</f>
        <v>15806.53</v>
      </c>
      <c r="P10725" s="2">
        <v>30</v>
      </c>
      <c r="Q10725" s="2">
        <f t="shared" ref="Q10725:Q10740" si="3203">P10725*B10725</f>
        <v>24000</v>
      </c>
      <c r="R10725" s="2">
        <f t="shared" ref="R10725:R10740" si="3204">(Q10725-O10725)/O10725*100</f>
        <v>51.835981711356</v>
      </c>
    </row>
    <row r="10726" spans="1:18">
      <c r="A10726" s="2" t="str">
        <f>"创业板B"</f>
        <v>创业板B</v>
      </c>
      <c r="B10726" s="2">
        <v>10000</v>
      </c>
      <c r="C10726" s="2">
        <v>10000</v>
      </c>
      <c r="D10726" s="2" t="str">
        <f>"人民币"</f>
        <v>人民币</v>
      </c>
      <c r="E10726" s="2">
        <v>1.116</v>
      </c>
      <c r="F10726" s="2">
        <v>-927.5</v>
      </c>
      <c r="G10726" s="2">
        <v>-8.33</v>
      </c>
      <c r="H10726" s="2"/>
      <c r="I10726" s="2">
        <v>10230</v>
      </c>
      <c r="J10726" s="2">
        <v>1.023</v>
      </c>
      <c r="K10726" s="2">
        <v>0</v>
      </c>
      <c r="L10726" s="2">
        <v>0</v>
      </c>
      <c r="M10726" s="2" t="str">
        <f>"150153"</f>
        <v>150153</v>
      </c>
      <c r="N10726" s="2" t="str">
        <f>"0157472516"</f>
        <v>0157472516</v>
      </c>
      <c r="O10726" s="2" t="str">
        <f>"11157.50"</f>
        <v>11157.50</v>
      </c>
      <c r="P10726" s="2">
        <v>1.3</v>
      </c>
      <c r="Q10726" s="2">
        <f>P10726*B10726</f>
        <v>13000</v>
      </c>
      <c r="R10726" s="2">
        <f>(Q10726-O10726)/O10726*100</f>
        <v>16.5135559041004</v>
      </c>
    </row>
    <row r="10727" spans="1:18">
      <c r="A10727" s="2" t="s">
        <v>7</v>
      </c>
      <c r="B10727" s="2">
        <v>600</v>
      </c>
      <c r="C10727" s="2">
        <v>600</v>
      </c>
      <c r="D10727" s="2" t="str">
        <f>"人民币"</f>
        <v>人民币</v>
      </c>
      <c r="E10727" s="2">
        <v>17.548</v>
      </c>
      <c r="F10727" s="2">
        <v>-310.88</v>
      </c>
      <c r="G10727" s="2">
        <v>-2.95</v>
      </c>
      <c r="H10727" s="2"/>
      <c r="I10727" s="2">
        <v>10218</v>
      </c>
      <c r="J10727" s="2">
        <v>17.03</v>
      </c>
      <c r="K10727" s="2">
        <v>0</v>
      </c>
      <c r="L10727" s="2">
        <v>0</v>
      </c>
      <c r="M10727" s="2" t="str">
        <f>"600008"</f>
        <v>600008</v>
      </c>
      <c r="N10727" s="2" t="str">
        <f t="shared" ref="N10727:N10730" si="3205">"A453612732"</f>
        <v>A453612732</v>
      </c>
      <c r="O10727" s="2" t="str">
        <f>"10528.88"</f>
        <v>10528.88</v>
      </c>
      <c r="P10727" s="2">
        <v>25</v>
      </c>
      <c r="Q10727" s="2">
        <f>P10727*B10727</f>
        <v>15000</v>
      </c>
      <c r="R10727" s="2">
        <f>(Q10727-O10727)/O10727*100</f>
        <v>42.4652954540274</v>
      </c>
    </row>
    <row r="10728" spans="1:18">
      <c r="A10728" s="2" t="str">
        <f>"华英农业"</f>
        <v>华英农业</v>
      </c>
      <c r="B10728" s="2">
        <v>600</v>
      </c>
      <c r="C10728" s="2">
        <v>300</v>
      </c>
      <c r="D10728" s="2" t="str">
        <f>"人民币"</f>
        <v>人民币</v>
      </c>
      <c r="E10728" s="2">
        <v>14.948</v>
      </c>
      <c r="F10728" s="2">
        <v>-418.66</v>
      </c>
      <c r="G10728" s="2">
        <v>-4.67</v>
      </c>
      <c r="H10728" s="2"/>
      <c r="I10728" s="2">
        <v>8550</v>
      </c>
      <c r="J10728" s="2">
        <v>14.25</v>
      </c>
      <c r="K10728" s="2">
        <v>300</v>
      </c>
      <c r="L10728" s="2">
        <v>0</v>
      </c>
      <c r="M10728" s="2" t="str">
        <f>"002321"</f>
        <v>002321</v>
      </c>
      <c r="N10728" s="2" t="str">
        <f>"0157472516"</f>
        <v>0157472516</v>
      </c>
      <c r="O10728" s="2" t="str">
        <f>"8968.66"</f>
        <v>8968.66</v>
      </c>
      <c r="P10728" s="2">
        <v>25</v>
      </c>
      <c r="Q10728" s="2">
        <f>P10728*B10728</f>
        <v>15000</v>
      </c>
      <c r="R10728" s="2">
        <f>(Q10728-O10728)/O10728*100</f>
        <v>67.2490650777262</v>
      </c>
    </row>
    <row r="10729" spans="1:18">
      <c r="A10729" s="2" t="str">
        <f>"*ST阳化"</f>
        <v>*ST阳化</v>
      </c>
      <c r="B10729" s="2">
        <v>900</v>
      </c>
      <c r="C10729" s="2">
        <v>600</v>
      </c>
      <c r="D10729" s="2" t="str">
        <f>"人民币"</f>
        <v>人民币</v>
      </c>
      <c r="E10729" s="2">
        <v>7.599</v>
      </c>
      <c r="F10729" s="2">
        <v>-80.2</v>
      </c>
      <c r="G10729" s="2">
        <v>-1.17</v>
      </c>
      <c r="H10729" s="2"/>
      <c r="I10729" s="2">
        <v>6759</v>
      </c>
      <c r="J10729" s="2">
        <v>7.51</v>
      </c>
      <c r="K10729" s="2">
        <v>300</v>
      </c>
      <c r="L10729" s="2">
        <v>0</v>
      </c>
      <c r="M10729" s="2" t="str">
        <f>"600691"</f>
        <v>600691</v>
      </c>
      <c r="N10729" s="2" t="str">
        <f>"A453612732"</f>
        <v>A453612732</v>
      </c>
      <c r="O10729" s="2" t="str">
        <f>"6839.20"</f>
        <v>6839.20</v>
      </c>
      <c r="P10729" s="2">
        <v>11</v>
      </c>
      <c r="Q10729" s="2">
        <f>P10729*B10729</f>
        <v>9900</v>
      </c>
      <c r="R10729" s="2">
        <f>(Q10729-O10729)/O10729*100</f>
        <v>44.7537723710376</v>
      </c>
    </row>
    <row r="10730" spans="1:18">
      <c r="A10730" s="2" t="str">
        <f>"雪峰科技"</f>
        <v>雪峰科技</v>
      </c>
      <c r="B10730" s="2">
        <v>200</v>
      </c>
      <c r="C10730" s="2">
        <v>100</v>
      </c>
      <c r="D10730" s="2" t="str">
        <f>"人民币"</f>
        <v>人民币</v>
      </c>
      <c r="E10730" s="2">
        <v>37.898</v>
      </c>
      <c r="F10730" s="2">
        <v>-1239.59</v>
      </c>
      <c r="G10730" s="2">
        <v>-16.35</v>
      </c>
      <c r="H10730" s="2"/>
      <c r="I10730" s="2">
        <v>6340</v>
      </c>
      <c r="J10730" s="2">
        <v>31.7</v>
      </c>
      <c r="K10730" s="2">
        <v>100</v>
      </c>
      <c r="L10730" s="2">
        <v>0</v>
      </c>
      <c r="M10730" s="2" t="str">
        <f>"603227"</f>
        <v>603227</v>
      </c>
      <c r="N10730" s="2" t="str">
        <f>"A453612732"</f>
        <v>A453612732</v>
      </c>
      <c r="O10730" s="2" t="str">
        <f>"7579.59"</f>
        <v>7579.59</v>
      </c>
      <c r="P10730" s="2">
        <v>42</v>
      </c>
      <c r="Q10730" s="2">
        <f>P10730*B10730</f>
        <v>8400</v>
      </c>
      <c r="R10730" s="2">
        <f>(Q10730-O10730)/O10730*100</f>
        <v>10.8239363870605</v>
      </c>
    </row>
    <row r="10731" spans="1:18">
      <c r="A10731" s="2" t="str">
        <f>"三花股份"</f>
        <v>三花股份</v>
      </c>
      <c r="B10731" s="2">
        <v>400</v>
      </c>
      <c r="C10731" s="2">
        <v>400</v>
      </c>
      <c r="D10731" s="2" t="str">
        <f>"人民币"</f>
        <v>人民币</v>
      </c>
      <c r="E10731" s="2">
        <v>13.737</v>
      </c>
      <c r="F10731" s="2">
        <v>69.25</v>
      </c>
      <c r="G10731" s="2">
        <v>1.26</v>
      </c>
      <c r="H10731" s="2"/>
      <c r="I10731" s="2">
        <v>5564</v>
      </c>
      <c r="J10731" s="2">
        <v>13.91</v>
      </c>
      <c r="K10731" s="2">
        <v>0</v>
      </c>
      <c r="L10731" s="2">
        <v>0</v>
      </c>
      <c r="M10731" s="2" t="str">
        <f>"002050"</f>
        <v>002050</v>
      </c>
      <c r="N10731" s="2" t="str">
        <f t="shared" ref="N10731:N10736" si="3206">"0157472516"</f>
        <v>0157472516</v>
      </c>
      <c r="O10731" s="2" t="str">
        <f>"5494.75"</f>
        <v>5494.75</v>
      </c>
      <c r="P10731" s="2">
        <v>20</v>
      </c>
      <c r="Q10731" s="2">
        <f>P10731*B10731</f>
        <v>8000</v>
      </c>
      <c r="R10731" s="2">
        <f>(Q10731-O10731)/O10731*100</f>
        <v>45.5935210883116</v>
      </c>
    </row>
    <row r="10732" spans="1:18">
      <c r="A10732" s="2" t="str">
        <f>"农 产 品"</f>
        <v>农 产 品</v>
      </c>
      <c r="B10732" s="2">
        <v>200</v>
      </c>
      <c r="C10732" s="2">
        <v>200</v>
      </c>
      <c r="D10732" s="2" t="str">
        <f>"人民币"</f>
        <v>人民币</v>
      </c>
      <c r="E10732" s="2">
        <v>25.665</v>
      </c>
      <c r="F10732" s="2">
        <v>-601</v>
      </c>
      <c r="G10732" s="2">
        <v>-11.71</v>
      </c>
      <c r="H10732" s="2"/>
      <c r="I10732" s="2">
        <v>4532</v>
      </c>
      <c r="J10732" s="2">
        <v>22.66</v>
      </c>
      <c r="K10732" s="2">
        <v>0</v>
      </c>
      <c r="L10732" s="2">
        <v>0</v>
      </c>
      <c r="M10732" s="2" t="str">
        <f>"000061"</f>
        <v>000061</v>
      </c>
      <c r="N10732" s="2" t="str">
        <f>"0157472516"</f>
        <v>0157472516</v>
      </c>
      <c r="O10732" s="2" t="str">
        <f>"5133.00"</f>
        <v>5133.00</v>
      </c>
      <c r="P10732" s="2">
        <v>35</v>
      </c>
      <c r="Q10732" s="2">
        <f>P10732*B10732</f>
        <v>7000</v>
      </c>
      <c r="R10732" s="2">
        <f>(Q10732-O10732)/O10732*100</f>
        <v>36.3724917202416</v>
      </c>
    </row>
    <row r="10733" spans="1:18">
      <c r="A10733" s="2" t="str">
        <f>"北京城建"</f>
        <v>北京城建</v>
      </c>
      <c r="B10733" s="2">
        <v>200</v>
      </c>
      <c r="C10733" s="2">
        <v>200</v>
      </c>
      <c r="D10733" s="2" t="str">
        <f>"人民币"</f>
        <v>人民币</v>
      </c>
      <c r="E10733" s="2">
        <v>24.605</v>
      </c>
      <c r="F10733" s="2">
        <v>-394.99</v>
      </c>
      <c r="G10733" s="2">
        <v>-8.03</v>
      </c>
      <c r="H10733" s="2"/>
      <c r="I10733" s="2">
        <v>4526</v>
      </c>
      <c r="J10733" s="2">
        <v>22.63</v>
      </c>
      <c r="K10733" s="2">
        <v>0</v>
      </c>
      <c r="L10733" s="2">
        <v>0</v>
      </c>
      <c r="M10733" s="2" t="str">
        <f>"600266"</f>
        <v>600266</v>
      </c>
      <c r="N10733" s="2" t="str">
        <f t="shared" ref="N10733:N10735" si="3207">"A453612732"</f>
        <v>A453612732</v>
      </c>
      <c r="O10733" s="2" t="str">
        <f>"4920.99"</f>
        <v>4920.99</v>
      </c>
      <c r="P10733" s="2">
        <v>28</v>
      </c>
      <c r="Q10733" s="2">
        <f>P10733*B10733</f>
        <v>5600</v>
      </c>
      <c r="R10733" s="2">
        <f>(Q10733-O10733)/O10733*100</f>
        <v>13.7982397850839</v>
      </c>
    </row>
    <row r="10734" spans="1:18">
      <c r="A10734" s="2" t="str">
        <f>"上汽集团"</f>
        <v>上汽集团</v>
      </c>
      <c r="B10734" s="2">
        <v>200</v>
      </c>
      <c r="C10734" s="2">
        <v>200</v>
      </c>
      <c r="D10734" s="2" t="str">
        <f>"人民币"</f>
        <v>人民币</v>
      </c>
      <c r="E10734" s="2">
        <v>24.736</v>
      </c>
      <c r="F10734" s="2">
        <v>-449.12</v>
      </c>
      <c r="G10734" s="2">
        <v>-9.08</v>
      </c>
      <c r="H10734" s="2"/>
      <c r="I10734" s="2">
        <v>4498</v>
      </c>
      <c r="J10734" s="2">
        <v>22.49</v>
      </c>
      <c r="K10734" s="2">
        <v>0</v>
      </c>
      <c r="L10734" s="2">
        <v>0</v>
      </c>
      <c r="M10734" s="2" t="str">
        <f>"600104"</f>
        <v>600104</v>
      </c>
      <c r="N10734" s="2" t="str">
        <f>"A453612732"</f>
        <v>A453612732</v>
      </c>
      <c r="O10734" s="2" t="str">
        <f>"4947.12"</f>
        <v>4947.12</v>
      </c>
      <c r="P10734" s="2">
        <v>35</v>
      </c>
      <c r="Q10734" s="2">
        <f>P10734*B10734</f>
        <v>7000</v>
      </c>
      <c r="R10734" s="2">
        <f>(Q10734-O10734)/O10734*100</f>
        <v>41.4964666310904</v>
      </c>
    </row>
    <row r="10735" spans="1:18">
      <c r="A10735" s="2" t="str">
        <f>"中海集运"</f>
        <v>中海集运</v>
      </c>
      <c r="B10735" s="2">
        <v>400</v>
      </c>
      <c r="C10735" s="2">
        <v>400</v>
      </c>
      <c r="D10735" s="2" t="str">
        <f>"人民币"</f>
        <v>人民币</v>
      </c>
      <c r="E10735" s="2">
        <v>9.099</v>
      </c>
      <c r="F10735" s="2">
        <v>-167.68</v>
      </c>
      <c r="G10735" s="2">
        <v>-4.6</v>
      </c>
      <c r="H10735" s="2"/>
      <c r="I10735" s="2">
        <v>3472</v>
      </c>
      <c r="J10735" s="2">
        <v>8.68</v>
      </c>
      <c r="K10735" s="2">
        <v>0</v>
      </c>
      <c r="L10735" s="2">
        <v>0</v>
      </c>
      <c r="M10735" s="2" t="str">
        <f>"601866"</f>
        <v>601866</v>
      </c>
      <c r="N10735" s="2" t="str">
        <f>"A453612732"</f>
        <v>A453612732</v>
      </c>
      <c r="O10735" s="2" t="str">
        <f>"3639.68"</f>
        <v>3639.68</v>
      </c>
      <c r="P10735" s="2">
        <v>12</v>
      </c>
      <c r="Q10735" s="2">
        <f>P10735*B10735</f>
        <v>4800</v>
      </c>
      <c r="R10735" s="2">
        <f>(Q10735-O10735)/O10735*100</f>
        <v>31.8797256901706</v>
      </c>
    </row>
    <row r="10736" spans="1:18">
      <c r="A10736" s="2" t="str">
        <f>"中航军B"</f>
        <v>中航军B</v>
      </c>
      <c r="B10736" s="2">
        <v>3000</v>
      </c>
      <c r="C10736" s="2">
        <v>3000</v>
      </c>
      <c r="D10736" s="2" t="str">
        <f>"人民币"</f>
        <v>人民币</v>
      </c>
      <c r="E10736" s="2">
        <v>0.972</v>
      </c>
      <c r="F10736" s="2">
        <v>-62</v>
      </c>
      <c r="G10736" s="2">
        <v>-2.16</v>
      </c>
      <c r="H10736" s="2"/>
      <c r="I10736" s="2">
        <v>2853</v>
      </c>
      <c r="J10736" s="2">
        <v>0.951</v>
      </c>
      <c r="K10736" s="2">
        <v>0</v>
      </c>
      <c r="L10736" s="2">
        <v>0</v>
      </c>
      <c r="M10736" s="2" t="str">
        <f>"150222"</f>
        <v>150222</v>
      </c>
      <c r="N10736" s="2" t="str">
        <f>"0157472516"</f>
        <v>0157472516</v>
      </c>
      <c r="O10736" s="2" t="str">
        <f>"2915.00"</f>
        <v>2915.00</v>
      </c>
      <c r="P10736" s="2">
        <v>1.1</v>
      </c>
      <c r="Q10736" s="2">
        <f>P10736*B10736</f>
        <v>3300</v>
      </c>
      <c r="R10736" s="2">
        <f>(Q10736-O10736)/O10736*100</f>
        <v>13.2075471698113</v>
      </c>
    </row>
    <row r="10737" spans="1:18">
      <c r="A10737" s="2" t="str">
        <f>"华贸物流"</f>
        <v>华贸物流</v>
      </c>
      <c r="B10737" s="2">
        <v>200</v>
      </c>
      <c r="C10737" s="2">
        <v>200</v>
      </c>
      <c r="D10737" s="2" t="str">
        <f>"人民币"</f>
        <v>人民币</v>
      </c>
      <c r="E10737" s="2">
        <v>16.576</v>
      </c>
      <c r="F10737" s="2">
        <v>-473.12</v>
      </c>
      <c r="G10737" s="2">
        <v>-14.27</v>
      </c>
      <c r="H10737" s="2"/>
      <c r="I10737" s="2">
        <v>2842</v>
      </c>
      <c r="J10737" s="2">
        <v>14.21</v>
      </c>
      <c r="K10737" s="2">
        <v>0</v>
      </c>
      <c r="L10737" s="2">
        <v>0</v>
      </c>
      <c r="M10737" s="2" t="str">
        <f>"603128"</f>
        <v>603128</v>
      </c>
      <c r="N10737" s="2" t="str">
        <f t="shared" ref="N10737:N10740" si="3208">"A453612732"</f>
        <v>A453612732</v>
      </c>
      <c r="O10737" s="2" t="str">
        <f>"3315.12"</f>
        <v>3315.12</v>
      </c>
      <c r="P10737" s="2">
        <v>20</v>
      </c>
      <c r="Q10737" s="2">
        <f>P10737*B10737</f>
        <v>4000</v>
      </c>
      <c r="R10737" s="2">
        <f>(Q10737-O10737)/O10737*100</f>
        <v>20.6592823185888</v>
      </c>
    </row>
    <row r="10738" spans="1:18">
      <c r="A10738" s="2" t="str">
        <f>"盛达矿业"</f>
        <v>盛达矿业</v>
      </c>
      <c r="B10738" s="2">
        <v>100</v>
      </c>
      <c r="C10738" s="2">
        <v>100</v>
      </c>
      <c r="D10738" s="2" t="str">
        <f>"人民币"</f>
        <v>人民币</v>
      </c>
      <c r="E10738" s="2">
        <v>38.308</v>
      </c>
      <c r="F10738" s="2">
        <v>-1175.77</v>
      </c>
      <c r="G10738" s="2">
        <v>-30.69</v>
      </c>
      <c r="H10738" s="2"/>
      <c r="I10738" s="2">
        <v>2655</v>
      </c>
      <c r="J10738" s="2">
        <v>26.55</v>
      </c>
      <c r="K10738" s="2">
        <v>0</v>
      </c>
      <c r="L10738" s="2">
        <v>100</v>
      </c>
      <c r="M10738" s="2" t="str">
        <f>"000603"</f>
        <v>000603</v>
      </c>
      <c r="N10738" s="2" t="str">
        <f>"0157472516"</f>
        <v>0157472516</v>
      </c>
      <c r="O10738" s="2" t="str">
        <f>"3830.77"</f>
        <v>3830.77</v>
      </c>
      <c r="P10738" s="2">
        <v>40</v>
      </c>
      <c r="Q10738" s="2">
        <f>P10738*B10738</f>
        <v>4000</v>
      </c>
      <c r="R10738" s="2">
        <f>(Q10738-O10738)/O10738*100</f>
        <v>4.41764971533138</v>
      </c>
    </row>
    <row r="10739" spans="1:18">
      <c r="A10739" s="2" t="str">
        <f>"大众交通"</f>
        <v>大众交通</v>
      </c>
      <c r="B10739" s="2">
        <v>100</v>
      </c>
      <c r="C10739" s="2">
        <v>100</v>
      </c>
      <c r="D10739" s="2" t="str">
        <f>"人民币"</f>
        <v>人民币</v>
      </c>
      <c r="E10739" s="2">
        <v>30.941</v>
      </c>
      <c r="F10739" s="2">
        <v>-1037.13</v>
      </c>
      <c r="G10739" s="2">
        <v>-33.52</v>
      </c>
      <c r="H10739" s="2"/>
      <c r="I10739" s="2">
        <v>2057</v>
      </c>
      <c r="J10739" s="2">
        <v>20.57</v>
      </c>
      <c r="K10739" s="2">
        <v>0</v>
      </c>
      <c r="L10739" s="2">
        <v>0</v>
      </c>
      <c r="M10739" s="2" t="str">
        <f>"600611"</f>
        <v>600611</v>
      </c>
      <c r="N10739" s="2" t="str">
        <f>"A453612732"</f>
        <v>A453612732</v>
      </c>
      <c r="O10739" s="2" t="str">
        <f>"3094.13"</f>
        <v>3094.13</v>
      </c>
      <c r="P10739" s="2">
        <v>28</v>
      </c>
      <c r="Q10739" s="2">
        <f>P10739*B10739</f>
        <v>2800</v>
      </c>
      <c r="R10739" s="2">
        <f>(Q10739-O10739)/O10739*100</f>
        <v>-9.50606470962759</v>
      </c>
    </row>
    <row r="10740" spans="1:18">
      <c r="A10740" s="2" t="str">
        <f>"中国中车"</f>
        <v>中国中车</v>
      </c>
      <c r="B10740" s="2">
        <v>100</v>
      </c>
      <c r="C10740" s="2">
        <v>100</v>
      </c>
      <c r="D10740" s="2" t="str">
        <f>"人民币"</f>
        <v>人民币</v>
      </c>
      <c r="E10740" s="2">
        <v>26.395</v>
      </c>
      <c r="F10740" s="2">
        <v>-631.5</v>
      </c>
      <c r="G10740" s="2">
        <v>-23.92</v>
      </c>
      <c r="H10740" s="2"/>
      <c r="I10740" s="2">
        <v>2008</v>
      </c>
      <c r="J10740" s="2">
        <v>20.08</v>
      </c>
      <c r="K10740" s="2">
        <v>0</v>
      </c>
      <c r="L10740" s="2">
        <v>100</v>
      </c>
      <c r="M10740" s="2" t="str">
        <f>"601766"</f>
        <v>601766</v>
      </c>
      <c r="N10740" s="2" t="str">
        <f>"A453612732"</f>
        <v>A453612732</v>
      </c>
      <c r="O10740" s="2" t="str">
        <f>"2639.50"</f>
        <v>2639.50</v>
      </c>
      <c r="P10740" s="2">
        <v>30</v>
      </c>
      <c r="Q10740" s="2">
        <f>P10740*B10740</f>
        <v>3000</v>
      </c>
      <c r="R10740" s="2">
        <f>(Q10740-O10740)/O10740*100</f>
        <v>13.6578897518469</v>
      </c>
    </row>
    <row r="10741" spans="1:18">
      <c r="A10741" s="2" t="s">
        <v>8</v>
      </c>
      <c r="B10741" s="2" t="s">
        <v>9</v>
      </c>
      <c r="C10741" s="4" t="s">
        <v>10</v>
      </c>
      <c r="D10741" s="4"/>
      <c r="E10741" s="4"/>
      <c r="F10741" s="2"/>
      <c r="G10741" s="2">
        <f>SUM(G10725:G10740)</f>
        <v>-178.38</v>
      </c>
      <c r="H10741" s="2"/>
      <c r="I10741" s="2"/>
      <c r="J10741" s="2"/>
      <c r="K10741" s="2"/>
      <c r="L10741" s="2"/>
      <c r="M10741" s="2"/>
      <c r="N10741" s="2"/>
      <c r="O10741" s="2"/>
      <c r="P10741" s="2"/>
      <c r="Q10741" s="2">
        <f>SUM(Q10725:Q10740)</f>
        <v>134800</v>
      </c>
      <c r="R10741" s="2"/>
    </row>
    <row r="10742" customFormat="1" spans="3:8">
      <c r="C10742" s="5"/>
      <c r="D10742" s="5"/>
      <c r="E10742" s="5"/>
      <c r="H10742" s="6">
        <v>42257</v>
      </c>
    </row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spans="2:18">
      <c r="B10752" s="2" t="str">
        <f>"币种"</f>
        <v>币种</v>
      </c>
      <c r="C10752" s="2" t="str">
        <f>"余额"</f>
        <v>余额</v>
      </c>
      <c r="D10752" s="2" t="str">
        <f>"可用"</f>
        <v>可用</v>
      </c>
      <c r="E10752" s="2" t="str">
        <f>"可取"</f>
        <v>可取</v>
      </c>
      <c r="F10752" s="2" t="str">
        <f>"参考市值"</f>
        <v>参考市值</v>
      </c>
      <c r="G10752" s="2" t="str">
        <f>"资产"</f>
        <v>资产</v>
      </c>
      <c r="H10752" s="2" t="str">
        <f>"盈亏"</f>
        <v>盈亏</v>
      </c>
      <c r="I10752" s="2"/>
      <c r="J10752" s="2"/>
      <c r="K10752" s="2"/>
      <c r="L10752" s="2"/>
      <c r="M10752" s="2"/>
      <c r="N10752" s="2"/>
      <c r="O10752" s="2"/>
      <c r="P10752" s="2"/>
      <c r="Q10752" s="2"/>
      <c r="R10752" s="2"/>
    </row>
    <row r="10753" spans="2:18">
      <c r="B10753" s="2" t="str">
        <f>"人民币"</f>
        <v>人民币</v>
      </c>
      <c r="C10753" s="2" t="str">
        <f>"5508.71"</f>
        <v>5508.71</v>
      </c>
      <c r="D10753" s="2" t="str">
        <f>"138.54"</f>
        <v>138.54</v>
      </c>
      <c r="E10753" s="2" t="str">
        <f>"138.54"</f>
        <v>138.54</v>
      </c>
      <c r="F10753" s="2" t="str">
        <f>"91616.00"</f>
        <v>91616.00</v>
      </c>
      <c r="G10753" s="2" t="str">
        <f>"91754.54"</f>
        <v>91754.54</v>
      </c>
      <c r="H10753" s="2" t="str">
        <f>"-9194.42"</f>
        <v>-9194.42</v>
      </c>
      <c r="I10753" s="2"/>
      <c r="J10753" s="2"/>
      <c r="K10753" s="2"/>
      <c r="L10753" s="2"/>
      <c r="M10753" s="2"/>
      <c r="N10753" s="2"/>
      <c r="O10753" s="2"/>
      <c r="P10753" s="2"/>
      <c r="Q10753" s="2"/>
      <c r="R10753" s="2"/>
    </row>
    <row r="10754" spans="2:18"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  <c r="R10754" s="8"/>
    </row>
    <row r="10755" spans="2:18">
      <c r="B10755" s="2" t="s">
        <v>0</v>
      </c>
      <c r="C10755" s="2" t="str">
        <f>"证券数量"</f>
        <v>证券数量</v>
      </c>
      <c r="D10755" s="2" t="s">
        <v>1</v>
      </c>
      <c r="E10755" s="2" t="str">
        <f>"价格币种"</f>
        <v>价格币种</v>
      </c>
      <c r="F10755" s="2" t="str">
        <f>"成本价"</f>
        <v>成本价</v>
      </c>
      <c r="G10755" s="2" t="str">
        <f>"浮动盈亏"</f>
        <v>浮动盈亏</v>
      </c>
      <c r="H10755" s="2" t="str">
        <f>"盈亏比例(%)"</f>
        <v>盈亏比例(%)</v>
      </c>
      <c r="I10755" s="2" t="str">
        <f>"折算汇率"</f>
        <v>折算汇率</v>
      </c>
      <c r="J10755" s="2" t="str">
        <f>"最新市值"</f>
        <v>最新市值</v>
      </c>
      <c r="K10755" s="2" t="str">
        <f>"当前价"</f>
        <v>当前价</v>
      </c>
      <c r="L10755" s="2" t="str">
        <f>"今买数量"</f>
        <v>今买数量</v>
      </c>
      <c r="M10755" s="2" t="str">
        <f>"今卖数量"</f>
        <v>今卖数量</v>
      </c>
      <c r="N10755" s="2" t="str">
        <f>"证券代码"</f>
        <v>证券代码</v>
      </c>
      <c r="O10755" s="2" t="str">
        <f>"股东代码"</f>
        <v>股东代码</v>
      </c>
      <c r="P10755" s="2" t="str">
        <f>"成本金额"</f>
        <v>成本金额</v>
      </c>
      <c r="Q10755" s="2" t="s">
        <v>2</v>
      </c>
      <c r="R10755" s="2"/>
    </row>
    <row r="10756" spans="2:18">
      <c r="B10756" s="2" t="s">
        <v>4</v>
      </c>
      <c r="C10756" s="9" t="s">
        <v>5</v>
      </c>
      <c r="D10756" s="9" t="s">
        <v>5</v>
      </c>
      <c r="E10756" s="2" t="str">
        <f t="shared" ref="E10756:E10771" si="3209">"人民币"</f>
        <v>人民币</v>
      </c>
      <c r="F10756" s="2">
        <v>19.758</v>
      </c>
      <c r="G10756" s="2">
        <v>-1294.53</v>
      </c>
      <c r="H10756" s="2">
        <v>-8.19</v>
      </c>
      <c r="I10756" s="9" t="s">
        <v>6</v>
      </c>
      <c r="J10756" s="2">
        <v>14512</v>
      </c>
      <c r="K10756" s="2">
        <v>18.14</v>
      </c>
      <c r="L10756" s="2">
        <v>0</v>
      </c>
      <c r="M10756" s="2">
        <v>0</v>
      </c>
      <c r="N10756" s="2" t="str">
        <f>"000936"</f>
        <v>000936</v>
      </c>
      <c r="O10756" s="2" t="str">
        <f t="shared" ref="O10756:O10759" si="3210">"0157472516"</f>
        <v>0157472516</v>
      </c>
      <c r="P10756" s="2" t="str">
        <f>"15806.53"</f>
        <v>15806.53</v>
      </c>
      <c r="Q10756" s="2">
        <v>30</v>
      </c>
      <c r="R10756" s="2">
        <f t="shared" ref="R10756:R10771" si="3211">Q10756*C10756</f>
        <v>24000</v>
      </c>
    </row>
    <row r="10757" spans="2:18">
      <c r="B10757" s="2" t="str">
        <f>"创业板B"</f>
        <v>创业板B</v>
      </c>
      <c r="C10757" s="2">
        <v>10000</v>
      </c>
      <c r="D10757" s="2">
        <v>10000</v>
      </c>
      <c r="E10757" s="2" t="str">
        <f>"人民币"</f>
        <v>人民币</v>
      </c>
      <c r="F10757" s="2">
        <v>1.116</v>
      </c>
      <c r="G10757" s="2">
        <v>-927.5</v>
      </c>
      <c r="H10757" s="2">
        <v>-8.33</v>
      </c>
      <c r="I10757" s="2"/>
      <c r="J10757" s="2">
        <v>10230</v>
      </c>
      <c r="K10757" s="2">
        <v>1.023</v>
      </c>
      <c r="L10757" s="2">
        <v>0</v>
      </c>
      <c r="M10757" s="2">
        <v>0</v>
      </c>
      <c r="N10757" s="2" t="str">
        <f>"150153"</f>
        <v>150153</v>
      </c>
      <c r="O10757" s="2" t="str">
        <f>"0157472516"</f>
        <v>0157472516</v>
      </c>
      <c r="P10757" s="2" t="str">
        <f>"11157.50"</f>
        <v>11157.50</v>
      </c>
      <c r="Q10757" s="2">
        <v>1.3</v>
      </c>
      <c r="R10757" s="2">
        <f>Q10757*C10757</f>
        <v>13000</v>
      </c>
    </row>
    <row r="10758" spans="2:18">
      <c r="B10758" s="2" t="s">
        <v>7</v>
      </c>
      <c r="C10758" s="2">
        <v>600</v>
      </c>
      <c r="D10758" s="2">
        <v>600</v>
      </c>
      <c r="E10758" s="2" t="str">
        <f>"人民币"</f>
        <v>人民币</v>
      </c>
      <c r="F10758" s="2">
        <v>17.548</v>
      </c>
      <c r="G10758" s="2">
        <v>-310.88</v>
      </c>
      <c r="H10758" s="2">
        <v>-2.95</v>
      </c>
      <c r="I10758" s="2"/>
      <c r="J10758" s="2">
        <v>10218</v>
      </c>
      <c r="K10758" s="2">
        <v>17.03</v>
      </c>
      <c r="L10758" s="2">
        <v>0</v>
      </c>
      <c r="M10758" s="2">
        <v>0</v>
      </c>
      <c r="N10758" s="2" t="str">
        <f>"600008"</f>
        <v>600008</v>
      </c>
      <c r="O10758" s="2" t="str">
        <f t="shared" ref="O10758:O10761" si="3212">"A453612732"</f>
        <v>A453612732</v>
      </c>
      <c r="P10758" s="2" t="str">
        <f>"10528.88"</f>
        <v>10528.88</v>
      </c>
      <c r="Q10758" s="2">
        <v>25</v>
      </c>
      <c r="R10758" s="2">
        <f>Q10758*C10758</f>
        <v>15000</v>
      </c>
    </row>
    <row r="10759" spans="2:18">
      <c r="B10759" s="2" t="str">
        <f>"华英农业"</f>
        <v>华英农业</v>
      </c>
      <c r="C10759" s="2">
        <v>600</v>
      </c>
      <c r="D10759" s="2">
        <v>300</v>
      </c>
      <c r="E10759" s="2" t="str">
        <f>"人民币"</f>
        <v>人民币</v>
      </c>
      <c r="F10759" s="2">
        <v>14.948</v>
      </c>
      <c r="G10759" s="2">
        <v>-418.66</v>
      </c>
      <c r="H10759" s="2">
        <v>-4.67</v>
      </c>
      <c r="I10759" s="2"/>
      <c r="J10759" s="2">
        <v>8550</v>
      </c>
      <c r="K10759" s="2">
        <v>14.25</v>
      </c>
      <c r="L10759" s="2">
        <v>300</v>
      </c>
      <c r="M10759" s="2">
        <v>0</v>
      </c>
      <c r="N10759" s="2" t="str">
        <f>"002321"</f>
        <v>002321</v>
      </c>
      <c r="O10759" s="2" t="str">
        <f>"0157472516"</f>
        <v>0157472516</v>
      </c>
      <c r="P10759" s="2" t="str">
        <f>"8968.66"</f>
        <v>8968.66</v>
      </c>
      <c r="Q10759" s="2">
        <v>25</v>
      </c>
      <c r="R10759" s="2">
        <f>Q10759*C10759</f>
        <v>15000</v>
      </c>
    </row>
    <row r="10760" spans="2:18">
      <c r="B10760" s="2" t="str">
        <f>"*ST阳化"</f>
        <v>*ST阳化</v>
      </c>
      <c r="C10760" s="2">
        <v>900</v>
      </c>
      <c r="D10760" s="2">
        <v>600</v>
      </c>
      <c r="E10760" s="2" t="str">
        <f>"人民币"</f>
        <v>人民币</v>
      </c>
      <c r="F10760" s="2">
        <v>7.599</v>
      </c>
      <c r="G10760" s="2">
        <v>-80.2</v>
      </c>
      <c r="H10760" s="2">
        <v>-1.17</v>
      </c>
      <c r="I10760" s="2"/>
      <c r="J10760" s="2">
        <v>6759</v>
      </c>
      <c r="K10760" s="2">
        <v>7.51</v>
      </c>
      <c r="L10760" s="2">
        <v>300</v>
      </c>
      <c r="M10760" s="2">
        <v>0</v>
      </c>
      <c r="N10760" s="2" t="str">
        <f>"600691"</f>
        <v>600691</v>
      </c>
      <c r="O10760" s="2" t="str">
        <f>"A453612732"</f>
        <v>A453612732</v>
      </c>
      <c r="P10760" s="2" t="str">
        <f>"6839.20"</f>
        <v>6839.20</v>
      </c>
      <c r="Q10760" s="2">
        <v>11</v>
      </c>
      <c r="R10760" s="2">
        <f>Q10760*C10760</f>
        <v>9900</v>
      </c>
    </row>
    <row r="10761" spans="2:18">
      <c r="B10761" s="2" t="str">
        <f>"雪峰科技"</f>
        <v>雪峰科技</v>
      </c>
      <c r="C10761" s="2">
        <v>200</v>
      </c>
      <c r="D10761" s="2">
        <v>100</v>
      </c>
      <c r="E10761" s="2" t="str">
        <f>"人民币"</f>
        <v>人民币</v>
      </c>
      <c r="F10761" s="2">
        <v>37.898</v>
      </c>
      <c r="G10761" s="2">
        <v>-1239.59</v>
      </c>
      <c r="H10761" s="2">
        <v>-16.35</v>
      </c>
      <c r="I10761" s="2"/>
      <c r="J10761" s="2">
        <v>6340</v>
      </c>
      <c r="K10761" s="2">
        <v>31.7</v>
      </c>
      <c r="L10761" s="2">
        <v>100</v>
      </c>
      <c r="M10761" s="2">
        <v>0</v>
      </c>
      <c r="N10761" s="2" t="str">
        <f>"603227"</f>
        <v>603227</v>
      </c>
      <c r="O10761" s="2" t="str">
        <f>"A453612732"</f>
        <v>A453612732</v>
      </c>
      <c r="P10761" s="2" t="str">
        <f>"7579.59"</f>
        <v>7579.59</v>
      </c>
      <c r="Q10761" s="2">
        <v>42</v>
      </c>
      <c r="R10761" s="2">
        <f>Q10761*C10761</f>
        <v>8400</v>
      </c>
    </row>
    <row r="10762" spans="2:18">
      <c r="B10762" s="2" t="str">
        <f>"三花股份"</f>
        <v>三花股份</v>
      </c>
      <c r="C10762" s="2">
        <v>400</v>
      </c>
      <c r="D10762" s="2">
        <v>400</v>
      </c>
      <c r="E10762" s="2" t="str">
        <f>"人民币"</f>
        <v>人民币</v>
      </c>
      <c r="F10762" s="2">
        <v>13.737</v>
      </c>
      <c r="G10762" s="2">
        <v>69.25</v>
      </c>
      <c r="H10762" s="2">
        <v>1.26</v>
      </c>
      <c r="I10762" s="2"/>
      <c r="J10762" s="2">
        <v>5564</v>
      </c>
      <c r="K10762" s="2">
        <v>13.91</v>
      </c>
      <c r="L10762" s="2">
        <v>0</v>
      </c>
      <c r="M10762" s="2">
        <v>0</v>
      </c>
      <c r="N10762" s="2" t="str">
        <f>"002050"</f>
        <v>002050</v>
      </c>
      <c r="O10762" s="2" t="str">
        <f t="shared" ref="O10762:O10767" si="3213">"0157472516"</f>
        <v>0157472516</v>
      </c>
      <c r="P10762" s="2" t="str">
        <f>"5494.75"</f>
        <v>5494.75</v>
      </c>
      <c r="Q10762" s="2">
        <v>20</v>
      </c>
      <c r="R10762" s="2">
        <f>Q10762*C10762</f>
        <v>8000</v>
      </c>
    </row>
    <row r="10763" spans="2:18">
      <c r="B10763" s="2" t="str">
        <f>"农 产 品"</f>
        <v>农 产 品</v>
      </c>
      <c r="C10763" s="2">
        <v>200</v>
      </c>
      <c r="D10763" s="2">
        <v>200</v>
      </c>
      <c r="E10763" s="2" t="str">
        <f>"人民币"</f>
        <v>人民币</v>
      </c>
      <c r="F10763" s="2">
        <v>25.665</v>
      </c>
      <c r="G10763" s="2">
        <v>-601</v>
      </c>
      <c r="H10763" s="2">
        <v>-11.71</v>
      </c>
      <c r="I10763" s="2"/>
      <c r="J10763" s="2">
        <v>4532</v>
      </c>
      <c r="K10763" s="2">
        <v>22.66</v>
      </c>
      <c r="L10763" s="2">
        <v>0</v>
      </c>
      <c r="M10763" s="2">
        <v>0</v>
      </c>
      <c r="N10763" s="2" t="str">
        <f>"000061"</f>
        <v>000061</v>
      </c>
      <c r="O10763" s="2" t="str">
        <f>"0157472516"</f>
        <v>0157472516</v>
      </c>
      <c r="P10763" s="2" t="str">
        <f>"5133.00"</f>
        <v>5133.00</v>
      </c>
      <c r="Q10763" s="2">
        <v>35</v>
      </c>
      <c r="R10763" s="2">
        <f>Q10763*C10763</f>
        <v>7000</v>
      </c>
    </row>
    <row r="10764" spans="2:18">
      <c r="B10764" s="2" t="str">
        <f>"北京城建"</f>
        <v>北京城建</v>
      </c>
      <c r="C10764" s="2">
        <v>200</v>
      </c>
      <c r="D10764" s="2">
        <v>200</v>
      </c>
      <c r="E10764" s="2" t="str">
        <f>"人民币"</f>
        <v>人民币</v>
      </c>
      <c r="F10764" s="2">
        <v>24.605</v>
      </c>
      <c r="G10764" s="2">
        <v>-394.99</v>
      </c>
      <c r="H10764" s="2">
        <v>-8.03</v>
      </c>
      <c r="I10764" s="2"/>
      <c r="J10764" s="2">
        <v>4526</v>
      </c>
      <c r="K10764" s="2">
        <v>22.63</v>
      </c>
      <c r="L10764" s="2">
        <v>0</v>
      </c>
      <c r="M10764" s="2">
        <v>0</v>
      </c>
      <c r="N10764" s="2" t="str">
        <f>"600266"</f>
        <v>600266</v>
      </c>
      <c r="O10764" s="2" t="str">
        <f t="shared" ref="O10764:O10766" si="3214">"A453612732"</f>
        <v>A453612732</v>
      </c>
      <c r="P10764" s="2" t="str">
        <f>"4920.99"</f>
        <v>4920.99</v>
      </c>
      <c r="Q10764" s="2">
        <v>28</v>
      </c>
      <c r="R10764" s="2">
        <f>Q10764*C10764</f>
        <v>5600</v>
      </c>
    </row>
    <row r="10765" spans="2:18">
      <c r="B10765" s="2" t="str">
        <f>"上汽集团"</f>
        <v>上汽集团</v>
      </c>
      <c r="C10765" s="2">
        <v>200</v>
      </c>
      <c r="D10765" s="2">
        <v>200</v>
      </c>
      <c r="E10765" s="2" t="str">
        <f>"人民币"</f>
        <v>人民币</v>
      </c>
      <c r="F10765" s="2">
        <v>24.736</v>
      </c>
      <c r="G10765" s="2">
        <v>-449.12</v>
      </c>
      <c r="H10765" s="2">
        <v>-9.08</v>
      </c>
      <c r="I10765" s="2"/>
      <c r="J10765" s="2">
        <v>4498</v>
      </c>
      <c r="K10765" s="2">
        <v>22.49</v>
      </c>
      <c r="L10765" s="2">
        <v>0</v>
      </c>
      <c r="M10765" s="2">
        <v>0</v>
      </c>
      <c r="N10765" s="2" t="str">
        <f>"600104"</f>
        <v>600104</v>
      </c>
      <c r="O10765" s="2" t="str">
        <f>"A453612732"</f>
        <v>A453612732</v>
      </c>
      <c r="P10765" s="2" t="str">
        <f>"4947.12"</f>
        <v>4947.12</v>
      </c>
      <c r="Q10765" s="2">
        <v>35</v>
      </c>
      <c r="R10765" s="2">
        <f>Q10765*C10765</f>
        <v>7000</v>
      </c>
    </row>
    <row r="10766" spans="2:18">
      <c r="B10766" s="2" t="str">
        <f>"中海集运"</f>
        <v>中海集运</v>
      </c>
      <c r="C10766" s="2">
        <v>400</v>
      </c>
      <c r="D10766" s="2">
        <v>400</v>
      </c>
      <c r="E10766" s="2" t="str">
        <f>"人民币"</f>
        <v>人民币</v>
      </c>
      <c r="F10766" s="2">
        <v>9.099</v>
      </c>
      <c r="G10766" s="2">
        <v>-167.68</v>
      </c>
      <c r="H10766" s="2">
        <v>-4.6</v>
      </c>
      <c r="I10766" s="2"/>
      <c r="J10766" s="2">
        <v>3472</v>
      </c>
      <c r="K10766" s="2">
        <v>8.68</v>
      </c>
      <c r="L10766" s="2">
        <v>0</v>
      </c>
      <c r="M10766" s="2">
        <v>0</v>
      </c>
      <c r="N10766" s="2" t="str">
        <f>"601866"</f>
        <v>601866</v>
      </c>
      <c r="O10766" s="2" t="str">
        <f>"A453612732"</f>
        <v>A453612732</v>
      </c>
      <c r="P10766" s="2" t="str">
        <f>"3639.68"</f>
        <v>3639.68</v>
      </c>
      <c r="Q10766" s="2">
        <v>12</v>
      </c>
      <c r="R10766" s="2">
        <f>Q10766*C10766</f>
        <v>4800</v>
      </c>
    </row>
    <row r="10767" spans="2:18">
      <c r="B10767" s="2" t="str">
        <f>"中航军B"</f>
        <v>中航军B</v>
      </c>
      <c r="C10767" s="2">
        <v>3000</v>
      </c>
      <c r="D10767" s="2">
        <v>3000</v>
      </c>
      <c r="E10767" s="2" t="str">
        <f>"人民币"</f>
        <v>人民币</v>
      </c>
      <c r="F10767" s="2">
        <v>0.972</v>
      </c>
      <c r="G10767" s="2">
        <v>-62</v>
      </c>
      <c r="H10767" s="2">
        <v>-2.16</v>
      </c>
      <c r="I10767" s="2"/>
      <c r="J10767" s="2">
        <v>2853</v>
      </c>
      <c r="K10767" s="2">
        <v>0.951</v>
      </c>
      <c r="L10767" s="2">
        <v>0</v>
      </c>
      <c r="M10767" s="2">
        <v>0</v>
      </c>
      <c r="N10767" s="2" t="str">
        <f>"150222"</f>
        <v>150222</v>
      </c>
      <c r="O10767" s="2" t="str">
        <f>"0157472516"</f>
        <v>0157472516</v>
      </c>
      <c r="P10767" s="2" t="str">
        <f>"2915.00"</f>
        <v>2915.00</v>
      </c>
      <c r="Q10767" s="2">
        <v>1.1</v>
      </c>
      <c r="R10767" s="2">
        <f>Q10767*C10767</f>
        <v>3300</v>
      </c>
    </row>
    <row r="10768" spans="2:18">
      <c r="B10768" s="2" t="str">
        <f>"华贸物流"</f>
        <v>华贸物流</v>
      </c>
      <c r="C10768" s="2">
        <v>200</v>
      </c>
      <c r="D10768" s="2">
        <v>200</v>
      </c>
      <c r="E10768" s="2" t="str">
        <f>"人民币"</f>
        <v>人民币</v>
      </c>
      <c r="F10768" s="2">
        <v>16.576</v>
      </c>
      <c r="G10768" s="2">
        <v>-473.12</v>
      </c>
      <c r="H10768" s="2">
        <v>-14.27</v>
      </c>
      <c r="I10768" s="2"/>
      <c r="J10768" s="2">
        <v>2842</v>
      </c>
      <c r="K10768" s="2">
        <v>14.21</v>
      </c>
      <c r="L10768" s="2">
        <v>0</v>
      </c>
      <c r="M10768" s="2">
        <v>0</v>
      </c>
      <c r="N10768" s="2" t="str">
        <f>"603128"</f>
        <v>603128</v>
      </c>
      <c r="O10768" s="2" t="str">
        <f t="shared" ref="O10768:O10771" si="3215">"A453612732"</f>
        <v>A453612732</v>
      </c>
      <c r="P10768" s="2" t="str">
        <f>"3315.12"</f>
        <v>3315.12</v>
      </c>
      <c r="Q10768" s="2">
        <v>20</v>
      </c>
      <c r="R10768" s="2">
        <f>Q10768*C10768</f>
        <v>4000</v>
      </c>
    </row>
    <row r="10769" spans="2:18">
      <c r="B10769" s="2" t="str">
        <f>"盛达矿业"</f>
        <v>盛达矿业</v>
      </c>
      <c r="C10769" s="2">
        <v>100</v>
      </c>
      <c r="D10769" s="2">
        <v>100</v>
      </c>
      <c r="E10769" s="2" t="str">
        <f>"人民币"</f>
        <v>人民币</v>
      </c>
      <c r="F10769" s="2">
        <v>38.308</v>
      </c>
      <c r="G10769" s="2">
        <v>-1175.77</v>
      </c>
      <c r="H10769" s="2">
        <v>-30.69</v>
      </c>
      <c r="I10769" s="2"/>
      <c r="J10769" s="2">
        <v>2655</v>
      </c>
      <c r="K10769" s="2">
        <v>26.55</v>
      </c>
      <c r="L10769" s="2">
        <v>0</v>
      </c>
      <c r="M10769" s="2">
        <v>100</v>
      </c>
      <c r="N10769" s="2" t="str">
        <f>"000603"</f>
        <v>000603</v>
      </c>
      <c r="O10769" s="2" t="str">
        <f>"0157472516"</f>
        <v>0157472516</v>
      </c>
      <c r="P10769" s="2" t="str">
        <f>"3830.77"</f>
        <v>3830.77</v>
      </c>
      <c r="Q10769" s="2">
        <v>40</v>
      </c>
      <c r="R10769" s="2">
        <f>Q10769*C10769</f>
        <v>4000</v>
      </c>
    </row>
    <row r="10770" spans="2:18">
      <c r="B10770" s="2" t="str">
        <f>"大众交通"</f>
        <v>大众交通</v>
      </c>
      <c r="C10770" s="2">
        <v>100</v>
      </c>
      <c r="D10770" s="2">
        <v>100</v>
      </c>
      <c r="E10770" s="2" t="str">
        <f>"人民币"</f>
        <v>人民币</v>
      </c>
      <c r="F10770" s="2">
        <v>30.941</v>
      </c>
      <c r="G10770" s="2">
        <v>-1037.13</v>
      </c>
      <c r="H10770" s="2">
        <v>-33.52</v>
      </c>
      <c r="I10770" s="2"/>
      <c r="J10770" s="2">
        <v>2057</v>
      </c>
      <c r="K10770" s="2">
        <v>20.57</v>
      </c>
      <c r="L10770" s="2">
        <v>0</v>
      </c>
      <c r="M10770" s="2">
        <v>0</v>
      </c>
      <c r="N10770" s="2" t="str">
        <f>"600611"</f>
        <v>600611</v>
      </c>
      <c r="O10770" s="2" t="str">
        <f>"A453612732"</f>
        <v>A453612732</v>
      </c>
      <c r="P10770" s="2" t="str">
        <f>"3094.13"</f>
        <v>3094.13</v>
      </c>
      <c r="Q10770" s="2">
        <v>28</v>
      </c>
      <c r="R10770" s="2">
        <f>Q10770*C10770</f>
        <v>2800</v>
      </c>
    </row>
    <row r="10771" spans="2:18">
      <c r="B10771" s="2" t="str">
        <f>"中国中车"</f>
        <v>中国中车</v>
      </c>
      <c r="C10771" s="2">
        <v>100</v>
      </c>
      <c r="D10771" s="2">
        <v>100</v>
      </c>
      <c r="E10771" s="2" t="str">
        <f>"人民币"</f>
        <v>人民币</v>
      </c>
      <c r="F10771" s="2">
        <v>26.395</v>
      </c>
      <c r="G10771" s="2">
        <v>-631.5</v>
      </c>
      <c r="H10771" s="2">
        <v>-23.92</v>
      </c>
      <c r="I10771" s="2"/>
      <c r="J10771" s="2">
        <v>2008</v>
      </c>
      <c r="K10771" s="2">
        <v>20.08</v>
      </c>
      <c r="L10771" s="2">
        <v>0</v>
      </c>
      <c r="M10771" s="2">
        <v>100</v>
      </c>
      <c r="N10771" s="2" t="str">
        <f>"601766"</f>
        <v>601766</v>
      </c>
      <c r="O10771" s="2" t="str">
        <f>"A453612732"</f>
        <v>A453612732</v>
      </c>
      <c r="P10771" s="2" t="str">
        <f>"2639.50"</f>
        <v>2639.50</v>
      </c>
      <c r="Q10771" s="2">
        <v>30</v>
      </c>
      <c r="R10771" s="2">
        <f>Q10771*C10771</f>
        <v>3000</v>
      </c>
    </row>
    <row r="10772" spans="2:18">
      <c r="B10772" s="2" t="s">
        <v>8</v>
      </c>
      <c r="C10772" s="2" t="s">
        <v>9</v>
      </c>
      <c r="D10772" s="4" t="s">
        <v>10</v>
      </c>
      <c r="E10772" s="4"/>
      <c r="F10772" s="4"/>
      <c r="G10772" s="2"/>
      <c r="H10772" s="2">
        <f>SUM(H10756:H10771)</f>
        <v>-178.38</v>
      </c>
      <c r="I10772" s="2"/>
      <c r="J10772" s="2"/>
      <c r="K10772" s="2"/>
      <c r="L10772" s="2"/>
      <c r="M10772" s="2"/>
      <c r="N10772" s="2"/>
      <c r="O10772" s="2"/>
      <c r="P10772" s="2"/>
      <c r="Q10772" s="2"/>
      <c r="R10772" s="2">
        <f>SUM(R10756:R10771)</f>
        <v>134800</v>
      </c>
    </row>
    <row r="10773" customFormat="1" spans="4:9">
      <c r="D10773" s="5"/>
      <c r="E10773" s="5"/>
      <c r="F10773" s="5"/>
      <c r="I10773" s="6">
        <v>42257</v>
      </c>
    </row>
    <row r="10774" customFormat="1" spans="11:11">
      <c r="K10774" s="6">
        <f>I10773+1</f>
        <v>42258</v>
      </c>
    </row>
    <row r="10775" customFormat="1" spans="3:12">
      <c r="C10775" t="s">
        <v>11</v>
      </c>
      <c r="L10775" s="7">
        <f ca="1">NOW()</f>
        <v>42259.9654398148</v>
      </c>
    </row>
    <row r="10776" customFormat="1" spans="10:10">
      <c r="J10776" t="e">
        <f>E10768+1</f>
        <v>#VALUE!</v>
      </c>
    </row>
    <row r="10777" customFormat="1" spans="7:7">
      <c r="G10777" t="s">
        <v>12</v>
      </c>
    </row>
    <row r="10778" customFormat="1" spans="6:6">
      <c r="F10778" t="s">
        <v>13</v>
      </c>
    </row>
    <row r="10779" spans="1:17">
      <c r="A10779" s="2" t="str">
        <f>"币种"</f>
        <v>币种</v>
      </c>
      <c r="B10779" s="2" t="str">
        <f>"余额"</f>
        <v>余额</v>
      </c>
      <c r="C10779" s="2" t="str">
        <f>"可用"</f>
        <v>可用</v>
      </c>
      <c r="D10779" s="2" t="str">
        <f>"可取"</f>
        <v>可取</v>
      </c>
      <c r="E10779" s="2" t="str">
        <f>"参考市值"</f>
        <v>参考市值</v>
      </c>
      <c r="F10779" s="2" t="str">
        <f>"资产"</f>
        <v>资产</v>
      </c>
      <c r="G10779" s="2" t="str">
        <f>"盈亏"</f>
        <v>盈亏</v>
      </c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</row>
    <row r="10780" spans="1:17">
      <c r="A10780" s="2" t="str">
        <f>"人民币"</f>
        <v>人民币</v>
      </c>
      <c r="B10780" s="2" t="str">
        <f>"5508.71"</f>
        <v>5508.71</v>
      </c>
      <c r="C10780" s="2" t="str">
        <f>"138.54"</f>
        <v>138.54</v>
      </c>
      <c r="D10780" s="2" t="str">
        <f>"138.54"</f>
        <v>138.54</v>
      </c>
      <c r="E10780" s="2" t="str">
        <f>"91616.00"</f>
        <v>91616.00</v>
      </c>
      <c r="F10780" s="2" t="str">
        <f>"91754.54"</f>
        <v>91754.54</v>
      </c>
      <c r="G10780" s="2" t="str">
        <f>"-9194.42"</f>
        <v>-9194.42</v>
      </c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</row>
    <row r="10781" spans="1:17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8"/>
    </row>
    <row r="10782" spans="1:18">
      <c r="A10782" s="2" t="s">
        <v>0</v>
      </c>
      <c r="B10782" s="2" t="str">
        <f>"证券数量"</f>
        <v>证券数量</v>
      </c>
      <c r="C10782" s="2" t="s">
        <v>1</v>
      </c>
      <c r="D10782" s="2" t="str">
        <f>"价格币种"</f>
        <v>价格币种</v>
      </c>
      <c r="E10782" s="2" t="str">
        <f>"成本价"</f>
        <v>成本价</v>
      </c>
      <c r="F10782" s="2" t="str">
        <f>"浮动盈亏"</f>
        <v>浮动盈亏</v>
      </c>
      <c r="G10782" s="2" t="str">
        <f>"盈亏比例(%)"</f>
        <v>盈亏比例(%)</v>
      </c>
      <c r="H10782" s="2" t="str">
        <f>"折算汇率"</f>
        <v>折算汇率</v>
      </c>
      <c r="I10782" s="2" t="str">
        <f>"最新市值"</f>
        <v>最新市值</v>
      </c>
      <c r="J10782" s="2" t="str">
        <f>"当前价"</f>
        <v>当前价</v>
      </c>
      <c r="K10782" s="2" t="str">
        <f>"今买数量"</f>
        <v>今买数量</v>
      </c>
      <c r="L10782" s="2" t="str">
        <f>"今卖数量"</f>
        <v>今卖数量</v>
      </c>
      <c r="M10782" s="2" t="str">
        <f>"证券代码"</f>
        <v>证券代码</v>
      </c>
      <c r="N10782" s="2" t="str">
        <f>"股东代码"</f>
        <v>股东代码</v>
      </c>
      <c r="O10782" s="2" t="str">
        <f>"成本金额"</f>
        <v>成本金额</v>
      </c>
      <c r="P10782" s="2" t="s">
        <v>2</v>
      </c>
      <c r="Q10782" s="2"/>
      <c r="R10782" s="2" t="s">
        <v>3</v>
      </c>
    </row>
    <row r="10783" spans="1:18">
      <c r="A10783" s="2" t="s">
        <v>4</v>
      </c>
      <c r="B10783" s="9" t="s">
        <v>5</v>
      </c>
      <c r="C10783" s="9" t="s">
        <v>5</v>
      </c>
      <c r="D10783" s="2" t="str">
        <f t="shared" ref="D10783:D10798" si="3216">"人民币"</f>
        <v>人民币</v>
      </c>
      <c r="E10783" s="2">
        <v>19.758</v>
      </c>
      <c r="F10783" s="2">
        <v>-1294.53</v>
      </c>
      <c r="G10783" s="2">
        <v>-8.19</v>
      </c>
      <c r="H10783" s="9" t="s">
        <v>6</v>
      </c>
      <c r="I10783" s="2">
        <v>14512</v>
      </c>
      <c r="J10783" s="2">
        <v>18.14</v>
      </c>
      <c r="K10783" s="2">
        <v>0</v>
      </c>
      <c r="L10783" s="2">
        <v>0</v>
      </c>
      <c r="M10783" s="2" t="str">
        <f>"000936"</f>
        <v>000936</v>
      </c>
      <c r="N10783" s="2" t="str">
        <f t="shared" ref="N10783:N10786" si="3217">"0157472516"</f>
        <v>0157472516</v>
      </c>
      <c r="O10783" s="2" t="str">
        <f>"15806.53"</f>
        <v>15806.53</v>
      </c>
      <c r="P10783" s="2">
        <v>30</v>
      </c>
      <c r="Q10783" s="2">
        <f t="shared" ref="Q10783:Q10798" si="3218">P10783*B10783</f>
        <v>24000</v>
      </c>
      <c r="R10783" s="2">
        <f t="shared" ref="R10783:R10798" si="3219">(Q10783-O10783)/O10783*100</f>
        <v>51.835981711356</v>
      </c>
    </row>
    <row r="10784" spans="1:18">
      <c r="A10784" s="2" t="str">
        <f>"创业板B"</f>
        <v>创业板B</v>
      </c>
      <c r="B10784" s="2">
        <v>10000</v>
      </c>
      <c r="C10784" s="2">
        <v>10000</v>
      </c>
      <c r="D10784" s="2" t="str">
        <f>"人民币"</f>
        <v>人民币</v>
      </c>
      <c r="E10784" s="2">
        <v>1.116</v>
      </c>
      <c r="F10784" s="2">
        <v>-927.5</v>
      </c>
      <c r="G10784" s="2">
        <v>-8.33</v>
      </c>
      <c r="H10784" s="2"/>
      <c r="I10784" s="2">
        <v>10230</v>
      </c>
      <c r="J10784" s="2">
        <v>1.023</v>
      </c>
      <c r="K10784" s="2">
        <v>0</v>
      </c>
      <c r="L10784" s="2">
        <v>0</v>
      </c>
      <c r="M10784" s="2" t="str">
        <f>"150153"</f>
        <v>150153</v>
      </c>
      <c r="N10784" s="2" t="str">
        <f>"0157472516"</f>
        <v>0157472516</v>
      </c>
      <c r="O10784" s="2" t="str">
        <f>"11157.50"</f>
        <v>11157.50</v>
      </c>
      <c r="P10784" s="2">
        <v>1.3</v>
      </c>
      <c r="Q10784" s="2">
        <f>P10784*B10784</f>
        <v>13000</v>
      </c>
      <c r="R10784" s="2">
        <f>(Q10784-O10784)/O10784*100</f>
        <v>16.5135559041004</v>
      </c>
    </row>
    <row r="10785" spans="1:18">
      <c r="A10785" s="2" t="s">
        <v>7</v>
      </c>
      <c r="B10785" s="2">
        <v>600</v>
      </c>
      <c r="C10785" s="2">
        <v>600</v>
      </c>
      <c r="D10785" s="2" t="str">
        <f>"人民币"</f>
        <v>人民币</v>
      </c>
      <c r="E10785" s="2">
        <v>17.548</v>
      </c>
      <c r="F10785" s="2">
        <v>-310.88</v>
      </c>
      <c r="G10785" s="2">
        <v>-2.95</v>
      </c>
      <c r="H10785" s="2"/>
      <c r="I10785" s="2">
        <v>10218</v>
      </c>
      <c r="J10785" s="2">
        <v>17.03</v>
      </c>
      <c r="K10785" s="2">
        <v>0</v>
      </c>
      <c r="L10785" s="2">
        <v>0</v>
      </c>
      <c r="M10785" s="2" t="str">
        <f>"600008"</f>
        <v>600008</v>
      </c>
      <c r="N10785" s="2" t="str">
        <f t="shared" ref="N10785:N10788" si="3220">"A453612732"</f>
        <v>A453612732</v>
      </c>
      <c r="O10785" s="2" t="str">
        <f>"10528.88"</f>
        <v>10528.88</v>
      </c>
      <c r="P10785" s="2">
        <v>25</v>
      </c>
      <c r="Q10785" s="2">
        <f>P10785*B10785</f>
        <v>15000</v>
      </c>
      <c r="R10785" s="2">
        <f>(Q10785-O10785)/O10785*100</f>
        <v>42.4652954540274</v>
      </c>
    </row>
    <row r="10786" spans="1:18">
      <c r="A10786" s="2" t="str">
        <f>"华英农业"</f>
        <v>华英农业</v>
      </c>
      <c r="B10786" s="2">
        <v>600</v>
      </c>
      <c r="C10786" s="2">
        <v>300</v>
      </c>
      <c r="D10786" s="2" t="str">
        <f>"人民币"</f>
        <v>人民币</v>
      </c>
      <c r="E10786" s="2">
        <v>14.948</v>
      </c>
      <c r="F10786" s="2">
        <v>-418.66</v>
      </c>
      <c r="G10786" s="2">
        <v>-4.67</v>
      </c>
      <c r="H10786" s="2"/>
      <c r="I10786" s="2">
        <v>8550</v>
      </c>
      <c r="J10786" s="2">
        <v>14.25</v>
      </c>
      <c r="K10786" s="2">
        <v>300</v>
      </c>
      <c r="L10786" s="2">
        <v>0</v>
      </c>
      <c r="M10786" s="2" t="str">
        <f>"002321"</f>
        <v>002321</v>
      </c>
      <c r="N10786" s="2" t="str">
        <f>"0157472516"</f>
        <v>0157472516</v>
      </c>
      <c r="O10786" s="2" t="str">
        <f>"8968.66"</f>
        <v>8968.66</v>
      </c>
      <c r="P10786" s="2">
        <v>25</v>
      </c>
      <c r="Q10786" s="2">
        <f>P10786*B10786</f>
        <v>15000</v>
      </c>
      <c r="R10786" s="2">
        <f>(Q10786-O10786)/O10786*100</f>
        <v>67.2490650777262</v>
      </c>
    </row>
    <row r="10787" spans="1:18">
      <c r="A10787" s="2" t="str">
        <f>"*ST阳化"</f>
        <v>*ST阳化</v>
      </c>
      <c r="B10787" s="2">
        <v>900</v>
      </c>
      <c r="C10787" s="2">
        <v>600</v>
      </c>
      <c r="D10787" s="2" t="str">
        <f>"人民币"</f>
        <v>人民币</v>
      </c>
      <c r="E10787" s="2">
        <v>7.599</v>
      </c>
      <c r="F10787" s="2">
        <v>-80.2</v>
      </c>
      <c r="G10787" s="2">
        <v>-1.17</v>
      </c>
      <c r="H10787" s="2"/>
      <c r="I10787" s="2">
        <v>6759</v>
      </c>
      <c r="J10787" s="2">
        <v>7.51</v>
      </c>
      <c r="K10787" s="2">
        <v>300</v>
      </c>
      <c r="L10787" s="2">
        <v>0</v>
      </c>
      <c r="M10787" s="2" t="str">
        <f>"600691"</f>
        <v>600691</v>
      </c>
      <c r="N10787" s="2" t="str">
        <f>"A453612732"</f>
        <v>A453612732</v>
      </c>
      <c r="O10787" s="2" t="str">
        <f>"6839.20"</f>
        <v>6839.20</v>
      </c>
      <c r="P10787" s="2">
        <v>11</v>
      </c>
      <c r="Q10787" s="2">
        <f>P10787*B10787</f>
        <v>9900</v>
      </c>
      <c r="R10787" s="2">
        <f>(Q10787-O10787)/O10787*100</f>
        <v>44.7537723710376</v>
      </c>
    </row>
    <row r="10788" spans="1:18">
      <c r="A10788" s="2" t="str">
        <f>"雪峰科技"</f>
        <v>雪峰科技</v>
      </c>
      <c r="B10788" s="2">
        <v>200</v>
      </c>
      <c r="C10788" s="2">
        <v>100</v>
      </c>
      <c r="D10788" s="2" t="str">
        <f>"人民币"</f>
        <v>人民币</v>
      </c>
      <c r="E10788" s="2">
        <v>37.898</v>
      </c>
      <c r="F10788" s="2">
        <v>-1239.59</v>
      </c>
      <c r="G10788" s="2">
        <v>-16.35</v>
      </c>
      <c r="H10788" s="2"/>
      <c r="I10788" s="2">
        <v>6340</v>
      </c>
      <c r="J10788" s="2">
        <v>31.7</v>
      </c>
      <c r="K10788" s="2">
        <v>100</v>
      </c>
      <c r="L10788" s="2">
        <v>0</v>
      </c>
      <c r="M10788" s="2" t="str">
        <f>"603227"</f>
        <v>603227</v>
      </c>
      <c r="N10788" s="2" t="str">
        <f>"A453612732"</f>
        <v>A453612732</v>
      </c>
      <c r="O10788" s="2" t="str">
        <f>"7579.59"</f>
        <v>7579.59</v>
      </c>
      <c r="P10788" s="2">
        <v>42</v>
      </c>
      <c r="Q10788" s="2">
        <f>P10788*B10788</f>
        <v>8400</v>
      </c>
      <c r="R10788" s="2">
        <f>(Q10788-O10788)/O10788*100</f>
        <v>10.8239363870605</v>
      </c>
    </row>
    <row r="10789" spans="1:18">
      <c r="A10789" s="2" t="str">
        <f>"三花股份"</f>
        <v>三花股份</v>
      </c>
      <c r="B10789" s="2">
        <v>400</v>
      </c>
      <c r="C10789" s="2">
        <v>400</v>
      </c>
      <c r="D10789" s="2" t="str">
        <f>"人民币"</f>
        <v>人民币</v>
      </c>
      <c r="E10789" s="2">
        <v>13.737</v>
      </c>
      <c r="F10789" s="2">
        <v>69.25</v>
      </c>
      <c r="G10789" s="2">
        <v>1.26</v>
      </c>
      <c r="H10789" s="2"/>
      <c r="I10789" s="2">
        <v>5564</v>
      </c>
      <c r="J10789" s="2">
        <v>13.91</v>
      </c>
      <c r="K10789" s="2">
        <v>0</v>
      </c>
      <c r="L10789" s="2">
        <v>0</v>
      </c>
      <c r="M10789" s="2" t="str">
        <f>"002050"</f>
        <v>002050</v>
      </c>
      <c r="N10789" s="2" t="str">
        <f t="shared" ref="N10789:N10794" si="3221">"0157472516"</f>
        <v>0157472516</v>
      </c>
      <c r="O10789" s="2" t="str">
        <f>"5494.75"</f>
        <v>5494.75</v>
      </c>
      <c r="P10789" s="2">
        <v>20</v>
      </c>
      <c r="Q10789" s="2">
        <f>P10789*B10789</f>
        <v>8000</v>
      </c>
      <c r="R10789" s="2">
        <f>(Q10789-O10789)/O10789*100</f>
        <v>45.5935210883116</v>
      </c>
    </row>
    <row r="10790" spans="1:18">
      <c r="A10790" s="2" t="str">
        <f>"农 产 品"</f>
        <v>农 产 品</v>
      </c>
      <c r="B10790" s="2">
        <v>200</v>
      </c>
      <c r="C10790" s="2">
        <v>200</v>
      </c>
      <c r="D10790" s="2" t="str">
        <f>"人民币"</f>
        <v>人民币</v>
      </c>
      <c r="E10790" s="2">
        <v>25.665</v>
      </c>
      <c r="F10790" s="2">
        <v>-601</v>
      </c>
      <c r="G10790" s="2">
        <v>-11.71</v>
      </c>
      <c r="H10790" s="2"/>
      <c r="I10790" s="2">
        <v>4532</v>
      </c>
      <c r="J10790" s="2">
        <v>22.66</v>
      </c>
      <c r="K10790" s="2">
        <v>0</v>
      </c>
      <c r="L10790" s="2">
        <v>0</v>
      </c>
      <c r="M10790" s="2" t="str">
        <f>"000061"</f>
        <v>000061</v>
      </c>
      <c r="N10790" s="2" t="str">
        <f>"0157472516"</f>
        <v>0157472516</v>
      </c>
      <c r="O10790" s="2" t="str">
        <f>"5133.00"</f>
        <v>5133.00</v>
      </c>
      <c r="P10790" s="2">
        <v>35</v>
      </c>
      <c r="Q10790" s="2">
        <f>P10790*B10790</f>
        <v>7000</v>
      </c>
      <c r="R10790" s="2">
        <f>(Q10790-O10790)/O10790*100</f>
        <v>36.3724917202416</v>
      </c>
    </row>
    <row r="10791" spans="1:18">
      <c r="A10791" s="2" t="str">
        <f>"北京城建"</f>
        <v>北京城建</v>
      </c>
      <c r="B10791" s="2">
        <v>200</v>
      </c>
      <c r="C10791" s="2">
        <v>200</v>
      </c>
      <c r="D10791" s="2" t="str">
        <f>"人民币"</f>
        <v>人民币</v>
      </c>
      <c r="E10791" s="2">
        <v>24.605</v>
      </c>
      <c r="F10791" s="2">
        <v>-394.99</v>
      </c>
      <c r="G10791" s="2">
        <v>-8.03</v>
      </c>
      <c r="H10791" s="2"/>
      <c r="I10791" s="2">
        <v>4526</v>
      </c>
      <c r="J10791" s="2">
        <v>22.63</v>
      </c>
      <c r="K10791" s="2">
        <v>0</v>
      </c>
      <c r="L10791" s="2">
        <v>0</v>
      </c>
      <c r="M10791" s="2" t="str">
        <f>"600266"</f>
        <v>600266</v>
      </c>
      <c r="N10791" s="2" t="str">
        <f t="shared" ref="N10791:N10793" si="3222">"A453612732"</f>
        <v>A453612732</v>
      </c>
      <c r="O10791" s="2" t="str">
        <f>"4920.99"</f>
        <v>4920.99</v>
      </c>
      <c r="P10791" s="2">
        <v>28</v>
      </c>
      <c r="Q10791" s="2">
        <f>P10791*B10791</f>
        <v>5600</v>
      </c>
      <c r="R10791" s="2">
        <f>(Q10791-O10791)/O10791*100</f>
        <v>13.7982397850839</v>
      </c>
    </row>
    <row r="10792" spans="1:18">
      <c r="A10792" s="2" t="str">
        <f>"上汽集团"</f>
        <v>上汽集团</v>
      </c>
      <c r="B10792" s="2">
        <v>200</v>
      </c>
      <c r="C10792" s="2">
        <v>200</v>
      </c>
      <c r="D10792" s="2" t="str">
        <f>"人民币"</f>
        <v>人民币</v>
      </c>
      <c r="E10792" s="2">
        <v>24.736</v>
      </c>
      <c r="F10792" s="2">
        <v>-449.12</v>
      </c>
      <c r="G10792" s="2">
        <v>-9.08</v>
      </c>
      <c r="H10792" s="2"/>
      <c r="I10792" s="2">
        <v>4498</v>
      </c>
      <c r="J10792" s="2">
        <v>22.49</v>
      </c>
      <c r="K10792" s="2">
        <v>0</v>
      </c>
      <c r="L10792" s="2">
        <v>0</v>
      </c>
      <c r="M10792" s="2" t="str">
        <f>"600104"</f>
        <v>600104</v>
      </c>
      <c r="N10792" s="2" t="str">
        <f>"A453612732"</f>
        <v>A453612732</v>
      </c>
      <c r="O10792" s="2" t="str">
        <f>"4947.12"</f>
        <v>4947.12</v>
      </c>
      <c r="P10792" s="2">
        <v>35</v>
      </c>
      <c r="Q10792" s="2">
        <f>P10792*B10792</f>
        <v>7000</v>
      </c>
      <c r="R10792" s="2">
        <f>(Q10792-O10792)/O10792*100</f>
        <v>41.4964666310904</v>
      </c>
    </row>
    <row r="10793" spans="1:18">
      <c r="A10793" s="2" t="str">
        <f>"中海集运"</f>
        <v>中海集运</v>
      </c>
      <c r="B10793" s="2">
        <v>400</v>
      </c>
      <c r="C10793" s="2">
        <v>400</v>
      </c>
      <c r="D10793" s="2" t="str">
        <f>"人民币"</f>
        <v>人民币</v>
      </c>
      <c r="E10793" s="2">
        <v>9.099</v>
      </c>
      <c r="F10793" s="2">
        <v>-167.68</v>
      </c>
      <c r="G10793" s="2">
        <v>-4.6</v>
      </c>
      <c r="H10793" s="2"/>
      <c r="I10793" s="2">
        <v>3472</v>
      </c>
      <c r="J10793" s="2">
        <v>8.68</v>
      </c>
      <c r="K10793" s="2">
        <v>0</v>
      </c>
      <c r="L10793" s="2">
        <v>0</v>
      </c>
      <c r="M10793" s="2" t="str">
        <f>"601866"</f>
        <v>601866</v>
      </c>
      <c r="N10793" s="2" t="str">
        <f>"A453612732"</f>
        <v>A453612732</v>
      </c>
      <c r="O10793" s="2" t="str">
        <f>"3639.68"</f>
        <v>3639.68</v>
      </c>
      <c r="P10793" s="2">
        <v>12</v>
      </c>
      <c r="Q10793" s="2">
        <f>P10793*B10793</f>
        <v>4800</v>
      </c>
      <c r="R10793" s="2">
        <f>(Q10793-O10793)/O10793*100</f>
        <v>31.8797256901706</v>
      </c>
    </row>
    <row r="10794" spans="1:18">
      <c r="A10794" s="2" t="str">
        <f>"中航军B"</f>
        <v>中航军B</v>
      </c>
      <c r="B10794" s="2">
        <v>3000</v>
      </c>
      <c r="C10794" s="2">
        <v>3000</v>
      </c>
      <c r="D10794" s="2" t="str">
        <f>"人民币"</f>
        <v>人民币</v>
      </c>
      <c r="E10794" s="2">
        <v>0.972</v>
      </c>
      <c r="F10794" s="2">
        <v>-62</v>
      </c>
      <c r="G10794" s="2">
        <v>-2.16</v>
      </c>
      <c r="H10794" s="2"/>
      <c r="I10794" s="2">
        <v>2853</v>
      </c>
      <c r="J10794" s="2">
        <v>0.951</v>
      </c>
      <c r="K10794" s="2">
        <v>0</v>
      </c>
      <c r="L10794" s="2">
        <v>0</v>
      </c>
      <c r="M10794" s="2" t="str">
        <f>"150222"</f>
        <v>150222</v>
      </c>
      <c r="N10794" s="2" t="str">
        <f>"0157472516"</f>
        <v>0157472516</v>
      </c>
      <c r="O10794" s="2" t="str">
        <f>"2915.00"</f>
        <v>2915.00</v>
      </c>
      <c r="P10794" s="2">
        <v>1.1</v>
      </c>
      <c r="Q10794" s="2">
        <f>P10794*B10794</f>
        <v>3300</v>
      </c>
      <c r="R10794" s="2">
        <f>(Q10794-O10794)/O10794*100</f>
        <v>13.2075471698113</v>
      </c>
    </row>
    <row r="10795" spans="1:18">
      <c r="A10795" s="2" t="str">
        <f>"华贸物流"</f>
        <v>华贸物流</v>
      </c>
      <c r="B10795" s="2">
        <v>200</v>
      </c>
      <c r="C10795" s="2">
        <v>200</v>
      </c>
      <c r="D10795" s="2" t="str">
        <f>"人民币"</f>
        <v>人民币</v>
      </c>
      <c r="E10795" s="2">
        <v>16.576</v>
      </c>
      <c r="F10795" s="2">
        <v>-473.12</v>
      </c>
      <c r="G10795" s="2">
        <v>-14.27</v>
      </c>
      <c r="H10795" s="2"/>
      <c r="I10795" s="2">
        <v>2842</v>
      </c>
      <c r="J10795" s="2">
        <v>14.21</v>
      </c>
      <c r="K10795" s="2">
        <v>0</v>
      </c>
      <c r="L10795" s="2">
        <v>0</v>
      </c>
      <c r="M10795" s="2" t="str">
        <f>"603128"</f>
        <v>603128</v>
      </c>
      <c r="N10795" s="2" t="str">
        <f t="shared" ref="N10795:N10798" si="3223">"A453612732"</f>
        <v>A453612732</v>
      </c>
      <c r="O10795" s="2" t="str">
        <f>"3315.12"</f>
        <v>3315.12</v>
      </c>
      <c r="P10795" s="2">
        <v>20</v>
      </c>
      <c r="Q10795" s="2">
        <f>P10795*B10795</f>
        <v>4000</v>
      </c>
      <c r="R10795" s="2">
        <f>(Q10795-O10795)/O10795*100</f>
        <v>20.6592823185888</v>
      </c>
    </row>
    <row r="10796" spans="1:18">
      <c r="A10796" s="2" t="str">
        <f>"盛达矿业"</f>
        <v>盛达矿业</v>
      </c>
      <c r="B10796" s="2">
        <v>100</v>
      </c>
      <c r="C10796" s="2">
        <v>100</v>
      </c>
      <c r="D10796" s="2" t="str">
        <f>"人民币"</f>
        <v>人民币</v>
      </c>
      <c r="E10796" s="2">
        <v>38.308</v>
      </c>
      <c r="F10796" s="2">
        <v>-1175.77</v>
      </c>
      <c r="G10796" s="2">
        <v>-30.69</v>
      </c>
      <c r="H10796" s="2"/>
      <c r="I10796" s="2">
        <v>2655</v>
      </c>
      <c r="J10796" s="2">
        <v>26.55</v>
      </c>
      <c r="K10796" s="2">
        <v>0</v>
      </c>
      <c r="L10796" s="2">
        <v>100</v>
      </c>
      <c r="M10796" s="2" t="str">
        <f>"000603"</f>
        <v>000603</v>
      </c>
      <c r="N10796" s="2" t="str">
        <f>"0157472516"</f>
        <v>0157472516</v>
      </c>
      <c r="O10796" s="2" t="str">
        <f>"3830.77"</f>
        <v>3830.77</v>
      </c>
      <c r="P10796" s="2">
        <v>40</v>
      </c>
      <c r="Q10796" s="2">
        <f>P10796*B10796</f>
        <v>4000</v>
      </c>
      <c r="R10796" s="2">
        <f>(Q10796-O10796)/O10796*100</f>
        <v>4.41764971533138</v>
      </c>
    </row>
    <row r="10797" spans="1:18">
      <c r="A10797" s="2" t="str">
        <f>"大众交通"</f>
        <v>大众交通</v>
      </c>
      <c r="B10797" s="2">
        <v>100</v>
      </c>
      <c r="C10797" s="2">
        <v>100</v>
      </c>
      <c r="D10797" s="2" t="str">
        <f>"人民币"</f>
        <v>人民币</v>
      </c>
      <c r="E10797" s="2">
        <v>30.941</v>
      </c>
      <c r="F10797" s="2">
        <v>-1037.13</v>
      </c>
      <c r="G10797" s="2">
        <v>-33.52</v>
      </c>
      <c r="H10797" s="2"/>
      <c r="I10797" s="2">
        <v>2057</v>
      </c>
      <c r="J10797" s="2">
        <v>20.57</v>
      </c>
      <c r="K10797" s="2">
        <v>0</v>
      </c>
      <c r="L10797" s="2">
        <v>0</v>
      </c>
      <c r="M10797" s="2" t="str">
        <f>"600611"</f>
        <v>600611</v>
      </c>
      <c r="N10797" s="2" t="str">
        <f>"A453612732"</f>
        <v>A453612732</v>
      </c>
      <c r="O10797" s="2" t="str">
        <f>"3094.13"</f>
        <v>3094.13</v>
      </c>
      <c r="P10797" s="2">
        <v>28</v>
      </c>
      <c r="Q10797" s="2">
        <f>P10797*B10797</f>
        <v>2800</v>
      </c>
      <c r="R10797" s="2">
        <f>(Q10797-O10797)/O10797*100</f>
        <v>-9.50606470962759</v>
      </c>
    </row>
    <row r="10798" spans="1:18">
      <c r="A10798" s="2" t="str">
        <f>"中国中车"</f>
        <v>中国中车</v>
      </c>
      <c r="B10798" s="2">
        <v>100</v>
      </c>
      <c r="C10798" s="2">
        <v>100</v>
      </c>
      <c r="D10798" s="2" t="str">
        <f>"人民币"</f>
        <v>人民币</v>
      </c>
      <c r="E10798" s="2">
        <v>26.395</v>
      </c>
      <c r="F10798" s="2">
        <v>-631.5</v>
      </c>
      <c r="G10798" s="2">
        <v>-23.92</v>
      </c>
      <c r="H10798" s="2"/>
      <c r="I10798" s="2">
        <v>2008</v>
      </c>
      <c r="J10798" s="2">
        <v>20.08</v>
      </c>
      <c r="K10798" s="2">
        <v>0</v>
      </c>
      <c r="L10798" s="2">
        <v>100</v>
      </c>
      <c r="M10798" s="2" t="str">
        <f>"601766"</f>
        <v>601766</v>
      </c>
      <c r="N10798" s="2" t="str">
        <f>"A453612732"</f>
        <v>A453612732</v>
      </c>
      <c r="O10798" s="2" t="str">
        <f>"2639.50"</f>
        <v>2639.50</v>
      </c>
      <c r="P10798" s="2">
        <v>30</v>
      </c>
      <c r="Q10798" s="2">
        <f>P10798*B10798</f>
        <v>3000</v>
      </c>
      <c r="R10798" s="2">
        <f>(Q10798-O10798)/O10798*100</f>
        <v>13.6578897518469</v>
      </c>
    </row>
    <row r="10799" spans="1:18">
      <c r="A10799" s="2" t="s">
        <v>8</v>
      </c>
      <c r="B10799" s="2" t="s">
        <v>9</v>
      </c>
      <c r="C10799" s="4" t="s">
        <v>10</v>
      </c>
      <c r="D10799" s="4"/>
      <c r="E10799" s="4"/>
      <c r="F10799" s="2"/>
      <c r="G10799" s="2">
        <f>SUM(G10783:G10798)</f>
        <v>-178.38</v>
      </c>
      <c r="H10799" s="2"/>
      <c r="I10799" s="2"/>
      <c r="J10799" s="2"/>
      <c r="K10799" s="2"/>
      <c r="L10799" s="2"/>
      <c r="M10799" s="2"/>
      <c r="N10799" s="2"/>
      <c r="O10799" s="2"/>
      <c r="P10799" s="2"/>
      <c r="Q10799" s="2">
        <f>SUM(Q10783:Q10798)</f>
        <v>134800</v>
      </c>
      <c r="R10799" s="2"/>
    </row>
    <row r="10800" customFormat="1" spans="3:8">
      <c r="C10800" s="5"/>
      <c r="D10800" s="5"/>
      <c r="E10800" s="5"/>
      <c r="H10800" s="6">
        <v>42257</v>
      </c>
    </row>
    <row r="10801" customFormat="1" spans="10:10">
      <c r="J10801" s="6">
        <f>H10800+1</f>
        <v>42258</v>
      </c>
    </row>
    <row r="10802" customFormat="1" spans="2:11">
      <c r="B10802" t="s">
        <v>11</v>
      </c>
      <c r="K10802" s="7">
        <f ca="1">NOW()</f>
        <v>42259.9654398148</v>
      </c>
    </row>
    <row r="10803" customFormat="1" spans="9:9">
      <c r="I10803" t="e">
        <f>D10795+1</f>
        <v>#VALUE!</v>
      </c>
    </row>
    <row r="10804" customFormat="1"/>
    <row r="10805" spans="1:18">
      <c r="A10805" s="2" t="s">
        <v>0</v>
      </c>
      <c r="B10805" s="2" t="str">
        <f>"证券数量"</f>
        <v>证券数量</v>
      </c>
      <c r="C10805" s="2" t="s">
        <v>1</v>
      </c>
      <c r="D10805" s="2" t="str">
        <f>"价格币种"</f>
        <v>价格币种</v>
      </c>
      <c r="E10805" s="2" t="str">
        <f>"成本价"</f>
        <v>成本价</v>
      </c>
      <c r="F10805" s="2" t="str">
        <f>"浮动盈亏"</f>
        <v>浮动盈亏</v>
      </c>
      <c r="G10805" s="2" t="str">
        <f>"盈亏比例(%)"</f>
        <v>盈亏比例(%)</v>
      </c>
      <c r="H10805" s="2" t="str">
        <f>"折算汇率"</f>
        <v>折算汇率</v>
      </c>
      <c r="I10805" s="2" t="str">
        <f>"最新市值"</f>
        <v>最新市值</v>
      </c>
      <c r="J10805" s="2" t="str">
        <f>"当前价"</f>
        <v>当前价</v>
      </c>
      <c r="K10805" s="2" t="str">
        <f>"今买数量"</f>
        <v>今买数量</v>
      </c>
      <c r="L10805" s="2" t="str">
        <f>"今卖数量"</f>
        <v>今卖数量</v>
      </c>
      <c r="M10805" s="2" t="str">
        <f>"证券代码"</f>
        <v>证券代码</v>
      </c>
      <c r="N10805" s="2" t="str">
        <f>"股东代码"</f>
        <v>股东代码</v>
      </c>
      <c r="O10805" s="2" t="str">
        <f>"成本金额"</f>
        <v>成本金额</v>
      </c>
      <c r="P10805" s="2" t="s">
        <v>2</v>
      </c>
      <c r="Q10805" s="2"/>
      <c r="R10805" s="2" t="s">
        <v>3</v>
      </c>
    </row>
    <row r="10806" spans="1:18">
      <c r="A10806" s="2" t="s">
        <v>4</v>
      </c>
      <c r="B10806" s="9" t="s">
        <v>5</v>
      </c>
      <c r="C10806" s="9" t="s">
        <v>5</v>
      </c>
      <c r="D10806" s="2" t="str">
        <f t="shared" ref="D10806:D10821" si="3224">"人民币"</f>
        <v>人民币</v>
      </c>
      <c r="E10806" s="2">
        <v>19.758</v>
      </c>
      <c r="F10806" s="2">
        <v>-1294.53</v>
      </c>
      <c r="G10806" s="2">
        <v>-8.19</v>
      </c>
      <c r="H10806" s="9" t="s">
        <v>6</v>
      </c>
      <c r="I10806" s="2">
        <v>14512</v>
      </c>
      <c r="J10806" s="2">
        <v>18.14</v>
      </c>
      <c r="K10806" s="2">
        <v>0</v>
      </c>
      <c r="L10806" s="2">
        <v>0</v>
      </c>
      <c r="M10806" s="2" t="str">
        <f>"000936"</f>
        <v>000936</v>
      </c>
      <c r="N10806" s="2" t="str">
        <f t="shared" ref="N10806:N10809" si="3225">"0157472516"</f>
        <v>0157472516</v>
      </c>
      <c r="O10806" s="2" t="str">
        <f>"15806.53"</f>
        <v>15806.53</v>
      </c>
      <c r="P10806" s="2">
        <v>30</v>
      </c>
      <c r="Q10806" s="2">
        <f t="shared" ref="Q10806:Q10821" si="3226">P10806*B10806</f>
        <v>24000</v>
      </c>
      <c r="R10806" s="2">
        <f t="shared" ref="R10806:R10821" si="3227">(Q10806-O10806)/O10806*100</f>
        <v>51.835981711356</v>
      </c>
    </row>
    <row r="10807" spans="1:18">
      <c r="A10807" s="2" t="str">
        <f>"创业板B"</f>
        <v>创业板B</v>
      </c>
      <c r="B10807" s="2">
        <v>10000</v>
      </c>
      <c r="C10807" s="2">
        <v>10000</v>
      </c>
      <c r="D10807" s="2" t="str">
        <f>"人民币"</f>
        <v>人民币</v>
      </c>
      <c r="E10807" s="2">
        <v>1.116</v>
      </c>
      <c r="F10807" s="2">
        <v>-927.5</v>
      </c>
      <c r="G10807" s="2">
        <v>-8.33</v>
      </c>
      <c r="H10807" s="2"/>
      <c r="I10807" s="2">
        <v>10230</v>
      </c>
      <c r="J10807" s="2">
        <v>1.023</v>
      </c>
      <c r="K10807" s="2">
        <v>0</v>
      </c>
      <c r="L10807" s="2">
        <v>0</v>
      </c>
      <c r="M10807" s="2" t="str">
        <f>"150153"</f>
        <v>150153</v>
      </c>
      <c r="N10807" s="2" t="str">
        <f>"0157472516"</f>
        <v>0157472516</v>
      </c>
      <c r="O10807" s="2" t="str">
        <f>"11157.50"</f>
        <v>11157.50</v>
      </c>
      <c r="P10807" s="2">
        <v>1.3</v>
      </c>
      <c r="Q10807" s="2">
        <f>P10807*B10807</f>
        <v>13000</v>
      </c>
      <c r="R10807" s="2">
        <f>(Q10807-O10807)/O10807*100</f>
        <v>16.5135559041004</v>
      </c>
    </row>
    <row r="10808" spans="1:18">
      <c r="A10808" s="2" t="s">
        <v>7</v>
      </c>
      <c r="B10808" s="2">
        <v>600</v>
      </c>
      <c r="C10808" s="2">
        <v>600</v>
      </c>
      <c r="D10808" s="2" t="str">
        <f>"人民币"</f>
        <v>人民币</v>
      </c>
      <c r="E10808" s="2">
        <v>17.548</v>
      </c>
      <c r="F10808" s="2">
        <v>-310.88</v>
      </c>
      <c r="G10808" s="2">
        <v>-2.95</v>
      </c>
      <c r="H10808" s="2"/>
      <c r="I10808" s="2">
        <v>10218</v>
      </c>
      <c r="J10808" s="2">
        <v>17.03</v>
      </c>
      <c r="K10808" s="2">
        <v>0</v>
      </c>
      <c r="L10808" s="2">
        <v>0</v>
      </c>
      <c r="M10808" s="2" t="str">
        <f>"600008"</f>
        <v>600008</v>
      </c>
      <c r="N10808" s="2" t="str">
        <f t="shared" ref="N10808:N10811" si="3228">"A453612732"</f>
        <v>A453612732</v>
      </c>
      <c r="O10808" s="2" t="str">
        <f>"10528.88"</f>
        <v>10528.88</v>
      </c>
      <c r="P10808" s="2">
        <v>25</v>
      </c>
      <c r="Q10808" s="2">
        <f>P10808*B10808</f>
        <v>15000</v>
      </c>
      <c r="R10808" s="2">
        <f>(Q10808-O10808)/O10808*100</f>
        <v>42.4652954540274</v>
      </c>
    </row>
    <row r="10809" spans="1:18">
      <c r="A10809" s="2" t="str">
        <f>"华英农业"</f>
        <v>华英农业</v>
      </c>
      <c r="B10809" s="2">
        <v>600</v>
      </c>
      <c r="C10809" s="2">
        <v>300</v>
      </c>
      <c r="D10809" s="2" t="str">
        <f>"人民币"</f>
        <v>人民币</v>
      </c>
      <c r="E10809" s="2">
        <v>14.948</v>
      </c>
      <c r="F10809" s="2">
        <v>-418.66</v>
      </c>
      <c r="G10809" s="2">
        <v>-4.67</v>
      </c>
      <c r="H10809" s="2"/>
      <c r="I10809" s="2">
        <v>8550</v>
      </c>
      <c r="J10809" s="2">
        <v>14.25</v>
      </c>
      <c r="K10809" s="2">
        <v>300</v>
      </c>
      <c r="L10809" s="2">
        <v>0</v>
      </c>
      <c r="M10809" s="2" t="str">
        <f>"002321"</f>
        <v>002321</v>
      </c>
      <c r="N10809" s="2" t="str">
        <f>"0157472516"</f>
        <v>0157472516</v>
      </c>
      <c r="O10809" s="2" t="str">
        <f>"8968.66"</f>
        <v>8968.66</v>
      </c>
      <c r="P10809" s="2">
        <v>25</v>
      </c>
      <c r="Q10809" s="2">
        <f>P10809*B10809</f>
        <v>15000</v>
      </c>
      <c r="R10809" s="2">
        <f>(Q10809-O10809)/O10809*100</f>
        <v>67.2490650777262</v>
      </c>
    </row>
    <row r="10810" spans="1:18">
      <c r="A10810" s="2" t="str">
        <f>"*ST阳化"</f>
        <v>*ST阳化</v>
      </c>
      <c r="B10810" s="2">
        <v>900</v>
      </c>
      <c r="C10810" s="2">
        <v>600</v>
      </c>
      <c r="D10810" s="2" t="str">
        <f>"人民币"</f>
        <v>人民币</v>
      </c>
      <c r="E10810" s="2">
        <v>7.599</v>
      </c>
      <c r="F10810" s="2">
        <v>-80.2</v>
      </c>
      <c r="G10810" s="2">
        <v>-1.17</v>
      </c>
      <c r="H10810" s="2"/>
      <c r="I10810" s="2">
        <v>6759</v>
      </c>
      <c r="J10810" s="2">
        <v>7.51</v>
      </c>
      <c r="K10810" s="2">
        <v>300</v>
      </c>
      <c r="L10810" s="2">
        <v>0</v>
      </c>
      <c r="M10810" s="2" t="str">
        <f>"600691"</f>
        <v>600691</v>
      </c>
      <c r="N10810" s="2" t="str">
        <f>"A453612732"</f>
        <v>A453612732</v>
      </c>
      <c r="O10810" s="2" t="str">
        <f>"6839.20"</f>
        <v>6839.20</v>
      </c>
      <c r="P10810" s="2">
        <v>11</v>
      </c>
      <c r="Q10810" s="2">
        <f>P10810*B10810</f>
        <v>9900</v>
      </c>
      <c r="R10810" s="2">
        <f>(Q10810-O10810)/O10810*100</f>
        <v>44.7537723710376</v>
      </c>
    </row>
    <row r="10811" spans="1:18">
      <c r="A10811" s="2" t="str">
        <f>"雪峰科技"</f>
        <v>雪峰科技</v>
      </c>
      <c r="B10811" s="2">
        <v>200</v>
      </c>
      <c r="C10811" s="2">
        <v>100</v>
      </c>
      <c r="D10811" s="2" t="str">
        <f>"人民币"</f>
        <v>人民币</v>
      </c>
      <c r="E10811" s="2">
        <v>37.898</v>
      </c>
      <c r="F10811" s="2">
        <v>-1239.59</v>
      </c>
      <c r="G10811" s="2">
        <v>-16.35</v>
      </c>
      <c r="H10811" s="2"/>
      <c r="I10811" s="2">
        <v>6340</v>
      </c>
      <c r="J10811" s="2">
        <v>31.7</v>
      </c>
      <c r="K10811" s="2">
        <v>100</v>
      </c>
      <c r="L10811" s="2">
        <v>0</v>
      </c>
      <c r="M10811" s="2" t="str">
        <f>"603227"</f>
        <v>603227</v>
      </c>
      <c r="N10811" s="2" t="str">
        <f>"A453612732"</f>
        <v>A453612732</v>
      </c>
      <c r="O10811" s="2" t="str">
        <f>"7579.59"</f>
        <v>7579.59</v>
      </c>
      <c r="P10811" s="2">
        <v>42</v>
      </c>
      <c r="Q10811" s="2">
        <f>P10811*B10811</f>
        <v>8400</v>
      </c>
      <c r="R10811" s="2">
        <f>(Q10811-O10811)/O10811*100</f>
        <v>10.8239363870605</v>
      </c>
    </row>
    <row r="10812" spans="1:18">
      <c r="A10812" s="2" t="str">
        <f>"三花股份"</f>
        <v>三花股份</v>
      </c>
      <c r="B10812" s="2">
        <v>400</v>
      </c>
      <c r="C10812" s="2">
        <v>400</v>
      </c>
      <c r="D10812" s="2" t="str">
        <f>"人民币"</f>
        <v>人民币</v>
      </c>
      <c r="E10812" s="2">
        <v>13.737</v>
      </c>
      <c r="F10812" s="2">
        <v>69.25</v>
      </c>
      <c r="G10812" s="2">
        <v>1.26</v>
      </c>
      <c r="H10812" s="2"/>
      <c r="I10812" s="2">
        <v>5564</v>
      </c>
      <c r="J10812" s="2">
        <v>13.91</v>
      </c>
      <c r="K10812" s="2">
        <v>0</v>
      </c>
      <c r="L10812" s="2">
        <v>0</v>
      </c>
      <c r="M10812" s="2" t="str">
        <f>"002050"</f>
        <v>002050</v>
      </c>
      <c r="N10812" s="2" t="str">
        <f t="shared" ref="N10812:N10817" si="3229">"0157472516"</f>
        <v>0157472516</v>
      </c>
      <c r="O10812" s="2" t="str">
        <f>"5494.75"</f>
        <v>5494.75</v>
      </c>
      <c r="P10812" s="2">
        <v>20</v>
      </c>
      <c r="Q10812" s="2">
        <f>P10812*B10812</f>
        <v>8000</v>
      </c>
      <c r="R10812" s="2">
        <f>(Q10812-O10812)/O10812*100</f>
        <v>45.5935210883116</v>
      </c>
    </row>
    <row r="10813" spans="1:18">
      <c r="A10813" s="2" t="str">
        <f>"农 产 品"</f>
        <v>农 产 品</v>
      </c>
      <c r="B10813" s="2">
        <v>200</v>
      </c>
      <c r="C10813" s="2">
        <v>200</v>
      </c>
      <c r="D10813" s="2" t="str">
        <f>"人民币"</f>
        <v>人民币</v>
      </c>
      <c r="E10813" s="2">
        <v>25.665</v>
      </c>
      <c r="F10813" s="2">
        <v>-601</v>
      </c>
      <c r="G10813" s="2">
        <v>-11.71</v>
      </c>
      <c r="H10813" s="2"/>
      <c r="I10813" s="2">
        <v>4532</v>
      </c>
      <c r="J10813" s="2">
        <v>22.66</v>
      </c>
      <c r="K10813" s="2">
        <v>0</v>
      </c>
      <c r="L10813" s="2">
        <v>0</v>
      </c>
      <c r="M10813" s="2" t="str">
        <f>"000061"</f>
        <v>000061</v>
      </c>
      <c r="N10813" s="2" t="str">
        <f>"0157472516"</f>
        <v>0157472516</v>
      </c>
      <c r="O10813" s="2" t="str">
        <f>"5133.00"</f>
        <v>5133.00</v>
      </c>
      <c r="P10813" s="2">
        <v>35</v>
      </c>
      <c r="Q10813" s="2">
        <f>P10813*B10813</f>
        <v>7000</v>
      </c>
      <c r="R10813" s="2">
        <f>(Q10813-O10813)/O10813*100</f>
        <v>36.3724917202416</v>
      </c>
    </row>
    <row r="10814" spans="1:18">
      <c r="A10814" s="2" t="str">
        <f>"北京城建"</f>
        <v>北京城建</v>
      </c>
      <c r="B10814" s="2">
        <v>200</v>
      </c>
      <c r="C10814" s="2">
        <v>200</v>
      </c>
      <c r="D10814" s="2" t="str">
        <f>"人民币"</f>
        <v>人民币</v>
      </c>
      <c r="E10814" s="2">
        <v>24.605</v>
      </c>
      <c r="F10814" s="2">
        <v>-394.99</v>
      </c>
      <c r="G10814" s="2">
        <v>-8.03</v>
      </c>
      <c r="H10814" s="2"/>
      <c r="I10814" s="2">
        <v>4526</v>
      </c>
      <c r="J10814" s="2">
        <v>22.63</v>
      </c>
      <c r="K10814" s="2">
        <v>0</v>
      </c>
      <c r="L10814" s="2">
        <v>0</v>
      </c>
      <c r="M10814" s="2" t="str">
        <f>"600266"</f>
        <v>600266</v>
      </c>
      <c r="N10814" s="2" t="str">
        <f t="shared" ref="N10814:N10816" si="3230">"A453612732"</f>
        <v>A453612732</v>
      </c>
      <c r="O10814" s="2" t="str">
        <f>"4920.99"</f>
        <v>4920.99</v>
      </c>
      <c r="P10814" s="2">
        <v>28</v>
      </c>
      <c r="Q10814" s="2">
        <f>P10814*B10814</f>
        <v>5600</v>
      </c>
      <c r="R10814" s="2">
        <f>(Q10814-O10814)/O10814*100</f>
        <v>13.7982397850839</v>
      </c>
    </row>
    <row r="10815" spans="1:18">
      <c r="A10815" s="2" t="str">
        <f>"上汽集团"</f>
        <v>上汽集团</v>
      </c>
      <c r="B10815" s="2">
        <v>200</v>
      </c>
      <c r="C10815" s="2">
        <v>200</v>
      </c>
      <c r="D10815" s="2" t="str">
        <f>"人民币"</f>
        <v>人民币</v>
      </c>
      <c r="E10815" s="2">
        <v>24.736</v>
      </c>
      <c r="F10815" s="2">
        <v>-449.12</v>
      </c>
      <c r="G10815" s="2">
        <v>-9.08</v>
      </c>
      <c r="H10815" s="2"/>
      <c r="I10815" s="2">
        <v>4498</v>
      </c>
      <c r="J10815" s="2">
        <v>22.49</v>
      </c>
      <c r="K10815" s="2">
        <v>0</v>
      </c>
      <c r="L10815" s="2">
        <v>0</v>
      </c>
      <c r="M10815" s="2" t="str">
        <f>"600104"</f>
        <v>600104</v>
      </c>
      <c r="N10815" s="2" t="str">
        <f>"A453612732"</f>
        <v>A453612732</v>
      </c>
      <c r="O10815" s="2" t="str">
        <f>"4947.12"</f>
        <v>4947.12</v>
      </c>
      <c r="P10815" s="2">
        <v>35</v>
      </c>
      <c r="Q10815" s="2">
        <f>P10815*B10815</f>
        <v>7000</v>
      </c>
      <c r="R10815" s="2">
        <f>(Q10815-O10815)/O10815*100</f>
        <v>41.4964666310904</v>
      </c>
    </row>
    <row r="10816" spans="1:18">
      <c r="A10816" s="2" t="str">
        <f>"中海集运"</f>
        <v>中海集运</v>
      </c>
      <c r="B10816" s="2">
        <v>400</v>
      </c>
      <c r="C10816" s="2">
        <v>400</v>
      </c>
      <c r="D10816" s="2" t="str">
        <f>"人民币"</f>
        <v>人民币</v>
      </c>
      <c r="E10816" s="2">
        <v>9.099</v>
      </c>
      <c r="F10816" s="2">
        <v>-167.68</v>
      </c>
      <c r="G10816" s="2">
        <v>-4.6</v>
      </c>
      <c r="H10816" s="2"/>
      <c r="I10816" s="2">
        <v>3472</v>
      </c>
      <c r="J10816" s="2">
        <v>8.68</v>
      </c>
      <c r="K10816" s="2">
        <v>0</v>
      </c>
      <c r="L10816" s="2">
        <v>0</v>
      </c>
      <c r="M10816" s="2" t="str">
        <f>"601866"</f>
        <v>601866</v>
      </c>
      <c r="N10816" s="2" t="str">
        <f>"A453612732"</f>
        <v>A453612732</v>
      </c>
      <c r="O10816" s="2" t="str">
        <f>"3639.68"</f>
        <v>3639.68</v>
      </c>
      <c r="P10816" s="2">
        <v>12</v>
      </c>
      <c r="Q10816" s="2">
        <f>P10816*B10816</f>
        <v>4800</v>
      </c>
      <c r="R10816" s="2">
        <f>(Q10816-O10816)/O10816*100</f>
        <v>31.8797256901706</v>
      </c>
    </row>
    <row r="10817" spans="1:18">
      <c r="A10817" s="2" t="str">
        <f>"中航军B"</f>
        <v>中航军B</v>
      </c>
      <c r="B10817" s="2">
        <v>3000</v>
      </c>
      <c r="C10817" s="2">
        <v>3000</v>
      </c>
      <c r="D10817" s="2" t="str">
        <f>"人民币"</f>
        <v>人民币</v>
      </c>
      <c r="E10817" s="2">
        <v>0.972</v>
      </c>
      <c r="F10817" s="2">
        <v>-62</v>
      </c>
      <c r="G10817" s="2">
        <v>-2.16</v>
      </c>
      <c r="H10817" s="2"/>
      <c r="I10817" s="2">
        <v>2853</v>
      </c>
      <c r="J10817" s="2">
        <v>0.951</v>
      </c>
      <c r="K10817" s="2">
        <v>0</v>
      </c>
      <c r="L10817" s="2">
        <v>0</v>
      </c>
      <c r="M10817" s="2" t="str">
        <f>"150222"</f>
        <v>150222</v>
      </c>
      <c r="N10817" s="2" t="str">
        <f>"0157472516"</f>
        <v>0157472516</v>
      </c>
      <c r="O10817" s="2" t="str">
        <f>"2915.00"</f>
        <v>2915.00</v>
      </c>
      <c r="P10817" s="2">
        <v>1.1</v>
      </c>
      <c r="Q10817" s="2">
        <f>P10817*B10817</f>
        <v>3300</v>
      </c>
      <c r="R10817" s="2">
        <f>(Q10817-O10817)/O10817*100</f>
        <v>13.2075471698113</v>
      </c>
    </row>
    <row r="10818" spans="1:18">
      <c r="A10818" s="2" t="str">
        <f>"华贸物流"</f>
        <v>华贸物流</v>
      </c>
      <c r="B10818" s="2">
        <v>200</v>
      </c>
      <c r="C10818" s="2">
        <v>200</v>
      </c>
      <c r="D10818" s="2" t="str">
        <f>"人民币"</f>
        <v>人民币</v>
      </c>
      <c r="E10818" s="2">
        <v>16.576</v>
      </c>
      <c r="F10818" s="2">
        <v>-473.12</v>
      </c>
      <c r="G10818" s="2">
        <v>-14.27</v>
      </c>
      <c r="H10818" s="2"/>
      <c r="I10818" s="2">
        <v>2842</v>
      </c>
      <c r="J10818" s="2">
        <v>14.21</v>
      </c>
      <c r="K10818" s="2">
        <v>0</v>
      </c>
      <c r="L10818" s="2">
        <v>0</v>
      </c>
      <c r="M10818" s="2" t="str">
        <f>"603128"</f>
        <v>603128</v>
      </c>
      <c r="N10818" s="2" t="str">
        <f t="shared" ref="N10818:N10821" si="3231">"A453612732"</f>
        <v>A453612732</v>
      </c>
      <c r="O10818" s="2" t="str">
        <f>"3315.12"</f>
        <v>3315.12</v>
      </c>
      <c r="P10818" s="2">
        <v>20</v>
      </c>
      <c r="Q10818" s="2">
        <f>P10818*B10818</f>
        <v>4000</v>
      </c>
      <c r="R10818" s="2">
        <f>(Q10818-O10818)/O10818*100</f>
        <v>20.6592823185888</v>
      </c>
    </row>
    <row r="10819" spans="1:18">
      <c r="A10819" s="2" t="str">
        <f>"盛达矿业"</f>
        <v>盛达矿业</v>
      </c>
      <c r="B10819" s="2">
        <v>100</v>
      </c>
      <c r="C10819" s="2">
        <v>100</v>
      </c>
      <c r="D10819" s="2" t="str">
        <f>"人民币"</f>
        <v>人民币</v>
      </c>
      <c r="E10819" s="2">
        <v>38.308</v>
      </c>
      <c r="F10819" s="2">
        <v>-1175.77</v>
      </c>
      <c r="G10819" s="2">
        <v>-30.69</v>
      </c>
      <c r="H10819" s="2"/>
      <c r="I10819" s="2">
        <v>2655</v>
      </c>
      <c r="J10819" s="2">
        <v>26.55</v>
      </c>
      <c r="K10819" s="2">
        <v>0</v>
      </c>
      <c r="L10819" s="2">
        <v>100</v>
      </c>
      <c r="M10819" s="2" t="str">
        <f>"000603"</f>
        <v>000603</v>
      </c>
      <c r="N10819" s="2" t="str">
        <f>"0157472516"</f>
        <v>0157472516</v>
      </c>
      <c r="O10819" s="2" t="str">
        <f>"3830.77"</f>
        <v>3830.77</v>
      </c>
      <c r="P10819" s="2">
        <v>40</v>
      </c>
      <c r="Q10819" s="2">
        <f>P10819*B10819</f>
        <v>4000</v>
      </c>
      <c r="R10819" s="2">
        <f>(Q10819-O10819)/O10819*100</f>
        <v>4.41764971533138</v>
      </c>
    </row>
    <row r="10820" spans="1:18">
      <c r="A10820" s="2" t="str">
        <f>"大众交通"</f>
        <v>大众交通</v>
      </c>
      <c r="B10820" s="2">
        <v>100</v>
      </c>
      <c r="C10820" s="2">
        <v>100</v>
      </c>
      <c r="D10820" s="2" t="str">
        <f>"人民币"</f>
        <v>人民币</v>
      </c>
      <c r="E10820" s="2">
        <v>30.941</v>
      </c>
      <c r="F10820" s="2">
        <v>-1037.13</v>
      </c>
      <c r="G10820" s="2">
        <v>-33.52</v>
      </c>
      <c r="H10820" s="2"/>
      <c r="I10820" s="2">
        <v>2057</v>
      </c>
      <c r="J10820" s="2">
        <v>20.57</v>
      </c>
      <c r="K10820" s="2">
        <v>0</v>
      </c>
      <c r="L10820" s="2">
        <v>0</v>
      </c>
      <c r="M10820" s="2" t="str">
        <f>"600611"</f>
        <v>600611</v>
      </c>
      <c r="N10820" s="2" t="str">
        <f>"A453612732"</f>
        <v>A453612732</v>
      </c>
      <c r="O10820" s="2" t="str">
        <f>"3094.13"</f>
        <v>3094.13</v>
      </c>
      <c r="P10820" s="2">
        <v>28</v>
      </c>
      <c r="Q10820" s="2">
        <f>P10820*B10820</f>
        <v>2800</v>
      </c>
      <c r="R10820" s="2">
        <f>(Q10820-O10820)/O10820*100</f>
        <v>-9.50606470962759</v>
      </c>
    </row>
    <row r="10821" spans="1:18">
      <c r="A10821" s="2" t="str">
        <f>"中国中车"</f>
        <v>中国中车</v>
      </c>
      <c r="B10821" s="2">
        <v>100</v>
      </c>
      <c r="C10821" s="2">
        <v>100</v>
      </c>
      <c r="D10821" s="2" t="str">
        <f>"人民币"</f>
        <v>人民币</v>
      </c>
      <c r="E10821" s="2">
        <v>26.395</v>
      </c>
      <c r="F10821" s="2">
        <v>-631.5</v>
      </c>
      <c r="G10821" s="2">
        <v>-23.92</v>
      </c>
      <c r="H10821" s="2"/>
      <c r="I10821" s="2">
        <v>2008</v>
      </c>
      <c r="J10821" s="2">
        <v>20.08</v>
      </c>
      <c r="K10821" s="2">
        <v>0</v>
      </c>
      <c r="L10821" s="2">
        <v>100</v>
      </c>
      <c r="M10821" s="2" t="str">
        <f>"601766"</f>
        <v>601766</v>
      </c>
      <c r="N10821" s="2" t="str">
        <f>"A453612732"</f>
        <v>A453612732</v>
      </c>
      <c r="O10821" s="2" t="str">
        <f>"2639.50"</f>
        <v>2639.50</v>
      </c>
      <c r="P10821" s="2">
        <v>30</v>
      </c>
      <c r="Q10821" s="2">
        <f>P10821*B10821</f>
        <v>3000</v>
      </c>
      <c r="R10821" s="2">
        <f>(Q10821-O10821)/O10821*100</f>
        <v>13.6578897518469</v>
      </c>
    </row>
    <row r="10822" spans="1:18">
      <c r="A10822" s="2" t="s">
        <v>8</v>
      </c>
      <c r="B10822" s="2" t="s">
        <v>9</v>
      </c>
      <c r="C10822" s="4" t="s">
        <v>10</v>
      </c>
      <c r="D10822" s="4"/>
      <c r="E10822" s="4"/>
      <c r="F10822" s="2"/>
      <c r="G10822" s="2">
        <f>SUM(G10806:G10821)</f>
        <v>-178.38</v>
      </c>
      <c r="H10822" s="2"/>
      <c r="I10822" s="2"/>
      <c r="J10822" s="2"/>
      <c r="K10822" s="2"/>
      <c r="L10822" s="2"/>
      <c r="M10822" s="2"/>
      <c r="N10822" s="2"/>
      <c r="O10822" s="2"/>
      <c r="P10822" s="2"/>
      <c r="Q10822" s="2">
        <f>SUM(Q10806:Q10821)</f>
        <v>134800</v>
      </c>
      <c r="R10822" s="2"/>
    </row>
    <row r="10823" customFormat="1" spans="3:8">
      <c r="C10823" s="5"/>
      <c r="D10823" s="5"/>
      <c r="E10823" s="5"/>
      <c r="H10823" s="6">
        <v>42257</v>
      </c>
    </row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spans="2:18">
      <c r="B10835" s="2" t="str">
        <f>"币种"</f>
        <v>币种</v>
      </c>
      <c r="C10835" s="2" t="str">
        <f>"余额"</f>
        <v>余额</v>
      </c>
      <c r="D10835" s="2" t="str">
        <f>"可用"</f>
        <v>可用</v>
      </c>
      <c r="E10835" s="2" t="str">
        <f>"可取"</f>
        <v>可取</v>
      </c>
      <c r="F10835" s="2" t="str">
        <f>"参考市值"</f>
        <v>参考市值</v>
      </c>
      <c r="G10835" s="2" t="str">
        <f>"资产"</f>
        <v>资产</v>
      </c>
      <c r="H10835" s="2" t="str">
        <f>"盈亏"</f>
        <v>盈亏</v>
      </c>
      <c r="I10835" s="2"/>
      <c r="J10835" s="2"/>
      <c r="K10835" s="2"/>
      <c r="L10835" s="2"/>
      <c r="M10835" s="2"/>
      <c r="N10835" s="2"/>
      <c r="O10835" s="2"/>
      <c r="P10835" s="2"/>
      <c r="Q10835" s="2"/>
      <c r="R10835" s="2"/>
    </row>
    <row r="10836" spans="2:18">
      <c r="B10836" s="2" t="str">
        <f>"人民币"</f>
        <v>人民币</v>
      </c>
      <c r="C10836" s="2" t="str">
        <f>"5508.71"</f>
        <v>5508.71</v>
      </c>
      <c r="D10836" s="2" t="str">
        <f>"138.54"</f>
        <v>138.54</v>
      </c>
      <c r="E10836" s="2" t="str">
        <f>"138.54"</f>
        <v>138.54</v>
      </c>
      <c r="F10836" s="2" t="str">
        <f>"91616.00"</f>
        <v>91616.00</v>
      </c>
      <c r="G10836" s="2" t="str">
        <f>"91754.54"</f>
        <v>91754.54</v>
      </c>
      <c r="H10836" s="2" t="str">
        <f>"-9194.42"</f>
        <v>-9194.42</v>
      </c>
      <c r="I10836" s="2"/>
      <c r="J10836" s="2"/>
      <c r="K10836" s="2"/>
      <c r="L10836" s="2"/>
      <c r="M10836" s="2"/>
      <c r="N10836" s="2"/>
      <c r="O10836" s="2"/>
      <c r="P10836" s="2"/>
      <c r="Q10836" s="2"/>
      <c r="R10836" s="2"/>
    </row>
    <row r="10837" spans="2:18"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  <c r="R10837" s="8"/>
    </row>
    <row r="10838" spans="2:18">
      <c r="B10838" s="2" t="s">
        <v>0</v>
      </c>
      <c r="C10838" s="2" t="str">
        <f>"证券数量"</f>
        <v>证券数量</v>
      </c>
      <c r="D10838" s="2" t="s">
        <v>1</v>
      </c>
      <c r="E10838" s="2" t="str">
        <f>"价格币种"</f>
        <v>价格币种</v>
      </c>
      <c r="F10838" s="2" t="str">
        <f>"成本价"</f>
        <v>成本价</v>
      </c>
      <c r="G10838" s="2" t="str">
        <f>"浮动盈亏"</f>
        <v>浮动盈亏</v>
      </c>
      <c r="H10838" s="2" t="str">
        <f>"盈亏比例(%)"</f>
        <v>盈亏比例(%)</v>
      </c>
      <c r="I10838" s="2" t="str">
        <f>"折算汇率"</f>
        <v>折算汇率</v>
      </c>
      <c r="J10838" s="2" t="str">
        <f>"最新市值"</f>
        <v>最新市值</v>
      </c>
      <c r="K10838" s="2" t="str">
        <f>"当前价"</f>
        <v>当前价</v>
      </c>
      <c r="L10838" s="2" t="str">
        <f>"今买数量"</f>
        <v>今买数量</v>
      </c>
      <c r="M10838" s="2" t="str">
        <f>"今卖数量"</f>
        <v>今卖数量</v>
      </c>
      <c r="N10838" s="2" t="str">
        <f>"证券代码"</f>
        <v>证券代码</v>
      </c>
      <c r="O10838" s="2" t="str">
        <f>"股东代码"</f>
        <v>股东代码</v>
      </c>
      <c r="P10838" s="2" t="str">
        <f>"成本金额"</f>
        <v>成本金额</v>
      </c>
      <c r="Q10838" s="2" t="s">
        <v>2</v>
      </c>
      <c r="R10838" s="2"/>
    </row>
    <row r="10839" spans="2:18">
      <c r="B10839" s="2" t="s">
        <v>4</v>
      </c>
      <c r="C10839" s="9" t="s">
        <v>5</v>
      </c>
      <c r="D10839" s="9" t="s">
        <v>5</v>
      </c>
      <c r="E10839" s="2" t="str">
        <f t="shared" ref="E10839:E10854" si="3232">"人民币"</f>
        <v>人民币</v>
      </c>
      <c r="F10839" s="2">
        <v>19.758</v>
      </c>
      <c r="G10839" s="2">
        <v>-1294.53</v>
      </c>
      <c r="H10839" s="2">
        <v>-8.19</v>
      </c>
      <c r="I10839" s="9" t="s">
        <v>6</v>
      </c>
      <c r="J10839" s="2">
        <v>14512</v>
      </c>
      <c r="K10839" s="2">
        <v>18.14</v>
      </c>
      <c r="L10839" s="2">
        <v>0</v>
      </c>
      <c r="M10839" s="2">
        <v>0</v>
      </c>
      <c r="N10839" s="2" t="str">
        <f>"000936"</f>
        <v>000936</v>
      </c>
      <c r="O10839" s="2" t="str">
        <f t="shared" ref="O10839:O10842" si="3233">"0157472516"</f>
        <v>0157472516</v>
      </c>
      <c r="P10839" s="2" t="str">
        <f>"15806.53"</f>
        <v>15806.53</v>
      </c>
      <c r="Q10839" s="2">
        <v>30</v>
      </c>
      <c r="R10839" s="2">
        <f t="shared" ref="R10839:R10854" si="3234">Q10839*C10839</f>
        <v>24000</v>
      </c>
    </row>
    <row r="10840" spans="2:18">
      <c r="B10840" s="2" t="str">
        <f>"创业板B"</f>
        <v>创业板B</v>
      </c>
      <c r="C10840" s="2">
        <v>10000</v>
      </c>
      <c r="D10840" s="2">
        <v>10000</v>
      </c>
      <c r="E10840" s="2" t="str">
        <f>"人民币"</f>
        <v>人民币</v>
      </c>
      <c r="F10840" s="2">
        <v>1.116</v>
      </c>
      <c r="G10840" s="2">
        <v>-927.5</v>
      </c>
      <c r="H10840" s="2">
        <v>-8.33</v>
      </c>
      <c r="I10840" s="2"/>
      <c r="J10840" s="2">
        <v>10230</v>
      </c>
      <c r="K10840" s="2">
        <v>1.023</v>
      </c>
      <c r="L10840" s="2">
        <v>0</v>
      </c>
      <c r="M10840" s="2">
        <v>0</v>
      </c>
      <c r="N10840" s="2" t="str">
        <f>"150153"</f>
        <v>150153</v>
      </c>
      <c r="O10840" s="2" t="str">
        <f>"0157472516"</f>
        <v>0157472516</v>
      </c>
      <c r="P10840" s="2" t="str">
        <f>"11157.50"</f>
        <v>11157.50</v>
      </c>
      <c r="Q10840" s="2">
        <v>1.3</v>
      </c>
      <c r="R10840" s="2">
        <f>Q10840*C10840</f>
        <v>13000</v>
      </c>
    </row>
    <row r="10841" spans="2:18">
      <c r="B10841" s="2" t="s">
        <v>7</v>
      </c>
      <c r="C10841" s="2">
        <v>600</v>
      </c>
      <c r="D10841" s="2">
        <v>600</v>
      </c>
      <c r="E10841" s="2" t="str">
        <f>"人民币"</f>
        <v>人民币</v>
      </c>
      <c r="F10841" s="2">
        <v>17.548</v>
      </c>
      <c r="G10841" s="2">
        <v>-310.88</v>
      </c>
      <c r="H10841" s="2">
        <v>-2.95</v>
      </c>
      <c r="I10841" s="2"/>
      <c r="J10841" s="2">
        <v>10218</v>
      </c>
      <c r="K10841" s="2">
        <v>17.03</v>
      </c>
      <c r="L10841" s="2">
        <v>0</v>
      </c>
      <c r="M10841" s="2">
        <v>0</v>
      </c>
      <c r="N10841" s="2" t="str">
        <f>"600008"</f>
        <v>600008</v>
      </c>
      <c r="O10841" s="2" t="str">
        <f t="shared" ref="O10841:O10844" si="3235">"A453612732"</f>
        <v>A453612732</v>
      </c>
      <c r="P10841" s="2" t="str">
        <f>"10528.88"</f>
        <v>10528.88</v>
      </c>
      <c r="Q10841" s="2">
        <v>25</v>
      </c>
      <c r="R10841" s="2">
        <f>Q10841*C10841</f>
        <v>15000</v>
      </c>
    </row>
    <row r="10842" spans="2:18">
      <c r="B10842" s="2" t="str">
        <f>"华英农业"</f>
        <v>华英农业</v>
      </c>
      <c r="C10842" s="2">
        <v>600</v>
      </c>
      <c r="D10842" s="2">
        <v>300</v>
      </c>
      <c r="E10842" s="2" t="str">
        <f>"人民币"</f>
        <v>人民币</v>
      </c>
      <c r="F10842" s="2">
        <v>14.948</v>
      </c>
      <c r="G10842" s="2">
        <v>-418.66</v>
      </c>
      <c r="H10842" s="2">
        <v>-4.67</v>
      </c>
      <c r="I10842" s="2"/>
      <c r="J10842" s="2">
        <v>8550</v>
      </c>
      <c r="K10842" s="2">
        <v>14.25</v>
      </c>
      <c r="L10842" s="2">
        <v>300</v>
      </c>
      <c r="M10842" s="2">
        <v>0</v>
      </c>
      <c r="N10842" s="2" t="str">
        <f>"002321"</f>
        <v>002321</v>
      </c>
      <c r="O10842" s="2" t="str">
        <f>"0157472516"</f>
        <v>0157472516</v>
      </c>
      <c r="P10842" s="2" t="str">
        <f>"8968.66"</f>
        <v>8968.66</v>
      </c>
      <c r="Q10842" s="2">
        <v>25</v>
      </c>
      <c r="R10842" s="2">
        <f>Q10842*C10842</f>
        <v>15000</v>
      </c>
    </row>
    <row r="10843" spans="2:18">
      <c r="B10843" s="2" t="str">
        <f>"*ST阳化"</f>
        <v>*ST阳化</v>
      </c>
      <c r="C10843" s="2">
        <v>900</v>
      </c>
      <c r="D10843" s="2">
        <v>600</v>
      </c>
      <c r="E10843" s="2" t="str">
        <f>"人民币"</f>
        <v>人民币</v>
      </c>
      <c r="F10843" s="2">
        <v>7.599</v>
      </c>
      <c r="G10843" s="2">
        <v>-80.2</v>
      </c>
      <c r="H10843" s="2">
        <v>-1.17</v>
      </c>
      <c r="I10843" s="2"/>
      <c r="J10843" s="2">
        <v>6759</v>
      </c>
      <c r="K10843" s="2">
        <v>7.51</v>
      </c>
      <c r="L10843" s="2">
        <v>300</v>
      </c>
      <c r="M10843" s="2">
        <v>0</v>
      </c>
      <c r="N10843" s="2" t="str">
        <f>"600691"</f>
        <v>600691</v>
      </c>
      <c r="O10843" s="2" t="str">
        <f>"A453612732"</f>
        <v>A453612732</v>
      </c>
      <c r="P10843" s="2" t="str">
        <f>"6839.20"</f>
        <v>6839.20</v>
      </c>
      <c r="Q10843" s="2">
        <v>11</v>
      </c>
      <c r="R10843" s="2">
        <f>Q10843*C10843</f>
        <v>9900</v>
      </c>
    </row>
    <row r="10844" spans="2:18">
      <c r="B10844" s="2" t="str">
        <f>"雪峰科技"</f>
        <v>雪峰科技</v>
      </c>
      <c r="C10844" s="2">
        <v>200</v>
      </c>
      <c r="D10844" s="2">
        <v>100</v>
      </c>
      <c r="E10844" s="2" t="str">
        <f>"人民币"</f>
        <v>人民币</v>
      </c>
      <c r="F10844" s="2">
        <v>37.898</v>
      </c>
      <c r="G10844" s="2">
        <v>-1239.59</v>
      </c>
      <c r="H10844" s="2">
        <v>-16.35</v>
      </c>
      <c r="I10844" s="2"/>
      <c r="J10844" s="2">
        <v>6340</v>
      </c>
      <c r="K10844" s="2">
        <v>31.7</v>
      </c>
      <c r="L10844" s="2">
        <v>100</v>
      </c>
      <c r="M10844" s="2">
        <v>0</v>
      </c>
      <c r="N10844" s="2" t="str">
        <f>"603227"</f>
        <v>603227</v>
      </c>
      <c r="O10844" s="2" t="str">
        <f>"A453612732"</f>
        <v>A453612732</v>
      </c>
      <c r="P10844" s="2" t="str">
        <f>"7579.59"</f>
        <v>7579.59</v>
      </c>
      <c r="Q10844" s="2">
        <v>42</v>
      </c>
      <c r="R10844" s="2">
        <f>Q10844*C10844</f>
        <v>8400</v>
      </c>
    </row>
    <row r="10845" spans="2:18">
      <c r="B10845" s="2" t="str">
        <f>"三花股份"</f>
        <v>三花股份</v>
      </c>
      <c r="C10845" s="2">
        <v>400</v>
      </c>
      <c r="D10845" s="2">
        <v>400</v>
      </c>
      <c r="E10845" s="2" t="str">
        <f>"人民币"</f>
        <v>人民币</v>
      </c>
      <c r="F10845" s="2">
        <v>13.737</v>
      </c>
      <c r="G10845" s="2">
        <v>69.25</v>
      </c>
      <c r="H10845" s="2">
        <v>1.26</v>
      </c>
      <c r="I10845" s="2"/>
      <c r="J10845" s="2">
        <v>5564</v>
      </c>
      <c r="K10845" s="2">
        <v>13.91</v>
      </c>
      <c r="L10845" s="2">
        <v>0</v>
      </c>
      <c r="M10845" s="2">
        <v>0</v>
      </c>
      <c r="N10845" s="2" t="str">
        <f>"002050"</f>
        <v>002050</v>
      </c>
      <c r="O10845" s="2" t="str">
        <f t="shared" ref="O10845:O10850" si="3236">"0157472516"</f>
        <v>0157472516</v>
      </c>
      <c r="P10845" s="2" t="str">
        <f>"5494.75"</f>
        <v>5494.75</v>
      </c>
      <c r="Q10845" s="2">
        <v>20</v>
      </c>
      <c r="R10845" s="2">
        <f>Q10845*C10845</f>
        <v>8000</v>
      </c>
    </row>
    <row r="10846" spans="2:18">
      <c r="B10846" s="2" t="str">
        <f>"农 产 品"</f>
        <v>农 产 品</v>
      </c>
      <c r="C10846" s="2">
        <v>200</v>
      </c>
      <c r="D10846" s="2">
        <v>200</v>
      </c>
      <c r="E10846" s="2" t="str">
        <f>"人民币"</f>
        <v>人民币</v>
      </c>
      <c r="F10846" s="2">
        <v>25.665</v>
      </c>
      <c r="G10846" s="2">
        <v>-601</v>
      </c>
      <c r="H10846" s="2">
        <v>-11.71</v>
      </c>
      <c r="I10846" s="2"/>
      <c r="J10846" s="2">
        <v>4532</v>
      </c>
      <c r="K10846" s="2">
        <v>22.66</v>
      </c>
      <c r="L10846" s="2">
        <v>0</v>
      </c>
      <c r="M10846" s="2">
        <v>0</v>
      </c>
      <c r="N10846" s="2" t="str">
        <f>"000061"</f>
        <v>000061</v>
      </c>
      <c r="O10846" s="2" t="str">
        <f>"0157472516"</f>
        <v>0157472516</v>
      </c>
      <c r="P10846" s="2" t="str">
        <f>"5133.00"</f>
        <v>5133.00</v>
      </c>
      <c r="Q10846" s="2">
        <v>35</v>
      </c>
      <c r="R10846" s="2">
        <f>Q10846*C10846</f>
        <v>7000</v>
      </c>
    </row>
    <row r="10847" spans="2:18">
      <c r="B10847" s="2" t="str">
        <f>"北京城建"</f>
        <v>北京城建</v>
      </c>
      <c r="C10847" s="2">
        <v>200</v>
      </c>
      <c r="D10847" s="2">
        <v>200</v>
      </c>
      <c r="E10847" s="2" t="str">
        <f>"人民币"</f>
        <v>人民币</v>
      </c>
      <c r="F10847" s="2">
        <v>24.605</v>
      </c>
      <c r="G10847" s="2">
        <v>-394.99</v>
      </c>
      <c r="H10847" s="2">
        <v>-8.03</v>
      </c>
      <c r="I10847" s="2"/>
      <c r="J10847" s="2">
        <v>4526</v>
      </c>
      <c r="K10847" s="2">
        <v>22.63</v>
      </c>
      <c r="L10847" s="2">
        <v>0</v>
      </c>
      <c r="M10847" s="2">
        <v>0</v>
      </c>
      <c r="N10847" s="2" t="str">
        <f>"600266"</f>
        <v>600266</v>
      </c>
      <c r="O10847" s="2" t="str">
        <f t="shared" ref="O10847:O10849" si="3237">"A453612732"</f>
        <v>A453612732</v>
      </c>
      <c r="P10847" s="2" t="str">
        <f>"4920.99"</f>
        <v>4920.99</v>
      </c>
      <c r="Q10847" s="2">
        <v>28</v>
      </c>
      <c r="R10847" s="2">
        <f>Q10847*C10847</f>
        <v>5600</v>
      </c>
    </row>
    <row r="10848" spans="2:18">
      <c r="B10848" s="2" t="str">
        <f>"上汽集团"</f>
        <v>上汽集团</v>
      </c>
      <c r="C10848" s="2">
        <v>200</v>
      </c>
      <c r="D10848" s="2">
        <v>200</v>
      </c>
      <c r="E10848" s="2" t="str">
        <f>"人民币"</f>
        <v>人民币</v>
      </c>
      <c r="F10848" s="2">
        <v>24.736</v>
      </c>
      <c r="G10848" s="2">
        <v>-449.12</v>
      </c>
      <c r="H10848" s="2">
        <v>-9.08</v>
      </c>
      <c r="I10848" s="2"/>
      <c r="J10848" s="2">
        <v>4498</v>
      </c>
      <c r="K10848" s="2">
        <v>22.49</v>
      </c>
      <c r="L10848" s="2">
        <v>0</v>
      </c>
      <c r="M10848" s="2">
        <v>0</v>
      </c>
      <c r="N10848" s="2" t="str">
        <f>"600104"</f>
        <v>600104</v>
      </c>
      <c r="O10848" s="2" t="str">
        <f>"A453612732"</f>
        <v>A453612732</v>
      </c>
      <c r="P10848" s="2" t="str">
        <f>"4947.12"</f>
        <v>4947.12</v>
      </c>
      <c r="Q10848" s="2">
        <v>35</v>
      </c>
      <c r="R10848" s="2">
        <f>Q10848*C10848</f>
        <v>7000</v>
      </c>
    </row>
    <row r="10849" spans="2:18">
      <c r="B10849" s="2" t="str">
        <f>"中海集运"</f>
        <v>中海集运</v>
      </c>
      <c r="C10849" s="2">
        <v>400</v>
      </c>
      <c r="D10849" s="2">
        <v>400</v>
      </c>
      <c r="E10849" s="2" t="str">
        <f>"人民币"</f>
        <v>人民币</v>
      </c>
      <c r="F10849" s="2">
        <v>9.099</v>
      </c>
      <c r="G10849" s="2">
        <v>-167.68</v>
      </c>
      <c r="H10849" s="2">
        <v>-4.6</v>
      </c>
      <c r="I10849" s="2"/>
      <c r="J10849" s="2">
        <v>3472</v>
      </c>
      <c r="K10849" s="2">
        <v>8.68</v>
      </c>
      <c r="L10849" s="2">
        <v>0</v>
      </c>
      <c r="M10849" s="2">
        <v>0</v>
      </c>
      <c r="N10849" s="2" t="str">
        <f>"601866"</f>
        <v>601866</v>
      </c>
      <c r="O10849" s="2" t="str">
        <f>"A453612732"</f>
        <v>A453612732</v>
      </c>
      <c r="P10849" s="2" t="str">
        <f>"3639.68"</f>
        <v>3639.68</v>
      </c>
      <c r="Q10849" s="2">
        <v>12</v>
      </c>
      <c r="R10849" s="2">
        <f>Q10849*C10849</f>
        <v>4800</v>
      </c>
    </row>
    <row r="10850" spans="2:18">
      <c r="B10850" s="2" t="str">
        <f>"中航军B"</f>
        <v>中航军B</v>
      </c>
      <c r="C10850" s="2">
        <v>3000</v>
      </c>
      <c r="D10850" s="2">
        <v>3000</v>
      </c>
      <c r="E10850" s="2" t="str">
        <f>"人民币"</f>
        <v>人民币</v>
      </c>
      <c r="F10850" s="2">
        <v>0.972</v>
      </c>
      <c r="G10850" s="2">
        <v>-62</v>
      </c>
      <c r="H10850" s="2">
        <v>-2.16</v>
      </c>
      <c r="I10850" s="2"/>
      <c r="J10850" s="2">
        <v>2853</v>
      </c>
      <c r="K10850" s="2">
        <v>0.951</v>
      </c>
      <c r="L10850" s="2">
        <v>0</v>
      </c>
      <c r="M10850" s="2">
        <v>0</v>
      </c>
      <c r="N10850" s="2" t="str">
        <f>"150222"</f>
        <v>150222</v>
      </c>
      <c r="O10850" s="2" t="str">
        <f>"0157472516"</f>
        <v>0157472516</v>
      </c>
      <c r="P10850" s="2" t="str">
        <f>"2915.00"</f>
        <v>2915.00</v>
      </c>
      <c r="Q10850" s="2">
        <v>1.1</v>
      </c>
      <c r="R10850" s="2">
        <f>Q10850*C10850</f>
        <v>3300</v>
      </c>
    </row>
    <row r="10851" spans="2:18">
      <c r="B10851" s="2" t="str">
        <f>"华贸物流"</f>
        <v>华贸物流</v>
      </c>
      <c r="C10851" s="2">
        <v>200</v>
      </c>
      <c r="D10851" s="2">
        <v>200</v>
      </c>
      <c r="E10851" s="2" t="str">
        <f>"人民币"</f>
        <v>人民币</v>
      </c>
      <c r="F10851" s="2">
        <v>16.576</v>
      </c>
      <c r="G10851" s="2">
        <v>-473.12</v>
      </c>
      <c r="H10851" s="2">
        <v>-14.27</v>
      </c>
      <c r="I10851" s="2"/>
      <c r="J10851" s="2">
        <v>2842</v>
      </c>
      <c r="K10851" s="2">
        <v>14.21</v>
      </c>
      <c r="L10851" s="2">
        <v>0</v>
      </c>
      <c r="M10851" s="2">
        <v>0</v>
      </c>
      <c r="N10851" s="2" t="str">
        <f>"603128"</f>
        <v>603128</v>
      </c>
      <c r="O10851" s="2" t="str">
        <f t="shared" ref="O10851:O10854" si="3238">"A453612732"</f>
        <v>A453612732</v>
      </c>
      <c r="P10851" s="2" t="str">
        <f>"3315.12"</f>
        <v>3315.12</v>
      </c>
      <c r="Q10851" s="2">
        <v>20</v>
      </c>
      <c r="R10851" s="2">
        <f>Q10851*C10851</f>
        <v>4000</v>
      </c>
    </row>
    <row r="10852" spans="2:18">
      <c r="B10852" s="2" t="str">
        <f>"盛达矿业"</f>
        <v>盛达矿业</v>
      </c>
      <c r="C10852" s="2">
        <v>100</v>
      </c>
      <c r="D10852" s="2">
        <v>100</v>
      </c>
      <c r="E10852" s="2" t="str">
        <f>"人民币"</f>
        <v>人民币</v>
      </c>
      <c r="F10852" s="2">
        <v>38.308</v>
      </c>
      <c r="G10852" s="2">
        <v>-1175.77</v>
      </c>
      <c r="H10852" s="2">
        <v>-30.69</v>
      </c>
      <c r="I10852" s="2"/>
      <c r="J10852" s="2">
        <v>2655</v>
      </c>
      <c r="K10852" s="2">
        <v>26.55</v>
      </c>
      <c r="L10852" s="2">
        <v>0</v>
      </c>
      <c r="M10852" s="2">
        <v>100</v>
      </c>
      <c r="N10852" s="2" t="str">
        <f>"000603"</f>
        <v>000603</v>
      </c>
      <c r="O10852" s="2" t="str">
        <f>"0157472516"</f>
        <v>0157472516</v>
      </c>
      <c r="P10852" s="2" t="str">
        <f>"3830.77"</f>
        <v>3830.77</v>
      </c>
      <c r="Q10852" s="2">
        <v>40</v>
      </c>
      <c r="R10852" s="2">
        <f>Q10852*C10852</f>
        <v>4000</v>
      </c>
    </row>
    <row r="10853" spans="2:18">
      <c r="B10853" s="2" t="str">
        <f>"大众交通"</f>
        <v>大众交通</v>
      </c>
      <c r="C10853" s="2">
        <v>100</v>
      </c>
      <c r="D10853" s="2">
        <v>100</v>
      </c>
      <c r="E10853" s="2" t="str">
        <f>"人民币"</f>
        <v>人民币</v>
      </c>
      <c r="F10853" s="2">
        <v>30.941</v>
      </c>
      <c r="G10853" s="2">
        <v>-1037.13</v>
      </c>
      <c r="H10853" s="2">
        <v>-33.52</v>
      </c>
      <c r="I10853" s="2"/>
      <c r="J10853" s="2">
        <v>2057</v>
      </c>
      <c r="K10853" s="2">
        <v>20.57</v>
      </c>
      <c r="L10853" s="2">
        <v>0</v>
      </c>
      <c r="M10853" s="2">
        <v>0</v>
      </c>
      <c r="N10853" s="2" t="str">
        <f>"600611"</f>
        <v>600611</v>
      </c>
      <c r="O10853" s="2" t="str">
        <f>"A453612732"</f>
        <v>A453612732</v>
      </c>
      <c r="P10853" s="2" t="str">
        <f>"3094.13"</f>
        <v>3094.13</v>
      </c>
      <c r="Q10853" s="2">
        <v>28</v>
      </c>
      <c r="R10853" s="2">
        <f>Q10853*C10853</f>
        <v>2800</v>
      </c>
    </row>
    <row r="10854" spans="2:18">
      <c r="B10854" s="2" t="str">
        <f>"中国中车"</f>
        <v>中国中车</v>
      </c>
      <c r="C10854" s="2">
        <v>100</v>
      </c>
      <c r="D10854" s="2">
        <v>100</v>
      </c>
      <c r="E10854" s="2" t="str">
        <f>"人民币"</f>
        <v>人民币</v>
      </c>
      <c r="F10854" s="2">
        <v>26.395</v>
      </c>
      <c r="G10854" s="2">
        <v>-631.5</v>
      </c>
      <c r="H10854" s="2">
        <v>-23.92</v>
      </c>
      <c r="I10854" s="2"/>
      <c r="J10854" s="2">
        <v>2008</v>
      </c>
      <c r="K10854" s="2">
        <v>20.08</v>
      </c>
      <c r="L10854" s="2">
        <v>0</v>
      </c>
      <c r="M10854" s="2">
        <v>100</v>
      </c>
      <c r="N10854" s="2" t="str">
        <f>"601766"</f>
        <v>601766</v>
      </c>
      <c r="O10854" s="2" t="str">
        <f>"A453612732"</f>
        <v>A453612732</v>
      </c>
      <c r="P10854" s="2" t="str">
        <f>"2639.50"</f>
        <v>2639.50</v>
      </c>
      <c r="Q10854" s="2">
        <v>30</v>
      </c>
      <c r="R10854" s="2">
        <f>Q10854*C10854</f>
        <v>3000</v>
      </c>
    </row>
    <row r="10855" spans="2:18">
      <c r="B10855" s="2" t="s">
        <v>8</v>
      </c>
      <c r="C10855" s="2" t="s">
        <v>9</v>
      </c>
      <c r="D10855" s="4" t="s">
        <v>10</v>
      </c>
      <c r="E10855" s="4"/>
      <c r="F10855" s="4"/>
      <c r="G10855" s="2"/>
      <c r="H10855" s="2">
        <f>SUM(H10839:H10854)</f>
        <v>-178.38</v>
      </c>
      <c r="I10855" s="2"/>
      <c r="J10855" s="2"/>
      <c r="K10855" s="2"/>
      <c r="L10855" s="2"/>
      <c r="M10855" s="2"/>
      <c r="N10855" s="2"/>
      <c r="O10855" s="2"/>
      <c r="P10855" s="2"/>
      <c r="Q10855" s="2"/>
      <c r="R10855" s="2">
        <f>SUM(R10839:R10854)</f>
        <v>134800</v>
      </c>
    </row>
    <row r="10856" customFormat="1" spans="4:9">
      <c r="D10856" s="5"/>
      <c r="E10856" s="5"/>
      <c r="F10856" s="5"/>
      <c r="I10856" s="6">
        <v>42257</v>
      </c>
    </row>
    <row r="10857" customFormat="1" spans="11:11">
      <c r="K10857" s="6">
        <f>I10856+1</f>
        <v>42258</v>
      </c>
    </row>
    <row r="10858" customFormat="1" spans="3:12">
      <c r="C10858" t="s">
        <v>11</v>
      </c>
      <c r="L10858" s="7">
        <f ca="1">NOW()</f>
        <v>42259.9654398148</v>
      </c>
    </row>
    <row r="10859" customFormat="1" spans="10:10">
      <c r="J10859" t="e">
        <f>E10851+1</f>
        <v>#VALUE!</v>
      </c>
    </row>
    <row r="10860" customFormat="1" spans="7:7">
      <c r="G10860" t="s">
        <v>12</v>
      </c>
    </row>
    <row r="10861" customFormat="1" spans="6:6">
      <c r="F10861" t="s">
        <v>13</v>
      </c>
    </row>
    <row r="10862" spans="1:17">
      <c r="A10862" s="2" t="str">
        <f>"币种"</f>
        <v>币种</v>
      </c>
      <c r="B10862" s="2" t="str">
        <f>"余额"</f>
        <v>余额</v>
      </c>
      <c r="C10862" s="2" t="str">
        <f>"可用"</f>
        <v>可用</v>
      </c>
      <c r="D10862" s="2" t="str">
        <f>"可取"</f>
        <v>可取</v>
      </c>
      <c r="E10862" s="2" t="str">
        <f>"参考市值"</f>
        <v>参考市值</v>
      </c>
      <c r="F10862" s="2" t="str">
        <f>"资产"</f>
        <v>资产</v>
      </c>
      <c r="G10862" s="2" t="str">
        <f>"盈亏"</f>
        <v>盈亏</v>
      </c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</row>
    <row r="10863" spans="1:17">
      <c r="A10863" s="2" t="str">
        <f>"人民币"</f>
        <v>人民币</v>
      </c>
      <c r="B10863" s="2" t="str">
        <f>"5508.71"</f>
        <v>5508.71</v>
      </c>
      <c r="C10863" s="2" t="str">
        <f>"138.54"</f>
        <v>138.54</v>
      </c>
      <c r="D10863" s="2" t="str">
        <f>"138.54"</f>
        <v>138.54</v>
      </c>
      <c r="E10863" s="2" t="str">
        <f>"91616.00"</f>
        <v>91616.00</v>
      </c>
      <c r="F10863" s="2" t="str">
        <f>"91754.54"</f>
        <v>91754.54</v>
      </c>
      <c r="G10863" s="2" t="str">
        <f>"-9194.42"</f>
        <v>-9194.42</v>
      </c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</row>
    <row r="10864" spans="1:17">
      <c r="A10864" s="2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8"/>
    </row>
    <row r="10865" spans="1:18">
      <c r="A10865" s="2" t="s">
        <v>0</v>
      </c>
      <c r="B10865" s="2" t="str">
        <f>"证券数量"</f>
        <v>证券数量</v>
      </c>
      <c r="C10865" s="2" t="s">
        <v>1</v>
      </c>
      <c r="D10865" s="2" t="str">
        <f>"价格币种"</f>
        <v>价格币种</v>
      </c>
      <c r="E10865" s="2" t="str">
        <f>"成本价"</f>
        <v>成本价</v>
      </c>
      <c r="F10865" s="2" t="str">
        <f>"浮动盈亏"</f>
        <v>浮动盈亏</v>
      </c>
      <c r="G10865" s="2" t="str">
        <f>"盈亏比例(%)"</f>
        <v>盈亏比例(%)</v>
      </c>
      <c r="H10865" s="2" t="str">
        <f>"折算汇率"</f>
        <v>折算汇率</v>
      </c>
      <c r="I10865" s="2" t="str">
        <f>"最新市值"</f>
        <v>最新市值</v>
      </c>
      <c r="J10865" s="2" t="str">
        <f>"当前价"</f>
        <v>当前价</v>
      </c>
      <c r="K10865" s="2" t="str">
        <f>"今买数量"</f>
        <v>今买数量</v>
      </c>
      <c r="L10865" s="2" t="str">
        <f>"今卖数量"</f>
        <v>今卖数量</v>
      </c>
      <c r="M10865" s="2" t="str">
        <f>"证券代码"</f>
        <v>证券代码</v>
      </c>
      <c r="N10865" s="2" t="str">
        <f>"股东代码"</f>
        <v>股东代码</v>
      </c>
      <c r="O10865" s="2" t="str">
        <f>"成本金额"</f>
        <v>成本金额</v>
      </c>
      <c r="P10865" s="2" t="s">
        <v>2</v>
      </c>
      <c r="Q10865" s="2"/>
      <c r="R10865" s="2" t="s">
        <v>3</v>
      </c>
    </row>
    <row r="10866" spans="1:18">
      <c r="A10866" s="2" t="s">
        <v>4</v>
      </c>
      <c r="B10866" s="9" t="s">
        <v>5</v>
      </c>
      <c r="C10866" s="9" t="s">
        <v>5</v>
      </c>
      <c r="D10866" s="2" t="str">
        <f t="shared" ref="D10866:D10881" si="3239">"人民币"</f>
        <v>人民币</v>
      </c>
      <c r="E10866" s="2">
        <v>19.758</v>
      </c>
      <c r="F10866" s="2">
        <v>-1294.53</v>
      </c>
      <c r="G10866" s="2">
        <v>-8.19</v>
      </c>
      <c r="H10866" s="9" t="s">
        <v>6</v>
      </c>
      <c r="I10866" s="2">
        <v>14512</v>
      </c>
      <c r="J10866" s="2">
        <v>18.14</v>
      </c>
      <c r="K10866" s="2">
        <v>0</v>
      </c>
      <c r="L10866" s="2">
        <v>0</v>
      </c>
      <c r="M10866" s="2" t="str">
        <f>"000936"</f>
        <v>000936</v>
      </c>
      <c r="N10866" s="2" t="str">
        <f t="shared" ref="N10866:N10869" si="3240">"0157472516"</f>
        <v>0157472516</v>
      </c>
      <c r="O10866" s="2" t="str">
        <f>"15806.53"</f>
        <v>15806.53</v>
      </c>
      <c r="P10866" s="2">
        <v>30</v>
      </c>
      <c r="Q10866" s="2">
        <f t="shared" ref="Q10866:Q10881" si="3241">P10866*B10866</f>
        <v>24000</v>
      </c>
      <c r="R10866" s="2">
        <f t="shared" ref="R10866:R10881" si="3242">(Q10866-O10866)/O10866*100</f>
        <v>51.835981711356</v>
      </c>
    </row>
    <row r="10867" spans="1:18">
      <c r="A10867" s="2" t="str">
        <f>"创业板B"</f>
        <v>创业板B</v>
      </c>
      <c r="B10867" s="2">
        <v>10000</v>
      </c>
      <c r="C10867" s="2">
        <v>10000</v>
      </c>
      <c r="D10867" s="2" t="str">
        <f>"人民币"</f>
        <v>人民币</v>
      </c>
      <c r="E10867" s="2">
        <v>1.116</v>
      </c>
      <c r="F10867" s="2">
        <v>-927.5</v>
      </c>
      <c r="G10867" s="2">
        <v>-8.33</v>
      </c>
      <c r="H10867" s="2"/>
      <c r="I10867" s="2">
        <v>10230</v>
      </c>
      <c r="J10867" s="2">
        <v>1.023</v>
      </c>
      <c r="K10867" s="2">
        <v>0</v>
      </c>
      <c r="L10867" s="2">
        <v>0</v>
      </c>
      <c r="M10867" s="2" t="str">
        <f>"150153"</f>
        <v>150153</v>
      </c>
      <c r="N10867" s="2" t="str">
        <f>"0157472516"</f>
        <v>0157472516</v>
      </c>
      <c r="O10867" s="2" t="str">
        <f>"11157.50"</f>
        <v>11157.50</v>
      </c>
      <c r="P10867" s="2">
        <v>1.3</v>
      </c>
      <c r="Q10867" s="2">
        <f>P10867*B10867</f>
        <v>13000</v>
      </c>
      <c r="R10867" s="2">
        <f>(Q10867-O10867)/O10867*100</f>
        <v>16.5135559041004</v>
      </c>
    </row>
    <row r="10868" spans="1:18">
      <c r="A10868" s="2" t="s">
        <v>7</v>
      </c>
      <c r="B10868" s="2">
        <v>600</v>
      </c>
      <c r="C10868" s="2">
        <v>600</v>
      </c>
      <c r="D10868" s="2" t="str">
        <f>"人民币"</f>
        <v>人民币</v>
      </c>
      <c r="E10868" s="2">
        <v>17.548</v>
      </c>
      <c r="F10868" s="2">
        <v>-310.88</v>
      </c>
      <c r="G10868" s="2">
        <v>-2.95</v>
      </c>
      <c r="H10868" s="2"/>
      <c r="I10868" s="2">
        <v>10218</v>
      </c>
      <c r="J10868" s="2">
        <v>17.03</v>
      </c>
      <c r="K10868" s="2">
        <v>0</v>
      </c>
      <c r="L10868" s="2">
        <v>0</v>
      </c>
      <c r="M10868" s="2" t="str">
        <f>"600008"</f>
        <v>600008</v>
      </c>
      <c r="N10868" s="2" t="str">
        <f t="shared" ref="N10868:N10871" si="3243">"A453612732"</f>
        <v>A453612732</v>
      </c>
      <c r="O10868" s="2" t="str">
        <f>"10528.88"</f>
        <v>10528.88</v>
      </c>
      <c r="P10868" s="2">
        <v>25</v>
      </c>
      <c r="Q10868" s="2">
        <f>P10868*B10868</f>
        <v>15000</v>
      </c>
      <c r="R10868" s="2">
        <f>(Q10868-O10868)/O10868*100</f>
        <v>42.4652954540274</v>
      </c>
    </row>
    <row r="10869" spans="1:18">
      <c r="A10869" s="2" t="str">
        <f>"华英农业"</f>
        <v>华英农业</v>
      </c>
      <c r="B10869" s="2">
        <v>600</v>
      </c>
      <c r="C10869" s="2">
        <v>300</v>
      </c>
      <c r="D10869" s="2" t="str">
        <f>"人民币"</f>
        <v>人民币</v>
      </c>
      <c r="E10869" s="2">
        <v>14.948</v>
      </c>
      <c r="F10869" s="2">
        <v>-418.66</v>
      </c>
      <c r="G10869" s="2">
        <v>-4.67</v>
      </c>
      <c r="H10869" s="2"/>
      <c r="I10869" s="2">
        <v>8550</v>
      </c>
      <c r="J10869" s="2">
        <v>14.25</v>
      </c>
      <c r="K10869" s="2">
        <v>300</v>
      </c>
      <c r="L10869" s="2">
        <v>0</v>
      </c>
      <c r="M10869" s="2" t="str">
        <f>"002321"</f>
        <v>002321</v>
      </c>
      <c r="N10869" s="2" t="str">
        <f>"0157472516"</f>
        <v>0157472516</v>
      </c>
      <c r="O10869" s="2" t="str">
        <f>"8968.66"</f>
        <v>8968.66</v>
      </c>
      <c r="P10869" s="2">
        <v>25</v>
      </c>
      <c r="Q10869" s="2">
        <f>P10869*B10869</f>
        <v>15000</v>
      </c>
      <c r="R10869" s="2">
        <f>(Q10869-O10869)/O10869*100</f>
        <v>67.2490650777262</v>
      </c>
    </row>
    <row r="10870" spans="1:18">
      <c r="A10870" s="2" t="str">
        <f>"*ST阳化"</f>
        <v>*ST阳化</v>
      </c>
      <c r="B10870" s="2">
        <v>900</v>
      </c>
      <c r="C10870" s="2">
        <v>600</v>
      </c>
      <c r="D10870" s="2" t="str">
        <f>"人民币"</f>
        <v>人民币</v>
      </c>
      <c r="E10870" s="2">
        <v>7.599</v>
      </c>
      <c r="F10870" s="2">
        <v>-80.2</v>
      </c>
      <c r="G10870" s="2">
        <v>-1.17</v>
      </c>
      <c r="H10870" s="2"/>
      <c r="I10870" s="2">
        <v>6759</v>
      </c>
      <c r="J10870" s="2">
        <v>7.51</v>
      </c>
      <c r="K10870" s="2">
        <v>300</v>
      </c>
      <c r="L10870" s="2">
        <v>0</v>
      </c>
      <c r="M10870" s="2" t="str">
        <f>"600691"</f>
        <v>600691</v>
      </c>
      <c r="N10870" s="2" t="str">
        <f>"A453612732"</f>
        <v>A453612732</v>
      </c>
      <c r="O10870" s="2" t="str">
        <f>"6839.20"</f>
        <v>6839.20</v>
      </c>
      <c r="P10870" s="2">
        <v>11</v>
      </c>
      <c r="Q10870" s="2">
        <f>P10870*B10870</f>
        <v>9900</v>
      </c>
      <c r="R10870" s="2">
        <f>(Q10870-O10870)/O10870*100</f>
        <v>44.7537723710376</v>
      </c>
    </row>
    <row r="10871" spans="1:18">
      <c r="A10871" s="2" t="str">
        <f>"雪峰科技"</f>
        <v>雪峰科技</v>
      </c>
      <c r="B10871" s="2">
        <v>200</v>
      </c>
      <c r="C10871" s="2">
        <v>100</v>
      </c>
      <c r="D10871" s="2" t="str">
        <f>"人民币"</f>
        <v>人民币</v>
      </c>
      <c r="E10871" s="2">
        <v>37.898</v>
      </c>
      <c r="F10871" s="2">
        <v>-1239.59</v>
      </c>
      <c r="G10871" s="2">
        <v>-16.35</v>
      </c>
      <c r="H10871" s="2"/>
      <c r="I10871" s="2">
        <v>6340</v>
      </c>
      <c r="J10871" s="2">
        <v>31.7</v>
      </c>
      <c r="K10871" s="2">
        <v>100</v>
      </c>
      <c r="L10871" s="2">
        <v>0</v>
      </c>
      <c r="M10871" s="2" t="str">
        <f>"603227"</f>
        <v>603227</v>
      </c>
      <c r="N10871" s="2" t="str">
        <f>"A453612732"</f>
        <v>A453612732</v>
      </c>
      <c r="O10871" s="2" t="str">
        <f>"7579.59"</f>
        <v>7579.59</v>
      </c>
      <c r="P10871" s="2">
        <v>42</v>
      </c>
      <c r="Q10871" s="2">
        <f>P10871*B10871</f>
        <v>8400</v>
      </c>
      <c r="R10871" s="2">
        <f>(Q10871-O10871)/O10871*100</f>
        <v>10.8239363870605</v>
      </c>
    </row>
    <row r="10872" spans="1:18">
      <c r="A10872" s="2" t="str">
        <f>"三花股份"</f>
        <v>三花股份</v>
      </c>
      <c r="B10872" s="2">
        <v>400</v>
      </c>
      <c r="C10872" s="2">
        <v>400</v>
      </c>
      <c r="D10872" s="2" t="str">
        <f>"人民币"</f>
        <v>人民币</v>
      </c>
      <c r="E10872" s="2">
        <v>13.737</v>
      </c>
      <c r="F10872" s="2">
        <v>69.25</v>
      </c>
      <c r="G10872" s="2">
        <v>1.26</v>
      </c>
      <c r="H10872" s="2"/>
      <c r="I10872" s="2">
        <v>5564</v>
      </c>
      <c r="J10872" s="2">
        <v>13.91</v>
      </c>
      <c r="K10872" s="2">
        <v>0</v>
      </c>
      <c r="L10872" s="2">
        <v>0</v>
      </c>
      <c r="M10872" s="2" t="str">
        <f>"002050"</f>
        <v>002050</v>
      </c>
      <c r="N10872" s="2" t="str">
        <f t="shared" ref="N10872:N10877" si="3244">"0157472516"</f>
        <v>0157472516</v>
      </c>
      <c r="O10872" s="2" t="str">
        <f>"5494.75"</f>
        <v>5494.75</v>
      </c>
      <c r="P10872" s="2">
        <v>20</v>
      </c>
      <c r="Q10872" s="2">
        <f>P10872*B10872</f>
        <v>8000</v>
      </c>
      <c r="R10872" s="2">
        <f>(Q10872-O10872)/O10872*100</f>
        <v>45.5935210883116</v>
      </c>
    </row>
    <row r="10873" spans="1:18">
      <c r="A10873" s="2" t="str">
        <f>"农 产 品"</f>
        <v>农 产 品</v>
      </c>
      <c r="B10873" s="2">
        <v>200</v>
      </c>
      <c r="C10873" s="2">
        <v>200</v>
      </c>
      <c r="D10873" s="2" t="str">
        <f>"人民币"</f>
        <v>人民币</v>
      </c>
      <c r="E10873" s="2">
        <v>25.665</v>
      </c>
      <c r="F10873" s="2">
        <v>-601</v>
      </c>
      <c r="G10873" s="2">
        <v>-11.71</v>
      </c>
      <c r="H10873" s="2"/>
      <c r="I10873" s="2">
        <v>4532</v>
      </c>
      <c r="J10873" s="2">
        <v>22.66</v>
      </c>
      <c r="K10873" s="2">
        <v>0</v>
      </c>
      <c r="L10873" s="2">
        <v>0</v>
      </c>
      <c r="M10873" s="2" t="str">
        <f>"000061"</f>
        <v>000061</v>
      </c>
      <c r="N10873" s="2" t="str">
        <f>"0157472516"</f>
        <v>0157472516</v>
      </c>
      <c r="O10873" s="2" t="str">
        <f>"5133.00"</f>
        <v>5133.00</v>
      </c>
      <c r="P10873" s="2">
        <v>35</v>
      </c>
      <c r="Q10873" s="2">
        <f>P10873*B10873</f>
        <v>7000</v>
      </c>
      <c r="R10873" s="2">
        <f>(Q10873-O10873)/O10873*100</f>
        <v>36.3724917202416</v>
      </c>
    </row>
    <row r="10874" spans="1:18">
      <c r="A10874" s="2" t="str">
        <f>"北京城建"</f>
        <v>北京城建</v>
      </c>
      <c r="B10874" s="2">
        <v>200</v>
      </c>
      <c r="C10874" s="2">
        <v>200</v>
      </c>
      <c r="D10874" s="2" t="str">
        <f>"人民币"</f>
        <v>人民币</v>
      </c>
      <c r="E10874" s="2">
        <v>24.605</v>
      </c>
      <c r="F10874" s="2">
        <v>-394.99</v>
      </c>
      <c r="G10874" s="2">
        <v>-8.03</v>
      </c>
      <c r="H10874" s="2"/>
      <c r="I10874" s="2">
        <v>4526</v>
      </c>
      <c r="J10874" s="2">
        <v>22.63</v>
      </c>
      <c r="K10874" s="2">
        <v>0</v>
      </c>
      <c r="L10874" s="2">
        <v>0</v>
      </c>
      <c r="M10874" s="2" t="str">
        <f>"600266"</f>
        <v>600266</v>
      </c>
      <c r="N10874" s="2" t="str">
        <f t="shared" ref="N10874:N10876" si="3245">"A453612732"</f>
        <v>A453612732</v>
      </c>
      <c r="O10874" s="2" t="str">
        <f>"4920.99"</f>
        <v>4920.99</v>
      </c>
      <c r="P10874" s="2">
        <v>28</v>
      </c>
      <c r="Q10874" s="2">
        <f>P10874*B10874</f>
        <v>5600</v>
      </c>
      <c r="R10874" s="2">
        <f>(Q10874-O10874)/O10874*100</f>
        <v>13.7982397850839</v>
      </c>
    </row>
    <row r="10875" spans="1:18">
      <c r="A10875" s="2" t="str">
        <f>"上汽集团"</f>
        <v>上汽集团</v>
      </c>
      <c r="B10875" s="2">
        <v>200</v>
      </c>
      <c r="C10875" s="2">
        <v>200</v>
      </c>
      <c r="D10875" s="2" t="str">
        <f>"人民币"</f>
        <v>人民币</v>
      </c>
      <c r="E10875" s="2">
        <v>24.736</v>
      </c>
      <c r="F10875" s="2">
        <v>-449.12</v>
      </c>
      <c r="G10875" s="2">
        <v>-9.08</v>
      </c>
      <c r="H10875" s="2"/>
      <c r="I10875" s="2">
        <v>4498</v>
      </c>
      <c r="J10875" s="2">
        <v>22.49</v>
      </c>
      <c r="K10875" s="2">
        <v>0</v>
      </c>
      <c r="L10875" s="2">
        <v>0</v>
      </c>
      <c r="M10875" s="2" t="str">
        <f>"600104"</f>
        <v>600104</v>
      </c>
      <c r="N10875" s="2" t="str">
        <f>"A453612732"</f>
        <v>A453612732</v>
      </c>
      <c r="O10875" s="2" t="str">
        <f>"4947.12"</f>
        <v>4947.12</v>
      </c>
      <c r="P10875" s="2">
        <v>35</v>
      </c>
      <c r="Q10875" s="2">
        <f>P10875*B10875</f>
        <v>7000</v>
      </c>
      <c r="R10875" s="2">
        <f>(Q10875-O10875)/O10875*100</f>
        <v>41.4964666310904</v>
      </c>
    </row>
    <row r="10876" spans="1:18">
      <c r="A10876" s="2" t="str">
        <f>"中海集运"</f>
        <v>中海集运</v>
      </c>
      <c r="B10876" s="2">
        <v>400</v>
      </c>
      <c r="C10876" s="2">
        <v>400</v>
      </c>
      <c r="D10876" s="2" t="str">
        <f>"人民币"</f>
        <v>人民币</v>
      </c>
      <c r="E10876" s="2">
        <v>9.099</v>
      </c>
      <c r="F10876" s="2">
        <v>-167.68</v>
      </c>
      <c r="G10876" s="2">
        <v>-4.6</v>
      </c>
      <c r="H10876" s="2"/>
      <c r="I10876" s="2">
        <v>3472</v>
      </c>
      <c r="J10876" s="2">
        <v>8.68</v>
      </c>
      <c r="K10876" s="2">
        <v>0</v>
      </c>
      <c r="L10876" s="2">
        <v>0</v>
      </c>
      <c r="M10876" s="2" t="str">
        <f>"601866"</f>
        <v>601866</v>
      </c>
      <c r="N10876" s="2" t="str">
        <f>"A453612732"</f>
        <v>A453612732</v>
      </c>
      <c r="O10876" s="2" t="str">
        <f>"3639.68"</f>
        <v>3639.68</v>
      </c>
      <c r="P10876" s="2">
        <v>12</v>
      </c>
      <c r="Q10876" s="2">
        <f>P10876*B10876</f>
        <v>4800</v>
      </c>
      <c r="R10876" s="2">
        <f>(Q10876-O10876)/O10876*100</f>
        <v>31.8797256901706</v>
      </c>
    </row>
    <row r="10877" spans="1:18">
      <c r="A10877" s="2" t="str">
        <f>"中航军B"</f>
        <v>中航军B</v>
      </c>
      <c r="B10877" s="2">
        <v>3000</v>
      </c>
      <c r="C10877" s="2">
        <v>3000</v>
      </c>
      <c r="D10877" s="2" t="str">
        <f>"人民币"</f>
        <v>人民币</v>
      </c>
      <c r="E10877" s="2">
        <v>0.972</v>
      </c>
      <c r="F10877" s="2">
        <v>-62</v>
      </c>
      <c r="G10877" s="2">
        <v>-2.16</v>
      </c>
      <c r="H10877" s="2"/>
      <c r="I10877" s="2">
        <v>2853</v>
      </c>
      <c r="J10877" s="2">
        <v>0.951</v>
      </c>
      <c r="K10877" s="2">
        <v>0</v>
      </c>
      <c r="L10877" s="2">
        <v>0</v>
      </c>
      <c r="M10877" s="2" t="str">
        <f>"150222"</f>
        <v>150222</v>
      </c>
      <c r="N10877" s="2" t="str">
        <f>"0157472516"</f>
        <v>0157472516</v>
      </c>
      <c r="O10877" s="2" t="str">
        <f>"2915.00"</f>
        <v>2915.00</v>
      </c>
      <c r="P10877" s="2">
        <v>1.1</v>
      </c>
      <c r="Q10877" s="2">
        <f>P10877*B10877</f>
        <v>3300</v>
      </c>
      <c r="R10877" s="2">
        <f>(Q10877-O10877)/O10877*100</f>
        <v>13.2075471698113</v>
      </c>
    </row>
    <row r="10878" spans="1:18">
      <c r="A10878" s="2" t="str">
        <f>"华贸物流"</f>
        <v>华贸物流</v>
      </c>
      <c r="B10878" s="2">
        <v>200</v>
      </c>
      <c r="C10878" s="2">
        <v>200</v>
      </c>
      <c r="D10878" s="2" t="str">
        <f>"人民币"</f>
        <v>人民币</v>
      </c>
      <c r="E10878" s="2">
        <v>16.576</v>
      </c>
      <c r="F10878" s="2">
        <v>-473.12</v>
      </c>
      <c r="G10878" s="2">
        <v>-14.27</v>
      </c>
      <c r="H10878" s="2"/>
      <c r="I10878" s="2">
        <v>2842</v>
      </c>
      <c r="J10878" s="2">
        <v>14.21</v>
      </c>
      <c r="K10878" s="2">
        <v>0</v>
      </c>
      <c r="L10878" s="2">
        <v>0</v>
      </c>
      <c r="M10878" s="2" t="str">
        <f>"603128"</f>
        <v>603128</v>
      </c>
      <c r="N10878" s="2" t="str">
        <f t="shared" ref="N10878:N10881" si="3246">"A453612732"</f>
        <v>A453612732</v>
      </c>
      <c r="O10878" s="2" t="str">
        <f>"3315.12"</f>
        <v>3315.12</v>
      </c>
      <c r="P10878" s="2">
        <v>20</v>
      </c>
      <c r="Q10878" s="2">
        <f>P10878*B10878</f>
        <v>4000</v>
      </c>
      <c r="R10878" s="2">
        <f>(Q10878-O10878)/O10878*100</f>
        <v>20.6592823185888</v>
      </c>
    </row>
    <row r="10879" spans="1:18">
      <c r="A10879" s="2" t="str">
        <f>"盛达矿业"</f>
        <v>盛达矿业</v>
      </c>
      <c r="B10879" s="2">
        <v>100</v>
      </c>
      <c r="C10879" s="2">
        <v>100</v>
      </c>
      <c r="D10879" s="2" t="str">
        <f>"人民币"</f>
        <v>人民币</v>
      </c>
      <c r="E10879" s="2">
        <v>38.308</v>
      </c>
      <c r="F10879" s="2">
        <v>-1175.77</v>
      </c>
      <c r="G10879" s="2">
        <v>-30.69</v>
      </c>
      <c r="H10879" s="2"/>
      <c r="I10879" s="2">
        <v>2655</v>
      </c>
      <c r="J10879" s="2">
        <v>26.55</v>
      </c>
      <c r="K10879" s="2">
        <v>0</v>
      </c>
      <c r="L10879" s="2">
        <v>100</v>
      </c>
      <c r="M10879" s="2" t="str">
        <f>"000603"</f>
        <v>000603</v>
      </c>
      <c r="N10879" s="2" t="str">
        <f>"0157472516"</f>
        <v>0157472516</v>
      </c>
      <c r="O10879" s="2" t="str">
        <f>"3830.77"</f>
        <v>3830.77</v>
      </c>
      <c r="P10879" s="2">
        <v>40</v>
      </c>
      <c r="Q10879" s="2">
        <f>P10879*B10879</f>
        <v>4000</v>
      </c>
      <c r="R10879" s="2">
        <f>(Q10879-O10879)/O10879*100</f>
        <v>4.41764971533138</v>
      </c>
    </row>
    <row r="10880" spans="1:18">
      <c r="A10880" s="2" t="str">
        <f>"大众交通"</f>
        <v>大众交通</v>
      </c>
      <c r="B10880" s="2">
        <v>100</v>
      </c>
      <c r="C10880" s="2">
        <v>100</v>
      </c>
      <c r="D10880" s="2" t="str">
        <f>"人民币"</f>
        <v>人民币</v>
      </c>
      <c r="E10880" s="2">
        <v>30.941</v>
      </c>
      <c r="F10880" s="2">
        <v>-1037.13</v>
      </c>
      <c r="G10880" s="2">
        <v>-33.52</v>
      </c>
      <c r="H10880" s="2"/>
      <c r="I10880" s="2">
        <v>2057</v>
      </c>
      <c r="J10880" s="2">
        <v>20.57</v>
      </c>
      <c r="K10880" s="2">
        <v>0</v>
      </c>
      <c r="L10880" s="2">
        <v>0</v>
      </c>
      <c r="M10880" s="2" t="str">
        <f>"600611"</f>
        <v>600611</v>
      </c>
      <c r="N10880" s="2" t="str">
        <f>"A453612732"</f>
        <v>A453612732</v>
      </c>
      <c r="O10880" s="2" t="str">
        <f>"3094.13"</f>
        <v>3094.13</v>
      </c>
      <c r="P10880" s="2">
        <v>28</v>
      </c>
      <c r="Q10880" s="2">
        <f>P10880*B10880</f>
        <v>2800</v>
      </c>
      <c r="R10880" s="2">
        <f>(Q10880-O10880)/O10880*100</f>
        <v>-9.50606470962759</v>
      </c>
    </row>
    <row r="10881" spans="1:18">
      <c r="A10881" s="2" t="str">
        <f>"中国中车"</f>
        <v>中国中车</v>
      </c>
      <c r="B10881" s="2">
        <v>100</v>
      </c>
      <c r="C10881" s="2">
        <v>100</v>
      </c>
      <c r="D10881" s="2" t="str">
        <f>"人民币"</f>
        <v>人民币</v>
      </c>
      <c r="E10881" s="2">
        <v>26.395</v>
      </c>
      <c r="F10881" s="2">
        <v>-631.5</v>
      </c>
      <c r="G10881" s="2">
        <v>-23.92</v>
      </c>
      <c r="H10881" s="2"/>
      <c r="I10881" s="2">
        <v>2008</v>
      </c>
      <c r="J10881" s="2">
        <v>20.08</v>
      </c>
      <c r="K10881" s="2">
        <v>0</v>
      </c>
      <c r="L10881" s="2">
        <v>100</v>
      </c>
      <c r="M10881" s="2" t="str">
        <f>"601766"</f>
        <v>601766</v>
      </c>
      <c r="N10881" s="2" t="str">
        <f>"A453612732"</f>
        <v>A453612732</v>
      </c>
      <c r="O10881" s="2" t="str">
        <f>"2639.50"</f>
        <v>2639.50</v>
      </c>
      <c r="P10881" s="2">
        <v>30</v>
      </c>
      <c r="Q10881" s="2">
        <f>P10881*B10881</f>
        <v>3000</v>
      </c>
      <c r="R10881" s="2">
        <f>(Q10881-O10881)/O10881*100</f>
        <v>13.6578897518469</v>
      </c>
    </row>
    <row r="10882" spans="1:18">
      <c r="A10882" s="2" t="s">
        <v>8</v>
      </c>
      <c r="B10882" s="2" t="s">
        <v>9</v>
      </c>
      <c r="C10882" s="4" t="s">
        <v>10</v>
      </c>
      <c r="D10882" s="4"/>
      <c r="E10882" s="4"/>
      <c r="F10882" s="2"/>
      <c r="G10882" s="2">
        <f>SUM(G10866:G10881)</f>
        <v>-178.38</v>
      </c>
      <c r="H10882" s="2"/>
      <c r="I10882" s="2"/>
      <c r="J10882" s="2"/>
      <c r="K10882" s="2"/>
      <c r="L10882" s="2"/>
      <c r="M10882" s="2"/>
      <c r="N10882" s="2"/>
      <c r="O10882" s="2"/>
      <c r="P10882" s="2"/>
      <c r="Q10882" s="2">
        <f>SUM(Q10866:Q10881)</f>
        <v>134800</v>
      </c>
      <c r="R10882" s="2"/>
    </row>
    <row r="10883" customFormat="1" spans="3:8">
      <c r="C10883" s="5"/>
      <c r="D10883" s="5"/>
      <c r="E10883" s="5"/>
      <c r="H10883" s="6">
        <v>42257</v>
      </c>
    </row>
    <row r="10884" customFormat="1" spans="10:10">
      <c r="J10884" s="6">
        <f>H10883+1</f>
        <v>42258</v>
      </c>
    </row>
    <row r="10885" customFormat="1" spans="2:11">
      <c r="B10885" t="s">
        <v>11</v>
      </c>
      <c r="K10885" s="7">
        <f ca="1">NOW()</f>
        <v>42259.9654398148</v>
      </c>
    </row>
    <row r="10886" customFormat="1" spans="9:9">
      <c r="I10886" t="e">
        <f>D10878+1</f>
        <v>#VALUE!</v>
      </c>
    </row>
    <row r="10887" customFormat="1"/>
    <row r="10888" spans="1:18">
      <c r="A10888" s="2" t="s">
        <v>0</v>
      </c>
      <c r="B10888" s="2" t="str">
        <f>"证券数量"</f>
        <v>证券数量</v>
      </c>
      <c r="C10888" s="2" t="s">
        <v>1</v>
      </c>
      <c r="D10888" s="2" t="str">
        <f>"价格币种"</f>
        <v>价格币种</v>
      </c>
      <c r="E10888" s="2" t="str">
        <f>"成本价"</f>
        <v>成本价</v>
      </c>
      <c r="F10888" s="2" t="str">
        <f>"浮动盈亏"</f>
        <v>浮动盈亏</v>
      </c>
      <c r="G10888" s="2" t="str">
        <f>"盈亏比例(%)"</f>
        <v>盈亏比例(%)</v>
      </c>
      <c r="H10888" s="2" t="str">
        <f>"折算汇率"</f>
        <v>折算汇率</v>
      </c>
      <c r="I10888" s="2" t="str">
        <f>"最新市值"</f>
        <v>最新市值</v>
      </c>
      <c r="J10888" s="2" t="str">
        <f>"当前价"</f>
        <v>当前价</v>
      </c>
      <c r="K10888" s="2" t="str">
        <f>"今买数量"</f>
        <v>今买数量</v>
      </c>
      <c r="L10888" s="2" t="str">
        <f>"今卖数量"</f>
        <v>今卖数量</v>
      </c>
      <c r="M10888" s="2" t="str">
        <f>"证券代码"</f>
        <v>证券代码</v>
      </c>
      <c r="N10888" s="2" t="str">
        <f>"股东代码"</f>
        <v>股东代码</v>
      </c>
      <c r="O10888" s="2" t="str">
        <f>"成本金额"</f>
        <v>成本金额</v>
      </c>
      <c r="P10888" s="2" t="s">
        <v>2</v>
      </c>
      <c r="Q10888" s="2"/>
      <c r="R10888" s="2" t="s">
        <v>3</v>
      </c>
    </row>
    <row r="10889" spans="1:18">
      <c r="A10889" s="2" t="s">
        <v>4</v>
      </c>
      <c r="B10889" s="9" t="s">
        <v>5</v>
      </c>
      <c r="C10889" s="9" t="s">
        <v>5</v>
      </c>
      <c r="D10889" s="2" t="str">
        <f t="shared" ref="D10889:D10904" si="3247">"人民币"</f>
        <v>人民币</v>
      </c>
      <c r="E10889" s="2">
        <v>19.758</v>
      </c>
      <c r="F10889" s="2">
        <v>-1294.53</v>
      </c>
      <c r="G10889" s="2">
        <v>-8.19</v>
      </c>
      <c r="H10889" s="9" t="s">
        <v>6</v>
      </c>
      <c r="I10889" s="2">
        <v>14512</v>
      </c>
      <c r="J10889" s="2">
        <v>18.14</v>
      </c>
      <c r="K10889" s="2">
        <v>0</v>
      </c>
      <c r="L10889" s="2">
        <v>0</v>
      </c>
      <c r="M10889" s="2" t="str">
        <f>"000936"</f>
        <v>000936</v>
      </c>
      <c r="N10889" s="2" t="str">
        <f t="shared" ref="N10889:N10892" si="3248">"0157472516"</f>
        <v>0157472516</v>
      </c>
      <c r="O10889" s="2" t="str">
        <f>"15806.53"</f>
        <v>15806.53</v>
      </c>
      <c r="P10889" s="2">
        <v>30</v>
      </c>
      <c r="Q10889" s="2">
        <f t="shared" ref="Q10889:Q10904" si="3249">P10889*B10889</f>
        <v>24000</v>
      </c>
      <c r="R10889" s="2">
        <f t="shared" ref="R10889:R10904" si="3250">(Q10889-O10889)/O10889*100</f>
        <v>51.835981711356</v>
      </c>
    </row>
    <row r="10890" spans="1:18">
      <c r="A10890" s="2" t="str">
        <f>"创业板B"</f>
        <v>创业板B</v>
      </c>
      <c r="B10890" s="2">
        <v>10000</v>
      </c>
      <c r="C10890" s="2">
        <v>10000</v>
      </c>
      <c r="D10890" s="2" t="str">
        <f>"人民币"</f>
        <v>人民币</v>
      </c>
      <c r="E10890" s="2">
        <v>1.116</v>
      </c>
      <c r="F10890" s="2">
        <v>-927.5</v>
      </c>
      <c r="G10890" s="2">
        <v>-8.33</v>
      </c>
      <c r="H10890" s="2"/>
      <c r="I10890" s="2">
        <v>10230</v>
      </c>
      <c r="J10890" s="2">
        <v>1.023</v>
      </c>
      <c r="K10890" s="2">
        <v>0</v>
      </c>
      <c r="L10890" s="2">
        <v>0</v>
      </c>
      <c r="M10890" s="2" t="str">
        <f>"150153"</f>
        <v>150153</v>
      </c>
      <c r="N10890" s="2" t="str">
        <f>"0157472516"</f>
        <v>0157472516</v>
      </c>
      <c r="O10890" s="2" t="str">
        <f>"11157.50"</f>
        <v>11157.50</v>
      </c>
      <c r="P10890" s="2">
        <v>1.3</v>
      </c>
      <c r="Q10890" s="2">
        <f>P10890*B10890</f>
        <v>13000</v>
      </c>
      <c r="R10890" s="2">
        <f>(Q10890-O10890)/O10890*100</f>
        <v>16.5135559041004</v>
      </c>
    </row>
    <row r="10891" spans="1:18">
      <c r="A10891" s="2" t="s">
        <v>7</v>
      </c>
      <c r="B10891" s="2">
        <v>600</v>
      </c>
      <c r="C10891" s="2">
        <v>600</v>
      </c>
      <c r="D10891" s="2" t="str">
        <f>"人民币"</f>
        <v>人民币</v>
      </c>
      <c r="E10891" s="2">
        <v>17.548</v>
      </c>
      <c r="F10891" s="2">
        <v>-310.88</v>
      </c>
      <c r="G10891" s="2">
        <v>-2.95</v>
      </c>
      <c r="H10891" s="2"/>
      <c r="I10891" s="2">
        <v>10218</v>
      </c>
      <c r="J10891" s="2">
        <v>17.03</v>
      </c>
      <c r="K10891" s="2">
        <v>0</v>
      </c>
      <c r="L10891" s="2">
        <v>0</v>
      </c>
      <c r="M10891" s="2" t="str">
        <f>"600008"</f>
        <v>600008</v>
      </c>
      <c r="N10891" s="2" t="str">
        <f t="shared" ref="N10891:N10894" si="3251">"A453612732"</f>
        <v>A453612732</v>
      </c>
      <c r="O10891" s="2" t="str">
        <f>"10528.88"</f>
        <v>10528.88</v>
      </c>
      <c r="P10891" s="2">
        <v>25</v>
      </c>
      <c r="Q10891" s="2">
        <f>P10891*B10891</f>
        <v>15000</v>
      </c>
      <c r="R10891" s="2">
        <f>(Q10891-O10891)/O10891*100</f>
        <v>42.4652954540274</v>
      </c>
    </row>
    <row r="10892" spans="1:18">
      <c r="A10892" s="2" t="str">
        <f>"华英农业"</f>
        <v>华英农业</v>
      </c>
      <c r="B10892" s="2">
        <v>600</v>
      </c>
      <c r="C10892" s="2">
        <v>300</v>
      </c>
      <c r="D10892" s="2" t="str">
        <f>"人民币"</f>
        <v>人民币</v>
      </c>
      <c r="E10892" s="2">
        <v>14.948</v>
      </c>
      <c r="F10892" s="2">
        <v>-418.66</v>
      </c>
      <c r="G10892" s="2">
        <v>-4.67</v>
      </c>
      <c r="H10892" s="2"/>
      <c r="I10892" s="2">
        <v>8550</v>
      </c>
      <c r="J10892" s="2">
        <v>14.25</v>
      </c>
      <c r="K10892" s="2">
        <v>300</v>
      </c>
      <c r="L10892" s="2">
        <v>0</v>
      </c>
      <c r="M10892" s="2" t="str">
        <f>"002321"</f>
        <v>002321</v>
      </c>
      <c r="N10892" s="2" t="str">
        <f>"0157472516"</f>
        <v>0157472516</v>
      </c>
      <c r="O10892" s="2" t="str">
        <f>"8968.66"</f>
        <v>8968.66</v>
      </c>
      <c r="P10892" s="2">
        <v>25</v>
      </c>
      <c r="Q10892" s="2">
        <f>P10892*B10892</f>
        <v>15000</v>
      </c>
      <c r="R10892" s="2">
        <f>(Q10892-O10892)/O10892*100</f>
        <v>67.2490650777262</v>
      </c>
    </row>
    <row r="10893" spans="1:18">
      <c r="A10893" s="2" t="str">
        <f>"*ST阳化"</f>
        <v>*ST阳化</v>
      </c>
      <c r="B10893" s="2">
        <v>900</v>
      </c>
      <c r="C10893" s="2">
        <v>600</v>
      </c>
      <c r="D10893" s="2" t="str">
        <f>"人民币"</f>
        <v>人民币</v>
      </c>
      <c r="E10893" s="2">
        <v>7.599</v>
      </c>
      <c r="F10893" s="2">
        <v>-80.2</v>
      </c>
      <c r="G10893" s="2">
        <v>-1.17</v>
      </c>
      <c r="H10893" s="2"/>
      <c r="I10893" s="2">
        <v>6759</v>
      </c>
      <c r="J10893" s="2">
        <v>7.51</v>
      </c>
      <c r="K10893" s="2">
        <v>300</v>
      </c>
      <c r="L10893" s="2">
        <v>0</v>
      </c>
      <c r="M10893" s="2" t="str">
        <f>"600691"</f>
        <v>600691</v>
      </c>
      <c r="N10893" s="2" t="str">
        <f>"A453612732"</f>
        <v>A453612732</v>
      </c>
      <c r="O10893" s="2" t="str">
        <f>"6839.20"</f>
        <v>6839.20</v>
      </c>
      <c r="P10893" s="2">
        <v>11</v>
      </c>
      <c r="Q10893" s="2">
        <f>P10893*B10893</f>
        <v>9900</v>
      </c>
      <c r="R10893" s="2">
        <f>(Q10893-O10893)/O10893*100</f>
        <v>44.7537723710376</v>
      </c>
    </row>
    <row r="10894" spans="1:18">
      <c r="A10894" s="2" t="str">
        <f>"雪峰科技"</f>
        <v>雪峰科技</v>
      </c>
      <c r="B10894" s="2">
        <v>200</v>
      </c>
      <c r="C10894" s="2">
        <v>100</v>
      </c>
      <c r="D10894" s="2" t="str">
        <f>"人民币"</f>
        <v>人民币</v>
      </c>
      <c r="E10894" s="2">
        <v>37.898</v>
      </c>
      <c r="F10894" s="2">
        <v>-1239.59</v>
      </c>
      <c r="G10894" s="2">
        <v>-16.35</v>
      </c>
      <c r="H10894" s="2"/>
      <c r="I10894" s="2">
        <v>6340</v>
      </c>
      <c r="J10894" s="2">
        <v>31.7</v>
      </c>
      <c r="K10894" s="2">
        <v>100</v>
      </c>
      <c r="L10894" s="2">
        <v>0</v>
      </c>
      <c r="M10894" s="2" t="str">
        <f>"603227"</f>
        <v>603227</v>
      </c>
      <c r="N10894" s="2" t="str">
        <f>"A453612732"</f>
        <v>A453612732</v>
      </c>
      <c r="O10894" s="2" t="str">
        <f>"7579.59"</f>
        <v>7579.59</v>
      </c>
      <c r="P10894" s="2">
        <v>42</v>
      </c>
      <c r="Q10894" s="2">
        <f>P10894*B10894</f>
        <v>8400</v>
      </c>
      <c r="R10894" s="2">
        <f>(Q10894-O10894)/O10894*100</f>
        <v>10.8239363870605</v>
      </c>
    </row>
    <row r="10895" spans="1:18">
      <c r="A10895" s="2" t="str">
        <f>"三花股份"</f>
        <v>三花股份</v>
      </c>
      <c r="B10895" s="2">
        <v>400</v>
      </c>
      <c r="C10895" s="2">
        <v>400</v>
      </c>
      <c r="D10895" s="2" t="str">
        <f>"人民币"</f>
        <v>人民币</v>
      </c>
      <c r="E10895" s="2">
        <v>13.737</v>
      </c>
      <c r="F10895" s="2">
        <v>69.25</v>
      </c>
      <c r="G10895" s="2">
        <v>1.26</v>
      </c>
      <c r="H10895" s="2"/>
      <c r="I10895" s="2">
        <v>5564</v>
      </c>
      <c r="J10895" s="2">
        <v>13.91</v>
      </c>
      <c r="K10895" s="2">
        <v>0</v>
      </c>
      <c r="L10895" s="2">
        <v>0</v>
      </c>
      <c r="M10895" s="2" t="str">
        <f>"002050"</f>
        <v>002050</v>
      </c>
      <c r="N10895" s="2" t="str">
        <f t="shared" ref="N10895:N10900" si="3252">"0157472516"</f>
        <v>0157472516</v>
      </c>
      <c r="O10895" s="2" t="str">
        <f>"5494.75"</f>
        <v>5494.75</v>
      </c>
      <c r="P10895" s="2">
        <v>20</v>
      </c>
      <c r="Q10895" s="2">
        <f>P10895*B10895</f>
        <v>8000</v>
      </c>
      <c r="R10895" s="2">
        <f>(Q10895-O10895)/O10895*100</f>
        <v>45.5935210883116</v>
      </c>
    </row>
    <row r="10896" spans="1:18">
      <c r="A10896" s="2" t="str">
        <f>"农 产 品"</f>
        <v>农 产 品</v>
      </c>
      <c r="B10896" s="2">
        <v>200</v>
      </c>
      <c r="C10896" s="2">
        <v>200</v>
      </c>
      <c r="D10896" s="2" t="str">
        <f>"人民币"</f>
        <v>人民币</v>
      </c>
      <c r="E10896" s="2">
        <v>25.665</v>
      </c>
      <c r="F10896" s="2">
        <v>-601</v>
      </c>
      <c r="G10896" s="2">
        <v>-11.71</v>
      </c>
      <c r="H10896" s="2"/>
      <c r="I10896" s="2">
        <v>4532</v>
      </c>
      <c r="J10896" s="2">
        <v>22.66</v>
      </c>
      <c r="K10896" s="2">
        <v>0</v>
      </c>
      <c r="L10896" s="2">
        <v>0</v>
      </c>
      <c r="M10896" s="2" t="str">
        <f>"000061"</f>
        <v>000061</v>
      </c>
      <c r="N10896" s="2" t="str">
        <f>"0157472516"</f>
        <v>0157472516</v>
      </c>
      <c r="O10896" s="2" t="str">
        <f>"5133.00"</f>
        <v>5133.00</v>
      </c>
      <c r="P10896" s="2">
        <v>35</v>
      </c>
      <c r="Q10896" s="2">
        <f>P10896*B10896</f>
        <v>7000</v>
      </c>
      <c r="R10896" s="2">
        <f>(Q10896-O10896)/O10896*100</f>
        <v>36.3724917202416</v>
      </c>
    </row>
    <row r="10897" spans="1:18">
      <c r="A10897" s="2" t="str">
        <f>"北京城建"</f>
        <v>北京城建</v>
      </c>
      <c r="B10897" s="2">
        <v>200</v>
      </c>
      <c r="C10897" s="2">
        <v>200</v>
      </c>
      <c r="D10897" s="2" t="str">
        <f>"人民币"</f>
        <v>人民币</v>
      </c>
      <c r="E10897" s="2">
        <v>24.605</v>
      </c>
      <c r="F10897" s="2">
        <v>-394.99</v>
      </c>
      <c r="G10897" s="2">
        <v>-8.03</v>
      </c>
      <c r="H10897" s="2"/>
      <c r="I10897" s="2">
        <v>4526</v>
      </c>
      <c r="J10897" s="2">
        <v>22.63</v>
      </c>
      <c r="K10897" s="2">
        <v>0</v>
      </c>
      <c r="L10897" s="2">
        <v>0</v>
      </c>
      <c r="M10897" s="2" t="str">
        <f>"600266"</f>
        <v>600266</v>
      </c>
      <c r="N10897" s="2" t="str">
        <f t="shared" ref="N10897:N10899" si="3253">"A453612732"</f>
        <v>A453612732</v>
      </c>
      <c r="O10897" s="2" t="str">
        <f>"4920.99"</f>
        <v>4920.99</v>
      </c>
      <c r="P10897" s="2">
        <v>28</v>
      </c>
      <c r="Q10897" s="2">
        <f>P10897*B10897</f>
        <v>5600</v>
      </c>
      <c r="R10897" s="2">
        <f>(Q10897-O10897)/O10897*100</f>
        <v>13.7982397850839</v>
      </c>
    </row>
    <row r="10898" spans="1:18">
      <c r="A10898" s="2" t="str">
        <f>"上汽集团"</f>
        <v>上汽集团</v>
      </c>
      <c r="B10898" s="2">
        <v>200</v>
      </c>
      <c r="C10898" s="2">
        <v>200</v>
      </c>
      <c r="D10898" s="2" t="str">
        <f>"人民币"</f>
        <v>人民币</v>
      </c>
      <c r="E10898" s="2">
        <v>24.736</v>
      </c>
      <c r="F10898" s="2">
        <v>-449.12</v>
      </c>
      <c r="G10898" s="2">
        <v>-9.08</v>
      </c>
      <c r="H10898" s="2"/>
      <c r="I10898" s="2">
        <v>4498</v>
      </c>
      <c r="J10898" s="2">
        <v>22.49</v>
      </c>
      <c r="K10898" s="2">
        <v>0</v>
      </c>
      <c r="L10898" s="2">
        <v>0</v>
      </c>
      <c r="M10898" s="2" t="str">
        <f>"600104"</f>
        <v>600104</v>
      </c>
      <c r="N10898" s="2" t="str">
        <f>"A453612732"</f>
        <v>A453612732</v>
      </c>
      <c r="O10898" s="2" t="str">
        <f>"4947.12"</f>
        <v>4947.12</v>
      </c>
      <c r="P10898" s="2">
        <v>35</v>
      </c>
      <c r="Q10898" s="2">
        <f>P10898*B10898</f>
        <v>7000</v>
      </c>
      <c r="R10898" s="2">
        <f>(Q10898-O10898)/O10898*100</f>
        <v>41.4964666310904</v>
      </c>
    </row>
    <row r="10899" spans="1:18">
      <c r="A10899" s="2" t="str">
        <f>"中海集运"</f>
        <v>中海集运</v>
      </c>
      <c r="B10899" s="2">
        <v>400</v>
      </c>
      <c r="C10899" s="2">
        <v>400</v>
      </c>
      <c r="D10899" s="2" t="str">
        <f>"人民币"</f>
        <v>人民币</v>
      </c>
      <c r="E10899" s="2">
        <v>9.099</v>
      </c>
      <c r="F10899" s="2">
        <v>-167.68</v>
      </c>
      <c r="G10899" s="2">
        <v>-4.6</v>
      </c>
      <c r="H10899" s="2"/>
      <c r="I10899" s="2">
        <v>3472</v>
      </c>
      <c r="J10899" s="2">
        <v>8.68</v>
      </c>
      <c r="K10899" s="2">
        <v>0</v>
      </c>
      <c r="L10899" s="2">
        <v>0</v>
      </c>
      <c r="M10899" s="2" t="str">
        <f>"601866"</f>
        <v>601866</v>
      </c>
      <c r="N10899" s="2" t="str">
        <f>"A453612732"</f>
        <v>A453612732</v>
      </c>
      <c r="O10899" s="2" t="str">
        <f>"3639.68"</f>
        <v>3639.68</v>
      </c>
      <c r="P10899" s="2">
        <v>12</v>
      </c>
      <c r="Q10899" s="2">
        <f>P10899*B10899</f>
        <v>4800</v>
      </c>
      <c r="R10899" s="2">
        <f>(Q10899-O10899)/O10899*100</f>
        <v>31.8797256901706</v>
      </c>
    </row>
    <row r="10900" spans="1:18">
      <c r="A10900" s="2" t="str">
        <f>"中航军B"</f>
        <v>中航军B</v>
      </c>
      <c r="B10900" s="2">
        <v>3000</v>
      </c>
      <c r="C10900" s="2">
        <v>3000</v>
      </c>
      <c r="D10900" s="2" t="str">
        <f>"人民币"</f>
        <v>人民币</v>
      </c>
      <c r="E10900" s="2">
        <v>0.972</v>
      </c>
      <c r="F10900" s="2">
        <v>-62</v>
      </c>
      <c r="G10900" s="2">
        <v>-2.16</v>
      </c>
      <c r="H10900" s="2"/>
      <c r="I10900" s="2">
        <v>2853</v>
      </c>
      <c r="J10900" s="2">
        <v>0.951</v>
      </c>
      <c r="K10900" s="2">
        <v>0</v>
      </c>
      <c r="L10900" s="2">
        <v>0</v>
      </c>
      <c r="M10900" s="2" t="str">
        <f>"150222"</f>
        <v>150222</v>
      </c>
      <c r="N10900" s="2" t="str">
        <f>"0157472516"</f>
        <v>0157472516</v>
      </c>
      <c r="O10900" s="2" t="str">
        <f>"2915.00"</f>
        <v>2915.00</v>
      </c>
      <c r="P10900" s="2">
        <v>1.1</v>
      </c>
      <c r="Q10900" s="2">
        <f>P10900*B10900</f>
        <v>3300</v>
      </c>
      <c r="R10900" s="2">
        <f>(Q10900-O10900)/O10900*100</f>
        <v>13.2075471698113</v>
      </c>
    </row>
    <row r="10901" spans="1:18">
      <c r="A10901" s="2" t="str">
        <f>"华贸物流"</f>
        <v>华贸物流</v>
      </c>
      <c r="B10901" s="2">
        <v>200</v>
      </c>
      <c r="C10901" s="2">
        <v>200</v>
      </c>
      <c r="D10901" s="2" t="str">
        <f>"人民币"</f>
        <v>人民币</v>
      </c>
      <c r="E10901" s="2">
        <v>16.576</v>
      </c>
      <c r="F10901" s="2">
        <v>-473.12</v>
      </c>
      <c r="G10901" s="2">
        <v>-14.27</v>
      </c>
      <c r="H10901" s="2"/>
      <c r="I10901" s="2">
        <v>2842</v>
      </c>
      <c r="J10901" s="2">
        <v>14.21</v>
      </c>
      <c r="K10901" s="2">
        <v>0</v>
      </c>
      <c r="L10901" s="2">
        <v>0</v>
      </c>
      <c r="M10901" s="2" t="str">
        <f>"603128"</f>
        <v>603128</v>
      </c>
      <c r="N10901" s="2" t="str">
        <f t="shared" ref="N10901:N10904" si="3254">"A453612732"</f>
        <v>A453612732</v>
      </c>
      <c r="O10901" s="2" t="str">
        <f>"3315.12"</f>
        <v>3315.12</v>
      </c>
      <c r="P10901" s="2">
        <v>20</v>
      </c>
      <c r="Q10901" s="2">
        <f>P10901*B10901</f>
        <v>4000</v>
      </c>
      <c r="R10901" s="2">
        <f>(Q10901-O10901)/O10901*100</f>
        <v>20.6592823185888</v>
      </c>
    </row>
    <row r="10902" spans="1:18">
      <c r="A10902" s="2" t="str">
        <f>"盛达矿业"</f>
        <v>盛达矿业</v>
      </c>
      <c r="B10902" s="2">
        <v>100</v>
      </c>
      <c r="C10902" s="2">
        <v>100</v>
      </c>
      <c r="D10902" s="2" t="str">
        <f>"人民币"</f>
        <v>人民币</v>
      </c>
      <c r="E10902" s="2">
        <v>38.308</v>
      </c>
      <c r="F10902" s="2">
        <v>-1175.77</v>
      </c>
      <c r="G10902" s="2">
        <v>-30.69</v>
      </c>
      <c r="H10902" s="2"/>
      <c r="I10902" s="2">
        <v>2655</v>
      </c>
      <c r="J10902" s="2">
        <v>26.55</v>
      </c>
      <c r="K10902" s="2">
        <v>0</v>
      </c>
      <c r="L10902" s="2">
        <v>100</v>
      </c>
      <c r="M10902" s="2" t="str">
        <f>"000603"</f>
        <v>000603</v>
      </c>
      <c r="N10902" s="2" t="str">
        <f>"0157472516"</f>
        <v>0157472516</v>
      </c>
      <c r="O10902" s="2" t="str">
        <f>"3830.77"</f>
        <v>3830.77</v>
      </c>
      <c r="P10902" s="2">
        <v>40</v>
      </c>
      <c r="Q10902" s="2">
        <f>P10902*B10902</f>
        <v>4000</v>
      </c>
      <c r="R10902" s="2">
        <f>(Q10902-O10902)/O10902*100</f>
        <v>4.41764971533138</v>
      </c>
    </row>
    <row r="10903" spans="1:18">
      <c r="A10903" s="2" t="str">
        <f>"大众交通"</f>
        <v>大众交通</v>
      </c>
      <c r="B10903" s="2">
        <v>100</v>
      </c>
      <c r="C10903" s="2">
        <v>100</v>
      </c>
      <c r="D10903" s="2" t="str">
        <f>"人民币"</f>
        <v>人民币</v>
      </c>
      <c r="E10903" s="2">
        <v>30.941</v>
      </c>
      <c r="F10903" s="2">
        <v>-1037.13</v>
      </c>
      <c r="G10903" s="2">
        <v>-33.52</v>
      </c>
      <c r="H10903" s="2"/>
      <c r="I10903" s="2">
        <v>2057</v>
      </c>
      <c r="J10903" s="2">
        <v>20.57</v>
      </c>
      <c r="K10903" s="2">
        <v>0</v>
      </c>
      <c r="L10903" s="2">
        <v>0</v>
      </c>
      <c r="M10903" s="2" t="str">
        <f>"600611"</f>
        <v>600611</v>
      </c>
      <c r="N10903" s="2" t="str">
        <f>"A453612732"</f>
        <v>A453612732</v>
      </c>
      <c r="O10903" s="2" t="str">
        <f>"3094.13"</f>
        <v>3094.13</v>
      </c>
      <c r="P10903" s="2">
        <v>28</v>
      </c>
      <c r="Q10903" s="2">
        <f>P10903*B10903</f>
        <v>2800</v>
      </c>
      <c r="R10903" s="2">
        <f>(Q10903-O10903)/O10903*100</f>
        <v>-9.50606470962759</v>
      </c>
    </row>
    <row r="10904" spans="1:18">
      <c r="A10904" s="2" t="str">
        <f>"中国中车"</f>
        <v>中国中车</v>
      </c>
      <c r="B10904" s="2">
        <v>100</v>
      </c>
      <c r="C10904" s="2">
        <v>100</v>
      </c>
      <c r="D10904" s="2" t="str">
        <f>"人民币"</f>
        <v>人民币</v>
      </c>
      <c r="E10904" s="2">
        <v>26.395</v>
      </c>
      <c r="F10904" s="2">
        <v>-631.5</v>
      </c>
      <c r="G10904" s="2">
        <v>-23.92</v>
      </c>
      <c r="H10904" s="2"/>
      <c r="I10904" s="2">
        <v>2008</v>
      </c>
      <c r="J10904" s="2">
        <v>20.08</v>
      </c>
      <c r="K10904" s="2">
        <v>0</v>
      </c>
      <c r="L10904" s="2">
        <v>100</v>
      </c>
      <c r="M10904" s="2" t="str">
        <f>"601766"</f>
        <v>601766</v>
      </c>
      <c r="N10904" s="2" t="str">
        <f>"A453612732"</f>
        <v>A453612732</v>
      </c>
      <c r="O10904" s="2" t="str">
        <f>"2639.50"</f>
        <v>2639.50</v>
      </c>
      <c r="P10904" s="2">
        <v>30</v>
      </c>
      <c r="Q10904" s="2">
        <f>P10904*B10904</f>
        <v>3000</v>
      </c>
      <c r="R10904" s="2">
        <f>(Q10904-O10904)/O10904*100</f>
        <v>13.6578897518469</v>
      </c>
    </row>
    <row r="10905" spans="1:18">
      <c r="A10905" s="2" t="s">
        <v>8</v>
      </c>
      <c r="B10905" s="2" t="s">
        <v>9</v>
      </c>
      <c r="C10905" s="4" t="s">
        <v>10</v>
      </c>
      <c r="D10905" s="4"/>
      <c r="E10905" s="4"/>
      <c r="F10905" s="2"/>
      <c r="G10905" s="2">
        <f>SUM(G10889:G10904)</f>
        <v>-178.38</v>
      </c>
      <c r="H10905" s="2"/>
      <c r="I10905" s="2"/>
      <c r="J10905" s="2"/>
      <c r="K10905" s="2"/>
      <c r="L10905" s="2"/>
      <c r="M10905" s="2"/>
      <c r="N10905" s="2"/>
      <c r="O10905" s="2"/>
      <c r="P10905" s="2"/>
      <c r="Q10905" s="2">
        <f>SUM(Q10889:Q10904)</f>
        <v>134800</v>
      </c>
      <c r="R10905" s="2"/>
    </row>
    <row r="10906" customFormat="1" spans="3:8">
      <c r="C10906" s="5"/>
      <c r="D10906" s="5"/>
      <c r="E10906" s="5"/>
      <c r="H10906" s="6">
        <v>42257</v>
      </c>
    </row>
    <row r="10907" spans="2:18">
      <c r="B10907" s="2" t="str">
        <f>"币种"</f>
        <v>币种</v>
      </c>
      <c r="C10907" s="2" t="str">
        <f>"余额"</f>
        <v>余额</v>
      </c>
      <c r="D10907" s="2" t="str">
        <f>"可用"</f>
        <v>可用</v>
      </c>
      <c r="E10907" s="2" t="str">
        <f>"可取"</f>
        <v>可取</v>
      </c>
      <c r="F10907" s="2" t="str">
        <f>"参考市值"</f>
        <v>参考市值</v>
      </c>
      <c r="G10907" s="2" t="str">
        <f>"资产"</f>
        <v>资产</v>
      </c>
      <c r="H10907" s="2" t="str">
        <f>"盈亏"</f>
        <v>盈亏</v>
      </c>
      <c r="I10907" s="2"/>
      <c r="J10907" s="2"/>
      <c r="K10907" s="2"/>
      <c r="L10907" s="2"/>
      <c r="M10907" s="2"/>
      <c r="N10907" s="2"/>
      <c r="O10907" s="2"/>
      <c r="P10907" s="2"/>
      <c r="Q10907" s="2"/>
      <c r="R10907" s="2"/>
    </row>
    <row r="10908" spans="2:18">
      <c r="B10908" s="2" t="str">
        <f>"人民币"</f>
        <v>人民币</v>
      </c>
      <c r="C10908" s="2" t="str">
        <f>"5508.71"</f>
        <v>5508.71</v>
      </c>
      <c r="D10908" s="2" t="str">
        <f>"138.54"</f>
        <v>138.54</v>
      </c>
      <c r="E10908" s="2" t="str">
        <f>"138.54"</f>
        <v>138.54</v>
      </c>
      <c r="F10908" s="2" t="str">
        <f>"91616.00"</f>
        <v>91616.00</v>
      </c>
      <c r="G10908" s="2" t="str">
        <f>"91754.54"</f>
        <v>91754.54</v>
      </c>
      <c r="H10908" s="2" t="str">
        <f>"-9194.42"</f>
        <v>-9194.42</v>
      </c>
      <c r="I10908" s="2"/>
      <c r="J10908" s="2"/>
      <c r="K10908" s="2"/>
      <c r="L10908" s="2"/>
      <c r="M10908" s="2"/>
      <c r="N10908" s="2"/>
      <c r="O10908" s="2"/>
      <c r="P10908" s="2"/>
      <c r="Q10908" s="2"/>
      <c r="R10908" s="2"/>
    </row>
    <row r="10909" spans="2:18"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  <c r="R10909" s="8"/>
    </row>
    <row r="10910" spans="2:19">
      <c r="B10910" s="2" t="s">
        <v>0</v>
      </c>
      <c r="C10910" s="2" t="str">
        <f>"证券数量"</f>
        <v>证券数量</v>
      </c>
      <c r="D10910" s="2" t="s">
        <v>1</v>
      </c>
      <c r="E10910" s="2" t="str">
        <f>"价格币种"</f>
        <v>价格币种</v>
      </c>
      <c r="F10910" s="2" t="str">
        <f>"成本价"</f>
        <v>成本价</v>
      </c>
      <c r="G10910" s="2" t="str">
        <f>"浮动盈亏"</f>
        <v>浮动盈亏</v>
      </c>
      <c r="H10910" s="2" t="str">
        <f>"盈亏比例(%)"</f>
        <v>盈亏比例(%)</v>
      </c>
      <c r="I10910" s="2" t="str">
        <f>"折算汇率"</f>
        <v>折算汇率</v>
      </c>
      <c r="J10910" s="2" t="str">
        <f>"最新市值"</f>
        <v>最新市值</v>
      </c>
      <c r="K10910" s="2" t="str">
        <f>"当前价"</f>
        <v>当前价</v>
      </c>
      <c r="L10910" s="2" t="str">
        <f>"今买数量"</f>
        <v>今买数量</v>
      </c>
      <c r="M10910" s="2" t="str">
        <f>"今卖数量"</f>
        <v>今卖数量</v>
      </c>
      <c r="N10910" s="2" t="str">
        <f>"证券代码"</f>
        <v>证券代码</v>
      </c>
      <c r="O10910" s="2" t="str">
        <f>"股东代码"</f>
        <v>股东代码</v>
      </c>
      <c r="P10910" s="2" t="str">
        <f>"成本金额"</f>
        <v>成本金额</v>
      </c>
      <c r="Q10910" s="2" t="s">
        <v>2</v>
      </c>
      <c r="R10910" s="2"/>
      <c r="S10910" s="2" t="s">
        <v>3</v>
      </c>
    </row>
    <row r="10911" spans="2:19">
      <c r="B10911" s="2" t="s">
        <v>4</v>
      </c>
      <c r="C10911" s="9" t="s">
        <v>5</v>
      </c>
      <c r="D10911" s="9" t="s">
        <v>5</v>
      </c>
      <c r="E10911" s="2" t="str">
        <f t="shared" ref="E10911:E10926" si="3255">"人民币"</f>
        <v>人民币</v>
      </c>
      <c r="F10911" s="2">
        <v>19.758</v>
      </c>
      <c r="G10911" s="2">
        <v>-1294.53</v>
      </c>
      <c r="H10911" s="2">
        <v>-8.19</v>
      </c>
      <c r="I10911" s="9" t="s">
        <v>6</v>
      </c>
      <c r="J10911" s="2">
        <v>14512</v>
      </c>
      <c r="K10911" s="2">
        <v>18.14</v>
      </c>
      <c r="L10911" s="2">
        <v>0</v>
      </c>
      <c r="M10911" s="2">
        <v>0</v>
      </c>
      <c r="N10911" s="2" t="str">
        <f>"000936"</f>
        <v>000936</v>
      </c>
      <c r="O10911" s="2" t="str">
        <f t="shared" ref="O10911:O10914" si="3256">"0157472516"</f>
        <v>0157472516</v>
      </c>
      <c r="P10911" s="2" t="str">
        <f>"15806.53"</f>
        <v>15806.53</v>
      </c>
      <c r="Q10911" s="2">
        <v>30</v>
      </c>
      <c r="R10911" s="2">
        <f t="shared" ref="R10911:R10926" si="3257">Q10911*C10911</f>
        <v>24000</v>
      </c>
      <c r="S10911" s="2">
        <f t="shared" ref="S10911:S10926" si="3258">(R10911-P10911)/P10911*100</f>
        <v>51.835981711356</v>
      </c>
    </row>
    <row r="10912" spans="2:19">
      <c r="B10912" s="2" t="str">
        <f>"创业板B"</f>
        <v>创业板B</v>
      </c>
      <c r="C10912" s="2">
        <v>10000</v>
      </c>
      <c r="D10912" s="2">
        <v>10000</v>
      </c>
      <c r="E10912" s="2" t="str">
        <f>"人民币"</f>
        <v>人民币</v>
      </c>
      <c r="F10912" s="2">
        <v>1.116</v>
      </c>
      <c r="G10912" s="2">
        <v>-927.5</v>
      </c>
      <c r="H10912" s="2">
        <v>-8.33</v>
      </c>
      <c r="I10912" s="2"/>
      <c r="J10912" s="2">
        <v>10230</v>
      </c>
      <c r="K10912" s="2">
        <v>1.023</v>
      </c>
      <c r="L10912" s="2">
        <v>0</v>
      </c>
      <c r="M10912" s="2">
        <v>0</v>
      </c>
      <c r="N10912" s="2" t="str">
        <f>"150153"</f>
        <v>150153</v>
      </c>
      <c r="O10912" s="2" t="str">
        <f>"0157472516"</f>
        <v>0157472516</v>
      </c>
      <c r="P10912" s="2" t="str">
        <f>"11157.50"</f>
        <v>11157.50</v>
      </c>
      <c r="Q10912" s="2">
        <v>1.3</v>
      </c>
      <c r="R10912" s="2">
        <f>Q10912*C10912</f>
        <v>13000</v>
      </c>
      <c r="S10912" s="2">
        <f>(R10912-P10912)/P10912*100</f>
        <v>16.5135559041004</v>
      </c>
    </row>
    <row r="10913" spans="2:19">
      <c r="B10913" s="2" t="s">
        <v>7</v>
      </c>
      <c r="C10913" s="2">
        <v>600</v>
      </c>
      <c r="D10913" s="2">
        <v>600</v>
      </c>
      <c r="E10913" s="2" t="str">
        <f>"人民币"</f>
        <v>人民币</v>
      </c>
      <c r="F10913" s="2">
        <v>17.548</v>
      </c>
      <c r="G10913" s="2">
        <v>-310.88</v>
      </c>
      <c r="H10913" s="2">
        <v>-2.95</v>
      </c>
      <c r="I10913" s="2"/>
      <c r="J10913" s="2">
        <v>10218</v>
      </c>
      <c r="K10913" s="2">
        <v>17.03</v>
      </c>
      <c r="L10913" s="2">
        <v>0</v>
      </c>
      <c r="M10913" s="2">
        <v>0</v>
      </c>
      <c r="N10913" s="2" t="str">
        <f>"600008"</f>
        <v>600008</v>
      </c>
      <c r="O10913" s="2" t="str">
        <f t="shared" ref="O10913:O10916" si="3259">"A453612732"</f>
        <v>A453612732</v>
      </c>
      <c r="P10913" s="2" t="str">
        <f>"10528.88"</f>
        <v>10528.88</v>
      </c>
      <c r="Q10913" s="2">
        <v>25</v>
      </c>
      <c r="R10913" s="2">
        <f>Q10913*C10913</f>
        <v>15000</v>
      </c>
      <c r="S10913" s="2">
        <f>(R10913-P10913)/P10913*100</f>
        <v>42.4652954540274</v>
      </c>
    </row>
    <row r="10914" spans="2:19">
      <c r="B10914" s="2" t="str">
        <f>"华英农业"</f>
        <v>华英农业</v>
      </c>
      <c r="C10914" s="2">
        <v>600</v>
      </c>
      <c r="D10914" s="2">
        <v>300</v>
      </c>
      <c r="E10914" s="2" t="str">
        <f>"人民币"</f>
        <v>人民币</v>
      </c>
      <c r="F10914" s="2">
        <v>14.948</v>
      </c>
      <c r="G10914" s="2">
        <v>-418.66</v>
      </c>
      <c r="H10914" s="2">
        <v>-4.67</v>
      </c>
      <c r="I10914" s="2"/>
      <c r="J10914" s="2">
        <v>8550</v>
      </c>
      <c r="K10914" s="2">
        <v>14.25</v>
      </c>
      <c r="L10914" s="2">
        <v>300</v>
      </c>
      <c r="M10914" s="2">
        <v>0</v>
      </c>
      <c r="N10914" s="2" t="str">
        <f>"002321"</f>
        <v>002321</v>
      </c>
      <c r="O10914" s="2" t="str">
        <f>"0157472516"</f>
        <v>0157472516</v>
      </c>
      <c r="P10914" s="2" t="str">
        <f>"8968.66"</f>
        <v>8968.66</v>
      </c>
      <c r="Q10914" s="2">
        <v>25</v>
      </c>
      <c r="R10914" s="2">
        <f>Q10914*C10914</f>
        <v>15000</v>
      </c>
      <c r="S10914" s="2">
        <f>(R10914-P10914)/P10914*100</f>
        <v>67.2490650777262</v>
      </c>
    </row>
    <row r="10915" spans="2:19">
      <c r="B10915" s="2" t="str">
        <f>"*ST阳化"</f>
        <v>*ST阳化</v>
      </c>
      <c r="C10915" s="2">
        <v>900</v>
      </c>
      <c r="D10915" s="2">
        <v>600</v>
      </c>
      <c r="E10915" s="2" t="str">
        <f>"人民币"</f>
        <v>人民币</v>
      </c>
      <c r="F10915" s="2">
        <v>7.599</v>
      </c>
      <c r="G10915" s="2">
        <v>-80.2</v>
      </c>
      <c r="H10915" s="2">
        <v>-1.17</v>
      </c>
      <c r="I10915" s="2"/>
      <c r="J10915" s="2">
        <v>6759</v>
      </c>
      <c r="K10915" s="2">
        <v>7.51</v>
      </c>
      <c r="L10915" s="2">
        <v>300</v>
      </c>
      <c r="M10915" s="2">
        <v>0</v>
      </c>
      <c r="N10915" s="2" t="str">
        <f>"600691"</f>
        <v>600691</v>
      </c>
      <c r="O10915" s="2" t="str">
        <f>"A453612732"</f>
        <v>A453612732</v>
      </c>
      <c r="P10915" s="2" t="str">
        <f>"6839.20"</f>
        <v>6839.20</v>
      </c>
      <c r="Q10915" s="2">
        <v>11</v>
      </c>
      <c r="R10915" s="2">
        <f>Q10915*C10915</f>
        <v>9900</v>
      </c>
      <c r="S10915" s="2">
        <f>(R10915-P10915)/P10915*100</f>
        <v>44.7537723710376</v>
      </c>
    </row>
    <row r="10916" spans="2:19">
      <c r="B10916" s="2" t="str">
        <f>"雪峰科技"</f>
        <v>雪峰科技</v>
      </c>
      <c r="C10916" s="2">
        <v>200</v>
      </c>
      <c r="D10916" s="2">
        <v>100</v>
      </c>
      <c r="E10916" s="2" t="str">
        <f>"人民币"</f>
        <v>人民币</v>
      </c>
      <c r="F10916" s="2">
        <v>37.898</v>
      </c>
      <c r="G10916" s="2">
        <v>-1239.59</v>
      </c>
      <c r="H10916" s="2">
        <v>-16.35</v>
      </c>
      <c r="I10916" s="2"/>
      <c r="J10916" s="2">
        <v>6340</v>
      </c>
      <c r="K10916" s="2">
        <v>31.7</v>
      </c>
      <c r="L10916" s="2">
        <v>100</v>
      </c>
      <c r="M10916" s="2">
        <v>0</v>
      </c>
      <c r="N10916" s="2" t="str">
        <f>"603227"</f>
        <v>603227</v>
      </c>
      <c r="O10916" s="2" t="str">
        <f>"A453612732"</f>
        <v>A453612732</v>
      </c>
      <c r="P10916" s="2" t="str">
        <f>"7579.59"</f>
        <v>7579.59</v>
      </c>
      <c r="Q10916" s="2">
        <v>42</v>
      </c>
      <c r="R10916" s="2">
        <f>Q10916*C10916</f>
        <v>8400</v>
      </c>
      <c r="S10916" s="2">
        <f>(R10916-P10916)/P10916*100</f>
        <v>10.8239363870605</v>
      </c>
    </row>
    <row r="10917" spans="2:19">
      <c r="B10917" s="2" t="str">
        <f>"三花股份"</f>
        <v>三花股份</v>
      </c>
      <c r="C10917" s="2">
        <v>400</v>
      </c>
      <c r="D10917" s="2">
        <v>400</v>
      </c>
      <c r="E10917" s="2" t="str">
        <f>"人民币"</f>
        <v>人民币</v>
      </c>
      <c r="F10917" s="2">
        <v>13.737</v>
      </c>
      <c r="G10917" s="2">
        <v>69.25</v>
      </c>
      <c r="H10917" s="2">
        <v>1.26</v>
      </c>
      <c r="I10917" s="2"/>
      <c r="J10917" s="2">
        <v>5564</v>
      </c>
      <c r="K10917" s="2">
        <v>13.91</v>
      </c>
      <c r="L10917" s="2">
        <v>0</v>
      </c>
      <c r="M10917" s="2">
        <v>0</v>
      </c>
      <c r="N10917" s="2" t="str">
        <f>"002050"</f>
        <v>002050</v>
      </c>
      <c r="O10917" s="2" t="str">
        <f t="shared" ref="O10917:O10922" si="3260">"0157472516"</f>
        <v>0157472516</v>
      </c>
      <c r="P10917" s="2" t="str">
        <f>"5494.75"</f>
        <v>5494.75</v>
      </c>
      <c r="Q10917" s="2">
        <v>20</v>
      </c>
      <c r="R10917" s="2">
        <f>Q10917*C10917</f>
        <v>8000</v>
      </c>
      <c r="S10917" s="2">
        <f>(R10917-P10917)/P10917*100</f>
        <v>45.5935210883116</v>
      </c>
    </row>
    <row r="10918" spans="2:19">
      <c r="B10918" s="2" t="str">
        <f>"农 产 品"</f>
        <v>农 产 品</v>
      </c>
      <c r="C10918" s="2">
        <v>200</v>
      </c>
      <c r="D10918" s="2">
        <v>200</v>
      </c>
      <c r="E10918" s="2" t="str">
        <f>"人民币"</f>
        <v>人民币</v>
      </c>
      <c r="F10918" s="2">
        <v>25.665</v>
      </c>
      <c r="G10918" s="2">
        <v>-601</v>
      </c>
      <c r="H10918" s="2">
        <v>-11.71</v>
      </c>
      <c r="I10918" s="2"/>
      <c r="J10918" s="2">
        <v>4532</v>
      </c>
      <c r="K10918" s="2">
        <v>22.66</v>
      </c>
      <c r="L10918" s="2">
        <v>0</v>
      </c>
      <c r="M10918" s="2">
        <v>0</v>
      </c>
      <c r="N10918" s="2" t="str">
        <f>"000061"</f>
        <v>000061</v>
      </c>
      <c r="O10918" s="2" t="str">
        <f>"0157472516"</f>
        <v>0157472516</v>
      </c>
      <c r="P10918" s="2" t="str">
        <f>"5133.00"</f>
        <v>5133.00</v>
      </c>
      <c r="Q10918" s="2">
        <v>35</v>
      </c>
      <c r="R10918" s="2">
        <f>Q10918*C10918</f>
        <v>7000</v>
      </c>
      <c r="S10918" s="2">
        <f>(R10918-P10918)/P10918*100</f>
        <v>36.3724917202416</v>
      </c>
    </row>
    <row r="10919" spans="2:19">
      <c r="B10919" s="2" t="str">
        <f>"北京城建"</f>
        <v>北京城建</v>
      </c>
      <c r="C10919" s="2">
        <v>200</v>
      </c>
      <c r="D10919" s="2">
        <v>200</v>
      </c>
      <c r="E10919" s="2" t="str">
        <f>"人民币"</f>
        <v>人民币</v>
      </c>
      <c r="F10919" s="2">
        <v>24.605</v>
      </c>
      <c r="G10919" s="2">
        <v>-394.99</v>
      </c>
      <c r="H10919" s="2">
        <v>-8.03</v>
      </c>
      <c r="I10919" s="2"/>
      <c r="J10919" s="2">
        <v>4526</v>
      </c>
      <c r="K10919" s="2">
        <v>22.63</v>
      </c>
      <c r="L10919" s="2">
        <v>0</v>
      </c>
      <c r="M10919" s="2">
        <v>0</v>
      </c>
      <c r="N10919" s="2" t="str">
        <f>"600266"</f>
        <v>600266</v>
      </c>
      <c r="O10919" s="2" t="str">
        <f t="shared" ref="O10919:O10921" si="3261">"A453612732"</f>
        <v>A453612732</v>
      </c>
      <c r="P10919" s="2" t="str">
        <f>"4920.99"</f>
        <v>4920.99</v>
      </c>
      <c r="Q10919" s="2">
        <v>28</v>
      </c>
      <c r="R10919" s="2">
        <f>Q10919*C10919</f>
        <v>5600</v>
      </c>
      <c r="S10919" s="2">
        <f>(R10919-P10919)/P10919*100</f>
        <v>13.7982397850839</v>
      </c>
    </row>
    <row r="10920" spans="2:19">
      <c r="B10920" s="2" t="str">
        <f>"上汽集团"</f>
        <v>上汽集团</v>
      </c>
      <c r="C10920" s="2">
        <v>200</v>
      </c>
      <c r="D10920" s="2">
        <v>200</v>
      </c>
      <c r="E10920" s="2" t="str">
        <f>"人民币"</f>
        <v>人民币</v>
      </c>
      <c r="F10920" s="2">
        <v>24.736</v>
      </c>
      <c r="G10920" s="2">
        <v>-449.12</v>
      </c>
      <c r="H10920" s="2">
        <v>-9.08</v>
      </c>
      <c r="I10920" s="2"/>
      <c r="J10920" s="2">
        <v>4498</v>
      </c>
      <c r="K10920" s="2">
        <v>22.49</v>
      </c>
      <c r="L10920" s="2">
        <v>0</v>
      </c>
      <c r="M10920" s="2">
        <v>0</v>
      </c>
      <c r="N10920" s="2" t="str">
        <f>"600104"</f>
        <v>600104</v>
      </c>
      <c r="O10920" s="2" t="str">
        <f>"A453612732"</f>
        <v>A453612732</v>
      </c>
      <c r="P10920" s="2" t="str">
        <f>"4947.12"</f>
        <v>4947.12</v>
      </c>
      <c r="Q10920" s="2">
        <v>35</v>
      </c>
      <c r="R10920" s="2">
        <f>Q10920*C10920</f>
        <v>7000</v>
      </c>
      <c r="S10920" s="2">
        <f>(R10920-P10920)/P10920*100</f>
        <v>41.4964666310904</v>
      </c>
    </row>
    <row r="10921" spans="2:19">
      <c r="B10921" s="2" t="str">
        <f>"中海集运"</f>
        <v>中海集运</v>
      </c>
      <c r="C10921" s="2">
        <v>400</v>
      </c>
      <c r="D10921" s="2">
        <v>400</v>
      </c>
      <c r="E10921" s="2" t="str">
        <f>"人民币"</f>
        <v>人民币</v>
      </c>
      <c r="F10921" s="2">
        <v>9.099</v>
      </c>
      <c r="G10921" s="2">
        <v>-167.68</v>
      </c>
      <c r="H10921" s="2">
        <v>-4.6</v>
      </c>
      <c r="I10921" s="2"/>
      <c r="J10921" s="2">
        <v>3472</v>
      </c>
      <c r="K10921" s="2">
        <v>8.68</v>
      </c>
      <c r="L10921" s="2">
        <v>0</v>
      </c>
      <c r="M10921" s="2">
        <v>0</v>
      </c>
      <c r="N10921" s="2" t="str">
        <f>"601866"</f>
        <v>601866</v>
      </c>
      <c r="O10921" s="2" t="str">
        <f>"A453612732"</f>
        <v>A453612732</v>
      </c>
      <c r="P10921" s="2" t="str">
        <f>"3639.68"</f>
        <v>3639.68</v>
      </c>
      <c r="Q10921" s="2">
        <v>12</v>
      </c>
      <c r="R10921" s="2">
        <f>Q10921*C10921</f>
        <v>4800</v>
      </c>
      <c r="S10921" s="2">
        <f>(R10921-P10921)/P10921*100</f>
        <v>31.8797256901706</v>
      </c>
    </row>
    <row r="10922" spans="2:19">
      <c r="B10922" s="2" t="str">
        <f>"中航军B"</f>
        <v>中航军B</v>
      </c>
      <c r="C10922" s="2">
        <v>3000</v>
      </c>
      <c r="D10922" s="2">
        <v>3000</v>
      </c>
      <c r="E10922" s="2" t="str">
        <f>"人民币"</f>
        <v>人民币</v>
      </c>
      <c r="F10922" s="2">
        <v>0.972</v>
      </c>
      <c r="G10922" s="2">
        <v>-62</v>
      </c>
      <c r="H10922" s="2">
        <v>-2.16</v>
      </c>
      <c r="I10922" s="2"/>
      <c r="J10922" s="2">
        <v>2853</v>
      </c>
      <c r="K10922" s="2">
        <v>0.951</v>
      </c>
      <c r="L10922" s="2">
        <v>0</v>
      </c>
      <c r="M10922" s="2">
        <v>0</v>
      </c>
      <c r="N10922" s="2" t="str">
        <f>"150222"</f>
        <v>150222</v>
      </c>
      <c r="O10922" s="2" t="str">
        <f>"0157472516"</f>
        <v>0157472516</v>
      </c>
      <c r="P10922" s="2" t="str">
        <f>"2915.00"</f>
        <v>2915.00</v>
      </c>
      <c r="Q10922" s="2">
        <v>1.1</v>
      </c>
      <c r="R10922" s="2">
        <f>Q10922*C10922</f>
        <v>3300</v>
      </c>
      <c r="S10922" s="2">
        <f>(R10922-P10922)/P10922*100</f>
        <v>13.2075471698113</v>
      </c>
    </row>
    <row r="10923" spans="2:19">
      <c r="B10923" s="2" t="str">
        <f>"华贸物流"</f>
        <v>华贸物流</v>
      </c>
      <c r="C10923" s="2">
        <v>200</v>
      </c>
      <c r="D10923" s="2">
        <v>200</v>
      </c>
      <c r="E10923" s="2" t="str">
        <f>"人民币"</f>
        <v>人民币</v>
      </c>
      <c r="F10923" s="2">
        <v>16.576</v>
      </c>
      <c r="G10923" s="2">
        <v>-473.12</v>
      </c>
      <c r="H10923" s="2">
        <v>-14.27</v>
      </c>
      <c r="I10923" s="2"/>
      <c r="J10923" s="2">
        <v>2842</v>
      </c>
      <c r="K10923" s="2">
        <v>14.21</v>
      </c>
      <c r="L10923" s="2">
        <v>0</v>
      </c>
      <c r="M10923" s="2">
        <v>0</v>
      </c>
      <c r="N10923" s="2" t="str">
        <f>"603128"</f>
        <v>603128</v>
      </c>
      <c r="O10923" s="2" t="str">
        <f t="shared" ref="O10923:O10926" si="3262">"A453612732"</f>
        <v>A453612732</v>
      </c>
      <c r="P10923" s="2" t="str">
        <f>"3315.12"</f>
        <v>3315.12</v>
      </c>
      <c r="Q10923" s="2">
        <v>20</v>
      </c>
      <c r="R10923" s="2">
        <f>Q10923*C10923</f>
        <v>4000</v>
      </c>
      <c r="S10923" s="2">
        <f>(R10923-P10923)/P10923*100</f>
        <v>20.6592823185888</v>
      </c>
    </row>
    <row r="10924" spans="2:19">
      <c r="B10924" s="2" t="str">
        <f>"盛达矿业"</f>
        <v>盛达矿业</v>
      </c>
      <c r="C10924" s="2">
        <v>100</v>
      </c>
      <c r="D10924" s="2">
        <v>100</v>
      </c>
      <c r="E10924" s="2" t="str">
        <f>"人民币"</f>
        <v>人民币</v>
      </c>
      <c r="F10924" s="2">
        <v>38.308</v>
      </c>
      <c r="G10924" s="2">
        <v>-1175.77</v>
      </c>
      <c r="H10924" s="2">
        <v>-30.69</v>
      </c>
      <c r="I10924" s="2"/>
      <c r="J10924" s="2">
        <v>2655</v>
      </c>
      <c r="K10924" s="2">
        <v>26.55</v>
      </c>
      <c r="L10924" s="2">
        <v>0</v>
      </c>
      <c r="M10924" s="2">
        <v>100</v>
      </c>
      <c r="N10924" s="2" t="str">
        <f>"000603"</f>
        <v>000603</v>
      </c>
      <c r="O10924" s="2" t="str">
        <f>"0157472516"</f>
        <v>0157472516</v>
      </c>
      <c r="P10924" s="2" t="str">
        <f>"3830.77"</f>
        <v>3830.77</v>
      </c>
      <c r="Q10924" s="2">
        <v>40</v>
      </c>
      <c r="R10924" s="2">
        <f>Q10924*C10924</f>
        <v>4000</v>
      </c>
      <c r="S10924" s="2">
        <f>(R10924-P10924)/P10924*100</f>
        <v>4.41764971533138</v>
      </c>
    </row>
    <row r="10925" spans="2:19">
      <c r="B10925" s="2" t="str">
        <f>"大众交通"</f>
        <v>大众交通</v>
      </c>
      <c r="C10925" s="2">
        <v>100</v>
      </c>
      <c r="D10925" s="2">
        <v>100</v>
      </c>
      <c r="E10925" s="2" t="str">
        <f>"人民币"</f>
        <v>人民币</v>
      </c>
      <c r="F10925" s="2">
        <v>30.941</v>
      </c>
      <c r="G10925" s="2">
        <v>-1037.13</v>
      </c>
      <c r="H10925" s="2">
        <v>-33.52</v>
      </c>
      <c r="I10925" s="2"/>
      <c r="J10925" s="2">
        <v>2057</v>
      </c>
      <c r="K10925" s="2">
        <v>20.57</v>
      </c>
      <c r="L10925" s="2">
        <v>0</v>
      </c>
      <c r="M10925" s="2">
        <v>0</v>
      </c>
      <c r="N10925" s="2" t="str">
        <f>"600611"</f>
        <v>600611</v>
      </c>
      <c r="O10925" s="2" t="str">
        <f>"A453612732"</f>
        <v>A453612732</v>
      </c>
      <c r="P10925" s="2" t="str">
        <f>"3094.13"</f>
        <v>3094.13</v>
      </c>
      <c r="Q10925" s="2">
        <v>28</v>
      </c>
      <c r="R10925" s="2">
        <f>Q10925*C10925</f>
        <v>2800</v>
      </c>
      <c r="S10925" s="2">
        <f>(R10925-P10925)/P10925*100</f>
        <v>-9.50606470962759</v>
      </c>
    </row>
    <row r="10926" spans="2:19">
      <c r="B10926" s="2" t="str">
        <f>"中国中车"</f>
        <v>中国中车</v>
      </c>
      <c r="C10926" s="2">
        <v>100</v>
      </c>
      <c r="D10926" s="2">
        <v>100</v>
      </c>
      <c r="E10926" s="2" t="str">
        <f>"人民币"</f>
        <v>人民币</v>
      </c>
      <c r="F10926" s="2">
        <v>26.395</v>
      </c>
      <c r="G10926" s="2">
        <v>-631.5</v>
      </c>
      <c r="H10926" s="2">
        <v>-23.92</v>
      </c>
      <c r="I10926" s="2"/>
      <c r="J10926" s="2">
        <v>2008</v>
      </c>
      <c r="K10926" s="2">
        <v>20.08</v>
      </c>
      <c r="L10926" s="2">
        <v>0</v>
      </c>
      <c r="M10926" s="2">
        <v>100</v>
      </c>
      <c r="N10926" s="2" t="str">
        <f>"601766"</f>
        <v>601766</v>
      </c>
      <c r="O10926" s="2" t="str">
        <f>"A453612732"</f>
        <v>A453612732</v>
      </c>
      <c r="P10926" s="2" t="str">
        <f>"2639.50"</f>
        <v>2639.50</v>
      </c>
      <c r="Q10926" s="2">
        <v>30</v>
      </c>
      <c r="R10926" s="2">
        <f>Q10926*C10926</f>
        <v>3000</v>
      </c>
      <c r="S10926" s="2">
        <f>(R10926-P10926)/P10926*100</f>
        <v>13.6578897518469</v>
      </c>
    </row>
    <row r="10927" spans="2:19">
      <c r="B10927" s="2" t="s">
        <v>8</v>
      </c>
      <c r="C10927" s="2" t="s">
        <v>9</v>
      </c>
      <c r="D10927" s="4" t="s">
        <v>10</v>
      </c>
      <c r="E10927" s="4"/>
      <c r="F10927" s="4"/>
      <c r="G10927" s="2"/>
      <c r="H10927" s="2">
        <f>SUM(H10911:H10926)</f>
        <v>-178.38</v>
      </c>
      <c r="I10927" s="2"/>
      <c r="J10927" s="2"/>
      <c r="K10927" s="2"/>
      <c r="L10927" s="2"/>
      <c r="M10927" s="2"/>
      <c r="N10927" s="2"/>
      <c r="O10927" s="2"/>
      <c r="P10927" s="2"/>
      <c r="Q10927" s="2"/>
      <c r="R10927" s="2">
        <f>SUM(R10911:R10926)</f>
        <v>134800</v>
      </c>
      <c r="S10927" s="2"/>
    </row>
    <row r="10928" customFormat="1" spans="4:9">
      <c r="D10928" s="5"/>
      <c r="E10928" s="5"/>
      <c r="F10928" s="5"/>
      <c r="I10928" s="6">
        <v>42257</v>
      </c>
    </row>
    <row r="10929" customFormat="1" spans="11:11">
      <c r="K10929" s="6">
        <f>I10928+1</f>
        <v>42258</v>
      </c>
    </row>
    <row r="10930" customFormat="1" spans="3:12">
      <c r="C10930" t="s">
        <v>11</v>
      </c>
      <c r="L10930" s="7">
        <f ca="1">NOW()</f>
        <v>42259.9654398148</v>
      </c>
    </row>
    <row r="10931" customFormat="1" spans="10:10">
      <c r="J10931" t="e">
        <f>E10923+1</f>
        <v>#VALUE!</v>
      </c>
    </row>
    <row r="10932" customFormat="1" spans="7:7">
      <c r="G10932" t="s">
        <v>12</v>
      </c>
    </row>
    <row r="10933" customFormat="1" spans="6:6">
      <c r="F10933" t="s">
        <v>13</v>
      </c>
    </row>
    <row r="10934" spans="1:17">
      <c r="A10934" s="2" t="str">
        <f>"币种"</f>
        <v>币种</v>
      </c>
      <c r="B10934" s="2" t="str">
        <f>"余额"</f>
        <v>余额</v>
      </c>
      <c r="C10934" s="2" t="str">
        <f>"可用"</f>
        <v>可用</v>
      </c>
      <c r="D10934" s="2" t="str">
        <f>"可取"</f>
        <v>可取</v>
      </c>
      <c r="E10934" s="2" t="str">
        <f>"参考市值"</f>
        <v>参考市值</v>
      </c>
      <c r="F10934" s="2" t="str">
        <f>"资产"</f>
        <v>资产</v>
      </c>
      <c r="G10934" s="2" t="str">
        <f>"盈亏"</f>
        <v>盈亏</v>
      </c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</row>
    <row r="10935" spans="1:17">
      <c r="A10935" s="2" t="str">
        <f>"人民币"</f>
        <v>人民币</v>
      </c>
      <c r="B10935" s="2" t="str">
        <f>"5508.71"</f>
        <v>5508.71</v>
      </c>
      <c r="C10935" s="2" t="str">
        <f>"138.54"</f>
        <v>138.54</v>
      </c>
      <c r="D10935" s="2" t="str">
        <f>"138.54"</f>
        <v>138.54</v>
      </c>
      <c r="E10935" s="2" t="str">
        <f>"91616.00"</f>
        <v>91616.00</v>
      </c>
      <c r="F10935" s="2" t="str">
        <f>"91754.54"</f>
        <v>91754.54</v>
      </c>
      <c r="G10935" s="2" t="str">
        <f>"-9194.42"</f>
        <v>-9194.42</v>
      </c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</row>
    <row r="10936" spans="1:17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8"/>
    </row>
    <row r="10937" spans="1:18">
      <c r="A10937" s="2" t="s">
        <v>0</v>
      </c>
      <c r="B10937" s="2" t="str">
        <f>"证券数量"</f>
        <v>证券数量</v>
      </c>
      <c r="C10937" s="2" t="s">
        <v>1</v>
      </c>
      <c r="D10937" s="2" t="str">
        <f>"价格币种"</f>
        <v>价格币种</v>
      </c>
      <c r="E10937" s="2" t="str">
        <f>"成本价"</f>
        <v>成本价</v>
      </c>
      <c r="F10937" s="2" t="str">
        <f>"浮动盈亏"</f>
        <v>浮动盈亏</v>
      </c>
      <c r="G10937" s="2" t="str">
        <f>"盈亏比例(%)"</f>
        <v>盈亏比例(%)</v>
      </c>
      <c r="H10937" s="2" t="str">
        <f>"折算汇率"</f>
        <v>折算汇率</v>
      </c>
      <c r="I10937" s="2" t="str">
        <f>"最新市值"</f>
        <v>最新市值</v>
      </c>
      <c r="J10937" s="2" t="str">
        <f>"当前价"</f>
        <v>当前价</v>
      </c>
      <c r="K10937" s="2" t="str">
        <f>"今买数量"</f>
        <v>今买数量</v>
      </c>
      <c r="L10937" s="2" t="str">
        <f>"今卖数量"</f>
        <v>今卖数量</v>
      </c>
      <c r="M10937" s="2" t="str">
        <f>"证券代码"</f>
        <v>证券代码</v>
      </c>
      <c r="N10937" s="2" t="str">
        <f>"股东代码"</f>
        <v>股东代码</v>
      </c>
      <c r="O10937" s="2" t="str">
        <f>"成本金额"</f>
        <v>成本金额</v>
      </c>
      <c r="P10937" s="2" t="s">
        <v>2</v>
      </c>
      <c r="Q10937" s="2"/>
      <c r="R10937" s="2" t="s">
        <v>3</v>
      </c>
    </row>
    <row r="10938" spans="1:18">
      <c r="A10938" s="2" t="s">
        <v>4</v>
      </c>
      <c r="B10938" s="9" t="s">
        <v>5</v>
      </c>
      <c r="C10938" s="9" t="s">
        <v>5</v>
      </c>
      <c r="D10938" s="2" t="str">
        <f t="shared" ref="D10938:D10953" si="3263">"人民币"</f>
        <v>人民币</v>
      </c>
      <c r="E10938" s="2">
        <v>19.758</v>
      </c>
      <c r="F10938" s="2">
        <v>-1294.53</v>
      </c>
      <c r="G10938" s="2">
        <v>-8.19</v>
      </c>
      <c r="H10938" s="9" t="s">
        <v>6</v>
      </c>
      <c r="I10938" s="2">
        <v>14512</v>
      </c>
      <c r="J10938" s="2">
        <v>18.14</v>
      </c>
      <c r="K10938" s="2">
        <v>0</v>
      </c>
      <c r="L10938" s="2">
        <v>0</v>
      </c>
      <c r="M10938" s="2" t="str">
        <f>"000936"</f>
        <v>000936</v>
      </c>
      <c r="N10938" s="2" t="str">
        <f t="shared" ref="N10938:N10941" si="3264">"0157472516"</f>
        <v>0157472516</v>
      </c>
      <c r="O10938" s="2" t="str">
        <f>"15806.53"</f>
        <v>15806.53</v>
      </c>
      <c r="P10938" s="2">
        <v>30</v>
      </c>
      <c r="Q10938" s="2">
        <f t="shared" ref="Q10938:Q10953" si="3265">P10938*B10938</f>
        <v>24000</v>
      </c>
      <c r="R10938" s="2">
        <f t="shared" ref="R10938:R10953" si="3266">(Q10938-O10938)/O10938*100</f>
        <v>51.835981711356</v>
      </c>
    </row>
    <row r="10939" spans="1:18">
      <c r="A10939" s="2" t="str">
        <f>"创业板B"</f>
        <v>创业板B</v>
      </c>
      <c r="B10939" s="2">
        <v>10000</v>
      </c>
      <c r="C10939" s="2">
        <v>10000</v>
      </c>
      <c r="D10939" s="2" t="str">
        <f>"人民币"</f>
        <v>人民币</v>
      </c>
      <c r="E10939" s="2">
        <v>1.116</v>
      </c>
      <c r="F10939" s="2">
        <v>-927.5</v>
      </c>
      <c r="G10939" s="2">
        <v>-8.33</v>
      </c>
      <c r="H10939" s="2"/>
      <c r="I10939" s="2">
        <v>10230</v>
      </c>
      <c r="J10939" s="2">
        <v>1.023</v>
      </c>
      <c r="K10939" s="2">
        <v>0</v>
      </c>
      <c r="L10939" s="2">
        <v>0</v>
      </c>
      <c r="M10939" s="2" t="str">
        <f>"150153"</f>
        <v>150153</v>
      </c>
      <c r="N10939" s="2" t="str">
        <f>"0157472516"</f>
        <v>0157472516</v>
      </c>
      <c r="O10939" s="2" t="str">
        <f>"11157.50"</f>
        <v>11157.50</v>
      </c>
      <c r="P10939" s="2">
        <v>1.3</v>
      </c>
      <c r="Q10939" s="2">
        <f>P10939*B10939</f>
        <v>13000</v>
      </c>
      <c r="R10939" s="2">
        <f>(Q10939-O10939)/O10939*100</f>
        <v>16.5135559041004</v>
      </c>
    </row>
    <row r="10940" spans="1:18">
      <c r="A10940" s="2" t="s">
        <v>7</v>
      </c>
      <c r="B10940" s="2">
        <v>600</v>
      </c>
      <c r="C10940" s="2">
        <v>600</v>
      </c>
      <c r="D10940" s="2" t="str">
        <f>"人民币"</f>
        <v>人民币</v>
      </c>
      <c r="E10940" s="2">
        <v>17.548</v>
      </c>
      <c r="F10940" s="2">
        <v>-310.88</v>
      </c>
      <c r="G10940" s="2">
        <v>-2.95</v>
      </c>
      <c r="H10940" s="2"/>
      <c r="I10940" s="2">
        <v>10218</v>
      </c>
      <c r="J10940" s="2">
        <v>17.03</v>
      </c>
      <c r="K10940" s="2">
        <v>0</v>
      </c>
      <c r="L10940" s="2">
        <v>0</v>
      </c>
      <c r="M10940" s="2" t="str">
        <f>"600008"</f>
        <v>600008</v>
      </c>
      <c r="N10940" s="2" t="str">
        <f t="shared" ref="N10940:N10943" si="3267">"A453612732"</f>
        <v>A453612732</v>
      </c>
      <c r="O10940" s="2" t="str">
        <f>"10528.88"</f>
        <v>10528.88</v>
      </c>
      <c r="P10940" s="2">
        <v>25</v>
      </c>
      <c r="Q10940" s="2">
        <f>P10940*B10940</f>
        <v>15000</v>
      </c>
      <c r="R10940" s="2">
        <f>(Q10940-O10940)/O10940*100</f>
        <v>42.4652954540274</v>
      </c>
    </row>
    <row r="10941" spans="1:18">
      <c r="A10941" s="2" t="str">
        <f>"华英农业"</f>
        <v>华英农业</v>
      </c>
      <c r="B10941" s="2">
        <v>600</v>
      </c>
      <c r="C10941" s="2">
        <v>300</v>
      </c>
      <c r="D10941" s="2" t="str">
        <f>"人民币"</f>
        <v>人民币</v>
      </c>
      <c r="E10941" s="2">
        <v>14.948</v>
      </c>
      <c r="F10941" s="2">
        <v>-418.66</v>
      </c>
      <c r="G10941" s="2">
        <v>-4.67</v>
      </c>
      <c r="H10941" s="2"/>
      <c r="I10941" s="2">
        <v>8550</v>
      </c>
      <c r="J10941" s="2">
        <v>14.25</v>
      </c>
      <c r="K10941" s="2">
        <v>300</v>
      </c>
      <c r="L10941" s="2">
        <v>0</v>
      </c>
      <c r="M10941" s="2" t="str">
        <f>"002321"</f>
        <v>002321</v>
      </c>
      <c r="N10941" s="2" t="str">
        <f>"0157472516"</f>
        <v>0157472516</v>
      </c>
      <c r="O10941" s="2" t="str">
        <f>"8968.66"</f>
        <v>8968.66</v>
      </c>
      <c r="P10941" s="2">
        <v>25</v>
      </c>
      <c r="Q10941" s="2">
        <f>P10941*B10941</f>
        <v>15000</v>
      </c>
      <c r="R10941" s="2">
        <f>(Q10941-O10941)/O10941*100</f>
        <v>67.2490650777262</v>
      </c>
    </row>
    <row r="10942" spans="1:18">
      <c r="A10942" s="2" t="str">
        <f>"*ST阳化"</f>
        <v>*ST阳化</v>
      </c>
      <c r="B10942" s="2">
        <v>900</v>
      </c>
      <c r="C10942" s="2">
        <v>600</v>
      </c>
      <c r="D10942" s="2" t="str">
        <f>"人民币"</f>
        <v>人民币</v>
      </c>
      <c r="E10942" s="2">
        <v>7.599</v>
      </c>
      <c r="F10942" s="2">
        <v>-80.2</v>
      </c>
      <c r="G10942" s="2">
        <v>-1.17</v>
      </c>
      <c r="H10942" s="2"/>
      <c r="I10942" s="2">
        <v>6759</v>
      </c>
      <c r="J10942" s="2">
        <v>7.51</v>
      </c>
      <c r="K10942" s="2">
        <v>300</v>
      </c>
      <c r="L10942" s="2">
        <v>0</v>
      </c>
      <c r="M10942" s="2" t="str">
        <f>"600691"</f>
        <v>600691</v>
      </c>
      <c r="N10942" s="2" t="str">
        <f>"A453612732"</f>
        <v>A453612732</v>
      </c>
      <c r="O10942" s="2" t="str">
        <f>"6839.20"</f>
        <v>6839.20</v>
      </c>
      <c r="P10942" s="2">
        <v>11</v>
      </c>
      <c r="Q10942" s="2">
        <f>P10942*B10942</f>
        <v>9900</v>
      </c>
      <c r="R10942" s="2">
        <f>(Q10942-O10942)/O10942*100</f>
        <v>44.7537723710376</v>
      </c>
    </row>
    <row r="10943" spans="1:18">
      <c r="A10943" s="2" t="str">
        <f>"雪峰科技"</f>
        <v>雪峰科技</v>
      </c>
      <c r="B10943" s="2">
        <v>200</v>
      </c>
      <c r="C10943" s="2">
        <v>100</v>
      </c>
      <c r="D10943" s="2" t="str">
        <f>"人民币"</f>
        <v>人民币</v>
      </c>
      <c r="E10943" s="2">
        <v>37.898</v>
      </c>
      <c r="F10943" s="2">
        <v>-1239.59</v>
      </c>
      <c r="G10943" s="2">
        <v>-16.35</v>
      </c>
      <c r="H10943" s="2"/>
      <c r="I10943" s="2">
        <v>6340</v>
      </c>
      <c r="J10943" s="2">
        <v>31.7</v>
      </c>
      <c r="K10943" s="2">
        <v>100</v>
      </c>
      <c r="L10943" s="2">
        <v>0</v>
      </c>
      <c r="M10943" s="2" t="str">
        <f>"603227"</f>
        <v>603227</v>
      </c>
      <c r="N10943" s="2" t="str">
        <f>"A453612732"</f>
        <v>A453612732</v>
      </c>
      <c r="O10943" s="2" t="str">
        <f>"7579.59"</f>
        <v>7579.59</v>
      </c>
      <c r="P10943" s="2">
        <v>42</v>
      </c>
      <c r="Q10943" s="2">
        <f>P10943*B10943</f>
        <v>8400</v>
      </c>
      <c r="R10943" s="2">
        <f>(Q10943-O10943)/O10943*100</f>
        <v>10.8239363870605</v>
      </c>
    </row>
    <row r="10944" spans="1:18">
      <c r="A10944" s="2" t="str">
        <f>"三花股份"</f>
        <v>三花股份</v>
      </c>
      <c r="B10944" s="2">
        <v>400</v>
      </c>
      <c r="C10944" s="2">
        <v>400</v>
      </c>
      <c r="D10944" s="2" t="str">
        <f>"人民币"</f>
        <v>人民币</v>
      </c>
      <c r="E10944" s="2">
        <v>13.737</v>
      </c>
      <c r="F10944" s="2">
        <v>69.25</v>
      </c>
      <c r="G10944" s="2">
        <v>1.26</v>
      </c>
      <c r="H10944" s="2"/>
      <c r="I10944" s="2">
        <v>5564</v>
      </c>
      <c r="J10944" s="2">
        <v>13.91</v>
      </c>
      <c r="K10944" s="2">
        <v>0</v>
      </c>
      <c r="L10944" s="2">
        <v>0</v>
      </c>
      <c r="M10944" s="2" t="str">
        <f>"002050"</f>
        <v>002050</v>
      </c>
      <c r="N10944" s="2" t="str">
        <f t="shared" ref="N10944:N10949" si="3268">"0157472516"</f>
        <v>0157472516</v>
      </c>
      <c r="O10944" s="2" t="str">
        <f>"5494.75"</f>
        <v>5494.75</v>
      </c>
      <c r="P10944" s="2">
        <v>20</v>
      </c>
      <c r="Q10944" s="2">
        <f>P10944*B10944</f>
        <v>8000</v>
      </c>
      <c r="R10944" s="2">
        <f>(Q10944-O10944)/O10944*100</f>
        <v>45.5935210883116</v>
      </c>
    </row>
    <row r="10945" spans="1:18">
      <c r="A10945" s="2" t="str">
        <f>"农 产 品"</f>
        <v>农 产 品</v>
      </c>
      <c r="B10945" s="2">
        <v>200</v>
      </c>
      <c r="C10945" s="2">
        <v>200</v>
      </c>
      <c r="D10945" s="2" t="str">
        <f>"人民币"</f>
        <v>人民币</v>
      </c>
      <c r="E10945" s="2">
        <v>25.665</v>
      </c>
      <c r="F10945" s="2">
        <v>-601</v>
      </c>
      <c r="G10945" s="2">
        <v>-11.71</v>
      </c>
      <c r="H10945" s="2"/>
      <c r="I10945" s="2">
        <v>4532</v>
      </c>
      <c r="J10945" s="2">
        <v>22.66</v>
      </c>
      <c r="K10945" s="2">
        <v>0</v>
      </c>
      <c r="L10945" s="2">
        <v>0</v>
      </c>
      <c r="M10945" s="2" t="str">
        <f>"000061"</f>
        <v>000061</v>
      </c>
      <c r="N10945" s="2" t="str">
        <f>"0157472516"</f>
        <v>0157472516</v>
      </c>
      <c r="O10945" s="2" t="str">
        <f>"5133.00"</f>
        <v>5133.00</v>
      </c>
      <c r="P10945" s="2">
        <v>35</v>
      </c>
      <c r="Q10945" s="2">
        <f>P10945*B10945</f>
        <v>7000</v>
      </c>
      <c r="R10945" s="2">
        <f>(Q10945-O10945)/O10945*100</f>
        <v>36.3724917202416</v>
      </c>
    </row>
    <row r="10946" spans="1:18">
      <c r="A10946" s="2" t="str">
        <f>"北京城建"</f>
        <v>北京城建</v>
      </c>
      <c r="B10946" s="2">
        <v>200</v>
      </c>
      <c r="C10946" s="2">
        <v>200</v>
      </c>
      <c r="D10946" s="2" t="str">
        <f>"人民币"</f>
        <v>人民币</v>
      </c>
      <c r="E10946" s="2">
        <v>24.605</v>
      </c>
      <c r="F10946" s="2">
        <v>-394.99</v>
      </c>
      <c r="G10946" s="2">
        <v>-8.03</v>
      </c>
      <c r="H10946" s="2"/>
      <c r="I10946" s="2">
        <v>4526</v>
      </c>
      <c r="J10946" s="2">
        <v>22.63</v>
      </c>
      <c r="K10946" s="2">
        <v>0</v>
      </c>
      <c r="L10946" s="2">
        <v>0</v>
      </c>
      <c r="M10946" s="2" t="str">
        <f>"600266"</f>
        <v>600266</v>
      </c>
      <c r="N10946" s="2" t="str">
        <f t="shared" ref="N10946:N10948" si="3269">"A453612732"</f>
        <v>A453612732</v>
      </c>
      <c r="O10946" s="2" t="str">
        <f>"4920.99"</f>
        <v>4920.99</v>
      </c>
      <c r="P10946" s="2">
        <v>28</v>
      </c>
      <c r="Q10946" s="2">
        <f>P10946*B10946</f>
        <v>5600</v>
      </c>
      <c r="R10946" s="2">
        <f>(Q10946-O10946)/O10946*100</f>
        <v>13.7982397850839</v>
      </c>
    </row>
    <row r="10947" spans="1:18">
      <c r="A10947" s="2" t="str">
        <f>"上汽集团"</f>
        <v>上汽集团</v>
      </c>
      <c r="B10947" s="2">
        <v>200</v>
      </c>
      <c r="C10947" s="2">
        <v>200</v>
      </c>
      <c r="D10947" s="2" t="str">
        <f>"人民币"</f>
        <v>人民币</v>
      </c>
      <c r="E10947" s="2">
        <v>24.736</v>
      </c>
      <c r="F10947" s="2">
        <v>-449.12</v>
      </c>
      <c r="G10947" s="2">
        <v>-9.08</v>
      </c>
      <c r="H10947" s="2"/>
      <c r="I10947" s="2">
        <v>4498</v>
      </c>
      <c r="J10947" s="2">
        <v>22.49</v>
      </c>
      <c r="K10947" s="2">
        <v>0</v>
      </c>
      <c r="L10947" s="2">
        <v>0</v>
      </c>
      <c r="M10947" s="2" t="str">
        <f>"600104"</f>
        <v>600104</v>
      </c>
      <c r="N10947" s="2" t="str">
        <f>"A453612732"</f>
        <v>A453612732</v>
      </c>
      <c r="O10947" s="2" t="str">
        <f>"4947.12"</f>
        <v>4947.12</v>
      </c>
      <c r="P10947" s="2">
        <v>35</v>
      </c>
      <c r="Q10947" s="2">
        <f>P10947*B10947</f>
        <v>7000</v>
      </c>
      <c r="R10947" s="2">
        <f>(Q10947-O10947)/O10947*100</f>
        <v>41.4964666310904</v>
      </c>
    </row>
    <row r="10948" spans="1:18">
      <c r="A10948" s="2" t="str">
        <f>"中海集运"</f>
        <v>中海集运</v>
      </c>
      <c r="B10948" s="2">
        <v>400</v>
      </c>
      <c r="C10948" s="2">
        <v>400</v>
      </c>
      <c r="D10948" s="2" t="str">
        <f>"人民币"</f>
        <v>人民币</v>
      </c>
      <c r="E10948" s="2">
        <v>9.099</v>
      </c>
      <c r="F10948" s="2">
        <v>-167.68</v>
      </c>
      <c r="G10948" s="2">
        <v>-4.6</v>
      </c>
      <c r="H10948" s="2"/>
      <c r="I10948" s="2">
        <v>3472</v>
      </c>
      <c r="J10948" s="2">
        <v>8.68</v>
      </c>
      <c r="K10948" s="2">
        <v>0</v>
      </c>
      <c r="L10948" s="2">
        <v>0</v>
      </c>
      <c r="M10948" s="2" t="str">
        <f>"601866"</f>
        <v>601866</v>
      </c>
      <c r="N10948" s="2" t="str">
        <f>"A453612732"</f>
        <v>A453612732</v>
      </c>
      <c r="O10948" s="2" t="str">
        <f>"3639.68"</f>
        <v>3639.68</v>
      </c>
      <c r="P10948" s="2">
        <v>12</v>
      </c>
      <c r="Q10948" s="2">
        <f>P10948*B10948</f>
        <v>4800</v>
      </c>
      <c r="R10948" s="2">
        <f>(Q10948-O10948)/O10948*100</f>
        <v>31.8797256901706</v>
      </c>
    </row>
    <row r="10949" spans="1:18">
      <c r="A10949" s="2" t="str">
        <f>"中航军B"</f>
        <v>中航军B</v>
      </c>
      <c r="B10949" s="2">
        <v>3000</v>
      </c>
      <c r="C10949" s="2">
        <v>3000</v>
      </c>
      <c r="D10949" s="2" t="str">
        <f>"人民币"</f>
        <v>人民币</v>
      </c>
      <c r="E10949" s="2">
        <v>0.972</v>
      </c>
      <c r="F10949" s="2">
        <v>-62</v>
      </c>
      <c r="G10949" s="2">
        <v>-2.16</v>
      </c>
      <c r="H10949" s="2"/>
      <c r="I10949" s="2">
        <v>2853</v>
      </c>
      <c r="J10949" s="2">
        <v>0.951</v>
      </c>
      <c r="K10949" s="2">
        <v>0</v>
      </c>
      <c r="L10949" s="2">
        <v>0</v>
      </c>
      <c r="M10949" s="2" t="str">
        <f>"150222"</f>
        <v>150222</v>
      </c>
      <c r="N10949" s="2" t="str">
        <f>"0157472516"</f>
        <v>0157472516</v>
      </c>
      <c r="O10949" s="2" t="str">
        <f>"2915.00"</f>
        <v>2915.00</v>
      </c>
      <c r="P10949" s="2">
        <v>1.1</v>
      </c>
      <c r="Q10949" s="2">
        <f>P10949*B10949</f>
        <v>3300</v>
      </c>
      <c r="R10949" s="2">
        <f>(Q10949-O10949)/O10949*100</f>
        <v>13.2075471698113</v>
      </c>
    </row>
    <row r="10950" spans="1:18">
      <c r="A10950" s="2" t="str">
        <f>"华贸物流"</f>
        <v>华贸物流</v>
      </c>
      <c r="B10950" s="2">
        <v>200</v>
      </c>
      <c r="C10950" s="2">
        <v>200</v>
      </c>
      <c r="D10950" s="2" t="str">
        <f>"人民币"</f>
        <v>人民币</v>
      </c>
      <c r="E10950" s="2">
        <v>16.576</v>
      </c>
      <c r="F10950" s="2">
        <v>-473.12</v>
      </c>
      <c r="G10950" s="2">
        <v>-14.27</v>
      </c>
      <c r="H10950" s="2"/>
      <c r="I10950" s="2">
        <v>2842</v>
      </c>
      <c r="J10950" s="2">
        <v>14.21</v>
      </c>
      <c r="K10950" s="2">
        <v>0</v>
      </c>
      <c r="L10950" s="2">
        <v>0</v>
      </c>
      <c r="M10950" s="2" t="str">
        <f>"603128"</f>
        <v>603128</v>
      </c>
      <c r="N10950" s="2" t="str">
        <f t="shared" ref="N10950:N10953" si="3270">"A453612732"</f>
        <v>A453612732</v>
      </c>
      <c r="O10950" s="2" t="str">
        <f>"3315.12"</f>
        <v>3315.12</v>
      </c>
      <c r="P10950" s="2">
        <v>20</v>
      </c>
      <c r="Q10950" s="2">
        <f>P10950*B10950</f>
        <v>4000</v>
      </c>
      <c r="R10950" s="2">
        <f>(Q10950-O10950)/O10950*100</f>
        <v>20.6592823185888</v>
      </c>
    </row>
    <row r="10951" spans="1:18">
      <c r="A10951" s="2" t="str">
        <f>"盛达矿业"</f>
        <v>盛达矿业</v>
      </c>
      <c r="B10951" s="2">
        <v>100</v>
      </c>
      <c r="C10951" s="2">
        <v>100</v>
      </c>
      <c r="D10951" s="2" t="str">
        <f>"人民币"</f>
        <v>人民币</v>
      </c>
      <c r="E10951" s="2">
        <v>38.308</v>
      </c>
      <c r="F10951" s="2">
        <v>-1175.77</v>
      </c>
      <c r="G10951" s="2">
        <v>-30.69</v>
      </c>
      <c r="H10951" s="2"/>
      <c r="I10951" s="2">
        <v>2655</v>
      </c>
      <c r="J10951" s="2">
        <v>26.55</v>
      </c>
      <c r="K10951" s="2">
        <v>0</v>
      </c>
      <c r="L10951" s="2">
        <v>100</v>
      </c>
      <c r="M10951" s="2" t="str">
        <f>"000603"</f>
        <v>000603</v>
      </c>
      <c r="N10951" s="2" t="str">
        <f>"0157472516"</f>
        <v>0157472516</v>
      </c>
      <c r="O10951" s="2" t="str">
        <f>"3830.77"</f>
        <v>3830.77</v>
      </c>
      <c r="P10951" s="2">
        <v>40</v>
      </c>
      <c r="Q10951" s="2">
        <f>P10951*B10951</f>
        <v>4000</v>
      </c>
      <c r="R10951" s="2">
        <f>(Q10951-O10951)/O10951*100</f>
        <v>4.41764971533138</v>
      </c>
    </row>
    <row r="10952" spans="1:18">
      <c r="A10952" s="2" t="str">
        <f>"大众交通"</f>
        <v>大众交通</v>
      </c>
      <c r="B10952" s="2">
        <v>100</v>
      </c>
      <c r="C10952" s="2">
        <v>100</v>
      </c>
      <c r="D10952" s="2" t="str">
        <f>"人民币"</f>
        <v>人民币</v>
      </c>
      <c r="E10952" s="2">
        <v>30.941</v>
      </c>
      <c r="F10952" s="2">
        <v>-1037.13</v>
      </c>
      <c r="G10952" s="2">
        <v>-33.52</v>
      </c>
      <c r="H10952" s="2"/>
      <c r="I10952" s="2">
        <v>2057</v>
      </c>
      <c r="J10952" s="2">
        <v>20.57</v>
      </c>
      <c r="K10952" s="2">
        <v>0</v>
      </c>
      <c r="L10952" s="2">
        <v>0</v>
      </c>
      <c r="M10952" s="2" t="str">
        <f>"600611"</f>
        <v>600611</v>
      </c>
      <c r="N10952" s="2" t="str">
        <f>"A453612732"</f>
        <v>A453612732</v>
      </c>
      <c r="O10952" s="2" t="str">
        <f>"3094.13"</f>
        <v>3094.13</v>
      </c>
      <c r="P10952" s="2">
        <v>28</v>
      </c>
      <c r="Q10952" s="2">
        <f>P10952*B10952</f>
        <v>2800</v>
      </c>
      <c r="R10952" s="2">
        <f>(Q10952-O10952)/O10952*100</f>
        <v>-9.50606470962759</v>
      </c>
    </row>
    <row r="10953" spans="1:18">
      <c r="A10953" s="2" t="str">
        <f>"中国中车"</f>
        <v>中国中车</v>
      </c>
      <c r="B10953" s="2">
        <v>100</v>
      </c>
      <c r="C10953" s="2">
        <v>100</v>
      </c>
      <c r="D10953" s="2" t="str">
        <f>"人民币"</f>
        <v>人民币</v>
      </c>
      <c r="E10953" s="2">
        <v>26.395</v>
      </c>
      <c r="F10953" s="2">
        <v>-631.5</v>
      </c>
      <c r="G10953" s="2">
        <v>-23.92</v>
      </c>
      <c r="H10953" s="2"/>
      <c r="I10953" s="2">
        <v>2008</v>
      </c>
      <c r="J10953" s="2">
        <v>20.08</v>
      </c>
      <c r="K10953" s="2">
        <v>0</v>
      </c>
      <c r="L10953" s="2">
        <v>100</v>
      </c>
      <c r="M10953" s="2" t="str">
        <f>"601766"</f>
        <v>601766</v>
      </c>
      <c r="N10953" s="2" t="str">
        <f>"A453612732"</f>
        <v>A453612732</v>
      </c>
      <c r="O10953" s="2" t="str">
        <f>"2639.50"</f>
        <v>2639.50</v>
      </c>
      <c r="P10953" s="2">
        <v>30</v>
      </c>
      <c r="Q10953" s="2">
        <f>P10953*B10953</f>
        <v>3000</v>
      </c>
      <c r="R10953" s="2">
        <f>(Q10953-O10953)/O10953*100</f>
        <v>13.6578897518469</v>
      </c>
    </row>
    <row r="10954" spans="1:18">
      <c r="A10954" s="2" t="s">
        <v>8</v>
      </c>
      <c r="B10954" s="2" t="s">
        <v>9</v>
      </c>
      <c r="C10954" s="4" t="s">
        <v>10</v>
      </c>
      <c r="D10954" s="4"/>
      <c r="E10954" s="4"/>
      <c r="F10954" s="2"/>
      <c r="G10954" s="2">
        <f>SUM(G10938:G10953)</f>
        <v>-178.38</v>
      </c>
      <c r="H10954" s="2"/>
      <c r="I10954" s="2"/>
      <c r="J10954" s="2"/>
      <c r="K10954" s="2"/>
      <c r="L10954" s="2"/>
      <c r="M10954" s="2"/>
      <c r="N10954" s="2"/>
      <c r="O10954" s="2"/>
      <c r="P10954" s="2"/>
      <c r="Q10954" s="2">
        <f>SUM(Q10938:Q10953)</f>
        <v>134800</v>
      </c>
      <c r="R10954" s="2"/>
    </row>
    <row r="10955" customFormat="1" spans="3:8">
      <c r="C10955" s="5"/>
      <c r="D10955" s="5"/>
      <c r="E10955" s="5"/>
      <c r="H10955" s="6">
        <v>42257</v>
      </c>
    </row>
    <row r="10956" customFormat="1" spans="10:10">
      <c r="J10956" s="6">
        <f>H10955+1</f>
        <v>42258</v>
      </c>
    </row>
    <row r="10957" customFormat="1" spans="2:11">
      <c r="B10957" t="s">
        <v>11</v>
      </c>
      <c r="K10957" s="7">
        <f ca="1">NOW()</f>
        <v>42259.9654398148</v>
      </c>
    </row>
    <row r="10958" customFormat="1" spans="9:9">
      <c r="I10958" t="e">
        <f>D10950+1</f>
        <v>#VALUE!</v>
      </c>
    </row>
    <row r="10959" customFormat="1"/>
    <row r="10960" spans="1:18">
      <c r="A10960" s="2" t="s">
        <v>0</v>
      </c>
      <c r="B10960" s="2" t="str">
        <f>"证券数量"</f>
        <v>证券数量</v>
      </c>
      <c r="C10960" s="2" t="s">
        <v>1</v>
      </c>
      <c r="D10960" s="2" t="str">
        <f>"价格币种"</f>
        <v>价格币种</v>
      </c>
      <c r="E10960" s="2" t="str">
        <f>"成本价"</f>
        <v>成本价</v>
      </c>
      <c r="F10960" s="2" t="str">
        <f>"浮动盈亏"</f>
        <v>浮动盈亏</v>
      </c>
      <c r="G10960" s="2" t="str">
        <f>"盈亏比例(%)"</f>
        <v>盈亏比例(%)</v>
      </c>
      <c r="H10960" s="2" t="str">
        <f>"折算汇率"</f>
        <v>折算汇率</v>
      </c>
      <c r="I10960" s="2" t="str">
        <f>"最新市值"</f>
        <v>最新市值</v>
      </c>
      <c r="J10960" s="2" t="str">
        <f>"当前价"</f>
        <v>当前价</v>
      </c>
      <c r="K10960" s="2" t="str">
        <f>"今买数量"</f>
        <v>今买数量</v>
      </c>
      <c r="L10960" s="2" t="str">
        <f>"今卖数量"</f>
        <v>今卖数量</v>
      </c>
      <c r="M10960" s="2" t="str">
        <f>"证券代码"</f>
        <v>证券代码</v>
      </c>
      <c r="N10960" s="2" t="str">
        <f>"股东代码"</f>
        <v>股东代码</v>
      </c>
      <c r="O10960" s="2" t="str">
        <f>"成本金额"</f>
        <v>成本金额</v>
      </c>
      <c r="P10960" s="2" t="s">
        <v>2</v>
      </c>
      <c r="Q10960" s="2"/>
      <c r="R10960" s="2" t="s">
        <v>3</v>
      </c>
    </row>
    <row r="10961" spans="1:18">
      <c r="A10961" s="2" t="s">
        <v>4</v>
      </c>
      <c r="B10961" s="9" t="s">
        <v>5</v>
      </c>
      <c r="C10961" s="9" t="s">
        <v>5</v>
      </c>
      <c r="D10961" s="2" t="str">
        <f t="shared" ref="D10961:D10976" si="3271">"人民币"</f>
        <v>人民币</v>
      </c>
      <c r="E10961" s="2">
        <v>19.758</v>
      </c>
      <c r="F10961" s="2">
        <v>-1294.53</v>
      </c>
      <c r="G10961" s="2">
        <v>-8.19</v>
      </c>
      <c r="H10961" s="9" t="s">
        <v>6</v>
      </c>
      <c r="I10961" s="2">
        <v>14512</v>
      </c>
      <c r="J10961" s="2">
        <v>18.14</v>
      </c>
      <c r="K10961" s="2">
        <v>0</v>
      </c>
      <c r="L10961" s="2">
        <v>0</v>
      </c>
      <c r="M10961" s="2" t="str">
        <f>"000936"</f>
        <v>000936</v>
      </c>
      <c r="N10961" s="2" t="str">
        <f t="shared" ref="N10961:N10964" si="3272">"0157472516"</f>
        <v>0157472516</v>
      </c>
      <c r="O10961" s="2" t="str">
        <f>"15806.53"</f>
        <v>15806.53</v>
      </c>
      <c r="P10961" s="2">
        <v>30</v>
      </c>
      <c r="Q10961" s="2">
        <f t="shared" ref="Q10961:Q10976" si="3273">P10961*B10961</f>
        <v>24000</v>
      </c>
      <c r="R10961" s="2">
        <f t="shared" ref="R10961:R10976" si="3274">(Q10961-O10961)/O10961*100</f>
        <v>51.835981711356</v>
      </c>
    </row>
    <row r="10962" spans="1:18">
      <c r="A10962" s="2" t="str">
        <f>"创业板B"</f>
        <v>创业板B</v>
      </c>
      <c r="B10962" s="2">
        <v>10000</v>
      </c>
      <c r="C10962" s="2">
        <v>10000</v>
      </c>
      <c r="D10962" s="2" t="str">
        <f>"人民币"</f>
        <v>人民币</v>
      </c>
      <c r="E10962" s="2">
        <v>1.116</v>
      </c>
      <c r="F10962" s="2">
        <v>-927.5</v>
      </c>
      <c r="G10962" s="2">
        <v>-8.33</v>
      </c>
      <c r="H10962" s="2"/>
      <c r="I10962" s="2">
        <v>10230</v>
      </c>
      <c r="J10962" s="2">
        <v>1.023</v>
      </c>
      <c r="K10962" s="2">
        <v>0</v>
      </c>
      <c r="L10962" s="2">
        <v>0</v>
      </c>
      <c r="M10962" s="2" t="str">
        <f>"150153"</f>
        <v>150153</v>
      </c>
      <c r="N10962" s="2" t="str">
        <f>"0157472516"</f>
        <v>0157472516</v>
      </c>
      <c r="O10962" s="2" t="str">
        <f>"11157.50"</f>
        <v>11157.50</v>
      </c>
      <c r="P10962" s="2">
        <v>1.3</v>
      </c>
      <c r="Q10962" s="2">
        <f>P10962*B10962</f>
        <v>13000</v>
      </c>
      <c r="R10962" s="2">
        <f>(Q10962-O10962)/O10962*100</f>
        <v>16.5135559041004</v>
      </c>
    </row>
    <row r="10963" spans="1:18">
      <c r="A10963" s="2" t="s">
        <v>7</v>
      </c>
      <c r="B10963" s="2">
        <v>600</v>
      </c>
      <c r="C10963" s="2">
        <v>600</v>
      </c>
      <c r="D10963" s="2" t="str">
        <f>"人民币"</f>
        <v>人民币</v>
      </c>
      <c r="E10963" s="2">
        <v>17.548</v>
      </c>
      <c r="F10963" s="2">
        <v>-310.88</v>
      </c>
      <c r="G10963" s="2">
        <v>-2.95</v>
      </c>
      <c r="H10963" s="2"/>
      <c r="I10963" s="2">
        <v>10218</v>
      </c>
      <c r="J10963" s="2">
        <v>17.03</v>
      </c>
      <c r="K10963" s="2">
        <v>0</v>
      </c>
      <c r="L10963" s="2">
        <v>0</v>
      </c>
      <c r="M10963" s="2" t="str">
        <f>"600008"</f>
        <v>600008</v>
      </c>
      <c r="N10963" s="2" t="str">
        <f t="shared" ref="N10963:N10966" si="3275">"A453612732"</f>
        <v>A453612732</v>
      </c>
      <c r="O10963" s="2" t="str">
        <f>"10528.88"</f>
        <v>10528.88</v>
      </c>
      <c r="P10963" s="2">
        <v>25</v>
      </c>
      <c r="Q10963" s="2">
        <f>P10963*B10963</f>
        <v>15000</v>
      </c>
      <c r="R10963" s="2">
        <f>(Q10963-O10963)/O10963*100</f>
        <v>42.4652954540274</v>
      </c>
    </row>
    <row r="10964" spans="1:18">
      <c r="A10964" s="2" t="str">
        <f>"华英农业"</f>
        <v>华英农业</v>
      </c>
      <c r="B10964" s="2">
        <v>600</v>
      </c>
      <c r="C10964" s="2">
        <v>300</v>
      </c>
      <c r="D10964" s="2" t="str">
        <f>"人民币"</f>
        <v>人民币</v>
      </c>
      <c r="E10964" s="2">
        <v>14.948</v>
      </c>
      <c r="F10964" s="2">
        <v>-418.66</v>
      </c>
      <c r="G10964" s="2">
        <v>-4.67</v>
      </c>
      <c r="H10964" s="2"/>
      <c r="I10964" s="2">
        <v>8550</v>
      </c>
      <c r="J10964" s="2">
        <v>14.25</v>
      </c>
      <c r="K10964" s="2">
        <v>300</v>
      </c>
      <c r="L10964" s="2">
        <v>0</v>
      </c>
      <c r="M10964" s="2" t="str">
        <f>"002321"</f>
        <v>002321</v>
      </c>
      <c r="N10964" s="2" t="str">
        <f>"0157472516"</f>
        <v>0157472516</v>
      </c>
      <c r="O10964" s="2" t="str">
        <f>"8968.66"</f>
        <v>8968.66</v>
      </c>
      <c r="P10964" s="2">
        <v>25</v>
      </c>
      <c r="Q10964" s="2">
        <f>P10964*B10964</f>
        <v>15000</v>
      </c>
      <c r="R10964" s="2">
        <f>(Q10964-O10964)/O10964*100</f>
        <v>67.2490650777262</v>
      </c>
    </row>
    <row r="10965" spans="1:18">
      <c r="A10965" s="2" t="str">
        <f>"*ST阳化"</f>
        <v>*ST阳化</v>
      </c>
      <c r="B10965" s="2">
        <v>900</v>
      </c>
      <c r="C10965" s="2">
        <v>600</v>
      </c>
      <c r="D10965" s="2" t="str">
        <f>"人民币"</f>
        <v>人民币</v>
      </c>
      <c r="E10965" s="2">
        <v>7.599</v>
      </c>
      <c r="F10965" s="2">
        <v>-80.2</v>
      </c>
      <c r="G10965" s="2">
        <v>-1.17</v>
      </c>
      <c r="H10965" s="2"/>
      <c r="I10965" s="2">
        <v>6759</v>
      </c>
      <c r="J10965" s="2">
        <v>7.51</v>
      </c>
      <c r="K10965" s="2">
        <v>300</v>
      </c>
      <c r="L10965" s="2">
        <v>0</v>
      </c>
      <c r="M10965" s="2" t="str">
        <f>"600691"</f>
        <v>600691</v>
      </c>
      <c r="N10965" s="2" t="str">
        <f>"A453612732"</f>
        <v>A453612732</v>
      </c>
      <c r="O10965" s="2" t="str">
        <f>"6839.20"</f>
        <v>6839.20</v>
      </c>
      <c r="P10965" s="2">
        <v>11</v>
      </c>
      <c r="Q10965" s="2">
        <f>P10965*B10965</f>
        <v>9900</v>
      </c>
      <c r="R10965" s="2">
        <f>(Q10965-O10965)/O10965*100</f>
        <v>44.7537723710376</v>
      </c>
    </row>
    <row r="10966" spans="1:18">
      <c r="A10966" s="2" t="str">
        <f>"雪峰科技"</f>
        <v>雪峰科技</v>
      </c>
      <c r="B10966" s="2">
        <v>200</v>
      </c>
      <c r="C10966" s="2">
        <v>100</v>
      </c>
      <c r="D10966" s="2" t="str">
        <f>"人民币"</f>
        <v>人民币</v>
      </c>
      <c r="E10966" s="2">
        <v>37.898</v>
      </c>
      <c r="F10966" s="2">
        <v>-1239.59</v>
      </c>
      <c r="G10966" s="2">
        <v>-16.35</v>
      </c>
      <c r="H10966" s="2"/>
      <c r="I10966" s="2">
        <v>6340</v>
      </c>
      <c r="J10966" s="2">
        <v>31.7</v>
      </c>
      <c r="K10966" s="2">
        <v>100</v>
      </c>
      <c r="L10966" s="2">
        <v>0</v>
      </c>
      <c r="M10966" s="2" t="str">
        <f>"603227"</f>
        <v>603227</v>
      </c>
      <c r="N10966" s="2" t="str">
        <f>"A453612732"</f>
        <v>A453612732</v>
      </c>
      <c r="O10966" s="2" t="str">
        <f>"7579.59"</f>
        <v>7579.59</v>
      </c>
      <c r="P10966" s="2">
        <v>42</v>
      </c>
      <c r="Q10966" s="2">
        <f>P10966*B10966</f>
        <v>8400</v>
      </c>
      <c r="R10966" s="2">
        <f>(Q10966-O10966)/O10966*100</f>
        <v>10.8239363870605</v>
      </c>
    </row>
    <row r="10967" spans="1:18">
      <c r="A10967" s="2" t="str">
        <f>"三花股份"</f>
        <v>三花股份</v>
      </c>
      <c r="B10967" s="2">
        <v>400</v>
      </c>
      <c r="C10967" s="2">
        <v>400</v>
      </c>
      <c r="D10967" s="2" t="str">
        <f>"人民币"</f>
        <v>人民币</v>
      </c>
      <c r="E10967" s="2">
        <v>13.737</v>
      </c>
      <c r="F10967" s="2">
        <v>69.25</v>
      </c>
      <c r="G10967" s="2">
        <v>1.26</v>
      </c>
      <c r="H10967" s="2"/>
      <c r="I10967" s="2">
        <v>5564</v>
      </c>
      <c r="J10967" s="2">
        <v>13.91</v>
      </c>
      <c r="K10967" s="2">
        <v>0</v>
      </c>
      <c r="L10967" s="2">
        <v>0</v>
      </c>
      <c r="M10967" s="2" t="str">
        <f>"002050"</f>
        <v>002050</v>
      </c>
      <c r="N10967" s="2" t="str">
        <f t="shared" ref="N10967:N10972" si="3276">"0157472516"</f>
        <v>0157472516</v>
      </c>
      <c r="O10967" s="2" t="str">
        <f>"5494.75"</f>
        <v>5494.75</v>
      </c>
      <c r="P10967" s="2">
        <v>20</v>
      </c>
      <c r="Q10967" s="2">
        <f>P10967*B10967</f>
        <v>8000</v>
      </c>
      <c r="R10967" s="2">
        <f>(Q10967-O10967)/O10967*100</f>
        <v>45.5935210883116</v>
      </c>
    </row>
    <row r="10968" spans="1:18">
      <c r="A10968" s="2" t="str">
        <f>"农 产 品"</f>
        <v>农 产 品</v>
      </c>
      <c r="B10968" s="2">
        <v>200</v>
      </c>
      <c r="C10968" s="2">
        <v>200</v>
      </c>
      <c r="D10968" s="2" t="str">
        <f>"人民币"</f>
        <v>人民币</v>
      </c>
      <c r="E10968" s="2">
        <v>25.665</v>
      </c>
      <c r="F10968" s="2">
        <v>-601</v>
      </c>
      <c r="G10968" s="2">
        <v>-11.71</v>
      </c>
      <c r="H10968" s="2"/>
      <c r="I10968" s="2">
        <v>4532</v>
      </c>
      <c r="J10968" s="2">
        <v>22.66</v>
      </c>
      <c r="K10968" s="2">
        <v>0</v>
      </c>
      <c r="L10968" s="2">
        <v>0</v>
      </c>
      <c r="M10968" s="2" t="str">
        <f>"000061"</f>
        <v>000061</v>
      </c>
      <c r="N10968" s="2" t="str">
        <f>"0157472516"</f>
        <v>0157472516</v>
      </c>
      <c r="O10968" s="2" t="str">
        <f>"5133.00"</f>
        <v>5133.00</v>
      </c>
      <c r="P10968" s="2">
        <v>35</v>
      </c>
      <c r="Q10968" s="2">
        <f>P10968*B10968</f>
        <v>7000</v>
      </c>
      <c r="R10968" s="2">
        <f>(Q10968-O10968)/O10968*100</f>
        <v>36.3724917202416</v>
      </c>
    </row>
    <row r="10969" spans="1:18">
      <c r="A10969" s="2" t="str">
        <f>"北京城建"</f>
        <v>北京城建</v>
      </c>
      <c r="B10969" s="2">
        <v>200</v>
      </c>
      <c r="C10969" s="2">
        <v>200</v>
      </c>
      <c r="D10969" s="2" t="str">
        <f>"人民币"</f>
        <v>人民币</v>
      </c>
      <c r="E10969" s="2">
        <v>24.605</v>
      </c>
      <c r="F10969" s="2">
        <v>-394.99</v>
      </c>
      <c r="G10969" s="2">
        <v>-8.03</v>
      </c>
      <c r="H10969" s="2"/>
      <c r="I10969" s="2">
        <v>4526</v>
      </c>
      <c r="J10969" s="2">
        <v>22.63</v>
      </c>
      <c r="K10969" s="2">
        <v>0</v>
      </c>
      <c r="L10969" s="2">
        <v>0</v>
      </c>
      <c r="M10969" s="2" t="str">
        <f>"600266"</f>
        <v>600266</v>
      </c>
      <c r="N10969" s="2" t="str">
        <f t="shared" ref="N10969:N10971" si="3277">"A453612732"</f>
        <v>A453612732</v>
      </c>
      <c r="O10969" s="2" t="str">
        <f>"4920.99"</f>
        <v>4920.99</v>
      </c>
      <c r="P10969" s="2">
        <v>28</v>
      </c>
      <c r="Q10969" s="2">
        <f>P10969*B10969</f>
        <v>5600</v>
      </c>
      <c r="R10969" s="2">
        <f>(Q10969-O10969)/O10969*100</f>
        <v>13.7982397850839</v>
      </c>
    </row>
    <row r="10970" spans="1:18">
      <c r="A10970" s="2" t="str">
        <f>"上汽集团"</f>
        <v>上汽集团</v>
      </c>
      <c r="B10970" s="2">
        <v>200</v>
      </c>
      <c r="C10970" s="2">
        <v>200</v>
      </c>
      <c r="D10970" s="2" t="str">
        <f>"人民币"</f>
        <v>人民币</v>
      </c>
      <c r="E10970" s="2">
        <v>24.736</v>
      </c>
      <c r="F10970" s="2">
        <v>-449.12</v>
      </c>
      <c r="G10970" s="2">
        <v>-9.08</v>
      </c>
      <c r="H10970" s="2"/>
      <c r="I10970" s="2">
        <v>4498</v>
      </c>
      <c r="J10970" s="2">
        <v>22.49</v>
      </c>
      <c r="K10970" s="2">
        <v>0</v>
      </c>
      <c r="L10970" s="2">
        <v>0</v>
      </c>
      <c r="M10970" s="2" t="str">
        <f>"600104"</f>
        <v>600104</v>
      </c>
      <c r="N10970" s="2" t="str">
        <f>"A453612732"</f>
        <v>A453612732</v>
      </c>
      <c r="O10970" s="2" t="str">
        <f>"4947.12"</f>
        <v>4947.12</v>
      </c>
      <c r="P10970" s="2">
        <v>35</v>
      </c>
      <c r="Q10970" s="2">
        <f>P10970*B10970</f>
        <v>7000</v>
      </c>
      <c r="R10970" s="2">
        <f>(Q10970-O10970)/O10970*100</f>
        <v>41.4964666310904</v>
      </c>
    </row>
    <row r="10971" spans="1:18">
      <c r="A10971" s="2" t="str">
        <f>"中海集运"</f>
        <v>中海集运</v>
      </c>
      <c r="B10971" s="2">
        <v>400</v>
      </c>
      <c r="C10971" s="2">
        <v>400</v>
      </c>
      <c r="D10971" s="2" t="str">
        <f>"人民币"</f>
        <v>人民币</v>
      </c>
      <c r="E10971" s="2">
        <v>9.099</v>
      </c>
      <c r="F10971" s="2">
        <v>-167.68</v>
      </c>
      <c r="G10971" s="2">
        <v>-4.6</v>
      </c>
      <c r="H10971" s="2"/>
      <c r="I10971" s="2">
        <v>3472</v>
      </c>
      <c r="J10971" s="2">
        <v>8.68</v>
      </c>
      <c r="K10971" s="2">
        <v>0</v>
      </c>
      <c r="L10971" s="2">
        <v>0</v>
      </c>
      <c r="M10971" s="2" t="str">
        <f>"601866"</f>
        <v>601866</v>
      </c>
      <c r="N10971" s="2" t="str">
        <f>"A453612732"</f>
        <v>A453612732</v>
      </c>
      <c r="O10971" s="2" t="str">
        <f>"3639.68"</f>
        <v>3639.68</v>
      </c>
      <c r="P10971" s="2">
        <v>12</v>
      </c>
      <c r="Q10971" s="2">
        <f>P10971*B10971</f>
        <v>4800</v>
      </c>
      <c r="R10971" s="2">
        <f>(Q10971-O10971)/O10971*100</f>
        <v>31.8797256901706</v>
      </c>
    </row>
    <row r="10972" spans="1:18">
      <c r="A10972" s="2" t="str">
        <f>"中航军B"</f>
        <v>中航军B</v>
      </c>
      <c r="B10972" s="2">
        <v>3000</v>
      </c>
      <c r="C10972" s="2">
        <v>3000</v>
      </c>
      <c r="D10972" s="2" t="str">
        <f>"人民币"</f>
        <v>人民币</v>
      </c>
      <c r="E10972" s="2">
        <v>0.972</v>
      </c>
      <c r="F10972" s="2">
        <v>-62</v>
      </c>
      <c r="G10972" s="2">
        <v>-2.16</v>
      </c>
      <c r="H10972" s="2"/>
      <c r="I10972" s="2">
        <v>2853</v>
      </c>
      <c r="J10972" s="2">
        <v>0.951</v>
      </c>
      <c r="K10972" s="2">
        <v>0</v>
      </c>
      <c r="L10972" s="2">
        <v>0</v>
      </c>
      <c r="M10972" s="2" t="str">
        <f>"150222"</f>
        <v>150222</v>
      </c>
      <c r="N10972" s="2" t="str">
        <f>"0157472516"</f>
        <v>0157472516</v>
      </c>
      <c r="O10972" s="2" t="str">
        <f>"2915.00"</f>
        <v>2915.00</v>
      </c>
      <c r="P10972" s="2">
        <v>1.1</v>
      </c>
      <c r="Q10972" s="2">
        <f>P10972*B10972</f>
        <v>3300</v>
      </c>
      <c r="R10972" s="2">
        <f>(Q10972-O10972)/O10972*100</f>
        <v>13.2075471698113</v>
      </c>
    </row>
    <row r="10973" spans="1:18">
      <c r="A10973" s="2" t="str">
        <f>"华贸物流"</f>
        <v>华贸物流</v>
      </c>
      <c r="B10973" s="2">
        <v>200</v>
      </c>
      <c r="C10973" s="2">
        <v>200</v>
      </c>
      <c r="D10973" s="2" t="str">
        <f>"人民币"</f>
        <v>人民币</v>
      </c>
      <c r="E10973" s="2">
        <v>16.576</v>
      </c>
      <c r="F10973" s="2">
        <v>-473.12</v>
      </c>
      <c r="G10973" s="2">
        <v>-14.27</v>
      </c>
      <c r="H10973" s="2"/>
      <c r="I10973" s="2">
        <v>2842</v>
      </c>
      <c r="J10973" s="2">
        <v>14.21</v>
      </c>
      <c r="K10973" s="2">
        <v>0</v>
      </c>
      <c r="L10973" s="2">
        <v>0</v>
      </c>
      <c r="M10973" s="2" t="str">
        <f>"603128"</f>
        <v>603128</v>
      </c>
      <c r="N10973" s="2" t="str">
        <f t="shared" ref="N10973:N10976" si="3278">"A453612732"</f>
        <v>A453612732</v>
      </c>
      <c r="O10973" s="2" t="str">
        <f>"3315.12"</f>
        <v>3315.12</v>
      </c>
      <c r="P10973" s="2">
        <v>20</v>
      </c>
      <c r="Q10973" s="2">
        <f>P10973*B10973</f>
        <v>4000</v>
      </c>
      <c r="R10973" s="2">
        <f>(Q10973-O10973)/O10973*100</f>
        <v>20.6592823185888</v>
      </c>
    </row>
    <row r="10974" spans="1:18">
      <c r="A10974" s="2" t="str">
        <f>"盛达矿业"</f>
        <v>盛达矿业</v>
      </c>
      <c r="B10974" s="2">
        <v>100</v>
      </c>
      <c r="C10974" s="2">
        <v>100</v>
      </c>
      <c r="D10974" s="2" t="str">
        <f>"人民币"</f>
        <v>人民币</v>
      </c>
      <c r="E10974" s="2">
        <v>38.308</v>
      </c>
      <c r="F10974" s="2">
        <v>-1175.77</v>
      </c>
      <c r="G10974" s="2">
        <v>-30.69</v>
      </c>
      <c r="H10974" s="2"/>
      <c r="I10974" s="2">
        <v>2655</v>
      </c>
      <c r="J10974" s="2">
        <v>26.55</v>
      </c>
      <c r="K10974" s="2">
        <v>0</v>
      </c>
      <c r="L10974" s="2">
        <v>100</v>
      </c>
      <c r="M10974" s="2" t="str">
        <f>"000603"</f>
        <v>000603</v>
      </c>
      <c r="N10974" s="2" t="str">
        <f>"0157472516"</f>
        <v>0157472516</v>
      </c>
      <c r="O10974" s="2" t="str">
        <f>"3830.77"</f>
        <v>3830.77</v>
      </c>
      <c r="P10974" s="2">
        <v>40</v>
      </c>
      <c r="Q10974" s="2">
        <f>P10974*B10974</f>
        <v>4000</v>
      </c>
      <c r="R10974" s="2">
        <f>(Q10974-O10974)/O10974*100</f>
        <v>4.41764971533138</v>
      </c>
    </row>
    <row r="10975" spans="1:18">
      <c r="A10975" s="2" t="str">
        <f>"大众交通"</f>
        <v>大众交通</v>
      </c>
      <c r="B10975" s="2">
        <v>100</v>
      </c>
      <c r="C10975" s="2">
        <v>100</v>
      </c>
      <c r="D10975" s="2" t="str">
        <f>"人民币"</f>
        <v>人民币</v>
      </c>
      <c r="E10975" s="2">
        <v>30.941</v>
      </c>
      <c r="F10975" s="2">
        <v>-1037.13</v>
      </c>
      <c r="G10975" s="2">
        <v>-33.52</v>
      </c>
      <c r="H10975" s="2"/>
      <c r="I10975" s="2">
        <v>2057</v>
      </c>
      <c r="J10975" s="2">
        <v>20.57</v>
      </c>
      <c r="K10975" s="2">
        <v>0</v>
      </c>
      <c r="L10975" s="2">
        <v>0</v>
      </c>
      <c r="M10975" s="2" t="str">
        <f>"600611"</f>
        <v>600611</v>
      </c>
      <c r="N10975" s="2" t="str">
        <f>"A453612732"</f>
        <v>A453612732</v>
      </c>
      <c r="O10975" s="2" t="str">
        <f>"3094.13"</f>
        <v>3094.13</v>
      </c>
      <c r="P10975" s="2">
        <v>28</v>
      </c>
      <c r="Q10975" s="2">
        <f>P10975*B10975</f>
        <v>2800</v>
      </c>
      <c r="R10975" s="2">
        <f>(Q10975-O10975)/O10975*100</f>
        <v>-9.50606470962759</v>
      </c>
    </row>
    <row r="10976" spans="1:18">
      <c r="A10976" s="2" t="str">
        <f>"中国中车"</f>
        <v>中国中车</v>
      </c>
      <c r="B10976" s="2">
        <v>100</v>
      </c>
      <c r="C10976" s="2">
        <v>100</v>
      </c>
      <c r="D10976" s="2" t="str">
        <f>"人民币"</f>
        <v>人民币</v>
      </c>
      <c r="E10976" s="2">
        <v>26.395</v>
      </c>
      <c r="F10976" s="2">
        <v>-631.5</v>
      </c>
      <c r="G10976" s="2">
        <v>-23.92</v>
      </c>
      <c r="H10976" s="2"/>
      <c r="I10976" s="2">
        <v>2008</v>
      </c>
      <c r="J10976" s="2">
        <v>20.08</v>
      </c>
      <c r="K10976" s="2">
        <v>0</v>
      </c>
      <c r="L10976" s="2">
        <v>100</v>
      </c>
      <c r="M10976" s="2" t="str">
        <f>"601766"</f>
        <v>601766</v>
      </c>
      <c r="N10976" s="2" t="str">
        <f>"A453612732"</f>
        <v>A453612732</v>
      </c>
      <c r="O10976" s="2" t="str">
        <f>"2639.50"</f>
        <v>2639.50</v>
      </c>
      <c r="P10976" s="2">
        <v>30</v>
      </c>
      <c r="Q10976" s="2">
        <f>P10976*B10976</f>
        <v>3000</v>
      </c>
      <c r="R10976" s="2">
        <f>(Q10976-O10976)/O10976*100</f>
        <v>13.6578897518469</v>
      </c>
    </row>
    <row r="10977" spans="1:18">
      <c r="A10977" s="2" t="s">
        <v>8</v>
      </c>
      <c r="B10977" s="2" t="s">
        <v>9</v>
      </c>
      <c r="C10977" s="4" t="s">
        <v>10</v>
      </c>
      <c r="D10977" s="4"/>
      <c r="E10977" s="4"/>
      <c r="F10977" s="2"/>
      <c r="G10977" s="2">
        <f>SUM(G10961:G10976)</f>
        <v>-178.38</v>
      </c>
      <c r="H10977" s="2"/>
      <c r="I10977" s="2"/>
      <c r="J10977" s="2"/>
      <c r="K10977" s="2"/>
      <c r="L10977" s="2"/>
      <c r="M10977" s="2"/>
      <c r="N10977" s="2"/>
      <c r="O10977" s="2"/>
      <c r="P10977" s="2"/>
      <c r="Q10977" s="2">
        <f>SUM(Q10961:Q10976)</f>
        <v>134800</v>
      </c>
      <c r="R10977" s="2"/>
    </row>
    <row r="10978" customFormat="1" spans="3:8">
      <c r="C10978" s="5"/>
      <c r="D10978" s="5"/>
      <c r="E10978" s="5"/>
      <c r="H10978" s="6">
        <v>42257</v>
      </c>
    </row>
    <row r="10979" customFormat="1" spans="10:10">
      <c r="J10979" s="6">
        <f>H10978+1</f>
        <v>42258</v>
      </c>
    </row>
    <row r="10980" customFormat="1" spans="2:11">
      <c r="B10980" t="s">
        <v>11</v>
      </c>
      <c r="K10980" s="7">
        <f ca="1">NOW()</f>
        <v>42259.9654398148</v>
      </c>
    </row>
    <row r="10981" customFormat="1" spans="9:9">
      <c r="I10981" t="e">
        <f>D10973+1</f>
        <v>#VALUE!</v>
      </c>
    </row>
    <row r="10982" spans="2:18">
      <c r="B10982" s="2" t="str">
        <f>"币种"</f>
        <v>币种</v>
      </c>
      <c r="C10982" s="2" t="str">
        <f>"余额"</f>
        <v>余额</v>
      </c>
      <c r="D10982" s="2" t="str">
        <f>"可用"</f>
        <v>可用</v>
      </c>
      <c r="E10982" s="2" t="str">
        <f>"可取"</f>
        <v>可取</v>
      </c>
      <c r="F10982" s="2" t="str">
        <f>"参考市值"</f>
        <v>参考市值</v>
      </c>
      <c r="G10982" s="2" t="str">
        <f>"资产"</f>
        <v>资产</v>
      </c>
      <c r="H10982" s="2" t="str">
        <f>"盈亏"</f>
        <v>盈亏</v>
      </c>
      <c r="I10982" s="2"/>
      <c r="J10982" s="2"/>
      <c r="K10982" s="2"/>
      <c r="L10982" s="2"/>
      <c r="M10982" s="2"/>
      <c r="N10982" s="2"/>
      <c r="O10982" s="2"/>
      <c r="P10982" s="2"/>
      <c r="Q10982" s="2"/>
      <c r="R10982" s="2"/>
    </row>
    <row r="10983" spans="2:18">
      <c r="B10983" s="2" t="str">
        <f>"人民币"</f>
        <v>人民币</v>
      </c>
      <c r="C10983" s="2" t="str">
        <f>"5508.71"</f>
        <v>5508.71</v>
      </c>
      <c r="D10983" s="2" t="str">
        <f>"138.54"</f>
        <v>138.54</v>
      </c>
      <c r="E10983" s="2" t="str">
        <f>"138.54"</f>
        <v>138.54</v>
      </c>
      <c r="F10983" s="2" t="str">
        <f>"91616.00"</f>
        <v>91616.00</v>
      </c>
      <c r="G10983" s="2" t="str">
        <f>"91754.54"</f>
        <v>91754.54</v>
      </c>
      <c r="H10983" s="2" t="str">
        <f>"-9194.42"</f>
        <v>-9194.42</v>
      </c>
      <c r="I10983" s="2"/>
      <c r="J10983" s="2"/>
      <c r="K10983" s="2"/>
      <c r="L10983" s="2"/>
      <c r="M10983" s="2"/>
      <c r="N10983" s="2"/>
      <c r="O10983" s="2"/>
      <c r="P10983" s="2"/>
      <c r="Q10983" s="2"/>
      <c r="R10983" s="2"/>
    </row>
    <row r="10984" spans="2:18"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  <c r="R10984" s="8"/>
    </row>
    <row r="10985" spans="2:18">
      <c r="B10985" s="2" t="s">
        <v>0</v>
      </c>
      <c r="C10985" s="2" t="str">
        <f>"证券数量"</f>
        <v>证券数量</v>
      </c>
      <c r="D10985" s="2" t="s">
        <v>1</v>
      </c>
      <c r="E10985" s="2" t="str">
        <f>"价格币种"</f>
        <v>价格币种</v>
      </c>
      <c r="F10985" s="2" t="str">
        <f>"成本价"</f>
        <v>成本价</v>
      </c>
      <c r="G10985" s="2" t="str">
        <f>"浮动盈亏"</f>
        <v>浮动盈亏</v>
      </c>
      <c r="H10985" s="2" t="str">
        <f>"盈亏比例(%)"</f>
        <v>盈亏比例(%)</v>
      </c>
      <c r="I10985" s="2" t="str">
        <f>"折算汇率"</f>
        <v>折算汇率</v>
      </c>
      <c r="J10985" s="2" t="str">
        <f>"最新市值"</f>
        <v>最新市值</v>
      </c>
      <c r="K10985" s="2" t="str">
        <f>"当前价"</f>
        <v>当前价</v>
      </c>
      <c r="L10985" s="2" t="str">
        <f>"今买数量"</f>
        <v>今买数量</v>
      </c>
      <c r="M10985" s="2" t="str">
        <f>"今卖数量"</f>
        <v>今卖数量</v>
      </c>
      <c r="N10985" s="2" t="str">
        <f>"证券代码"</f>
        <v>证券代码</v>
      </c>
      <c r="O10985" s="2" t="str">
        <f>"股东代码"</f>
        <v>股东代码</v>
      </c>
      <c r="P10985" s="2" t="str">
        <f>"成本金额"</f>
        <v>成本金额</v>
      </c>
      <c r="Q10985" s="2" t="s">
        <v>2</v>
      </c>
      <c r="R10985" s="2"/>
    </row>
    <row r="10986" spans="2:18">
      <c r="B10986" s="2" t="s">
        <v>4</v>
      </c>
      <c r="C10986" s="9" t="s">
        <v>5</v>
      </c>
      <c r="D10986" s="9" t="s">
        <v>5</v>
      </c>
      <c r="E10986" s="2" t="str">
        <f t="shared" ref="E10986:E11001" si="3279">"人民币"</f>
        <v>人民币</v>
      </c>
      <c r="F10986" s="2">
        <v>19.758</v>
      </c>
      <c r="G10986" s="2">
        <v>-1294.53</v>
      </c>
      <c r="H10986" s="2">
        <v>-8.19</v>
      </c>
      <c r="I10986" s="9" t="s">
        <v>6</v>
      </c>
      <c r="J10986" s="2">
        <v>14512</v>
      </c>
      <c r="K10986" s="2">
        <v>18.14</v>
      </c>
      <c r="L10986" s="2">
        <v>0</v>
      </c>
      <c r="M10986" s="2">
        <v>0</v>
      </c>
      <c r="N10986" s="2" t="str">
        <f>"000936"</f>
        <v>000936</v>
      </c>
      <c r="O10986" s="2" t="str">
        <f t="shared" ref="O10986:O10989" si="3280">"0157472516"</f>
        <v>0157472516</v>
      </c>
      <c r="P10986" s="2" t="str">
        <f>"15806.53"</f>
        <v>15806.53</v>
      </c>
      <c r="Q10986" s="2">
        <v>30</v>
      </c>
      <c r="R10986" s="2">
        <f t="shared" ref="R10986:R11001" si="3281">Q10986*C10986</f>
        <v>24000</v>
      </c>
    </row>
    <row r="10987" spans="2:18">
      <c r="B10987" s="2" t="str">
        <f>"创业板B"</f>
        <v>创业板B</v>
      </c>
      <c r="C10987" s="2">
        <v>10000</v>
      </c>
      <c r="D10987" s="2">
        <v>10000</v>
      </c>
      <c r="E10987" s="2" t="str">
        <f>"人民币"</f>
        <v>人民币</v>
      </c>
      <c r="F10987" s="2">
        <v>1.116</v>
      </c>
      <c r="G10987" s="2">
        <v>-927.5</v>
      </c>
      <c r="H10987" s="2">
        <v>-8.33</v>
      </c>
      <c r="I10987" s="2"/>
      <c r="J10987" s="2">
        <v>10230</v>
      </c>
      <c r="K10987" s="2">
        <v>1.023</v>
      </c>
      <c r="L10987" s="2">
        <v>0</v>
      </c>
      <c r="M10987" s="2">
        <v>0</v>
      </c>
      <c r="N10987" s="2" t="str">
        <f>"150153"</f>
        <v>150153</v>
      </c>
      <c r="O10987" s="2" t="str">
        <f>"0157472516"</f>
        <v>0157472516</v>
      </c>
      <c r="P10987" s="2" t="str">
        <f>"11157.50"</f>
        <v>11157.50</v>
      </c>
      <c r="Q10987" s="2">
        <v>1.3</v>
      </c>
      <c r="R10987" s="2">
        <f>Q10987*C10987</f>
        <v>13000</v>
      </c>
    </row>
    <row r="10988" spans="2:18">
      <c r="B10988" s="2" t="s">
        <v>7</v>
      </c>
      <c r="C10988" s="2">
        <v>600</v>
      </c>
      <c r="D10988" s="2">
        <v>600</v>
      </c>
      <c r="E10988" s="2" t="str">
        <f>"人民币"</f>
        <v>人民币</v>
      </c>
      <c r="F10988" s="2">
        <v>17.548</v>
      </c>
      <c r="G10988" s="2">
        <v>-310.88</v>
      </c>
      <c r="H10988" s="2">
        <v>-2.95</v>
      </c>
      <c r="I10988" s="2"/>
      <c r="J10988" s="2">
        <v>10218</v>
      </c>
      <c r="K10988" s="2">
        <v>17.03</v>
      </c>
      <c r="L10988" s="2">
        <v>0</v>
      </c>
      <c r="M10988" s="2">
        <v>0</v>
      </c>
      <c r="N10988" s="2" t="str">
        <f>"600008"</f>
        <v>600008</v>
      </c>
      <c r="O10988" s="2" t="str">
        <f t="shared" ref="O10988:O10991" si="3282">"A453612732"</f>
        <v>A453612732</v>
      </c>
      <c r="P10988" s="2" t="str">
        <f>"10528.88"</f>
        <v>10528.88</v>
      </c>
      <c r="Q10988" s="2">
        <v>25</v>
      </c>
      <c r="R10988" s="2">
        <f>Q10988*C10988</f>
        <v>15000</v>
      </c>
    </row>
    <row r="10989" spans="2:18">
      <c r="B10989" s="2" t="str">
        <f>"华英农业"</f>
        <v>华英农业</v>
      </c>
      <c r="C10989" s="2">
        <v>600</v>
      </c>
      <c r="D10989" s="2">
        <v>300</v>
      </c>
      <c r="E10989" s="2" t="str">
        <f>"人民币"</f>
        <v>人民币</v>
      </c>
      <c r="F10989" s="2">
        <v>14.948</v>
      </c>
      <c r="G10989" s="2">
        <v>-418.66</v>
      </c>
      <c r="H10989" s="2">
        <v>-4.67</v>
      </c>
      <c r="I10989" s="2"/>
      <c r="J10989" s="2">
        <v>8550</v>
      </c>
      <c r="K10989" s="2">
        <v>14.25</v>
      </c>
      <c r="L10989" s="2">
        <v>300</v>
      </c>
      <c r="M10989" s="2">
        <v>0</v>
      </c>
      <c r="N10989" s="2" t="str">
        <f>"002321"</f>
        <v>002321</v>
      </c>
      <c r="O10989" s="2" t="str">
        <f>"0157472516"</f>
        <v>0157472516</v>
      </c>
      <c r="P10989" s="2" t="str">
        <f>"8968.66"</f>
        <v>8968.66</v>
      </c>
      <c r="Q10989" s="2">
        <v>25</v>
      </c>
      <c r="R10989" s="2">
        <f>Q10989*C10989</f>
        <v>15000</v>
      </c>
    </row>
    <row r="10990" spans="2:18">
      <c r="B10990" s="2" t="str">
        <f>"*ST阳化"</f>
        <v>*ST阳化</v>
      </c>
      <c r="C10990" s="2">
        <v>900</v>
      </c>
      <c r="D10990" s="2">
        <v>600</v>
      </c>
      <c r="E10990" s="2" t="str">
        <f>"人民币"</f>
        <v>人民币</v>
      </c>
      <c r="F10990" s="2">
        <v>7.599</v>
      </c>
      <c r="G10990" s="2">
        <v>-80.2</v>
      </c>
      <c r="H10990" s="2">
        <v>-1.17</v>
      </c>
      <c r="I10990" s="2"/>
      <c r="J10990" s="2">
        <v>6759</v>
      </c>
      <c r="K10990" s="2">
        <v>7.51</v>
      </c>
      <c r="L10990" s="2">
        <v>300</v>
      </c>
      <c r="M10990" s="2">
        <v>0</v>
      </c>
      <c r="N10990" s="2" t="str">
        <f>"600691"</f>
        <v>600691</v>
      </c>
      <c r="O10990" s="2" t="str">
        <f>"A453612732"</f>
        <v>A453612732</v>
      </c>
      <c r="P10990" s="2" t="str">
        <f>"6839.20"</f>
        <v>6839.20</v>
      </c>
      <c r="Q10990" s="2">
        <v>11</v>
      </c>
      <c r="R10990" s="2">
        <f>Q10990*C10990</f>
        <v>9900</v>
      </c>
    </row>
    <row r="10991" spans="2:18">
      <c r="B10991" s="2" t="str">
        <f>"雪峰科技"</f>
        <v>雪峰科技</v>
      </c>
      <c r="C10991" s="2">
        <v>200</v>
      </c>
      <c r="D10991" s="2">
        <v>100</v>
      </c>
      <c r="E10991" s="2" t="str">
        <f>"人民币"</f>
        <v>人民币</v>
      </c>
      <c r="F10991" s="2">
        <v>37.898</v>
      </c>
      <c r="G10991" s="2">
        <v>-1239.59</v>
      </c>
      <c r="H10991" s="2">
        <v>-16.35</v>
      </c>
      <c r="I10991" s="2"/>
      <c r="J10991" s="2">
        <v>6340</v>
      </c>
      <c r="K10991" s="2">
        <v>31.7</v>
      </c>
      <c r="L10991" s="2">
        <v>100</v>
      </c>
      <c r="M10991" s="2">
        <v>0</v>
      </c>
      <c r="N10991" s="2" t="str">
        <f>"603227"</f>
        <v>603227</v>
      </c>
      <c r="O10991" s="2" t="str">
        <f>"A453612732"</f>
        <v>A453612732</v>
      </c>
      <c r="P10991" s="2" t="str">
        <f>"7579.59"</f>
        <v>7579.59</v>
      </c>
      <c r="Q10991" s="2">
        <v>42</v>
      </c>
      <c r="R10991" s="2">
        <f>Q10991*C10991</f>
        <v>8400</v>
      </c>
    </row>
    <row r="10992" spans="2:18">
      <c r="B10992" s="2" t="str">
        <f>"三花股份"</f>
        <v>三花股份</v>
      </c>
      <c r="C10992" s="2">
        <v>400</v>
      </c>
      <c r="D10992" s="2">
        <v>400</v>
      </c>
      <c r="E10992" s="2" t="str">
        <f>"人民币"</f>
        <v>人民币</v>
      </c>
      <c r="F10992" s="2">
        <v>13.737</v>
      </c>
      <c r="G10992" s="2">
        <v>69.25</v>
      </c>
      <c r="H10992" s="2">
        <v>1.26</v>
      </c>
      <c r="I10992" s="2"/>
      <c r="J10992" s="2">
        <v>5564</v>
      </c>
      <c r="K10992" s="2">
        <v>13.91</v>
      </c>
      <c r="L10992" s="2">
        <v>0</v>
      </c>
      <c r="M10992" s="2">
        <v>0</v>
      </c>
      <c r="N10992" s="2" t="str">
        <f>"002050"</f>
        <v>002050</v>
      </c>
      <c r="O10992" s="2" t="str">
        <f t="shared" ref="O10992:O10997" si="3283">"0157472516"</f>
        <v>0157472516</v>
      </c>
      <c r="P10992" s="2" t="str">
        <f>"5494.75"</f>
        <v>5494.75</v>
      </c>
      <c r="Q10992" s="2">
        <v>20</v>
      </c>
      <c r="R10992" s="2">
        <f>Q10992*C10992</f>
        <v>8000</v>
      </c>
    </row>
    <row r="10993" spans="2:18">
      <c r="B10993" s="2" t="str">
        <f>"农 产 品"</f>
        <v>农 产 品</v>
      </c>
      <c r="C10993" s="2">
        <v>200</v>
      </c>
      <c r="D10993" s="2">
        <v>200</v>
      </c>
      <c r="E10993" s="2" t="str">
        <f>"人民币"</f>
        <v>人民币</v>
      </c>
      <c r="F10993" s="2">
        <v>25.665</v>
      </c>
      <c r="G10993" s="2">
        <v>-601</v>
      </c>
      <c r="H10993" s="2">
        <v>-11.71</v>
      </c>
      <c r="I10993" s="2"/>
      <c r="J10993" s="2">
        <v>4532</v>
      </c>
      <c r="K10993" s="2">
        <v>22.66</v>
      </c>
      <c r="L10993" s="2">
        <v>0</v>
      </c>
      <c r="M10993" s="2">
        <v>0</v>
      </c>
      <c r="N10993" s="2" t="str">
        <f>"000061"</f>
        <v>000061</v>
      </c>
      <c r="O10993" s="2" t="str">
        <f>"0157472516"</f>
        <v>0157472516</v>
      </c>
      <c r="P10993" s="2" t="str">
        <f>"5133.00"</f>
        <v>5133.00</v>
      </c>
      <c r="Q10993" s="2">
        <v>35</v>
      </c>
      <c r="R10993" s="2">
        <f>Q10993*C10993</f>
        <v>7000</v>
      </c>
    </row>
    <row r="10994" spans="2:18">
      <c r="B10994" s="2" t="str">
        <f>"北京城建"</f>
        <v>北京城建</v>
      </c>
      <c r="C10994" s="2">
        <v>200</v>
      </c>
      <c r="D10994" s="2">
        <v>200</v>
      </c>
      <c r="E10994" s="2" t="str">
        <f>"人民币"</f>
        <v>人民币</v>
      </c>
      <c r="F10994" s="2">
        <v>24.605</v>
      </c>
      <c r="G10994" s="2">
        <v>-394.99</v>
      </c>
      <c r="H10994" s="2">
        <v>-8.03</v>
      </c>
      <c r="I10994" s="2"/>
      <c r="J10994" s="2">
        <v>4526</v>
      </c>
      <c r="K10994" s="2">
        <v>22.63</v>
      </c>
      <c r="L10994" s="2">
        <v>0</v>
      </c>
      <c r="M10994" s="2">
        <v>0</v>
      </c>
      <c r="N10994" s="2" t="str">
        <f>"600266"</f>
        <v>600266</v>
      </c>
      <c r="O10994" s="2" t="str">
        <f t="shared" ref="O10994:O10996" si="3284">"A453612732"</f>
        <v>A453612732</v>
      </c>
      <c r="P10994" s="2" t="str">
        <f>"4920.99"</f>
        <v>4920.99</v>
      </c>
      <c r="Q10994" s="2">
        <v>28</v>
      </c>
      <c r="R10994" s="2">
        <f>Q10994*C10994</f>
        <v>5600</v>
      </c>
    </row>
    <row r="10995" spans="2:18">
      <c r="B10995" s="2" t="str">
        <f>"上汽集团"</f>
        <v>上汽集团</v>
      </c>
      <c r="C10995" s="2">
        <v>200</v>
      </c>
      <c r="D10995" s="2">
        <v>200</v>
      </c>
      <c r="E10995" s="2" t="str">
        <f>"人民币"</f>
        <v>人民币</v>
      </c>
      <c r="F10995" s="2">
        <v>24.736</v>
      </c>
      <c r="G10995" s="2">
        <v>-449.12</v>
      </c>
      <c r="H10995" s="2">
        <v>-9.08</v>
      </c>
      <c r="I10995" s="2"/>
      <c r="J10995" s="2">
        <v>4498</v>
      </c>
      <c r="K10995" s="2">
        <v>22.49</v>
      </c>
      <c r="L10995" s="2">
        <v>0</v>
      </c>
      <c r="M10995" s="2">
        <v>0</v>
      </c>
      <c r="N10995" s="2" t="str">
        <f>"600104"</f>
        <v>600104</v>
      </c>
      <c r="O10995" s="2" t="str">
        <f>"A453612732"</f>
        <v>A453612732</v>
      </c>
      <c r="P10995" s="2" t="str">
        <f>"4947.12"</f>
        <v>4947.12</v>
      </c>
      <c r="Q10995" s="2">
        <v>35</v>
      </c>
      <c r="R10995" s="2">
        <f>Q10995*C10995</f>
        <v>7000</v>
      </c>
    </row>
    <row r="10996" spans="2:18">
      <c r="B10996" s="2" t="str">
        <f>"中海集运"</f>
        <v>中海集运</v>
      </c>
      <c r="C10996" s="2">
        <v>400</v>
      </c>
      <c r="D10996" s="2">
        <v>400</v>
      </c>
      <c r="E10996" s="2" t="str">
        <f>"人民币"</f>
        <v>人民币</v>
      </c>
      <c r="F10996" s="2">
        <v>9.099</v>
      </c>
      <c r="G10996" s="2">
        <v>-167.68</v>
      </c>
      <c r="H10996" s="2">
        <v>-4.6</v>
      </c>
      <c r="I10996" s="2"/>
      <c r="J10996" s="2">
        <v>3472</v>
      </c>
      <c r="K10996" s="2">
        <v>8.68</v>
      </c>
      <c r="L10996" s="2">
        <v>0</v>
      </c>
      <c r="M10996" s="2">
        <v>0</v>
      </c>
      <c r="N10996" s="2" t="str">
        <f>"601866"</f>
        <v>601866</v>
      </c>
      <c r="O10996" s="2" t="str">
        <f>"A453612732"</f>
        <v>A453612732</v>
      </c>
      <c r="P10996" s="2" t="str">
        <f>"3639.68"</f>
        <v>3639.68</v>
      </c>
      <c r="Q10996" s="2">
        <v>12</v>
      </c>
      <c r="R10996" s="2">
        <f>Q10996*C10996</f>
        <v>4800</v>
      </c>
    </row>
    <row r="10997" spans="2:18">
      <c r="B10997" s="2" t="str">
        <f>"中航军B"</f>
        <v>中航军B</v>
      </c>
      <c r="C10997" s="2">
        <v>3000</v>
      </c>
      <c r="D10997" s="2">
        <v>3000</v>
      </c>
      <c r="E10997" s="2" t="str">
        <f>"人民币"</f>
        <v>人民币</v>
      </c>
      <c r="F10997" s="2">
        <v>0.972</v>
      </c>
      <c r="G10997" s="2">
        <v>-62</v>
      </c>
      <c r="H10997" s="2">
        <v>-2.16</v>
      </c>
      <c r="I10997" s="2"/>
      <c r="J10997" s="2">
        <v>2853</v>
      </c>
      <c r="K10997" s="2">
        <v>0.951</v>
      </c>
      <c r="L10997" s="2">
        <v>0</v>
      </c>
      <c r="M10997" s="2">
        <v>0</v>
      </c>
      <c r="N10997" s="2" t="str">
        <f>"150222"</f>
        <v>150222</v>
      </c>
      <c r="O10997" s="2" t="str">
        <f>"0157472516"</f>
        <v>0157472516</v>
      </c>
      <c r="P10997" s="2" t="str">
        <f>"2915.00"</f>
        <v>2915.00</v>
      </c>
      <c r="Q10997" s="2">
        <v>1.1</v>
      </c>
      <c r="R10997" s="2">
        <f>Q10997*C10997</f>
        <v>3300</v>
      </c>
    </row>
    <row r="10998" spans="2:18">
      <c r="B10998" s="2" t="str">
        <f>"华贸物流"</f>
        <v>华贸物流</v>
      </c>
      <c r="C10998" s="2">
        <v>200</v>
      </c>
      <c r="D10998" s="2">
        <v>200</v>
      </c>
      <c r="E10998" s="2" t="str">
        <f>"人民币"</f>
        <v>人民币</v>
      </c>
      <c r="F10998" s="2">
        <v>16.576</v>
      </c>
      <c r="G10998" s="2">
        <v>-473.12</v>
      </c>
      <c r="H10998" s="2">
        <v>-14.27</v>
      </c>
      <c r="I10998" s="2"/>
      <c r="J10998" s="2">
        <v>2842</v>
      </c>
      <c r="K10998" s="2">
        <v>14.21</v>
      </c>
      <c r="L10998" s="2">
        <v>0</v>
      </c>
      <c r="M10998" s="2">
        <v>0</v>
      </c>
      <c r="N10998" s="2" t="str">
        <f>"603128"</f>
        <v>603128</v>
      </c>
      <c r="O10998" s="2" t="str">
        <f t="shared" ref="O10998:O11001" si="3285">"A453612732"</f>
        <v>A453612732</v>
      </c>
      <c r="P10998" s="2" t="str">
        <f>"3315.12"</f>
        <v>3315.12</v>
      </c>
      <c r="Q10998" s="2">
        <v>20</v>
      </c>
      <c r="R10998" s="2">
        <f>Q10998*C10998</f>
        <v>4000</v>
      </c>
    </row>
    <row r="10999" spans="2:18">
      <c r="B10999" s="2" t="str">
        <f>"盛达矿业"</f>
        <v>盛达矿业</v>
      </c>
      <c r="C10999" s="2">
        <v>100</v>
      </c>
      <c r="D10999" s="2">
        <v>100</v>
      </c>
      <c r="E10999" s="2" t="str">
        <f>"人民币"</f>
        <v>人民币</v>
      </c>
      <c r="F10999" s="2">
        <v>38.308</v>
      </c>
      <c r="G10999" s="2">
        <v>-1175.77</v>
      </c>
      <c r="H10999" s="2">
        <v>-30.69</v>
      </c>
      <c r="I10999" s="2"/>
      <c r="J10999" s="2">
        <v>2655</v>
      </c>
      <c r="K10999" s="2">
        <v>26.55</v>
      </c>
      <c r="L10999" s="2">
        <v>0</v>
      </c>
      <c r="M10999" s="2">
        <v>100</v>
      </c>
      <c r="N10999" s="2" t="str">
        <f>"000603"</f>
        <v>000603</v>
      </c>
      <c r="O10999" s="2" t="str">
        <f>"0157472516"</f>
        <v>0157472516</v>
      </c>
      <c r="P10999" s="2" t="str">
        <f>"3830.77"</f>
        <v>3830.77</v>
      </c>
      <c r="Q10999" s="2">
        <v>40</v>
      </c>
      <c r="R10999" s="2">
        <f>Q10999*C10999</f>
        <v>4000</v>
      </c>
    </row>
    <row r="11000" spans="2:18">
      <c r="B11000" s="2" t="str">
        <f>"大众交通"</f>
        <v>大众交通</v>
      </c>
      <c r="C11000" s="2">
        <v>100</v>
      </c>
      <c r="D11000" s="2">
        <v>100</v>
      </c>
      <c r="E11000" s="2" t="str">
        <f>"人民币"</f>
        <v>人民币</v>
      </c>
      <c r="F11000" s="2">
        <v>30.941</v>
      </c>
      <c r="G11000" s="2">
        <v>-1037.13</v>
      </c>
      <c r="H11000" s="2">
        <v>-33.52</v>
      </c>
      <c r="I11000" s="2"/>
      <c r="J11000" s="2">
        <v>2057</v>
      </c>
      <c r="K11000" s="2">
        <v>20.57</v>
      </c>
      <c r="L11000" s="2">
        <v>0</v>
      </c>
      <c r="M11000" s="2">
        <v>0</v>
      </c>
      <c r="N11000" s="2" t="str">
        <f>"600611"</f>
        <v>600611</v>
      </c>
      <c r="O11000" s="2" t="str">
        <f>"A453612732"</f>
        <v>A453612732</v>
      </c>
      <c r="P11000" s="2" t="str">
        <f>"3094.13"</f>
        <v>3094.13</v>
      </c>
      <c r="Q11000" s="2">
        <v>28</v>
      </c>
      <c r="R11000" s="2">
        <f>Q11000*C11000</f>
        <v>2800</v>
      </c>
    </row>
    <row r="11001" spans="2:18">
      <c r="B11001" s="2" t="str">
        <f>"中国中车"</f>
        <v>中国中车</v>
      </c>
      <c r="C11001" s="2">
        <v>100</v>
      </c>
      <c r="D11001" s="2">
        <v>100</v>
      </c>
      <c r="E11001" s="2" t="str">
        <f>"人民币"</f>
        <v>人民币</v>
      </c>
      <c r="F11001" s="2">
        <v>26.395</v>
      </c>
      <c r="G11001" s="2">
        <v>-631.5</v>
      </c>
      <c r="H11001" s="2">
        <v>-23.92</v>
      </c>
      <c r="I11001" s="2"/>
      <c r="J11001" s="2">
        <v>2008</v>
      </c>
      <c r="K11001" s="2">
        <v>20.08</v>
      </c>
      <c r="L11001" s="2">
        <v>0</v>
      </c>
      <c r="M11001" s="2">
        <v>100</v>
      </c>
      <c r="N11001" s="2" t="str">
        <f>"601766"</f>
        <v>601766</v>
      </c>
      <c r="O11001" s="2" t="str">
        <f>"A453612732"</f>
        <v>A453612732</v>
      </c>
      <c r="P11001" s="2" t="str">
        <f>"2639.50"</f>
        <v>2639.50</v>
      </c>
      <c r="Q11001" s="2">
        <v>30</v>
      </c>
      <c r="R11001" s="2">
        <f>Q11001*C11001</f>
        <v>3000</v>
      </c>
    </row>
    <row r="11002" spans="2:18">
      <c r="B11002" s="2" t="s">
        <v>8</v>
      </c>
      <c r="C11002" s="2" t="s">
        <v>9</v>
      </c>
      <c r="D11002" s="4" t="s">
        <v>10</v>
      </c>
      <c r="E11002" s="4"/>
      <c r="F11002" s="4"/>
      <c r="G11002" s="2"/>
      <c r="H11002" s="2">
        <f>SUM(H10986:H11001)</f>
        <v>-178.38</v>
      </c>
      <c r="I11002" s="2"/>
      <c r="J11002" s="2"/>
      <c r="K11002" s="2"/>
      <c r="L11002" s="2"/>
      <c r="M11002" s="2"/>
      <c r="N11002" s="2"/>
      <c r="O11002" s="2"/>
      <c r="P11002" s="2"/>
      <c r="Q11002" s="2"/>
      <c r="R11002" s="2">
        <f>SUM(R10986:R11001)</f>
        <v>134800</v>
      </c>
    </row>
    <row r="11003" customFormat="1" spans="4:9">
      <c r="D11003" s="5"/>
      <c r="E11003" s="5"/>
      <c r="F11003" s="5"/>
      <c r="I11003" s="6">
        <v>42257</v>
      </c>
    </row>
    <row r="11004" customFormat="1" spans="11:11">
      <c r="K11004" s="6">
        <f>I11003+1</f>
        <v>42258</v>
      </c>
    </row>
    <row r="11005" customFormat="1" spans="3:12">
      <c r="C11005" t="s">
        <v>11</v>
      </c>
      <c r="L11005" s="7">
        <f ca="1">NOW()</f>
        <v>42259.9654398148</v>
      </c>
    </row>
    <row r="11006" customFormat="1" spans="10:10">
      <c r="J11006" t="e">
        <f>E10998+1</f>
        <v>#VALUE!</v>
      </c>
    </row>
    <row r="11007" customFormat="1" spans="7:7">
      <c r="G11007" t="s">
        <v>12</v>
      </c>
    </row>
    <row r="11008" customFormat="1" spans="6:6">
      <c r="F11008" t="s">
        <v>13</v>
      </c>
    </row>
    <row r="11009" spans="1:17">
      <c r="A11009" s="2" t="str">
        <f>"币种"</f>
        <v>币种</v>
      </c>
      <c r="B11009" s="2" t="str">
        <f>"余额"</f>
        <v>余额</v>
      </c>
      <c r="C11009" s="2" t="str">
        <f>"可用"</f>
        <v>可用</v>
      </c>
      <c r="D11009" s="2" t="str">
        <f>"可取"</f>
        <v>可取</v>
      </c>
      <c r="E11009" s="2" t="str">
        <f>"参考市值"</f>
        <v>参考市值</v>
      </c>
      <c r="F11009" s="2" t="str">
        <f>"资产"</f>
        <v>资产</v>
      </c>
      <c r="G11009" s="2" t="str">
        <f>"盈亏"</f>
        <v>盈亏</v>
      </c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</row>
    <row r="11010" spans="1:17">
      <c r="A11010" s="2" t="str">
        <f>"人民币"</f>
        <v>人民币</v>
      </c>
      <c r="B11010" s="2" t="str">
        <f>"5508.71"</f>
        <v>5508.71</v>
      </c>
      <c r="C11010" s="2" t="str">
        <f>"138.54"</f>
        <v>138.54</v>
      </c>
      <c r="D11010" s="2" t="str">
        <f>"138.54"</f>
        <v>138.54</v>
      </c>
      <c r="E11010" s="2" t="str">
        <f>"91616.00"</f>
        <v>91616.00</v>
      </c>
      <c r="F11010" s="2" t="str">
        <f>"91754.54"</f>
        <v>91754.54</v>
      </c>
      <c r="G11010" s="2" t="str">
        <f>"-9194.42"</f>
        <v>-9194.42</v>
      </c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</row>
    <row r="11011" spans="1:17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8"/>
    </row>
    <row r="11012" spans="1:18">
      <c r="A11012" s="2" t="s">
        <v>0</v>
      </c>
      <c r="B11012" s="2" t="str">
        <f>"证券数量"</f>
        <v>证券数量</v>
      </c>
      <c r="C11012" s="2" t="s">
        <v>1</v>
      </c>
      <c r="D11012" s="2" t="str">
        <f>"价格币种"</f>
        <v>价格币种</v>
      </c>
      <c r="E11012" s="2" t="str">
        <f>"成本价"</f>
        <v>成本价</v>
      </c>
      <c r="F11012" s="2" t="str">
        <f>"浮动盈亏"</f>
        <v>浮动盈亏</v>
      </c>
      <c r="G11012" s="2" t="str">
        <f>"盈亏比例(%)"</f>
        <v>盈亏比例(%)</v>
      </c>
      <c r="H11012" s="2" t="str">
        <f>"折算汇率"</f>
        <v>折算汇率</v>
      </c>
      <c r="I11012" s="2" t="str">
        <f>"最新市值"</f>
        <v>最新市值</v>
      </c>
      <c r="J11012" s="2" t="str">
        <f>"当前价"</f>
        <v>当前价</v>
      </c>
      <c r="K11012" s="2" t="str">
        <f>"今买数量"</f>
        <v>今买数量</v>
      </c>
      <c r="L11012" s="2" t="str">
        <f>"今卖数量"</f>
        <v>今卖数量</v>
      </c>
      <c r="M11012" s="2" t="str">
        <f>"证券代码"</f>
        <v>证券代码</v>
      </c>
      <c r="N11012" s="2" t="str">
        <f>"股东代码"</f>
        <v>股东代码</v>
      </c>
      <c r="O11012" s="2" t="str">
        <f>"成本金额"</f>
        <v>成本金额</v>
      </c>
      <c r="P11012" s="2" t="s">
        <v>2</v>
      </c>
      <c r="Q11012" s="2"/>
      <c r="R11012" s="2" t="s">
        <v>3</v>
      </c>
    </row>
    <row r="11013" spans="1:18">
      <c r="A11013" s="2" t="s">
        <v>4</v>
      </c>
      <c r="B11013" s="9" t="s">
        <v>5</v>
      </c>
      <c r="C11013" s="9" t="s">
        <v>5</v>
      </c>
      <c r="D11013" s="2" t="str">
        <f t="shared" ref="D11013:D11028" si="3286">"人民币"</f>
        <v>人民币</v>
      </c>
      <c r="E11013" s="2">
        <v>19.758</v>
      </c>
      <c r="F11013" s="2">
        <v>-1294.53</v>
      </c>
      <c r="G11013" s="2">
        <v>-8.19</v>
      </c>
      <c r="H11013" s="9" t="s">
        <v>6</v>
      </c>
      <c r="I11013" s="2">
        <v>14512</v>
      </c>
      <c r="J11013" s="2">
        <v>18.14</v>
      </c>
      <c r="K11013" s="2">
        <v>0</v>
      </c>
      <c r="L11013" s="2">
        <v>0</v>
      </c>
      <c r="M11013" s="2" t="str">
        <f>"000936"</f>
        <v>000936</v>
      </c>
      <c r="N11013" s="2" t="str">
        <f t="shared" ref="N11013:N11016" si="3287">"0157472516"</f>
        <v>0157472516</v>
      </c>
      <c r="O11013" s="2" t="str">
        <f>"15806.53"</f>
        <v>15806.53</v>
      </c>
      <c r="P11013" s="2">
        <v>30</v>
      </c>
      <c r="Q11013" s="2">
        <f t="shared" ref="Q11013:Q11028" si="3288">P11013*B11013</f>
        <v>24000</v>
      </c>
      <c r="R11013" s="2">
        <f t="shared" ref="R11013:R11028" si="3289">(Q11013-O11013)/O11013*100</f>
        <v>51.835981711356</v>
      </c>
    </row>
    <row r="11014" spans="1:18">
      <c r="A11014" s="2" t="str">
        <f>"创业板B"</f>
        <v>创业板B</v>
      </c>
      <c r="B11014" s="2">
        <v>10000</v>
      </c>
      <c r="C11014" s="2">
        <v>10000</v>
      </c>
      <c r="D11014" s="2" t="str">
        <f>"人民币"</f>
        <v>人民币</v>
      </c>
      <c r="E11014" s="2">
        <v>1.116</v>
      </c>
      <c r="F11014" s="2">
        <v>-927.5</v>
      </c>
      <c r="G11014" s="2">
        <v>-8.33</v>
      </c>
      <c r="H11014" s="2"/>
      <c r="I11014" s="2">
        <v>10230</v>
      </c>
      <c r="J11014" s="2">
        <v>1.023</v>
      </c>
      <c r="K11014" s="2">
        <v>0</v>
      </c>
      <c r="L11014" s="2">
        <v>0</v>
      </c>
      <c r="M11014" s="2" t="str">
        <f>"150153"</f>
        <v>150153</v>
      </c>
      <c r="N11014" s="2" t="str">
        <f>"0157472516"</f>
        <v>0157472516</v>
      </c>
      <c r="O11014" s="2" t="str">
        <f>"11157.50"</f>
        <v>11157.50</v>
      </c>
      <c r="P11014" s="2">
        <v>1.3</v>
      </c>
      <c r="Q11014" s="2">
        <f>P11014*B11014</f>
        <v>13000</v>
      </c>
      <c r="R11014" s="2">
        <f>(Q11014-O11014)/O11014*100</f>
        <v>16.5135559041004</v>
      </c>
    </row>
    <row r="11015" spans="1:18">
      <c r="A11015" s="2" t="s">
        <v>7</v>
      </c>
      <c r="B11015" s="2">
        <v>600</v>
      </c>
      <c r="C11015" s="2">
        <v>600</v>
      </c>
      <c r="D11015" s="2" t="str">
        <f>"人民币"</f>
        <v>人民币</v>
      </c>
      <c r="E11015" s="2">
        <v>17.548</v>
      </c>
      <c r="F11015" s="2">
        <v>-310.88</v>
      </c>
      <c r="G11015" s="2">
        <v>-2.95</v>
      </c>
      <c r="H11015" s="2"/>
      <c r="I11015" s="2">
        <v>10218</v>
      </c>
      <c r="J11015" s="2">
        <v>17.03</v>
      </c>
      <c r="K11015" s="2">
        <v>0</v>
      </c>
      <c r="L11015" s="2">
        <v>0</v>
      </c>
      <c r="M11015" s="2" t="str">
        <f>"600008"</f>
        <v>600008</v>
      </c>
      <c r="N11015" s="2" t="str">
        <f t="shared" ref="N11015:N11018" si="3290">"A453612732"</f>
        <v>A453612732</v>
      </c>
      <c r="O11015" s="2" t="str">
        <f>"10528.88"</f>
        <v>10528.88</v>
      </c>
      <c r="P11015" s="2">
        <v>25</v>
      </c>
      <c r="Q11015" s="2">
        <f>P11015*B11015</f>
        <v>15000</v>
      </c>
      <c r="R11015" s="2">
        <f>(Q11015-O11015)/O11015*100</f>
        <v>42.4652954540274</v>
      </c>
    </row>
    <row r="11016" spans="1:18">
      <c r="A11016" s="2" t="str">
        <f>"华英农业"</f>
        <v>华英农业</v>
      </c>
      <c r="B11016" s="2">
        <v>600</v>
      </c>
      <c r="C11016" s="2">
        <v>300</v>
      </c>
      <c r="D11016" s="2" t="str">
        <f>"人民币"</f>
        <v>人民币</v>
      </c>
      <c r="E11016" s="2">
        <v>14.948</v>
      </c>
      <c r="F11016" s="2">
        <v>-418.66</v>
      </c>
      <c r="G11016" s="2">
        <v>-4.67</v>
      </c>
      <c r="H11016" s="2"/>
      <c r="I11016" s="2">
        <v>8550</v>
      </c>
      <c r="J11016" s="2">
        <v>14.25</v>
      </c>
      <c r="K11016" s="2">
        <v>300</v>
      </c>
      <c r="L11016" s="2">
        <v>0</v>
      </c>
      <c r="M11016" s="2" t="str">
        <f>"002321"</f>
        <v>002321</v>
      </c>
      <c r="N11016" s="2" t="str">
        <f>"0157472516"</f>
        <v>0157472516</v>
      </c>
      <c r="O11016" s="2" t="str">
        <f>"8968.66"</f>
        <v>8968.66</v>
      </c>
      <c r="P11016" s="2">
        <v>25</v>
      </c>
      <c r="Q11016" s="2">
        <f>P11016*B11016</f>
        <v>15000</v>
      </c>
      <c r="R11016" s="2">
        <f>(Q11016-O11016)/O11016*100</f>
        <v>67.2490650777262</v>
      </c>
    </row>
    <row r="11017" spans="1:18">
      <c r="A11017" s="2" t="str">
        <f>"*ST阳化"</f>
        <v>*ST阳化</v>
      </c>
      <c r="B11017" s="2">
        <v>900</v>
      </c>
      <c r="C11017" s="2">
        <v>600</v>
      </c>
      <c r="D11017" s="2" t="str">
        <f>"人民币"</f>
        <v>人民币</v>
      </c>
      <c r="E11017" s="2">
        <v>7.599</v>
      </c>
      <c r="F11017" s="2">
        <v>-80.2</v>
      </c>
      <c r="G11017" s="2">
        <v>-1.17</v>
      </c>
      <c r="H11017" s="2"/>
      <c r="I11017" s="2">
        <v>6759</v>
      </c>
      <c r="J11017" s="2">
        <v>7.51</v>
      </c>
      <c r="K11017" s="2">
        <v>300</v>
      </c>
      <c r="L11017" s="2">
        <v>0</v>
      </c>
      <c r="M11017" s="2" t="str">
        <f>"600691"</f>
        <v>600691</v>
      </c>
      <c r="N11017" s="2" t="str">
        <f>"A453612732"</f>
        <v>A453612732</v>
      </c>
      <c r="O11017" s="2" t="str">
        <f>"6839.20"</f>
        <v>6839.20</v>
      </c>
      <c r="P11017" s="2">
        <v>11</v>
      </c>
      <c r="Q11017" s="2">
        <f>P11017*B11017</f>
        <v>9900</v>
      </c>
      <c r="R11017" s="2">
        <f>(Q11017-O11017)/O11017*100</f>
        <v>44.7537723710376</v>
      </c>
    </row>
    <row r="11018" spans="1:18">
      <c r="A11018" s="2" t="str">
        <f>"雪峰科技"</f>
        <v>雪峰科技</v>
      </c>
      <c r="B11018" s="2">
        <v>200</v>
      </c>
      <c r="C11018" s="2">
        <v>100</v>
      </c>
      <c r="D11018" s="2" t="str">
        <f>"人民币"</f>
        <v>人民币</v>
      </c>
      <c r="E11018" s="2">
        <v>37.898</v>
      </c>
      <c r="F11018" s="2">
        <v>-1239.59</v>
      </c>
      <c r="G11018" s="2">
        <v>-16.35</v>
      </c>
      <c r="H11018" s="2"/>
      <c r="I11018" s="2">
        <v>6340</v>
      </c>
      <c r="J11018" s="2">
        <v>31.7</v>
      </c>
      <c r="K11018" s="2">
        <v>100</v>
      </c>
      <c r="L11018" s="2">
        <v>0</v>
      </c>
      <c r="M11018" s="2" t="str">
        <f>"603227"</f>
        <v>603227</v>
      </c>
      <c r="N11018" s="2" t="str">
        <f>"A453612732"</f>
        <v>A453612732</v>
      </c>
      <c r="O11018" s="2" t="str">
        <f>"7579.59"</f>
        <v>7579.59</v>
      </c>
      <c r="P11018" s="2">
        <v>42</v>
      </c>
      <c r="Q11018" s="2">
        <f>P11018*B11018</f>
        <v>8400</v>
      </c>
      <c r="R11018" s="2">
        <f>(Q11018-O11018)/O11018*100</f>
        <v>10.8239363870605</v>
      </c>
    </row>
    <row r="11019" spans="1:18">
      <c r="A11019" s="2" t="str">
        <f>"三花股份"</f>
        <v>三花股份</v>
      </c>
      <c r="B11019" s="2">
        <v>400</v>
      </c>
      <c r="C11019" s="2">
        <v>400</v>
      </c>
      <c r="D11019" s="2" t="str">
        <f>"人民币"</f>
        <v>人民币</v>
      </c>
      <c r="E11019" s="2">
        <v>13.737</v>
      </c>
      <c r="F11019" s="2">
        <v>69.25</v>
      </c>
      <c r="G11019" s="2">
        <v>1.26</v>
      </c>
      <c r="H11019" s="2"/>
      <c r="I11019" s="2">
        <v>5564</v>
      </c>
      <c r="J11019" s="2">
        <v>13.91</v>
      </c>
      <c r="K11019" s="2">
        <v>0</v>
      </c>
      <c r="L11019" s="2">
        <v>0</v>
      </c>
      <c r="M11019" s="2" t="str">
        <f>"002050"</f>
        <v>002050</v>
      </c>
      <c r="N11019" s="2" t="str">
        <f t="shared" ref="N11019:N11024" si="3291">"0157472516"</f>
        <v>0157472516</v>
      </c>
      <c r="O11019" s="2" t="str">
        <f>"5494.75"</f>
        <v>5494.75</v>
      </c>
      <c r="P11019" s="2">
        <v>20</v>
      </c>
      <c r="Q11019" s="2">
        <f>P11019*B11019</f>
        <v>8000</v>
      </c>
      <c r="R11019" s="2">
        <f>(Q11019-O11019)/O11019*100</f>
        <v>45.5935210883116</v>
      </c>
    </row>
    <row r="11020" spans="1:18">
      <c r="A11020" s="2" t="str">
        <f>"农 产 品"</f>
        <v>农 产 品</v>
      </c>
      <c r="B11020" s="2">
        <v>200</v>
      </c>
      <c r="C11020" s="2">
        <v>200</v>
      </c>
      <c r="D11020" s="2" t="str">
        <f>"人民币"</f>
        <v>人民币</v>
      </c>
      <c r="E11020" s="2">
        <v>25.665</v>
      </c>
      <c r="F11020" s="2">
        <v>-601</v>
      </c>
      <c r="G11020" s="2">
        <v>-11.71</v>
      </c>
      <c r="H11020" s="2"/>
      <c r="I11020" s="2">
        <v>4532</v>
      </c>
      <c r="J11020" s="2">
        <v>22.66</v>
      </c>
      <c r="K11020" s="2">
        <v>0</v>
      </c>
      <c r="L11020" s="2">
        <v>0</v>
      </c>
      <c r="M11020" s="2" t="str">
        <f>"000061"</f>
        <v>000061</v>
      </c>
      <c r="N11020" s="2" t="str">
        <f>"0157472516"</f>
        <v>0157472516</v>
      </c>
      <c r="O11020" s="2" t="str">
        <f>"5133.00"</f>
        <v>5133.00</v>
      </c>
      <c r="P11020" s="2">
        <v>35</v>
      </c>
      <c r="Q11020" s="2">
        <f>P11020*B11020</f>
        <v>7000</v>
      </c>
      <c r="R11020" s="2">
        <f>(Q11020-O11020)/O11020*100</f>
        <v>36.3724917202416</v>
      </c>
    </row>
    <row r="11021" spans="1:18">
      <c r="A11021" s="2" t="str">
        <f>"北京城建"</f>
        <v>北京城建</v>
      </c>
      <c r="B11021" s="2">
        <v>200</v>
      </c>
      <c r="C11021" s="2">
        <v>200</v>
      </c>
      <c r="D11021" s="2" t="str">
        <f>"人民币"</f>
        <v>人民币</v>
      </c>
      <c r="E11021" s="2">
        <v>24.605</v>
      </c>
      <c r="F11021" s="2">
        <v>-394.99</v>
      </c>
      <c r="G11021" s="2">
        <v>-8.03</v>
      </c>
      <c r="H11021" s="2"/>
      <c r="I11021" s="2">
        <v>4526</v>
      </c>
      <c r="J11021" s="2">
        <v>22.63</v>
      </c>
      <c r="K11021" s="2">
        <v>0</v>
      </c>
      <c r="L11021" s="2">
        <v>0</v>
      </c>
      <c r="M11021" s="2" t="str">
        <f>"600266"</f>
        <v>600266</v>
      </c>
      <c r="N11021" s="2" t="str">
        <f t="shared" ref="N11021:N11023" si="3292">"A453612732"</f>
        <v>A453612732</v>
      </c>
      <c r="O11021" s="2" t="str">
        <f>"4920.99"</f>
        <v>4920.99</v>
      </c>
      <c r="P11021" s="2">
        <v>28</v>
      </c>
      <c r="Q11021" s="2">
        <f>P11021*B11021</f>
        <v>5600</v>
      </c>
      <c r="R11021" s="2">
        <f>(Q11021-O11021)/O11021*100</f>
        <v>13.7982397850839</v>
      </c>
    </row>
    <row r="11022" spans="1:18">
      <c r="A11022" s="2" t="str">
        <f>"上汽集团"</f>
        <v>上汽集团</v>
      </c>
      <c r="B11022" s="2">
        <v>200</v>
      </c>
      <c r="C11022" s="2">
        <v>200</v>
      </c>
      <c r="D11022" s="2" t="str">
        <f>"人民币"</f>
        <v>人民币</v>
      </c>
      <c r="E11022" s="2">
        <v>24.736</v>
      </c>
      <c r="F11022" s="2">
        <v>-449.12</v>
      </c>
      <c r="G11022" s="2">
        <v>-9.08</v>
      </c>
      <c r="H11022" s="2"/>
      <c r="I11022" s="2">
        <v>4498</v>
      </c>
      <c r="J11022" s="2">
        <v>22.49</v>
      </c>
      <c r="K11022" s="2">
        <v>0</v>
      </c>
      <c r="L11022" s="2">
        <v>0</v>
      </c>
      <c r="M11022" s="2" t="str">
        <f>"600104"</f>
        <v>600104</v>
      </c>
      <c r="N11022" s="2" t="str">
        <f>"A453612732"</f>
        <v>A453612732</v>
      </c>
      <c r="O11022" s="2" t="str">
        <f>"4947.12"</f>
        <v>4947.12</v>
      </c>
      <c r="P11022" s="2">
        <v>35</v>
      </c>
      <c r="Q11022" s="2">
        <f>P11022*B11022</f>
        <v>7000</v>
      </c>
      <c r="R11022" s="2">
        <f>(Q11022-O11022)/O11022*100</f>
        <v>41.4964666310904</v>
      </c>
    </row>
    <row r="11023" spans="1:18">
      <c r="A11023" s="2" t="str">
        <f>"中海集运"</f>
        <v>中海集运</v>
      </c>
      <c r="B11023" s="2">
        <v>400</v>
      </c>
      <c r="C11023" s="2">
        <v>400</v>
      </c>
      <c r="D11023" s="2" t="str">
        <f>"人民币"</f>
        <v>人民币</v>
      </c>
      <c r="E11023" s="2">
        <v>9.099</v>
      </c>
      <c r="F11023" s="2">
        <v>-167.68</v>
      </c>
      <c r="G11023" s="2">
        <v>-4.6</v>
      </c>
      <c r="H11023" s="2"/>
      <c r="I11023" s="2">
        <v>3472</v>
      </c>
      <c r="J11023" s="2">
        <v>8.68</v>
      </c>
      <c r="K11023" s="2">
        <v>0</v>
      </c>
      <c r="L11023" s="2">
        <v>0</v>
      </c>
      <c r="M11023" s="2" t="str">
        <f>"601866"</f>
        <v>601866</v>
      </c>
      <c r="N11023" s="2" t="str">
        <f>"A453612732"</f>
        <v>A453612732</v>
      </c>
      <c r="O11023" s="2" t="str">
        <f>"3639.68"</f>
        <v>3639.68</v>
      </c>
      <c r="P11023" s="2">
        <v>12</v>
      </c>
      <c r="Q11023" s="2">
        <f>P11023*B11023</f>
        <v>4800</v>
      </c>
      <c r="R11023" s="2">
        <f>(Q11023-O11023)/O11023*100</f>
        <v>31.8797256901706</v>
      </c>
    </row>
    <row r="11024" spans="1:18">
      <c r="A11024" s="2" t="str">
        <f>"中航军B"</f>
        <v>中航军B</v>
      </c>
      <c r="B11024" s="2">
        <v>3000</v>
      </c>
      <c r="C11024" s="2">
        <v>3000</v>
      </c>
      <c r="D11024" s="2" t="str">
        <f>"人民币"</f>
        <v>人民币</v>
      </c>
      <c r="E11024" s="2">
        <v>0.972</v>
      </c>
      <c r="F11024" s="2">
        <v>-62</v>
      </c>
      <c r="G11024" s="2">
        <v>-2.16</v>
      </c>
      <c r="H11024" s="2"/>
      <c r="I11024" s="2">
        <v>2853</v>
      </c>
      <c r="J11024" s="2">
        <v>0.951</v>
      </c>
      <c r="K11024" s="2">
        <v>0</v>
      </c>
      <c r="L11024" s="2">
        <v>0</v>
      </c>
      <c r="M11024" s="2" t="str">
        <f>"150222"</f>
        <v>150222</v>
      </c>
      <c r="N11024" s="2" t="str">
        <f>"0157472516"</f>
        <v>0157472516</v>
      </c>
      <c r="O11024" s="2" t="str">
        <f>"2915.00"</f>
        <v>2915.00</v>
      </c>
      <c r="P11024" s="2">
        <v>1.1</v>
      </c>
      <c r="Q11024" s="2">
        <f>P11024*B11024</f>
        <v>3300</v>
      </c>
      <c r="R11024" s="2">
        <f>(Q11024-O11024)/O11024*100</f>
        <v>13.2075471698113</v>
      </c>
    </row>
    <row r="11025" spans="1:18">
      <c r="A11025" s="2" t="str">
        <f>"华贸物流"</f>
        <v>华贸物流</v>
      </c>
      <c r="B11025" s="2">
        <v>200</v>
      </c>
      <c r="C11025" s="2">
        <v>200</v>
      </c>
      <c r="D11025" s="2" t="str">
        <f>"人民币"</f>
        <v>人民币</v>
      </c>
      <c r="E11025" s="2">
        <v>16.576</v>
      </c>
      <c r="F11025" s="2">
        <v>-473.12</v>
      </c>
      <c r="G11025" s="2">
        <v>-14.27</v>
      </c>
      <c r="H11025" s="2"/>
      <c r="I11025" s="2">
        <v>2842</v>
      </c>
      <c r="J11025" s="2">
        <v>14.21</v>
      </c>
      <c r="K11025" s="2">
        <v>0</v>
      </c>
      <c r="L11025" s="2">
        <v>0</v>
      </c>
      <c r="M11025" s="2" t="str">
        <f>"603128"</f>
        <v>603128</v>
      </c>
      <c r="N11025" s="2" t="str">
        <f t="shared" ref="N11025:N11028" si="3293">"A453612732"</f>
        <v>A453612732</v>
      </c>
      <c r="O11025" s="2" t="str">
        <f>"3315.12"</f>
        <v>3315.12</v>
      </c>
      <c r="P11025" s="2">
        <v>20</v>
      </c>
      <c r="Q11025" s="2">
        <f>P11025*B11025</f>
        <v>4000</v>
      </c>
      <c r="R11025" s="2">
        <f>(Q11025-O11025)/O11025*100</f>
        <v>20.6592823185888</v>
      </c>
    </row>
    <row r="11026" spans="1:18">
      <c r="A11026" s="2" t="str">
        <f>"盛达矿业"</f>
        <v>盛达矿业</v>
      </c>
      <c r="B11026" s="2">
        <v>100</v>
      </c>
      <c r="C11026" s="2">
        <v>100</v>
      </c>
      <c r="D11026" s="2" t="str">
        <f>"人民币"</f>
        <v>人民币</v>
      </c>
      <c r="E11026" s="2">
        <v>38.308</v>
      </c>
      <c r="F11026" s="2">
        <v>-1175.77</v>
      </c>
      <c r="G11026" s="2">
        <v>-30.69</v>
      </c>
      <c r="H11026" s="2"/>
      <c r="I11026" s="2">
        <v>2655</v>
      </c>
      <c r="J11026" s="2">
        <v>26.55</v>
      </c>
      <c r="K11026" s="2">
        <v>0</v>
      </c>
      <c r="L11026" s="2">
        <v>100</v>
      </c>
      <c r="M11026" s="2" t="str">
        <f>"000603"</f>
        <v>000603</v>
      </c>
      <c r="N11026" s="2" t="str">
        <f>"0157472516"</f>
        <v>0157472516</v>
      </c>
      <c r="O11026" s="2" t="str">
        <f>"3830.77"</f>
        <v>3830.77</v>
      </c>
      <c r="P11026" s="2">
        <v>40</v>
      </c>
      <c r="Q11026" s="2">
        <f>P11026*B11026</f>
        <v>4000</v>
      </c>
      <c r="R11026" s="2">
        <f>(Q11026-O11026)/O11026*100</f>
        <v>4.41764971533138</v>
      </c>
    </row>
    <row r="11027" spans="1:18">
      <c r="A11027" s="2" t="str">
        <f>"大众交通"</f>
        <v>大众交通</v>
      </c>
      <c r="B11027" s="2">
        <v>100</v>
      </c>
      <c r="C11027" s="2">
        <v>100</v>
      </c>
      <c r="D11027" s="2" t="str">
        <f>"人民币"</f>
        <v>人民币</v>
      </c>
      <c r="E11027" s="2">
        <v>30.941</v>
      </c>
      <c r="F11027" s="2">
        <v>-1037.13</v>
      </c>
      <c r="G11027" s="2">
        <v>-33.52</v>
      </c>
      <c r="H11027" s="2"/>
      <c r="I11027" s="2">
        <v>2057</v>
      </c>
      <c r="J11027" s="2">
        <v>20.57</v>
      </c>
      <c r="K11027" s="2">
        <v>0</v>
      </c>
      <c r="L11027" s="2">
        <v>0</v>
      </c>
      <c r="M11027" s="2" t="str">
        <f>"600611"</f>
        <v>600611</v>
      </c>
      <c r="N11027" s="2" t="str">
        <f>"A453612732"</f>
        <v>A453612732</v>
      </c>
      <c r="O11027" s="2" t="str">
        <f>"3094.13"</f>
        <v>3094.13</v>
      </c>
      <c r="P11027" s="2">
        <v>28</v>
      </c>
      <c r="Q11027" s="2">
        <f>P11027*B11027</f>
        <v>2800</v>
      </c>
      <c r="R11027" s="2">
        <f>(Q11027-O11027)/O11027*100</f>
        <v>-9.50606470962759</v>
      </c>
    </row>
    <row r="11028" spans="1:18">
      <c r="A11028" s="2" t="str">
        <f>"中国中车"</f>
        <v>中国中车</v>
      </c>
      <c r="B11028" s="2">
        <v>100</v>
      </c>
      <c r="C11028" s="2">
        <v>100</v>
      </c>
      <c r="D11028" s="2" t="str">
        <f>"人民币"</f>
        <v>人民币</v>
      </c>
      <c r="E11028" s="2">
        <v>26.395</v>
      </c>
      <c r="F11028" s="2">
        <v>-631.5</v>
      </c>
      <c r="G11028" s="2">
        <v>-23.92</v>
      </c>
      <c r="H11028" s="2"/>
      <c r="I11028" s="2">
        <v>2008</v>
      </c>
      <c r="J11028" s="2">
        <v>20.08</v>
      </c>
      <c r="K11028" s="2">
        <v>0</v>
      </c>
      <c r="L11028" s="2">
        <v>100</v>
      </c>
      <c r="M11028" s="2" t="str">
        <f>"601766"</f>
        <v>601766</v>
      </c>
      <c r="N11028" s="2" t="str">
        <f>"A453612732"</f>
        <v>A453612732</v>
      </c>
      <c r="O11028" s="2" t="str">
        <f>"2639.50"</f>
        <v>2639.50</v>
      </c>
      <c r="P11028" s="2">
        <v>30</v>
      </c>
      <c r="Q11028" s="2">
        <f>P11028*B11028</f>
        <v>3000</v>
      </c>
      <c r="R11028" s="2">
        <f>(Q11028-O11028)/O11028*100</f>
        <v>13.6578897518469</v>
      </c>
    </row>
    <row r="11029" spans="1:18">
      <c r="A11029" s="2" t="s">
        <v>8</v>
      </c>
      <c r="B11029" s="2" t="s">
        <v>9</v>
      </c>
      <c r="C11029" s="4" t="s">
        <v>10</v>
      </c>
      <c r="D11029" s="4"/>
      <c r="E11029" s="4"/>
      <c r="F11029" s="2"/>
      <c r="G11029" s="2">
        <f>SUM(G11013:G11028)</f>
        <v>-178.38</v>
      </c>
      <c r="H11029" s="2"/>
      <c r="I11029" s="2"/>
      <c r="J11029" s="2"/>
      <c r="K11029" s="2"/>
      <c r="L11029" s="2"/>
      <c r="M11029" s="2"/>
      <c r="N11029" s="2"/>
      <c r="O11029" s="2"/>
      <c r="P11029" s="2"/>
      <c r="Q11029" s="2">
        <f>SUM(Q11013:Q11028)</f>
        <v>134800</v>
      </c>
      <c r="R11029" s="2"/>
    </row>
    <row r="11030" customFormat="1" spans="3:8">
      <c r="C11030" s="5"/>
      <c r="D11030" s="5"/>
      <c r="E11030" s="5"/>
      <c r="H11030" s="6">
        <v>42257</v>
      </c>
    </row>
    <row r="11031" customFormat="1" spans="10:10">
      <c r="J11031" s="6">
        <f>H11030+1</f>
        <v>42258</v>
      </c>
    </row>
    <row r="11032" customFormat="1" spans="2:11">
      <c r="B11032" t="s">
        <v>11</v>
      </c>
      <c r="K11032" s="7">
        <f ca="1">NOW()</f>
        <v>42259.9654398148</v>
      </c>
    </row>
    <row r="11033" customFormat="1" spans="9:9">
      <c r="I11033" t="e">
        <f>D11025+1</f>
        <v>#VALUE!</v>
      </c>
    </row>
    <row r="11034" customFormat="1"/>
    <row r="11035" spans="1:18">
      <c r="A11035" s="2" t="s">
        <v>0</v>
      </c>
      <c r="B11035" s="2" t="str">
        <f>"证券数量"</f>
        <v>证券数量</v>
      </c>
      <c r="C11035" s="2" t="s">
        <v>1</v>
      </c>
      <c r="D11035" s="2" t="str">
        <f>"价格币种"</f>
        <v>价格币种</v>
      </c>
      <c r="E11035" s="2" t="str">
        <f>"成本价"</f>
        <v>成本价</v>
      </c>
      <c r="F11035" s="2" t="str">
        <f>"浮动盈亏"</f>
        <v>浮动盈亏</v>
      </c>
      <c r="G11035" s="2" t="str">
        <f>"盈亏比例(%)"</f>
        <v>盈亏比例(%)</v>
      </c>
      <c r="H11035" s="2" t="str">
        <f>"折算汇率"</f>
        <v>折算汇率</v>
      </c>
      <c r="I11035" s="2" t="str">
        <f>"最新市值"</f>
        <v>最新市值</v>
      </c>
      <c r="J11035" s="2" t="str">
        <f>"当前价"</f>
        <v>当前价</v>
      </c>
      <c r="K11035" s="2" t="str">
        <f>"今买数量"</f>
        <v>今买数量</v>
      </c>
      <c r="L11035" s="2" t="str">
        <f>"今卖数量"</f>
        <v>今卖数量</v>
      </c>
      <c r="M11035" s="2" t="str">
        <f>"证券代码"</f>
        <v>证券代码</v>
      </c>
      <c r="N11035" s="2" t="str">
        <f>"股东代码"</f>
        <v>股东代码</v>
      </c>
      <c r="O11035" s="2" t="str">
        <f>"成本金额"</f>
        <v>成本金额</v>
      </c>
      <c r="P11035" s="2" t="s">
        <v>2</v>
      </c>
      <c r="Q11035" s="2"/>
      <c r="R11035" s="2" t="s">
        <v>3</v>
      </c>
    </row>
    <row r="11036" spans="1:18">
      <c r="A11036" s="2" t="s">
        <v>4</v>
      </c>
      <c r="B11036" s="9" t="s">
        <v>5</v>
      </c>
      <c r="C11036" s="9" t="s">
        <v>5</v>
      </c>
      <c r="D11036" s="2" t="str">
        <f t="shared" ref="D11036:D11051" si="3294">"人民币"</f>
        <v>人民币</v>
      </c>
      <c r="E11036" s="2">
        <v>19.758</v>
      </c>
      <c r="F11036" s="2">
        <v>-1294.53</v>
      </c>
      <c r="G11036" s="2">
        <v>-8.19</v>
      </c>
      <c r="H11036" s="9" t="s">
        <v>6</v>
      </c>
      <c r="I11036" s="2">
        <v>14512</v>
      </c>
      <c r="J11036" s="2">
        <v>18.14</v>
      </c>
      <c r="K11036" s="2">
        <v>0</v>
      </c>
      <c r="L11036" s="2">
        <v>0</v>
      </c>
      <c r="M11036" s="2" t="str">
        <f>"000936"</f>
        <v>000936</v>
      </c>
      <c r="N11036" s="2" t="str">
        <f t="shared" ref="N11036:N11039" si="3295">"0157472516"</f>
        <v>0157472516</v>
      </c>
      <c r="O11036" s="2" t="str">
        <f>"15806.53"</f>
        <v>15806.53</v>
      </c>
      <c r="P11036" s="2">
        <v>30</v>
      </c>
      <c r="Q11036" s="2">
        <f t="shared" ref="Q11036:Q11051" si="3296">P11036*B11036</f>
        <v>24000</v>
      </c>
      <c r="R11036" s="2">
        <f t="shared" ref="R11036:R11051" si="3297">(Q11036-O11036)/O11036*100</f>
        <v>51.835981711356</v>
      </c>
    </row>
    <row r="11037" spans="1:18">
      <c r="A11037" s="2" t="str">
        <f>"创业板B"</f>
        <v>创业板B</v>
      </c>
      <c r="B11037" s="2">
        <v>10000</v>
      </c>
      <c r="C11037" s="2">
        <v>10000</v>
      </c>
      <c r="D11037" s="2" t="str">
        <f>"人民币"</f>
        <v>人民币</v>
      </c>
      <c r="E11037" s="2">
        <v>1.116</v>
      </c>
      <c r="F11037" s="2">
        <v>-927.5</v>
      </c>
      <c r="G11037" s="2">
        <v>-8.33</v>
      </c>
      <c r="H11037" s="2"/>
      <c r="I11037" s="2">
        <v>10230</v>
      </c>
      <c r="J11037" s="2">
        <v>1.023</v>
      </c>
      <c r="K11037" s="2">
        <v>0</v>
      </c>
      <c r="L11037" s="2">
        <v>0</v>
      </c>
      <c r="M11037" s="2" t="str">
        <f>"150153"</f>
        <v>150153</v>
      </c>
      <c r="N11037" s="2" t="str">
        <f>"0157472516"</f>
        <v>0157472516</v>
      </c>
      <c r="O11037" s="2" t="str">
        <f>"11157.50"</f>
        <v>11157.50</v>
      </c>
      <c r="P11037" s="2">
        <v>1.3</v>
      </c>
      <c r="Q11037" s="2">
        <f>P11037*B11037</f>
        <v>13000</v>
      </c>
      <c r="R11037" s="2">
        <f>(Q11037-O11037)/O11037*100</f>
        <v>16.5135559041004</v>
      </c>
    </row>
    <row r="11038" spans="1:18">
      <c r="A11038" s="2" t="s">
        <v>7</v>
      </c>
      <c r="B11038" s="2">
        <v>600</v>
      </c>
      <c r="C11038" s="2">
        <v>600</v>
      </c>
      <c r="D11038" s="2" t="str">
        <f>"人民币"</f>
        <v>人民币</v>
      </c>
      <c r="E11038" s="2">
        <v>17.548</v>
      </c>
      <c r="F11038" s="2">
        <v>-310.88</v>
      </c>
      <c r="G11038" s="2">
        <v>-2.95</v>
      </c>
      <c r="H11038" s="2"/>
      <c r="I11038" s="2">
        <v>10218</v>
      </c>
      <c r="J11038" s="2">
        <v>17.03</v>
      </c>
      <c r="K11038" s="2">
        <v>0</v>
      </c>
      <c r="L11038" s="2">
        <v>0</v>
      </c>
      <c r="M11038" s="2" t="str">
        <f>"600008"</f>
        <v>600008</v>
      </c>
      <c r="N11038" s="2" t="str">
        <f t="shared" ref="N11038:N11041" si="3298">"A453612732"</f>
        <v>A453612732</v>
      </c>
      <c r="O11038" s="2" t="str">
        <f>"10528.88"</f>
        <v>10528.88</v>
      </c>
      <c r="P11038" s="2">
        <v>25</v>
      </c>
      <c r="Q11038" s="2">
        <f>P11038*B11038</f>
        <v>15000</v>
      </c>
      <c r="R11038" s="2">
        <f>(Q11038-O11038)/O11038*100</f>
        <v>42.4652954540274</v>
      </c>
    </row>
    <row r="11039" spans="1:18">
      <c r="A11039" s="2" t="str">
        <f>"华英农业"</f>
        <v>华英农业</v>
      </c>
      <c r="B11039" s="2">
        <v>600</v>
      </c>
      <c r="C11039" s="2">
        <v>300</v>
      </c>
      <c r="D11039" s="2" t="str">
        <f>"人民币"</f>
        <v>人民币</v>
      </c>
      <c r="E11039" s="2">
        <v>14.948</v>
      </c>
      <c r="F11039" s="2">
        <v>-418.66</v>
      </c>
      <c r="G11039" s="2">
        <v>-4.67</v>
      </c>
      <c r="H11039" s="2"/>
      <c r="I11039" s="2">
        <v>8550</v>
      </c>
      <c r="J11039" s="2">
        <v>14.25</v>
      </c>
      <c r="K11039" s="2">
        <v>300</v>
      </c>
      <c r="L11039" s="2">
        <v>0</v>
      </c>
      <c r="M11039" s="2" t="str">
        <f>"002321"</f>
        <v>002321</v>
      </c>
      <c r="N11039" s="2" t="str">
        <f>"0157472516"</f>
        <v>0157472516</v>
      </c>
      <c r="O11039" s="2" t="str">
        <f>"8968.66"</f>
        <v>8968.66</v>
      </c>
      <c r="P11039" s="2">
        <v>25</v>
      </c>
      <c r="Q11039" s="2">
        <f>P11039*B11039</f>
        <v>15000</v>
      </c>
      <c r="R11039" s="2">
        <f>(Q11039-O11039)/O11039*100</f>
        <v>67.2490650777262</v>
      </c>
    </row>
    <row r="11040" spans="1:18">
      <c r="A11040" s="2" t="str">
        <f>"*ST阳化"</f>
        <v>*ST阳化</v>
      </c>
      <c r="B11040" s="2">
        <v>900</v>
      </c>
      <c r="C11040" s="2">
        <v>600</v>
      </c>
      <c r="D11040" s="2" t="str">
        <f>"人民币"</f>
        <v>人民币</v>
      </c>
      <c r="E11040" s="2">
        <v>7.599</v>
      </c>
      <c r="F11040" s="2">
        <v>-80.2</v>
      </c>
      <c r="G11040" s="2">
        <v>-1.17</v>
      </c>
      <c r="H11040" s="2"/>
      <c r="I11040" s="2">
        <v>6759</v>
      </c>
      <c r="J11040" s="2">
        <v>7.51</v>
      </c>
      <c r="K11040" s="2">
        <v>300</v>
      </c>
      <c r="L11040" s="2">
        <v>0</v>
      </c>
      <c r="M11040" s="2" t="str">
        <f>"600691"</f>
        <v>600691</v>
      </c>
      <c r="N11040" s="2" t="str">
        <f>"A453612732"</f>
        <v>A453612732</v>
      </c>
      <c r="O11040" s="2" t="str">
        <f>"6839.20"</f>
        <v>6839.20</v>
      </c>
      <c r="P11040" s="2">
        <v>11</v>
      </c>
      <c r="Q11040" s="2">
        <f>P11040*B11040</f>
        <v>9900</v>
      </c>
      <c r="R11040" s="2">
        <f>(Q11040-O11040)/O11040*100</f>
        <v>44.7537723710376</v>
      </c>
    </row>
    <row r="11041" spans="1:18">
      <c r="A11041" s="2" t="str">
        <f>"雪峰科技"</f>
        <v>雪峰科技</v>
      </c>
      <c r="B11041" s="2">
        <v>200</v>
      </c>
      <c r="C11041" s="2">
        <v>100</v>
      </c>
      <c r="D11041" s="2" t="str">
        <f>"人民币"</f>
        <v>人民币</v>
      </c>
      <c r="E11041" s="2">
        <v>37.898</v>
      </c>
      <c r="F11041" s="2">
        <v>-1239.59</v>
      </c>
      <c r="G11041" s="2">
        <v>-16.35</v>
      </c>
      <c r="H11041" s="2"/>
      <c r="I11041" s="2">
        <v>6340</v>
      </c>
      <c r="J11041" s="2">
        <v>31.7</v>
      </c>
      <c r="K11041" s="2">
        <v>100</v>
      </c>
      <c r="L11041" s="2">
        <v>0</v>
      </c>
      <c r="M11041" s="2" t="str">
        <f>"603227"</f>
        <v>603227</v>
      </c>
      <c r="N11041" s="2" t="str">
        <f>"A453612732"</f>
        <v>A453612732</v>
      </c>
      <c r="O11041" s="2" t="str">
        <f>"7579.59"</f>
        <v>7579.59</v>
      </c>
      <c r="P11041" s="2">
        <v>42</v>
      </c>
      <c r="Q11041" s="2">
        <f>P11041*B11041</f>
        <v>8400</v>
      </c>
      <c r="R11041" s="2">
        <f>(Q11041-O11041)/O11041*100</f>
        <v>10.8239363870605</v>
      </c>
    </row>
    <row r="11042" spans="1:18">
      <c r="A11042" s="2" t="str">
        <f>"三花股份"</f>
        <v>三花股份</v>
      </c>
      <c r="B11042" s="2">
        <v>400</v>
      </c>
      <c r="C11042" s="2">
        <v>400</v>
      </c>
      <c r="D11042" s="2" t="str">
        <f>"人民币"</f>
        <v>人民币</v>
      </c>
      <c r="E11042" s="2">
        <v>13.737</v>
      </c>
      <c r="F11042" s="2">
        <v>69.25</v>
      </c>
      <c r="G11042" s="2">
        <v>1.26</v>
      </c>
      <c r="H11042" s="2"/>
      <c r="I11042" s="2">
        <v>5564</v>
      </c>
      <c r="J11042" s="2">
        <v>13.91</v>
      </c>
      <c r="K11042" s="2">
        <v>0</v>
      </c>
      <c r="L11042" s="2">
        <v>0</v>
      </c>
      <c r="M11042" s="2" t="str">
        <f>"002050"</f>
        <v>002050</v>
      </c>
      <c r="N11042" s="2" t="str">
        <f t="shared" ref="N11042:N11047" si="3299">"0157472516"</f>
        <v>0157472516</v>
      </c>
      <c r="O11042" s="2" t="str">
        <f>"5494.75"</f>
        <v>5494.75</v>
      </c>
      <c r="P11042" s="2">
        <v>20</v>
      </c>
      <c r="Q11042" s="2">
        <f>P11042*B11042</f>
        <v>8000</v>
      </c>
      <c r="R11042" s="2">
        <f>(Q11042-O11042)/O11042*100</f>
        <v>45.5935210883116</v>
      </c>
    </row>
    <row r="11043" spans="1:18">
      <c r="A11043" s="2" t="str">
        <f>"农 产 品"</f>
        <v>农 产 品</v>
      </c>
      <c r="B11043" s="2">
        <v>200</v>
      </c>
      <c r="C11043" s="2">
        <v>200</v>
      </c>
      <c r="D11043" s="2" t="str">
        <f>"人民币"</f>
        <v>人民币</v>
      </c>
      <c r="E11043" s="2">
        <v>25.665</v>
      </c>
      <c r="F11043" s="2">
        <v>-601</v>
      </c>
      <c r="G11043" s="2">
        <v>-11.71</v>
      </c>
      <c r="H11043" s="2"/>
      <c r="I11043" s="2">
        <v>4532</v>
      </c>
      <c r="J11043" s="2">
        <v>22.66</v>
      </c>
      <c r="K11043" s="2">
        <v>0</v>
      </c>
      <c r="L11043" s="2">
        <v>0</v>
      </c>
      <c r="M11043" s="2" t="str">
        <f>"000061"</f>
        <v>000061</v>
      </c>
      <c r="N11043" s="2" t="str">
        <f>"0157472516"</f>
        <v>0157472516</v>
      </c>
      <c r="O11043" s="2" t="str">
        <f>"5133.00"</f>
        <v>5133.00</v>
      </c>
      <c r="P11043" s="2">
        <v>35</v>
      </c>
      <c r="Q11043" s="2">
        <f>P11043*B11043</f>
        <v>7000</v>
      </c>
      <c r="R11043" s="2">
        <f>(Q11043-O11043)/O11043*100</f>
        <v>36.3724917202416</v>
      </c>
    </row>
    <row r="11044" spans="1:18">
      <c r="A11044" s="2" t="str">
        <f>"北京城建"</f>
        <v>北京城建</v>
      </c>
      <c r="B11044" s="2">
        <v>200</v>
      </c>
      <c r="C11044" s="2">
        <v>200</v>
      </c>
      <c r="D11044" s="2" t="str">
        <f>"人民币"</f>
        <v>人民币</v>
      </c>
      <c r="E11044" s="2">
        <v>24.605</v>
      </c>
      <c r="F11044" s="2">
        <v>-394.99</v>
      </c>
      <c r="G11044" s="2">
        <v>-8.03</v>
      </c>
      <c r="H11044" s="2"/>
      <c r="I11044" s="2">
        <v>4526</v>
      </c>
      <c r="J11044" s="2">
        <v>22.63</v>
      </c>
      <c r="K11044" s="2">
        <v>0</v>
      </c>
      <c r="L11044" s="2">
        <v>0</v>
      </c>
      <c r="M11044" s="2" t="str">
        <f>"600266"</f>
        <v>600266</v>
      </c>
      <c r="N11044" s="2" t="str">
        <f t="shared" ref="N11044:N11046" si="3300">"A453612732"</f>
        <v>A453612732</v>
      </c>
      <c r="O11044" s="2" t="str">
        <f>"4920.99"</f>
        <v>4920.99</v>
      </c>
      <c r="P11044" s="2">
        <v>28</v>
      </c>
      <c r="Q11044" s="2">
        <f>P11044*B11044</f>
        <v>5600</v>
      </c>
      <c r="R11044" s="2">
        <f>(Q11044-O11044)/O11044*100</f>
        <v>13.7982397850839</v>
      </c>
    </row>
    <row r="11045" spans="1:18">
      <c r="A11045" s="2" t="str">
        <f>"上汽集团"</f>
        <v>上汽集团</v>
      </c>
      <c r="B11045" s="2">
        <v>200</v>
      </c>
      <c r="C11045" s="2">
        <v>200</v>
      </c>
      <c r="D11045" s="2" t="str">
        <f>"人民币"</f>
        <v>人民币</v>
      </c>
      <c r="E11045" s="2">
        <v>24.736</v>
      </c>
      <c r="F11045" s="2">
        <v>-449.12</v>
      </c>
      <c r="G11045" s="2">
        <v>-9.08</v>
      </c>
      <c r="H11045" s="2"/>
      <c r="I11045" s="2">
        <v>4498</v>
      </c>
      <c r="J11045" s="2">
        <v>22.49</v>
      </c>
      <c r="K11045" s="2">
        <v>0</v>
      </c>
      <c r="L11045" s="2">
        <v>0</v>
      </c>
      <c r="M11045" s="2" t="str">
        <f>"600104"</f>
        <v>600104</v>
      </c>
      <c r="N11045" s="2" t="str">
        <f>"A453612732"</f>
        <v>A453612732</v>
      </c>
      <c r="O11045" s="2" t="str">
        <f>"4947.12"</f>
        <v>4947.12</v>
      </c>
      <c r="P11045" s="2">
        <v>35</v>
      </c>
      <c r="Q11045" s="2">
        <f>P11045*B11045</f>
        <v>7000</v>
      </c>
      <c r="R11045" s="2">
        <f>(Q11045-O11045)/O11045*100</f>
        <v>41.4964666310904</v>
      </c>
    </row>
    <row r="11046" spans="1:18">
      <c r="A11046" s="2" t="str">
        <f>"中海集运"</f>
        <v>中海集运</v>
      </c>
      <c r="B11046" s="2">
        <v>400</v>
      </c>
      <c r="C11046" s="2">
        <v>400</v>
      </c>
      <c r="D11046" s="2" t="str">
        <f>"人民币"</f>
        <v>人民币</v>
      </c>
      <c r="E11046" s="2">
        <v>9.099</v>
      </c>
      <c r="F11046" s="2">
        <v>-167.68</v>
      </c>
      <c r="G11046" s="2">
        <v>-4.6</v>
      </c>
      <c r="H11046" s="2"/>
      <c r="I11046" s="2">
        <v>3472</v>
      </c>
      <c r="J11046" s="2">
        <v>8.68</v>
      </c>
      <c r="K11046" s="2">
        <v>0</v>
      </c>
      <c r="L11046" s="2">
        <v>0</v>
      </c>
      <c r="M11046" s="2" t="str">
        <f>"601866"</f>
        <v>601866</v>
      </c>
      <c r="N11046" s="2" t="str">
        <f>"A453612732"</f>
        <v>A453612732</v>
      </c>
      <c r="O11046" s="2" t="str">
        <f>"3639.68"</f>
        <v>3639.68</v>
      </c>
      <c r="P11046" s="2">
        <v>12</v>
      </c>
      <c r="Q11046" s="2">
        <f>P11046*B11046</f>
        <v>4800</v>
      </c>
      <c r="R11046" s="2">
        <f>(Q11046-O11046)/O11046*100</f>
        <v>31.8797256901706</v>
      </c>
    </row>
    <row r="11047" spans="1:18">
      <c r="A11047" s="2" t="str">
        <f>"中航军B"</f>
        <v>中航军B</v>
      </c>
      <c r="B11047" s="2">
        <v>3000</v>
      </c>
      <c r="C11047" s="2">
        <v>3000</v>
      </c>
      <c r="D11047" s="2" t="str">
        <f>"人民币"</f>
        <v>人民币</v>
      </c>
      <c r="E11047" s="2">
        <v>0.972</v>
      </c>
      <c r="F11047" s="2">
        <v>-62</v>
      </c>
      <c r="G11047" s="2">
        <v>-2.16</v>
      </c>
      <c r="H11047" s="2"/>
      <c r="I11047" s="2">
        <v>2853</v>
      </c>
      <c r="J11047" s="2">
        <v>0.951</v>
      </c>
      <c r="K11047" s="2">
        <v>0</v>
      </c>
      <c r="L11047" s="2">
        <v>0</v>
      </c>
      <c r="M11047" s="2" t="str">
        <f>"150222"</f>
        <v>150222</v>
      </c>
      <c r="N11047" s="2" t="str">
        <f>"0157472516"</f>
        <v>0157472516</v>
      </c>
      <c r="O11047" s="2" t="str">
        <f>"2915.00"</f>
        <v>2915.00</v>
      </c>
      <c r="P11047" s="2">
        <v>1.1</v>
      </c>
      <c r="Q11047" s="2">
        <f>P11047*B11047</f>
        <v>3300</v>
      </c>
      <c r="R11047" s="2">
        <f>(Q11047-O11047)/O11047*100</f>
        <v>13.2075471698113</v>
      </c>
    </row>
    <row r="11048" spans="1:18">
      <c r="A11048" s="2" t="str">
        <f>"华贸物流"</f>
        <v>华贸物流</v>
      </c>
      <c r="B11048" s="2">
        <v>200</v>
      </c>
      <c r="C11048" s="2">
        <v>200</v>
      </c>
      <c r="D11048" s="2" t="str">
        <f>"人民币"</f>
        <v>人民币</v>
      </c>
      <c r="E11048" s="2">
        <v>16.576</v>
      </c>
      <c r="F11048" s="2">
        <v>-473.12</v>
      </c>
      <c r="G11048" s="2">
        <v>-14.27</v>
      </c>
      <c r="H11048" s="2"/>
      <c r="I11048" s="2">
        <v>2842</v>
      </c>
      <c r="J11048" s="2">
        <v>14.21</v>
      </c>
      <c r="K11048" s="2">
        <v>0</v>
      </c>
      <c r="L11048" s="2">
        <v>0</v>
      </c>
      <c r="M11048" s="2" t="str">
        <f>"603128"</f>
        <v>603128</v>
      </c>
      <c r="N11048" s="2" t="str">
        <f t="shared" ref="N11048:N11051" si="3301">"A453612732"</f>
        <v>A453612732</v>
      </c>
      <c r="O11048" s="2" t="str">
        <f>"3315.12"</f>
        <v>3315.12</v>
      </c>
      <c r="P11048" s="2">
        <v>20</v>
      </c>
      <c r="Q11048" s="2">
        <f>P11048*B11048</f>
        <v>4000</v>
      </c>
      <c r="R11048" s="2">
        <f>(Q11048-O11048)/O11048*100</f>
        <v>20.6592823185888</v>
      </c>
    </row>
    <row r="11049" spans="1:18">
      <c r="A11049" s="2" t="str">
        <f>"盛达矿业"</f>
        <v>盛达矿业</v>
      </c>
      <c r="B11049" s="2">
        <v>100</v>
      </c>
      <c r="C11049" s="2">
        <v>100</v>
      </c>
      <c r="D11049" s="2" t="str">
        <f>"人民币"</f>
        <v>人民币</v>
      </c>
      <c r="E11049" s="2">
        <v>38.308</v>
      </c>
      <c r="F11049" s="2">
        <v>-1175.77</v>
      </c>
      <c r="G11049" s="2">
        <v>-30.69</v>
      </c>
      <c r="H11049" s="2"/>
      <c r="I11049" s="2">
        <v>2655</v>
      </c>
      <c r="J11049" s="2">
        <v>26.55</v>
      </c>
      <c r="K11049" s="2">
        <v>0</v>
      </c>
      <c r="L11049" s="2">
        <v>100</v>
      </c>
      <c r="M11049" s="2" t="str">
        <f>"000603"</f>
        <v>000603</v>
      </c>
      <c r="N11049" s="2" t="str">
        <f>"0157472516"</f>
        <v>0157472516</v>
      </c>
      <c r="O11049" s="2" t="str">
        <f>"3830.77"</f>
        <v>3830.77</v>
      </c>
      <c r="P11049" s="2">
        <v>40</v>
      </c>
      <c r="Q11049" s="2">
        <f>P11049*B11049</f>
        <v>4000</v>
      </c>
      <c r="R11049" s="2">
        <f>(Q11049-O11049)/O11049*100</f>
        <v>4.41764971533138</v>
      </c>
    </row>
    <row r="11050" spans="1:18">
      <c r="A11050" s="2" t="str">
        <f>"大众交通"</f>
        <v>大众交通</v>
      </c>
      <c r="B11050" s="2">
        <v>100</v>
      </c>
      <c r="C11050" s="2">
        <v>100</v>
      </c>
      <c r="D11050" s="2" t="str">
        <f>"人民币"</f>
        <v>人民币</v>
      </c>
      <c r="E11050" s="2">
        <v>30.941</v>
      </c>
      <c r="F11050" s="2">
        <v>-1037.13</v>
      </c>
      <c r="G11050" s="2">
        <v>-33.52</v>
      </c>
      <c r="H11050" s="2"/>
      <c r="I11050" s="2">
        <v>2057</v>
      </c>
      <c r="J11050" s="2">
        <v>20.57</v>
      </c>
      <c r="K11050" s="2">
        <v>0</v>
      </c>
      <c r="L11050" s="2">
        <v>0</v>
      </c>
      <c r="M11050" s="2" t="str">
        <f>"600611"</f>
        <v>600611</v>
      </c>
      <c r="N11050" s="2" t="str">
        <f>"A453612732"</f>
        <v>A453612732</v>
      </c>
      <c r="O11050" s="2" t="str">
        <f>"3094.13"</f>
        <v>3094.13</v>
      </c>
      <c r="P11050" s="2">
        <v>28</v>
      </c>
      <c r="Q11050" s="2">
        <f>P11050*B11050</f>
        <v>2800</v>
      </c>
      <c r="R11050" s="2">
        <f>(Q11050-O11050)/O11050*100</f>
        <v>-9.50606470962759</v>
      </c>
    </row>
    <row r="11051" spans="1:18">
      <c r="A11051" s="2" t="str">
        <f>"中国中车"</f>
        <v>中国中车</v>
      </c>
      <c r="B11051" s="2">
        <v>100</v>
      </c>
      <c r="C11051" s="2">
        <v>100</v>
      </c>
      <c r="D11051" s="2" t="str">
        <f>"人民币"</f>
        <v>人民币</v>
      </c>
      <c r="E11051" s="2">
        <v>26.395</v>
      </c>
      <c r="F11051" s="2">
        <v>-631.5</v>
      </c>
      <c r="G11051" s="2">
        <v>-23.92</v>
      </c>
      <c r="H11051" s="2"/>
      <c r="I11051" s="2">
        <v>2008</v>
      </c>
      <c r="J11051" s="2">
        <v>20.08</v>
      </c>
      <c r="K11051" s="2">
        <v>0</v>
      </c>
      <c r="L11051" s="2">
        <v>100</v>
      </c>
      <c r="M11051" s="2" t="str">
        <f>"601766"</f>
        <v>601766</v>
      </c>
      <c r="N11051" s="2" t="str">
        <f>"A453612732"</f>
        <v>A453612732</v>
      </c>
      <c r="O11051" s="2" t="str">
        <f>"2639.50"</f>
        <v>2639.50</v>
      </c>
      <c r="P11051" s="2">
        <v>30</v>
      </c>
      <c r="Q11051" s="2">
        <f>P11051*B11051</f>
        <v>3000</v>
      </c>
      <c r="R11051" s="2">
        <f>(Q11051-O11051)/O11051*100</f>
        <v>13.6578897518469</v>
      </c>
    </row>
    <row r="11052" spans="1:18">
      <c r="A11052" s="2" t="s">
        <v>8</v>
      </c>
      <c r="B11052" s="2" t="s">
        <v>9</v>
      </c>
      <c r="C11052" s="4" t="s">
        <v>10</v>
      </c>
      <c r="D11052" s="4"/>
      <c r="E11052" s="4"/>
      <c r="F11052" s="2"/>
      <c r="G11052" s="2">
        <f>SUM(G11036:G11051)</f>
        <v>-178.38</v>
      </c>
      <c r="H11052" s="2"/>
      <c r="I11052" s="2"/>
      <c r="J11052" s="2"/>
      <c r="K11052" s="2"/>
      <c r="L11052" s="2"/>
      <c r="M11052" s="2"/>
      <c r="N11052" s="2"/>
      <c r="O11052" s="2"/>
      <c r="P11052" s="2"/>
      <c r="Q11052" s="2">
        <f>SUM(Q11036:Q11051)</f>
        <v>134800</v>
      </c>
      <c r="R11052" s="2"/>
    </row>
    <row r="11053" customFormat="1" spans="3:8">
      <c r="C11053" s="5"/>
      <c r="D11053" s="5"/>
      <c r="E11053" s="5"/>
      <c r="H11053" s="6">
        <v>42257</v>
      </c>
    </row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spans="2:18">
      <c r="B11063" s="2" t="str">
        <f>"币种"</f>
        <v>币种</v>
      </c>
      <c r="C11063" s="2" t="str">
        <f>"余额"</f>
        <v>余额</v>
      </c>
      <c r="D11063" s="2" t="str">
        <f>"可用"</f>
        <v>可用</v>
      </c>
      <c r="E11063" s="2" t="str">
        <f>"可取"</f>
        <v>可取</v>
      </c>
      <c r="F11063" s="2" t="str">
        <f>"参考市值"</f>
        <v>参考市值</v>
      </c>
      <c r="G11063" s="2" t="str">
        <f>"资产"</f>
        <v>资产</v>
      </c>
      <c r="H11063" s="2" t="str">
        <f>"盈亏"</f>
        <v>盈亏</v>
      </c>
      <c r="I11063" s="2"/>
      <c r="J11063" s="2"/>
      <c r="K11063" s="2"/>
      <c r="L11063" s="2"/>
      <c r="M11063" s="2"/>
      <c r="N11063" s="2"/>
      <c r="O11063" s="2"/>
      <c r="P11063" s="2"/>
      <c r="Q11063" s="2"/>
      <c r="R11063" s="2"/>
    </row>
    <row r="11064" spans="2:18">
      <c r="B11064" s="2" t="str">
        <f>"人民币"</f>
        <v>人民币</v>
      </c>
      <c r="C11064" s="2" t="str">
        <f>"5508.71"</f>
        <v>5508.71</v>
      </c>
      <c r="D11064" s="2" t="str">
        <f>"138.54"</f>
        <v>138.54</v>
      </c>
      <c r="E11064" s="2" t="str">
        <f>"138.54"</f>
        <v>138.54</v>
      </c>
      <c r="F11064" s="2" t="str">
        <f>"91616.00"</f>
        <v>91616.00</v>
      </c>
      <c r="G11064" s="2" t="str">
        <f>"91754.54"</f>
        <v>91754.54</v>
      </c>
      <c r="H11064" s="2" t="str">
        <f>"-9194.42"</f>
        <v>-9194.42</v>
      </c>
      <c r="I11064" s="2"/>
      <c r="J11064" s="2"/>
      <c r="K11064" s="2"/>
      <c r="L11064" s="2"/>
      <c r="M11064" s="2"/>
      <c r="N11064" s="2"/>
      <c r="O11064" s="2"/>
      <c r="P11064" s="2"/>
      <c r="Q11064" s="2"/>
      <c r="R11064" s="2"/>
    </row>
    <row r="11065" spans="2:18"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  <c r="R11065" s="8"/>
    </row>
    <row r="11066" spans="2:18">
      <c r="B11066" s="2" t="s">
        <v>0</v>
      </c>
      <c r="C11066" s="2" t="str">
        <f>"证券数量"</f>
        <v>证券数量</v>
      </c>
      <c r="D11066" s="2" t="s">
        <v>1</v>
      </c>
      <c r="E11066" s="2" t="str">
        <f>"价格币种"</f>
        <v>价格币种</v>
      </c>
      <c r="F11066" s="2" t="str">
        <f>"成本价"</f>
        <v>成本价</v>
      </c>
      <c r="G11066" s="2" t="str">
        <f>"浮动盈亏"</f>
        <v>浮动盈亏</v>
      </c>
      <c r="H11066" s="2" t="str">
        <f>"盈亏比例(%)"</f>
        <v>盈亏比例(%)</v>
      </c>
      <c r="I11066" s="2" t="str">
        <f>"折算汇率"</f>
        <v>折算汇率</v>
      </c>
      <c r="J11066" s="2" t="str">
        <f>"最新市值"</f>
        <v>最新市值</v>
      </c>
      <c r="K11066" s="2" t="str">
        <f>"当前价"</f>
        <v>当前价</v>
      </c>
      <c r="L11066" s="2" t="str">
        <f>"今买数量"</f>
        <v>今买数量</v>
      </c>
      <c r="M11066" s="2" t="str">
        <f>"今卖数量"</f>
        <v>今卖数量</v>
      </c>
      <c r="N11066" s="2" t="str">
        <f>"证券代码"</f>
        <v>证券代码</v>
      </c>
      <c r="O11066" s="2" t="str">
        <f>"股东代码"</f>
        <v>股东代码</v>
      </c>
      <c r="P11066" s="2" t="str">
        <f>"成本金额"</f>
        <v>成本金额</v>
      </c>
      <c r="Q11066" s="2" t="s">
        <v>2</v>
      </c>
      <c r="R11066" s="2"/>
    </row>
    <row r="11067" spans="2:18">
      <c r="B11067" s="2" t="s">
        <v>4</v>
      </c>
      <c r="C11067" s="9" t="s">
        <v>5</v>
      </c>
      <c r="D11067" s="9" t="s">
        <v>5</v>
      </c>
      <c r="E11067" s="2" t="str">
        <f t="shared" ref="E11067:E11082" si="3302">"人民币"</f>
        <v>人民币</v>
      </c>
      <c r="F11067" s="2">
        <v>19.758</v>
      </c>
      <c r="G11067" s="2">
        <v>-1294.53</v>
      </c>
      <c r="H11067" s="2">
        <v>-8.19</v>
      </c>
      <c r="I11067" s="9" t="s">
        <v>6</v>
      </c>
      <c r="J11067" s="2">
        <v>14512</v>
      </c>
      <c r="K11067" s="2">
        <v>18.14</v>
      </c>
      <c r="L11067" s="2">
        <v>0</v>
      </c>
      <c r="M11067" s="2">
        <v>0</v>
      </c>
      <c r="N11067" s="2" t="str">
        <f>"000936"</f>
        <v>000936</v>
      </c>
      <c r="O11067" s="2" t="str">
        <f t="shared" ref="O11067:O11070" si="3303">"0157472516"</f>
        <v>0157472516</v>
      </c>
      <c r="P11067" s="2" t="str">
        <f>"15806.53"</f>
        <v>15806.53</v>
      </c>
      <c r="Q11067" s="2">
        <v>30</v>
      </c>
      <c r="R11067" s="2">
        <f t="shared" ref="R11067:R11082" si="3304">Q11067*C11067</f>
        <v>24000</v>
      </c>
    </row>
    <row r="11068" spans="2:18">
      <c r="B11068" s="2" t="str">
        <f>"创业板B"</f>
        <v>创业板B</v>
      </c>
      <c r="C11068" s="2">
        <v>10000</v>
      </c>
      <c r="D11068" s="2">
        <v>10000</v>
      </c>
      <c r="E11068" s="2" t="str">
        <f>"人民币"</f>
        <v>人民币</v>
      </c>
      <c r="F11068" s="2">
        <v>1.116</v>
      </c>
      <c r="G11068" s="2">
        <v>-927.5</v>
      </c>
      <c r="H11068" s="2">
        <v>-8.33</v>
      </c>
      <c r="I11068" s="2"/>
      <c r="J11068" s="2">
        <v>10230</v>
      </c>
      <c r="K11068" s="2">
        <v>1.023</v>
      </c>
      <c r="L11068" s="2">
        <v>0</v>
      </c>
      <c r="M11068" s="2">
        <v>0</v>
      </c>
      <c r="N11068" s="2" t="str">
        <f>"150153"</f>
        <v>150153</v>
      </c>
      <c r="O11068" s="2" t="str">
        <f>"0157472516"</f>
        <v>0157472516</v>
      </c>
      <c r="P11068" s="2" t="str">
        <f>"11157.50"</f>
        <v>11157.50</v>
      </c>
      <c r="Q11068" s="2">
        <v>1.3</v>
      </c>
      <c r="R11068" s="2">
        <f>Q11068*C11068</f>
        <v>13000</v>
      </c>
    </row>
    <row r="11069" spans="2:18">
      <c r="B11069" s="2" t="s">
        <v>7</v>
      </c>
      <c r="C11069" s="2">
        <v>600</v>
      </c>
      <c r="D11069" s="2">
        <v>600</v>
      </c>
      <c r="E11069" s="2" t="str">
        <f>"人民币"</f>
        <v>人民币</v>
      </c>
      <c r="F11069" s="2">
        <v>17.548</v>
      </c>
      <c r="G11069" s="2">
        <v>-310.88</v>
      </c>
      <c r="H11069" s="2">
        <v>-2.95</v>
      </c>
      <c r="I11069" s="2"/>
      <c r="J11069" s="2">
        <v>10218</v>
      </c>
      <c r="K11069" s="2">
        <v>17.03</v>
      </c>
      <c r="L11069" s="2">
        <v>0</v>
      </c>
      <c r="M11069" s="2">
        <v>0</v>
      </c>
      <c r="N11069" s="2" t="str">
        <f>"600008"</f>
        <v>600008</v>
      </c>
      <c r="O11069" s="2" t="str">
        <f t="shared" ref="O11069:O11072" si="3305">"A453612732"</f>
        <v>A453612732</v>
      </c>
      <c r="P11069" s="2" t="str">
        <f>"10528.88"</f>
        <v>10528.88</v>
      </c>
      <c r="Q11069" s="2">
        <v>25</v>
      </c>
      <c r="R11069" s="2">
        <f>Q11069*C11069</f>
        <v>15000</v>
      </c>
    </row>
    <row r="11070" spans="2:18">
      <c r="B11070" s="2" t="str">
        <f>"华英农业"</f>
        <v>华英农业</v>
      </c>
      <c r="C11070" s="2">
        <v>600</v>
      </c>
      <c r="D11070" s="2">
        <v>300</v>
      </c>
      <c r="E11070" s="2" t="str">
        <f>"人民币"</f>
        <v>人民币</v>
      </c>
      <c r="F11070" s="2">
        <v>14.948</v>
      </c>
      <c r="G11070" s="2">
        <v>-418.66</v>
      </c>
      <c r="H11070" s="2">
        <v>-4.67</v>
      </c>
      <c r="I11070" s="2"/>
      <c r="J11070" s="2">
        <v>8550</v>
      </c>
      <c r="K11070" s="2">
        <v>14.25</v>
      </c>
      <c r="L11070" s="2">
        <v>300</v>
      </c>
      <c r="M11070" s="2">
        <v>0</v>
      </c>
      <c r="N11070" s="2" t="str">
        <f>"002321"</f>
        <v>002321</v>
      </c>
      <c r="O11070" s="2" t="str">
        <f>"0157472516"</f>
        <v>0157472516</v>
      </c>
      <c r="P11070" s="2" t="str">
        <f>"8968.66"</f>
        <v>8968.66</v>
      </c>
      <c r="Q11070" s="2">
        <v>25</v>
      </c>
      <c r="R11070" s="2">
        <f>Q11070*C11070</f>
        <v>15000</v>
      </c>
    </row>
    <row r="11071" spans="2:18">
      <c r="B11071" s="2" t="str">
        <f>"*ST阳化"</f>
        <v>*ST阳化</v>
      </c>
      <c r="C11071" s="2">
        <v>900</v>
      </c>
      <c r="D11071" s="2">
        <v>600</v>
      </c>
      <c r="E11071" s="2" t="str">
        <f>"人民币"</f>
        <v>人民币</v>
      </c>
      <c r="F11071" s="2">
        <v>7.599</v>
      </c>
      <c r="G11071" s="2">
        <v>-80.2</v>
      </c>
      <c r="H11071" s="2">
        <v>-1.17</v>
      </c>
      <c r="I11071" s="2"/>
      <c r="J11071" s="2">
        <v>6759</v>
      </c>
      <c r="K11071" s="2">
        <v>7.51</v>
      </c>
      <c r="L11071" s="2">
        <v>300</v>
      </c>
      <c r="M11071" s="2">
        <v>0</v>
      </c>
      <c r="N11071" s="2" t="str">
        <f>"600691"</f>
        <v>600691</v>
      </c>
      <c r="O11071" s="2" t="str">
        <f>"A453612732"</f>
        <v>A453612732</v>
      </c>
      <c r="P11071" s="2" t="str">
        <f>"6839.20"</f>
        <v>6839.20</v>
      </c>
      <c r="Q11071" s="2">
        <v>11</v>
      </c>
      <c r="R11071" s="2">
        <f>Q11071*C11071</f>
        <v>9900</v>
      </c>
    </row>
    <row r="11072" spans="2:18">
      <c r="B11072" s="2" t="str">
        <f>"雪峰科技"</f>
        <v>雪峰科技</v>
      </c>
      <c r="C11072" s="2">
        <v>200</v>
      </c>
      <c r="D11072" s="2">
        <v>100</v>
      </c>
      <c r="E11072" s="2" t="str">
        <f>"人民币"</f>
        <v>人民币</v>
      </c>
      <c r="F11072" s="2">
        <v>37.898</v>
      </c>
      <c r="G11072" s="2">
        <v>-1239.59</v>
      </c>
      <c r="H11072" s="2">
        <v>-16.35</v>
      </c>
      <c r="I11072" s="2"/>
      <c r="J11072" s="2">
        <v>6340</v>
      </c>
      <c r="K11072" s="2">
        <v>31.7</v>
      </c>
      <c r="L11072" s="2">
        <v>100</v>
      </c>
      <c r="M11072" s="2">
        <v>0</v>
      </c>
      <c r="N11072" s="2" t="str">
        <f>"603227"</f>
        <v>603227</v>
      </c>
      <c r="O11072" s="2" t="str">
        <f>"A453612732"</f>
        <v>A453612732</v>
      </c>
      <c r="P11072" s="2" t="str">
        <f>"7579.59"</f>
        <v>7579.59</v>
      </c>
      <c r="Q11072" s="2">
        <v>42</v>
      </c>
      <c r="R11072" s="2">
        <f>Q11072*C11072</f>
        <v>8400</v>
      </c>
    </row>
    <row r="11073" spans="2:18">
      <c r="B11073" s="2" t="str">
        <f>"三花股份"</f>
        <v>三花股份</v>
      </c>
      <c r="C11073" s="2">
        <v>400</v>
      </c>
      <c r="D11073" s="2">
        <v>400</v>
      </c>
      <c r="E11073" s="2" t="str">
        <f>"人民币"</f>
        <v>人民币</v>
      </c>
      <c r="F11073" s="2">
        <v>13.737</v>
      </c>
      <c r="G11073" s="2">
        <v>69.25</v>
      </c>
      <c r="H11073" s="2">
        <v>1.26</v>
      </c>
      <c r="I11073" s="2"/>
      <c r="J11073" s="2">
        <v>5564</v>
      </c>
      <c r="K11073" s="2">
        <v>13.91</v>
      </c>
      <c r="L11073" s="2">
        <v>0</v>
      </c>
      <c r="M11073" s="2">
        <v>0</v>
      </c>
      <c r="N11073" s="2" t="str">
        <f>"002050"</f>
        <v>002050</v>
      </c>
      <c r="O11073" s="2" t="str">
        <f t="shared" ref="O11073:O11078" si="3306">"0157472516"</f>
        <v>0157472516</v>
      </c>
      <c r="P11073" s="2" t="str">
        <f>"5494.75"</f>
        <v>5494.75</v>
      </c>
      <c r="Q11073" s="2">
        <v>20</v>
      </c>
      <c r="R11073" s="2">
        <f>Q11073*C11073</f>
        <v>8000</v>
      </c>
    </row>
    <row r="11074" spans="2:18">
      <c r="B11074" s="2" t="str">
        <f>"农 产 品"</f>
        <v>农 产 品</v>
      </c>
      <c r="C11074" s="2">
        <v>200</v>
      </c>
      <c r="D11074" s="2">
        <v>200</v>
      </c>
      <c r="E11074" s="2" t="str">
        <f>"人民币"</f>
        <v>人民币</v>
      </c>
      <c r="F11074" s="2">
        <v>25.665</v>
      </c>
      <c r="G11074" s="2">
        <v>-601</v>
      </c>
      <c r="H11074" s="2">
        <v>-11.71</v>
      </c>
      <c r="I11074" s="2"/>
      <c r="J11074" s="2">
        <v>4532</v>
      </c>
      <c r="K11074" s="2">
        <v>22.66</v>
      </c>
      <c r="L11074" s="2">
        <v>0</v>
      </c>
      <c r="M11074" s="2">
        <v>0</v>
      </c>
      <c r="N11074" s="2" t="str">
        <f>"000061"</f>
        <v>000061</v>
      </c>
      <c r="O11074" s="2" t="str">
        <f>"0157472516"</f>
        <v>0157472516</v>
      </c>
      <c r="P11074" s="2" t="str">
        <f>"5133.00"</f>
        <v>5133.00</v>
      </c>
      <c r="Q11074" s="2">
        <v>35</v>
      </c>
      <c r="R11074" s="2">
        <f>Q11074*C11074</f>
        <v>7000</v>
      </c>
    </row>
    <row r="11075" spans="2:18">
      <c r="B11075" s="2" t="str">
        <f>"北京城建"</f>
        <v>北京城建</v>
      </c>
      <c r="C11075" s="2">
        <v>200</v>
      </c>
      <c r="D11075" s="2">
        <v>200</v>
      </c>
      <c r="E11075" s="2" t="str">
        <f>"人民币"</f>
        <v>人民币</v>
      </c>
      <c r="F11075" s="2">
        <v>24.605</v>
      </c>
      <c r="G11075" s="2">
        <v>-394.99</v>
      </c>
      <c r="H11075" s="2">
        <v>-8.03</v>
      </c>
      <c r="I11075" s="2"/>
      <c r="J11075" s="2">
        <v>4526</v>
      </c>
      <c r="K11075" s="2">
        <v>22.63</v>
      </c>
      <c r="L11075" s="2">
        <v>0</v>
      </c>
      <c r="M11075" s="2">
        <v>0</v>
      </c>
      <c r="N11075" s="2" t="str">
        <f>"600266"</f>
        <v>600266</v>
      </c>
      <c r="O11075" s="2" t="str">
        <f t="shared" ref="O11075:O11077" si="3307">"A453612732"</f>
        <v>A453612732</v>
      </c>
      <c r="P11075" s="2" t="str">
        <f>"4920.99"</f>
        <v>4920.99</v>
      </c>
      <c r="Q11075" s="2">
        <v>28</v>
      </c>
      <c r="R11075" s="2">
        <f>Q11075*C11075</f>
        <v>5600</v>
      </c>
    </row>
    <row r="11076" spans="2:18">
      <c r="B11076" s="2" t="str">
        <f>"上汽集团"</f>
        <v>上汽集团</v>
      </c>
      <c r="C11076" s="2">
        <v>200</v>
      </c>
      <c r="D11076" s="2">
        <v>200</v>
      </c>
      <c r="E11076" s="2" t="str">
        <f>"人民币"</f>
        <v>人民币</v>
      </c>
      <c r="F11076" s="2">
        <v>24.736</v>
      </c>
      <c r="G11076" s="2">
        <v>-449.12</v>
      </c>
      <c r="H11076" s="2">
        <v>-9.08</v>
      </c>
      <c r="I11076" s="2"/>
      <c r="J11076" s="2">
        <v>4498</v>
      </c>
      <c r="K11076" s="2">
        <v>22.49</v>
      </c>
      <c r="L11076" s="2">
        <v>0</v>
      </c>
      <c r="M11076" s="2">
        <v>0</v>
      </c>
      <c r="N11076" s="2" t="str">
        <f>"600104"</f>
        <v>600104</v>
      </c>
      <c r="O11076" s="2" t="str">
        <f>"A453612732"</f>
        <v>A453612732</v>
      </c>
      <c r="P11076" s="2" t="str">
        <f>"4947.12"</f>
        <v>4947.12</v>
      </c>
      <c r="Q11076" s="2">
        <v>35</v>
      </c>
      <c r="R11076" s="2">
        <f>Q11076*C11076</f>
        <v>7000</v>
      </c>
    </row>
    <row r="11077" spans="2:18">
      <c r="B11077" s="2" t="str">
        <f>"中海集运"</f>
        <v>中海集运</v>
      </c>
      <c r="C11077" s="2">
        <v>400</v>
      </c>
      <c r="D11077" s="2">
        <v>400</v>
      </c>
      <c r="E11077" s="2" t="str">
        <f>"人民币"</f>
        <v>人民币</v>
      </c>
      <c r="F11077" s="2">
        <v>9.099</v>
      </c>
      <c r="G11077" s="2">
        <v>-167.68</v>
      </c>
      <c r="H11077" s="2">
        <v>-4.6</v>
      </c>
      <c r="I11077" s="2"/>
      <c r="J11077" s="2">
        <v>3472</v>
      </c>
      <c r="K11077" s="2">
        <v>8.68</v>
      </c>
      <c r="L11077" s="2">
        <v>0</v>
      </c>
      <c r="M11077" s="2">
        <v>0</v>
      </c>
      <c r="N11077" s="2" t="str">
        <f>"601866"</f>
        <v>601866</v>
      </c>
      <c r="O11077" s="2" t="str">
        <f>"A453612732"</f>
        <v>A453612732</v>
      </c>
      <c r="P11077" s="2" t="str">
        <f>"3639.68"</f>
        <v>3639.68</v>
      </c>
      <c r="Q11077" s="2">
        <v>12</v>
      </c>
      <c r="R11077" s="2">
        <f>Q11077*C11077</f>
        <v>4800</v>
      </c>
    </row>
    <row r="11078" spans="2:18">
      <c r="B11078" s="2" t="str">
        <f>"中航军B"</f>
        <v>中航军B</v>
      </c>
      <c r="C11078" s="2">
        <v>3000</v>
      </c>
      <c r="D11078" s="2">
        <v>3000</v>
      </c>
      <c r="E11078" s="2" t="str">
        <f>"人民币"</f>
        <v>人民币</v>
      </c>
      <c r="F11078" s="2">
        <v>0.972</v>
      </c>
      <c r="G11078" s="2">
        <v>-62</v>
      </c>
      <c r="H11078" s="2">
        <v>-2.16</v>
      </c>
      <c r="I11078" s="2"/>
      <c r="J11078" s="2">
        <v>2853</v>
      </c>
      <c r="K11078" s="2">
        <v>0.951</v>
      </c>
      <c r="L11078" s="2">
        <v>0</v>
      </c>
      <c r="M11078" s="2">
        <v>0</v>
      </c>
      <c r="N11078" s="2" t="str">
        <f>"150222"</f>
        <v>150222</v>
      </c>
      <c r="O11078" s="2" t="str">
        <f>"0157472516"</f>
        <v>0157472516</v>
      </c>
      <c r="P11078" s="2" t="str">
        <f>"2915.00"</f>
        <v>2915.00</v>
      </c>
      <c r="Q11078" s="2">
        <v>1.1</v>
      </c>
      <c r="R11078" s="2">
        <f>Q11078*C11078</f>
        <v>3300</v>
      </c>
    </row>
    <row r="11079" spans="2:18">
      <c r="B11079" s="2" t="str">
        <f>"华贸物流"</f>
        <v>华贸物流</v>
      </c>
      <c r="C11079" s="2">
        <v>200</v>
      </c>
      <c r="D11079" s="2">
        <v>200</v>
      </c>
      <c r="E11079" s="2" t="str">
        <f>"人民币"</f>
        <v>人民币</v>
      </c>
      <c r="F11079" s="2">
        <v>16.576</v>
      </c>
      <c r="G11079" s="2">
        <v>-473.12</v>
      </c>
      <c r="H11079" s="2">
        <v>-14.27</v>
      </c>
      <c r="I11079" s="2"/>
      <c r="J11079" s="2">
        <v>2842</v>
      </c>
      <c r="K11079" s="2">
        <v>14.21</v>
      </c>
      <c r="L11079" s="2">
        <v>0</v>
      </c>
      <c r="M11079" s="2">
        <v>0</v>
      </c>
      <c r="N11079" s="2" t="str">
        <f>"603128"</f>
        <v>603128</v>
      </c>
      <c r="O11079" s="2" t="str">
        <f t="shared" ref="O11079:O11082" si="3308">"A453612732"</f>
        <v>A453612732</v>
      </c>
      <c r="P11079" s="2" t="str">
        <f>"3315.12"</f>
        <v>3315.12</v>
      </c>
      <c r="Q11079" s="2">
        <v>20</v>
      </c>
      <c r="R11079" s="2">
        <f>Q11079*C11079</f>
        <v>4000</v>
      </c>
    </row>
    <row r="11080" spans="2:18">
      <c r="B11080" s="2" t="str">
        <f>"盛达矿业"</f>
        <v>盛达矿业</v>
      </c>
      <c r="C11080" s="2">
        <v>100</v>
      </c>
      <c r="D11080" s="2">
        <v>100</v>
      </c>
      <c r="E11080" s="2" t="str">
        <f>"人民币"</f>
        <v>人民币</v>
      </c>
      <c r="F11080" s="2">
        <v>38.308</v>
      </c>
      <c r="G11080" s="2">
        <v>-1175.77</v>
      </c>
      <c r="H11080" s="2">
        <v>-30.69</v>
      </c>
      <c r="I11080" s="2"/>
      <c r="J11080" s="2">
        <v>2655</v>
      </c>
      <c r="K11080" s="2">
        <v>26.55</v>
      </c>
      <c r="L11080" s="2">
        <v>0</v>
      </c>
      <c r="M11080" s="2">
        <v>100</v>
      </c>
      <c r="N11080" s="2" t="str">
        <f>"000603"</f>
        <v>000603</v>
      </c>
      <c r="O11080" s="2" t="str">
        <f>"0157472516"</f>
        <v>0157472516</v>
      </c>
      <c r="P11080" s="2" t="str">
        <f>"3830.77"</f>
        <v>3830.77</v>
      </c>
      <c r="Q11080" s="2">
        <v>40</v>
      </c>
      <c r="R11080" s="2">
        <f>Q11080*C11080</f>
        <v>4000</v>
      </c>
    </row>
    <row r="11081" spans="2:18">
      <c r="B11081" s="2" t="str">
        <f>"大众交通"</f>
        <v>大众交通</v>
      </c>
      <c r="C11081" s="2">
        <v>100</v>
      </c>
      <c r="D11081" s="2">
        <v>100</v>
      </c>
      <c r="E11081" s="2" t="str">
        <f>"人民币"</f>
        <v>人民币</v>
      </c>
      <c r="F11081" s="2">
        <v>30.941</v>
      </c>
      <c r="G11081" s="2">
        <v>-1037.13</v>
      </c>
      <c r="H11081" s="2">
        <v>-33.52</v>
      </c>
      <c r="I11081" s="2"/>
      <c r="J11081" s="2">
        <v>2057</v>
      </c>
      <c r="K11081" s="2">
        <v>20.57</v>
      </c>
      <c r="L11081" s="2">
        <v>0</v>
      </c>
      <c r="M11081" s="2">
        <v>0</v>
      </c>
      <c r="N11081" s="2" t="str">
        <f>"600611"</f>
        <v>600611</v>
      </c>
      <c r="O11081" s="2" t="str">
        <f>"A453612732"</f>
        <v>A453612732</v>
      </c>
      <c r="P11081" s="2" t="str">
        <f>"3094.13"</f>
        <v>3094.13</v>
      </c>
      <c r="Q11081" s="2">
        <v>28</v>
      </c>
      <c r="R11081" s="2">
        <f>Q11081*C11081</f>
        <v>2800</v>
      </c>
    </row>
    <row r="11082" spans="2:18">
      <c r="B11082" s="2" t="str">
        <f>"中国中车"</f>
        <v>中国中车</v>
      </c>
      <c r="C11082" s="2">
        <v>100</v>
      </c>
      <c r="D11082" s="2">
        <v>100</v>
      </c>
      <c r="E11082" s="2" t="str">
        <f>"人民币"</f>
        <v>人民币</v>
      </c>
      <c r="F11082" s="2">
        <v>26.395</v>
      </c>
      <c r="G11082" s="2">
        <v>-631.5</v>
      </c>
      <c r="H11082" s="2">
        <v>-23.92</v>
      </c>
      <c r="I11082" s="2"/>
      <c r="J11082" s="2">
        <v>2008</v>
      </c>
      <c r="K11082" s="2">
        <v>20.08</v>
      </c>
      <c r="L11082" s="2">
        <v>0</v>
      </c>
      <c r="M11082" s="2">
        <v>100</v>
      </c>
      <c r="N11082" s="2" t="str">
        <f>"601766"</f>
        <v>601766</v>
      </c>
      <c r="O11082" s="2" t="str">
        <f>"A453612732"</f>
        <v>A453612732</v>
      </c>
      <c r="P11082" s="2" t="str">
        <f>"2639.50"</f>
        <v>2639.50</v>
      </c>
      <c r="Q11082" s="2">
        <v>30</v>
      </c>
      <c r="R11082" s="2">
        <f>Q11082*C11082</f>
        <v>3000</v>
      </c>
    </row>
    <row r="11083" spans="2:18">
      <c r="B11083" s="2" t="s">
        <v>8</v>
      </c>
      <c r="C11083" s="2" t="s">
        <v>9</v>
      </c>
      <c r="D11083" s="4" t="s">
        <v>10</v>
      </c>
      <c r="E11083" s="4"/>
      <c r="F11083" s="4"/>
      <c r="G11083" s="2"/>
      <c r="H11083" s="2">
        <f>SUM(H11067:H11082)</f>
        <v>-178.38</v>
      </c>
      <c r="I11083" s="2"/>
      <c r="J11083" s="2"/>
      <c r="K11083" s="2"/>
      <c r="L11083" s="2"/>
      <c r="M11083" s="2"/>
      <c r="N11083" s="2"/>
      <c r="O11083" s="2"/>
      <c r="P11083" s="2"/>
      <c r="Q11083" s="2"/>
      <c r="R11083" s="2">
        <f>SUM(R11067:R11082)</f>
        <v>134800</v>
      </c>
    </row>
    <row r="11084" customFormat="1" spans="4:9">
      <c r="D11084" s="5"/>
      <c r="E11084" s="5"/>
      <c r="F11084" s="5"/>
      <c r="I11084" s="6">
        <v>42257</v>
      </c>
    </row>
    <row r="11085" customFormat="1" spans="11:11">
      <c r="K11085" s="6">
        <f>I11084+1</f>
        <v>42258</v>
      </c>
    </row>
    <row r="11086" customFormat="1" spans="3:12">
      <c r="C11086" t="s">
        <v>11</v>
      </c>
      <c r="L11086" s="7">
        <f ca="1">NOW()</f>
        <v>42259.9654398148</v>
      </c>
    </row>
    <row r="11087" customFormat="1" spans="10:10">
      <c r="J11087" t="e">
        <f>E11079+1</f>
        <v>#VALUE!</v>
      </c>
    </row>
    <row r="11088" customFormat="1" spans="7:7">
      <c r="G11088" t="s">
        <v>12</v>
      </c>
    </row>
    <row r="11089" customFormat="1" spans="6:6">
      <c r="F11089" t="s">
        <v>13</v>
      </c>
    </row>
    <row r="11090" spans="1:17">
      <c r="A11090" s="2" t="str">
        <f>"币种"</f>
        <v>币种</v>
      </c>
      <c r="B11090" s="2" t="str">
        <f>"余额"</f>
        <v>余额</v>
      </c>
      <c r="C11090" s="2" t="str">
        <f>"可用"</f>
        <v>可用</v>
      </c>
      <c r="D11090" s="2" t="str">
        <f>"可取"</f>
        <v>可取</v>
      </c>
      <c r="E11090" s="2" t="str">
        <f>"参考市值"</f>
        <v>参考市值</v>
      </c>
      <c r="F11090" s="2" t="str">
        <f>"资产"</f>
        <v>资产</v>
      </c>
      <c r="G11090" s="2" t="str">
        <f>"盈亏"</f>
        <v>盈亏</v>
      </c>
      <c r="H11090" s="2"/>
      <c r="I11090" s="2"/>
      <c r="J11090" s="2"/>
      <c r="K11090" s="2"/>
      <c r="L11090" s="2"/>
      <c r="M11090" s="2"/>
      <c r="N11090" s="2"/>
      <c r="O11090" s="2"/>
      <c r="P11090" s="2"/>
      <c r="Q11090" s="2"/>
    </row>
    <row r="11091" spans="1:17">
      <c r="A11091" s="2" t="str">
        <f>"人民币"</f>
        <v>人民币</v>
      </c>
      <c r="B11091" s="2" t="str">
        <f>"5508.71"</f>
        <v>5508.71</v>
      </c>
      <c r="C11091" s="2" t="str">
        <f>"138.54"</f>
        <v>138.54</v>
      </c>
      <c r="D11091" s="2" t="str">
        <f>"138.54"</f>
        <v>138.54</v>
      </c>
      <c r="E11091" s="2" t="str">
        <f>"91616.00"</f>
        <v>91616.00</v>
      </c>
      <c r="F11091" s="2" t="str">
        <f>"91754.54"</f>
        <v>91754.54</v>
      </c>
      <c r="G11091" s="2" t="str">
        <f>"-9194.42"</f>
        <v>-9194.42</v>
      </c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</row>
    <row r="11092" spans="1:17">
      <c r="A11092" s="2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  <c r="Q11092" s="8"/>
    </row>
    <row r="11093" spans="1:18">
      <c r="A11093" s="2" t="s">
        <v>0</v>
      </c>
      <c r="B11093" s="2" t="str">
        <f>"证券数量"</f>
        <v>证券数量</v>
      </c>
      <c r="C11093" s="2" t="s">
        <v>1</v>
      </c>
      <c r="D11093" s="2" t="str">
        <f>"价格币种"</f>
        <v>价格币种</v>
      </c>
      <c r="E11093" s="2" t="str">
        <f>"成本价"</f>
        <v>成本价</v>
      </c>
      <c r="F11093" s="2" t="str">
        <f>"浮动盈亏"</f>
        <v>浮动盈亏</v>
      </c>
      <c r="G11093" s="2" t="str">
        <f>"盈亏比例(%)"</f>
        <v>盈亏比例(%)</v>
      </c>
      <c r="H11093" s="2" t="str">
        <f>"折算汇率"</f>
        <v>折算汇率</v>
      </c>
      <c r="I11093" s="2" t="str">
        <f>"最新市值"</f>
        <v>最新市值</v>
      </c>
      <c r="J11093" s="2" t="str">
        <f>"当前价"</f>
        <v>当前价</v>
      </c>
      <c r="K11093" s="2" t="str">
        <f>"今买数量"</f>
        <v>今买数量</v>
      </c>
      <c r="L11093" s="2" t="str">
        <f>"今卖数量"</f>
        <v>今卖数量</v>
      </c>
      <c r="M11093" s="2" t="str">
        <f>"证券代码"</f>
        <v>证券代码</v>
      </c>
      <c r="N11093" s="2" t="str">
        <f>"股东代码"</f>
        <v>股东代码</v>
      </c>
      <c r="O11093" s="2" t="str">
        <f>"成本金额"</f>
        <v>成本金额</v>
      </c>
      <c r="P11093" s="2" t="s">
        <v>2</v>
      </c>
      <c r="Q11093" s="2"/>
      <c r="R11093" s="2" t="s">
        <v>3</v>
      </c>
    </row>
    <row r="11094" spans="1:18">
      <c r="A11094" s="2" t="s">
        <v>4</v>
      </c>
      <c r="B11094" s="9" t="s">
        <v>5</v>
      </c>
      <c r="C11094" s="9" t="s">
        <v>5</v>
      </c>
      <c r="D11094" s="2" t="str">
        <f t="shared" ref="D11094:D11109" si="3309">"人民币"</f>
        <v>人民币</v>
      </c>
      <c r="E11094" s="2">
        <v>19.758</v>
      </c>
      <c r="F11094" s="2">
        <v>-1294.53</v>
      </c>
      <c r="G11094" s="2">
        <v>-8.19</v>
      </c>
      <c r="H11094" s="9" t="s">
        <v>6</v>
      </c>
      <c r="I11094" s="2">
        <v>14512</v>
      </c>
      <c r="J11094" s="2">
        <v>18.14</v>
      </c>
      <c r="K11094" s="2">
        <v>0</v>
      </c>
      <c r="L11094" s="2">
        <v>0</v>
      </c>
      <c r="M11094" s="2" t="str">
        <f>"000936"</f>
        <v>000936</v>
      </c>
      <c r="N11094" s="2" t="str">
        <f t="shared" ref="N11094:N11097" si="3310">"0157472516"</f>
        <v>0157472516</v>
      </c>
      <c r="O11094" s="2" t="str">
        <f>"15806.53"</f>
        <v>15806.53</v>
      </c>
      <c r="P11094" s="2">
        <v>30</v>
      </c>
      <c r="Q11094" s="2">
        <f t="shared" ref="Q11094:Q11109" si="3311">P11094*B11094</f>
        <v>24000</v>
      </c>
      <c r="R11094" s="2">
        <f t="shared" ref="R11094:R11109" si="3312">(Q11094-O11094)/O11094*100</f>
        <v>51.835981711356</v>
      </c>
    </row>
    <row r="11095" spans="1:18">
      <c r="A11095" s="2" t="str">
        <f>"创业板B"</f>
        <v>创业板B</v>
      </c>
      <c r="B11095" s="2">
        <v>10000</v>
      </c>
      <c r="C11095" s="2">
        <v>10000</v>
      </c>
      <c r="D11095" s="2" t="str">
        <f>"人民币"</f>
        <v>人民币</v>
      </c>
      <c r="E11095" s="2">
        <v>1.116</v>
      </c>
      <c r="F11095" s="2">
        <v>-927.5</v>
      </c>
      <c r="G11095" s="2">
        <v>-8.33</v>
      </c>
      <c r="H11095" s="2"/>
      <c r="I11095" s="2">
        <v>10230</v>
      </c>
      <c r="J11095" s="2">
        <v>1.023</v>
      </c>
      <c r="K11095" s="2">
        <v>0</v>
      </c>
      <c r="L11095" s="2">
        <v>0</v>
      </c>
      <c r="M11095" s="2" t="str">
        <f>"150153"</f>
        <v>150153</v>
      </c>
      <c r="N11095" s="2" t="str">
        <f>"0157472516"</f>
        <v>0157472516</v>
      </c>
      <c r="O11095" s="2" t="str">
        <f>"11157.50"</f>
        <v>11157.50</v>
      </c>
      <c r="P11095" s="2">
        <v>1.3</v>
      </c>
      <c r="Q11095" s="2">
        <f>P11095*B11095</f>
        <v>13000</v>
      </c>
      <c r="R11095" s="2">
        <f>(Q11095-O11095)/O11095*100</f>
        <v>16.5135559041004</v>
      </c>
    </row>
    <row r="11096" spans="1:18">
      <c r="A11096" s="2" t="s">
        <v>7</v>
      </c>
      <c r="B11096" s="2">
        <v>600</v>
      </c>
      <c r="C11096" s="2">
        <v>600</v>
      </c>
      <c r="D11096" s="2" t="str">
        <f>"人民币"</f>
        <v>人民币</v>
      </c>
      <c r="E11096" s="2">
        <v>17.548</v>
      </c>
      <c r="F11096" s="2">
        <v>-310.88</v>
      </c>
      <c r="G11096" s="2">
        <v>-2.95</v>
      </c>
      <c r="H11096" s="2"/>
      <c r="I11096" s="2">
        <v>10218</v>
      </c>
      <c r="J11096" s="2">
        <v>17.03</v>
      </c>
      <c r="K11096" s="2">
        <v>0</v>
      </c>
      <c r="L11096" s="2">
        <v>0</v>
      </c>
      <c r="M11096" s="2" t="str">
        <f>"600008"</f>
        <v>600008</v>
      </c>
      <c r="N11096" s="2" t="str">
        <f t="shared" ref="N11096:N11099" si="3313">"A453612732"</f>
        <v>A453612732</v>
      </c>
      <c r="O11096" s="2" t="str">
        <f>"10528.88"</f>
        <v>10528.88</v>
      </c>
      <c r="P11096" s="2">
        <v>25</v>
      </c>
      <c r="Q11096" s="2">
        <f>P11096*B11096</f>
        <v>15000</v>
      </c>
      <c r="R11096" s="2">
        <f>(Q11096-O11096)/O11096*100</f>
        <v>42.4652954540274</v>
      </c>
    </row>
    <row r="11097" spans="1:18">
      <c r="A11097" s="2" t="str">
        <f>"华英农业"</f>
        <v>华英农业</v>
      </c>
      <c r="B11097" s="2">
        <v>600</v>
      </c>
      <c r="C11097" s="2">
        <v>300</v>
      </c>
      <c r="D11097" s="2" t="str">
        <f>"人民币"</f>
        <v>人民币</v>
      </c>
      <c r="E11097" s="2">
        <v>14.948</v>
      </c>
      <c r="F11097" s="2">
        <v>-418.66</v>
      </c>
      <c r="G11097" s="2">
        <v>-4.67</v>
      </c>
      <c r="H11097" s="2"/>
      <c r="I11097" s="2">
        <v>8550</v>
      </c>
      <c r="J11097" s="2">
        <v>14.25</v>
      </c>
      <c r="K11097" s="2">
        <v>300</v>
      </c>
      <c r="L11097" s="2">
        <v>0</v>
      </c>
      <c r="M11097" s="2" t="str">
        <f>"002321"</f>
        <v>002321</v>
      </c>
      <c r="N11097" s="2" t="str">
        <f>"0157472516"</f>
        <v>0157472516</v>
      </c>
      <c r="O11097" s="2" t="str">
        <f>"8968.66"</f>
        <v>8968.66</v>
      </c>
      <c r="P11097" s="2">
        <v>25</v>
      </c>
      <c r="Q11097" s="2">
        <f>P11097*B11097</f>
        <v>15000</v>
      </c>
      <c r="R11097" s="2">
        <f>(Q11097-O11097)/O11097*100</f>
        <v>67.2490650777262</v>
      </c>
    </row>
    <row r="11098" spans="1:18">
      <c r="A11098" s="2" t="str">
        <f>"*ST阳化"</f>
        <v>*ST阳化</v>
      </c>
      <c r="B11098" s="2">
        <v>900</v>
      </c>
      <c r="C11098" s="2">
        <v>600</v>
      </c>
      <c r="D11098" s="2" t="str">
        <f>"人民币"</f>
        <v>人民币</v>
      </c>
      <c r="E11098" s="2">
        <v>7.599</v>
      </c>
      <c r="F11098" s="2">
        <v>-80.2</v>
      </c>
      <c r="G11098" s="2">
        <v>-1.17</v>
      </c>
      <c r="H11098" s="2"/>
      <c r="I11098" s="2">
        <v>6759</v>
      </c>
      <c r="J11098" s="2">
        <v>7.51</v>
      </c>
      <c r="K11098" s="2">
        <v>300</v>
      </c>
      <c r="L11098" s="2">
        <v>0</v>
      </c>
      <c r="M11098" s="2" t="str">
        <f>"600691"</f>
        <v>600691</v>
      </c>
      <c r="N11098" s="2" t="str">
        <f>"A453612732"</f>
        <v>A453612732</v>
      </c>
      <c r="O11098" s="2" t="str">
        <f>"6839.20"</f>
        <v>6839.20</v>
      </c>
      <c r="P11098" s="2">
        <v>11</v>
      </c>
      <c r="Q11098" s="2">
        <f>P11098*B11098</f>
        <v>9900</v>
      </c>
      <c r="R11098" s="2">
        <f>(Q11098-O11098)/O11098*100</f>
        <v>44.7537723710376</v>
      </c>
    </row>
    <row r="11099" spans="1:18">
      <c r="A11099" s="2" t="str">
        <f>"雪峰科技"</f>
        <v>雪峰科技</v>
      </c>
      <c r="B11099" s="2">
        <v>200</v>
      </c>
      <c r="C11099" s="2">
        <v>100</v>
      </c>
      <c r="D11099" s="2" t="str">
        <f>"人民币"</f>
        <v>人民币</v>
      </c>
      <c r="E11099" s="2">
        <v>37.898</v>
      </c>
      <c r="F11099" s="2">
        <v>-1239.59</v>
      </c>
      <c r="G11099" s="2">
        <v>-16.35</v>
      </c>
      <c r="H11099" s="2"/>
      <c r="I11099" s="2">
        <v>6340</v>
      </c>
      <c r="J11099" s="2">
        <v>31.7</v>
      </c>
      <c r="K11099" s="2">
        <v>100</v>
      </c>
      <c r="L11099" s="2">
        <v>0</v>
      </c>
      <c r="M11099" s="2" t="str">
        <f>"603227"</f>
        <v>603227</v>
      </c>
      <c r="N11099" s="2" t="str">
        <f>"A453612732"</f>
        <v>A453612732</v>
      </c>
      <c r="O11099" s="2" t="str">
        <f>"7579.59"</f>
        <v>7579.59</v>
      </c>
      <c r="P11099" s="2">
        <v>42</v>
      </c>
      <c r="Q11099" s="2">
        <f>P11099*B11099</f>
        <v>8400</v>
      </c>
      <c r="R11099" s="2">
        <f>(Q11099-O11099)/O11099*100</f>
        <v>10.8239363870605</v>
      </c>
    </row>
    <row r="11100" spans="1:18">
      <c r="A11100" s="2" t="str">
        <f>"三花股份"</f>
        <v>三花股份</v>
      </c>
      <c r="B11100" s="2">
        <v>400</v>
      </c>
      <c r="C11100" s="2">
        <v>400</v>
      </c>
      <c r="D11100" s="2" t="str">
        <f>"人民币"</f>
        <v>人民币</v>
      </c>
      <c r="E11100" s="2">
        <v>13.737</v>
      </c>
      <c r="F11100" s="2">
        <v>69.25</v>
      </c>
      <c r="G11100" s="2">
        <v>1.26</v>
      </c>
      <c r="H11100" s="2"/>
      <c r="I11100" s="2">
        <v>5564</v>
      </c>
      <c r="J11100" s="2">
        <v>13.91</v>
      </c>
      <c r="K11100" s="2">
        <v>0</v>
      </c>
      <c r="L11100" s="2">
        <v>0</v>
      </c>
      <c r="M11100" s="2" t="str">
        <f>"002050"</f>
        <v>002050</v>
      </c>
      <c r="N11100" s="2" t="str">
        <f t="shared" ref="N11100:N11105" si="3314">"0157472516"</f>
        <v>0157472516</v>
      </c>
      <c r="O11100" s="2" t="str">
        <f>"5494.75"</f>
        <v>5494.75</v>
      </c>
      <c r="P11100" s="2">
        <v>20</v>
      </c>
      <c r="Q11100" s="2">
        <f>P11100*B11100</f>
        <v>8000</v>
      </c>
      <c r="R11100" s="2">
        <f>(Q11100-O11100)/O11100*100</f>
        <v>45.5935210883116</v>
      </c>
    </row>
    <row r="11101" spans="1:18">
      <c r="A11101" s="2" t="str">
        <f>"农 产 品"</f>
        <v>农 产 品</v>
      </c>
      <c r="B11101" s="2">
        <v>200</v>
      </c>
      <c r="C11101" s="2">
        <v>200</v>
      </c>
      <c r="D11101" s="2" t="str">
        <f>"人民币"</f>
        <v>人民币</v>
      </c>
      <c r="E11101" s="2">
        <v>25.665</v>
      </c>
      <c r="F11101" s="2">
        <v>-601</v>
      </c>
      <c r="G11101" s="2">
        <v>-11.71</v>
      </c>
      <c r="H11101" s="2"/>
      <c r="I11101" s="2">
        <v>4532</v>
      </c>
      <c r="J11101" s="2">
        <v>22.66</v>
      </c>
      <c r="K11101" s="2">
        <v>0</v>
      </c>
      <c r="L11101" s="2">
        <v>0</v>
      </c>
      <c r="M11101" s="2" t="str">
        <f>"000061"</f>
        <v>000061</v>
      </c>
      <c r="N11101" s="2" t="str">
        <f>"0157472516"</f>
        <v>0157472516</v>
      </c>
      <c r="O11101" s="2" t="str">
        <f>"5133.00"</f>
        <v>5133.00</v>
      </c>
      <c r="P11101" s="2">
        <v>35</v>
      </c>
      <c r="Q11101" s="2">
        <f>P11101*B11101</f>
        <v>7000</v>
      </c>
      <c r="R11101" s="2">
        <f>(Q11101-O11101)/O11101*100</f>
        <v>36.3724917202416</v>
      </c>
    </row>
    <row r="11102" spans="1:18">
      <c r="A11102" s="2" t="str">
        <f>"北京城建"</f>
        <v>北京城建</v>
      </c>
      <c r="B11102" s="2">
        <v>200</v>
      </c>
      <c r="C11102" s="2">
        <v>200</v>
      </c>
      <c r="D11102" s="2" t="str">
        <f>"人民币"</f>
        <v>人民币</v>
      </c>
      <c r="E11102" s="2">
        <v>24.605</v>
      </c>
      <c r="F11102" s="2">
        <v>-394.99</v>
      </c>
      <c r="G11102" s="2">
        <v>-8.03</v>
      </c>
      <c r="H11102" s="2"/>
      <c r="I11102" s="2">
        <v>4526</v>
      </c>
      <c r="J11102" s="2">
        <v>22.63</v>
      </c>
      <c r="K11102" s="2">
        <v>0</v>
      </c>
      <c r="L11102" s="2">
        <v>0</v>
      </c>
      <c r="M11102" s="2" t="str">
        <f>"600266"</f>
        <v>600266</v>
      </c>
      <c r="N11102" s="2" t="str">
        <f t="shared" ref="N11102:N11104" si="3315">"A453612732"</f>
        <v>A453612732</v>
      </c>
      <c r="O11102" s="2" t="str">
        <f>"4920.99"</f>
        <v>4920.99</v>
      </c>
      <c r="P11102" s="2">
        <v>28</v>
      </c>
      <c r="Q11102" s="2">
        <f>P11102*B11102</f>
        <v>5600</v>
      </c>
      <c r="R11102" s="2">
        <f>(Q11102-O11102)/O11102*100</f>
        <v>13.7982397850839</v>
      </c>
    </row>
    <row r="11103" spans="1:18">
      <c r="A11103" s="2" t="str">
        <f>"上汽集团"</f>
        <v>上汽集团</v>
      </c>
      <c r="B11103" s="2">
        <v>200</v>
      </c>
      <c r="C11103" s="2">
        <v>200</v>
      </c>
      <c r="D11103" s="2" t="str">
        <f>"人民币"</f>
        <v>人民币</v>
      </c>
      <c r="E11103" s="2">
        <v>24.736</v>
      </c>
      <c r="F11103" s="2">
        <v>-449.12</v>
      </c>
      <c r="G11103" s="2">
        <v>-9.08</v>
      </c>
      <c r="H11103" s="2"/>
      <c r="I11103" s="2">
        <v>4498</v>
      </c>
      <c r="J11103" s="2">
        <v>22.49</v>
      </c>
      <c r="K11103" s="2">
        <v>0</v>
      </c>
      <c r="L11103" s="2">
        <v>0</v>
      </c>
      <c r="M11103" s="2" t="str">
        <f>"600104"</f>
        <v>600104</v>
      </c>
      <c r="N11103" s="2" t="str">
        <f>"A453612732"</f>
        <v>A453612732</v>
      </c>
      <c r="O11103" s="2" t="str">
        <f>"4947.12"</f>
        <v>4947.12</v>
      </c>
      <c r="P11103" s="2">
        <v>35</v>
      </c>
      <c r="Q11103" s="2">
        <f>P11103*B11103</f>
        <v>7000</v>
      </c>
      <c r="R11103" s="2">
        <f>(Q11103-O11103)/O11103*100</f>
        <v>41.4964666310904</v>
      </c>
    </row>
    <row r="11104" spans="1:18">
      <c r="A11104" s="2" t="str">
        <f>"中海集运"</f>
        <v>中海集运</v>
      </c>
      <c r="B11104" s="2">
        <v>400</v>
      </c>
      <c r="C11104" s="2">
        <v>400</v>
      </c>
      <c r="D11104" s="2" t="str">
        <f>"人民币"</f>
        <v>人民币</v>
      </c>
      <c r="E11104" s="2">
        <v>9.099</v>
      </c>
      <c r="F11104" s="2">
        <v>-167.68</v>
      </c>
      <c r="G11104" s="2">
        <v>-4.6</v>
      </c>
      <c r="H11104" s="2"/>
      <c r="I11104" s="2">
        <v>3472</v>
      </c>
      <c r="J11104" s="2">
        <v>8.68</v>
      </c>
      <c r="K11104" s="2">
        <v>0</v>
      </c>
      <c r="L11104" s="2">
        <v>0</v>
      </c>
      <c r="M11104" s="2" t="str">
        <f>"601866"</f>
        <v>601866</v>
      </c>
      <c r="N11104" s="2" t="str">
        <f>"A453612732"</f>
        <v>A453612732</v>
      </c>
      <c r="O11104" s="2" t="str">
        <f>"3639.68"</f>
        <v>3639.68</v>
      </c>
      <c r="P11104" s="2">
        <v>12</v>
      </c>
      <c r="Q11104" s="2">
        <f>P11104*B11104</f>
        <v>4800</v>
      </c>
      <c r="R11104" s="2">
        <f>(Q11104-O11104)/O11104*100</f>
        <v>31.8797256901706</v>
      </c>
    </row>
    <row r="11105" spans="1:18">
      <c r="A11105" s="2" t="str">
        <f>"中航军B"</f>
        <v>中航军B</v>
      </c>
      <c r="B11105" s="2">
        <v>3000</v>
      </c>
      <c r="C11105" s="2">
        <v>3000</v>
      </c>
      <c r="D11105" s="2" t="str">
        <f>"人民币"</f>
        <v>人民币</v>
      </c>
      <c r="E11105" s="2">
        <v>0.972</v>
      </c>
      <c r="F11105" s="2">
        <v>-62</v>
      </c>
      <c r="G11105" s="2">
        <v>-2.16</v>
      </c>
      <c r="H11105" s="2"/>
      <c r="I11105" s="2">
        <v>2853</v>
      </c>
      <c r="J11105" s="2">
        <v>0.951</v>
      </c>
      <c r="K11105" s="2">
        <v>0</v>
      </c>
      <c r="L11105" s="2">
        <v>0</v>
      </c>
      <c r="M11105" s="2" t="str">
        <f>"150222"</f>
        <v>150222</v>
      </c>
      <c r="N11105" s="2" t="str">
        <f>"0157472516"</f>
        <v>0157472516</v>
      </c>
      <c r="O11105" s="2" t="str">
        <f>"2915.00"</f>
        <v>2915.00</v>
      </c>
      <c r="P11105" s="2">
        <v>1.1</v>
      </c>
      <c r="Q11105" s="2">
        <f>P11105*B11105</f>
        <v>3300</v>
      </c>
      <c r="R11105" s="2">
        <f>(Q11105-O11105)/O11105*100</f>
        <v>13.2075471698113</v>
      </c>
    </row>
    <row r="11106" spans="1:18">
      <c r="A11106" s="2" t="str">
        <f>"华贸物流"</f>
        <v>华贸物流</v>
      </c>
      <c r="B11106" s="2">
        <v>200</v>
      </c>
      <c r="C11106" s="2">
        <v>200</v>
      </c>
      <c r="D11106" s="2" t="str">
        <f>"人民币"</f>
        <v>人民币</v>
      </c>
      <c r="E11106" s="2">
        <v>16.576</v>
      </c>
      <c r="F11106" s="2">
        <v>-473.12</v>
      </c>
      <c r="G11106" s="2">
        <v>-14.27</v>
      </c>
      <c r="H11106" s="2"/>
      <c r="I11106" s="2">
        <v>2842</v>
      </c>
      <c r="J11106" s="2">
        <v>14.21</v>
      </c>
      <c r="K11106" s="2">
        <v>0</v>
      </c>
      <c r="L11106" s="2">
        <v>0</v>
      </c>
      <c r="M11106" s="2" t="str">
        <f>"603128"</f>
        <v>603128</v>
      </c>
      <c r="N11106" s="2" t="str">
        <f t="shared" ref="N11106:N11109" si="3316">"A453612732"</f>
        <v>A453612732</v>
      </c>
      <c r="O11106" s="2" t="str">
        <f>"3315.12"</f>
        <v>3315.12</v>
      </c>
      <c r="P11106" s="2">
        <v>20</v>
      </c>
      <c r="Q11106" s="2">
        <f>P11106*B11106</f>
        <v>4000</v>
      </c>
      <c r="R11106" s="2">
        <f>(Q11106-O11106)/O11106*100</f>
        <v>20.6592823185888</v>
      </c>
    </row>
    <row r="11107" spans="1:18">
      <c r="A11107" s="2" t="str">
        <f>"盛达矿业"</f>
        <v>盛达矿业</v>
      </c>
      <c r="B11107" s="2">
        <v>100</v>
      </c>
      <c r="C11107" s="2">
        <v>100</v>
      </c>
      <c r="D11107" s="2" t="str">
        <f>"人民币"</f>
        <v>人民币</v>
      </c>
      <c r="E11107" s="2">
        <v>38.308</v>
      </c>
      <c r="F11107" s="2">
        <v>-1175.77</v>
      </c>
      <c r="G11107" s="2">
        <v>-30.69</v>
      </c>
      <c r="H11107" s="2"/>
      <c r="I11107" s="2">
        <v>2655</v>
      </c>
      <c r="J11107" s="2">
        <v>26.55</v>
      </c>
      <c r="K11107" s="2">
        <v>0</v>
      </c>
      <c r="L11107" s="2">
        <v>100</v>
      </c>
      <c r="M11107" s="2" t="str">
        <f>"000603"</f>
        <v>000603</v>
      </c>
      <c r="N11107" s="2" t="str">
        <f>"0157472516"</f>
        <v>0157472516</v>
      </c>
      <c r="O11107" s="2" t="str">
        <f>"3830.77"</f>
        <v>3830.77</v>
      </c>
      <c r="P11107" s="2">
        <v>40</v>
      </c>
      <c r="Q11107" s="2">
        <f>P11107*B11107</f>
        <v>4000</v>
      </c>
      <c r="R11107" s="2">
        <f>(Q11107-O11107)/O11107*100</f>
        <v>4.41764971533138</v>
      </c>
    </row>
    <row r="11108" spans="1:18">
      <c r="A11108" s="2" t="str">
        <f>"大众交通"</f>
        <v>大众交通</v>
      </c>
      <c r="B11108" s="2">
        <v>100</v>
      </c>
      <c r="C11108" s="2">
        <v>100</v>
      </c>
      <c r="D11108" s="2" t="str">
        <f>"人民币"</f>
        <v>人民币</v>
      </c>
      <c r="E11108" s="2">
        <v>30.941</v>
      </c>
      <c r="F11108" s="2">
        <v>-1037.13</v>
      </c>
      <c r="G11108" s="2">
        <v>-33.52</v>
      </c>
      <c r="H11108" s="2"/>
      <c r="I11108" s="2">
        <v>2057</v>
      </c>
      <c r="J11108" s="2">
        <v>20.57</v>
      </c>
      <c r="K11108" s="2">
        <v>0</v>
      </c>
      <c r="L11108" s="2">
        <v>0</v>
      </c>
      <c r="M11108" s="2" t="str">
        <f>"600611"</f>
        <v>600611</v>
      </c>
      <c r="N11108" s="2" t="str">
        <f>"A453612732"</f>
        <v>A453612732</v>
      </c>
      <c r="O11108" s="2" t="str">
        <f>"3094.13"</f>
        <v>3094.13</v>
      </c>
      <c r="P11108" s="2">
        <v>28</v>
      </c>
      <c r="Q11108" s="2">
        <f>P11108*B11108</f>
        <v>2800</v>
      </c>
      <c r="R11108" s="2">
        <f>(Q11108-O11108)/O11108*100</f>
        <v>-9.50606470962759</v>
      </c>
    </row>
    <row r="11109" spans="1:18">
      <c r="A11109" s="2" t="str">
        <f>"中国中车"</f>
        <v>中国中车</v>
      </c>
      <c r="B11109" s="2">
        <v>100</v>
      </c>
      <c r="C11109" s="2">
        <v>100</v>
      </c>
      <c r="D11109" s="2" t="str">
        <f>"人民币"</f>
        <v>人民币</v>
      </c>
      <c r="E11109" s="2">
        <v>26.395</v>
      </c>
      <c r="F11109" s="2">
        <v>-631.5</v>
      </c>
      <c r="G11109" s="2">
        <v>-23.92</v>
      </c>
      <c r="H11109" s="2"/>
      <c r="I11109" s="2">
        <v>2008</v>
      </c>
      <c r="J11109" s="2">
        <v>20.08</v>
      </c>
      <c r="K11109" s="2">
        <v>0</v>
      </c>
      <c r="L11109" s="2">
        <v>100</v>
      </c>
      <c r="M11109" s="2" t="str">
        <f>"601766"</f>
        <v>601766</v>
      </c>
      <c r="N11109" s="2" t="str">
        <f>"A453612732"</f>
        <v>A453612732</v>
      </c>
      <c r="O11109" s="2" t="str">
        <f>"2639.50"</f>
        <v>2639.50</v>
      </c>
      <c r="P11109" s="2">
        <v>30</v>
      </c>
      <c r="Q11109" s="2">
        <f>P11109*B11109</f>
        <v>3000</v>
      </c>
      <c r="R11109" s="2">
        <f>(Q11109-O11109)/O11109*100</f>
        <v>13.6578897518469</v>
      </c>
    </row>
    <row r="11110" spans="1:18">
      <c r="A11110" s="2" t="s">
        <v>8</v>
      </c>
      <c r="B11110" s="2" t="s">
        <v>9</v>
      </c>
      <c r="C11110" s="4" t="s">
        <v>10</v>
      </c>
      <c r="D11110" s="4"/>
      <c r="E11110" s="4"/>
      <c r="F11110" s="2"/>
      <c r="G11110" s="2">
        <f>SUM(G11094:G11109)</f>
        <v>-178.38</v>
      </c>
      <c r="H11110" s="2"/>
      <c r="I11110" s="2"/>
      <c r="J11110" s="2"/>
      <c r="K11110" s="2"/>
      <c r="L11110" s="2"/>
      <c r="M11110" s="2"/>
      <c r="N11110" s="2"/>
      <c r="O11110" s="2"/>
      <c r="P11110" s="2"/>
      <c r="Q11110" s="2">
        <f>SUM(Q11094:Q11109)</f>
        <v>134800</v>
      </c>
      <c r="R11110" s="2"/>
    </row>
    <row r="11111" customFormat="1" spans="3:8">
      <c r="C11111" s="5"/>
      <c r="D11111" s="5"/>
      <c r="E11111" s="5"/>
      <c r="H11111" s="6">
        <v>42257</v>
      </c>
    </row>
    <row r="11112" customFormat="1" spans="10:10">
      <c r="J11112" s="6">
        <f>H11111+1</f>
        <v>42258</v>
      </c>
    </row>
    <row r="11113" customFormat="1" spans="2:11">
      <c r="B11113" t="s">
        <v>11</v>
      </c>
      <c r="K11113" s="7">
        <f ca="1">NOW()</f>
        <v>42259.9654398148</v>
      </c>
    </row>
    <row r="11114" customFormat="1" spans="9:9">
      <c r="I11114" t="e">
        <f>D11106+1</f>
        <v>#VALUE!</v>
      </c>
    </row>
    <row r="11115" customFormat="1"/>
    <row r="11116" spans="1:18">
      <c r="A11116" s="2" t="s">
        <v>0</v>
      </c>
      <c r="B11116" s="2" t="str">
        <f>"证券数量"</f>
        <v>证券数量</v>
      </c>
      <c r="C11116" s="2" t="s">
        <v>1</v>
      </c>
      <c r="D11116" s="2" t="str">
        <f>"价格币种"</f>
        <v>价格币种</v>
      </c>
      <c r="E11116" s="2" t="str">
        <f>"成本价"</f>
        <v>成本价</v>
      </c>
      <c r="F11116" s="2" t="str">
        <f>"浮动盈亏"</f>
        <v>浮动盈亏</v>
      </c>
      <c r="G11116" s="2" t="str">
        <f>"盈亏比例(%)"</f>
        <v>盈亏比例(%)</v>
      </c>
      <c r="H11116" s="2" t="str">
        <f>"折算汇率"</f>
        <v>折算汇率</v>
      </c>
      <c r="I11116" s="2" t="str">
        <f>"最新市值"</f>
        <v>最新市值</v>
      </c>
      <c r="J11116" s="2" t="str">
        <f>"当前价"</f>
        <v>当前价</v>
      </c>
      <c r="K11116" s="2" t="str">
        <f>"今买数量"</f>
        <v>今买数量</v>
      </c>
      <c r="L11116" s="2" t="str">
        <f>"今卖数量"</f>
        <v>今卖数量</v>
      </c>
      <c r="M11116" s="2" t="str">
        <f>"证券代码"</f>
        <v>证券代码</v>
      </c>
      <c r="N11116" s="2" t="str">
        <f>"股东代码"</f>
        <v>股东代码</v>
      </c>
      <c r="O11116" s="2" t="str">
        <f>"成本金额"</f>
        <v>成本金额</v>
      </c>
      <c r="P11116" s="2" t="s">
        <v>2</v>
      </c>
      <c r="Q11116" s="2"/>
      <c r="R11116" s="2" t="s">
        <v>3</v>
      </c>
    </row>
    <row r="11117" spans="1:18">
      <c r="A11117" s="2" t="s">
        <v>4</v>
      </c>
      <c r="B11117" s="9" t="s">
        <v>5</v>
      </c>
      <c r="C11117" s="9" t="s">
        <v>5</v>
      </c>
      <c r="D11117" s="2" t="str">
        <f t="shared" ref="D11117:D11132" si="3317">"人民币"</f>
        <v>人民币</v>
      </c>
      <c r="E11117" s="2">
        <v>19.758</v>
      </c>
      <c r="F11117" s="2">
        <v>-1294.53</v>
      </c>
      <c r="G11117" s="2">
        <v>-8.19</v>
      </c>
      <c r="H11117" s="9" t="s">
        <v>6</v>
      </c>
      <c r="I11117" s="2">
        <v>14512</v>
      </c>
      <c r="J11117" s="2">
        <v>18.14</v>
      </c>
      <c r="K11117" s="2">
        <v>0</v>
      </c>
      <c r="L11117" s="2">
        <v>0</v>
      </c>
      <c r="M11117" s="2" t="str">
        <f>"000936"</f>
        <v>000936</v>
      </c>
      <c r="N11117" s="2" t="str">
        <f t="shared" ref="N11117:N11120" si="3318">"0157472516"</f>
        <v>0157472516</v>
      </c>
      <c r="O11117" s="2" t="str">
        <f>"15806.53"</f>
        <v>15806.53</v>
      </c>
      <c r="P11117" s="2">
        <v>30</v>
      </c>
      <c r="Q11117" s="2">
        <f t="shared" ref="Q11117:Q11132" si="3319">P11117*B11117</f>
        <v>24000</v>
      </c>
      <c r="R11117" s="2">
        <f t="shared" ref="R11117:R11132" si="3320">(Q11117-O11117)/O11117*100</f>
        <v>51.835981711356</v>
      </c>
    </row>
    <row r="11118" spans="1:18">
      <c r="A11118" s="2" t="str">
        <f>"创业板B"</f>
        <v>创业板B</v>
      </c>
      <c r="B11118" s="2">
        <v>10000</v>
      </c>
      <c r="C11118" s="2">
        <v>10000</v>
      </c>
      <c r="D11118" s="2" t="str">
        <f>"人民币"</f>
        <v>人民币</v>
      </c>
      <c r="E11118" s="2">
        <v>1.116</v>
      </c>
      <c r="F11118" s="2">
        <v>-927.5</v>
      </c>
      <c r="G11118" s="2">
        <v>-8.33</v>
      </c>
      <c r="H11118" s="2"/>
      <c r="I11118" s="2">
        <v>10230</v>
      </c>
      <c r="J11118" s="2">
        <v>1.023</v>
      </c>
      <c r="K11118" s="2">
        <v>0</v>
      </c>
      <c r="L11118" s="2">
        <v>0</v>
      </c>
      <c r="M11118" s="2" t="str">
        <f>"150153"</f>
        <v>150153</v>
      </c>
      <c r="N11118" s="2" t="str">
        <f>"0157472516"</f>
        <v>0157472516</v>
      </c>
      <c r="O11118" s="2" t="str">
        <f>"11157.50"</f>
        <v>11157.50</v>
      </c>
      <c r="P11118" s="2">
        <v>1.3</v>
      </c>
      <c r="Q11118" s="2">
        <f>P11118*B11118</f>
        <v>13000</v>
      </c>
      <c r="R11118" s="2">
        <f>(Q11118-O11118)/O11118*100</f>
        <v>16.5135559041004</v>
      </c>
    </row>
    <row r="11119" spans="1:18">
      <c r="A11119" s="2" t="s">
        <v>7</v>
      </c>
      <c r="B11119" s="2">
        <v>600</v>
      </c>
      <c r="C11119" s="2">
        <v>600</v>
      </c>
      <c r="D11119" s="2" t="str">
        <f>"人民币"</f>
        <v>人民币</v>
      </c>
      <c r="E11119" s="2">
        <v>17.548</v>
      </c>
      <c r="F11119" s="2">
        <v>-310.88</v>
      </c>
      <c r="G11119" s="2">
        <v>-2.95</v>
      </c>
      <c r="H11119" s="2"/>
      <c r="I11119" s="2">
        <v>10218</v>
      </c>
      <c r="J11119" s="2">
        <v>17.03</v>
      </c>
      <c r="K11119" s="2">
        <v>0</v>
      </c>
      <c r="L11119" s="2">
        <v>0</v>
      </c>
      <c r="M11119" s="2" t="str">
        <f>"600008"</f>
        <v>600008</v>
      </c>
      <c r="N11119" s="2" t="str">
        <f t="shared" ref="N11119:N11122" si="3321">"A453612732"</f>
        <v>A453612732</v>
      </c>
      <c r="O11119" s="2" t="str">
        <f>"10528.88"</f>
        <v>10528.88</v>
      </c>
      <c r="P11119" s="2">
        <v>25</v>
      </c>
      <c r="Q11119" s="2">
        <f>P11119*B11119</f>
        <v>15000</v>
      </c>
      <c r="R11119" s="2">
        <f>(Q11119-O11119)/O11119*100</f>
        <v>42.4652954540274</v>
      </c>
    </row>
    <row r="11120" spans="1:18">
      <c r="A11120" s="2" t="str">
        <f>"华英农业"</f>
        <v>华英农业</v>
      </c>
      <c r="B11120" s="2">
        <v>600</v>
      </c>
      <c r="C11120" s="2">
        <v>300</v>
      </c>
      <c r="D11120" s="2" t="str">
        <f>"人民币"</f>
        <v>人民币</v>
      </c>
      <c r="E11120" s="2">
        <v>14.948</v>
      </c>
      <c r="F11120" s="2">
        <v>-418.66</v>
      </c>
      <c r="G11120" s="2">
        <v>-4.67</v>
      </c>
      <c r="H11120" s="2"/>
      <c r="I11120" s="2">
        <v>8550</v>
      </c>
      <c r="J11120" s="2">
        <v>14.25</v>
      </c>
      <c r="K11120" s="2">
        <v>300</v>
      </c>
      <c r="L11120" s="2">
        <v>0</v>
      </c>
      <c r="M11120" s="2" t="str">
        <f>"002321"</f>
        <v>002321</v>
      </c>
      <c r="N11120" s="2" t="str">
        <f>"0157472516"</f>
        <v>0157472516</v>
      </c>
      <c r="O11120" s="2" t="str">
        <f>"8968.66"</f>
        <v>8968.66</v>
      </c>
      <c r="P11120" s="2">
        <v>25</v>
      </c>
      <c r="Q11120" s="2">
        <f>P11120*B11120</f>
        <v>15000</v>
      </c>
      <c r="R11120" s="2">
        <f>(Q11120-O11120)/O11120*100</f>
        <v>67.2490650777262</v>
      </c>
    </row>
    <row r="11121" spans="1:18">
      <c r="A11121" s="2" t="str">
        <f>"*ST阳化"</f>
        <v>*ST阳化</v>
      </c>
      <c r="B11121" s="2">
        <v>900</v>
      </c>
      <c r="C11121" s="2">
        <v>600</v>
      </c>
      <c r="D11121" s="2" t="str">
        <f>"人民币"</f>
        <v>人民币</v>
      </c>
      <c r="E11121" s="2">
        <v>7.599</v>
      </c>
      <c r="F11121" s="2">
        <v>-80.2</v>
      </c>
      <c r="G11121" s="2">
        <v>-1.17</v>
      </c>
      <c r="H11121" s="2"/>
      <c r="I11121" s="2">
        <v>6759</v>
      </c>
      <c r="J11121" s="2">
        <v>7.51</v>
      </c>
      <c r="K11121" s="2">
        <v>300</v>
      </c>
      <c r="L11121" s="2">
        <v>0</v>
      </c>
      <c r="M11121" s="2" t="str">
        <f>"600691"</f>
        <v>600691</v>
      </c>
      <c r="N11121" s="2" t="str">
        <f>"A453612732"</f>
        <v>A453612732</v>
      </c>
      <c r="O11121" s="2" t="str">
        <f>"6839.20"</f>
        <v>6839.20</v>
      </c>
      <c r="P11121" s="2">
        <v>11</v>
      </c>
      <c r="Q11121" s="2">
        <f>P11121*B11121</f>
        <v>9900</v>
      </c>
      <c r="R11121" s="2">
        <f>(Q11121-O11121)/O11121*100</f>
        <v>44.7537723710376</v>
      </c>
    </row>
    <row r="11122" spans="1:18">
      <c r="A11122" s="2" t="str">
        <f>"雪峰科技"</f>
        <v>雪峰科技</v>
      </c>
      <c r="B11122" s="2">
        <v>200</v>
      </c>
      <c r="C11122" s="2">
        <v>100</v>
      </c>
      <c r="D11122" s="2" t="str">
        <f>"人民币"</f>
        <v>人民币</v>
      </c>
      <c r="E11122" s="2">
        <v>37.898</v>
      </c>
      <c r="F11122" s="2">
        <v>-1239.59</v>
      </c>
      <c r="G11122" s="2">
        <v>-16.35</v>
      </c>
      <c r="H11122" s="2"/>
      <c r="I11122" s="2">
        <v>6340</v>
      </c>
      <c r="J11122" s="2">
        <v>31.7</v>
      </c>
      <c r="K11122" s="2">
        <v>100</v>
      </c>
      <c r="L11122" s="2">
        <v>0</v>
      </c>
      <c r="M11122" s="2" t="str">
        <f>"603227"</f>
        <v>603227</v>
      </c>
      <c r="N11122" s="2" t="str">
        <f>"A453612732"</f>
        <v>A453612732</v>
      </c>
      <c r="O11122" s="2" t="str">
        <f>"7579.59"</f>
        <v>7579.59</v>
      </c>
      <c r="P11122" s="2">
        <v>42</v>
      </c>
      <c r="Q11122" s="2">
        <f>P11122*B11122</f>
        <v>8400</v>
      </c>
      <c r="R11122" s="2">
        <f>(Q11122-O11122)/O11122*100</f>
        <v>10.8239363870605</v>
      </c>
    </row>
    <row r="11123" spans="1:18">
      <c r="A11123" s="2" t="str">
        <f>"三花股份"</f>
        <v>三花股份</v>
      </c>
      <c r="B11123" s="2">
        <v>400</v>
      </c>
      <c r="C11123" s="2">
        <v>400</v>
      </c>
      <c r="D11123" s="2" t="str">
        <f>"人民币"</f>
        <v>人民币</v>
      </c>
      <c r="E11123" s="2">
        <v>13.737</v>
      </c>
      <c r="F11123" s="2">
        <v>69.25</v>
      </c>
      <c r="G11123" s="2">
        <v>1.26</v>
      </c>
      <c r="H11123" s="2"/>
      <c r="I11123" s="2">
        <v>5564</v>
      </c>
      <c r="J11123" s="2">
        <v>13.91</v>
      </c>
      <c r="K11123" s="2">
        <v>0</v>
      </c>
      <c r="L11123" s="2">
        <v>0</v>
      </c>
      <c r="M11123" s="2" t="str">
        <f>"002050"</f>
        <v>002050</v>
      </c>
      <c r="N11123" s="2" t="str">
        <f t="shared" ref="N11123:N11128" si="3322">"0157472516"</f>
        <v>0157472516</v>
      </c>
      <c r="O11123" s="2" t="str">
        <f>"5494.75"</f>
        <v>5494.75</v>
      </c>
      <c r="P11123" s="2">
        <v>20</v>
      </c>
      <c r="Q11123" s="2">
        <f>P11123*B11123</f>
        <v>8000</v>
      </c>
      <c r="R11123" s="2">
        <f>(Q11123-O11123)/O11123*100</f>
        <v>45.5935210883116</v>
      </c>
    </row>
    <row r="11124" spans="1:18">
      <c r="A11124" s="2" t="str">
        <f>"农 产 品"</f>
        <v>农 产 品</v>
      </c>
      <c r="B11124" s="2">
        <v>200</v>
      </c>
      <c r="C11124" s="2">
        <v>200</v>
      </c>
      <c r="D11124" s="2" t="str">
        <f>"人民币"</f>
        <v>人民币</v>
      </c>
      <c r="E11124" s="2">
        <v>25.665</v>
      </c>
      <c r="F11124" s="2">
        <v>-601</v>
      </c>
      <c r="G11124" s="2">
        <v>-11.71</v>
      </c>
      <c r="H11124" s="2"/>
      <c r="I11124" s="2">
        <v>4532</v>
      </c>
      <c r="J11124" s="2">
        <v>22.66</v>
      </c>
      <c r="K11124" s="2">
        <v>0</v>
      </c>
      <c r="L11124" s="2">
        <v>0</v>
      </c>
      <c r="M11124" s="2" t="str">
        <f>"000061"</f>
        <v>000061</v>
      </c>
      <c r="N11124" s="2" t="str">
        <f>"0157472516"</f>
        <v>0157472516</v>
      </c>
      <c r="O11124" s="2" t="str">
        <f>"5133.00"</f>
        <v>5133.00</v>
      </c>
      <c r="P11124" s="2">
        <v>35</v>
      </c>
      <c r="Q11124" s="2">
        <f>P11124*B11124</f>
        <v>7000</v>
      </c>
      <c r="R11124" s="2">
        <f>(Q11124-O11124)/O11124*100</f>
        <v>36.3724917202416</v>
      </c>
    </row>
    <row r="11125" spans="1:18">
      <c r="A11125" s="2" t="str">
        <f>"北京城建"</f>
        <v>北京城建</v>
      </c>
      <c r="B11125" s="2">
        <v>200</v>
      </c>
      <c r="C11125" s="2">
        <v>200</v>
      </c>
      <c r="D11125" s="2" t="str">
        <f>"人民币"</f>
        <v>人民币</v>
      </c>
      <c r="E11125" s="2">
        <v>24.605</v>
      </c>
      <c r="F11125" s="2">
        <v>-394.99</v>
      </c>
      <c r="G11125" s="2">
        <v>-8.03</v>
      </c>
      <c r="H11125" s="2"/>
      <c r="I11125" s="2">
        <v>4526</v>
      </c>
      <c r="J11125" s="2">
        <v>22.63</v>
      </c>
      <c r="K11125" s="2">
        <v>0</v>
      </c>
      <c r="L11125" s="2">
        <v>0</v>
      </c>
      <c r="M11125" s="2" t="str">
        <f>"600266"</f>
        <v>600266</v>
      </c>
      <c r="N11125" s="2" t="str">
        <f t="shared" ref="N11125:N11127" si="3323">"A453612732"</f>
        <v>A453612732</v>
      </c>
      <c r="O11125" s="2" t="str">
        <f>"4920.99"</f>
        <v>4920.99</v>
      </c>
      <c r="P11125" s="2">
        <v>28</v>
      </c>
      <c r="Q11125" s="2">
        <f>P11125*B11125</f>
        <v>5600</v>
      </c>
      <c r="R11125" s="2">
        <f>(Q11125-O11125)/O11125*100</f>
        <v>13.7982397850839</v>
      </c>
    </row>
    <row r="11126" spans="1:18">
      <c r="A11126" s="2" t="str">
        <f>"上汽集团"</f>
        <v>上汽集团</v>
      </c>
      <c r="B11126" s="2">
        <v>200</v>
      </c>
      <c r="C11126" s="2">
        <v>200</v>
      </c>
      <c r="D11126" s="2" t="str">
        <f>"人民币"</f>
        <v>人民币</v>
      </c>
      <c r="E11126" s="2">
        <v>24.736</v>
      </c>
      <c r="F11126" s="2">
        <v>-449.12</v>
      </c>
      <c r="G11126" s="2">
        <v>-9.08</v>
      </c>
      <c r="H11126" s="2"/>
      <c r="I11126" s="2">
        <v>4498</v>
      </c>
      <c r="J11126" s="2">
        <v>22.49</v>
      </c>
      <c r="K11126" s="2">
        <v>0</v>
      </c>
      <c r="L11126" s="2">
        <v>0</v>
      </c>
      <c r="M11126" s="2" t="str">
        <f>"600104"</f>
        <v>600104</v>
      </c>
      <c r="N11126" s="2" t="str">
        <f>"A453612732"</f>
        <v>A453612732</v>
      </c>
      <c r="O11126" s="2" t="str">
        <f>"4947.12"</f>
        <v>4947.12</v>
      </c>
      <c r="P11126" s="2">
        <v>35</v>
      </c>
      <c r="Q11126" s="2">
        <f>P11126*B11126</f>
        <v>7000</v>
      </c>
      <c r="R11126" s="2">
        <f>(Q11126-O11126)/O11126*100</f>
        <v>41.4964666310904</v>
      </c>
    </row>
    <row r="11127" spans="1:18">
      <c r="A11127" s="2" t="str">
        <f>"中海集运"</f>
        <v>中海集运</v>
      </c>
      <c r="B11127" s="2">
        <v>400</v>
      </c>
      <c r="C11127" s="2">
        <v>400</v>
      </c>
      <c r="D11127" s="2" t="str">
        <f>"人民币"</f>
        <v>人民币</v>
      </c>
      <c r="E11127" s="2">
        <v>9.099</v>
      </c>
      <c r="F11127" s="2">
        <v>-167.68</v>
      </c>
      <c r="G11127" s="2">
        <v>-4.6</v>
      </c>
      <c r="H11127" s="2"/>
      <c r="I11127" s="2">
        <v>3472</v>
      </c>
      <c r="J11127" s="2">
        <v>8.68</v>
      </c>
      <c r="K11127" s="2">
        <v>0</v>
      </c>
      <c r="L11127" s="2">
        <v>0</v>
      </c>
      <c r="M11127" s="2" t="str">
        <f>"601866"</f>
        <v>601866</v>
      </c>
      <c r="N11127" s="2" t="str">
        <f>"A453612732"</f>
        <v>A453612732</v>
      </c>
      <c r="O11127" s="2" t="str">
        <f>"3639.68"</f>
        <v>3639.68</v>
      </c>
      <c r="P11127" s="2">
        <v>12</v>
      </c>
      <c r="Q11127" s="2">
        <f>P11127*B11127</f>
        <v>4800</v>
      </c>
      <c r="R11127" s="2">
        <f>(Q11127-O11127)/O11127*100</f>
        <v>31.8797256901706</v>
      </c>
    </row>
    <row r="11128" spans="1:18">
      <c r="A11128" s="2" t="str">
        <f>"中航军B"</f>
        <v>中航军B</v>
      </c>
      <c r="B11128" s="2">
        <v>3000</v>
      </c>
      <c r="C11128" s="2">
        <v>3000</v>
      </c>
      <c r="D11128" s="2" t="str">
        <f>"人民币"</f>
        <v>人民币</v>
      </c>
      <c r="E11128" s="2">
        <v>0.972</v>
      </c>
      <c r="F11128" s="2">
        <v>-62</v>
      </c>
      <c r="G11128" s="2">
        <v>-2.16</v>
      </c>
      <c r="H11128" s="2"/>
      <c r="I11128" s="2">
        <v>2853</v>
      </c>
      <c r="J11128" s="2">
        <v>0.951</v>
      </c>
      <c r="K11128" s="2">
        <v>0</v>
      </c>
      <c r="L11128" s="2">
        <v>0</v>
      </c>
      <c r="M11128" s="2" t="str">
        <f>"150222"</f>
        <v>150222</v>
      </c>
      <c r="N11128" s="2" t="str">
        <f>"0157472516"</f>
        <v>0157472516</v>
      </c>
      <c r="O11128" s="2" t="str">
        <f>"2915.00"</f>
        <v>2915.00</v>
      </c>
      <c r="P11128" s="2">
        <v>1.1</v>
      </c>
      <c r="Q11128" s="2">
        <f>P11128*B11128</f>
        <v>3300</v>
      </c>
      <c r="R11128" s="2">
        <f>(Q11128-O11128)/O11128*100</f>
        <v>13.2075471698113</v>
      </c>
    </row>
    <row r="11129" spans="1:18">
      <c r="A11129" s="2" t="str">
        <f>"华贸物流"</f>
        <v>华贸物流</v>
      </c>
      <c r="B11129" s="2">
        <v>200</v>
      </c>
      <c r="C11129" s="2">
        <v>200</v>
      </c>
      <c r="D11129" s="2" t="str">
        <f>"人民币"</f>
        <v>人民币</v>
      </c>
      <c r="E11129" s="2">
        <v>16.576</v>
      </c>
      <c r="F11129" s="2">
        <v>-473.12</v>
      </c>
      <c r="G11129" s="2">
        <v>-14.27</v>
      </c>
      <c r="H11129" s="2"/>
      <c r="I11129" s="2">
        <v>2842</v>
      </c>
      <c r="J11129" s="2">
        <v>14.21</v>
      </c>
      <c r="K11129" s="2">
        <v>0</v>
      </c>
      <c r="L11129" s="2">
        <v>0</v>
      </c>
      <c r="M11129" s="2" t="str">
        <f>"603128"</f>
        <v>603128</v>
      </c>
      <c r="N11129" s="2" t="str">
        <f t="shared" ref="N11129:N11132" si="3324">"A453612732"</f>
        <v>A453612732</v>
      </c>
      <c r="O11129" s="2" t="str">
        <f>"3315.12"</f>
        <v>3315.12</v>
      </c>
      <c r="P11129" s="2">
        <v>20</v>
      </c>
      <c r="Q11129" s="2">
        <f>P11129*B11129</f>
        <v>4000</v>
      </c>
      <c r="R11129" s="2">
        <f>(Q11129-O11129)/O11129*100</f>
        <v>20.6592823185888</v>
      </c>
    </row>
    <row r="11130" spans="1:18">
      <c r="A11130" s="2" t="str">
        <f>"盛达矿业"</f>
        <v>盛达矿业</v>
      </c>
      <c r="B11130" s="2">
        <v>100</v>
      </c>
      <c r="C11130" s="2">
        <v>100</v>
      </c>
      <c r="D11130" s="2" t="str">
        <f>"人民币"</f>
        <v>人民币</v>
      </c>
      <c r="E11130" s="2">
        <v>38.308</v>
      </c>
      <c r="F11130" s="2">
        <v>-1175.77</v>
      </c>
      <c r="G11130" s="2">
        <v>-30.69</v>
      </c>
      <c r="H11130" s="2"/>
      <c r="I11130" s="2">
        <v>2655</v>
      </c>
      <c r="J11130" s="2">
        <v>26.55</v>
      </c>
      <c r="K11130" s="2">
        <v>0</v>
      </c>
      <c r="L11130" s="2">
        <v>100</v>
      </c>
      <c r="M11130" s="2" t="str">
        <f>"000603"</f>
        <v>000603</v>
      </c>
      <c r="N11130" s="2" t="str">
        <f>"0157472516"</f>
        <v>0157472516</v>
      </c>
      <c r="O11130" s="2" t="str">
        <f>"3830.77"</f>
        <v>3830.77</v>
      </c>
      <c r="P11130" s="2">
        <v>40</v>
      </c>
      <c r="Q11130" s="2">
        <f>P11130*B11130</f>
        <v>4000</v>
      </c>
      <c r="R11130" s="2">
        <f>(Q11130-O11130)/O11130*100</f>
        <v>4.41764971533138</v>
      </c>
    </row>
    <row r="11131" spans="1:18">
      <c r="A11131" s="2" t="str">
        <f>"大众交通"</f>
        <v>大众交通</v>
      </c>
      <c r="B11131" s="2">
        <v>100</v>
      </c>
      <c r="C11131" s="2">
        <v>100</v>
      </c>
      <c r="D11131" s="2" t="str">
        <f>"人民币"</f>
        <v>人民币</v>
      </c>
      <c r="E11131" s="2">
        <v>30.941</v>
      </c>
      <c r="F11131" s="2">
        <v>-1037.13</v>
      </c>
      <c r="G11131" s="2">
        <v>-33.52</v>
      </c>
      <c r="H11131" s="2"/>
      <c r="I11131" s="2">
        <v>2057</v>
      </c>
      <c r="J11131" s="2">
        <v>20.57</v>
      </c>
      <c r="K11131" s="2">
        <v>0</v>
      </c>
      <c r="L11131" s="2">
        <v>0</v>
      </c>
      <c r="M11131" s="2" t="str">
        <f>"600611"</f>
        <v>600611</v>
      </c>
      <c r="N11131" s="2" t="str">
        <f>"A453612732"</f>
        <v>A453612732</v>
      </c>
      <c r="O11131" s="2" t="str">
        <f>"3094.13"</f>
        <v>3094.13</v>
      </c>
      <c r="P11131" s="2">
        <v>28</v>
      </c>
      <c r="Q11131" s="2">
        <f>P11131*B11131</f>
        <v>2800</v>
      </c>
      <c r="R11131" s="2">
        <f>(Q11131-O11131)/O11131*100</f>
        <v>-9.50606470962759</v>
      </c>
    </row>
    <row r="11132" spans="1:18">
      <c r="A11132" s="2" t="str">
        <f>"中国中车"</f>
        <v>中国中车</v>
      </c>
      <c r="B11132" s="2">
        <v>100</v>
      </c>
      <c r="C11132" s="2">
        <v>100</v>
      </c>
      <c r="D11132" s="2" t="str">
        <f>"人民币"</f>
        <v>人民币</v>
      </c>
      <c r="E11132" s="2">
        <v>26.395</v>
      </c>
      <c r="F11132" s="2">
        <v>-631.5</v>
      </c>
      <c r="G11132" s="2">
        <v>-23.92</v>
      </c>
      <c r="H11132" s="2"/>
      <c r="I11132" s="2">
        <v>2008</v>
      </c>
      <c r="J11132" s="2">
        <v>20.08</v>
      </c>
      <c r="K11132" s="2">
        <v>0</v>
      </c>
      <c r="L11132" s="2">
        <v>100</v>
      </c>
      <c r="M11132" s="2" t="str">
        <f>"601766"</f>
        <v>601766</v>
      </c>
      <c r="N11132" s="2" t="str">
        <f>"A453612732"</f>
        <v>A453612732</v>
      </c>
      <c r="O11132" s="2" t="str">
        <f>"2639.50"</f>
        <v>2639.50</v>
      </c>
      <c r="P11132" s="2">
        <v>30</v>
      </c>
      <c r="Q11132" s="2">
        <f>P11132*B11132</f>
        <v>3000</v>
      </c>
      <c r="R11132" s="2">
        <f>(Q11132-O11132)/O11132*100</f>
        <v>13.6578897518469</v>
      </c>
    </row>
    <row r="11133" spans="1:18">
      <c r="A11133" s="2" t="s">
        <v>8</v>
      </c>
      <c r="B11133" s="2" t="s">
        <v>9</v>
      </c>
      <c r="C11133" s="4" t="s">
        <v>10</v>
      </c>
      <c r="D11133" s="4"/>
      <c r="E11133" s="4"/>
      <c r="F11133" s="2"/>
      <c r="G11133" s="2">
        <f>SUM(G11117:G11132)</f>
        <v>-178.38</v>
      </c>
      <c r="H11133" s="2"/>
      <c r="I11133" s="2"/>
      <c r="J11133" s="2"/>
      <c r="K11133" s="2"/>
      <c r="L11133" s="2"/>
      <c r="M11133" s="2"/>
      <c r="N11133" s="2"/>
      <c r="O11133" s="2"/>
      <c r="P11133" s="2"/>
      <c r="Q11133" s="2">
        <f>SUM(Q11117:Q11132)</f>
        <v>134800</v>
      </c>
      <c r="R11133" s="2"/>
    </row>
    <row r="11134" customFormat="1" spans="3:8">
      <c r="C11134" s="5"/>
      <c r="D11134" s="5"/>
      <c r="E11134" s="5"/>
      <c r="H11134" s="6">
        <v>42257</v>
      </c>
    </row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spans="2:18">
      <c r="B11146" s="2" t="str">
        <f>"币种"</f>
        <v>币种</v>
      </c>
      <c r="C11146" s="2" t="str">
        <f>"余额"</f>
        <v>余额</v>
      </c>
      <c r="D11146" s="2" t="str">
        <f>"可用"</f>
        <v>可用</v>
      </c>
      <c r="E11146" s="2" t="str">
        <f>"可取"</f>
        <v>可取</v>
      </c>
      <c r="F11146" s="2" t="str">
        <f>"参考市值"</f>
        <v>参考市值</v>
      </c>
      <c r="G11146" s="2" t="str">
        <f>"资产"</f>
        <v>资产</v>
      </c>
      <c r="H11146" s="2" t="str">
        <f>"盈亏"</f>
        <v>盈亏</v>
      </c>
      <c r="I11146" s="2"/>
      <c r="J11146" s="2"/>
      <c r="K11146" s="2"/>
      <c r="L11146" s="2"/>
      <c r="M11146" s="2"/>
      <c r="N11146" s="2"/>
      <c r="O11146" s="2"/>
      <c r="P11146" s="2"/>
      <c r="Q11146" s="2"/>
      <c r="R11146" s="2"/>
    </row>
    <row r="11147" spans="2:18">
      <c r="B11147" s="2" t="str">
        <f>"人民币"</f>
        <v>人民币</v>
      </c>
      <c r="C11147" s="2" t="str">
        <f>"5508.71"</f>
        <v>5508.71</v>
      </c>
      <c r="D11147" s="2" t="str">
        <f>"138.54"</f>
        <v>138.54</v>
      </c>
      <c r="E11147" s="2" t="str">
        <f>"138.54"</f>
        <v>138.54</v>
      </c>
      <c r="F11147" s="2" t="str">
        <f>"91616.00"</f>
        <v>91616.00</v>
      </c>
      <c r="G11147" s="2" t="str">
        <f>"91754.54"</f>
        <v>91754.54</v>
      </c>
      <c r="H11147" s="2" t="str">
        <f>"-9194.42"</f>
        <v>-9194.42</v>
      </c>
      <c r="I11147" s="2"/>
      <c r="J11147" s="2"/>
      <c r="K11147" s="2"/>
      <c r="L11147" s="2"/>
      <c r="M11147" s="2"/>
      <c r="N11147" s="2"/>
      <c r="O11147" s="2"/>
      <c r="P11147" s="2"/>
      <c r="Q11147" s="2"/>
      <c r="R11147" s="2"/>
    </row>
    <row r="11148" spans="2:18"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  <c r="R11148" s="8"/>
    </row>
    <row r="11149" spans="2:18">
      <c r="B11149" s="2" t="s">
        <v>0</v>
      </c>
      <c r="C11149" s="2" t="str">
        <f>"证券数量"</f>
        <v>证券数量</v>
      </c>
      <c r="D11149" s="2" t="s">
        <v>1</v>
      </c>
      <c r="E11149" s="2" t="str">
        <f>"价格币种"</f>
        <v>价格币种</v>
      </c>
      <c r="F11149" s="2" t="str">
        <f>"成本价"</f>
        <v>成本价</v>
      </c>
      <c r="G11149" s="2" t="str">
        <f>"浮动盈亏"</f>
        <v>浮动盈亏</v>
      </c>
      <c r="H11149" s="2" t="str">
        <f>"盈亏比例(%)"</f>
        <v>盈亏比例(%)</v>
      </c>
      <c r="I11149" s="2" t="str">
        <f>"折算汇率"</f>
        <v>折算汇率</v>
      </c>
      <c r="J11149" s="2" t="str">
        <f>"最新市值"</f>
        <v>最新市值</v>
      </c>
      <c r="K11149" s="2" t="str">
        <f>"当前价"</f>
        <v>当前价</v>
      </c>
      <c r="L11149" s="2" t="str">
        <f>"今买数量"</f>
        <v>今买数量</v>
      </c>
      <c r="M11149" s="2" t="str">
        <f>"今卖数量"</f>
        <v>今卖数量</v>
      </c>
      <c r="N11149" s="2" t="str">
        <f>"证券代码"</f>
        <v>证券代码</v>
      </c>
      <c r="O11149" s="2" t="str">
        <f>"股东代码"</f>
        <v>股东代码</v>
      </c>
      <c r="P11149" s="2" t="str">
        <f>"成本金额"</f>
        <v>成本金额</v>
      </c>
      <c r="Q11149" s="2" t="s">
        <v>2</v>
      </c>
      <c r="R11149" s="2"/>
    </row>
    <row r="11150" spans="2:18">
      <c r="B11150" s="2" t="s">
        <v>4</v>
      </c>
      <c r="C11150" s="9" t="s">
        <v>5</v>
      </c>
      <c r="D11150" s="9" t="s">
        <v>5</v>
      </c>
      <c r="E11150" s="2" t="str">
        <f t="shared" ref="E11150:E11165" si="3325">"人民币"</f>
        <v>人民币</v>
      </c>
      <c r="F11150" s="2">
        <v>19.758</v>
      </c>
      <c r="G11150" s="2">
        <v>-1294.53</v>
      </c>
      <c r="H11150" s="2">
        <v>-8.19</v>
      </c>
      <c r="I11150" s="9" t="s">
        <v>6</v>
      </c>
      <c r="J11150" s="2">
        <v>14512</v>
      </c>
      <c r="K11150" s="2">
        <v>18.14</v>
      </c>
      <c r="L11150" s="2">
        <v>0</v>
      </c>
      <c r="M11150" s="2">
        <v>0</v>
      </c>
      <c r="N11150" s="2" t="str">
        <f>"000936"</f>
        <v>000936</v>
      </c>
      <c r="O11150" s="2" t="str">
        <f t="shared" ref="O11150:O11153" si="3326">"0157472516"</f>
        <v>0157472516</v>
      </c>
      <c r="P11150" s="2" t="str">
        <f>"15806.53"</f>
        <v>15806.53</v>
      </c>
      <c r="Q11150" s="2">
        <v>30</v>
      </c>
      <c r="R11150" s="2">
        <f t="shared" ref="R11150:R11165" si="3327">Q11150*C11150</f>
        <v>24000</v>
      </c>
    </row>
    <row r="11151" spans="2:18">
      <c r="B11151" s="2" t="str">
        <f>"创业板B"</f>
        <v>创业板B</v>
      </c>
      <c r="C11151" s="2">
        <v>10000</v>
      </c>
      <c r="D11151" s="2">
        <v>10000</v>
      </c>
      <c r="E11151" s="2" t="str">
        <f>"人民币"</f>
        <v>人民币</v>
      </c>
      <c r="F11151" s="2">
        <v>1.116</v>
      </c>
      <c r="G11151" s="2">
        <v>-927.5</v>
      </c>
      <c r="H11151" s="2">
        <v>-8.33</v>
      </c>
      <c r="I11151" s="2"/>
      <c r="J11151" s="2">
        <v>10230</v>
      </c>
      <c r="K11151" s="2">
        <v>1.023</v>
      </c>
      <c r="L11151" s="2">
        <v>0</v>
      </c>
      <c r="M11151" s="2">
        <v>0</v>
      </c>
      <c r="N11151" s="2" t="str">
        <f>"150153"</f>
        <v>150153</v>
      </c>
      <c r="O11151" s="2" t="str">
        <f>"0157472516"</f>
        <v>0157472516</v>
      </c>
      <c r="P11151" s="2" t="str">
        <f>"11157.50"</f>
        <v>11157.50</v>
      </c>
      <c r="Q11151" s="2">
        <v>1.3</v>
      </c>
      <c r="R11151" s="2">
        <f>Q11151*C11151</f>
        <v>13000</v>
      </c>
    </row>
    <row r="11152" spans="2:18">
      <c r="B11152" s="2" t="s">
        <v>7</v>
      </c>
      <c r="C11152" s="2">
        <v>600</v>
      </c>
      <c r="D11152" s="2">
        <v>600</v>
      </c>
      <c r="E11152" s="2" t="str">
        <f>"人民币"</f>
        <v>人民币</v>
      </c>
      <c r="F11152" s="2">
        <v>17.548</v>
      </c>
      <c r="G11152" s="2">
        <v>-310.88</v>
      </c>
      <c r="H11152" s="2">
        <v>-2.95</v>
      </c>
      <c r="I11152" s="2"/>
      <c r="J11152" s="2">
        <v>10218</v>
      </c>
      <c r="K11152" s="2">
        <v>17.03</v>
      </c>
      <c r="L11152" s="2">
        <v>0</v>
      </c>
      <c r="M11152" s="2">
        <v>0</v>
      </c>
      <c r="N11152" s="2" t="str">
        <f>"600008"</f>
        <v>600008</v>
      </c>
      <c r="O11152" s="2" t="str">
        <f t="shared" ref="O11152:O11155" si="3328">"A453612732"</f>
        <v>A453612732</v>
      </c>
      <c r="P11152" s="2" t="str">
        <f>"10528.88"</f>
        <v>10528.88</v>
      </c>
      <c r="Q11152" s="2">
        <v>25</v>
      </c>
      <c r="R11152" s="2">
        <f>Q11152*C11152</f>
        <v>15000</v>
      </c>
    </row>
    <row r="11153" spans="2:18">
      <c r="B11153" s="2" t="str">
        <f>"华英农业"</f>
        <v>华英农业</v>
      </c>
      <c r="C11153" s="2">
        <v>600</v>
      </c>
      <c r="D11153" s="2">
        <v>300</v>
      </c>
      <c r="E11153" s="2" t="str">
        <f>"人民币"</f>
        <v>人民币</v>
      </c>
      <c r="F11153" s="2">
        <v>14.948</v>
      </c>
      <c r="G11153" s="2">
        <v>-418.66</v>
      </c>
      <c r="H11153" s="2">
        <v>-4.67</v>
      </c>
      <c r="I11153" s="2"/>
      <c r="J11153" s="2">
        <v>8550</v>
      </c>
      <c r="K11153" s="2">
        <v>14.25</v>
      </c>
      <c r="L11153" s="2">
        <v>300</v>
      </c>
      <c r="M11153" s="2">
        <v>0</v>
      </c>
      <c r="N11153" s="2" t="str">
        <f>"002321"</f>
        <v>002321</v>
      </c>
      <c r="O11153" s="2" t="str">
        <f>"0157472516"</f>
        <v>0157472516</v>
      </c>
      <c r="P11153" s="2" t="str">
        <f>"8968.66"</f>
        <v>8968.66</v>
      </c>
      <c r="Q11153" s="2">
        <v>25</v>
      </c>
      <c r="R11153" s="2">
        <f>Q11153*C11153</f>
        <v>15000</v>
      </c>
    </row>
    <row r="11154" spans="2:18">
      <c r="B11154" s="2" t="str">
        <f>"*ST阳化"</f>
        <v>*ST阳化</v>
      </c>
      <c r="C11154" s="2">
        <v>900</v>
      </c>
      <c r="D11154" s="2">
        <v>600</v>
      </c>
      <c r="E11154" s="2" t="str">
        <f>"人民币"</f>
        <v>人民币</v>
      </c>
      <c r="F11154" s="2">
        <v>7.599</v>
      </c>
      <c r="G11154" s="2">
        <v>-80.2</v>
      </c>
      <c r="H11154" s="2">
        <v>-1.17</v>
      </c>
      <c r="I11154" s="2"/>
      <c r="J11154" s="2">
        <v>6759</v>
      </c>
      <c r="K11154" s="2">
        <v>7.51</v>
      </c>
      <c r="L11154" s="2">
        <v>300</v>
      </c>
      <c r="M11154" s="2">
        <v>0</v>
      </c>
      <c r="N11154" s="2" t="str">
        <f>"600691"</f>
        <v>600691</v>
      </c>
      <c r="O11154" s="2" t="str">
        <f>"A453612732"</f>
        <v>A453612732</v>
      </c>
      <c r="P11154" s="2" t="str">
        <f>"6839.20"</f>
        <v>6839.20</v>
      </c>
      <c r="Q11154" s="2">
        <v>11</v>
      </c>
      <c r="R11154" s="2">
        <f>Q11154*C11154</f>
        <v>9900</v>
      </c>
    </row>
    <row r="11155" spans="2:18">
      <c r="B11155" s="2" t="str">
        <f>"雪峰科技"</f>
        <v>雪峰科技</v>
      </c>
      <c r="C11155" s="2">
        <v>200</v>
      </c>
      <c r="D11155" s="2">
        <v>100</v>
      </c>
      <c r="E11155" s="2" t="str">
        <f>"人民币"</f>
        <v>人民币</v>
      </c>
      <c r="F11155" s="2">
        <v>37.898</v>
      </c>
      <c r="G11155" s="2">
        <v>-1239.59</v>
      </c>
      <c r="H11155" s="2">
        <v>-16.35</v>
      </c>
      <c r="I11155" s="2"/>
      <c r="J11155" s="2">
        <v>6340</v>
      </c>
      <c r="K11155" s="2">
        <v>31.7</v>
      </c>
      <c r="L11155" s="2">
        <v>100</v>
      </c>
      <c r="M11155" s="2">
        <v>0</v>
      </c>
      <c r="N11155" s="2" t="str">
        <f>"603227"</f>
        <v>603227</v>
      </c>
      <c r="O11155" s="2" t="str">
        <f>"A453612732"</f>
        <v>A453612732</v>
      </c>
      <c r="P11155" s="2" t="str">
        <f>"7579.59"</f>
        <v>7579.59</v>
      </c>
      <c r="Q11155" s="2">
        <v>42</v>
      </c>
      <c r="R11155" s="2">
        <f>Q11155*C11155</f>
        <v>8400</v>
      </c>
    </row>
    <row r="11156" spans="2:18">
      <c r="B11156" s="2" t="str">
        <f>"三花股份"</f>
        <v>三花股份</v>
      </c>
      <c r="C11156" s="2">
        <v>400</v>
      </c>
      <c r="D11156" s="2">
        <v>400</v>
      </c>
      <c r="E11156" s="2" t="str">
        <f>"人民币"</f>
        <v>人民币</v>
      </c>
      <c r="F11156" s="2">
        <v>13.737</v>
      </c>
      <c r="G11156" s="2">
        <v>69.25</v>
      </c>
      <c r="H11156" s="2">
        <v>1.26</v>
      </c>
      <c r="I11156" s="2"/>
      <c r="J11156" s="2">
        <v>5564</v>
      </c>
      <c r="K11156" s="2">
        <v>13.91</v>
      </c>
      <c r="L11156" s="2">
        <v>0</v>
      </c>
      <c r="M11156" s="2">
        <v>0</v>
      </c>
      <c r="N11156" s="2" t="str">
        <f>"002050"</f>
        <v>002050</v>
      </c>
      <c r="O11156" s="2" t="str">
        <f t="shared" ref="O11156:O11161" si="3329">"0157472516"</f>
        <v>0157472516</v>
      </c>
      <c r="P11156" s="2" t="str">
        <f>"5494.75"</f>
        <v>5494.75</v>
      </c>
      <c r="Q11156" s="2">
        <v>20</v>
      </c>
      <c r="R11156" s="2">
        <f>Q11156*C11156</f>
        <v>8000</v>
      </c>
    </row>
    <row r="11157" spans="2:18">
      <c r="B11157" s="2" t="str">
        <f>"农 产 品"</f>
        <v>农 产 品</v>
      </c>
      <c r="C11157" s="2">
        <v>200</v>
      </c>
      <c r="D11157" s="2">
        <v>200</v>
      </c>
      <c r="E11157" s="2" t="str">
        <f>"人民币"</f>
        <v>人民币</v>
      </c>
      <c r="F11157" s="2">
        <v>25.665</v>
      </c>
      <c r="G11157" s="2">
        <v>-601</v>
      </c>
      <c r="H11157" s="2">
        <v>-11.71</v>
      </c>
      <c r="I11157" s="2"/>
      <c r="J11157" s="2">
        <v>4532</v>
      </c>
      <c r="K11157" s="2">
        <v>22.66</v>
      </c>
      <c r="L11157" s="2">
        <v>0</v>
      </c>
      <c r="M11157" s="2">
        <v>0</v>
      </c>
      <c r="N11157" s="2" t="str">
        <f>"000061"</f>
        <v>000061</v>
      </c>
      <c r="O11157" s="2" t="str">
        <f>"0157472516"</f>
        <v>0157472516</v>
      </c>
      <c r="P11157" s="2" t="str">
        <f>"5133.00"</f>
        <v>5133.00</v>
      </c>
      <c r="Q11157" s="2">
        <v>35</v>
      </c>
      <c r="R11157" s="2">
        <f>Q11157*C11157</f>
        <v>7000</v>
      </c>
    </row>
    <row r="11158" spans="2:18">
      <c r="B11158" s="2" t="str">
        <f>"北京城建"</f>
        <v>北京城建</v>
      </c>
      <c r="C11158" s="2">
        <v>200</v>
      </c>
      <c r="D11158" s="2">
        <v>200</v>
      </c>
      <c r="E11158" s="2" t="str">
        <f>"人民币"</f>
        <v>人民币</v>
      </c>
      <c r="F11158" s="2">
        <v>24.605</v>
      </c>
      <c r="G11158" s="2">
        <v>-394.99</v>
      </c>
      <c r="H11158" s="2">
        <v>-8.03</v>
      </c>
      <c r="I11158" s="2"/>
      <c r="J11158" s="2">
        <v>4526</v>
      </c>
      <c r="K11158" s="2">
        <v>22.63</v>
      </c>
      <c r="L11158" s="2">
        <v>0</v>
      </c>
      <c r="M11158" s="2">
        <v>0</v>
      </c>
      <c r="N11158" s="2" t="str">
        <f>"600266"</f>
        <v>600266</v>
      </c>
      <c r="O11158" s="2" t="str">
        <f t="shared" ref="O11158:O11160" si="3330">"A453612732"</f>
        <v>A453612732</v>
      </c>
      <c r="P11158" s="2" t="str">
        <f>"4920.99"</f>
        <v>4920.99</v>
      </c>
      <c r="Q11158" s="2">
        <v>28</v>
      </c>
      <c r="R11158" s="2">
        <f>Q11158*C11158</f>
        <v>5600</v>
      </c>
    </row>
    <row r="11159" spans="2:18">
      <c r="B11159" s="2" t="str">
        <f>"上汽集团"</f>
        <v>上汽集团</v>
      </c>
      <c r="C11159" s="2">
        <v>200</v>
      </c>
      <c r="D11159" s="2">
        <v>200</v>
      </c>
      <c r="E11159" s="2" t="str">
        <f>"人民币"</f>
        <v>人民币</v>
      </c>
      <c r="F11159" s="2">
        <v>24.736</v>
      </c>
      <c r="G11159" s="2">
        <v>-449.12</v>
      </c>
      <c r="H11159" s="2">
        <v>-9.08</v>
      </c>
      <c r="I11159" s="2"/>
      <c r="J11159" s="2">
        <v>4498</v>
      </c>
      <c r="K11159" s="2">
        <v>22.49</v>
      </c>
      <c r="L11159" s="2">
        <v>0</v>
      </c>
      <c r="M11159" s="2">
        <v>0</v>
      </c>
      <c r="N11159" s="2" t="str">
        <f>"600104"</f>
        <v>600104</v>
      </c>
      <c r="O11159" s="2" t="str">
        <f>"A453612732"</f>
        <v>A453612732</v>
      </c>
      <c r="P11159" s="2" t="str">
        <f>"4947.12"</f>
        <v>4947.12</v>
      </c>
      <c r="Q11159" s="2">
        <v>35</v>
      </c>
      <c r="R11159" s="2">
        <f>Q11159*C11159</f>
        <v>7000</v>
      </c>
    </row>
    <row r="11160" spans="2:18">
      <c r="B11160" s="2" t="str">
        <f>"中海集运"</f>
        <v>中海集运</v>
      </c>
      <c r="C11160" s="2">
        <v>400</v>
      </c>
      <c r="D11160" s="2">
        <v>400</v>
      </c>
      <c r="E11160" s="2" t="str">
        <f>"人民币"</f>
        <v>人民币</v>
      </c>
      <c r="F11160" s="2">
        <v>9.099</v>
      </c>
      <c r="G11160" s="2">
        <v>-167.68</v>
      </c>
      <c r="H11160" s="2">
        <v>-4.6</v>
      </c>
      <c r="I11160" s="2"/>
      <c r="J11160" s="2">
        <v>3472</v>
      </c>
      <c r="K11160" s="2">
        <v>8.68</v>
      </c>
      <c r="L11160" s="2">
        <v>0</v>
      </c>
      <c r="M11160" s="2">
        <v>0</v>
      </c>
      <c r="N11160" s="2" t="str">
        <f>"601866"</f>
        <v>601866</v>
      </c>
      <c r="O11160" s="2" t="str">
        <f>"A453612732"</f>
        <v>A453612732</v>
      </c>
      <c r="P11160" s="2" t="str">
        <f>"3639.68"</f>
        <v>3639.68</v>
      </c>
      <c r="Q11160" s="2">
        <v>12</v>
      </c>
      <c r="R11160" s="2">
        <f>Q11160*C11160</f>
        <v>4800</v>
      </c>
    </row>
    <row r="11161" spans="2:18">
      <c r="B11161" s="2" t="str">
        <f>"中航军B"</f>
        <v>中航军B</v>
      </c>
      <c r="C11161" s="2">
        <v>3000</v>
      </c>
      <c r="D11161" s="2">
        <v>3000</v>
      </c>
      <c r="E11161" s="2" t="str">
        <f>"人民币"</f>
        <v>人民币</v>
      </c>
      <c r="F11161" s="2">
        <v>0.972</v>
      </c>
      <c r="G11161" s="2">
        <v>-62</v>
      </c>
      <c r="H11161" s="2">
        <v>-2.16</v>
      </c>
      <c r="I11161" s="2"/>
      <c r="J11161" s="2">
        <v>2853</v>
      </c>
      <c r="K11161" s="2">
        <v>0.951</v>
      </c>
      <c r="L11161" s="2">
        <v>0</v>
      </c>
      <c r="M11161" s="2">
        <v>0</v>
      </c>
      <c r="N11161" s="2" t="str">
        <f>"150222"</f>
        <v>150222</v>
      </c>
      <c r="O11161" s="2" t="str">
        <f>"0157472516"</f>
        <v>0157472516</v>
      </c>
      <c r="P11161" s="2" t="str">
        <f>"2915.00"</f>
        <v>2915.00</v>
      </c>
      <c r="Q11161" s="2">
        <v>1.1</v>
      </c>
      <c r="R11161" s="2">
        <f>Q11161*C11161</f>
        <v>3300</v>
      </c>
    </row>
    <row r="11162" spans="2:18">
      <c r="B11162" s="2" t="str">
        <f>"华贸物流"</f>
        <v>华贸物流</v>
      </c>
      <c r="C11162" s="2">
        <v>200</v>
      </c>
      <c r="D11162" s="2">
        <v>200</v>
      </c>
      <c r="E11162" s="2" t="str">
        <f>"人民币"</f>
        <v>人民币</v>
      </c>
      <c r="F11162" s="2">
        <v>16.576</v>
      </c>
      <c r="G11162" s="2">
        <v>-473.12</v>
      </c>
      <c r="H11162" s="2">
        <v>-14.27</v>
      </c>
      <c r="I11162" s="2"/>
      <c r="J11162" s="2">
        <v>2842</v>
      </c>
      <c r="K11162" s="2">
        <v>14.21</v>
      </c>
      <c r="L11162" s="2">
        <v>0</v>
      </c>
      <c r="M11162" s="2">
        <v>0</v>
      </c>
      <c r="N11162" s="2" t="str">
        <f>"603128"</f>
        <v>603128</v>
      </c>
      <c r="O11162" s="2" t="str">
        <f t="shared" ref="O11162:O11165" si="3331">"A453612732"</f>
        <v>A453612732</v>
      </c>
      <c r="P11162" s="2" t="str">
        <f>"3315.12"</f>
        <v>3315.12</v>
      </c>
      <c r="Q11162" s="2">
        <v>20</v>
      </c>
      <c r="R11162" s="2">
        <f>Q11162*C11162</f>
        <v>4000</v>
      </c>
    </row>
    <row r="11163" spans="2:18">
      <c r="B11163" s="2" t="str">
        <f>"盛达矿业"</f>
        <v>盛达矿业</v>
      </c>
      <c r="C11163" s="2">
        <v>100</v>
      </c>
      <c r="D11163" s="2">
        <v>100</v>
      </c>
      <c r="E11163" s="2" t="str">
        <f>"人民币"</f>
        <v>人民币</v>
      </c>
      <c r="F11163" s="2">
        <v>38.308</v>
      </c>
      <c r="G11163" s="2">
        <v>-1175.77</v>
      </c>
      <c r="H11163" s="2">
        <v>-30.69</v>
      </c>
      <c r="I11163" s="2"/>
      <c r="J11163" s="2">
        <v>2655</v>
      </c>
      <c r="K11163" s="2">
        <v>26.55</v>
      </c>
      <c r="L11163" s="2">
        <v>0</v>
      </c>
      <c r="M11163" s="2">
        <v>100</v>
      </c>
      <c r="N11163" s="2" t="str">
        <f>"000603"</f>
        <v>000603</v>
      </c>
      <c r="O11163" s="2" t="str">
        <f>"0157472516"</f>
        <v>0157472516</v>
      </c>
      <c r="P11163" s="2" t="str">
        <f>"3830.77"</f>
        <v>3830.77</v>
      </c>
      <c r="Q11163" s="2">
        <v>40</v>
      </c>
      <c r="R11163" s="2">
        <f>Q11163*C11163</f>
        <v>4000</v>
      </c>
    </row>
    <row r="11164" spans="2:18">
      <c r="B11164" s="2" t="str">
        <f>"大众交通"</f>
        <v>大众交通</v>
      </c>
      <c r="C11164" s="2">
        <v>100</v>
      </c>
      <c r="D11164" s="2">
        <v>100</v>
      </c>
      <c r="E11164" s="2" t="str">
        <f>"人民币"</f>
        <v>人民币</v>
      </c>
      <c r="F11164" s="2">
        <v>30.941</v>
      </c>
      <c r="G11164" s="2">
        <v>-1037.13</v>
      </c>
      <c r="H11164" s="2">
        <v>-33.52</v>
      </c>
      <c r="I11164" s="2"/>
      <c r="J11164" s="2">
        <v>2057</v>
      </c>
      <c r="K11164" s="2">
        <v>20.57</v>
      </c>
      <c r="L11164" s="2">
        <v>0</v>
      </c>
      <c r="M11164" s="2">
        <v>0</v>
      </c>
      <c r="N11164" s="2" t="str">
        <f>"600611"</f>
        <v>600611</v>
      </c>
      <c r="O11164" s="2" t="str">
        <f>"A453612732"</f>
        <v>A453612732</v>
      </c>
      <c r="P11164" s="2" t="str">
        <f>"3094.13"</f>
        <v>3094.13</v>
      </c>
      <c r="Q11164" s="2">
        <v>28</v>
      </c>
      <c r="R11164" s="2">
        <f>Q11164*C11164</f>
        <v>2800</v>
      </c>
    </row>
    <row r="11165" spans="2:18">
      <c r="B11165" s="2" t="str">
        <f>"中国中车"</f>
        <v>中国中车</v>
      </c>
      <c r="C11165" s="2">
        <v>100</v>
      </c>
      <c r="D11165" s="2">
        <v>100</v>
      </c>
      <c r="E11165" s="2" t="str">
        <f>"人民币"</f>
        <v>人民币</v>
      </c>
      <c r="F11165" s="2">
        <v>26.395</v>
      </c>
      <c r="G11165" s="2">
        <v>-631.5</v>
      </c>
      <c r="H11165" s="2">
        <v>-23.92</v>
      </c>
      <c r="I11165" s="2"/>
      <c r="J11165" s="2">
        <v>2008</v>
      </c>
      <c r="K11165" s="2">
        <v>20.08</v>
      </c>
      <c r="L11165" s="2">
        <v>0</v>
      </c>
      <c r="M11165" s="2">
        <v>100</v>
      </c>
      <c r="N11165" s="2" t="str">
        <f>"601766"</f>
        <v>601766</v>
      </c>
      <c r="O11165" s="2" t="str">
        <f>"A453612732"</f>
        <v>A453612732</v>
      </c>
      <c r="P11165" s="2" t="str">
        <f>"2639.50"</f>
        <v>2639.50</v>
      </c>
      <c r="Q11165" s="2">
        <v>30</v>
      </c>
      <c r="R11165" s="2">
        <f>Q11165*C11165</f>
        <v>3000</v>
      </c>
    </row>
    <row r="11166" spans="2:18">
      <c r="B11166" s="2" t="s">
        <v>8</v>
      </c>
      <c r="C11166" s="2" t="s">
        <v>9</v>
      </c>
      <c r="D11166" s="4" t="s">
        <v>10</v>
      </c>
      <c r="E11166" s="4"/>
      <c r="F11166" s="4"/>
      <c r="G11166" s="2"/>
      <c r="H11166" s="2">
        <f>SUM(H11150:H11165)</f>
        <v>-178.38</v>
      </c>
      <c r="I11166" s="2"/>
      <c r="J11166" s="2"/>
      <c r="K11166" s="2"/>
      <c r="L11166" s="2"/>
      <c r="M11166" s="2"/>
      <c r="N11166" s="2"/>
      <c r="O11166" s="2"/>
      <c r="P11166" s="2"/>
      <c r="Q11166" s="2"/>
      <c r="R11166" s="2">
        <f>SUM(R11150:R11165)</f>
        <v>134800</v>
      </c>
    </row>
    <row r="11167" customFormat="1" spans="4:9">
      <c r="D11167" s="5"/>
      <c r="E11167" s="5"/>
      <c r="F11167" s="5"/>
      <c r="I11167" s="6">
        <v>42257</v>
      </c>
    </row>
    <row r="11168" customFormat="1" spans="11:11">
      <c r="K11168" s="6">
        <f>I11167+1</f>
        <v>42258</v>
      </c>
    </row>
    <row r="11169" customFormat="1" spans="3:12">
      <c r="C11169" t="s">
        <v>11</v>
      </c>
      <c r="L11169" s="7">
        <f ca="1">NOW()</f>
        <v>42259.9654398148</v>
      </c>
    </row>
    <row r="11170" customFormat="1" spans="10:10">
      <c r="J11170" t="e">
        <f>E11162+1</f>
        <v>#VALUE!</v>
      </c>
    </row>
    <row r="11171" customFormat="1" spans="7:7">
      <c r="G11171" t="s">
        <v>12</v>
      </c>
    </row>
    <row r="11172" customFormat="1" spans="6:6">
      <c r="F11172" t="s">
        <v>13</v>
      </c>
    </row>
    <row r="11173" spans="1:17">
      <c r="A11173" s="2" t="str">
        <f>"币种"</f>
        <v>币种</v>
      </c>
      <c r="B11173" s="2" t="str">
        <f>"余额"</f>
        <v>余额</v>
      </c>
      <c r="C11173" s="2" t="str">
        <f>"可用"</f>
        <v>可用</v>
      </c>
      <c r="D11173" s="2" t="str">
        <f>"可取"</f>
        <v>可取</v>
      </c>
      <c r="E11173" s="2" t="str">
        <f>"参考市值"</f>
        <v>参考市值</v>
      </c>
      <c r="F11173" s="2" t="str">
        <f>"资产"</f>
        <v>资产</v>
      </c>
      <c r="G11173" s="2" t="str">
        <f>"盈亏"</f>
        <v>盈亏</v>
      </c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</row>
    <row r="11174" spans="1:17">
      <c r="A11174" s="2" t="str">
        <f>"人民币"</f>
        <v>人民币</v>
      </c>
      <c r="B11174" s="2" t="str">
        <f>"5508.71"</f>
        <v>5508.71</v>
      </c>
      <c r="C11174" s="2" t="str">
        <f>"138.54"</f>
        <v>138.54</v>
      </c>
      <c r="D11174" s="2" t="str">
        <f>"138.54"</f>
        <v>138.54</v>
      </c>
      <c r="E11174" s="2" t="str">
        <f>"91616.00"</f>
        <v>91616.00</v>
      </c>
      <c r="F11174" s="2" t="str">
        <f>"91754.54"</f>
        <v>91754.54</v>
      </c>
      <c r="G11174" s="2" t="str">
        <f>"-9194.42"</f>
        <v>-9194.42</v>
      </c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</row>
    <row r="11175" spans="1:17">
      <c r="A11175" s="2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  <c r="P11175" s="2"/>
      <c r="Q11175" s="8"/>
    </row>
    <row r="11176" spans="1:18">
      <c r="A11176" s="2" t="s">
        <v>0</v>
      </c>
      <c r="B11176" s="2" t="str">
        <f>"证券数量"</f>
        <v>证券数量</v>
      </c>
      <c r="C11176" s="2" t="s">
        <v>1</v>
      </c>
      <c r="D11176" s="2" t="str">
        <f>"价格币种"</f>
        <v>价格币种</v>
      </c>
      <c r="E11176" s="2" t="str">
        <f>"成本价"</f>
        <v>成本价</v>
      </c>
      <c r="F11176" s="2" t="str">
        <f>"浮动盈亏"</f>
        <v>浮动盈亏</v>
      </c>
      <c r="G11176" s="2" t="str">
        <f>"盈亏比例(%)"</f>
        <v>盈亏比例(%)</v>
      </c>
      <c r="H11176" s="2" t="str">
        <f>"折算汇率"</f>
        <v>折算汇率</v>
      </c>
      <c r="I11176" s="2" t="str">
        <f>"最新市值"</f>
        <v>最新市值</v>
      </c>
      <c r="J11176" s="2" t="str">
        <f>"当前价"</f>
        <v>当前价</v>
      </c>
      <c r="K11176" s="2" t="str">
        <f>"今买数量"</f>
        <v>今买数量</v>
      </c>
      <c r="L11176" s="2" t="str">
        <f>"今卖数量"</f>
        <v>今卖数量</v>
      </c>
      <c r="M11176" s="2" t="str">
        <f>"证券代码"</f>
        <v>证券代码</v>
      </c>
      <c r="N11176" s="2" t="str">
        <f>"股东代码"</f>
        <v>股东代码</v>
      </c>
      <c r="O11176" s="2" t="str">
        <f>"成本金额"</f>
        <v>成本金额</v>
      </c>
      <c r="P11176" s="2" t="s">
        <v>2</v>
      </c>
      <c r="Q11176" s="2"/>
      <c r="R11176" s="2" t="s">
        <v>3</v>
      </c>
    </row>
    <row r="11177" spans="1:18">
      <c r="A11177" s="2" t="s">
        <v>4</v>
      </c>
      <c r="B11177" s="9" t="s">
        <v>5</v>
      </c>
      <c r="C11177" s="9" t="s">
        <v>5</v>
      </c>
      <c r="D11177" s="2" t="str">
        <f t="shared" ref="D11177:D11192" si="3332">"人民币"</f>
        <v>人民币</v>
      </c>
      <c r="E11177" s="2">
        <v>19.758</v>
      </c>
      <c r="F11177" s="2">
        <v>-1294.53</v>
      </c>
      <c r="G11177" s="2">
        <v>-8.19</v>
      </c>
      <c r="H11177" s="9" t="s">
        <v>6</v>
      </c>
      <c r="I11177" s="2">
        <v>14512</v>
      </c>
      <c r="J11177" s="2">
        <v>18.14</v>
      </c>
      <c r="K11177" s="2">
        <v>0</v>
      </c>
      <c r="L11177" s="2">
        <v>0</v>
      </c>
      <c r="M11177" s="2" t="str">
        <f>"000936"</f>
        <v>000936</v>
      </c>
      <c r="N11177" s="2" t="str">
        <f t="shared" ref="N11177:N11180" si="3333">"0157472516"</f>
        <v>0157472516</v>
      </c>
      <c r="O11177" s="2" t="str">
        <f>"15806.53"</f>
        <v>15806.53</v>
      </c>
      <c r="P11177" s="2">
        <v>30</v>
      </c>
      <c r="Q11177" s="2">
        <f t="shared" ref="Q11177:Q11192" si="3334">P11177*B11177</f>
        <v>24000</v>
      </c>
      <c r="R11177" s="2">
        <f t="shared" ref="R11177:R11192" si="3335">(Q11177-O11177)/O11177*100</f>
        <v>51.835981711356</v>
      </c>
    </row>
    <row r="11178" spans="1:18">
      <c r="A11178" s="2" t="str">
        <f>"创业板B"</f>
        <v>创业板B</v>
      </c>
      <c r="B11178" s="2">
        <v>10000</v>
      </c>
      <c r="C11178" s="2">
        <v>10000</v>
      </c>
      <c r="D11178" s="2" t="str">
        <f>"人民币"</f>
        <v>人民币</v>
      </c>
      <c r="E11178" s="2">
        <v>1.116</v>
      </c>
      <c r="F11178" s="2">
        <v>-927.5</v>
      </c>
      <c r="G11178" s="2">
        <v>-8.33</v>
      </c>
      <c r="H11178" s="2"/>
      <c r="I11178" s="2">
        <v>10230</v>
      </c>
      <c r="J11178" s="2">
        <v>1.023</v>
      </c>
      <c r="K11178" s="2">
        <v>0</v>
      </c>
      <c r="L11178" s="2">
        <v>0</v>
      </c>
      <c r="M11178" s="2" t="str">
        <f>"150153"</f>
        <v>150153</v>
      </c>
      <c r="N11178" s="2" t="str">
        <f>"0157472516"</f>
        <v>0157472516</v>
      </c>
      <c r="O11178" s="2" t="str">
        <f>"11157.50"</f>
        <v>11157.50</v>
      </c>
      <c r="P11178" s="2">
        <v>1.3</v>
      </c>
      <c r="Q11178" s="2">
        <f>P11178*B11178</f>
        <v>13000</v>
      </c>
      <c r="R11178" s="2">
        <f>(Q11178-O11178)/O11178*100</f>
        <v>16.5135559041004</v>
      </c>
    </row>
    <row r="11179" spans="1:18">
      <c r="A11179" s="2" t="s">
        <v>7</v>
      </c>
      <c r="B11179" s="2">
        <v>600</v>
      </c>
      <c r="C11179" s="2">
        <v>600</v>
      </c>
      <c r="D11179" s="2" t="str">
        <f>"人民币"</f>
        <v>人民币</v>
      </c>
      <c r="E11179" s="2">
        <v>17.548</v>
      </c>
      <c r="F11179" s="2">
        <v>-310.88</v>
      </c>
      <c r="G11179" s="2">
        <v>-2.95</v>
      </c>
      <c r="H11179" s="2"/>
      <c r="I11179" s="2">
        <v>10218</v>
      </c>
      <c r="J11179" s="2">
        <v>17.03</v>
      </c>
      <c r="K11179" s="2">
        <v>0</v>
      </c>
      <c r="L11179" s="2">
        <v>0</v>
      </c>
      <c r="M11179" s="2" t="str">
        <f>"600008"</f>
        <v>600008</v>
      </c>
      <c r="N11179" s="2" t="str">
        <f t="shared" ref="N11179:N11182" si="3336">"A453612732"</f>
        <v>A453612732</v>
      </c>
      <c r="O11179" s="2" t="str">
        <f>"10528.88"</f>
        <v>10528.88</v>
      </c>
      <c r="P11179" s="2">
        <v>25</v>
      </c>
      <c r="Q11179" s="2">
        <f>P11179*B11179</f>
        <v>15000</v>
      </c>
      <c r="R11179" s="2">
        <f>(Q11179-O11179)/O11179*100</f>
        <v>42.4652954540274</v>
      </c>
    </row>
    <row r="11180" spans="1:18">
      <c r="A11180" s="2" t="str">
        <f>"华英农业"</f>
        <v>华英农业</v>
      </c>
      <c r="B11180" s="2">
        <v>600</v>
      </c>
      <c r="C11180" s="2">
        <v>300</v>
      </c>
      <c r="D11180" s="2" t="str">
        <f>"人民币"</f>
        <v>人民币</v>
      </c>
      <c r="E11180" s="2">
        <v>14.948</v>
      </c>
      <c r="F11180" s="2">
        <v>-418.66</v>
      </c>
      <c r="G11180" s="2">
        <v>-4.67</v>
      </c>
      <c r="H11180" s="2"/>
      <c r="I11180" s="2">
        <v>8550</v>
      </c>
      <c r="J11180" s="2">
        <v>14.25</v>
      </c>
      <c r="K11180" s="2">
        <v>300</v>
      </c>
      <c r="L11180" s="2">
        <v>0</v>
      </c>
      <c r="M11180" s="2" t="str">
        <f>"002321"</f>
        <v>002321</v>
      </c>
      <c r="N11180" s="2" t="str">
        <f>"0157472516"</f>
        <v>0157472516</v>
      </c>
      <c r="O11180" s="2" t="str">
        <f>"8968.66"</f>
        <v>8968.66</v>
      </c>
      <c r="P11180" s="2">
        <v>25</v>
      </c>
      <c r="Q11180" s="2">
        <f>P11180*B11180</f>
        <v>15000</v>
      </c>
      <c r="R11180" s="2">
        <f>(Q11180-O11180)/O11180*100</f>
        <v>67.2490650777262</v>
      </c>
    </row>
    <row r="11181" spans="1:18">
      <c r="A11181" s="2" t="str">
        <f>"*ST阳化"</f>
        <v>*ST阳化</v>
      </c>
      <c r="B11181" s="2">
        <v>900</v>
      </c>
      <c r="C11181" s="2">
        <v>600</v>
      </c>
      <c r="D11181" s="2" t="str">
        <f>"人民币"</f>
        <v>人民币</v>
      </c>
      <c r="E11181" s="2">
        <v>7.599</v>
      </c>
      <c r="F11181" s="2">
        <v>-80.2</v>
      </c>
      <c r="G11181" s="2">
        <v>-1.17</v>
      </c>
      <c r="H11181" s="2"/>
      <c r="I11181" s="2">
        <v>6759</v>
      </c>
      <c r="J11181" s="2">
        <v>7.51</v>
      </c>
      <c r="K11181" s="2">
        <v>300</v>
      </c>
      <c r="L11181" s="2">
        <v>0</v>
      </c>
      <c r="M11181" s="2" t="str">
        <f>"600691"</f>
        <v>600691</v>
      </c>
      <c r="N11181" s="2" t="str">
        <f>"A453612732"</f>
        <v>A453612732</v>
      </c>
      <c r="O11181" s="2" t="str">
        <f>"6839.20"</f>
        <v>6839.20</v>
      </c>
      <c r="P11181" s="2">
        <v>11</v>
      </c>
      <c r="Q11181" s="2">
        <f>P11181*B11181</f>
        <v>9900</v>
      </c>
      <c r="R11181" s="2">
        <f>(Q11181-O11181)/O11181*100</f>
        <v>44.7537723710376</v>
      </c>
    </row>
    <row r="11182" spans="1:18">
      <c r="A11182" s="2" t="str">
        <f>"雪峰科技"</f>
        <v>雪峰科技</v>
      </c>
      <c r="B11182" s="2">
        <v>200</v>
      </c>
      <c r="C11182" s="2">
        <v>100</v>
      </c>
      <c r="D11182" s="2" t="str">
        <f>"人民币"</f>
        <v>人民币</v>
      </c>
      <c r="E11182" s="2">
        <v>37.898</v>
      </c>
      <c r="F11182" s="2">
        <v>-1239.59</v>
      </c>
      <c r="G11182" s="2">
        <v>-16.35</v>
      </c>
      <c r="H11182" s="2"/>
      <c r="I11182" s="2">
        <v>6340</v>
      </c>
      <c r="J11182" s="2">
        <v>31.7</v>
      </c>
      <c r="K11182" s="2">
        <v>100</v>
      </c>
      <c r="L11182" s="2">
        <v>0</v>
      </c>
      <c r="M11182" s="2" t="str">
        <f>"603227"</f>
        <v>603227</v>
      </c>
      <c r="N11182" s="2" t="str">
        <f>"A453612732"</f>
        <v>A453612732</v>
      </c>
      <c r="O11182" s="2" t="str">
        <f>"7579.59"</f>
        <v>7579.59</v>
      </c>
      <c r="P11182" s="2">
        <v>42</v>
      </c>
      <c r="Q11182" s="2">
        <f>P11182*B11182</f>
        <v>8400</v>
      </c>
      <c r="R11182" s="2">
        <f>(Q11182-O11182)/O11182*100</f>
        <v>10.8239363870605</v>
      </c>
    </row>
    <row r="11183" spans="1:18">
      <c r="A11183" s="2" t="str">
        <f>"三花股份"</f>
        <v>三花股份</v>
      </c>
      <c r="B11183" s="2">
        <v>400</v>
      </c>
      <c r="C11183" s="2">
        <v>400</v>
      </c>
      <c r="D11183" s="2" t="str">
        <f>"人民币"</f>
        <v>人民币</v>
      </c>
      <c r="E11183" s="2">
        <v>13.737</v>
      </c>
      <c r="F11183" s="2">
        <v>69.25</v>
      </c>
      <c r="G11183" s="2">
        <v>1.26</v>
      </c>
      <c r="H11183" s="2"/>
      <c r="I11183" s="2">
        <v>5564</v>
      </c>
      <c r="J11183" s="2">
        <v>13.91</v>
      </c>
      <c r="K11183" s="2">
        <v>0</v>
      </c>
      <c r="L11183" s="2">
        <v>0</v>
      </c>
      <c r="M11183" s="2" t="str">
        <f>"002050"</f>
        <v>002050</v>
      </c>
      <c r="N11183" s="2" t="str">
        <f t="shared" ref="N11183:N11188" si="3337">"0157472516"</f>
        <v>0157472516</v>
      </c>
      <c r="O11183" s="2" t="str">
        <f>"5494.75"</f>
        <v>5494.75</v>
      </c>
      <c r="P11183" s="2">
        <v>20</v>
      </c>
      <c r="Q11183" s="2">
        <f>P11183*B11183</f>
        <v>8000</v>
      </c>
      <c r="R11183" s="2">
        <f>(Q11183-O11183)/O11183*100</f>
        <v>45.5935210883116</v>
      </c>
    </row>
    <row r="11184" spans="1:18">
      <c r="A11184" s="2" t="str">
        <f>"农 产 品"</f>
        <v>农 产 品</v>
      </c>
      <c r="B11184" s="2">
        <v>200</v>
      </c>
      <c r="C11184" s="2">
        <v>200</v>
      </c>
      <c r="D11184" s="2" t="str">
        <f>"人民币"</f>
        <v>人民币</v>
      </c>
      <c r="E11184" s="2">
        <v>25.665</v>
      </c>
      <c r="F11184" s="2">
        <v>-601</v>
      </c>
      <c r="G11184" s="2">
        <v>-11.71</v>
      </c>
      <c r="H11184" s="2"/>
      <c r="I11184" s="2">
        <v>4532</v>
      </c>
      <c r="J11184" s="2">
        <v>22.66</v>
      </c>
      <c r="K11184" s="2">
        <v>0</v>
      </c>
      <c r="L11184" s="2">
        <v>0</v>
      </c>
      <c r="M11184" s="2" t="str">
        <f>"000061"</f>
        <v>000061</v>
      </c>
      <c r="N11184" s="2" t="str">
        <f>"0157472516"</f>
        <v>0157472516</v>
      </c>
      <c r="O11184" s="2" t="str">
        <f>"5133.00"</f>
        <v>5133.00</v>
      </c>
      <c r="P11184" s="2">
        <v>35</v>
      </c>
      <c r="Q11184" s="2">
        <f>P11184*B11184</f>
        <v>7000</v>
      </c>
      <c r="R11184" s="2">
        <f>(Q11184-O11184)/O11184*100</f>
        <v>36.3724917202416</v>
      </c>
    </row>
    <row r="11185" spans="1:18">
      <c r="A11185" s="2" t="str">
        <f>"北京城建"</f>
        <v>北京城建</v>
      </c>
      <c r="B11185" s="2">
        <v>200</v>
      </c>
      <c r="C11185" s="2">
        <v>200</v>
      </c>
      <c r="D11185" s="2" t="str">
        <f>"人民币"</f>
        <v>人民币</v>
      </c>
      <c r="E11185" s="2">
        <v>24.605</v>
      </c>
      <c r="F11185" s="2">
        <v>-394.99</v>
      </c>
      <c r="G11185" s="2">
        <v>-8.03</v>
      </c>
      <c r="H11185" s="2"/>
      <c r="I11185" s="2">
        <v>4526</v>
      </c>
      <c r="J11185" s="2">
        <v>22.63</v>
      </c>
      <c r="K11185" s="2">
        <v>0</v>
      </c>
      <c r="L11185" s="2">
        <v>0</v>
      </c>
      <c r="M11185" s="2" t="str">
        <f>"600266"</f>
        <v>600266</v>
      </c>
      <c r="N11185" s="2" t="str">
        <f t="shared" ref="N11185:N11187" si="3338">"A453612732"</f>
        <v>A453612732</v>
      </c>
      <c r="O11185" s="2" t="str">
        <f>"4920.99"</f>
        <v>4920.99</v>
      </c>
      <c r="P11185" s="2">
        <v>28</v>
      </c>
      <c r="Q11185" s="2">
        <f>P11185*B11185</f>
        <v>5600</v>
      </c>
      <c r="R11185" s="2">
        <f>(Q11185-O11185)/O11185*100</f>
        <v>13.7982397850839</v>
      </c>
    </row>
    <row r="11186" spans="1:18">
      <c r="A11186" s="2" t="str">
        <f>"上汽集团"</f>
        <v>上汽集团</v>
      </c>
      <c r="B11186" s="2">
        <v>200</v>
      </c>
      <c r="C11186" s="2">
        <v>200</v>
      </c>
      <c r="D11186" s="2" t="str">
        <f>"人民币"</f>
        <v>人民币</v>
      </c>
      <c r="E11186" s="2">
        <v>24.736</v>
      </c>
      <c r="F11186" s="2">
        <v>-449.12</v>
      </c>
      <c r="G11186" s="2">
        <v>-9.08</v>
      </c>
      <c r="H11186" s="2"/>
      <c r="I11186" s="2">
        <v>4498</v>
      </c>
      <c r="J11186" s="2">
        <v>22.49</v>
      </c>
      <c r="K11186" s="2">
        <v>0</v>
      </c>
      <c r="L11186" s="2">
        <v>0</v>
      </c>
      <c r="M11186" s="2" t="str">
        <f>"600104"</f>
        <v>600104</v>
      </c>
      <c r="N11186" s="2" t="str">
        <f>"A453612732"</f>
        <v>A453612732</v>
      </c>
      <c r="O11186" s="2" t="str">
        <f>"4947.12"</f>
        <v>4947.12</v>
      </c>
      <c r="P11186" s="2">
        <v>35</v>
      </c>
      <c r="Q11186" s="2">
        <f>P11186*B11186</f>
        <v>7000</v>
      </c>
      <c r="R11186" s="2">
        <f>(Q11186-O11186)/O11186*100</f>
        <v>41.4964666310904</v>
      </c>
    </row>
    <row r="11187" spans="1:18">
      <c r="A11187" s="2" t="str">
        <f>"中海集运"</f>
        <v>中海集运</v>
      </c>
      <c r="B11187" s="2">
        <v>400</v>
      </c>
      <c r="C11187" s="2">
        <v>400</v>
      </c>
      <c r="D11187" s="2" t="str">
        <f>"人民币"</f>
        <v>人民币</v>
      </c>
      <c r="E11187" s="2">
        <v>9.099</v>
      </c>
      <c r="F11187" s="2">
        <v>-167.68</v>
      </c>
      <c r="G11187" s="2">
        <v>-4.6</v>
      </c>
      <c r="H11187" s="2"/>
      <c r="I11187" s="2">
        <v>3472</v>
      </c>
      <c r="J11187" s="2">
        <v>8.68</v>
      </c>
      <c r="K11187" s="2">
        <v>0</v>
      </c>
      <c r="L11187" s="2">
        <v>0</v>
      </c>
      <c r="M11187" s="2" t="str">
        <f>"601866"</f>
        <v>601866</v>
      </c>
      <c r="N11187" s="2" t="str">
        <f>"A453612732"</f>
        <v>A453612732</v>
      </c>
      <c r="O11187" s="2" t="str">
        <f>"3639.68"</f>
        <v>3639.68</v>
      </c>
      <c r="P11187" s="2">
        <v>12</v>
      </c>
      <c r="Q11187" s="2">
        <f>P11187*B11187</f>
        <v>4800</v>
      </c>
      <c r="R11187" s="2">
        <f>(Q11187-O11187)/O11187*100</f>
        <v>31.8797256901706</v>
      </c>
    </row>
    <row r="11188" spans="1:18">
      <c r="A11188" s="2" t="str">
        <f>"中航军B"</f>
        <v>中航军B</v>
      </c>
      <c r="B11188" s="2">
        <v>3000</v>
      </c>
      <c r="C11188" s="2">
        <v>3000</v>
      </c>
      <c r="D11188" s="2" t="str">
        <f>"人民币"</f>
        <v>人民币</v>
      </c>
      <c r="E11188" s="2">
        <v>0.972</v>
      </c>
      <c r="F11188" s="2">
        <v>-62</v>
      </c>
      <c r="G11188" s="2">
        <v>-2.16</v>
      </c>
      <c r="H11188" s="2"/>
      <c r="I11188" s="2">
        <v>2853</v>
      </c>
      <c r="J11188" s="2">
        <v>0.951</v>
      </c>
      <c r="K11188" s="2">
        <v>0</v>
      </c>
      <c r="L11188" s="2">
        <v>0</v>
      </c>
      <c r="M11188" s="2" t="str">
        <f>"150222"</f>
        <v>150222</v>
      </c>
      <c r="N11188" s="2" t="str">
        <f>"0157472516"</f>
        <v>0157472516</v>
      </c>
      <c r="O11188" s="2" t="str">
        <f>"2915.00"</f>
        <v>2915.00</v>
      </c>
      <c r="P11188" s="2">
        <v>1.1</v>
      </c>
      <c r="Q11188" s="2">
        <f>P11188*B11188</f>
        <v>3300</v>
      </c>
      <c r="R11188" s="2">
        <f>(Q11188-O11188)/O11188*100</f>
        <v>13.2075471698113</v>
      </c>
    </row>
    <row r="11189" spans="1:18">
      <c r="A11189" s="2" t="str">
        <f>"华贸物流"</f>
        <v>华贸物流</v>
      </c>
      <c r="B11189" s="2">
        <v>200</v>
      </c>
      <c r="C11189" s="2">
        <v>200</v>
      </c>
      <c r="D11189" s="2" t="str">
        <f>"人民币"</f>
        <v>人民币</v>
      </c>
      <c r="E11189" s="2">
        <v>16.576</v>
      </c>
      <c r="F11189" s="2">
        <v>-473.12</v>
      </c>
      <c r="G11189" s="2">
        <v>-14.27</v>
      </c>
      <c r="H11189" s="2"/>
      <c r="I11189" s="2">
        <v>2842</v>
      </c>
      <c r="J11189" s="2">
        <v>14.21</v>
      </c>
      <c r="K11189" s="2">
        <v>0</v>
      </c>
      <c r="L11189" s="2">
        <v>0</v>
      </c>
      <c r="M11189" s="2" t="str">
        <f>"603128"</f>
        <v>603128</v>
      </c>
      <c r="N11189" s="2" t="str">
        <f t="shared" ref="N11189:N11192" si="3339">"A453612732"</f>
        <v>A453612732</v>
      </c>
      <c r="O11189" s="2" t="str">
        <f>"3315.12"</f>
        <v>3315.12</v>
      </c>
      <c r="P11189" s="2">
        <v>20</v>
      </c>
      <c r="Q11189" s="2">
        <f>P11189*B11189</f>
        <v>4000</v>
      </c>
      <c r="R11189" s="2">
        <f>(Q11189-O11189)/O11189*100</f>
        <v>20.6592823185888</v>
      </c>
    </row>
    <row r="11190" spans="1:18">
      <c r="A11190" s="2" t="str">
        <f>"盛达矿业"</f>
        <v>盛达矿业</v>
      </c>
      <c r="B11190" s="2">
        <v>100</v>
      </c>
      <c r="C11190" s="2">
        <v>100</v>
      </c>
      <c r="D11190" s="2" t="str">
        <f>"人民币"</f>
        <v>人民币</v>
      </c>
      <c r="E11190" s="2">
        <v>38.308</v>
      </c>
      <c r="F11190" s="2">
        <v>-1175.77</v>
      </c>
      <c r="G11190" s="2">
        <v>-30.69</v>
      </c>
      <c r="H11190" s="2"/>
      <c r="I11190" s="2">
        <v>2655</v>
      </c>
      <c r="J11190" s="2">
        <v>26.55</v>
      </c>
      <c r="K11190" s="2">
        <v>0</v>
      </c>
      <c r="L11190" s="2">
        <v>100</v>
      </c>
      <c r="M11190" s="2" t="str">
        <f>"000603"</f>
        <v>000603</v>
      </c>
      <c r="N11190" s="2" t="str">
        <f>"0157472516"</f>
        <v>0157472516</v>
      </c>
      <c r="O11190" s="2" t="str">
        <f>"3830.77"</f>
        <v>3830.77</v>
      </c>
      <c r="P11190" s="2">
        <v>40</v>
      </c>
      <c r="Q11190" s="2">
        <f>P11190*B11190</f>
        <v>4000</v>
      </c>
      <c r="R11190" s="2">
        <f>(Q11190-O11190)/O11190*100</f>
        <v>4.41764971533138</v>
      </c>
    </row>
    <row r="11191" spans="1:18">
      <c r="A11191" s="2" t="str">
        <f>"大众交通"</f>
        <v>大众交通</v>
      </c>
      <c r="B11191" s="2">
        <v>100</v>
      </c>
      <c r="C11191" s="2">
        <v>100</v>
      </c>
      <c r="D11191" s="2" t="str">
        <f>"人民币"</f>
        <v>人民币</v>
      </c>
      <c r="E11191" s="2">
        <v>30.941</v>
      </c>
      <c r="F11191" s="2">
        <v>-1037.13</v>
      </c>
      <c r="G11191" s="2">
        <v>-33.52</v>
      </c>
      <c r="H11191" s="2"/>
      <c r="I11191" s="2">
        <v>2057</v>
      </c>
      <c r="J11191" s="2">
        <v>20.57</v>
      </c>
      <c r="K11191" s="2">
        <v>0</v>
      </c>
      <c r="L11191" s="2">
        <v>0</v>
      </c>
      <c r="M11191" s="2" t="str">
        <f>"600611"</f>
        <v>600611</v>
      </c>
      <c r="N11191" s="2" t="str">
        <f>"A453612732"</f>
        <v>A453612732</v>
      </c>
      <c r="O11191" s="2" t="str">
        <f>"3094.13"</f>
        <v>3094.13</v>
      </c>
      <c r="P11191" s="2">
        <v>28</v>
      </c>
      <c r="Q11191" s="2">
        <f>P11191*B11191</f>
        <v>2800</v>
      </c>
      <c r="R11191" s="2">
        <f>(Q11191-O11191)/O11191*100</f>
        <v>-9.50606470962759</v>
      </c>
    </row>
    <row r="11192" spans="1:18">
      <c r="A11192" s="2" t="str">
        <f>"中国中车"</f>
        <v>中国中车</v>
      </c>
      <c r="B11192" s="2">
        <v>100</v>
      </c>
      <c r="C11192" s="2">
        <v>100</v>
      </c>
      <c r="D11192" s="2" t="str">
        <f>"人民币"</f>
        <v>人民币</v>
      </c>
      <c r="E11192" s="2">
        <v>26.395</v>
      </c>
      <c r="F11192" s="2">
        <v>-631.5</v>
      </c>
      <c r="G11192" s="2">
        <v>-23.92</v>
      </c>
      <c r="H11192" s="2"/>
      <c r="I11192" s="2">
        <v>2008</v>
      </c>
      <c r="J11192" s="2">
        <v>20.08</v>
      </c>
      <c r="K11192" s="2">
        <v>0</v>
      </c>
      <c r="L11192" s="2">
        <v>100</v>
      </c>
      <c r="M11192" s="2" t="str">
        <f>"601766"</f>
        <v>601766</v>
      </c>
      <c r="N11192" s="2" t="str">
        <f>"A453612732"</f>
        <v>A453612732</v>
      </c>
      <c r="O11192" s="2" t="str">
        <f>"2639.50"</f>
        <v>2639.50</v>
      </c>
      <c r="P11192" s="2">
        <v>30</v>
      </c>
      <c r="Q11192" s="2">
        <f>P11192*B11192</f>
        <v>3000</v>
      </c>
      <c r="R11192" s="2">
        <f>(Q11192-O11192)/O11192*100</f>
        <v>13.6578897518469</v>
      </c>
    </row>
    <row r="11193" spans="1:18">
      <c r="A11193" s="2" t="s">
        <v>8</v>
      </c>
      <c r="B11193" s="2" t="s">
        <v>9</v>
      </c>
      <c r="C11193" s="4" t="s">
        <v>10</v>
      </c>
      <c r="D11193" s="4"/>
      <c r="E11193" s="4"/>
      <c r="F11193" s="2"/>
      <c r="G11193" s="2">
        <f>SUM(G11177:G11192)</f>
        <v>-178.38</v>
      </c>
      <c r="H11193" s="2"/>
      <c r="I11193" s="2"/>
      <c r="J11193" s="2"/>
      <c r="K11193" s="2"/>
      <c r="L11193" s="2"/>
      <c r="M11193" s="2"/>
      <c r="N11193" s="2"/>
      <c r="O11193" s="2"/>
      <c r="P11193" s="2"/>
      <c r="Q11193" s="2">
        <f>SUM(Q11177:Q11192)</f>
        <v>134800</v>
      </c>
      <c r="R11193" s="2"/>
    </row>
    <row r="11194" customFormat="1" spans="3:8">
      <c r="C11194" s="5"/>
      <c r="D11194" s="5"/>
      <c r="E11194" s="5"/>
      <c r="H11194" s="6">
        <v>42257</v>
      </c>
    </row>
    <row r="11195" customFormat="1" spans="10:10">
      <c r="J11195" s="6">
        <f>H11194+1</f>
        <v>42258</v>
      </c>
    </row>
    <row r="11196" customFormat="1" spans="2:11">
      <c r="B11196" t="s">
        <v>11</v>
      </c>
      <c r="K11196" s="7">
        <f ca="1">NOW()</f>
        <v>42259.9654398148</v>
      </c>
    </row>
    <row r="11197" customFormat="1" spans="9:9">
      <c r="I11197" t="e">
        <f>D11189+1</f>
        <v>#VALUE!</v>
      </c>
    </row>
    <row r="11198" customFormat="1"/>
    <row r="11199" spans="1:18">
      <c r="A11199" s="2" t="s">
        <v>0</v>
      </c>
      <c r="B11199" s="2" t="str">
        <f>"证券数量"</f>
        <v>证券数量</v>
      </c>
      <c r="C11199" s="2" t="s">
        <v>1</v>
      </c>
      <c r="D11199" s="2" t="str">
        <f>"价格币种"</f>
        <v>价格币种</v>
      </c>
      <c r="E11199" s="2" t="str">
        <f>"成本价"</f>
        <v>成本价</v>
      </c>
      <c r="F11199" s="2" t="str">
        <f>"浮动盈亏"</f>
        <v>浮动盈亏</v>
      </c>
      <c r="G11199" s="2" t="str">
        <f>"盈亏比例(%)"</f>
        <v>盈亏比例(%)</v>
      </c>
      <c r="H11199" s="2" t="str">
        <f>"折算汇率"</f>
        <v>折算汇率</v>
      </c>
      <c r="I11199" s="2" t="str">
        <f>"最新市值"</f>
        <v>最新市值</v>
      </c>
      <c r="J11199" s="2" t="str">
        <f>"当前价"</f>
        <v>当前价</v>
      </c>
      <c r="K11199" s="2" t="str">
        <f>"今买数量"</f>
        <v>今买数量</v>
      </c>
      <c r="L11199" s="2" t="str">
        <f>"今卖数量"</f>
        <v>今卖数量</v>
      </c>
      <c r="M11199" s="2" t="str">
        <f>"证券代码"</f>
        <v>证券代码</v>
      </c>
      <c r="N11199" s="2" t="str">
        <f>"股东代码"</f>
        <v>股东代码</v>
      </c>
      <c r="O11199" s="2" t="str">
        <f>"成本金额"</f>
        <v>成本金额</v>
      </c>
      <c r="P11199" s="2" t="s">
        <v>2</v>
      </c>
      <c r="Q11199" s="2"/>
      <c r="R11199" s="2" t="s">
        <v>3</v>
      </c>
    </row>
    <row r="11200" spans="1:18">
      <c r="A11200" s="2" t="s">
        <v>4</v>
      </c>
      <c r="B11200" s="9" t="s">
        <v>5</v>
      </c>
      <c r="C11200" s="9" t="s">
        <v>5</v>
      </c>
      <c r="D11200" s="2" t="str">
        <f t="shared" ref="D11200:D11215" si="3340">"人民币"</f>
        <v>人民币</v>
      </c>
      <c r="E11200" s="2">
        <v>19.758</v>
      </c>
      <c r="F11200" s="2">
        <v>-1294.53</v>
      </c>
      <c r="G11200" s="2">
        <v>-8.19</v>
      </c>
      <c r="H11200" s="9" t="s">
        <v>6</v>
      </c>
      <c r="I11200" s="2">
        <v>14512</v>
      </c>
      <c r="J11200" s="2">
        <v>18.14</v>
      </c>
      <c r="K11200" s="2">
        <v>0</v>
      </c>
      <c r="L11200" s="2">
        <v>0</v>
      </c>
      <c r="M11200" s="2" t="str">
        <f>"000936"</f>
        <v>000936</v>
      </c>
      <c r="N11200" s="2" t="str">
        <f t="shared" ref="N11200:N11203" si="3341">"0157472516"</f>
        <v>0157472516</v>
      </c>
      <c r="O11200" s="2" t="str">
        <f>"15806.53"</f>
        <v>15806.53</v>
      </c>
      <c r="P11200" s="2">
        <v>30</v>
      </c>
      <c r="Q11200" s="2">
        <f t="shared" ref="Q11200:Q11215" si="3342">P11200*B11200</f>
        <v>24000</v>
      </c>
      <c r="R11200" s="2">
        <f t="shared" ref="R11200:R11215" si="3343">(Q11200-O11200)/O11200*100</f>
        <v>51.835981711356</v>
      </c>
    </row>
    <row r="11201" spans="1:18">
      <c r="A11201" s="2" t="str">
        <f>"创业板B"</f>
        <v>创业板B</v>
      </c>
      <c r="B11201" s="2">
        <v>10000</v>
      </c>
      <c r="C11201" s="2">
        <v>10000</v>
      </c>
      <c r="D11201" s="2" t="str">
        <f>"人民币"</f>
        <v>人民币</v>
      </c>
      <c r="E11201" s="2">
        <v>1.116</v>
      </c>
      <c r="F11201" s="2">
        <v>-927.5</v>
      </c>
      <c r="G11201" s="2">
        <v>-8.33</v>
      </c>
      <c r="H11201" s="2"/>
      <c r="I11201" s="2">
        <v>10230</v>
      </c>
      <c r="J11201" s="2">
        <v>1.023</v>
      </c>
      <c r="K11201" s="2">
        <v>0</v>
      </c>
      <c r="L11201" s="2">
        <v>0</v>
      </c>
      <c r="M11201" s="2" t="str">
        <f>"150153"</f>
        <v>150153</v>
      </c>
      <c r="N11201" s="2" t="str">
        <f>"0157472516"</f>
        <v>0157472516</v>
      </c>
      <c r="O11201" s="2" t="str">
        <f>"11157.50"</f>
        <v>11157.50</v>
      </c>
      <c r="P11201" s="2">
        <v>1.3</v>
      </c>
      <c r="Q11201" s="2">
        <f>P11201*B11201</f>
        <v>13000</v>
      </c>
      <c r="R11201" s="2">
        <f>(Q11201-O11201)/O11201*100</f>
        <v>16.5135559041004</v>
      </c>
    </row>
    <row r="11202" spans="1:18">
      <c r="A11202" s="2" t="s">
        <v>7</v>
      </c>
      <c r="B11202" s="2">
        <v>600</v>
      </c>
      <c r="C11202" s="2">
        <v>600</v>
      </c>
      <c r="D11202" s="2" t="str">
        <f>"人民币"</f>
        <v>人民币</v>
      </c>
      <c r="E11202" s="2">
        <v>17.548</v>
      </c>
      <c r="F11202" s="2">
        <v>-310.88</v>
      </c>
      <c r="G11202" s="2">
        <v>-2.95</v>
      </c>
      <c r="H11202" s="2"/>
      <c r="I11202" s="2">
        <v>10218</v>
      </c>
      <c r="J11202" s="2">
        <v>17.03</v>
      </c>
      <c r="K11202" s="2">
        <v>0</v>
      </c>
      <c r="L11202" s="2">
        <v>0</v>
      </c>
      <c r="M11202" s="2" t="str">
        <f>"600008"</f>
        <v>600008</v>
      </c>
      <c r="N11202" s="2" t="str">
        <f t="shared" ref="N11202:N11205" si="3344">"A453612732"</f>
        <v>A453612732</v>
      </c>
      <c r="O11202" s="2" t="str">
        <f>"10528.88"</f>
        <v>10528.88</v>
      </c>
      <c r="P11202" s="2">
        <v>25</v>
      </c>
      <c r="Q11202" s="2">
        <f>P11202*B11202</f>
        <v>15000</v>
      </c>
      <c r="R11202" s="2">
        <f>(Q11202-O11202)/O11202*100</f>
        <v>42.4652954540274</v>
      </c>
    </row>
    <row r="11203" spans="1:18">
      <c r="A11203" s="2" t="str">
        <f>"华英农业"</f>
        <v>华英农业</v>
      </c>
      <c r="B11203" s="2">
        <v>600</v>
      </c>
      <c r="C11203" s="2">
        <v>300</v>
      </c>
      <c r="D11203" s="2" t="str">
        <f>"人民币"</f>
        <v>人民币</v>
      </c>
      <c r="E11203" s="2">
        <v>14.948</v>
      </c>
      <c r="F11203" s="2">
        <v>-418.66</v>
      </c>
      <c r="G11203" s="2">
        <v>-4.67</v>
      </c>
      <c r="H11203" s="2"/>
      <c r="I11203" s="2">
        <v>8550</v>
      </c>
      <c r="J11203" s="2">
        <v>14.25</v>
      </c>
      <c r="K11203" s="2">
        <v>300</v>
      </c>
      <c r="L11203" s="2">
        <v>0</v>
      </c>
      <c r="M11203" s="2" t="str">
        <f>"002321"</f>
        <v>002321</v>
      </c>
      <c r="N11203" s="2" t="str">
        <f>"0157472516"</f>
        <v>0157472516</v>
      </c>
      <c r="O11203" s="2" t="str">
        <f>"8968.66"</f>
        <v>8968.66</v>
      </c>
      <c r="P11203" s="2">
        <v>25</v>
      </c>
      <c r="Q11203" s="2">
        <f>P11203*B11203</f>
        <v>15000</v>
      </c>
      <c r="R11203" s="2">
        <f>(Q11203-O11203)/O11203*100</f>
        <v>67.2490650777262</v>
      </c>
    </row>
    <row r="11204" spans="1:18">
      <c r="A11204" s="2" t="str">
        <f>"*ST阳化"</f>
        <v>*ST阳化</v>
      </c>
      <c r="B11204" s="2">
        <v>900</v>
      </c>
      <c r="C11204" s="2">
        <v>600</v>
      </c>
      <c r="D11204" s="2" t="str">
        <f>"人民币"</f>
        <v>人民币</v>
      </c>
      <c r="E11204" s="2">
        <v>7.599</v>
      </c>
      <c r="F11204" s="2">
        <v>-80.2</v>
      </c>
      <c r="G11204" s="2">
        <v>-1.17</v>
      </c>
      <c r="H11204" s="2"/>
      <c r="I11204" s="2">
        <v>6759</v>
      </c>
      <c r="J11204" s="2">
        <v>7.51</v>
      </c>
      <c r="K11204" s="2">
        <v>300</v>
      </c>
      <c r="L11204" s="2">
        <v>0</v>
      </c>
      <c r="M11204" s="2" t="str">
        <f>"600691"</f>
        <v>600691</v>
      </c>
      <c r="N11204" s="2" t="str">
        <f>"A453612732"</f>
        <v>A453612732</v>
      </c>
      <c r="O11204" s="2" t="str">
        <f>"6839.20"</f>
        <v>6839.20</v>
      </c>
      <c r="P11204" s="2">
        <v>11</v>
      </c>
      <c r="Q11204" s="2">
        <f>P11204*B11204</f>
        <v>9900</v>
      </c>
      <c r="R11204" s="2">
        <f>(Q11204-O11204)/O11204*100</f>
        <v>44.7537723710376</v>
      </c>
    </row>
    <row r="11205" spans="1:18">
      <c r="A11205" s="2" t="str">
        <f>"雪峰科技"</f>
        <v>雪峰科技</v>
      </c>
      <c r="B11205" s="2">
        <v>200</v>
      </c>
      <c r="C11205" s="2">
        <v>100</v>
      </c>
      <c r="D11205" s="2" t="str">
        <f>"人民币"</f>
        <v>人民币</v>
      </c>
      <c r="E11205" s="2">
        <v>37.898</v>
      </c>
      <c r="F11205" s="2">
        <v>-1239.59</v>
      </c>
      <c r="G11205" s="2">
        <v>-16.35</v>
      </c>
      <c r="H11205" s="2"/>
      <c r="I11205" s="2">
        <v>6340</v>
      </c>
      <c r="J11205" s="2">
        <v>31.7</v>
      </c>
      <c r="K11205" s="2">
        <v>100</v>
      </c>
      <c r="L11205" s="2">
        <v>0</v>
      </c>
      <c r="M11205" s="2" t="str">
        <f>"603227"</f>
        <v>603227</v>
      </c>
      <c r="N11205" s="2" t="str">
        <f>"A453612732"</f>
        <v>A453612732</v>
      </c>
      <c r="O11205" s="2" t="str">
        <f>"7579.59"</f>
        <v>7579.59</v>
      </c>
      <c r="P11205" s="2">
        <v>42</v>
      </c>
      <c r="Q11205" s="2">
        <f>P11205*B11205</f>
        <v>8400</v>
      </c>
      <c r="R11205" s="2">
        <f>(Q11205-O11205)/O11205*100</f>
        <v>10.8239363870605</v>
      </c>
    </row>
    <row r="11206" spans="1:18">
      <c r="A11206" s="2" t="str">
        <f>"三花股份"</f>
        <v>三花股份</v>
      </c>
      <c r="B11206" s="2">
        <v>400</v>
      </c>
      <c r="C11206" s="2">
        <v>400</v>
      </c>
      <c r="D11206" s="2" t="str">
        <f>"人民币"</f>
        <v>人民币</v>
      </c>
      <c r="E11206" s="2">
        <v>13.737</v>
      </c>
      <c r="F11206" s="2">
        <v>69.25</v>
      </c>
      <c r="G11206" s="2">
        <v>1.26</v>
      </c>
      <c r="H11206" s="2"/>
      <c r="I11206" s="2">
        <v>5564</v>
      </c>
      <c r="J11206" s="2">
        <v>13.91</v>
      </c>
      <c r="K11206" s="2">
        <v>0</v>
      </c>
      <c r="L11206" s="2">
        <v>0</v>
      </c>
      <c r="M11206" s="2" t="str">
        <f>"002050"</f>
        <v>002050</v>
      </c>
      <c r="N11206" s="2" t="str">
        <f t="shared" ref="N11206:N11211" si="3345">"0157472516"</f>
        <v>0157472516</v>
      </c>
      <c r="O11206" s="2" t="str">
        <f>"5494.75"</f>
        <v>5494.75</v>
      </c>
      <c r="P11206" s="2">
        <v>20</v>
      </c>
      <c r="Q11206" s="2">
        <f>P11206*B11206</f>
        <v>8000</v>
      </c>
      <c r="R11206" s="2">
        <f>(Q11206-O11206)/O11206*100</f>
        <v>45.5935210883116</v>
      </c>
    </row>
    <row r="11207" spans="1:18">
      <c r="A11207" s="2" t="str">
        <f>"农 产 品"</f>
        <v>农 产 品</v>
      </c>
      <c r="B11207" s="2">
        <v>200</v>
      </c>
      <c r="C11207" s="2">
        <v>200</v>
      </c>
      <c r="D11207" s="2" t="str">
        <f>"人民币"</f>
        <v>人民币</v>
      </c>
      <c r="E11207" s="2">
        <v>25.665</v>
      </c>
      <c r="F11207" s="2">
        <v>-601</v>
      </c>
      <c r="G11207" s="2">
        <v>-11.71</v>
      </c>
      <c r="H11207" s="2"/>
      <c r="I11207" s="2">
        <v>4532</v>
      </c>
      <c r="J11207" s="2">
        <v>22.66</v>
      </c>
      <c r="K11207" s="2">
        <v>0</v>
      </c>
      <c r="L11207" s="2">
        <v>0</v>
      </c>
      <c r="M11207" s="2" t="str">
        <f>"000061"</f>
        <v>000061</v>
      </c>
      <c r="N11207" s="2" t="str">
        <f>"0157472516"</f>
        <v>0157472516</v>
      </c>
      <c r="O11207" s="2" t="str">
        <f>"5133.00"</f>
        <v>5133.00</v>
      </c>
      <c r="P11207" s="2">
        <v>35</v>
      </c>
      <c r="Q11207" s="2">
        <f>P11207*B11207</f>
        <v>7000</v>
      </c>
      <c r="R11207" s="2">
        <f>(Q11207-O11207)/O11207*100</f>
        <v>36.3724917202416</v>
      </c>
    </row>
    <row r="11208" spans="1:18">
      <c r="A11208" s="2" t="str">
        <f>"北京城建"</f>
        <v>北京城建</v>
      </c>
      <c r="B11208" s="2">
        <v>200</v>
      </c>
      <c r="C11208" s="2">
        <v>200</v>
      </c>
      <c r="D11208" s="2" t="str">
        <f>"人民币"</f>
        <v>人民币</v>
      </c>
      <c r="E11208" s="2">
        <v>24.605</v>
      </c>
      <c r="F11208" s="2">
        <v>-394.99</v>
      </c>
      <c r="G11208" s="2">
        <v>-8.03</v>
      </c>
      <c r="H11208" s="2"/>
      <c r="I11208" s="2">
        <v>4526</v>
      </c>
      <c r="J11208" s="2">
        <v>22.63</v>
      </c>
      <c r="K11208" s="2">
        <v>0</v>
      </c>
      <c r="L11208" s="2">
        <v>0</v>
      </c>
      <c r="M11208" s="2" t="str">
        <f>"600266"</f>
        <v>600266</v>
      </c>
      <c r="N11208" s="2" t="str">
        <f t="shared" ref="N11208:N11210" si="3346">"A453612732"</f>
        <v>A453612732</v>
      </c>
      <c r="O11208" s="2" t="str">
        <f>"4920.99"</f>
        <v>4920.99</v>
      </c>
      <c r="P11208" s="2">
        <v>28</v>
      </c>
      <c r="Q11208" s="2">
        <f>P11208*B11208</f>
        <v>5600</v>
      </c>
      <c r="R11208" s="2">
        <f>(Q11208-O11208)/O11208*100</f>
        <v>13.7982397850839</v>
      </c>
    </row>
    <row r="11209" spans="1:18">
      <c r="A11209" s="2" t="str">
        <f>"上汽集团"</f>
        <v>上汽集团</v>
      </c>
      <c r="B11209" s="2">
        <v>200</v>
      </c>
      <c r="C11209" s="2">
        <v>200</v>
      </c>
      <c r="D11209" s="2" t="str">
        <f>"人民币"</f>
        <v>人民币</v>
      </c>
      <c r="E11209" s="2">
        <v>24.736</v>
      </c>
      <c r="F11209" s="2">
        <v>-449.12</v>
      </c>
      <c r="G11209" s="2">
        <v>-9.08</v>
      </c>
      <c r="H11209" s="2"/>
      <c r="I11209" s="2">
        <v>4498</v>
      </c>
      <c r="J11209" s="2">
        <v>22.49</v>
      </c>
      <c r="K11209" s="2">
        <v>0</v>
      </c>
      <c r="L11209" s="2">
        <v>0</v>
      </c>
      <c r="M11209" s="2" t="str">
        <f>"600104"</f>
        <v>600104</v>
      </c>
      <c r="N11209" s="2" t="str">
        <f>"A453612732"</f>
        <v>A453612732</v>
      </c>
      <c r="O11209" s="2" t="str">
        <f>"4947.12"</f>
        <v>4947.12</v>
      </c>
      <c r="P11209" s="2">
        <v>35</v>
      </c>
      <c r="Q11209" s="2">
        <f>P11209*B11209</f>
        <v>7000</v>
      </c>
      <c r="R11209" s="2">
        <f>(Q11209-O11209)/O11209*100</f>
        <v>41.4964666310904</v>
      </c>
    </row>
    <row r="11210" spans="1:18">
      <c r="A11210" s="2" t="str">
        <f>"中海集运"</f>
        <v>中海集运</v>
      </c>
      <c r="B11210" s="2">
        <v>400</v>
      </c>
      <c r="C11210" s="2">
        <v>400</v>
      </c>
      <c r="D11210" s="2" t="str">
        <f>"人民币"</f>
        <v>人民币</v>
      </c>
      <c r="E11210" s="2">
        <v>9.099</v>
      </c>
      <c r="F11210" s="2">
        <v>-167.68</v>
      </c>
      <c r="G11210" s="2">
        <v>-4.6</v>
      </c>
      <c r="H11210" s="2"/>
      <c r="I11210" s="2">
        <v>3472</v>
      </c>
      <c r="J11210" s="2">
        <v>8.68</v>
      </c>
      <c r="K11210" s="2">
        <v>0</v>
      </c>
      <c r="L11210" s="2">
        <v>0</v>
      </c>
      <c r="M11210" s="2" t="str">
        <f>"601866"</f>
        <v>601866</v>
      </c>
      <c r="N11210" s="2" t="str">
        <f>"A453612732"</f>
        <v>A453612732</v>
      </c>
      <c r="O11210" s="2" t="str">
        <f>"3639.68"</f>
        <v>3639.68</v>
      </c>
      <c r="P11210" s="2">
        <v>12</v>
      </c>
      <c r="Q11210" s="2">
        <f>P11210*B11210</f>
        <v>4800</v>
      </c>
      <c r="R11210" s="2">
        <f>(Q11210-O11210)/O11210*100</f>
        <v>31.8797256901706</v>
      </c>
    </row>
    <row r="11211" spans="1:18">
      <c r="A11211" s="2" t="str">
        <f>"中航军B"</f>
        <v>中航军B</v>
      </c>
      <c r="B11211" s="2">
        <v>3000</v>
      </c>
      <c r="C11211" s="2">
        <v>3000</v>
      </c>
      <c r="D11211" s="2" t="str">
        <f>"人民币"</f>
        <v>人民币</v>
      </c>
      <c r="E11211" s="2">
        <v>0.972</v>
      </c>
      <c r="F11211" s="2">
        <v>-62</v>
      </c>
      <c r="G11211" s="2">
        <v>-2.16</v>
      </c>
      <c r="H11211" s="2"/>
      <c r="I11211" s="2">
        <v>2853</v>
      </c>
      <c r="J11211" s="2">
        <v>0.951</v>
      </c>
      <c r="K11211" s="2">
        <v>0</v>
      </c>
      <c r="L11211" s="2">
        <v>0</v>
      </c>
      <c r="M11211" s="2" t="str">
        <f>"150222"</f>
        <v>150222</v>
      </c>
      <c r="N11211" s="2" t="str">
        <f>"0157472516"</f>
        <v>0157472516</v>
      </c>
      <c r="O11211" s="2" t="str">
        <f>"2915.00"</f>
        <v>2915.00</v>
      </c>
      <c r="P11211" s="2">
        <v>1.1</v>
      </c>
      <c r="Q11211" s="2">
        <f>P11211*B11211</f>
        <v>3300</v>
      </c>
      <c r="R11211" s="2">
        <f>(Q11211-O11211)/O11211*100</f>
        <v>13.2075471698113</v>
      </c>
    </row>
    <row r="11212" spans="1:18">
      <c r="A11212" s="2" t="str">
        <f>"华贸物流"</f>
        <v>华贸物流</v>
      </c>
      <c r="B11212" s="2">
        <v>200</v>
      </c>
      <c r="C11212" s="2">
        <v>200</v>
      </c>
      <c r="D11212" s="2" t="str">
        <f>"人民币"</f>
        <v>人民币</v>
      </c>
      <c r="E11212" s="2">
        <v>16.576</v>
      </c>
      <c r="F11212" s="2">
        <v>-473.12</v>
      </c>
      <c r="G11212" s="2">
        <v>-14.27</v>
      </c>
      <c r="H11212" s="2"/>
      <c r="I11212" s="2">
        <v>2842</v>
      </c>
      <c r="J11212" s="2">
        <v>14.21</v>
      </c>
      <c r="K11212" s="2">
        <v>0</v>
      </c>
      <c r="L11212" s="2">
        <v>0</v>
      </c>
      <c r="M11212" s="2" t="str">
        <f>"603128"</f>
        <v>603128</v>
      </c>
      <c r="N11212" s="2" t="str">
        <f t="shared" ref="N11212:N11215" si="3347">"A453612732"</f>
        <v>A453612732</v>
      </c>
      <c r="O11212" s="2" t="str">
        <f>"3315.12"</f>
        <v>3315.12</v>
      </c>
      <c r="P11212" s="2">
        <v>20</v>
      </c>
      <c r="Q11212" s="2">
        <f>P11212*B11212</f>
        <v>4000</v>
      </c>
      <c r="R11212" s="2">
        <f>(Q11212-O11212)/O11212*100</f>
        <v>20.6592823185888</v>
      </c>
    </row>
    <row r="11213" spans="1:18">
      <c r="A11213" s="2" t="str">
        <f>"盛达矿业"</f>
        <v>盛达矿业</v>
      </c>
      <c r="B11213" s="2">
        <v>100</v>
      </c>
      <c r="C11213" s="2">
        <v>100</v>
      </c>
      <c r="D11213" s="2" t="str">
        <f>"人民币"</f>
        <v>人民币</v>
      </c>
      <c r="E11213" s="2">
        <v>38.308</v>
      </c>
      <c r="F11213" s="2">
        <v>-1175.77</v>
      </c>
      <c r="G11213" s="2">
        <v>-30.69</v>
      </c>
      <c r="H11213" s="2"/>
      <c r="I11213" s="2">
        <v>2655</v>
      </c>
      <c r="J11213" s="2">
        <v>26.55</v>
      </c>
      <c r="K11213" s="2">
        <v>0</v>
      </c>
      <c r="L11213" s="2">
        <v>100</v>
      </c>
      <c r="M11213" s="2" t="str">
        <f>"000603"</f>
        <v>000603</v>
      </c>
      <c r="N11213" s="2" t="str">
        <f>"0157472516"</f>
        <v>0157472516</v>
      </c>
      <c r="O11213" s="2" t="str">
        <f>"3830.77"</f>
        <v>3830.77</v>
      </c>
      <c r="P11213" s="2">
        <v>40</v>
      </c>
      <c r="Q11213" s="2">
        <f>P11213*B11213</f>
        <v>4000</v>
      </c>
      <c r="R11213" s="2">
        <f>(Q11213-O11213)/O11213*100</f>
        <v>4.41764971533138</v>
      </c>
    </row>
    <row r="11214" spans="1:18">
      <c r="A11214" s="2" t="str">
        <f>"大众交通"</f>
        <v>大众交通</v>
      </c>
      <c r="B11214" s="2">
        <v>100</v>
      </c>
      <c r="C11214" s="2">
        <v>100</v>
      </c>
      <c r="D11214" s="2" t="str">
        <f>"人民币"</f>
        <v>人民币</v>
      </c>
      <c r="E11214" s="2">
        <v>30.941</v>
      </c>
      <c r="F11214" s="2">
        <v>-1037.13</v>
      </c>
      <c r="G11214" s="2">
        <v>-33.52</v>
      </c>
      <c r="H11214" s="2"/>
      <c r="I11214" s="2">
        <v>2057</v>
      </c>
      <c r="J11214" s="2">
        <v>20.57</v>
      </c>
      <c r="K11214" s="2">
        <v>0</v>
      </c>
      <c r="L11214" s="2">
        <v>0</v>
      </c>
      <c r="M11214" s="2" t="str">
        <f>"600611"</f>
        <v>600611</v>
      </c>
      <c r="N11214" s="2" t="str">
        <f t="shared" ref="N11214:N11221" si="3348">"A453612732"</f>
        <v>A453612732</v>
      </c>
      <c r="O11214" s="2" t="str">
        <f>"3094.13"</f>
        <v>3094.13</v>
      </c>
      <c r="P11214" s="2">
        <v>28</v>
      </c>
      <c r="Q11214" s="2">
        <f>P11214*B11214</f>
        <v>2800</v>
      </c>
      <c r="R11214" s="2">
        <f>(Q11214-O11214)/O11214*100</f>
        <v>-9.50606470962759</v>
      </c>
    </row>
    <row r="11215" spans="1:18">
      <c r="A11215" s="2" t="str">
        <f>"中国中车"</f>
        <v>中国中车</v>
      </c>
      <c r="B11215" s="2">
        <v>100</v>
      </c>
      <c r="C11215" s="2">
        <v>100</v>
      </c>
      <c r="D11215" s="2" t="str">
        <f>"人民币"</f>
        <v>人民币</v>
      </c>
      <c r="E11215" s="2">
        <v>26.395</v>
      </c>
      <c r="F11215" s="2">
        <v>-631.5</v>
      </c>
      <c r="G11215" s="2">
        <v>-23.92</v>
      </c>
      <c r="H11215" s="2"/>
      <c r="I11215" s="2">
        <v>2008</v>
      </c>
      <c r="J11215" s="2">
        <v>20.08</v>
      </c>
      <c r="K11215" s="2">
        <v>0</v>
      </c>
      <c r="L11215" s="2">
        <v>100</v>
      </c>
      <c r="M11215" s="2" t="str">
        <f>"601766"</f>
        <v>601766</v>
      </c>
      <c r="N11215" s="2" t="str">
        <f>"A453612732"</f>
        <v>A453612732</v>
      </c>
      <c r="O11215" s="2" t="str">
        <f>"2639.50"</f>
        <v>2639.50</v>
      </c>
      <c r="P11215" s="2">
        <v>30</v>
      </c>
      <c r="Q11215" s="2">
        <f>P11215*B11215</f>
        <v>3000</v>
      </c>
      <c r="R11215" s="2">
        <f>(Q11215-O11215)/O11215*100</f>
        <v>13.6578897518469</v>
      </c>
    </row>
    <row r="11216" spans="1:18">
      <c r="A11216" s="2" t="s">
        <v>8</v>
      </c>
      <c r="B11216" s="2" t="s">
        <v>9</v>
      </c>
      <c r="C11216" s="4" t="s">
        <v>10</v>
      </c>
      <c r="D11216" s="4"/>
      <c r="E11216" s="4"/>
      <c r="F11216" s="2"/>
      <c r="G11216" s="2">
        <f>SUM(G11200:G11215)</f>
        <v>-178.38</v>
      </c>
      <c r="H11216" s="2"/>
      <c r="I11216" s="2"/>
      <c r="J11216" s="2"/>
      <c r="K11216" s="2"/>
      <c r="L11216" s="2"/>
      <c r="M11216" s="2"/>
      <c r="N11216" s="2"/>
      <c r="O11216" s="2"/>
      <c r="P11216" s="2"/>
      <c r="Q11216" s="2">
        <f>SUM(Q11200:Q11215)</f>
        <v>134800</v>
      </c>
      <c r="R11216" s="2"/>
    </row>
    <row r="11218" spans="1:18">
      <c r="A11218" s="2" t="str">
        <f>"农 产 品"</f>
        <v>农 产 品</v>
      </c>
      <c r="B11218" s="2">
        <v>200</v>
      </c>
      <c r="C11218" s="2">
        <v>200</v>
      </c>
      <c r="D11218" s="2" t="str">
        <f t="shared" ref="D11218:D11226" si="3349">"人民币"</f>
        <v>人民币</v>
      </c>
      <c r="E11218" s="2">
        <v>25.665</v>
      </c>
      <c r="F11218" s="2">
        <v>-601</v>
      </c>
      <c r="G11218" s="2">
        <v>-11.71</v>
      </c>
      <c r="H11218" s="2"/>
      <c r="I11218" s="2">
        <v>4532</v>
      </c>
      <c r="J11218" s="2">
        <v>22.66</v>
      </c>
      <c r="K11218" s="2">
        <v>0</v>
      </c>
      <c r="L11218" s="2">
        <v>0</v>
      </c>
      <c r="M11218" s="2" t="str">
        <f>"000061"</f>
        <v>000061</v>
      </c>
      <c r="N11218" s="2" t="str">
        <f>"0157472516"</f>
        <v>0157472516</v>
      </c>
      <c r="O11218" s="2" t="str">
        <f>"5133.00"</f>
        <v>5133.00</v>
      </c>
      <c r="P11218" s="2">
        <v>35</v>
      </c>
      <c r="Q11218" s="2">
        <f t="shared" ref="Q11218:Q11226" si="3350">P11218*B11218</f>
        <v>7000</v>
      </c>
      <c r="R11218" s="2">
        <f t="shared" ref="R11218:R11226" si="3351">(Q11218-O11218)/O11218*100</f>
        <v>36.3724917202416</v>
      </c>
    </row>
    <row r="11219" spans="1:18">
      <c r="A11219" s="2" t="str">
        <f>"北京城建"</f>
        <v>北京城建</v>
      </c>
      <c r="B11219" s="2">
        <v>200</v>
      </c>
      <c r="C11219" s="2">
        <v>200</v>
      </c>
      <c r="D11219" s="2" t="str">
        <f>"人民币"</f>
        <v>人民币</v>
      </c>
      <c r="E11219" s="2">
        <v>24.605</v>
      </c>
      <c r="F11219" s="2">
        <v>-394.99</v>
      </c>
      <c r="G11219" s="2">
        <v>-8.03</v>
      </c>
      <c r="H11219" s="2"/>
      <c r="I11219" s="2">
        <v>4526</v>
      </c>
      <c r="J11219" s="2">
        <v>22.63</v>
      </c>
      <c r="K11219" s="2">
        <v>0</v>
      </c>
      <c r="L11219" s="2">
        <v>0</v>
      </c>
      <c r="M11219" s="2" t="str">
        <f>"600266"</f>
        <v>600266</v>
      </c>
      <c r="N11219" s="2" t="str">
        <f>"A453612732"</f>
        <v>A453612732</v>
      </c>
      <c r="O11219" s="2" t="str">
        <f>"4920.99"</f>
        <v>4920.99</v>
      </c>
      <c r="P11219" s="2">
        <v>28</v>
      </c>
      <c r="Q11219" s="2">
        <f>P11219*B11219</f>
        <v>5600</v>
      </c>
      <c r="R11219" s="2">
        <f>(Q11219-O11219)/O11219*100</f>
        <v>13.7982397850839</v>
      </c>
    </row>
    <row r="11220" spans="1:18">
      <c r="A11220" s="2" t="str">
        <f>"上汽集团"</f>
        <v>上汽集团</v>
      </c>
      <c r="B11220" s="2">
        <v>200</v>
      </c>
      <c r="C11220" s="2">
        <v>200</v>
      </c>
      <c r="D11220" s="2" t="str">
        <f>"人民币"</f>
        <v>人民币</v>
      </c>
      <c r="E11220" s="2">
        <v>24.736</v>
      </c>
      <c r="F11220" s="2">
        <v>-449.12</v>
      </c>
      <c r="G11220" s="2">
        <v>-9.08</v>
      </c>
      <c r="H11220" s="2"/>
      <c r="I11220" s="2">
        <v>4498</v>
      </c>
      <c r="J11220" s="2">
        <v>22.49</v>
      </c>
      <c r="K11220" s="2">
        <v>0</v>
      </c>
      <c r="L11220" s="2">
        <v>0</v>
      </c>
      <c r="M11220" s="2" t="str">
        <f>"600104"</f>
        <v>600104</v>
      </c>
      <c r="N11220" s="2" t="str">
        <f>"A453612732"</f>
        <v>A453612732</v>
      </c>
      <c r="O11220" s="2" t="str">
        <f>"4947.12"</f>
        <v>4947.12</v>
      </c>
      <c r="P11220" s="2">
        <v>35</v>
      </c>
      <c r="Q11220" s="2">
        <f>P11220*B11220</f>
        <v>7000</v>
      </c>
      <c r="R11220" s="2">
        <f>(Q11220-O11220)/O11220*100</f>
        <v>41.4964666310904</v>
      </c>
    </row>
    <row r="11221" spans="1:18">
      <c r="A11221" s="2" t="str">
        <f>"中海集运"</f>
        <v>中海集运</v>
      </c>
      <c r="B11221" s="2">
        <v>400</v>
      </c>
      <c r="C11221" s="2">
        <v>400</v>
      </c>
      <c r="D11221" s="2" t="str">
        <f>"人民币"</f>
        <v>人民币</v>
      </c>
      <c r="E11221" s="2">
        <v>9.099</v>
      </c>
      <c r="F11221" s="2">
        <v>-167.68</v>
      </c>
      <c r="G11221" s="2">
        <v>-4.6</v>
      </c>
      <c r="H11221" s="2"/>
      <c r="I11221" s="2">
        <v>3472</v>
      </c>
      <c r="J11221" s="2">
        <v>8.68</v>
      </c>
      <c r="K11221" s="2">
        <v>0</v>
      </c>
      <c r="L11221" s="2">
        <v>0</v>
      </c>
      <c r="M11221" s="2" t="str">
        <f>"601866"</f>
        <v>601866</v>
      </c>
      <c r="N11221" s="2" t="str">
        <f>"A453612732"</f>
        <v>A453612732</v>
      </c>
      <c r="O11221" s="2" t="str">
        <f>"3639.68"</f>
        <v>3639.68</v>
      </c>
      <c r="P11221" s="2">
        <v>12</v>
      </c>
      <c r="Q11221" s="2">
        <f>P11221*B11221</f>
        <v>4800</v>
      </c>
      <c r="R11221" s="2">
        <f>(Q11221-O11221)/O11221*100</f>
        <v>31.8797256901706</v>
      </c>
    </row>
    <row r="11222" spans="1:18">
      <c r="A11222" s="2" t="str">
        <f>"中航军B"</f>
        <v>中航军B</v>
      </c>
      <c r="B11222" s="2">
        <v>3000</v>
      </c>
      <c r="C11222" s="2">
        <v>3000</v>
      </c>
      <c r="D11222" s="2" t="str">
        <f>"人民币"</f>
        <v>人民币</v>
      </c>
      <c r="E11222" s="2">
        <v>0.972</v>
      </c>
      <c r="F11222" s="2">
        <v>-62</v>
      </c>
      <c r="G11222" s="2">
        <v>-2.16</v>
      </c>
      <c r="H11222" s="2"/>
      <c r="I11222" s="2">
        <v>2853</v>
      </c>
      <c r="J11222" s="2">
        <v>0.951</v>
      </c>
      <c r="K11222" s="2">
        <v>0</v>
      </c>
      <c r="L11222" s="2">
        <v>0</v>
      </c>
      <c r="M11222" s="2" t="str">
        <f>"150222"</f>
        <v>150222</v>
      </c>
      <c r="N11222" s="2" t="str">
        <f>"0157472516"</f>
        <v>0157472516</v>
      </c>
      <c r="O11222" s="2" t="str">
        <f>"2915.00"</f>
        <v>2915.00</v>
      </c>
      <c r="P11222" s="2">
        <v>1.1</v>
      </c>
      <c r="Q11222" s="2">
        <f>P11222*B11222</f>
        <v>3300</v>
      </c>
      <c r="R11222" s="2">
        <f>(Q11222-O11222)/O11222*100</f>
        <v>13.2075471698113</v>
      </c>
    </row>
    <row r="11223" spans="1:18">
      <c r="A11223" s="2" t="str">
        <f>"华贸物流"</f>
        <v>华贸物流</v>
      </c>
      <c r="B11223" s="2">
        <v>200</v>
      </c>
      <c r="C11223" s="2">
        <v>200</v>
      </c>
      <c r="D11223" s="2" t="str">
        <f>"人民币"</f>
        <v>人民币</v>
      </c>
      <c r="E11223" s="2">
        <v>16.576</v>
      </c>
      <c r="F11223" s="2">
        <v>-473.12</v>
      </c>
      <c r="G11223" s="2">
        <v>-14.27</v>
      </c>
      <c r="H11223" s="2"/>
      <c r="I11223" s="2">
        <v>2842</v>
      </c>
      <c r="J11223" s="2">
        <v>14.21</v>
      </c>
      <c r="K11223" s="2">
        <v>0</v>
      </c>
      <c r="L11223" s="2">
        <v>0</v>
      </c>
      <c r="M11223" s="2" t="str">
        <f>"603128"</f>
        <v>603128</v>
      </c>
      <c r="N11223" s="2" t="str">
        <f t="shared" ref="N11223:N11226" si="3352">"A453612732"</f>
        <v>A453612732</v>
      </c>
      <c r="O11223" s="2" t="str">
        <f>"3315.12"</f>
        <v>3315.12</v>
      </c>
      <c r="P11223" s="2">
        <v>20</v>
      </c>
      <c r="Q11223" s="2">
        <f>P11223*B11223</f>
        <v>4000</v>
      </c>
      <c r="R11223" s="2">
        <f>(Q11223-O11223)/O11223*100</f>
        <v>20.6592823185888</v>
      </c>
    </row>
    <row r="11224" spans="1:18">
      <c r="A11224" s="2" t="str">
        <f>"盛达矿业"</f>
        <v>盛达矿业</v>
      </c>
      <c r="B11224" s="2">
        <v>100</v>
      </c>
      <c r="C11224" s="2">
        <v>100</v>
      </c>
      <c r="D11224" s="2" t="str">
        <f>"人民币"</f>
        <v>人民币</v>
      </c>
      <c r="E11224" s="2">
        <v>38.308</v>
      </c>
      <c r="F11224" s="2">
        <v>-1175.77</v>
      </c>
      <c r="G11224" s="2">
        <v>-30.69</v>
      </c>
      <c r="H11224" s="2"/>
      <c r="I11224" s="2">
        <v>2655</v>
      </c>
      <c r="J11224" s="2">
        <v>26.55</v>
      </c>
      <c r="K11224" s="2">
        <v>0</v>
      </c>
      <c r="L11224" s="2">
        <v>100</v>
      </c>
      <c r="M11224" s="2" t="str">
        <f>"000603"</f>
        <v>000603</v>
      </c>
      <c r="N11224" s="2" t="str">
        <f>"0157472516"</f>
        <v>0157472516</v>
      </c>
      <c r="O11224" s="2" t="str">
        <f>"3830.77"</f>
        <v>3830.77</v>
      </c>
      <c r="P11224" s="2">
        <v>40</v>
      </c>
      <c r="Q11224" s="2">
        <f>P11224*B11224</f>
        <v>4000</v>
      </c>
      <c r="R11224" s="2">
        <f>(Q11224-O11224)/O11224*100</f>
        <v>4.41764971533138</v>
      </c>
    </row>
    <row r="11225" spans="1:18">
      <c r="A11225" s="2" t="str">
        <f>"大众交通"</f>
        <v>大众交通</v>
      </c>
      <c r="B11225" s="2">
        <v>100</v>
      </c>
      <c r="C11225" s="2">
        <v>100</v>
      </c>
      <c r="D11225" s="2" t="str">
        <f>"人民币"</f>
        <v>人民币</v>
      </c>
      <c r="E11225" s="2">
        <v>30.941</v>
      </c>
      <c r="F11225" s="2">
        <v>-1037.13</v>
      </c>
      <c r="G11225" s="2">
        <v>-33.52</v>
      </c>
      <c r="H11225" s="2"/>
      <c r="I11225" s="2">
        <v>2057</v>
      </c>
      <c r="J11225" s="2">
        <v>20.57</v>
      </c>
      <c r="K11225" s="2">
        <v>0</v>
      </c>
      <c r="L11225" s="2">
        <v>0</v>
      </c>
      <c r="M11225" s="2" t="str">
        <f>"600611"</f>
        <v>600611</v>
      </c>
      <c r="N11225" s="2" t="str">
        <f>"A453612732"</f>
        <v>A453612732</v>
      </c>
      <c r="O11225" s="2" t="str">
        <f>"3094.13"</f>
        <v>3094.13</v>
      </c>
      <c r="P11225" s="2">
        <v>28</v>
      </c>
      <c r="Q11225" s="2">
        <f>P11225*B11225</f>
        <v>2800</v>
      </c>
      <c r="R11225" s="2">
        <f>(Q11225-O11225)/O11225*100</f>
        <v>-9.50606470962759</v>
      </c>
    </row>
    <row r="11226" spans="1:18">
      <c r="A11226" s="2" t="str">
        <f>"中国中车"</f>
        <v>中国中车</v>
      </c>
      <c r="B11226" s="2">
        <v>100</v>
      </c>
      <c r="C11226" s="2">
        <v>100</v>
      </c>
      <c r="D11226" s="2" t="str">
        <f>"人民币"</f>
        <v>人民币</v>
      </c>
      <c r="E11226" s="2">
        <v>26.395</v>
      </c>
      <c r="F11226" s="2">
        <v>-631.5</v>
      </c>
      <c r="G11226" s="2">
        <v>-23.92</v>
      </c>
      <c r="H11226" s="2"/>
      <c r="I11226" s="2">
        <v>2008</v>
      </c>
      <c r="J11226" s="2">
        <v>20.08</v>
      </c>
      <c r="K11226" s="2">
        <v>0</v>
      </c>
      <c r="L11226" s="2">
        <v>100</v>
      </c>
      <c r="M11226" s="2" t="str">
        <f>"601766"</f>
        <v>601766</v>
      </c>
      <c r="N11226" s="2" t="str">
        <f>"A453612732"</f>
        <v>A453612732</v>
      </c>
      <c r="O11226" s="2" t="str">
        <f>"2639.50"</f>
        <v>2639.50</v>
      </c>
      <c r="P11226" s="2">
        <v>30</v>
      </c>
      <c r="Q11226" s="2">
        <f>P11226*B11226</f>
        <v>3000</v>
      </c>
      <c r="R11226" s="2">
        <f>(Q11226-O11226)/O11226*100</f>
        <v>13.6578897518469</v>
      </c>
    </row>
    <row r="11227" spans="1:18">
      <c r="A11227" s="2" t="s">
        <v>8</v>
      </c>
      <c r="B11227" s="2" t="s">
        <v>9</v>
      </c>
      <c r="C11227" s="4" t="s">
        <v>10</v>
      </c>
      <c r="D11227" s="4"/>
      <c r="E11227" s="4"/>
      <c r="F11227" s="2"/>
      <c r="G11227" s="2">
        <f>SUM(G11211:G11226)</f>
        <v>-420.92</v>
      </c>
      <c r="H11227" s="2"/>
      <c r="I11227" s="2"/>
      <c r="J11227" s="2"/>
      <c r="K11227" s="2"/>
      <c r="L11227" s="2"/>
      <c r="M11227" s="2"/>
      <c r="N11227" s="2"/>
      <c r="O11227" s="2"/>
      <c r="P11227" s="2"/>
      <c r="Q11227" s="2">
        <f>SUM(Q11211:Q11226)</f>
        <v>193400</v>
      </c>
      <c r="R11227" s="2"/>
    </row>
    <row r="11228" customFormat="1" spans="3:8">
      <c r="C11228" s="5"/>
      <c r="D11228" s="5"/>
      <c r="E11228" s="5"/>
      <c r="H11228" s="6">
        <v>42257</v>
      </c>
    </row>
    <row r="11229" customFormat="1" spans="10:10">
      <c r="J11229" s="6">
        <f>H11228+1</f>
        <v>42258</v>
      </c>
    </row>
    <row r="11230" customFormat="1" spans="2:11">
      <c r="B11230" t="s">
        <v>11</v>
      </c>
      <c r="K11230" s="7">
        <f ca="1">NOW()</f>
        <v>42259.9654398148</v>
      </c>
    </row>
    <row r="11231" customFormat="1" spans="9:9">
      <c r="I11231" t="e">
        <f>D11223+1</f>
        <v>#VALUE!</v>
      </c>
    </row>
    <row r="11232" customFormat="1"/>
    <row r="11233" spans="1:18">
      <c r="A11233" s="2" t="s">
        <v>0</v>
      </c>
      <c r="B11233" s="2" t="str">
        <f>"证券数量"</f>
        <v>证券数量</v>
      </c>
      <c r="C11233" s="2" t="s">
        <v>1</v>
      </c>
      <c r="D11233" s="2" t="str">
        <f>"价格币种"</f>
        <v>价格币种</v>
      </c>
      <c r="E11233" s="2" t="str">
        <f>"成本价"</f>
        <v>成本价</v>
      </c>
      <c r="F11233" s="2" t="str">
        <f>"浮动盈亏"</f>
        <v>浮动盈亏</v>
      </c>
      <c r="G11233" s="2" t="str">
        <f>"盈亏比例(%)"</f>
        <v>盈亏比例(%)</v>
      </c>
      <c r="H11233" s="2" t="str">
        <f>"折算汇率"</f>
        <v>折算汇率</v>
      </c>
      <c r="I11233" s="2" t="str">
        <f>"最新市值"</f>
        <v>最新市值</v>
      </c>
      <c r="J11233" s="2" t="str">
        <f>"当前价"</f>
        <v>当前价</v>
      </c>
      <c r="K11233" s="2" t="str">
        <f>"今买数量"</f>
        <v>今买数量</v>
      </c>
      <c r="L11233" s="2" t="str">
        <f>"今卖数量"</f>
        <v>今卖数量</v>
      </c>
      <c r="M11233" s="2" t="str">
        <f>"证券代码"</f>
        <v>证券代码</v>
      </c>
      <c r="N11233" s="2" t="str">
        <f>"股东代码"</f>
        <v>股东代码</v>
      </c>
      <c r="O11233" s="2" t="str">
        <f>"成本金额"</f>
        <v>成本金额</v>
      </c>
      <c r="P11233" s="2" t="s">
        <v>2</v>
      </c>
      <c r="Q11233" s="2"/>
      <c r="R11233" s="2" t="s">
        <v>3</v>
      </c>
    </row>
    <row r="11234" spans="1:18">
      <c r="A11234" s="2" t="s">
        <v>4</v>
      </c>
      <c r="B11234" s="9" t="s">
        <v>5</v>
      </c>
      <c r="C11234" s="9" t="s">
        <v>5</v>
      </c>
      <c r="D11234" s="2" t="str">
        <f t="shared" ref="D11234:D11249" si="3353">"人民币"</f>
        <v>人民币</v>
      </c>
      <c r="E11234" s="2">
        <v>19.758</v>
      </c>
      <c r="F11234" s="2">
        <v>-1294.53</v>
      </c>
      <c r="G11234" s="2">
        <v>-8.19</v>
      </c>
      <c r="H11234" s="9" t="s">
        <v>6</v>
      </c>
      <c r="I11234" s="2">
        <v>14512</v>
      </c>
      <c r="J11234" s="2">
        <v>18.14</v>
      </c>
      <c r="K11234" s="2">
        <v>0</v>
      </c>
      <c r="L11234" s="2">
        <v>0</v>
      </c>
      <c r="M11234" s="2" t="str">
        <f>"000936"</f>
        <v>000936</v>
      </c>
      <c r="N11234" s="2" t="str">
        <f t="shared" ref="N11234:N11237" si="3354">"0157472516"</f>
        <v>0157472516</v>
      </c>
      <c r="O11234" s="2" t="str">
        <f>"15806.53"</f>
        <v>15806.53</v>
      </c>
      <c r="P11234" s="2">
        <v>30</v>
      </c>
      <c r="Q11234" s="2">
        <f t="shared" ref="Q11234:Q11249" si="3355">P11234*B11234</f>
        <v>24000</v>
      </c>
      <c r="R11234" s="2">
        <f t="shared" ref="R11234:R11249" si="3356">(Q11234-O11234)/O11234*100</f>
        <v>51.835981711356</v>
      </c>
    </row>
    <row r="11235" spans="1:18">
      <c r="A11235" s="2" t="str">
        <f>"创业板B"</f>
        <v>创业板B</v>
      </c>
      <c r="B11235" s="2">
        <v>10000</v>
      </c>
      <c r="C11235" s="2">
        <v>10000</v>
      </c>
      <c r="D11235" s="2" t="str">
        <f>"人民币"</f>
        <v>人民币</v>
      </c>
      <c r="E11235" s="2">
        <v>1.116</v>
      </c>
      <c r="F11235" s="2">
        <v>-927.5</v>
      </c>
      <c r="G11235" s="2">
        <v>-8.33</v>
      </c>
      <c r="H11235" s="2"/>
      <c r="I11235" s="2">
        <v>10230</v>
      </c>
      <c r="J11235" s="2">
        <v>1.023</v>
      </c>
      <c r="K11235" s="2">
        <v>0</v>
      </c>
      <c r="L11235" s="2">
        <v>0</v>
      </c>
      <c r="M11235" s="2" t="str">
        <f>"150153"</f>
        <v>150153</v>
      </c>
      <c r="N11235" s="2" t="str">
        <f>"0157472516"</f>
        <v>0157472516</v>
      </c>
      <c r="O11235" s="2" t="str">
        <f>"11157.50"</f>
        <v>11157.50</v>
      </c>
      <c r="P11235" s="2">
        <v>1.3</v>
      </c>
      <c r="Q11235" s="2">
        <f>P11235*B11235</f>
        <v>13000</v>
      </c>
      <c r="R11235" s="2">
        <f>(Q11235-O11235)/O11235*100</f>
        <v>16.5135559041004</v>
      </c>
    </row>
    <row r="11236" spans="1:18">
      <c r="A11236" s="2" t="s">
        <v>7</v>
      </c>
      <c r="B11236" s="2">
        <v>600</v>
      </c>
      <c r="C11236" s="2">
        <v>600</v>
      </c>
      <c r="D11236" s="2" t="str">
        <f>"人民币"</f>
        <v>人民币</v>
      </c>
      <c r="E11236" s="2">
        <v>17.548</v>
      </c>
      <c r="F11236" s="2">
        <v>-310.88</v>
      </c>
      <c r="G11236" s="2">
        <v>-2.95</v>
      </c>
      <c r="H11236" s="2"/>
      <c r="I11236" s="2">
        <v>10218</v>
      </c>
      <c r="J11236" s="2">
        <v>17.03</v>
      </c>
      <c r="K11236" s="2">
        <v>0</v>
      </c>
      <c r="L11236" s="2">
        <v>0</v>
      </c>
      <c r="M11236" s="2" t="str">
        <f>"600008"</f>
        <v>600008</v>
      </c>
      <c r="N11236" s="2" t="str">
        <f t="shared" ref="N11236:N11239" si="3357">"A453612732"</f>
        <v>A453612732</v>
      </c>
      <c r="O11236" s="2" t="str">
        <f>"10528.88"</f>
        <v>10528.88</v>
      </c>
      <c r="P11236" s="2">
        <v>25</v>
      </c>
      <c r="Q11236" s="2">
        <f>P11236*B11236</f>
        <v>15000</v>
      </c>
      <c r="R11236" s="2">
        <f>(Q11236-O11236)/O11236*100</f>
        <v>42.4652954540274</v>
      </c>
    </row>
    <row r="11237" spans="1:18">
      <c r="A11237" s="2" t="str">
        <f>"华英农业"</f>
        <v>华英农业</v>
      </c>
      <c r="B11237" s="2">
        <v>600</v>
      </c>
      <c r="C11237" s="2">
        <v>300</v>
      </c>
      <c r="D11237" s="2" t="str">
        <f>"人民币"</f>
        <v>人民币</v>
      </c>
      <c r="E11237" s="2">
        <v>14.948</v>
      </c>
      <c r="F11237" s="2">
        <v>-418.66</v>
      </c>
      <c r="G11237" s="2">
        <v>-4.67</v>
      </c>
      <c r="H11237" s="2"/>
      <c r="I11237" s="2">
        <v>8550</v>
      </c>
      <c r="J11237" s="2">
        <v>14.25</v>
      </c>
      <c r="K11237" s="2">
        <v>300</v>
      </c>
      <c r="L11237" s="2">
        <v>0</v>
      </c>
      <c r="M11237" s="2" t="str">
        <f>"002321"</f>
        <v>002321</v>
      </c>
      <c r="N11237" s="2" t="str">
        <f>"0157472516"</f>
        <v>0157472516</v>
      </c>
      <c r="O11237" s="2" t="str">
        <f>"8968.66"</f>
        <v>8968.66</v>
      </c>
      <c r="P11237" s="2">
        <v>25</v>
      </c>
      <c r="Q11237" s="2">
        <f>P11237*B11237</f>
        <v>15000</v>
      </c>
      <c r="R11237" s="2">
        <f>(Q11237-O11237)/O11237*100</f>
        <v>67.2490650777262</v>
      </c>
    </row>
    <row r="11238" spans="1:18">
      <c r="A11238" s="2" t="str">
        <f>"*ST阳化"</f>
        <v>*ST阳化</v>
      </c>
      <c r="B11238" s="2">
        <v>900</v>
      </c>
      <c r="C11238" s="2">
        <v>600</v>
      </c>
      <c r="D11238" s="2" t="str">
        <f>"人民币"</f>
        <v>人民币</v>
      </c>
      <c r="E11238" s="2">
        <v>7.599</v>
      </c>
      <c r="F11238" s="2">
        <v>-80.2</v>
      </c>
      <c r="G11238" s="2">
        <v>-1.17</v>
      </c>
      <c r="H11238" s="2"/>
      <c r="I11238" s="2">
        <v>6759</v>
      </c>
      <c r="J11238" s="2">
        <v>7.51</v>
      </c>
      <c r="K11238" s="2">
        <v>300</v>
      </c>
      <c r="L11238" s="2">
        <v>0</v>
      </c>
      <c r="M11238" s="2" t="str">
        <f>"600691"</f>
        <v>600691</v>
      </c>
      <c r="N11238" s="2" t="str">
        <f>"A453612732"</f>
        <v>A453612732</v>
      </c>
      <c r="O11238" s="2" t="str">
        <f>"6839.20"</f>
        <v>6839.20</v>
      </c>
      <c r="P11238" s="2">
        <v>11</v>
      </c>
      <c r="Q11238" s="2">
        <f>P11238*B11238</f>
        <v>9900</v>
      </c>
      <c r="R11238" s="2">
        <f>(Q11238-O11238)/O11238*100</f>
        <v>44.7537723710376</v>
      </c>
    </row>
    <row r="11239" spans="1:18">
      <c r="A11239" s="2" t="str">
        <f>"雪峰科技"</f>
        <v>雪峰科技</v>
      </c>
      <c r="B11239" s="2">
        <v>200</v>
      </c>
      <c r="C11239" s="2">
        <v>100</v>
      </c>
      <c r="D11239" s="2" t="str">
        <f>"人民币"</f>
        <v>人民币</v>
      </c>
      <c r="E11239" s="2">
        <v>37.898</v>
      </c>
      <c r="F11239" s="2">
        <v>-1239.59</v>
      </c>
      <c r="G11239" s="2">
        <v>-16.35</v>
      </c>
      <c r="H11239" s="2"/>
      <c r="I11239" s="2">
        <v>6340</v>
      </c>
      <c r="J11239" s="2">
        <v>31.7</v>
      </c>
      <c r="K11239" s="2">
        <v>100</v>
      </c>
      <c r="L11239" s="2">
        <v>0</v>
      </c>
      <c r="M11239" s="2" t="str">
        <f>"603227"</f>
        <v>603227</v>
      </c>
      <c r="N11239" s="2" t="str">
        <f>"A453612732"</f>
        <v>A453612732</v>
      </c>
      <c r="O11239" s="2" t="str">
        <f>"7579.59"</f>
        <v>7579.59</v>
      </c>
      <c r="P11239" s="2">
        <v>42</v>
      </c>
      <c r="Q11239" s="2">
        <f>P11239*B11239</f>
        <v>8400</v>
      </c>
      <c r="R11239" s="2">
        <f>(Q11239-O11239)/O11239*100</f>
        <v>10.8239363870605</v>
      </c>
    </row>
    <row r="11240" spans="1:18">
      <c r="A11240" s="2" t="str">
        <f>"三花股份"</f>
        <v>三花股份</v>
      </c>
      <c r="B11240" s="2">
        <v>400</v>
      </c>
      <c r="C11240" s="2">
        <v>400</v>
      </c>
      <c r="D11240" s="2" t="str">
        <f>"人民币"</f>
        <v>人民币</v>
      </c>
      <c r="E11240" s="2">
        <v>13.737</v>
      </c>
      <c r="F11240" s="2">
        <v>69.25</v>
      </c>
      <c r="G11240" s="2">
        <v>1.26</v>
      </c>
      <c r="H11240" s="2"/>
      <c r="I11240" s="2">
        <v>5564</v>
      </c>
      <c r="J11240" s="2">
        <v>13.91</v>
      </c>
      <c r="K11240" s="2">
        <v>0</v>
      </c>
      <c r="L11240" s="2">
        <v>0</v>
      </c>
      <c r="M11240" s="2" t="str">
        <f>"002050"</f>
        <v>002050</v>
      </c>
      <c r="N11240" s="2" t="str">
        <f t="shared" ref="N11240:N11245" si="3358">"0157472516"</f>
        <v>0157472516</v>
      </c>
      <c r="O11240" s="2" t="str">
        <f>"5494.75"</f>
        <v>5494.75</v>
      </c>
      <c r="P11240" s="2">
        <v>20</v>
      </c>
      <c r="Q11240" s="2">
        <f>P11240*B11240</f>
        <v>8000</v>
      </c>
      <c r="R11240" s="2">
        <f>(Q11240-O11240)/O11240*100</f>
        <v>45.5935210883116</v>
      </c>
    </row>
    <row r="11241" spans="1:18">
      <c r="A11241" s="2" t="str">
        <f>"农 产 品"</f>
        <v>农 产 品</v>
      </c>
      <c r="B11241" s="2">
        <v>200</v>
      </c>
      <c r="C11241" s="2">
        <v>200</v>
      </c>
      <c r="D11241" s="2" t="str">
        <f>"人民币"</f>
        <v>人民币</v>
      </c>
      <c r="E11241" s="2">
        <v>25.665</v>
      </c>
      <c r="F11241" s="2">
        <v>-601</v>
      </c>
      <c r="G11241" s="2">
        <v>-11.71</v>
      </c>
      <c r="H11241" s="2"/>
      <c r="I11241" s="2">
        <v>4532</v>
      </c>
      <c r="J11241" s="2">
        <v>22.66</v>
      </c>
      <c r="K11241" s="2">
        <v>0</v>
      </c>
      <c r="L11241" s="2">
        <v>0</v>
      </c>
      <c r="M11241" s="2" t="str">
        <f>"000061"</f>
        <v>000061</v>
      </c>
      <c r="N11241" s="2" t="str">
        <f>"0157472516"</f>
        <v>0157472516</v>
      </c>
      <c r="O11241" s="2" t="str">
        <f>"5133.00"</f>
        <v>5133.00</v>
      </c>
      <c r="P11241" s="2">
        <v>35</v>
      </c>
      <c r="Q11241" s="2">
        <f>P11241*B11241</f>
        <v>7000</v>
      </c>
      <c r="R11241" s="2">
        <f>(Q11241-O11241)/O11241*100</f>
        <v>36.3724917202416</v>
      </c>
    </row>
    <row r="11242" spans="1:18">
      <c r="A11242" s="2" t="str">
        <f>"北京城建"</f>
        <v>北京城建</v>
      </c>
      <c r="B11242" s="2">
        <v>200</v>
      </c>
      <c r="C11242" s="2">
        <v>200</v>
      </c>
      <c r="D11242" s="2" t="str">
        <f>"人民币"</f>
        <v>人民币</v>
      </c>
      <c r="E11242" s="2">
        <v>24.605</v>
      </c>
      <c r="F11242" s="2">
        <v>-394.99</v>
      </c>
      <c r="G11242" s="2">
        <v>-8.03</v>
      </c>
      <c r="H11242" s="2"/>
      <c r="I11242" s="2">
        <v>4526</v>
      </c>
      <c r="J11242" s="2">
        <v>22.63</v>
      </c>
      <c r="K11242" s="2">
        <v>0</v>
      </c>
      <c r="L11242" s="2">
        <v>0</v>
      </c>
      <c r="M11242" s="2" t="str">
        <f>"600266"</f>
        <v>600266</v>
      </c>
      <c r="N11242" s="2" t="str">
        <f t="shared" ref="N11242:N11244" si="3359">"A453612732"</f>
        <v>A453612732</v>
      </c>
      <c r="O11242" s="2" t="str">
        <f>"4920.99"</f>
        <v>4920.99</v>
      </c>
      <c r="P11242" s="2">
        <v>28</v>
      </c>
      <c r="Q11242" s="2">
        <f>P11242*B11242</f>
        <v>5600</v>
      </c>
      <c r="R11242" s="2">
        <f>(Q11242-O11242)/O11242*100</f>
        <v>13.7982397850839</v>
      </c>
    </row>
    <row r="11243" spans="1:18">
      <c r="A11243" s="2" t="str">
        <f>"上汽集团"</f>
        <v>上汽集团</v>
      </c>
      <c r="B11243" s="2">
        <v>200</v>
      </c>
      <c r="C11243" s="2">
        <v>200</v>
      </c>
      <c r="D11243" s="2" t="str">
        <f>"人民币"</f>
        <v>人民币</v>
      </c>
      <c r="E11243" s="2">
        <v>24.736</v>
      </c>
      <c r="F11243" s="2">
        <v>-449.12</v>
      </c>
      <c r="G11243" s="2">
        <v>-9.08</v>
      </c>
      <c r="H11243" s="2"/>
      <c r="I11243" s="2">
        <v>4498</v>
      </c>
      <c r="J11243" s="2">
        <v>22.49</v>
      </c>
      <c r="K11243" s="2">
        <v>0</v>
      </c>
      <c r="L11243" s="2">
        <v>0</v>
      </c>
      <c r="M11243" s="2" t="str">
        <f>"600104"</f>
        <v>600104</v>
      </c>
      <c r="N11243" s="2" t="str">
        <f>"A453612732"</f>
        <v>A453612732</v>
      </c>
      <c r="O11243" s="2" t="str">
        <f>"4947.12"</f>
        <v>4947.12</v>
      </c>
      <c r="P11243" s="2">
        <v>35</v>
      </c>
      <c r="Q11243" s="2">
        <f>P11243*B11243</f>
        <v>7000</v>
      </c>
      <c r="R11243" s="2">
        <f>(Q11243-O11243)/O11243*100</f>
        <v>41.4964666310904</v>
      </c>
    </row>
    <row r="11244" spans="1:18">
      <c r="A11244" s="2" t="str">
        <f>"中海集运"</f>
        <v>中海集运</v>
      </c>
      <c r="B11244" s="2">
        <v>400</v>
      </c>
      <c r="C11244" s="2">
        <v>400</v>
      </c>
      <c r="D11244" s="2" t="str">
        <f>"人民币"</f>
        <v>人民币</v>
      </c>
      <c r="E11244" s="2">
        <v>9.099</v>
      </c>
      <c r="F11244" s="2">
        <v>-167.68</v>
      </c>
      <c r="G11244" s="2">
        <v>-4.6</v>
      </c>
      <c r="H11244" s="2"/>
      <c r="I11244" s="2">
        <v>3472</v>
      </c>
      <c r="J11244" s="2">
        <v>8.68</v>
      </c>
      <c r="K11244" s="2">
        <v>0</v>
      </c>
      <c r="L11244" s="2">
        <v>0</v>
      </c>
      <c r="M11244" s="2" t="str">
        <f>"601866"</f>
        <v>601866</v>
      </c>
      <c r="N11244" s="2" t="str">
        <f>"A453612732"</f>
        <v>A453612732</v>
      </c>
      <c r="O11244" s="2" t="str">
        <f>"3639.68"</f>
        <v>3639.68</v>
      </c>
      <c r="P11244" s="2">
        <v>12</v>
      </c>
      <c r="Q11244" s="2">
        <f>P11244*B11244</f>
        <v>4800</v>
      </c>
      <c r="R11244" s="2">
        <f>(Q11244-O11244)/O11244*100</f>
        <v>31.8797256901706</v>
      </c>
    </row>
    <row r="11245" spans="1:18">
      <c r="A11245" s="2" t="str">
        <f>"中航军B"</f>
        <v>中航军B</v>
      </c>
      <c r="B11245" s="2">
        <v>3000</v>
      </c>
      <c r="C11245" s="2">
        <v>3000</v>
      </c>
      <c r="D11245" s="2" t="str">
        <f>"人民币"</f>
        <v>人民币</v>
      </c>
      <c r="E11245" s="2">
        <v>0.972</v>
      </c>
      <c r="F11245" s="2">
        <v>-62</v>
      </c>
      <c r="G11245" s="2">
        <v>-2.16</v>
      </c>
      <c r="H11245" s="2"/>
      <c r="I11245" s="2">
        <v>2853</v>
      </c>
      <c r="J11245" s="2">
        <v>0.951</v>
      </c>
      <c r="K11245" s="2">
        <v>0</v>
      </c>
      <c r="L11245" s="2">
        <v>0</v>
      </c>
      <c r="M11245" s="2" t="str">
        <f>"150222"</f>
        <v>150222</v>
      </c>
      <c r="N11245" s="2" t="str">
        <f>"0157472516"</f>
        <v>0157472516</v>
      </c>
      <c r="O11245" s="2" t="str">
        <f>"2915.00"</f>
        <v>2915.00</v>
      </c>
      <c r="P11245" s="2">
        <v>1.1</v>
      </c>
      <c r="Q11245" s="2">
        <f>P11245*B11245</f>
        <v>3300</v>
      </c>
      <c r="R11245" s="2">
        <f>(Q11245-O11245)/O11245*100</f>
        <v>13.2075471698113</v>
      </c>
    </row>
    <row r="11246" spans="1:18">
      <c r="A11246" s="2" t="str">
        <f>"华贸物流"</f>
        <v>华贸物流</v>
      </c>
      <c r="B11246" s="2">
        <v>200</v>
      </c>
      <c r="C11246" s="2">
        <v>200</v>
      </c>
      <c r="D11246" s="2" t="str">
        <f>"人民币"</f>
        <v>人民币</v>
      </c>
      <c r="E11246" s="2">
        <v>16.576</v>
      </c>
      <c r="F11246" s="2">
        <v>-473.12</v>
      </c>
      <c r="G11246" s="2">
        <v>-14.27</v>
      </c>
      <c r="H11246" s="2"/>
      <c r="I11246" s="2">
        <v>2842</v>
      </c>
      <c r="J11246" s="2">
        <v>14.21</v>
      </c>
      <c r="K11246" s="2">
        <v>0</v>
      </c>
      <c r="L11246" s="2">
        <v>0</v>
      </c>
      <c r="M11246" s="2" t="str">
        <f>"603128"</f>
        <v>603128</v>
      </c>
      <c r="N11246" s="2" t="str">
        <f t="shared" ref="N11246:N11249" si="3360">"A453612732"</f>
        <v>A453612732</v>
      </c>
      <c r="O11246" s="2" t="str">
        <f>"3315.12"</f>
        <v>3315.12</v>
      </c>
      <c r="P11246" s="2">
        <v>20</v>
      </c>
      <c r="Q11246" s="2">
        <f>P11246*B11246</f>
        <v>4000</v>
      </c>
      <c r="R11246" s="2">
        <f>(Q11246-O11246)/O11246*100</f>
        <v>20.6592823185888</v>
      </c>
    </row>
    <row r="11247" spans="1:18">
      <c r="A11247" s="2" t="str">
        <f>"盛达矿业"</f>
        <v>盛达矿业</v>
      </c>
      <c r="B11247" s="2">
        <v>100</v>
      </c>
      <c r="C11247" s="2">
        <v>100</v>
      </c>
      <c r="D11247" s="2" t="str">
        <f>"人民币"</f>
        <v>人民币</v>
      </c>
      <c r="E11247" s="2">
        <v>38.308</v>
      </c>
      <c r="F11247" s="2">
        <v>-1175.77</v>
      </c>
      <c r="G11247" s="2">
        <v>-30.69</v>
      </c>
      <c r="H11247" s="2"/>
      <c r="I11247" s="2">
        <v>2655</v>
      </c>
      <c r="J11247" s="2">
        <v>26.55</v>
      </c>
      <c r="K11247" s="2">
        <v>0</v>
      </c>
      <c r="L11247" s="2">
        <v>100</v>
      </c>
      <c r="M11247" s="2" t="str">
        <f>"000603"</f>
        <v>000603</v>
      </c>
      <c r="N11247" s="2" t="str">
        <f>"0157472516"</f>
        <v>0157472516</v>
      </c>
      <c r="O11247" s="2" t="str">
        <f>"3830.77"</f>
        <v>3830.77</v>
      </c>
      <c r="P11247" s="2">
        <v>40</v>
      </c>
      <c r="Q11247" s="2">
        <f>P11247*B11247</f>
        <v>4000</v>
      </c>
      <c r="R11247" s="2">
        <f>(Q11247-O11247)/O11247*100</f>
        <v>4.41764971533138</v>
      </c>
    </row>
    <row r="11248" spans="1:18">
      <c r="A11248" s="2" t="str">
        <f>"大众交通"</f>
        <v>大众交通</v>
      </c>
      <c r="B11248" s="2">
        <v>100</v>
      </c>
      <c r="C11248" s="2">
        <v>100</v>
      </c>
      <c r="D11248" s="2" t="str">
        <f>"人民币"</f>
        <v>人民币</v>
      </c>
      <c r="E11248" s="2">
        <v>30.941</v>
      </c>
      <c r="F11248" s="2">
        <v>-1037.13</v>
      </c>
      <c r="G11248" s="2">
        <v>-33.52</v>
      </c>
      <c r="H11248" s="2"/>
      <c r="I11248" s="2">
        <v>2057</v>
      </c>
      <c r="J11248" s="2">
        <v>20.57</v>
      </c>
      <c r="K11248" s="2">
        <v>0</v>
      </c>
      <c r="L11248" s="2">
        <v>0</v>
      </c>
      <c r="M11248" s="2" t="str">
        <f>"600611"</f>
        <v>600611</v>
      </c>
      <c r="N11248" s="2" t="str">
        <f>"A453612732"</f>
        <v>A453612732</v>
      </c>
      <c r="O11248" s="2" t="str">
        <f>"3094.13"</f>
        <v>3094.13</v>
      </c>
      <c r="P11248" s="2">
        <v>28</v>
      </c>
      <c r="Q11248" s="2">
        <f>P11248*B11248</f>
        <v>2800</v>
      </c>
      <c r="R11248" s="2">
        <f>(Q11248-O11248)/O11248*100</f>
        <v>-9.50606470962759</v>
      </c>
    </row>
    <row r="11249" spans="1:18">
      <c r="A11249" s="2" t="str">
        <f>"中国中车"</f>
        <v>中国中车</v>
      </c>
      <c r="B11249" s="2">
        <v>100</v>
      </c>
      <c r="C11249" s="2">
        <v>100</v>
      </c>
      <c r="D11249" s="2" t="str">
        <f>"人民币"</f>
        <v>人民币</v>
      </c>
      <c r="E11249" s="2">
        <v>26.395</v>
      </c>
      <c r="F11249" s="2">
        <v>-631.5</v>
      </c>
      <c r="G11249" s="2">
        <v>-23.92</v>
      </c>
      <c r="H11249" s="2"/>
      <c r="I11249" s="2">
        <v>2008</v>
      </c>
      <c r="J11249" s="2">
        <v>20.08</v>
      </c>
      <c r="K11249" s="2">
        <v>0</v>
      </c>
      <c r="L11249" s="2">
        <v>100</v>
      </c>
      <c r="M11249" s="2" t="str">
        <f>"601766"</f>
        <v>601766</v>
      </c>
      <c r="N11249" s="2" t="str">
        <f>"A453612732"</f>
        <v>A453612732</v>
      </c>
      <c r="O11249" s="2" t="str">
        <f>"2639.50"</f>
        <v>2639.50</v>
      </c>
      <c r="P11249" s="2">
        <v>30</v>
      </c>
      <c r="Q11249" s="2">
        <f>P11249*B11249</f>
        <v>3000</v>
      </c>
      <c r="R11249" s="2">
        <f>(Q11249-O11249)/O11249*100</f>
        <v>13.6578897518469</v>
      </c>
    </row>
    <row r="11250" spans="1:18">
      <c r="A11250" s="2" t="s">
        <v>8</v>
      </c>
      <c r="B11250" s="2" t="s">
        <v>9</v>
      </c>
      <c r="C11250" s="4" t="s">
        <v>10</v>
      </c>
      <c r="D11250" s="4"/>
      <c r="E11250" s="4"/>
      <c r="F11250" s="2"/>
      <c r="G11250" s="2">
        <f>SUM(G11234:G11249)</f>
        <v>-178.38</v>
      </c>
      <c r="H11250" s="2"/>
      <c r="I11250" s="2"/>
      <c r="J11250" s="2"/>
      <c r="K11250" s="2"/>
      <c r="L11250" s="2"/>
      <c r="M11250" s="2"/>
      <c r="N11250" s="2"/>
      <c r="O11250" s="2"/>
      <c r="P11250" s="2"/>
      <c r="Q11250" s="2">
        <f>SUM(Q11234:Q11249)</f>
        <v>134800</v>
      </c>
      <c r="R11250" s="2"/>
    </row>
    <row r="11251" customFormat="1" spans="3:8">
      <c r="C11251" s="5"/>
      <c r="D11251" s="5"/>
      <c r="E11251" s="5"/>
      <c r="H11251" s="6">
        <v>42257</v>
      </c>
    </row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spans="2:18">
      <c r="B11261" s="2" t="str">
        <f>"币种"</f>
        <v>币种</v>
      </c>
      <c r="C11261" s="2" t="str">
        <f>"余额"</f>
        <v>余额</v>
      </c>
      <c r="D11261" s="2" t="str">
        <f>"可用"</f>
        <v>可用</v>
      </c>
      <c r="E11261" s="2" t="str">
        <f>"可取"</f>
        <v>可取</v>
      </c>
      <c r="F11261" s="2" t="str">
        <f>"参考市值"</f>
        <v>参考市值</v>
      </c>
      <c r="G11261" s="2" t="str">
        <f>"资产"</f>
        <v>资产</v>
      </c>
      <c r="H11261" s="2" t="str">
        <f>"盈亏"</f>
        <v>盈亏</v>
      </c>
      <c r="I11261" s="2"/>
      <c r="J11261" s="2"/>
      <c r="K11261" s="2"/>
      <c r="L11261" s="2"/>
      <c r="M11261" s="2"/>
      <c r="N11261" s="2"/>
      <c r="O11261" s="2"/>
      <c r="P11261" s="2"/>
      <c r="Q11261" s="2"/>
      <c r="R11261" s="2"/>
    </row>
    <row r="11262" spans="2:18">
      <c r="B11262" s="2" t="str">
        <f>"人民币"</f>
        <v>人民币</v>
      </c>
      <c r="C11262" s="2" t="str">
        <f>"5508.71"</f>
        <v>5508.71</v>
      </c>
      <c r="D11262" s="2" t="str">
        <f>"138.54"</f>
        <v>138.54</v>
      </c>
      <c r="E11262" s="2" t="str">
        <f>"138.54"</f>
        <v>138.54</v>
      </c>
      <c r="F11262" s="2" t="str">
        <f>"91616.00"</f>
        <v>91616.00</v>
      </c>
      <c r="G11262" s="2" t="str">
        <f>"91754.54"</f>
        <v>91754.54</v>
      </c>
      <c r="H11262" s="2" t="str">
        <f>"-9194.42"</f>
        <v>-9194.42</v>
      </c>
      <c r="I11262" s="2"/>
      <c r="J11262" s="2"/>
      <c r="K11262" s="2"/>
      <c r="L11262" s="2"/>
      <c r="M11262" s="2"/>
      <c r="N11262" s="2"/>
      <c r="O11262" s="2"/>
      <c r="P11262" s="2"/>
      <c r="Q11262" s="2"/>
      <c r="R11262" s="2"/>
    </row>
    <row r="11263" spans="2:18"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  <c r="R11263" s="8"/>
    </row>
    <row r="11264" spans="2:18">
      <c r="B11264" s="2" t="s">
        <v>0</v>
      </c>
      <c r="C11264" s="2" t="str">
        <f>"证券数量"</f>
        <v>证券数量</v>
      </c>
      <c r="D11264" s="2" t="s">
        <v>1</v>
      </c>
      <c r="E11264" s="2" t="str">
        <f>"价格币种"</f>
        <v>价格币种</v>
      </c>
      <c r="F11264" s="2" t="str">
        <f>"成本价"</f>
        <v>成本价</v>
      </c>
      <c r="G11264" s="2" t="str">
        <f>"浮动盈亏"</f>
        <v>浮动盈亏</v>
      </c>
      <c r="H11264" s="2" t="str">
        <f>"盈亏比例(%)"</f>
        <v>盈亏比例(%)</v>
      </c>
      <c r="I11264" s="2" t="str">
        <f>"折算汇率"</f>
        <v>折算汇率</v>
      </c>
      <c r="J11264" s="2" t="str">
        <f>"最新市值"</f>
        <v>最新市值</v>
      </c>
      <c r="K11264" s="2" t="str">
        <f>"当前价"</f>
        <v>当前价</v>
      </c>
      <c r="L11264" s="2" t="str">
        <f>"今买数量"</f>
        <v>今买数量</v>
      </c>
      <c r="M11264" s="2" t="str">
        <f>"今卖数量"</f>
        <v>今卖数量</v>
      </c>
      <c r="N11264" s="2" t="str">
        <f>"证券代码"</f>
        <v>证券代码</v>
      </c>
      <c r="O11264" s="2" t="str">
        <f>"股东代码"</f>
        <v>股东代码</v>
      </c>
      <c r="P11264" s="2" t="str">
        <f>"成本金额"</f>
        <v>成本金额</v>
      </c>
      <c r="Q11264" s="2" t="s">
        <v>2</v>
      </c>
      <c r="R11264" s="2"/>
    </row>
    <row r="11265" spans="2:18">
      <c r="B11265" s="2" t="s">
        <v>4</v>
      </c>
      <c r="C11265" s="9" t="s">
        <v>5</v>
      </c>
      <c r="D11265" s="9" t="s">
        <v>5</v>
      </c>
      <c r="E11265" s="2" t="str">
        <f t="shared" ref="E11265:E11280" si="3361">"人民币"</f>
        <v>人民币</v>
      </c>
      <c r="F11265" s="2">
        <v>19.758</v>
      </c>
      <c r="G11265" s="2">
        <v>-1294.53</v>
      </c>
      <c r="H11265" s="2">
        <v>-8.19</v>
      </c>
      <c r="I11265" s="9" t="s">
        <v>6</v>
      </c>
      <c r="J11265" s="2">
        <v>14512</v>
      </c>
      <c r="K11265" s="2">
        <v>18.14</v>
      </c>
      <c r="L11265" s="2">
        <v>0</v>
      </c>
      <c r="M11265" s="2">
        <v>0</v>
      </c>
      <c r="N11265" s="2" t="str">
        <f>"000936"</f>
        <v>000936</v>
      </c>
      <c r="O11265" s="2" t="str">
        <f t="shared" ref="O11265:O11268" si="3362">"0157472516"</f>
        <v>0157472516</v>
      </c>
      <c r="P11265" s="2" t="str">
        <f>"15806.53"</f>
        <v>15806.53</v>
      </c>
      <c r="Q11265" s="2">
        <v>30</v>
      </c>
      <c r="R11265" s="2">
        <f t="shared" ref="R11265:R11280" si="3363">Q11265*C11265</f>
        <v>24000</v>
      </c>
    </row>
    <row r="11266" spans="2:18">
      <c r="B11266" s="2" t="str">
        <f>"创业板B"</f>
        <v>创业板B</v>
      </c>
      <c r="C11266" s="2">
        <v>10000</v>
      </c>
      <c r="D11266" s="2">
        <v>10000</v>
      </c>
      <c r="E11266" s="2" t="str">
        <f>"人民币"</f>
        <v>人民币</v>
      </c>
      <c r="F11266" s="2">
        <v>1.116</v>
      </c>
      <c r="G11266" s="2">
        <v>-927.5</v>
      </c>
      <c r="H11266" s="2">
        <v>-8.33</v>
      </c>
      <c r="I11266" s="2"/>
      <c r="J11266" s="2">
        <v>10230</v>
      </c>
      <c r="K11266" s="2">
        <v>1.023</v>
      </c>
      <c r="L11266" s="2">
        <v>0</v>
      </c>
      <c r="M11266" s="2">
        <v>0</v>
      </c>
      <c r="N11266" s="2" t="str">
        <f>"150153"</f>
        <v>150153</v>
      </c>
      <c r="O11266" s="2" t="str">
        <f>"0157472516"</f>
        <v>0157472516</v>
      </c>
      <c r="P11266" s="2" t="str">
        <f>"11157.50"</f>
        <v>11157.50</v>
      </c>
      <c r="Q11266" s="2">
        <v>1.3</v>
      </c>
      <c r="R11266" s="2">
        <f>Q11266*C11266</f>
        <v>13000</v>
      </c>
    </row>
    <row r="11267" spans="2:18">
      <c r="B11267" s="2" t="s">
        <v>7</v>
      </c>
      <c r="C11267" s="2">
        <v>600</v>
      </c>
      <c r="D11267" s="2">
        <v>600</v>
      </c>
      <c r="E11267" s="2" t="str">
        <f>"人民币"</f>
        <v>人民币</v>
      </c>
      <c r="F11267" s="2">
        <v>17.548</v>
      </c>
      <c r="G11267" s="2">
        <v>-310.88</v>
      </c>
      <c r="H11267" s="2">
        <v>-2.95</v>
      </c>
      <c r="I11267" s="2"/>
      <c r="J11267" s="2">
        <v>10218</v>
      </c>
      <c r="K11267" s="2">
        <v>17.03</v>
      </c>
      <c r="L11267" s="2">
        <v>0</v>
      </c>
      <c r="M11267" s="2">
        <v>0</v>
      </c>
      <c r="N11267" s="2" t="str">
        <f>"600008"</f>
        <v>600008</v>
      </c>
      <c r="O11267" s="2" t="str">
        <f t="shared" ref="O11267:O11270" si="3364">"A453612732"</f>
        <v>A453612732</v>
      </c>
      <c r="P11267" s="2" t="str">
        <f>"10528.88"</f>
        <v>10528.88</v>
      </c>
      <c r="Q11267" s="2">
        <v>25</v>
      </c>
      <c r="R11267" s="2">
        <f>Q11267*C11267</f>
        <v>15000</v>
      </c>
    </row>
    <row r="11268" spans="2:18">
      <c r="B11268" s="2" t="str">
        <f>"华英农业"</f>
        <v>华英农业</v>
      </c>
      <c r="C11268" s="2">
        <v>600</v>
      </c>
      <c r="D11268" s="2">
        <v>300</v>
      </c>
      <c r="E11268" s="2" t="str">
        <f>"人民币"</f>
        <v>人民币</v>
      </c>
      <c r="F11268" s="2">
        <v>14.948</v>
      </c>
      <c r="G11268" s="2">
        <v>-418.66</v>
      </c>
      <c r="H11268" s="2">
        <v>-4.67</v>
      </c>
      <c r="I11268" s="2"/>
      <c r="J11268" s="2">
        <v>8550</v>
      </c>
      <c r="K11268" s="2">
        <v>14.25</v>
      </c>
      <c r="L11268" s="2">
        <v>300</v>
      </c>
      <c r="M11268" s="2">
        <v>0</v>
      </c>
      <c r="N11268" s="2" t="str">
        <f>"002321"</f>
        <v>002321</v>
      </c>
      <c r="O11268" s="2" t="str">
        <f>"0157472516"</f>
        <v>0157472516</v>
      </c>
      <c r="P11268" s="2" t="str">
        <f>"8968.66"</f>
        <v>8968.66</v>
      </c>
      <c r="Q11268" s="2">
        <v>25</v>
      </c>
      <c r="R11268" s="2">
        <f>Q11268*C11268</f>
        <v>15000</v>
      </c>
    </row>
    <row r="11269" spans="2:18">
      <c r="B11269" s="2" t="str">
        <f>"*ST阳化"</f>
        <v>*ST阳化</v>
      </c>
      <c r="C11269" s="2">
        <v>900</v>
      </c>
      <c r="D11269" s="2">
        <v>600</v>
      </c>
      <c r="E11269" s="2" t="str">
        <f>"人民币"</f>
        <v>人民币</v>
      </c>
      <c r="F11269" s="2">
        <v>7.599</v>
      </c>
      <c r="G11269" s="2">
        <v>-80.2</v>
      </c>
      <c r="H11269" s="2">
        <v>-1.17</v>
      </c>
      <c r="I11269" s="2"/>
      <c r="J11269" s="2">
        <v>6759</v>
      </c>
      <c r="K11269" s="2">
        <v>7.51</v>
      </c>
      <c r="L11269" s="2">
        <v>300</v>
      </c>
      <c r="M11269" s="2">
        <v>0</v>
      </c>
      <c r="N11269" s="2" t="str">
        <f>"600691"</f>
        <v>600691</v>
      </c>
      <c r="O11269" s="2" t="str">
        <f>"A453612732"</f>
        <v>A453612732</v>
      </c>
      <c r="P11269" s="2" t="str">
        <f>"6839.20"</f>
        <v>6839.20</v>
      </c>
      <c r="Q11269" s="2">
        <v>11</v>
      </c>
      <c r="R11269" s="2">
        <f>Q11269*C11269</f>
        <v>9900</v>
      </c>
    </row>
    <row r="11270" spans="2:18">
      <c r="B11270" s="2" t="str">
        <f>"雪峰科技"</f>
        <v>雪峰科技</v>
      </c>
      <c r="C11270" s="2">
        <v>200</v>
      </c>
      <c r="D11270" s="2">
        <v>100</v>
      </c>
      <c r="E11270" s="2" t="str">
        <f>"人民币"</f>
        <v>人民币</v>
      </c>
      <c r="F11270" s="2">
        <v>37.898</v>
      </c>
      <c r="G11270" s="2">
        <v>-1239.59</v>
      </c>
      <c r="H11270" s="2">
        <v>-16.35</v>
      </c>
      <c r="I11270" s="2"/>
      <c r="J11270" s="2">
        <v>6340</v>
      </c>
      <c r="K11270" s="2">
        <v>31.7</v>
      </c>
      <c r="L11270" s="2">
        <v>100</v>
      </c>
      <c r="M11270" s="2">
        <v>0</v>
      </c>
      <c r="N11270" s="2" t="str">
        <f>"603227"</f>
        <v>603227</v>
      </c>
      <c r="O11270" s="2" t="str">
        <f>"A453612732"</f>
        <v>A453612732</v>
      </c>
      <c r="P11270" s="2" t="str">
        <f>"7579.59"</f>
        <v>7579.59</v>
      </c>
      <c r="Q11270" s="2">
        <v>42</v>
      </c>
      <c r="R11270" s="2">
        <f>Q11270*C11270</f>
        <v>8400</v>
      </c>
    </row>
    <row r="11271" spans="2:18">
      <c r="B11271" s="2" t="str">
        <f>"三花股份"</f>
        <v>三花股份</v>
      </c>
      <c r="C11271" s="2">
        <v>400</v>
      </c>
      <c r="D11271" s="2">
        <v>400</v>
      </c>
      <c r="E11271" s="2" t="str">
        <f>"人民币"</f>
        <v>人民币</v>
      </c>
      <c r="F11271" s="2">
        <v>13.737</v>
      </c>
      <c r="G11271" s="2">
        <v>69.25</v>
      </c>
      <c r="H11271" s="2">
        <v>1.26</v>
      </c>
      <c r="I11271" s="2"/>
      <c r="J11271" s="2">
        <v>5564</v>
      </c>
      <c r="K11271" s="2">
        <v>13.91</v>
      </c>
      <c r="L11271" s="2">
        <v>0</v>
      </c>
      <c r="M11271" s="2">
        <v>0</v>
      </c>
      <c r="N11271" s="2" t="str">
        <f>"002050"</f>
        <v>002050</v>
      </c>
      <c r="O11271" s="2" t="str">
        <f t="shared" ref="O11271:O11276" si="3365">"0157472516"</f>
        <v>0157472516</v>
      </c>
      <c r="P11271" s="2" t="str">
        <f>"5494.75"</f>
        <v>5494.75</v>
      </c>
      <c r="Q11271" s="2">
        <v>20</v>
      </c>
      <c r="R11271" s="2">
        <f>Q11271*C11271</f>
        <v>8000</v>
      </c>
    </row>
    <row r="11272" spans="2:18">
      <c r="B11272" s="2" t="str">
        <f>"农 产 品"</f>
        <v>农 产 品</v>
      </c>
      <c r="C11272" s="2">
        <v>200</v>
      </c>
      <c r="D11272" s="2">
        <v>200</v>
      </c>
      <c r="E11272" s="2" t="str">
        <f>"人民币"</f>
        <v>人民币</v>
      </c>
      <c r="F11272" s="2">
        <v>25.665</v>
      </c>
      <c r="G11272" s="2">
        <v>-601</v>
      </c>
      <c r="H11272" s="2">
        <v>-11.71</v>
      </c>
      <c r="I11272" s="2"/>
      <c r="J11272" s="2">
        <v>4532</v>
      </c>
      <c r="K11272" s="2">
        <v>22.66</v>
      </c>
      <c r="L11272" s="2">
        <v>0</v>
      </c>
      <c r="M11272" s="2">
        <v>0</v>
      </c>
      <c r="N11272" s="2" t="str">
        <f>"000061"</f>
        <v>000061</v>
      </c>
      <c r="O11272" s="2" t="str">
        <f>"0157472516"</f>
        <v>0157472516</v>
      </c>
      <c r="P11272" s="2" t="str">
        <f>"5133.00"</f>
        <v>5133.00</v>
      </c>
      <c r="Q11272" s="2">
        <v>35</v>
      </c>
      <c r="R11272" s="2">
        <f>Q11272*C11272</f>
        <v>7000</v>
      </c>
    </row>
    <row r="11273" spans="2:18">
      <c r="B11273" s="2" t="str">
        <f>"北京城建"</f>
        <v>北京城建</v>
      </c>
      <c r="C11273" s="2">
        <v>200</v>
      </c>
      <c r="D11273" s="2">
        <v>200</v>
      </c>
      <c r="E11273" s="2" t="str">
        <f>"人民币"</f>
        <v>人民币</v>
      </c>
      <c r="F11273" s="2">
        <v>24.605</v>
      </c>
      <c r="G11273" s="2">
        <v>-394.99</v>
      </c>
      <c r="H11273" s="2">
        <v>-8.03</v>
      </c>
      <c r="I11273" s="2"/>
      <c r="J11273" s="2">
        <v>4526</v>
      </c>
      <c r="K11273" s="2">
        <v>22.63</v>
      </c>
      <c r="L11273" s="2">
        <v>0</v>
      </c>
      <c r="M11273" s="2">
        <v>0</v>
      </c>
      <c r="N11273" s="2" t="str">
        <f>"600266"</f>
        <v>600266</v>
      </c>
      <c r="O11273" s="2" t="str">
        <f t="shared" ref="O11273:O11275" si="3366">"A453612732"</f>
        <v>A453612732</v>
      </c>
      <c r="P11273" s="2" t="str">
        <f>"4920.99"</f>
        <v>4920.99</v>
      </c>
      <c r="Q11273" s="2">
        <v>28</v>
      </c>
      <c r="R11273" s="2">
        <f>Q11273*C11273</f>
        <v>5600</v>
      </c>
    </row>
    <row r="11274" spans="2:18">
      <c r="B11274" s="2" t="str">
        <f>"上汽集团"</f>
        <v>上汽集团</v>
      </c>
      <c r="C11274" s="2">
        <v>200</v>
      </c>
      <c r="D11274" s="2">
        <v>200</v>
      </c>
      <c r="E11274" s="2" t="str">
        <f>"人民币"</f>
        <v>人民币</v>
      </c>
      <c r="F11274" s="2">
        <v>24.736</v>
      </c>
      <c r="G11274" s="2">
        <v>-449.12</v>
      </c>
      <c r="H11274" s="2">
        <v>-9.08</v>
      </c>
      <c r="I11274" s="2"/>
      <c r="J11274" s="2">
        <v>4498</v>
      </c>
      <c r="K11274" s="2">
        <v>22.49</v>
      </c>
      <c r="L11274" s="2">
        <v>0</v>
      </c>
      <c r="M11274" s="2">
        <v>0</v>
      </c>
      <c r="N11274" s="2" t="str">
        <f>"600104"</f>
        <v>600104</v>
      </c>
      <c r="O11274" s="2" t="str">
        <f>"A453612732"</f>
        <v>A453612732</v>
      </c>
      <c r="P11274" s="2" t="str">
        <f>"4947.12"</f>
        <v>4947.12</v>
      </c>
      <c r="Q11274" s="2">
        <v>35</v>
      </c>
      <c r="R11274" s="2">
        <f>Q11274*C11274</f>
        <v>7000</v>
      </c>
    </row>
    <row r="11275" spans="2:18">
      <c r="B11275" s="2" t="str">
        <f>"中海集运"</f>
        <v>中海集运</v>
      </c>
      <c r="C11275" s="2">
        <v>400</v>
      </c>
      <c r="D11275" s="2">
        <v>400</v>
      </c>
      <c r="E11275" s="2" t="str">
        <f>"人民币"</f>
        <v>人民币</v>
      </c>
      <c r="F11275" s="2">
        <v>9.099</v>
      </c>
      <c r="G11275" s="2">
        <v>-167.68</v>
      </c>
      <c r="H11275" s="2">
        <v>-4.6</v>
      </c>
      <c r="I11275" s="2"/>
      <c r="J11275" s="2">
        <v>3472</v>
      </c>
      <c r="K11275" s="2">
        <v>8.68</v>
      </c>
      <c r="L11275" s="2">
        <v>0</v>
      </c>
      <c r="M11275" s="2">
        <v>0</v>
      </c>
      <c r="N11275" s="2" t="str">
        <f>"601866"</f>
        <v>601866</v>
      </c>
      <c r="O11275" s="2" t="str">
        <f>"A453612732"</f>
        <v>A453612732</v>
      </c>
      <c r="P11275" s="2" t="str">
        <f>"3639.68"</f>
        <v>3639.68</v>
      </c>
      <c r="Q11275" s="2">
        <v>12</v>
      </c>
      <c r="R11275" s="2">
        <f>Q11275*C11275</f>
        <v>4800</v>
      </c>
    </row>
    <row r="11276" spans="2:18">
      <c r="B11276" s="2" t="str">
        <f>"中航军B"</f>
        <v>中航军B</v>
      </c>
      <c r="C11276" s="2">
        <v>3000</v>
      </c>
      <c r="D11276" s="2">
        <v>3000</v>
      </c>
      <c r="E11276" s="2" t="str">
        <f>"人民币"</f>
        <v>人民币</v>
      </c>
      <c r="F11276" s="2">
        <v>0.972</v>
      </c>
      <c r="G11276" s="2">
        <v>-62</v>
      </c>
      <c r="H11276" s="2">
        <v>-2.16</v>
      </c>
      <c r="I11276" s="2"/>
      <c r="J11276" s="2">
        <v>2853</v>
      </c>
      <c r="K11276" s="2">
        <v>0.951</v>
      </c>
      <c r="L11276" s="2">
        <v>0</v>
      </c>
      <c r="M11276" s="2">
        <v>0</v>
      </c>
      <c r="N11276" s="2" t="str">
        <f>"150222"</f>
        <v>150222</v>
      </c>
      <c r="O11276" s="2" t="str">
        <f>"0157472516"</f>
        <v>0157472516</v>
      </c>
      <c r="P11276" s="2" t="str">
        <f>"2915.00"</f>
        <v>2915.00</v>
      </c>
      <c r="Q11276" s="2">
        <v>1.1</v>
      </c>
      <c r="R11276" s="2">
        <f>Q11276*C11276</f>
        <v>3300</v>
      </c>
    </row>
    <row r="11277" spans="2:18">
      <c r="B11277" s="2" t="str">
        <f>"华贸物流"</f>
        <v>华贸物流</v>
      </c>
      <c r="C11277" s="2">
        <v>200</v>
      </c>
      <c r="D11277" s="2">
        <v>200</v>
      </c>
      <c r="E11277" s="2" t="str">
        <f>"人民币"</f>
        <v>人民币</v>
      </c>
      <c r="F11277" s="2">
        <v>16.576</v>
      </c>
      <c r="G11277" s="2">
        <v>-473.12</v>
      </c>
      <c r="H11277" s="2">
        <v>-14.27</v>
      </c>
      <c r="I11277" s="2"/>
      <c r="J11277" s="2">
        <v>2842</v>
      </c>
      <c r="K11277" s="2">
        <v>14.21</v>
      </c>
      <c r="L11277" s="2">
        <v>0</v>
      </c>
      <c r="M11277" s="2">
        <v>0</v>
      </c>
      <c r="N11277" s="2" t="str">
        <f>"603128"</f>
        <v>603128</v>
      </c>
      <c r="O11277" s="2" t="str">
        <f t="shared" ref="O11277:O11280" si="3367">"A453612732"</f>
        <v>A453612732</v>
      </c>
      <c r="P11277" s="2" t="str">
        <f>"3315.12"</f>
        <v>3315.12</v>
      </c>
      <c r="Q11277" s="2">
        <v>20</v>
      </c>
      <c r="R11277" s="2">
        <f>Q11277*C11277</f>
        <v>4000</v>
      </c>
    </row>
    <row r="11278" spans="2:18">
      <c r="B11278" s="2" t="str">
        <f>"盛达矿业"</f>
        <v>盛达矿业</v>
      </c>
      <c r="C11278" s="2">
        <v>100</v>
      </c>
      <c r="D11278" s="2">
        <v>100</v>
      </c>
      <c r="E11278" s="2" t="str">
        <f>"人民币"</f>
        <v>人民币</v>
      </c>
      <c r="F11278" s="2">
        <v>38.308</v>
      </c>
      <c r="G11278" s="2">
        <v>-1175.77</v>
      </c>
      <c r="H11278" s="2">
        <v>-30.69</v>
      </c>
      <c r="I11278" s="2"/>
      <c r="J11278" s="2">
        <v>2655</v>
      </c>
      <c r="K11278" s="2">
        <v>26.55</v>
      </c>
      <c r="L11278" s="2">
        <v>0</v>
      </c>
      <c r="M11278" s="2">
        <v>100</v>
      </c>
      <c r="N11278" s="2" t="str">
        <f>"000603"</f>
        <v>000603</v>
      </c>
      <c r="O11278" s="2" t="str">
        <f>"0157472516"</f>
        <v>0157472516</v>
      </c>
      <c r="P11278" s="2" t="str">
        <f>"3830.77"</f>
        <v>3830.77</v>
      </c>
      <c r="Q11278" s="2">
        <v>40</v>
      </c>
      <c r="R11278" s="2">
        <f>Q11278*C11278</f>
        <v>4000</v>
      </c>
    </row>
    <row r="11279" spans="2:18">
      <c r="B11279" s="2" t="str">
        <f>"大众交通"</f>
        <v>大众交通</v>
      </c>
      <c r="C11279" s="2">
        <v>100</v>
      </c>
      <c r="D11279" s="2">
        <v>100</v>
      </c>
      <c r="E11279" s="2" t="str">
        <f>"人民币"</f>
        <v>人民币</v>
      </c>
      <c r="F11279" s="2">
        <v>30.941</v>
      </c>
      <c r="G11279" s="2">
        <v>-1037.13</v>
      </c>
      <c r="H11279" s="2">
        <v>-33.52</v>
      </c>
      <c r="I11279" s="2"/>
      <c r="J11279" s="2">
        <v>2057</v>
      </c>
      <c r="K11279" s="2">
        <v>20.57</v>
      </c>
      <c r="L11279" s="2">
        <v>0</v>
      </c>
      <c r="M11279" s="2">
        <v>0</v>
      </c>
      <c r="N11279" s="2" t="str">
        <f>"600611"</f>
        <v>600611</v>
      </c>
      <c r="O11279" s="2" t="str">
        <f>"A453612732"</f>
        <v>A453612732</v>
      </c>
      <c r="P11279" s="2" t="str">
        <f>"3094.13"</f>
        <v>3094.13</v>
      </c>
      <c r="Q11279" s="2">
        <v>28</v>
      </c>
      <c r="R11279" s="2">
        <f>Q11279*C11279</f>
        <v>2800</v>
      </c>
    </row>
    <row r="11280" spans="2:18">
      <c r="B11280" s="2" t="str">
        <f>"中国中车"</f>
        <v>中国中车</v>
      </c>
      <c r="C11280" s="2">
        <v>100</v>
      </c>
      <c r="D11280" s="2">
        <v>100</v>
      </c>
      <c r="E11280" s="2" t="str">
        <f>"人民币"</f>
        <v>人民币</v>
      </c>
      <c r="F11280" s="2">
        <v>26.395</v>
      </c>
      <c r="G11280" s="2">
        <v>-631.5</v>
      </c>
      <c r="H11280" s="2">
        <v>-23.92</v>
      </c>
      <c r="I11280" s="2"/>
      <c r="J11280" s="2">
        <v>2008</v>
      </c>
      <c r="K11280" s="2">
        <v>20.08</v>
      </c>
      <c r="L11280" s="2">
        <v>0</v>
      </c>
      <c r="M11280" s="2">
        <v>100</v>
      </c>
      <c r="N11280" s="2" t="str">
        <f>"601766"</f>
        <v>601766</v>
      </c>
      <c r="O11280" s="2" t="str">
        <f>"A453612732"</f>
        <v>A453612732</v>
      </c>
      <c r="P11280" s="2" t="str">
        <f>"2639.50"</f>
        <v>2639.50</v>
      </c>
      <c r="Q11280" s="2">
        <v>30</v>
      </c>
      <c r="R11280" s="2">
        <f>Q11280*C11280</f>
        <v>3000</v>
      </c>
    </row>
    <row r="11281" spans="2:18">
      <c r="B11281" s="2" t="s">
        <v>8</v>
      </c>
      <c r="C11281" s="2" t="s">
        <v>9</v>
      </c>
      <c r="D11281" s="4" t="s">
        <v>10</v>
      </c>
      <c r="E11281" s="4"/>
      <c r="F11281" s="4"/>
      <c r="G11281" s="2"/>
      <c r="H11281" s="2">
        <f>SUM(H11265:H11280)</f>
        <v>-178.38</v>
      </c>
      <c r="I11281" s="2"/>
      <c r="J11281" s="2"/>
      <c r="K11281" s="2"/>
      <c r="L11281" s="2"/>
      <c r="M11281" s="2"/>
      <c r="N11281" s="2"/>
      <c r="O11281" s="2"/>
      <c r="P11281" s="2"/>
      <c r="Q11281" s="2"/>
      <c r="R11281" s="2">
        <f>SUM(R11265:R11280)</f>
        <v>134800</v>
      </c>
    </row>
    <row r="11282" customFormat="1" spans="4:9">
      <c r="D11282" s="5"/>
      <c r="E11282" s="5"/>
      <c r="F11282" s="5"/>
      <c r="I11282" s="6">
        <v>42257</v>
      </c>
    </row>
    <row r="11283" customFormat="1" spans="11:11">
      <c r="K11283" s="6">
        <f>I11282+1</f>
        <v>42258</v>
      </c>
    </row>
    <row r="11284" customFormat="1" spans="3:12">
      <c r="C11284" t="s">
        <v>11</v>
      </c>
      <c r="L11284" s="7">
        <f ca="1">NOW()</f>
        <v>42259.9654398148</v>
      </c>
    </row>
    <row r="11285" customFormat="1" spans="10:10">
      <c r="J11285" t="e">
        <f>E11277+1</f>
        <v>#VALUE!</v>
      </c>
    </row>
    <row r="11286" customFormat="1" spans="7:7">
      <c r="G11286" t="s">
        <v>12</v>
      </c>
    </row>
    <row r="11287" customFormat="1" spans="6:6">
      <c r="F11287" t="s">
        <v>13</v>
      </c>
    </row>
    <row r="11288" spans="1:17">
      <c r="A11288" s="2" t="str">
        <f>"币种"</f>
        <v>币种</v>
      </c>
      <c r="B11288" s="2" t="str">
        <f>"余额"</f>
        <v>余额</v>
      </c>
      <c r="C11288" s="2" t="str">
        <f>"可用"</f>
        <v>可用</v>
      </c>
      <c r="D11288" s="2" t="str">
        <f>"可取"</f>
        <v>可取</v>
      </c>
      <c r="E11288" s="2" t="str">
        <f>"参考市值"</f>
        <v>参考市值</v>
      </c>
      <c r="F11288" s="2" t="str">
        <f>"资产"</f>
        <v>资产</v>
      </c>
      <c r="G11288" s="2" t="str">
        <f>"盈亏"</f>
        <v>盈亏</v>
      </c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</row>
    <row r="11289" spans="1:17">
      <c r="A11289" s="2" t="str">
        <f>"人民币"</f>
        <v>人民币</v>
      </c>
      <c r="B11289" s="2" t="str">
        <f>"5508.71"</f>
        <v>5508.71</v>
      </c>
      <c r="C11289" s="2" t="str">
        <f>"138.54"</f>
        <v>138.54</v>
      </c>
      <c r="D11289" s="2" t="str">
        <f>"138.54"</f>
        <v>138.54</v>
      </c>
      <c r="E11289" s="2" t="str">
        <f>"91616.00"</f>
        <v>91616.00</v>
      </c>
      <c r="F11289" s="2" t="str">
        <f>"91754.54"</f>
        <v>91754.54</v>
      </c>
      <c r="G11289" s="2" t="str">
        <f>"-9194.42"</f>
        <v>-9194.42</v>
      </c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</row>
    <row r="11290" spans="1:17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  <c r="P11290" s="2"/>
      <c r="Q11290" s="8"/>
    </row>
    <row r="11291" spans="1:18">
      <c r="A11291" s="2" t="s">
        <v>0</v>
      </c>
      <c r="B11291" s="2" t="str">
        <f>"证券数量"</f>
        <v>证券数量</v>
      </c>
      <c r="C11291" s="2" t="s">
        <v>1</v>
      </c>
      <c r="D11291" s="2" t="str">
        <f>"价格币种"</f>
        <v>价格币种</v>
      </c>
      <c r="E11291" s="2" t="str">
        <f>"成本价"</f>
        <v>成本价</v>
      </c>
      <c r="F11291" s="2" t="str">
        <f>"浮动盈亏"</f>
        <v>浮动盈亏</v>
      </c>
      <c r="G11291" s="2" t="str">
        <f>"盈亏比例(%)"</f>
        <v>盈亏比例(%)</v>
      </c>
      <c r="H11291" s="2" t="str">
        <f>"折算汇率"</f>
        <v>折算汇率</v>
      </c>
      <c r="I11291" s="2" t="str">
        <f>"最新市值"</f>
        <v>最新市值</v>
      </c>
      <c r="J11291" s="2" t="str">
        <f>"当前价"</f>
        <v>当前价</v>
      </c>
      <c r="K11291" s="2" t="str">
        <f>"今买数量"</f>
        <v>今买数量</v>
      </c>
      <c r="L11291" s="2" t="str">
        <f>"今卖数量"</f>
        <v>今卖数量</v>
      </c>
      <c r="M11291" s="2" t="str">
        <f>"证券代码"</f>
        <v>证券代码</v>
      </c>
      <c r="N11291" s="2" t="str">
        <f>"股东代码"</f>
        <v>股东代码</v>
      </c>
      <c r="O11291" s="2" t="str">
        <f>"成本金额"</f>
        <v>成本金额</v>
      </c>
      <c r="P11291" s="2" t="s">
        <v>2</v>
      </c>
      <c r="Q11291" s="2"/>
      <c r="R11291" s="2" t="s">
        <v>3</v>
      </c>
    </row>
    <row r="11292" spans="1:18">
      <c r="A11292" s="2" t="s">
        <v>4</v>
      </c>
      <c r="B11292" s="9" t="s">
        <v>5</v>
      </c>
      <c r="C11292" s="9" t="s">
        <v>5</v>
      </c>
      <c r="D11292" s="2" t="str">
        <f t="shared" ref="D11292:D11307" si="3368">"人民币"</f>
        <v>人民币</v>
      </c>
      <c r="E11292" s="2">
        <v>19.758</v>
      </c>
      <c r="F11292" s="2">
        <v>-1294.53</v>
      </c>
      <c r="G11292" s="2">
        <v>-8.19</v>
      </c>
      <c r="H11292" s="9" t="s">
        <v>6</v>
      </c>
      <c r="I11292" s="2">
        <v>14512</v>
      </c>
      <c r="J11292" s="2">
        <v>18.14</v>
      </c>
      <c r="K11292" s="2">
        <v>0</v>
      </c>
      <c r="L11292" s="2">
        <v>0</v>
      </c>
      <c r="M11292" s="2" t="str">
        <f>"000936"</f>
        <v>000936</v>
      </c>
      <c r="N11292" s="2" t="str">
        <f t="shared" ref="N11292:N11295" si="3369">"0157472516"</f>
        <v>0157472516</v>
      </c>
      <c r="O11292" s="2" t="str">
        <f>"15806.53"</f>
        <v>15806.53</v>
      </c>
      <c r="P11292" s="2">
        <v>30</v>
      </c>
      <c r="Q11292" s="2">
        <f t="shared" ref="Q11292:Q11307" si="3370">P11292*B11292</f>
        <v>24000</v>
      </c>
      <c r="R11292" s="2">
        <f t="shared" ref="R11292:R11307" si="3371">(Q11292-O11292)/O11292*100</f>
        <v>51.835981711356</v>
      </c>
    </row>
    <row r="11293" spans="1:18">
      <c r="A11293" s="2" t="str">
        <f>"创业板B"</f>
        <v>创业板B</v>
      </c>
      <c r="B11293" s="2">
        <v>10000</v>
      </c>
      <c r="C11293" s="2">
        <v>10000</v>
      </c>
      <c r="D11293" s="2" t="str">
        <f>"人民币"</f>
        <v>人民币</v>
      </c>
      <c r="E11293" s="2">
        <v>1.116</v>
      </c>
      <c r="F11293" s="2">
        <v>-927.5</v>
      </c>
      <c r="G11293" s="2">
        <v>-8.33</v>
      </c>
      <c r="H11293" s="2"/>
      <c r="I11293" s="2">
        <v>10230</v>
      </c>
      <c r="J11293" s="2">
        <v>1.023</v>
      </c>
      <c r="K11293" s="2">
        <v>0</v>
      </c>
      <c r="L11293" s="2">
        <v>0</v>
      </c>
      <c r="M11293" s="2" t="str">
        <f>"150153"</f>
        <v>150153</v>
      </c>
      <c r="N11293" s="2" t="str">
        <f>"0157472516"</f>
        <v>0157472516</v>
      </c>
      <c r="O11293" s="2" t="str">
        <f>"11157.50"</f>
        <v>11157.50</v>
      </c>
      <c r="P11293" s="2">
        <v>1.3</v>
      </c>
      <c r="Q11293" s="2">
        <f>P11293*B11293</f>
        <v>13000</v>
      </c>
      <c r="R11293" s="2">
        <f>(Q11293-O11293)/O11293*100</f>
        <v>16.5135559041004</v>
      </c>
    </row>
    <row r="11294" spans="1:18">
      <c r="A11294" s="2" t="s">
        <v>7</v>
      </c>
      <c r="B11294" s="2">
        <v>600</v>
      </c>
      <c r="C11294" s="2">
        <v>600</v>
      </c>
      <c r="D11294" s="2" t="str">
        <f>"人民币"</f>
        <v>人民币</v>
      </c>
      <c r="E11294" s="2">
        <v>17.548</v>
      </c>
      <c r="F11294" s="2">
        <v>-310.88</v>
      </c>
      <c r="G11294" s="2">
        <v>-2.95</v>
      </c>
      <c r="H11294" s="2"/>
      <c r="I11294" s="2">
        <v>10218</v>
      </c>
      <c r="J11294" s="2">
        <v>17.03</v>
      </c>
      <c r="K11294" s="2">
        <v>0</v>
      </c>
      <c r="L11294" s="2">
        <v>0</v>
      </c>
      <c r="M11294" s="2" t="str">
        <f>"600008"</f>
        <v>600008</v>
      </c>
      <c r="N11294" s="2" t="str">
        <f t="shared" ref="N11294:N11297" si="3372">"A453612732"</f>
        <v>A453612732</v>
      </c>
      <c r="O11294" s="2" t="str">
        <f>"10528.88"</f>
        <v>10528.88</v>
      </c>
      <c r="P11294" s="2">
        <v>25</v>
      </c>
      <c r="Q11294" s="2">
        <f>P11294*B11294</f>
        <v>15000</v>
      </c>
      <c r="R11294" s="2">
        <f>(Q11294-O11294)/O11294*100</f>
        <v>42.4652954540274</v>
      </c>
    </row>
    <row r="11295" spans="1:18">
      <c r="A11295" s="2" t="str">
        <f>"华英农业"</f>
        <v>华英农业</v>
      </c>
      <c r="B11295" s="2">
        <v>600</v>
      </c>
      <c r="C11295" s="2">
        <v>300</v>
      </c>
      <c r="D11295" s="2" t="str">
        <f>"人民币"</f>
        <v>人民币</v>
      </c>
      <c r="E11295" s="2">
        <v>14.948</v>
      </c>
      <c r="F11295" s="2">
        <v>-418.66</v>
      </c>
      <c r="G11295" s="2">
        <v>-4.67</v>
      </c>
      <c r="H11295" s="2"/>
      <c r="I11295" s="2">
        <v>8550</v>
      </c>
      <c r="J11295" s="2">
        <v>14.25</v>
      </c>
      <c r="K11295" s="2">
        <v>300</v>
      </c>
      <c r="L11295" s="2">
        <v>0</v>
      </c>
      <c r="M11295" s="2" t="str">
        <f>"002321"</f>
        <v>002321</v>
      </c>
      <c r="N11295" s="2" t="str">
        <f>"0157472516"</f>
        <v>0157472516</v>
      </c>
      <c r="O11295" s="2" t="str">
        <f>"8968.66"</f>
        <v>8968.66</v>
      </c>
      <c r="P11295" s="2">
        <v>25</v>
      </c>
      <c r="Q11295" s="2">
        <f>P11295*B11295</f>
        <v>15000</v>
      </c>
      <c r="R11295" s="2">
        <f>(Q11295-O11295)/O11295*100</f>
        <v>67.2490650777262</v>
      </c>
    </row>
    <row r="11296" spans="1:18">
      <c r="A11296" s="2" t="str">
        <f>"*ST阳化"</f>
        <v>*ST阳化</v>
      </c>
      <c r="B11296" s="2">
        <v>900</v>
      </c>
      <c r="C11296" s="2">
        <v>600</v>
      </c>
      <c r="D11296" s="2" t="str">
        <f>"人民币"</f>
        <v>人民币</v>
      </c>
      <c r="E11296" s="2">
        <v>7.599</v>
      </c>
      <c r="F11296" s="2">
        <v>-80.2</v>
      </c>
      <c r="G11296" s="2">
        <v>-1.17</v>
      </c>
      <c r="H11296" s="2"/>
      <c r="I11296" s="2">
        <v>6759</v>
      </c>
      <c r="J11296" s="2">
        <v>7.51</v>
      </c>
      <c r="K11296" s="2">
        <v>300</v>
      </c>
      <c r="L11296" s="2">
        <v>0</v>
      </c>
      <c r="M11296" s="2" t="str">
        <f>"600691"</f>
        <v>600691</v>
      </c>
      <c r="N11296" s="2" t="str">
        <f>"A453612732"</f>
        <v>A453612732</v>
      </c>
      <c r="O11296" s="2" t="str">
        <f>"6839.20"</f>
        <v>6839.20</v>
      </c>
      <c r="P11296" s="2">
        <v>11</v>
      </c>
      <c r="Q11296" s="2">
        <f>P11296*B11296</f>
        <v>9900</v>
      </c>
      <c r="R11296" s="2">
        <f>(Q11296-O11296)/O11296*100</f>
        <v>44.7537723710376</v>
      </c>
    </row>
    <row r="11297" spans="1:18">
      <c r="A11297" s="2" t="str">
        <f>"雪峰科技"</f>
        <v>雪峰科技</v>
      </c>
      <c r="B11297" s="2">
        <v>200</v>
      </c>
      <c r="C11297" s="2">
        <v>100</v>
      </c>
      <c r="D11297" s="2" t="str">
        <f>"人民币"</f>
        <v>人民币</v>
      </c>
      <c r="E11297" s="2">
        <v>37.898</v>
      </c>
      <c r="F11297" s="2">
        <v>-1239.59</v>
      </c>
      <c r="G11297" s="2">
        <v>-16.35</v>
      </c>
      <c r="H11297" s="2"/>
      <c r="I11297" s="2">
        <v>6340</v>
      </c>
      <c r="J11297" s="2">
        <v>31.7</v>
      </c>
      <c r="K11297" s="2">
        <v>100</v>
      </c>
      <c r="L11297" s="2">
        <v>0</v>
      </c>
      <c r="M11297" s="2" t="str">
        <f>"603227"</f>
        <v>603227</v>
      </c>
      <c r="N11297" s="2" t="str">
        <f>"A453612732"</f>
        <v>A453612732</v>
      </c>
      <c r="O11297" s="2" t="str">
        <f>"7579.59"</f>
        <v>7579.59</v>
      </c>
      <c r="P11297" s="2">
        <v>42</v>
      </c>
      <c r="Q11297" s="2">
        <f>P11297*B11297</f>
        <v>8400</v>
      </c>
      <c r="R11297" s="2">
        <f>(Q11297-O11297)/O11297*100</f>
        <v>10.8239363870605</v>
      </c>
    </row>
    <row r="11298" spans="1:18">
      <c r="A11298" s="2" t="str">
        <f>"三花股份"</f>
        <v>三花股份</v>
      </c>
      <c r="B11298" s="2">
        <v>400</v>
      </c>
      <c r="C11298" s="2">
        <v>400</v>
      </c>
      <c r="D11298" s="2" t="str">
        <f>"人民币"</f>
        <v>人民币</v>
      </c>
      <c r="E11298" s="2">
        <v>13.737</v>
      </c>
      <c r="F11298" s="2">
        <v>69.25</v>
      </c>
      <c r="G11298" s="2">
        <v>1.26</v>
      </c>
      <c r="H11298" s="2"/>
      <c r="I11298" s="2">
        <v>5564</v>
      </c>
      <c r="J11298" s="2">
        <v>13.91</v>
      </c>
      <c r="K11298" s="2">
        <v>0</v>
      </c>
      <c r="L11298" s="2">
        <v>0</v>
      </c>
      <c r="M11298" s="2" t="str">
        <f>"002050"</f>
        <v>002050</v>
      </c>
      <c r="N11298" s="2" t="str">
        <f t="shared" ref="N11298:N11303" si="3373">"0157472516"</f>
        <v>0157472516</v>
      </c>
      <c r="O11298" s="2" t="str">
        <f>"5494.75"</f>
        <v>5494.75</v>
      </c>
      <c r="P11298" s="2">
        <v>20</v>
      </c>
      <c r="Q11298" s="2">
        <f>P11298*B11298</f>
        <v>8000</v>
      </c>
      <c r="R11298" s="2">
        <f>(Q11298-O11298)/O11298*100</f>
        <v>45.5935210883116</v>
      </c>
    </row>
    <row r="11299" spans="1:18">
      <c r="A11299" s="2" t="str">
        <f>"农 产 品"</f>
        <v>农 产 品</v>
      </c>
      <c r="B11299" s="2">
        <v>200</v>
      </c>
      <c r="C11299" s="2">
        <v>200</v>
      </c>
      <c r="D11299" s="2" t="str">
        <f>"人民币"</f>
        <v>人民币</v>
      </c>
      <c r="E11299" s="2">
        <v>25.665</v>
      </c>
      <c r="F11299" s="2">
        <v>-601</v>
      </c>
      <c r="G11299" s="2">
        <v>-11.71</v>
      </c>
      <c r="H11299" s="2"/>
      <c r="I11299" s="2">
        <v>4532</v>
      </c>
      <c r="J11299" s="2">
        <v>22.66</v>
      </c>
      <c r="K11299" s="2">
        <v>0</v>
      </c>
      <c r="L11299" s="2">
        <v>0</v>
      </c>
      <c r="M11299" s="2" t="str">
        <f>"000061"</f>
        <v>000061</v>
      </c>
      <c r="N11299" s="2" t="str">
        <f>"0157472516"</f>
        <v>0157472516</v>
      </c>
      <c r="O11299" s="2" t="str">
        <f>"5133.00"</f>
        <v>5133.00</v>
      </c>
      <c r="P11299" s="2">
        <v>35</v>
      </c>
      <c r="Q11299" s="2">
        <f>P11299*B11299</f>
        <v>7000</v>
      </c>
      <c r="R11299" s="2">
        <f>(Q11299-O11299)/O11299*100</f>
        <v>36.3724917202416</v>
      </c>
    </row>
    <row r="11300" spans="1:18">
      <c r="A11300" s="2" t="str">
        <f>"北京城建"</f>
        <v>北京城建</v>
      </c>
      <c r="B11300" s="2">
        <v>200</v>
      </c>
      <c r="C11300" s="2">
        <v>200</v>
      </c>
      <c r="D11300" s="2" t="str">
        <f>"人民币"</f>
        <v>人民币</v>
      </c>
      <c r="E11300" s="2">
        <v>24.605</v>
      </c>
      <c r="F11300" s="2">
        <v>-394.99</v>
      </c>
      <c r="G11300" s="2">
        <v>-8.03</v>
      </c>
      <c r="H11300" s="2"/>
      <c r="I11300" s="2">
        <v>4526</v>
      </c>
      <c r="J11300" s="2">
        <v>22.63</v>
      </c>
      <c r="K11300" s="2">
        <v>0</v>
      </c>
      <c r="L11300" s="2">
        <v>0</v>
      </c>
      <c r="M11300" s="2" t="str">
        <f>"600266"</f>
        <v>600266</v>
      </c>
      <c r="N11300" s="2" t="str">
        <f t="shared" ref="N11300:N11302" si="3374">"A453612732"</f>
        <v>A453612732</v>
      </c>
      <c r="O11300" s="2" t="str">
        <f>"4920.99"</f>
        <v>4920.99</v>
      </c>
      <c r="P11300" s="2">
        <v>28</v>
      </c>
      <c r="Q11300" s="2">
        <f>P11300*B11300</f>
        <v>5600</v>
      </c>
      <c r="R11300" s="2">
        <f>(Q11300-O11300)/O11300*100</f>
        <v>13.7982397850839</v>
      </c>
    </row>
    <row r="11301" spans="1:18">
      <c r="A11301" s="2" t="str">
        <f>"上汽集团"</f>
        <v>上汽集团</v>
      </c>
      <c r="B11301" s="2">
        <v>200</v>
      </c>
      <c r="C11301" s="2">
        <v>200</v>
      </c>
      <c r="D11301" s="2" t="str">
        <f>"人民币"</f>
        <v>人民币</v>
      </c>
      <c r="E11301" s="2">
        <v>24.736</v>
      </c>
      <c r="F11301" s="2">
        <v>-449.12</v>
      </c>
      <c r="G11301" s="2">
        <v>-9.08</v>
      </c>
      <c r="H11301" s="2"/>
      <c r="I11301" s="2">
        <v>4498</v>
      </c>
      <c r="J11301" s="2">
        <v>22.49</v>
      </c>
      <c r="K11301" s="2">
        <v>0</v>
      </c>
      <c r="L11301" s="2">
        <v>0</v>
      </c>
      <c r="M11301" s="2" t="str">
        <f>"600104"</f>
        <v>600104</v>
      </c>
      <c r="N11301" s="2" t="str">
        <f>"A453612732"</f>
        <v>A453612732</v>
      </c>
      <c r="O11301" s="2" t="str">
        <f>"4947.12"</f>
        <v>4947.12</v>
      </c>
      <c r="P11301" s="2">
        <v>35</v>
      </c>
      <c r="Q11301" s="2">
        <f>P11301*B11301</f>
        <v>7000</v>
      </c>
      <c r="R11301" s="2">
        <f>(Q11301-O11301)/O11301*100</f>
        <v>41.4964666310904</v>
      </c>
    </row>
    <row r="11302" spans="1:18">
      <c r="A11302" s="2" t="str">
        <f>"中海集运"</f>
        <v>中海集运</v>
      </c>
      <c r="B11302" s="2">
        <v>400</v>
      </c>
      <c r="C11302" s="2">
        <v>400</v>
      </c>
      <c r="D11302" s="2" t="str">
        <f>"人民币"</f>
        <v>人民币</v>
      </c>
      <c r="E11302" s="2">
        <v>9.099</v>
      </c>
      <c r="F11302" s="2">
        <v>-167.68</v>
      </c>
      <c r="G11302" s="2">
        <v>-4.6</v>
      </c>
      <c r="H11302" s="2"/>
      <c r="I11302" s="2">
        <v>3472</v>
      </c>
      <c r="J11302" s="2">
        <v>8.68</v>
      </c>
      <c r="K11302" s="2">
        <v>0</v>
      </c>
      <c r="L11302" s="2">
        <v>0</v>
      </c>
      <c r="M11302" s="2" t="str">
        <f>"601866"</f>
        <v>601866</v>
      </c>
      <c r="N11302" s="2" t="str">
        <f>"A453612732"</f>
        <v>A453612732</v>
      </c>
      <c r="O11302" s="2" t="str">
        <f>"3639.68"</f>
        <v>3639.68</v>
      </c>
      <c r="P11302" s="2">
        <v>12</v>
      </c>
      <c r="Q11302" s="2">
        <f>P11302*B11302</f>
        <v>4800</v>
      </c>
      <c r="R11302" s="2">
        <f>(Q11302-O11302)/O11302*100</f>
        <v>31.8797256901706</v>
      </c>
    </row>
    <row r="11303" spans="1:18">
      <c r="A11303" s="2" t="str">
        <f>"中航军B"</f>
        <v>中航军B</v>
      </c>
      <c r="B11303" s="2">
        <v>3000</v>
      </c>
      <c r="C11303" s="2">
        <v>3000</v>
      </c>
      <c r="D11303" s="2" t="str">
        <f>"人民币"</f>
        <v>人民币</v>
      </c>
      <c r="E11303" s="2">
        <v>0.972</v>
      </c>
      <c r="F11303" s="2">
        <v>-62</v>
      </c>
      <c r="G11303" s="2">
        <v>-2.16</v>
      </c>
      <c r="H11303" s="2"/>
      <c r="I11303" s="2">
        <v>2853</v>
      </c>
      <c r="J11303" s="2">
        <v>0.951</v>
      </c>
      <c r="K11303" s="2">
        <v>0</v>
      </c>
      <c r="L11303" s="2">
        <v>0</v>
      </c>
      <c r="M11303" s="2" t="str">
        <f>"150222"</f>
        <v>150222</v>
      </c>
      <c r="N11303" s="2" t="str">
        <f>"0157472516"</f>
        <v>0157472516</v>
      </c>
      <c r="O11303" s="2" t="str">
        <f>"2915.00"</f>
        <v>2915.00</v>
      </c>
      <c r="P11303" s="2">
        <v>1.1</v>
      </c>
      <c r="Q11303" s="2">
        <f>P11303*B11303</f>
        <v>3300</v>
      </c>
      <c r="R11303" s="2">
        <f>(Q11303-O11303)/O11303*100</f>
        <v>13.2075471698113</v>
      </c>
    </row>
    <row r="11304" spans="1:18">
      <c r="A11304" s="2" t="str">
        <f>"华贸物流"</f>
        <v>华贸物流</v>
      </c>
      <c r="B11304" s="2">
        <v>200</v>
      </c>
      <c r="C11304" s="2">
        <v>200</v>
      </c>
      <c r="D11304" s="2" t="str">
        <f>"人民币"</f>
        <v>人民币</v>
      </c>
      <c r="E11304" s="2">
        <v>16.576</v>
      </c>
      <c r="F11304" s="2">
        <v>-473.12</v>
      </c>
      <c r="G11304" s="2">
        <v>-14.27</v>
      </c>
      <c r="H11304" s="2"/>
      <c r="I11304" s="2">
        <v>2842</v>
      </c>
      <c r="J11304" s="2">
        <v>14.21</v>
      </c>
      <c r="K11304" s="2">
        <v>0</v>
      </c>
      <c r="L11304" s="2">
        <v>0</v>
      </c>
      <c r="M11304" s="2" t="str">
        <f>"603128"</f>
        <v>603128</v>
      </c>
      <c r="N11304" s="2" t="str">
        <f t="shared" ref="N11304:N11307" si="3375">"A453612732"</f>
        <v>A453612732</v>
      </c>
      <c r="O11304" s="2" t="str">
        <f>"3315.12"</f>
        <v>3315.12</v>
      </c>
      <c r="P11304" s="2">
        <v>20</v>
      </c>
      <c r="Q11304" s="2">
        <f>P11304*B11304</f>
        <v>4000</v>
      </c>
      <c r="R11304" s="2">
        <f>(Q11304-O11304)/O11304*100</f>
        <v>20.6592823185888</v>
      </c>
    </row>
    <row r="11305" spans="1:18">
      <c r="A11305" s="2" t="str">
        <f>"盛达矿业"</f>
        <v>盛达矿业</v>
      </c>
      <c r="B11305" s="2">
        <v>100</v>
      </c>
      <c r="C11305" s="2">
        <v>100</v>
      </c>
      <c r="D11305" s="2" t="str">
        <f>"人民币"</f>
        <v>人民币</v>
      </c>
      <c r="E11305" s="2">
        <v>38.308</v>
      </c>
      <c r="F11305" s="2">
        <v>-1175.77</v>
      </c>
      <c r="G11305" s="2">
        <v>-30.69</v>
      </c>
      <c r="H11305" s="2"/>
      <c r="I11305" s="2">
        <v>2655</v>
      </c>
      <c r="J11305" s="2">
        <v>26.55</v>
      </c>
      <c r="K11305" s="2">
        <v>0</v>
      </c>
      <c r="L11305" s="2">
        <v>100</v>
      </c>
      <c r="M11305" s="2" t="str">
        <f>"000603"</f>
        <v>000603</v>
      </c>
      <c r="N11305" s="2" t="str">
        <f>"0157472516"</f>
        <v>0157472516</v>
      </c>
      <c r="O11305" s="2" t="str">
        <f>"3830.77"</f>
        <v>3830.77</v>
      </c>
      <c r="P11305" s="2">
        <v>40</v>
      </c>
      <c r="Q11305" s="2">
        <f>P11305*B11305</f>
        <v>4000</v>
      </c>
      <c r="R11305" s="2">
        <f>(Q11305-O11305)/O11305*100</f>
        <v>4.41764971533138</v>
      </c>
    </row>
    <row r="11306" spans="1:18">
      <c r="A11306" s="2" t="str">
        <f>"大众交通"</f>
        <v>大众交通</v>
      </c>
      <c r="B11306" s="2">
        <v>100</v>
      </c>
      <c r="C11306" s="2">
        <v>100</v>
      </c>
      <c r="D11306" s="2" t="str">
        <f>"人民币"</f>
        <v>人民币</v>
      </c>
      <c r="E11306" s="2">
        <v>30.941</v>
      </c>
      <c r="F11306" s="2">
        <v>-1037.13</v>
      </c>
      <c r="G11306" s="2">
        <v>-33.52</v>
      </c>
      <c r="H11306" s="2"/>
      <c r="I11306" s="2">
        <v>2057</v>
      </c>
      <c r="J11306" s="2">
        <v>20.57</v>
      </c>
      <c r="K11306" s="2">
        <v>0</v>
      </c>
      <c r="L11306" s="2">
        <v>0</v>
      </c>
      <c r="M11306" s="2" t="str">
        <f>"600611"</f>
        <v>600611</v>
      </c>
      <c r="N11306" s="2" t="str">
        <f>"A453612732"</f>
        <v>A453612732</v>
      </c>
      <c r="O11306" s="2" t="str">
        <f>"3094.13"</f>
        <v>3094.13</v>
      </c>
      <c r="P11306" s="2">
        <v>28</v>
      </c>
      <c r="Q11306" s="2">
        <f>P11306*B11306</f>
        <v>2800</v>
      </c>
      <c r="R11306" s="2">
        <f>(Q11306-O11306)/O11306*100</f>
        <v>-9.50606470962759</v>
      </c>
    </row>
    <row r="11307" spans="1:18">
      <c r="A11307" s="2" t="str">
        <f>"中国中车"</f>
        <v>中国中车</v>
      </c>
      <c r="B11307" s="2">
        <v>100</v>
      </c>
      <c r="C11307" s="2">
        <v>100</v>
      </c>
      <c r="D11307" s="2" t="str">
        <f>"人民币"</f>
        <v>人民币</v>
      </c>
      <c r="E11307" s="2">
        <v>26.395</v>
      </c>
      <c r="F11307" s="2">
        <v>-631.5</v>
      </c>
      <c r="G11307" s="2">
        <v>-23.92</v>
      </c>
      <c r="H11307" s="2"/>
      <c r="I11307" s="2">
        <v>2008</v>
      </c>
      <c r="J11307" s="2">
        <v>20.08</v>
      </c>
      <c r="K11307" s="2">
        <v>0</v>
      </c>
      <c r="L11307" s="2">
        <v>100</v>
      </c>
      <c r="M11307" s="2" t="str">
        <f>"601766"</f>
        <v>601766</v>
      </c>
      <c r="N11307" s="2" t="str">
        <f>"A453612732"</f>
        <v>A453612732</v>
      </c>
      <c r="O11307" s="2" t="str">
        <f>"2639.50"</f>
        <v>2639.50</v>
      </c>
      <c r="P11307" s="2">
        <v>30</v>
      </c>
      <c r="Q11307" s="2">
        <f>P11307*B11307</f>
        <v>3000</v>
      </c>
      <c r="R11307" s="2">
        <f>(Q11307-O11307)/O11307*100</f>
        <v>13.6578897518469</v>
      </c>
    </row>
    <row r="11308" spans="1:18">
      <c r="A11308" s="2" t="s">
        <v>8</v>
      </c>
      <c r="B11308" s="2" t="s">
        <v>9</v>
      </c>
      <c r="C11308" s="4" t="s">
        <v>10</v>
      </c>
      <c r="D11308" s="4"/>
      <c r="E11308" s="4"/>
      <c r="F11308" s="2"/>
      <c r="G11308" s="2">
        <f>SUM(G11292:G11307)</f>
        <v>-178.38</v>
      </c>
      <c r="H11308" s="2"/>
      <c r="I11308" s="2"/>
      <c r="J11308" s="2"/>
      <c r="K11308" s="2"/>
      <c r="L11308" s="2"/>
      <c r="M11308" s="2"/>
      <c r="N11308" s="2"/>
      <c r="O11308" s="2"/>
      <c r="P11308" s="2"/>
      <c r="Q11308" s="2">
        <f>SUM(Q11292:Q11307)</f>
        <v>134800</v>
      </c>
      <c r="R11308" s="2"/>
    </row>
    <row r="11309" customFormat="1" spans="3:8">
      <c r="C11309" s="5"/>
      <c r="D11309" s="5"/>
      <c r="E11309" s="5"/>
      <c r="H11309" s="6">
        <v>42257</v>
      </c>
    </row>
    <row r="11310" customFormat="1" spans="10:10">
      <c r="J11310" s="6">
        <f>H11309+1</f>
        <v>42258</v>
      </c>
    </row>
    <row r="11311" customFormat="1" spans="2:11">
      <c r="B11311" t="s">
        <v>11</v>
      </c>
      <c r="K11311" s="7">
        <f ca="1">NOW()</f>
        <v>42259.9654398148</v>
      </c>
    </row>
    <row r="11312" customFormat="1" spans="9:9">
      <c r="I11312" t="e">
        <f>D11304+1</f>
        <v>#VALUE!</v>
      </c>
    </row>
    <row r="11313" customFormat="1"/>
    <row r="11314" spans="1:18">
      <c r="A11314" s="2" t="s">
        <v>0</v>
      </c>
      <c r="B11314" s="2" t="str">
        <f>"证券数量"</f>
        <v>证券数量</v>
      </c>
      <c r="C11314" s="2" t="s">
        <v>1</v>
      </c>
      <c r="D11314" s="2" t="str">
        <f>"价格币种"</f>
        <v>价格币种</v>
      </c>
      <c r="E11314" s="2" t="str">
        <f>"成本价"</f>
        <v>成本价</v>
      </c>
      <c r="F11314" s="2" t="str">
        <f>"浮动盈亏"</f>
        <v>浮动盈亏</v>
      </c>
      <c r="G11314" s="2" t="str">
        <f>"盈亏比例(%)"</f>
        <v>盈亏比例(%)</v>
      </c>
      <c r="H11314" s="2" t="str">
        <f>"折算汇率"</f>
        <v>折算汇率</v>
      </c>
      <c r="I11314" s="2" t="str">
        <f>"最新市值"</f>
        <v>最新市值</v>
      </c>
      <c r="J11314" s="2" t="str">
        <f>"当前价"</f>
        <v>当前价</v>
      </c>
      <c r="K11314" s="2" t="str">
        <f>"今买数量"</f>
        <v>今买数量</v>
      </c>
      <c r="L11314" s="2" t="str">
        <f>"今卖数量"</f>
        <v>今卖数量</v>
      </c>
      <c r="M11314" s="2" t="str">
        <f>"证券代码"</f>
        <v>证券代码</v>
      </c>
      <c r="N11314" s="2" t="str">
        <f>"股东代码"</f>
        <v>股东代码</v>
      </c>
      <c r="O11314" s="2" t="str">
        <f>"成本金额"</f>
        <v>成本金额</v>
      </c>
      <c r="P11314" s="2" t="s">
        <v>2</v>
      </c>
      <c r="Q11314" s="2"/>
      <c r="R11314" s="2" t="s">
        <v>3</v>
      </c>
    </row>
    <row r="11315" spans="1:18">
      <c r="A11315" s="2" t="s">
        <v>4</v>
      </c>
      <c r="B11315" s="9" t="s">
        <v>5</v>
      </c>
      <c r="C11315" s="9" t="s">
        <v>5</v>
      </c>
      <c r="D11315" s="2" t="str">
        <f t="shared" ref="D11315:D11330" si="3376">"人民币"</f>
        <v>人民币</v>
      </c>
      <c r="E11315" s="2">
        <v>19.758</v>
      </c>
      <c r="F11315" s="2">
        <v>-1294.53</v>
      </c>
      <c r="G11315" s="2">
        <v>-8.19</v>
      </c>
      <c r="H11315" s="9" t="s">
        <v>6</v>
      </c>
      <c r="I11315" s="2">
        <v>14512</v>
      </c>
      <c r="J11315" s="2">
        <v>18.14</v>
      </c>
      <c r="K11315" s="2">
        <v>0</v>
      </c>
      <c r="L11315" s="2">
        <v>0</v>
      </c>
      <c r="M11315" s="2" t="str">
        <f>"000936"</f>
        <v>000936</v>
      </c>
      <c r="N11315" s="2" t="str">
        <f t="shared" ref="N11315:N11318" si="3377">"0157472516"</f>
        <v>0157472516</v>
      </c>
      <c r="O11315" s="2" t="str">
        <f>"15806.53"</f>
        <v>15806.53</v>
      </c>
      <c r="P11315" s="2">
        <v>30</v>
      </c>
      <c r="Q11315" s="2">
        <f t="shared" ref="Q11315:Q11330" si="3378">P11315*B11315</f>
        <v>24000</v>
      </c>
      <c r="R11315" s="2">
        <f t="shared" ref="R11315:R11330" si="3379">(Q11315-O11315)/O11315*100</f>
        <v>51.835981711356</v>
      </c>
    </row>
    <row r="11316" spans="1:18">
      <c r="A11316" s="2" t="str">
        <f>"创业板B"</f>
        <v>创业板B</v>
      </c>
      <c r="B11316" s="2">
        <v>10000</v>
      </c>
      <c r="C11316" s="2">
        <v>10000</v>
      </c>
      <c r="D11316" s="2" t="str">
        <f>"人民币"</f>
        <v>人民币</v>
      </c>
      <c r="E11316" s="2">
        <v>1.116</v>
      </c>
      <c r="F11316" s="2">
        <v>-927.5</v>
      </c>
      <c r="G11316" s="2">
        <v>-8.33</v>
      </c>
      <c r="H11316" s="2"/>
      <c r="I11316" s="2">
        <v>10230</v>
      </c>
      <c r="J11316" s="2">
        <v>1.023</v>
      </c>
      <c r="K11316" s="2">
        <v>0</v>
      </c>
      <c r="L11316" s="2">
        <v>0</v>
      </c>
      <c r="M11316" s="2" t="str">
        <f>"150153"</f>
        <v>150153</v>
      </c>
      <c r="N11316" s="2" t="str">
        <f>"0157472516"</f>
        <v>0157472516</v>
      </c>
      <c r="O11316" s="2" t="str">
        <f>"11157.50"</f>
        <v>11157.50</v>
      </c>
      <c r="P11316" s="2">
        <v>1.3</v>
      </c>
      <c r="Q11316" s="2">
        <f>P11316*B11316</f>
        <v>13000</v>
      </c>
      <c r="R11316" s="2">
        <f>(Q11316-O11316)/O11316*100</f>
        <v>16.5135559041004</v>
      </c>
    </row>
    <row r="11317" spans="1:18">
      <c r="A11317" s="2" t="s">
        <v>7</v>
      </c>
      <c r="B11317" s="2">
        <v>600</v>
      </c>
      <c r="C11317" s="2">
        <v>600</v>
      </c>
      <c r="D11317" s="2" t="str">
        <f>"人民币"</f>
        <v>人民币</v>
      </c>
      <c r="E11317" s="2">
        <v>17.548</v>
      </c>
      <c r="F11317" s="2">
        <v>-310.88</v>
      </c>
      <c r="G11317" s="2">
        <v>-2.95</v>
      </c>
      <c r="H11317" s="2"/>
      <c r="I11317" s="2">
        <v>10218</v>
      </c>
      <c r="J11317" s="2">
        <v>17.03</v>
      </c>
      <c r="K11317" s="2">
        <v>0</v>
      </c>
      <c r="L11317" s="2">
        <v>0</v>
      </c>
      <c r="M11317" s="2" t="str">
        <f>"600008"</f>
        <v>600008</v>
      </c>
      <c r="N11317" s="2" t="str">
        <f t="shared" ref="N11317:N11320" si="3380">"A453612732"</f>
        <v>A453612732</v>
      </c>
      <c r="O11317" s="2" t="str">
        <f>"10528.88"</f>
        <v>10528.88</v>
      </c>
      <c r="P11317" s="2">
        <v>25</v>
      </c>
      <c r="Q11317" s="2">
        <f>P11317*B11317</f>
        <v>15000</v>
      </c>
      <c r="R11317" s="2">
        <f>(Q11317-O11317)/O11317*100</f>
        <v>42.4652954540274</v>
      </c>
    </row>
    <row r="11318" spans="1:18">
      <c r="A11318" s="2" t="str">
        <f>"华英农业"</f>
        <v>华英农业</v>
      </c>
      <c r="B11318" s="2">
        <v>600</v>
      </c>
      <c r="C11318" s="2">
        <v>300</v>
      </c>
      <c r="D11318" s="2" t="str">
        <f>"人民币"</f>
        <v>人民币</v>
      </c>
      <c r="E11318" s="2">
        <v>14.948</v>
      </c>
      <c r="F11318" s="2">
        <v>-418.66</v>
      </c>
      <c r="G11318" s="2">
        <v>-4.67</v>
      </c>
      <c r="H11318" s="2"/>
      <c r="I11318" s="2">
        <v>8550</v>
      </c>
      <c r="J11318" s="2">
        <v>14.25</v>
      </c>
      <c r="K11318" s="2">
        <v>300</v>
      </c>
      <c r="L11318" s="2">
        <v>0</v>
      </c>
      <c r="M11318" s="2" t="str">
        <f>"002321"</f>
        <v>002321</v>
      </c>
      <c r="N11318" s="2" t="str">
        <f>"0157472516"</f>
        <v>0157472516</v>
      </c>
      <c r="O11318" s="2" t="str">
        <f>"8968.66"</f>
        <v>8968.66</v>
      </c>
      <c r="P11318" s="2">
        <v>25</v>
      </c>
      <c r="Q11318" s="2">
        <f>P11318*B11318</f>
        <v>15000</v>
      </c>
      <c r="R11318" s="2">
        <f>(Q11318-O11318)/O11318*100</f>
        <v>67.2490650777262</v>
      </c>
    </row>
    <row r="11319" spans="1:18">
      <c r="A11319" s="2" t="str">
        <f>"*ST阳化"</f>
        <v>*ST阳化</v>
      </c>
      <c r="B11319" s="2">
        <v>900</v>
      </c>
      <c r="C11319" s="2">
        <v>600</v>
      </c>
      <c r="D11319" s="2" t="str">
        <f>"人民币"</f>
        <v>人民币</v>
      </c>
      <c r="E11319" s="2">
        <v>7.599</v>
      </c>
      <c r="F11319" s="2">
        <v>-80.2</v>
      </c>
      <c r="G11319" s="2">
        <v>-1.17</v>
      </c>
      <c r="H11319" s="2"/>
      <c r="I11319" s="2">
        <v>6759</v>
      </c>
      <c r="J11319" s="2">
        <v>7.51</v>
      </c>
      <c r="K11319" s="2">
        <v>300</v>
      </c>
      <c r="L11319" s="2">
        <v>0</v>
      </c>
      <c r="M11319" s="2" t="str">
        <f>"600691"</f>
        <v>600691</v>
      </c>
      <c r="N11319" s="2" t="str">
        <f>"A453612732"</f>
        <v>A453612732</v>
      </c>
      <c r="O11319" s="2" t="str">
        <f>"6839.20"</f>
        <v>6839.20</v>
      </c>
      <c r="P11319" s="2">
        <v>11</v>
      </c>
      <c r="Q11319" s="2">
        <f>P11319*B11319</f>
        <v>9900</v>
      </c>
      <c r="R11319" s="2">
        <f>(Q11319-O11319)/O11319*100</f>
        <v>44.7537723710376</v>
      </c>
    </row>
    <row r="11320" spans="1:18">
      <c r="A11320" s="2" t="str">
        <f>"雪峰科技"</f>
        <v>雪峰科技</v>
      </c>
      <c r="B11320" s="2">
        <v>200</v>
      </c>
      <c r="C11320" s="2">
        <v>100</v>
      </c>
      <c r="D11320" s="2" t="str">
        <f>"人民币"</f>
        <v>人民币</v>
      </c>
      <c r="E11320" s="2">
        <v>37.898</v>
      </c>
      <c r="F11320" s="2">
        <v>-1239.59</v>
      </c>
      <c r="G11320" s="2">
        <v>-16.35</v>
      </c>
      <c r="H11320" s="2"/>
      <c r="I11320" s="2">
        <v>6340</v>
      </c>
      <c r="J11320" s="2">
        <v>31.7</v>
      </c>
      <c r="K11320" s="2">
        <v>100</v>
      </c>
      <c r="L11320" s="2">
        <v>0</v>
      </c>
      <c r="M11320" s="2" t="str">
        <f>"603227"</f>
        <v>603227</v>
      </c>
      <c r="N11320" s="2" t="str">
        <f>"A453612732"</f>
        <v>A453612732</v>
      </c>
      <c r="O11320" s="2" t="str">
        <f>"7579.59"</f>
        <v>7579.59</v>
      </c>
      <c r="P11320" s="2">
        <v>42</v>
      </c>
      <c r="Q11320" s="2">
        <f>P11320*B11320</f>
        <v>8400</v>
      </c>
      <c r="R11320" s="2">
        <f>(Q11320-O11320)/O11320*100</f>
        <v>10.8239363870605</v>
      </c>
    </row>
    <row r="11321" spans="1:18">
      <c r="A11321" s="2" t="str">
        <f>"三花股份"</f>
        <v>三花股份</v>
      </c>
      <c r="B11321" s="2">
        <v>400</v>
      </c>
      <c r="C11321" s="2">
        <v>400</v>
      </c>
      <c r="D11321" s="2" t="str">
        <f>"人民币"</f>
        <v>人民币</v>
      </c>
      <c r="E11321" s="2">
        <v>13.737</v>
      </c>
      <c r="F11321" s="2">
        <v>69.25</v>
      </c>
      <c r="G11321" s="2">
        <v>1.26</v>
      </c>
      <c r="H11321" s="2"/>
      <c r="I11321" s="2">
        <v>5564</v>
      </c>
      <c r="J11321" s="2">
        <v>13.91</v>
      </c>
      <c r="K11321" s="2">
        <v>0</v>
      </c>
      <c r="L11321" s="2">
        <v>0</v>
      </c>
      <c r="M11321" s="2" t="str">
        <f>"002050"</f>
        <v>002050</v>
      </c>
      <c r="N11321" s="2" t="str">
        <f t="shared" ref="N11321:N11326" si="3381">"0157472516"</f>
        <v>0157472516</v>
      </c>
      <c r="O11321" s="2" t="str">
        <f>"5494.75"</f>
        <v>5494.75</v>
      </c>
      <c r="P11321" s="2">
        <v>20</v>
      </c>
      <c r="Q11321" s="2">
        <f>P11321*B11321</f>
        <v>8000</v>
      </c>
      <c r="R11321" s="2">
        <f>(Q11321-O11321)/O11321*100</f>
        <v>45.5935210883116</v>
      </c>
    </row>
    <row r="11322" spans="1:18">
      <c r="A11322" s="2" t="str">
        <f>"农 产 品"</f>
        <v>农 产 品</v>
      </c>
      <c r="B11322" s="2">
        <v>200</v>
      </c>
      <c r="C11322" s="2">
        <v>200</v>
      </c>
      <c r="D11322" s="2" t="str">
        <f>"人民币"</f>
        <v>人民币</v>
      </c>
      <c r="E11322" s="2">
        <v>25.665</v>
      </c>
      <c r="F11322" s="2">
        <v>-601</v>
      </c>
      <c r="G11322" s="2">
        <v>-11.71</v>
      </c>
      <c r="H11322" s="2"/>
      <c r="I11322" s="2">
        <v>4532</v>
      </c>
      <c r="J11322" s="2">
        <v>22.66</v>
      </c>
      <c r="K11322" s="2">
        <v>0</v>
      </c>
      <c r="L11322" s="2">
        <v>0</v>
      </c>
      <c r="M11322" s="2" t="str">
        <f>"000061"</f>
        <v>000061</v>
      </c>
      <c r="N11322" s="2" t="str">
        <f>"0157472516"</f>
        <v>0157472516</v>
      </c>
      <c r="O11322" s="2" t="str">
        <f>"5133.00"</f>
        <v>5133.00</v>
      </c>
      <c r="P11322" s="2">
        <v>35</v>
      </c>
      <c r="Q11322" s="2">
        <f>P11322*B11322</f>
        <v>7000</v>
      </c>
      <c r="R11322" s="2">
        <f>(Q11322-O11322)/O11322*100</f>
        <v>36.3724917202416</v>
      </c>
    </row>
    <row r="11323" spans="1:18">
      <c r="A11323" s="2" t="str">
        <f>"北京城建"</f>
        <v>北京城建</v>
      </c>
      <c r="B11323" s="2">
        <v>200</v>
      </c>
      <c r="C11323" s="2">
        <v>200</v>
      </c>
      <c r="D11323" s="2" t="str">
        <f>"人民币"</f>
        <v>人民币</v>
      </c>
      <c r="E11323" s="2">
        <v>24.605</v>
      </c>
      <c r="F11323" s="2">
        <v>-394.99</v>
      </c>
      <c r="G11323" s="2">
        <v>-8.03</v>
      </c>
      <c r="H11323" s="2"/>
      <c r="I11323" s="2">
        <v>4526</v>
      </c>
      <c r="J11323" s="2">
        <v>22.63</v>
      </c>
      <c r="K11323" s="2">
        <v>0</v>
      </c>
      <c r="L11323" s="2">
        <v>0</v>
      </c>
      <c r="M11323" s="2" t="str">
        <f>"600266"</f>
        <v>600266</v>
      </c>
      <c r="N11323" s="2" t="str">
        <f t="shared" ref="N11323:N11325" si="3382">"A453612732"</f>
        <v>A453612732</v>
      </c>
      <c r="O11323" s="2" t="str">
        <f>"4920.99"</f>
        <v>4920.99</v>
      </c>
      <c r="P11323" s="2">
        <v>28</v>
      </c>
      <c r="Q11323" s="2">
        <f>P11323*B11323</f>
        <v>5600</v>
      </c>
      <c r="R11323" s="2">
        <f>(Q11323-O11323)/O11323*100</f>
        <v>13.7982397850839</v>
      </c>
    </row>
    <row r="11324" spans="1:18">
      <c r="A11324" s="2" t="str">
        <f>"上汽集团"</f>
        <v>上汽集团</v>
      </c>
      <c r="B11324" s="2">
        <v>200</v>
      </c>
      <c r="C11324" s="2">
        <v>200</v>
      </c>
      <c r="D11324" s="2" t="str">
        <f>"人民币"</f>
        <v>人民币</v>
      </c>
      <c r="E11324" s="2">
        <v>24.736</v>
      </c>
      <c r="F11324" s="2">
        <v>-449.12</v>
      </c>
      <c r="G11324" s="2">
        <v>-9.08</v>
      </c>
      <c r="H11324" s="2"/>
      <c r="I11324" s="2">
        <v>4498</v>
      </c>
      <c r="J11324" s="2">
        <v>22.49</v>
      </c>
      <c r="K11324" s="2">
        <v>0</v>
      </c>
      <c r="L11324" s="2">
        <v>0</v>
      </c>
      <c r="M11324" s="2" t="str">
        <f>"600104"</f>
        <v>600104</v>
      </c>
      <c r="N11324" s="2" t="str">
        <f>"A453612732"</f>
        <v>A453612732</v>
      </c>
      <c r="O11324" s="2" t="str">
        <f>"4947.12"</f>
        <v>4947.12</v>
      </c>
      <c r="P11324" s="2">
        <v>35</v>
      </c>
      <c r="Q11324" s="2">
        <f>P11324*B11324</f>
        <v>7000</v>
      </c>
      <c r="R11324" s="2">
        <f>(Q11324-O11324)/O11324*100</f>
        <v>41.4964666310904</v>
      </c>
    </row>
    <row r="11325" spans="1:18">
      <c r="A11325" s="2" t="str">
        <f>"中海集运"</f>
        <v>中海集运</v>
      </c>
      <c r="B11325" s="2">
        <v>400</v>
      </c>
      <c r="C11325" s="2">
        <v>400</v>
      </c>
      <c r="D11325" s="2" t="str">
        <f>"人民币"</f>
        <v>人民币</v>
      </c>
      <c r="E11325" s="2">
        <v>9.099</v>
      </c>
      <c r="F11325" s="2">
        <v>-167.68</v>
      </c>
      <c r="G11325" s="2">
        <v>-4.6</v>
      </c>
      <c r="H11325" s="2"/>
      <c r="I11325" s="2">
        <v>3472</v>
      </c>
      <c r="J11325" s="2">
        <v>8.68</v>
      </c>
      <c r="K11325" s="2">
        <v>0</v>
      </c>
      <c r="L11325" s="2">
        <v>0</v>
      </c>
      <c r="M11325" s="2" t="str">
        <f>"601866"</f>
        <v>601866</v>
      </c>
      <c r="N11325" s="2" t="str">
        <f>"A453612732"</f>
        <v>A453612732</v>
      </c>
      <c r="O11325" s="2" t="str">
        <f>"3639.68"</f>
        <v>3639.68</v>
      </c>
      <c r="P11325" s="2">
        <v>12</v>
      </c>
      <c r="Q11325" s="2">
        <f>P11325*B11325</f>
        <v>4800</v>
      </c>
      <c r="R11325" s="2">
        <f>(Q11325-O11325)/O11325*100</f>
        <v>31.8797256901706</v>
      </c>
    </row>
    <row r="11326" spans="1:18">
      <c r="A11326" s="2" t="str">
        <f>"中航军B"</f>
        <v>中航军B</v>
      </c>
      <c r="B11326" s="2">
        <v>3000</v>
      </c>
      <c r="C11326" s="2">
        <v>3000</v>
      </c>
      <c r="D11326" s="2" t="str">
        <f>"人民币"</f>
        <v>人民币</v>
      </c>
      <c r="E11326" s="2">
        <v>0.972</v>
      </c>
      <c r="F11326" s="2">
        <v>-62</v>
      </c>
      <c r="G11326" s="2">
        <v>-2.16</v>
      </c>
      <c r="H11326" s="2"/>
      <c r="I11326" s="2">
        <v>2853</v>
      </c>
      <c r="J11326" s="2">
        <v>0.951</v>
      </c>
      <c r="K11326" s="2">
        <v>0</v>
      </c>
      <c r="L11326" s="2">
        <v>0</v>
      </c>
      <c r="M11326" s="2" t="str">
        <f>"150222"</f>
        <v>150222</v>
      </c>
      <c r="N11326" s="2" t="str">
        <f>"0157472516"</f>
        <v>0157472516</v>
      </c>
      <c r="O11326" s="2" t="str">
        <f>"2915.00"</f>
        <v>2915.00</v>
      </c>
      <c r="P11326" s="2">
        <v>1.1</v>
      </c>
      <c r="Q11326" s="2">
        <f>P11326*B11326</f>
        <v>3300</v>
      </c>
      <c r="R11326" s="2">
        <f>(Q11326-O11326)/O11326*100</f>
        <v>13.2075471698113</v>
      </c>
    </row>
    <row r="11327" spans="1:18">
      <c r="A11327" s="2" t="str">
        <f>"华贸物流"</f>
        <v>华贸物流</v>
      </c>
      <c r="B11327" s="2">
        <v>200</v>
      </c>
      <c r="C11327" s="2">
        <v>200</v>
      </c>
      <c r="D11327" s="2" t="str">
        <f>"人民币"</f>
        <v>人民币</v>
      </c>
      <c r="E11327" s="2">
        <v>16.576</v>
      </c>
      <c r="F11327" s="2">
        <v>-473.12</v>
      </c>
      <c r="G11327" s="2">
        <v>-14.27</v>
      </c>
      <c r="H11327" s="2"/>
      <c r="I11327" s="2">
        <v>2842</v>
      </c>
      <c r="J11327" s="2">
        <v>14.21</v>
      </c>
      <c r="K11327" s="2">
        <v>0</v>
      </c>
      <c r="L11327" s="2">
        <v>0</v>
      </c>
      <c r="M11327" s="2" t="str">
        <f>"603128"</f>
        <v>603128</v>
      </c>
      <c r="N11327" s="2" t="str">
        <f t="shared" ref="N11327:N11330" si="3383">"A453612732"</f>
        <v>A453612732</v>
      </c>
      <c r="O11327" s="2" t="str">
        <f>"3315.12"</f>
        <v>3315.12</v>
      </c>
      <c r="P11327" s="2">
        <v>20</v>
      </c>
      <c r="Q11327" s="2">
        <f>P11327*B11327</f>
        <v>4000</v>
      </c>
      <c r="R11327" s="2">
        <f>(Q11327-O11327)/O11327*100</f>
        <v>20.6592823185888</v>
      </c>
    </row>
    <row r="11328" spans="1:18">
      <c r="A11328" s="2" t="str">
        <f>"盛达矿业"</f>
        <v>盛达矿业</v>
      </c>
      <c r="B11328" s="2">
        <v>100</v>
      </c>
      <c r="C11328" s="2">
        <v>100</v>
      </c>
      <c r="D11328" s="2" t="str">
        <f>"人民币"</f>
        <v>人民币</v>
      </c>
      <c r="E11328" s="2">
        <v>38.308</v>
      </c>
      <c r="F11328" s="2">
        <v>-1175.77</v>
      </c>
      <c r="G11328" s="2">
        <v>-30.69</v>
      </c>
      <c r="H11328" s="2"/>
      <c r="I11328" s="2">
        <v>2655</v>
      </c>
      <c r="J11328" s="2">
        <v>26.55</v>
      </c>
      <c r="K11328" s="2">
        <v>0</v>
      </c>
      <c r="L11328" s="2">
        <v>100</v>
      </c>
      <c r="M11328" s="2" t="str">
        <f>"000603"</f>
        <v>000603</v>
      </c>
      <c r="N11328" s="2" t="str">
        <f>"0157472516"</f>
        <v>0157472516</v>
      </c>
      <c r="O11328" s="2" t="str">
        <f>"3830.77"</f>
        <v>3830.77</v>
      </c>
      <c r="P11328" s="2">
        <v>40</v>
      </c>
      <c r="Q11328" s="2">
        <f>P11328*B11328</f>
        <v>4000</v>
      </c>
      <c r="R11328" s="2">
        <f>(Q11328-O11328)/O11328*100</f>
        <v>4.41764971533138</v>
      </c>
    </row>
    <row r="11329" spans="1:18">
      <c r="A11329" s="2" t="str">
        <f>"大众交通"</f>
        <v>大众交通</v>
      </c>
      <c r="B11329" s="2">
        <v>100</v>
      </c>
      <c r="C11329" s="2">
        <v>100</v>
      </c>
      <c r="D11329" s="2" t="str">
        <f>"人民币"</f>
        <v>人民币</v>
      </c>
      <c r="E11329" s="2">
        <v>30.941</v>
      </c>
      <c r="F11329" s="2">
        <v>-1037.13</v>
      </c>
      <c r="G11329" s="2">
        <v>-33.52</v>
      </c>
      <c r="H11329" s="2"/>
      <c r="I11329" s="2">
        <v>2057</v>
      </c>
      <c r="J11329" s="2">
        <v>20.57</v>
      </c>
      <c r="K11329" s="2">
        <v>0</v>
      </c>
      <c r="L11329" s="2">
        <v>0</v>
      </c>
      <c r="M11329" s="2" t="str">
        <f>"600611"</f>
        <v>600611</v>
      </c>
      <c r="N11329" s="2" t="str">
        <f>"A453612732"</f>
        <v>A453612732</v>
      </c>
      <c r="O11329" s="2" t="str">
        <f>"3094.13"</f>
        <v>3094.13</v>
      </c>
      <c r="P11329" s="2">
        <v>28</v>
      </c>
      <c r="Q11329" s="2">
        <f>P11329*B11329</f>
        <v>2800</v>
      </c>
      <c r="R11329" s="2">
        <f>(Q11329-O11329)/O11329*100</f>
        <v>-9.50606470962759</v>
      </c>
    </row>
    <row r="11330" spans="1:18">
      <c r="A11330" s="2" t="str">
        <f>"中国中车"</f>
        <v>中国中车</v>
      </c>
      <c r="B11330" s="2">
        <v>100</v>
      </c>
      <c r="C11330" s="2">
        <v>100</v>
      </c>
      <c r="D11330" s="2" t="str">
        <f>"人民币"</f>
        <v>人民币</v>
      </c>
      <c r="E11330" s="2">
        <v>26.395</v>
      </c>
      <c r="F11330" s="2">
        <v>-631.5</v>
      </c>
      <c r="G11330" s="2">
        <v>-23.92</v>
      </c>
      <c r="H11330" s="2"/>
      <c r="I11330" s="2">
        <v>2008</v>
      </c>
      <c r="J11330" s="2">
        <v>20.08</v>
      </c>
      <c r="K11330" s="2">
        <v>0</v>
      </c>
      <c r="L11330" s="2">
        <v>100</v>
      </c>
      <c r="M11330" s="2" t="str">
        <f>"601766"</f>
        <v>601766</v>
      </c>
      <c r="N11330" s="2" t="str">
        <f>"A453612732"</f>
        <v>A453612732</v>
      </c>
      <c r="O11330" s="2" t="str">
        <f>"2639.50"</f>
        <v>2639.50</v>
      </c>
      <c r="P11330" s="2">
        <v>30</v>
      </c>
      <c r="Q11330" s="2">
        <f>P11330*B11330</f>
        <v>3000</v>
      </c>
      <c r="R11330" s="2">
        <f>(Q11330-O11330)/O11330*100</f>
        <v>13.6578897518469</v>
      </c>
    </row>
    <row r="11331" spans="1:18">
      <c r="A11331" s="2" t="s">
        <v>8</v>
      </c>
      <c r="B11331" s="2" t="s">
        <v>9</v>
      </c>
      <c r="C11331" s="4" t="s">
        <v>10</v>
      </c>
      <c r="D11331" s="4"/>
      <c r="E11331" s="4"/>
      <c r="F11331" s="2"/>
      <c r="G11331" s="2">
        <f>SUM(G11315:G11330)</f>
        <v>-178.38</v>
      </c>
      <c r="H11331" s="2"/>
      <c r="I11331" s="2"/>
      <c r="J11331" s="2"/>
      <c r="K11331" s="2"/>
      <c r="L11331" s="2"/>
      <c r="M11331" s="2"/>
      <c r="N11331" s="2"/>
      <c r="O11331" s="2"/>
      <c r="P11331" s="2"/>
      <c r="Q11331" s="2">
        <f>SUM(Q11315:Q11330)</f>
        <v>134800</v>
      </c>
      <c r="R11331" s="2"/>
    </row>
    <row r="11332" customFormat="1" spans="3:8">
      <c r="C11332" s="5"/>
      <c r="D11332" s="5"/>
      <c r="E11332" s="5"/>
      <c r="H11332" s="6">
        <v>42257</v>
      </c>
    </row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spans="2:18">
      <c r="B11344" s="2" t="str">
        <f>"币种"</f>
        <v>币种</v>
      </c>
      <c r="C11344" s="2" t="str">
        <f>"余额"</f>
        <v>余额</v>
      </c>
      <c r="D11344" s="2" t="str">
        <f>"可用"</f>
        <v>可用</v>
      </c>
      <c r="E11344" s="2" t="str">
        <f>"可取"</f>
        <v>可取</v>
      </c>
      <c r="F11344" s="2" t="str">
        <f>"参考市值"</f>
        <v>参考市值</v>
      </c>
      <c r="G11344" s="2" t="str">
        <f>"资产"</f>
        <v>资产</v>
      </c>
      <c r="H11344" s="2" t="str">
        <f>"盈亏"</f>
        <v>盈亏</v>
      </c>
      <c r="I11344" s="2"/>
      <c r="J11344" s="2"/>
      <c r="K11344" s="2"/>
      <c r="L11344" s="2"/>
      <c r="M11344" s="2"/>
      <c r="N11344" s="2"/>
      <c r="O11344" s="2"/>
      <c r="P11344" s="2"/>
      <c r="Q11344" s="2"/>
      <c r="R11344" s="2"/>
    </row>
    <row r="11345" spans="2:18">
      <c r="B11345" s="2" t="str">
        <f>"人民币"</f>
        <v>人民币</v>
      </c>
      <c r="C11345" s="2" t="str">
        <f>"5508.71"</f>
        <v>5508.71</v>
      </c>
      <c r="D11345" s="2" t="str">
        <f>"138.54"</f>
        <v>138.54</v>
      </c>
      <c r="E11345" s="2" t="str">
        <f>"138.54"</f>
        <v>138.54</v>
      </c>
      <c r="F11345" s="2" t="str">
        <f>"91616.00"</f>
        <v>91616.00</v>
      </c>
      <c r="G11345" s="2" t="str">
        <f>"91754.54"</f>
        <v>91754.54</v>
      </c>
      <c r="H11345" s="2" t="str">
        <f>"-9194.42"</f>
        <v>-9194.42</v>
      </c>
      <c r="I11345" s="2"/>
      <c r="J11345" s="2"/>
      <c r="K11345" s="2"/>
      <c r="L11345" s="2"/>
      <c r="M11345" s="2"/>
      <c r="N11345" s="2"/>
      <c r="O11345" s="2"/>
      <c r="P11345" s="2"/>
      <c r="Q11345" s="2"/>
      <c r="R11345" s="2"/>
    </row>
    <row r="11346" spans="2:18"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  <c r="P11346" s="2"/>
      <c r="Q11346" s="2"/>
      <c r="R11346" s="8"/>
    </row>
    <row r="11347" spans="2:18">
      <c r="B11347" s="2" t="s">
        <v>0</v>
      </c>
      <c r="C11347" s="2" t="str">
        <f>"证券数量"</f>
        <v>证券数量</v>
      </c>
      <c r="D11347" s="2" t="s">
        <v>1</v>
      </c>
      <c r="E11347" s="2" t="str">
        <f>"价格币种"</f>
        <v>价格币种</v>
      </c>
      <c r="F11347" s="2" t="str">
        <f>"成本价"</f>
        <v>成本价</v>
      </c>
      <c r="G11347" s="2" t="str">
        <f>"浮动盈亏"</f>
        <v>浮动盈亏</v>
      </c>
      <c r="H11347" s="2" t="str">
        <f>"盈亏比例(%)"</f>
        <v>盈亏比例(%)</v>
      </c>
      <c r="I11347" s="2" t="str">
        <f>"折算汇率"</f>
        <v>折算汇率</v>
      </c>
      <c r="J11347" s="2" t="str">
        <f>"最新市值"</f>
        <v>最新市值</v>
      </c>
      <c r="K11347" s="2" t="str">
        <f>"当前价"</f>
        <v>当前价</v>
      </c>
      <c r="L11347" s="2" t="str">
        <f>"今买数量"</f>
        <v>今买数量</v>
      </c>
      <c r="M11347" s="2" t="str">
        <f>"今卖数量"</f>
        <v>今卖数量</v>
      </c>
      <c r="N11347" s="2" t="str">
        <f>"证券代码"</f>
        <v>证券代码</v>
      </c>
      <c r="O11347" s="2" t="str">
        <f>"股东代码"</f>
        <v>股东代码</v>
      </c>
      <c r="P11347" s="2" t="str">
        <f>"成本金额"</f>
        <v>成本金额</v>
      </c>
      <c r="Q11347" s="2" t="s">
        <v>2</v>
      </c>
      <c r="R11347" s="2"/>
    </row>
    <row r="11348" spans="2:18">
      <c r="B11348" s="2" t="s">
        <v>4</v>
      </c>
      <c r="C11348" s="9" t="s">
        <v>5</v>
      </c>
      <c r="D11348" s="9" t="s">
        <v>5</v>
      </c>
      <c r="E11348" s="2" t="str">
        <f t="shared" ref="E11348:E11363" si="3384">"人民币"</f>
        <v>人民币</v>
      </c>
      <c r="F11348" s="2">
        <v>19.758</v>
      </c>
      <c r="G11348" s="2">
        <v>-1294.53</v>
      </c>
      <c r="H11348" s="2">
        <v>-8.19</v>
      </c>
      <c r="I11348" s="9" t="s">
        <v>6</v>
      </c>
      <c r="J11348" s="2">
        <v>14512</v>
      </c>
      <c r="K11348" s="2">
        <v>18.14</v>
      </c>
      <c r="L11348" s="2">
        <v>0</v>
      </c>
      <c r="M11348" s="2">
        <v>0</v>
      </c>
      <c r="N11348" s="2" t="str">
        <f>"000936"</f>
        <v>000936</v>
      </c>
      <c r="O11348" s="2" t="str">
        <f t="shared" ref="O11348:O11351" si="3385">"0157472516"</f>
        <v>0157472516</v>
      </c>
      <c r="P11348" s="2" t="str">
        <f>"15806.53"</f>
        <v>15806.53</v>
      </c>
      <c r="Q11348" s="2">
        <v>30</v>
      </c>
      <c r="R11348" s="2">
        <f t="shared" ref="R11348:R11363" si="3386">Q11348*C11348</f>
        <v>24000</v>
      </c>
    </row>
    <row r="11349" spans="2:18">
      <c r="B11349" s="2" t="str">
        <f>"创业板B"</f>
        <v>创业板B</v>
      </c>
      <c r="C11349" s="2">
        <v>10000</v>
      </c>
      <c r="D11349" s="2">
        <v>10000</v>
      </c>
      <c r="E11349" s="2" t="str">
        <f>"人民币"</f>
        <v>人民币</v>
      </c>
      <c r="F11349" s="2">
        <v>1.116</v>
      </c>
      <c r="G11349" s="2">
        <v>-927.5</v>
      </c>
      <c r="H11349" s="2">
        <v>-8.33</v>
      </c>
      <c r="I11349" s="2"/>
      <c r="J11349" s="2">
        <v>10230</v>
      </c>
      <c r="K11349" s="2">
        <v>1.023</v>
      </c>
      <c r="L11349" s="2">
        <v>0</v>
      </c>
      <c r="M11349" s="2">
        <v>0</v>
      </c>
      <c r="N11349" s="2" t="str">
        <f>"150153"</f>
        <v>150153</v>
      </c>
      <c r="O11349" s="2" t="str">
        <f>"0157472516"</f>
        <v>0157472516</v>
      </c>
      <c r="P11349" s="2" t="str">
        <f>"11157.50"</f>
        <v>11157.50</v>
      </c>
      <c r="Q11349" s="2">
        <v>1.3</v>
      </c>
      <c r="R11349" s="2">
        <f>Q11349*C11349</f>
        <v>13000</v>
      </c>
    </row>
    <row r="11350" spans="2:18">
      <c r="B11350" s="2" t="s">
        <v>7</v>
      </c>
      <c r="C11350" s="2">
        <v>600</v>
      </c>
      <c r="D11350" s="2">
        <v>600</v>
      </c>
      <c r="E11350" s="2" t="str">
        <f>"人民币"</f>
        <v>人民币</v>
      </c>
      <c r="F11350" s="2">
        <v>17.548</v>
      </c>
      <c r="G11350" s="2">
        <v>-310.88</v>
      </c>
      <c r="H11350" s="2">
        <v>-2.95</v>
      </c>
      <c r="I11350" s="2"/>
      <c r="J11350" s="2">
        <v>10218</v>
      </c>
      <c r="K11350" s="2">
        <v>17.03</v>
      </c>
      <c r="L11350" s="2">
        <v>0</v>
      </c>
      <c r="M11350" s="2">
        <v>0</v>
      </c>
      <c r="N11350" s="2" t="str">
        <f>"600008"</f>
        <v>600008</v>
      </c>
      <c r="O11350" s="2" t="str">
        <f t="shared" ref="O11350:O11353" si="3387">"A453612732"</f>
        <v>A453612732</v>
      </c>
      <c r="P11350" s="2" t="str">
        <f>"10528.88"</f>
        <v>10528.88</v>
      </c>
      <c r="Q11350" s="2">
        <v>25</v>
      </c>
      <c r="R11350" s="2">
        <f>Q11350*C11350</f>
        <v>15000</v>
      </c>
    </row>
    <row r="11351" spans="2:18">
      <c r="B11351" s="2" t="str">
        <f>"华英农业"</f>
        <v>华英农业</v>
      </c>
      <c r="C11351" s="2">
        <v>600</v>
      </c>
      <c r="D11351" s="2">
        <v>300</v>
      </c>
      <c r="E11351" s="2" t="str">
        <f>"人民币"</f>
        <v>人民币</v>
      </c>
      <c r="F11351" s="2">
        <v>14.948</v>
      </c>
      <c r="G11351" s="2">
        <v>-418.66</v>
      </c>
      <c r="H11351" s="2">
        <v>-4.67</v>
      </c>
      <c r="I11351" s="2"/>
      <c r="J11351" s="2">
        <v>8550</v>
      </c>
      <c r="K11351" s="2">
        <v>14.25</v>
      </c>
      <c r="L11351" s="2">
        <v>300</v>
      </c>
      <c r="M11351" s="2">
        <v>0</v>
      </c>
      <c r="N11351" s="2" t="str">
        <f>"002321"</f>
        <v>002321</v>
      </c>
      <c r="O11351" s="2" t="str">
        <f>"0157472516"</f>
        <v>0157472516</v>
      </c>
      <c r="P11351" s="2" t="str">
        <f>"8968.66"</f>
        <v>8968.66</v>
      </c>
      <c r="Q11351" s="2">
        <v>25</v>
      </c>
      <c r="R11351" s="2">
        <f>Q11351*C11351</f>
        <v>15000</v>
      </c>
    </row>
    <row r="11352" spans="2:18">
      <c r="B11352" s="2" t="str">
        <f>"*ST阳化"</f>
        <v>*ST阳化</v>
      </c>
      <c r="C11352" s="2">
        <v>900</v>
      </c>
      <c r="D11352" s="2">
        <v>600</v>
      </c>
      <c r="E11352" s="2" t="str">
        <f>"人民币"</f>
        <v>人民币</v>
      </c>
      <c r="F11352" s="2">
        <v>7.599</v>
      </c>
      <c r="G11352" s="2">
        <v>-80.2</v>
      </c>
      <c r="H11352" s="2">
        <v>-1.17</v>
      </c>
      <c r="I11352" s="2"/>
      <c r="J11352" s="2">
        <v>6759</v>
      </c>
      <c r="K11352" s="2">
        <v>7.51</v>
      </c>
      <c r="L11352" s="2">
        <v>300</v>
      </c>
      <c r="M11352" s="2">
        <v>0</v>
      </c>
      <c r="N11352" s="2" t="str">
        <f>"600691"</f>
        <v>600691</v>
      </c>
      <c r="O11352" s="2" t="str">
        <f>"A453612732"</f>
        <v>A453612732</v>
      </c>
      <c r="P11352" s="2" t="str">
        <f>"6839.20"</f>
        <v>6839.20</v>
      </c>
      <c r="Q11352" s="2">
        <v>11</v>
      </c>
      <c r="R11352" s="2">
        <f>Q11352*C11352</f>
        <v>9900</v>
      </c>
    </row>
    <row r="11353" spans="2:18">
      <c r="B11353" s="2" t="str">
        <f>"雪峰科技"</f>
        <v>雪峰科技</v>
      </c>
      <c r="C11353" s="2">
        <v>200</v>
      </c>
      <c r="D11353" s="2">
        <v>100</v>
      </c>
      <c r="E11353" s="2" t="str">
        <f>"人民币"</f>
        <v>人民币</v>
      </c>
      <c r="F11353" s="2">
        <v>37.898</v>
      </c>
      <c r="G11353" s="2">
        <v>-1239.59</v>
      </c>
      <c r="H11353" s="2">
        <v>-16.35</v>
      </c>
      <c r="I11353" s="2"/>
      <c r="J11353" s="2">
        <v>6340</v>
      </c>
      <c r="K11353" s="2">
        <v>31.7</v>
      </c>
      <c r="L11353" s="2">
        <v>100</v>
      </c>
      <c r="M11353" s="2">
        <v>0</v>
      </c>
      <c r="N11353" s="2" t="str">
        <f>"603227"</f>
        <v>603227</v>
      </c>
      <c r="O11353" s="2" t="str">
        <f>"A453612732"</f>
        <v>A453612732</v>
      </c>
      <c r="P11353" s="2" t="str">
        <f>"7579.59"</f>
        <v>7579.59</v>
      </c>
      <c r="Q11353" s="2">
        <v>42</v>
      </c>
      <c r="R11353" s="2">
        <f>Q11353*C11353</f>
        <v>8400</v>
      </c>
    </row>
    <row r="11354" spans="2:18">
      <c r="B11354" s="2" t="str">
        <f>"三花股份"</f>
        <v>三花股份</v>
      </c>
      <c r="C11354" s="2">
        <v>400</v>
      </c>
      <c r="D11354" s="2">
        <v>400</v>
      </c>
      <c r="E11354" s="2" t="str">
        <f>"人民币"</f>
        <v>人民币</v>
      </c>
      <c r="F11354" s="2">
        <v>13.737</v>
      </c>
      <c r="G11354" s="2">
        <v>69.25</v>
      </c>
      <c r="H11354" s="2">
        <v>1.26</v>
      </c>
      <c r="I11354" s="2"/>
      <c r="J11354" s="2">
        <v>5564</v>
      </c>
      <c r="K11354" s="2">
        <v>13.91</v>
      </c>
      <c r="L11354" s="2">
        <v>0</v>
      </c>
      <c r="M11354" s="2">
        <v>0</v>
      </c>
      <c r="N11354" s="2" t="str">
        <f>"002050"</f>
        <v>002050</v>
      </c>
      <c r="O11354" s="2" t="str">
        <f t="shared" ref="O11354:O11359" si="3388">"0157472516"</f>
        <v>0157472516</v>
      </c>
      <c r="P11354" s="2" t="str">
        <f>"5494.75"</f>
        <v>5494.75</v>
      </c>
      <c r="Q11354" s="2">
        <v>20</v>
      </c>
      <c r="R11354" s="2">
        <f>Q11354*C11354</f>
        <v>8000</v>
      </c>
    </row>
    <row r="11355" spans="2:18">
      <c r="B11355" s="2" t="str">
        <f>"农 产 品"</f>
        <v>农 产 品</v>
      </c>
      <c r="C11355" s="2">
        <v>200</v>
      </c>
      <c r="D11355" s="2">
        <v>200</v>
      </c>
      <c r="E11355" s="2" t="str">
        <f>"人民币"</f>
        <v>人民币</v>
      </c>
      <c r="F11355" s="2">
        <v>25.665</v>
      </c>
      <c r="G11355" s="2">
        <v>-601</v>
      </c>
      <c r="H11355" s="2">
        <v>-11.71</v>
      </c>
      <c r="I11355" s="2"/>
      <c r="J11355" s="2">
        <v>4532</v>
      </c>
      <c r="K11355" s="2">
        <v>22.66</v>
      </c>
      <c r="L11355" s="2">
        <v>0</v>
      </c>
      <c r="M11355" s="2">
        <v>0</v>
      </c>
      <c r="N11355" s="2" t="str">
        <f>"000061"</f>
        <v>000061</v>
      </c>
      <c r="O11355" s="2" t="str">
        <f>"0157472516"</f>
        <v>0157472516</v>
      </c>
      <c r="P11355" s="2" t="str">
        <f>"5133.00"</f>
        <v>5133.00</v>
      </c>
      <c r="Q11355" s="2">
        <v>35</v>
      </c>
      <c r="R11355" s="2">
        <f>Q11355*C11355</f>
        <v>7000</v>
      </c>
    </row>
    <row r="11356" spans="2:18">
      <c r="B11356" s="2" t="str">
        <f>"北京城建"</f>
        <v>北京城建</v>
      </c>
      <c r="C11356" s="2">
        <v>200</v>
      </c>
      <c r="D11356" s="2">
        <v>200</v>
      </c>
      <c r="E11356" s="2" t="str">
        <f>"人民币"</f>
        <v>人民币</v>
      </c>
      <c r="F11356" s="2">
        <v>24.605</v>
      </c>
      <c r="G11356" s="2">
        <v>-394.99</v>
      </c>
      <c r="H11356" s="2">
        <v>-8.03</v>
      </c>
      <c r="I11356" s="2"/>
      <c r="J11356" s="2">
        <v>4526</v>
      </c>
      <c r="K11356" s="2">
        <v>22.63</v>
      </c>
      <c r="L11356" s="2">
        <v>0</v>
      </c>
      <c r="M11356" s="2">
        <v>0</v>
      </c>
      <c r="N11356" s="2" t="str">
        <f>"600266"</f>
        <v>600266</v>
      </c>
      <c r="O11356" s="2" t="str">
        <f t="shared" ref="O11356:O11358" si="3389">"A453612732"</f>
        <v>A453612732</v>
      </c>
      <c r="P11356" s="2" t="str">
        <f>"4920.99"</f>
        <v>4920.99</v>
      </c>
      <c r="Q11356" s="2">
        <v>28</v>
      </c>
      <c r="R11356" s="2">
        <f>Q11356*C11356</f>
        <v>5600</v>
      </c>
    </row>
    <row r="11357" spans="2:18">
      <c r="B11357" s="2" t="str">
        <f>"上汽集团"</f>
        <v>上汽集团</v>
      </c>
      <c r="C11357" s="2">
        <v>200</v>
      </c>
      <c r="D11357" s="2">
        <v>200</v>
      </c>
      <c r="E11357" s="2" t="str">
        <f>"人民币"</f>
        <v>人民币</v>
      </c>
      <c r="F11357" s="2">
        <v>24.736</v>
      </c>
      <c r="G11357" s="2">
        <v>-449.12</v>
      </c>
      <c r="H11357" s="2">
        <v>-9.08</v>
      </c>
      <c r="I11357" s="2"/>
      <c r="J11357" s="2">
        <v>4498</v>
      </c>
      <c r="K11357" s="2">
        <v>22.49</v>
      </c>
      <c r="L11357" s="2">
        <v>0</v>
      </c>
      <c r="M11357" s="2">
        <v>0</v>
      </c>
      <c r="N11357" s="2" t="str">
        <f>"600104"</f>
        <v>600104</v>
      </c>
      <c r="O11357" s="2" t="str">
        <f>"A453612732"</f>
        <v>A453612732</v>
      </c>
      <c r="P11357" s="2" t="str">
        <f>"4947.12"</f>
        <v>4947.12</v>
      </c>
      <c r="Q11357" s="2">
        <v>35</v>
      </c>
      <c r="R11357" s="2">
        <f>Q11357*C11357</f>
        <v>7000</v>
      </c>
    </row>
    <row r="11358" spans="2:18">
      <c r="B11358" s="2" t="str">
        <f>"中海集运"</f>
        <v>中海集运</v>
      </c>
      <c r="C11358" s="2">
        <v>400</v>
      </c>
      <c r="D11358" s="2">
        <v>400</v>
      </c>
      <c r="E11358" s="2" t="str">
        <f>"人民币"</f>
        <v>人民币</v>
      </c>
      <c r="F11358" s="2">
        <v>9.099</v>
      </c>
      <c r="G11358" s="2">
        <v>-167.68</v>
      </c>
      <c r="H11358" s="2">
        <v>-4.6</v>
      </c>
      <c r="I11358" s="2"/>
      <c r="J11358" s="2">
        <v>3472</v>
      </c>
      <c r="K11358" s="2">
        <v>8.68</v>
      </c>
      <c r="L11358" s="2">
        <v>0</v>
      </c>
      <c r="M11358" s="2">
        <v>0</v>
      </c>
      <c r="N11358" s="2" t="str">
        <f>"601866"</f>
        <v>601866</v>
      </c>
      <c r="O11358" s="2" t="str">
        <f>"A453612732"</f>
        <v>A453612732</v>
      </c>
      <c r="P11358" s="2" t="str">
        <f>"3639.68"</f>
        <v>3639.68</v>
      </c>
      <c r="Q11358" s="2">
        <v>12</v>
      </c>
      <c r="R11358" s="2">
        <f>Q11358*C11358</f>
        <v>4800</v>
      </c>
    </row>
    <row r="11359" spans="2:18">
      <c r="B11359" s="2" t="str">
        <f>"中航军B"</f>
        <v>中航军B</v>
      </c>
      <c r="C11359" s="2">
        <v>3000</v>
      </c>
      <c r="D11359" s="2">
        <v>3000</v>
      </c>
      <c r="E11359" s="2" t="str">
        <f>"人民币"</f>
        <v>人民币</v>
      </c>
      <c r="F11359" s="2">
        <v>0.972</v>
      </c>
      <c r="G11359" s="2">
        <v>-62</v>
      </c>
      <c r="H11359" s="2">
        <v>-2.16</v>
      </c>
      <c r="I11359" s="2"/>
      <c r="J11359" s="2">
        <v>2853</v>
      </c>
      <c r="K11359" s="2">
        <v>0.951</v>
      </c>
      <c r="L11359" s="2">
        <v>0</v>
      </c>
      <c r="M11359" s="2">
        <v>0</v>
      </c>
      <c r="N11359" s="2" t="str">
        <f>"150222"</f>
        <v>150222</v>
      </c>
      <c r="O11359" s="2" t="str">
        <f>"0157472516"</f>
        <v>0157472516</v>
      </c>
      <c r="P11359" s="2" t="str">
        <f>"2915.00"</f>
        <v>2915.00</v>
      </c>
      <c r="Q11359" s="2">
        <v>1.1</v>
      </c>
      <c r="R11359" s="2">
        <f>Q11359*C11359</f>
        <v>3300</v>
      </c>
    </row>
    <row r="11360" spans="2:18">
      <c r="B11360" s="2" t="str">
        <f>"华贸物流"</f>
        <v>华贸物流</v>
      </c>
      <c r="C11360" s="2">
        <v>200</v>
      </c>
      <c r="D11360" s="2">
        <v>200</v>
      </c>
      <c r="E11360" s="2" t="str">
        <f>"人民币"</f>
        <v>人民币</v>
      </c>
      <c r="F11360" s="2">
        <v>16.576</v>
      </c>
      <c r="G11360" s="2">
        <v>-473.12</v>
      </c>
      <c r="H11360" s="2">
        <v>-14.27</v>
      </c>
      <c r="I11360" s="2"/>
      <c r="J11360" s="2">
        <v>2842</v>
      </c>
      <c r="K11360" s="2">
        <v>14.21</v>
      </c>
      <c r="L11360" s="2">
        <v>0</v>
      </c>
      <c r="M11360" s="2">
        <v>0</v>
      </c>
      <c r="N11360" s="2" t="str">
        <f>"603128"</f>
        <v>603128</v>
      </c>
      <c r="O11360" s="2" t="str">
        <f t="shared" ref="O11360:O11363" si="3390">"A453612732"</f>
        <v>A453612732</v>
      </c>
      <c r="P11360" s="2" t="str">
        <f>"3315.12"</f>
        <v>3315.12</v>
      </c>
      <c r="Q11360" s="2">
        <v>20</v>
      </c>
      <c r="R11360" s="2">
        <f>Q11360*C11360</f>
        <v>4000</v>
      </c>
    </row>
    <row r="11361" spans="2:18">
      <c r="B11361" s="2" t="str">
        <f>"盛达矿业"</f>
        <v>盛达矿业</v>
      </c>
      <c r="C11361" s="2">
        <v>100</v>
      </c>
      <c r="D11361" s="2">
        <v>100</v>
      </c>
      <c r="E11361" s="2" t="str">
        <f>"人民币"</f>
        <v>人民币</v>
      </c>
      <c r="F11361" s="2">
        <v>38.308</v>
      </c>
      <c r="G11361" s="2">
        <v>-1175.77</v>
      </c>
      <c r="H11361" s="2">
        <v>-30.69</v>
      </c>
      <c r="I11361" s="2"/>
      <c r="J11361" s="2">
        <v>2655</v>
      </c>
      <c r="K11361" s="2">
        <v>26.55</v>
      </c>
      <c r="L11361" s="2">
        <v>0</v>
      </c>
      <c r="M11361" s="2">
        <v>100</v>
      </c>
      <c r="N11361" s="2" t="str">
        <f>"000603"</f>
        <v>000603</v>
      </c>
      <c r="O11361" s="2" t="str">
        <f>"0157472516"</f>
        <v>0157472516</v>
      </c>
      <c r="P11361" s="2" t="str">
        <f>"3830.77"</f>
        <v>3830.77</v>
      </c>
      <c r="Q11361" s="2">
        <v>40</v>
      </c>
      <c r="R11361" s="2">
        <f>Q11361*C11361</f>
        <v>4000</v>
      </c>
    </row>
    <row r="11362" spans="2:18">
      <c r="B11362" s="2" t="str">
        <f>"大众交通"</f>
        <v>大众交通</v>
      </c>
      <c r="C11362" s="2">
        <v>100</v>
      </c>
      <c r="D11362" s="2">
        <v>100</v>
      </c>
      <c r="E11362" s="2" t="str">
        <f>"人民币"</f>
        <v>人民币</v>
      </c>
      <c r="F11362" s="2">
        <v>30.941</v>
      </c>
      <c r="G11362" s="2">
        <v>-1037.13</v>
      </c>
      <c r="H11362" s="2">
        <v>-33.52</v>
      </c>
      <c r="I11362" s="2"/>
      <c r="J11362" s="2">
        <v>2057</v>
      </c>
      <c r="K11362" s="2">
        <v>20.57</v>
      </c>
      <c r="L11362" s="2">
        <v>0</v>
      </c>
      <c r="M11362" s="2">
        <v>0</v>
      </c>
      <c r="N11362" s="2" t="str">
        <f>"600611"</f>
        <v>600611</v>
      </c>
      <c r="O11362" s="2" t="str">
        <f>"A453612732"</f>
        <v>A453612732</v>
      </c>
      <c r="P11362" s="2" t="str">
        <f>"3094.13"</f>
        <v>3094.13</v>
      </c>
      <c r="Q11362" s="2">
        <v>28</v>
      </c>
      <c r="R11362" s="2">
        <f>Q11362*C11362</f>
        <v>2800</v>
      </c>
    </row>
    <row r="11363" spans="2:18">
      <c r="B11363" s="2" t="str">
        <f>"中国中车"</f>
        <v>中国中车</v>
      </c>
      <c r="C11363" s="2">
        <v>100</v>
      </c>
      <c r="D11363" s="2">
        <v>100</v>
      </c>
      <c r="E11363" s="2" t="str">
        <f>"人民币"</f>
        <v>人民币</v>
      </c>
      <c r="F11363" s="2">
        <v>26.395</v>
      </c>
      <c r="G11363" s="2">
        <v>-631.5</v>
      </c>
      <c r="H11363" s="2">
        <v>-23.92</v>
      </c>
      <c r="I11363" s="2"/>
      <c r="J11363" s="2">
        <v>2008</v>
      </c>
      <c r="K11363" s="2">
        <v>20.08</v>
      </c>
      <c r="L11363" s="2">
        <v>0</v>
      </c>
      <c r="M11363" s="2">
        <v>100</v>
      </c>
      <c r="N11363" s="2" t="str">
        <f>"601766"</f>
        <v>601766</v>
      </c>
      <c r="O11363" s="2" t="str">
        <f>"A453612732"</f>
        <v>A453612732</v>
      </c>
      <c r="P11363" s="2" t="str">
        <f>"2639.50"</f>
        <v>2639.50</v>
      </c>
      <c r="Q11363" s="2">
        <v>30</v>
      </c>
      <c r="R11363" s="2">
        <f>Q11363*C11363</f>
        <v>3000</v>
      </c>
    </row>
    <row r="11364" spans="2:18">
      <c r="B11364" s="2" t="s">
        <v>8</v>
      </c>
      <c r="C11364" s="2" t="s">
        <v>9</v>
      </c>
      <c r="D11364" s="4" t="s">
        <v>10</v>
      </c>
      <c r="E11364" s="4"/>
      <c r="F11364" s="4"/>
      <c r="G11364" s="2"/>
      <c r="H11364" s="2">
        <f>SUM(H11348:H11363)</f>
        <v>-178.38</v>
      </c>
      <c r="I11364" s="2"/>
      <c r="J11364" s="2"/>
      <c r="K11364" s="2"/>
      <c r="L11364" s="2"/>
      <c r="M11364" s="2"/>
      <c r="N11364" s="2"/>
      <c r="O11364" s="2"/>
      <c r="P11364" s="2"/>
      <c r="Q11364" s="2"/>
      <c r="R11364" s="2">
        <f>SUM(R11348:R11363)</f>
        <v>134800</v>
      </c>
    </row>
    <row r="11365" customFormat="1" spans="4:9">
      <c r="D11365" s="5"/>
      <c r="E11365" s="5"/>
      <c r="F11365" s="5"/>
      <c r="I11365" s="6">
        <v>42257</v>
      </c>
    </row>
    <row r="11366" customFormat="1" spans="11:11">
      <c r="K11366" s="6">
        <f>I11365+1</f>
        <v>42258</v>
      </c>
    </row>
    <row r="11367" customFormat="1" spans="3:12">
      <c r="C11367" t="s">
        <v>11</v>
      </c>
      <c r="L11367" s="7">
        <f ca="1">NOW()</f>
        <v>42259.9654398148</v>
      </c>
    </row>
    <row r="11368" customFormat="1" spans="10:10">
      <c r="J11368" t="e">
        <f>E11360+1</f>
        <v>#VALUE!</v>
      </c>
    </row>
    <row r="11369" customFormat="1" spans="7:7">
      <c r="G11369" t="s">
        <v>12</v>
      </c>
    </row>
    <row r="11370" customFormat="1" spans="6:6">
      <c r="F11370" t="s">
        <v>13</v>
      </c>
    </row>
    <row r="11371" spans="1:17">
      <c r="A11371" s="2" t="str">
        <f>"币种"</f>
        <v>币种</v>
      </c>
      <c r="B11371" s="2" t="str">
        <f>"余额"</f>
        <v>余额</v>
      </c>
      <c r="C11371" s="2" t="str">
        <f>"可用"</f>
        <v>可用</v>
      </c>
      <c r="D11371" s="2" t="str">
        <f>"可取"</f>
        <v>可取</v>
      </c>
      <c r="E11371" s="2" t="str">
        <f>"参考市值"</f>
        <v>参考市值</v>
      </c>
      <c r="F11371" s="2" t="str">
        <f>"资产"</f>
        <v>资产</v>
      </c>
      <c r="G11371" s="2" t="str">
        <f>"盈亏"</f>
        <v>盈亏</v>
      </c>
      <c r="H11371" s="2"/>
      <c r="I11371" s="2"/>
      <c r="J11371" s="2"/>
      <c r="K11371" s="2"/>
      <c r="L11371" s="2"/>
      <c r="M11371" s="2"/>
      <c r="N11371" s="2"/>
      <c r="O11371" s="2"/>
      <c r="P11371" s="2"/>
      <c r="Q11371" s="2"/>
    </row>
    <row r="11372" spans="1:17">
      <c r="A11372" s="2" t="str">
        <f>"人民币"</f>
        <v>人民币</v>
      </c>
      <c r="B11372" s="2" t="str">
        <f>"5508.71"</f>
        <v>5508.71</v>
      </c>
      <c r="C11372" s="2" t="str">
        <f>"138.54"</f>
        <v>138.54</v>
      </c>
      <c r="D11372" s="2" t="str">
        <f>"138.54"</f>
        <v>138.54</v>
      </c>
      <c r="E11372" s="2" t="str">
        <f>"91616.00"</f>
        <v>91616.00</v>
      </c>
      <c r="F11372" s="2" t="str">
        <f>"91754.54"</f>
        <v>91754.54</v>
      </c>
      <c r="G11372" s="2" t="str">
        <f>"-9194.42"</f>
        <v>-9194.42</v>
      </c>
      <c r="H11372" s="2"/>
      <c r="I11372" s="2"/>
      <c r="J11372" s="2"/>
      <c r="K11372" s="2"/>
      <c r="L11372" s="2"/>
      <c r="M11372" s="2"/>
      <c r="N11372" s="2"/>
      <c r="O11372" s="2"/>
      <c r="P11372" s="2"/>
      <c r="Q11372" s="2"/>
    </row>
    <row r="11373" spans="1:17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  <c r="O11373" s="2"/>
      <c r="P11373" s="2"/>
      <c r="Q11373" s="8"/>
    </row>
    <row r="11374" spans="1:18">
      <c r="A11374" s="2" t="s">
        <v>0</v>
      </c>
      <c r="B11374" s="2" t="str">
        <f>"证券数量"</f>
        <v>证券数量</v>
      </c>
      <c r="C11374" s="2" t="s">
        <v>1</v>
      </c>
      <c r="D11374" s="2" t="str">
        <f>"价格币种"</f>
        <v>价格币种</v>
      </c>
      <c r="E11374" s="2" t="str">
        <f>"成本价"</f>
        <v>成本价</v>
      </c>
      <c r="F11374" s="2" t="str">
        <f>"浮动盈亏"</f>
        <v>浮动盈亏</v>
      </c>
      <c r="G11374" s="2" t="str">
        <f>"盈亏比例(%)"</f>
        <v>盈亏比例(%)</v>
      </c>
      <c r="H11374" s="2" t="str">
        <f>"折算汇率"</f>
        <v>折算汇率</v>
      </c>
      <c r="I11374" s="2" t="str">
        <f>"最新市值"</f>
        <v>最新市值</v>
      </c>
      <c r="J11374" s="2" t="str">
        <f>"当前价"</f>
        <v>当前价</v>
      </c>
      <c r="K11374" s="2" t="str">
        <f>"今买数量"</f>
        <v>今买数量</v>
      </c>
      <c r="L11374" s="2" t="str">
        <f>"今卖数量"</f>
        <v>今卖数量</v>
      </c>
      <c r="M11374" s="2" t="str">
        <f>"证券代码"</f>
        <v>证券代码</v>
      </c>
      <c r="N11374" s="2" t="str">
        <f>"股东代码"</f>
        <v>股东代码</v>
      </c>
      <c r="O11374" s="2" t="str">
        <f>"成本金额"</f>
        <v>成本金额</v>
      </c>
      <c r="P11374" s="2" t="s">
        <v>2</v>
      </c>
      <c r="Q11374" s="2"/>
      <c r="R11374" s="2" t="s">
        <v>3</v>
      </c>
    </row>
    <row r="11375" spans="1:18">
      <c r="A11375" s="2" t="s">
        <v>4</v>
      </c>
      <c r="B11375" s="9" t="s">
        <v>5</v>
      </c>
      <c r="C11375" s="9" t="s">
        <v>5</v>
      </c>
      <c r="D11375" s="2" t="str">
        <f t="shared" ref="D11375:D11390" si="3391">"人民币"</f>
        <v>人民币</v>
      </c>
      <c r="E11375" s="2">
        <v>19.758</v>
      </c>
      <c r="F11375" s="2">
        <v>-1294.53</v>
      </c>
      <c r="G11375" s="2">
        <v>-8.19</v>
      </c>
      <c r="H11375" s="9" t="s">
        <v>6</v>
      </c>
      <c r="I11375" s="2">
        <v>14512</v>
      </c>
      <c r="J11375" s="2">
        <v>18.14</v>
      </c>
      <c r="K11375" s="2">
        <v>0</v>
      </c>
      <c r="L11375" s="2">
        <v>0</v>
      </c>
      <c r="M11375" s="2" t="str">
        <f>"000936"</f>
        <v>000936</v>
      </c>
      <c r="N11375" s="2" t="str">
        <f t="shared" ref="N11375:N11378" si="3392">"0157472516"</f>
        <v>0157472516</v>
      </c>
      <c r="O11375" s="2" t="str">
        <f>"15806.53"</f>
        <v>15806.53</v>
      </c>
      <c r="P11375" s="2">
        <v>30</v>
      </c>
      <c r="Q11375" s="2">
        <f t="shared" ref="Q11375:Q11390" si="3393">P11375*B11375</f>
        <v>24000</v>
      </c>
      <c r="R11375" s="2">
        <f t="shared" ref="R11375:R11390" si="3394">(Q11375-O11375)/O11375*100</f>
        <v>51.835981711356</v>
      </c>
    </row>
    <row r="11376" spans="1:18">
      <c r="A11376" s="2" t="str">
        <f>"创业板B"</f>
        <v>创业板B</v>
      </c>
      <c r="B11376" s="2">
        <v>10000</v>
      </c>
      <c r="C11376" s="2">
        <v>10000</v>
      </c>
      <c r="D11376" s="2" t="str">
        <f>"人民币"</f>
        <v>人民币</v>
      </c>
      <c r="E11376" s="2">
        <v>1.116</v>
      </c>
      <c r="F11376" s="2">
        <v>-927.5</v>
      </c>
      <c r="G11376" s="2">
        <v>-8.33</v>
      </c>
      <c r="H11376" s="2"/>
      <c r="I11376" s="2">
        <v>10230</v>
      </c>
      <c r="J11376" s="2">
        <v>1.023</v>
      </c>
      <c r="K11376" s="2">
        <v>0</v>
      </c>
      <c r="L11376" s="2">
        <v>0</v>
      </c>
      <c r="M11376" s="2" t="str">
        <f>"150153"</f>
        <v>150153</v>
      </c>
      <c r="N11376" s="2" t="str">
        <f>"0157472516"</f>
        <v>0157472516</v>
      </c>
      <c r="O11376" s="2" t="str">
        <f>"11157.50"</f>
        <v>11157.50</v>
      </c>
      <c r="P11376" s="2">
        <v>1.3</v>
      </c>
      <c r="Q11376" s="2">
        <f>P11376*B11376</f>
        <v>13000</v>
      </c>
      <c r="R11376" s="2">
        <f>(Q11376-O11376)/O11376*100</f>
        <v>16.5135559041004</v>
      </c>
    </row>
    <row r="11377" spans="1:18">
      <c r="A11377" s="2" t="s">
        <v>7</v>
      </c>
      <c r="B11377" s="2">
        <v>600</v>
      </c>
      <c r="C11377" s="2">
        <v>600</v>
      </c>
      <c r="D11377" s="2" t="str">
        <f>"人民币"</f>
        <v>人民币</v>
      </c>
      <c r="E11377" s="2">
        <v>17.548</v>
      </c>
      <c r="F11377" s="2">
        <v>-310.88</v>
      </c>
      <c r="G11377" s="2">
        <v>-2.95</v>
      </c>
      <c r="H11377" s="2"/>
      <c r="I11377" s="2">
        <v>10218</v>
      </c>
      <c r="J11377" s="2">
        <v>17.03</v>
      </c>
      <c r="K11377" s="2">
        <v>0</v>
      </c>
      <c r="L11377" s="2">
        <v>0</v>
      </c>
      <c r="M11377" s="2" t="str">
        <f>"600008"</f>
        <v>600008</v>
      </c>
      <c r="N11377" s="2" t="str">
        <f t="shared" ref="N11377:N11380" si="3395">"A453612732"</f>
        <v>A453612732</v>
      </c>
      <c r="O11377" s="2" t="str">
        <f>"10528.88"</f>
        <v>10528.88</v>
      </c>
      <c r="P11377" s="2">
        <v>25</v>
      </c>
      <c r="Q11377" s="2">
        <f>P11377*B11377</f>
        <v>15000</v>
      </c>
      <c r="R11377" s="2">
        <f>(Q11377-O11377)/O11377*100</f>
        <v>42.4652954540274</v>
      </c>
    </row>
    <row r="11378" spans="1:18">
      <c r="A11378" s="2" t="str">
        <f>"华英农业"</f>
        <v>华英农业</v>
      </c>
      <c r="B11378" s="2">
        <v>600</v>
      </c>
      <c r="C11378" s="2">
        <v>300</v>
      </c>
      <c r="D11378" s="2" t="str">
        <f>"人民币"</f>
        <v>人民币</v>
      </c>
      <c r="E11378" s="2">
        <v>14.948</v>
      </c>
      <c r="F11378" s="2">
        <v>-418.66</v>
      </c>
      <c r="G11378" s="2">
        <v>-4.67</v>
      </c>
      <c r="H11378" s="2"/>
      <c r="I11378" s="2">
        <v>8550</v>
      </c>
      <c r="J11378" s="2">
        <v>14.25</v>
      </c>
      <c r="K11378" s="2">
        <v>300</v>
      </c>
      <c r="L11378" s="2">
        <v>0</v>
      </c>
      <c r="M11378" s="2" t="str">
        <f>"002321"</f>
        <v>002321</v>
      </c>
      <c r="N11378" s="2" t="str">
        <f>"0157472516"</f>
        <v>0157472516</v>
      </c>
      <c r="O11378" s="2" t="str">
        <f>"8968.66"</f>
        <v>8968.66</v>
      </c>
      <c r="P11378" s="2">
        <v>25</v>
      </c>
      <c r="Q11378" s="2">
        <f>P11378*B11378</f>
        <v>15000</v>
      </c>
      <c r="R11378" s="2">
        <f>(Q11378-O11378)/O11378*100</f>
        <v>67.2490650777262</v>
      </c>
    </row>
    <row r="11379" spans="1:18">
      <c r="A11379" s="2" t="str">
        <f>"*ST阳化"</f>
        <v>*ST阳化</v>
      </c>
      <c r="B11379" s="2">
        <v>900</v>
      </c>
      <c r="C11379" s="2">
        <v>600</v>
      </c>
      <c r="D11379" s="2" t="str">
        <f>"人民币"</f>
        <v>人民币</v>
      </c>
      <c r="E11379" s="2">
        <v>7.599</v>
      </c>
      <c r="F11379" s="2">
        <v>-80.2</v>
      </c>
      <c r="G11379" s="2">
        <v>-1.17</v>
      </c>
      <c r="H11379" s="2"/>
      <c r="I11379" s="2">
        <v>6759</v>
      </c>
      <c r="J11379" s="2">
        <v>7.51</v>
      </c>
      <c r="K11379" s="2">
        <v>300</v>
      </c>
      <c r="L11379" s="2">
        <v>0</v>
      </c>
      <c r="M11379" s="2" t="str">
        <f>"600691"</f>
        <v>600691</v>
      </c>
      <c r="N11379" s="2" t="str">
        <f>"A453612732"</f>
        <v>A453612732</v>
      </c>
      <c r="O11379" s="2" t="str">
        <f>"6839.20"</f>
        <v>6839.20</v>
      </c>
      <c r="P11379" s="2">
        <v>11</v>
      </c>
      <c r="Q11379" s="2">
        <f>P11379*B11379</f>
        <v>9900</v>
      </c>
      <c r="R11379" s="2">
        <f>(Q11379-O11379)/O11379*100</f>
        <v>44.7537723710376</v>
      </c>
    </row>
    <row r="11380" spans="1:18">
      <c r="A11380" s="2" t="str">
        <f>"雪峰科技"</f>
        <v>雪峰科技</v>
      </c>
      <c r="B11380" s="2">
        <v>200</v>
      </c>
      <c r="C11380" s="2">
        <v>100</v>
      </c>
      <c r="D11380" s="2" t="str">
        <f>"人民币"</f>
        <v>人民币</v>
      </c>
      <c r="E11380" s="2">
        <v>37.898</v>
      </c>
      <c r="F11380" s="2">
        <v>-1239.59</v>
      </c>
      <c r="G11380" s="2">
        <v>-16.35</v>
      </c>
      <c r="H11380" s="2"/>
      <c r="I11380" s="2">
        <v>6340</v>
      </c>
      <c r="J11380" s="2">
        <v>31.7</v>
      </c>
      <c r="K11380" s="2">
        <v>100</v>
      </c>
      <c r="L11380" s="2">
        <v>0</v>
      </c>
      <c r="M11380" s="2" t="str">
        <f>"603227"</f>
        <v>603227</v>
      </c>
      <c r="N11380" s="2" t="str">
        <f>"A453612732"</f>
        <v>A453612732</v>
      </c>
      <c r="O11380" s="2" t="str">
        <f>"7579.59"</f>
        <v>7579.59</v>
      </c>
      <c r="P11380" s="2">
        <v>42</v>
      </c>
      <c r="Q11380" s="2">
        <f>P11380*B11380</f>
        <v>8400</v>
      </c>
      <c r="R11380" s="2">
        <f>(Q11380-O11380)/O11380*100</f>
        <v>10.8239363870605</v>
      </c>
    </row>
    <row r="11381" spans="1:18">
      <c r="A11381" s="2" t="str">
        <f>"三花股份"</f>
        <v>三花股份</v>
      </c>
      <c r="B11381" s="2">
        <v>400</v>
      </c>
      <c r="C11381" s="2">
        <v>400</v>
      </c>
      <c r="D11381" s="2" t="str">
        <f>"人民币"</f>
        <v>人民币</v>
      </c>
      <c r="E11381" s="2">
        <v>13.737</v>
      </c>
      <c r="F11381" s="2">
        <v>69.25</v>
      </c>
      <c r="G11381" s="2">
        <v>1.26</v>
      </c>
      <c r="H11381" s="2"/>
      <c r="I11381" s="2">
        <v>5564</v>
      </c>
      <c r="J11381" s="2">
        <v>13.91</v>
      </c>
      <c r="K11381" s="2">
        <v>0</v>
      </c>
      <c r="L11381" s="2">
        <v>0</v>
      </c>
      <c r="M11381" s="2" t="str">
        <f>"002050"</f>
        <v>002050</v>
      </c>
      <c r="N11381" s="2" t="str">
        <f t="shared" ref="N11381:N11386" si="3396">"0157472516"</f>
        <v>0157472516</v>
      </c>
      <c r="O11381" s="2" t="str">
        <f>"5494.75"</f>
        <v>5494.75</v>
      </c>
      <c r="P11381" s="2">
        <v>20</v>
      </c>
      <c r="Q11381" s="2">
        <f>P11381*B11381</f>
        <v>8000</v>
      </c>
      <c r="R11381" s="2">
        <f>(Q11381-O11381)/O11381*100</f>
        <v>45.5935210883116</v>
      </c>
    </row>
    <row r="11382" spans="1:18">
      <c r="A11382" s="2" t="str">
        <f>"农 产 品"</f>
        <v>农 产 品</v>
      </c>
      <c r="B11382" s="2">
        <v>200</v>
      </c>
      <c r="C11382" s="2">
        <v>200</v>
      </c>
      <c r="D11382" s="2" t="str">
        <f>"人民币"</f>
        <v>人民币</v>
      </c>
      <c r="E11382" s="2">
        <v>25.665</v>
      </c>
      <c r="F11382" s="2">
        <v>-601</v>
      </c>
      <c r="G11382" s="2">
        <v>-11.71</v>
      </c>
      <c r="H11382" s="2"/>
      <c r="I11382" s="2">
        <v>4532</v>
      </c>
      <c r="J11382" s="2">
        <v>22.66</v>
      </c>
      <c r="K11382" s="2">
        <v>0</v>
      </c>
      <c r="L11382" s="2">
        <v>0</v>
      </c>
      <c r="M11382" s="2" t="str">
        <f>"000061"</f>
        <v>000061</v>
      </c>
      <c r="N11382" s="2" t="str">
        <f>"0157472516"</f>
        <v>0157472516</v>
      </c>
      <c r="O11382" s="2" t="str">
        <f>"5133.00"</f>
        <v>5133.00</v>
      </c>
      <c r="P11382" s="2">
        <v>35</v>
      </c>
      <c r="Q11382" s="2">
        <f>P11382*B11382</f>
        <v>7000</v>
      </c>
      <c r="R11382" s="2">
        <f>(Q11382-O11382)/O11382*100</f>
        <v>36.3724917202416</v>
      </c>
    </row>
    <row r="11383" spans="1:18">
      <c r="A11383" s="2" t="str">
        <f>"北京城建"</f>
        <v>北京城建</v>
      </c>
      <c r="B11383" s="2">
        <v>200</v>
      </c>
      <c r="C11383" s="2">
        <v>200</v>
      </c>
      <c r="D11383" s="2" t="str">
        <f>"人民币"</f>
        <v>人民币</v>
      </c>
      <c r="E11383" s="2">
        <v>24.605</v>
      </c>
      <c r="F11383" s="2">
        <v>-394.99</v>
      </c>
      <c r="G11383" s="2">
        <v>-8.03</v>
      </c>
      <c r="H11383" s="2"/>
      <c r="I11383" s="2">
        <v>4526</v>
      </c>
      <c r="J11383" s="2">
        <v>22.63</v>
      </c>
      <c r="K11383" s="2">
        <v>0</v>
      </c>
      <c r="L11383" s="2">
        <v>0</v>
      </c>
      <c r="M11383" s="2" t="str">
        <f>"600266"</f>
        <v>600266</v>
      </c>
      <c r="N11383" s="2" t="str">
        <f t="shared" ref="N11383:N11385" si="3397">"A453612732"</f>
        <v>A453612732</v>
      </c>
      <c r="O11383" s="2" t="str">
        <f>"4920.99"</f>
        <v>4920.99</v>
      </c>
      <c r="P11383" s="2">
        <v>28</v>
      </c>
      <c r="Q11383" s="2">
        <f>P11383*B11383</f>
        <v>5600</v>
      </c>
      <c r="R11383" s="2">
        <f>(Q11383-O11383)/O11383*100</f>
        <v>13.7982397850839</v>
      </c>
    </row>
    <row r="11384" spans="1:18">
      <c r="A11384" s="2" t="str">
        <f>"上汽集团"</f>
        <v>上汽集团</v>
      </c>
      <c r="B11384" s="2">
        <v>200</v>
      </c>
      <c r="C11384" s="2">
        <v>200</v>
      </c>
      <c r="D11384" s="2" t="str">
        <f>"人民币"</f>
        <v>人民币</v>
      </c>
      <c r="E11384" s="2">
        <v>24.736</v>
      </c>
      <c r="F11384" s="2">
        <v>-449.12</v>
      </c>
      <c r="G11384" s="2">
        <v>-9.08</v>
      </c>
      <c r="H11384" s="2"/>
      <c r="I11384" s="2">
        <v>4498</v>
      </c>
      <c r="J11384" s="2">
        <v>22.49</v>
      </c>
      <c r="K11384" s="2">
        <v>0</v>
      </c>
      <c r="L11384" s="2">
        <v>0</v>
      </c>
      <c r="M11384" s="2" t="str">
        <f>"600104"</f>
        <v>600104</v>
      </c>
      <c r="N11384" s="2" t="str">
        <f>"A453612732"</f>
        <v>A453612732</v>
      </c>
      <c r="O11384" s="2" t="str">
        <f>"4947.12"</f>
        <v>4947.12</v>
      </c>
      <c r="P11384" s="2">
        <v>35</v>
      </c>
      <c r="Q11384" s="2">
        <f>P11384*B11384</f>
        <v>7000</v>
      </c>
      <c r="R11384" s="2">
        <f>(Q11384-O11384)/O11384*100</f>
        <v>41.4964666310904</v>
      </c>
    </row>
    <row r="11385" spans="1:18">
      <c r="A11385" s="2" t="str">
        <f>"中海集运"</f>
        <v>中海集运</v>
      </c>
      <c r="B11385" s="2">
        <v>400</v>
      </c>
      <c r="C11385" s="2">
        <v>400</v>
      </c>
      <c r="D11385" s="2" t="str">
        <f>"人民币"</f>
        <v>人民币</v>
      </c>
      <c r="E11385" s="2">
        <v>9.099</v>
      </c>
      <c r="F11385" s="2">
        <v>-167.68</v>
      </c>
      <c r="G11385" s="2">
        <v>-4.6</v>
      </c>
      <c r="H11385" s="2"/>
      <c r="I11385" s="2">
        <v>3472</v>
      </c>
      <c r="J11385" s="2">
        <v>8.68</v>
      </c>
      <c r="K11385" s="2">
        <v>0</v>
      </c>
      <c r="L11385" s="2">
        <v>0</v>
      </c>
      <c r="M11385" s="2" t="str">
        <f>"601866"</f>
        <v>601866</v>
      </c>
      <c r="N11385" s="2" t="str">
        <f>"A453612732"</f>
        <v>A453612732</v>
      </c>
      <c r="O11385" s="2" t="str">
        <f>"3639.68"</f>
        <v>3639.68</v>
      </c>
      <c r="P11385" s="2">
        <v>12</v>
      </c>
      <c r="Q11385" s="2">
        <f>P11385*B11385</f>
        <v>4800</v>
      </c>
      <c r="R11385" s="2">
        <f>(Q11385-O11385)/O11385*100</f>
        <v>31.8797256901706</v>
      </c>
    </row>
    <row r="11386" spans="1:18">
      <c r="A11386" s="2" t="str">
        <f>"中航军B"</f>
        <v>中航军B</v>
      </c>
      <c r="B11386" s="2">
        <v>3000</v>
      </c>
      <c r="C11386" s="2">
        <v>3000</v>
      </c>
      <c r="D11386" s="2" t="str">
        <f>"人民币"</f>
        <v>人民币</v>
      </c>
      <c r="E11386" s="2">
        <v>0.972</v>
      </c>
      <c r="F11386" s="2">
        <v>-62</v>
      </c>
      <c r="G11386" s="2">
        <v>-2.16</v>
      </c>
      <c r="H11386" s="2"/>
      <c r="I11386" s="2">
        <v>2853</v>
      </c>
      <c r="J11386" s="2">
        <v>0.951</v>
      </c>
      <c r="K11386" s="2">
        <v>0</v>
      </c>
      <c r="L11386" s="2">
        <v>0</v>
      </c>
      <c r="M11386" s="2" t="str">
        <f>"150222"</f>
        <v>150222</v>
      </c>
      <c r="N11386" s="2" t="str">
        <f>"0157472516"</f>
        <v>0157472516</v>
      </c>
      <c r="O11386" s="2" t="str">
        <f>"2915.00"</f>
        <v>2915.00</v>
      </c>
      <c r="P11386" s="2">
        <v>1.1</v>
      </c>
      <c r="Q11386" s="2">
        <f>P11386*B11386</f>
        <v>3300</v>
      </c>
      <c r="R11386" s="2">
        <f>(Q11386-O11386)/O11386*100</f>
        <v>13.2075471698113</v>
      </c>
    </row>
    <row r="11387" spans="1:18">
      <c r="A11387" s="2" t="str">
        <f>"华贸物流"</f>
        <v>华贸物流</v>
      </c>
      <c r="B11387" s="2">
        <v>200</v>
      </c>
      <c r="C11387" s="2">
        <v>200</v>
      </c>
      <c r="D11387" s="2" t="str">
        <f>"人民币"</f>
        <v>人民币</v>
      </c>
      <c r="E11387" s="2">
        <v>16.576</v>
      </c>
      <c r="F11387" s="2">
        <v>-473.12</v>
      </c>
      <c r="G11387" s="2">
        <v>-14.27</v>
      </c>
      <c r="H11387" s="2"/>
      <c r="I11387" s="2">
        <v>2842</v>
      </c>
      <c r="J11387" s="2">
        <v>14.21</v>
      </c>
      <c r="K11387" s="2">
        <v>0</v>
      </c>
      <c r="L11387" s="2">
        <v>0</v>
      </c>
      <c r="M11387" s="2" t="str">
        <f>"603128"</f>
        <v>603128</v>
      </c>
      <c r="N11387" s="2" t="str">
        <f t="shared" ref="N11387:N11390" si="3398">"A453612732"</f>
        <v>A453612732</v>
      </c>
      <c r="O11387" s="2" t="str">
        <f>"3315.12"</f>
        <v>3315.12</v>
      </c>
      <c r="P11387" s="2">
        <v>20</v>
      </c>
      <c r="Q11387" s="2">
        <f>P11387*B11387</f>
        <v>4000</v>
      </c>
      <c r="R11387" s="2">
        <f>(Q11387-O11387)/O11387*100</f>
        <v>20.6592823185888</v>
      </c>
    </row>
    <row r="11388" spans="1:18">
      <c r="A11388" s="2" t="str">
        <f>"盛达矿业"</f>
        <v>盛达矿业</v>
      </c>
      <c r="B11388" s="2">
        <v>100</v>
      </c>
      <c r="C11388" s="2">
        <v>100</v>
      </c>
      <c r="D11388" s="2" t="str">
        <f>"人民币"</f>
        <v>人民币</v>
      </c>
      <c r="E11388" s="2">
        <v>38.308</v>
      </c>
      <c r="F11388" s="2">
        <v>-1175.77</v>
      </c>
      <c r="G11388" s="2">
        <v>-30.69</v>
      </c>
      <c r="H11388" s="2"/>
      <c r="I11388" s="2">
        <v>2655</v>
      </c>
      <c r="J11388" s="2">
        <v>26.55</v>
      </c>
      <c r="K11388" s="2">
        <v>0</v>
      </c>
      <c r="L11388" s="2">
        <v>100</v>
      </c>
      <c r="M11388" s="2" t="str">
        <f>"000603"</f>
        <v>000603</v>
      </c>
      <c r="N11388" s="2" t="str">
        <f>"0157472516"</f>
        <v>0157472516</v>
      </c>
      <c r="O11388" s="2" t="str">
        <f>"3830.77"</f>
        <v>3830.77</v>
      </c>
      <c r="P11388" s="2">
        <v>40</v>
      </c>
      <c r="Q11388" s="2">
        <f>P11388*B11388</f>
        <v>4000</v>
      </c>
      <c r="R11388" s="2">
        <f>(Q11388-O11388)/O11388*100</f>
        <v>4.41764971533138</v>
      </c>
    </row>
    <row r="11389" spans="1:18">
      <c r="A11389" s="2" t="str">
        <f>"大众交通"</f>
        <v>大众交通</v>
      </c>
      <c r="B11389" s="2">
        <v>100</v>
      </c>
      <c r="C11389" s="2">
        <v>100</v>
      </c>
      <c r="D11389" s="2" t="str">
        <f>"人民币"</f>
        <v>人民币</v>
      </c>
      <c r="E11389" s="2">
        <v>30.941</v>
      </c>
      <c r="F11389" s="2">
        <v>-1037.13</v>
      </c>
      <c r="G11389" s="2">
        <v>-33.52</v>
      </c>
      <c r="H11389" s="2"/>
      <c r="I11389" s="2">
        <v>2057</v>
      </c>
      <c r="J11389" s="2">
        <v>20.57</v>
      </c>
      <c r="K11389" s="2">
        <v>0</v>
      </c>
      <c r="L11389" s="2">
        <v>0</v>
      </c>
      <c r="M11389" s="2" t="str">
        <f>"600611"</f>
        <v>600611</v>
      </c>
      <c r="N11389" s="2" t="str">
        <f>"A453612732"</f>
        <v>A453612732</v>
      </c>
      <c r="O11389" s="2" t="str">
        <f>"3094.13"</f>
        <v>3094.13</v>
      </c>
      <c r="P11389" s="2">
        <v>28</v>
      </c>
      <c r="Q11389" s="2">
        <f>P11389*B11389</f>
        <v>2800</v>
      </c>
      <c r="R11389" s="2">
        <f>(Q11389-O11389)/O11389*100</f>
        <v>-9.50606470962759</v>
      </c>
    </row>
    <row r="11390" spans="1:18">
      <c r="A11390" s="2" t="str">
        <f>"中国中车"</f>
        <v>中国中车</v>
      </c>
      <c r="B11390" s="2">
        <v>100</v>
      </c>
      <c r="C11390" s="2">
        <v>100</v>
      </c>
      <c r="D11390" s="2" t="str">
        <f>"人民币"</f>
        <v>人民币</v>
      </c>
      <c r="E11390" s="2">
        <v>26.395</v>
      </c>
      <c r="F11390" s="2">
        <v>-631.5</v>
      </c>
      <c r="G11390" s="2">
        <v>-23.92</v>
      </c>
      <c r="H11390" s="2"/>
      <c r="I11390" s="2">
        <v>2008</v>
      </c>
      <c r="J11390" s="2">
        <v>20.08</v>
      </c>
      <c r="K11390" s="2">
        <v>0</v>
      </c>
      <c r="L11390" s="2">
        <v>100</v>
      </c>
      <c r="M11390" s="2" t="str">
        <f>"601766"</f>
        <v>601766</v>
      </c>
      <c r="N11390" s="2" t="str">
        <f>"A453612732"</f>
        <v>A453612732</v>
      </c>
      <c r="O11390" s="2" t="str">
        <f>"2639.50"</f>
        <v>2639.50</v>
      </c>
      <c r="P11390" s="2">
        <v>30</v>
      </c>
      <c r="Q11390" s="2">
        <f>P11390*B11390</f>
        <v>3000</v>
      </c>
      <c r="R11390" s="2">
        <f>(Q11390-O11390)/O11390*100</f>
        <v>13.6578897518469</v>
      </c>
    </row>
    <row r="11391" spans="1:18">
      <c r="A11391" s="2" t="s">
        <v>8</v>
      </c>
      <c r="B11391" s="2" t="s">
        <v>9</v>
      </c>
      <c r="C11391" s="4" t="s">
        <v>10</v>
      </c>
      <c r="D11391" s="4"/>
      <c r="E11391" s="4"/>
      <c r="F11391" s="2"/>
      <c r="G11391" s="2">
        <f>SUM(G11375:G11390)</f>
        <v>-178.38</v>
      </c>
      <c r="H11391" s="2"/>
      <c r="I11391" s="2"/>
      <c r="J11391" s="2"/>
      <c r="K11391" s="2"/>
      <c r="L11391" s="2"/>
      <c r="M11391" s="2"/>
      <c r="N11391" s="2"/>
      <c r="O11391" s="2"/>
      <c r="P11391" s="2"/>
      <c r="Q11391" s="2">
        <f>SUM(Q11375:Q11390)</f>
        <v>134800</v>
      </c>
      <c r="R11391" s="2"/>
    </row>
    <row r="11392" customFormat="1" spans="3:8">
      <c r="C11392" s="5"/>
      <c r="D11392" s="5"/>
      <c r="E11392" s="5"/>
      <c r="H11392" s="6">
        <v>42257</v>
      </c>
    </row>
    <row r="11393" customFormat="1" spans="10:10">
      <c r="J11393" s="6">
        <f>H11392+1</f>
        <v>42258</v>
      </c>
    </row>
    <row r="11394" customFormat="1" spans="2:11">
      <c r="B11394" t="s">
        <v>11</v>
      </c>
      <c r="K11394" s="7">
        <f ca="1">NOW()</f>
        <v>42259.9654398148</v>
      </c>
    </row>
    <row r="11395" customFormat="1" spans="9:9">
      <c r="I11395" t="e">
        <f>D11387+1</f>
        <v>#VALUE!</v>
      </c>
    </row>
    <row r="11396" customFormat="1"/>
    <row r="11397" spans="1:18">
      <c r="A11397" s="2" t="s">
        <v>0</v>
      </c>
      <c r="B11397" s="2" t="str">
        <f>"证券数量"</f>
        <v>证券数量</v>
      </c>
      <c r="C11397" s="2" t="s">
        <v>1</v>
      </c>
      <c r="D11397" s="2" t="str">
        <f>"价格币种"</f>
        <v>价格币种</v>
      </c>
      <c r="E11397" s="2" t="str">
        <f>"成本价"</f>
        <v>成本价</v>
      </c>
      <c r="F11397" s="2" t="str">
        <f>"浮动盈亏"</f>
        <v>浮动盈亏</v>
      </c>
      <c r="G11397" s="2" t="str">
        <f>"盈亏比例(%)"</f>
        <v>盈亏比例(%)</v>
      </c>
      <c r="H11397" s="2" t="str">
        <f>"折算汇率"</f>
        <v>折算汇率</v>
      </c>
      <c r="I11397" s="2" t="str">
        <f>"最新市值"</f>
        <v>最新市值</v>
      </c>
      <c r="J11397" s="2" t="str">
        <f>"当前价"</f>
        <v>当前价</v>
      </c>
      <c r="K11397" s="2" t="str">
        <f>"今买数量"</f>
        <v>今买数量</v>
      </c>
      <c r="L11397" s="2" t="str">
        <f>"今卖数量"</f>
        <v>今卖数量</v>
      </c>
      <c r="M11397" s="2" t="str">
        <f>"证券代码"</f>
        <v>证券代码</v>
      </c>
      <c r="N11397" s="2" t="str">
        <f>"股东代码"</f>
        <v>股东代码</v>
      </c>
      <c r="O11397" s="2" t="str">
        <f>"成本金额"</f>
        <v>成本金额</v>
      </c>
      <c r="P11397" s="2" t="s">
        <v>2</v>
      </c>
      <c r="Q11397" s="2"/>
      <c r="R11397" s="2" t="s">
        <v>3</v>
      </c>
    </row>
    <row r="11398" spans="1:18">
      <c r="A11398" s="2" t="s">
        <v>4</v>
      </c>
      <c r="B11398" s="9" t="s">
        <v>5</v>
      </c>
      <c r="C11398" s="9" t="s">
        <v>5</v>
      </c>
      <c r="D11398" s="2" t="str">
        <f t="shared" ref="D11398:D11413" si="3399">"人民币"</f>
        <v>人民币</v>
      </c>
      <c r="E11398" s="2">
        <v>19.758</v>
      </c>
      <c r="F11398" s="2">
        <v>-1294.53</v>
      </c>
      <c r="G11398" s="2">
        <v>-8.19</v>
      </c>
      <c r="H11398" s="9" t="s">
        <v>6</v>
      </c>
      <c r="I11398" s="2">
        <v>14512</v>
      </c>
      <c r="J11398" s="2">
        <v>18.14</v>
      </c>
      <c r="K11398" s="2">
        <v>0</v>
      </c>
      <c r="L11398" s="2">
        <v>0</v>
      </c>
      <c r="M11398" s="2" t="str">
        <f>"000936"</f>
        <v>000936</v>
      </c>
      <c r="N11398" s="2" t="str">
        <f t="shared" ref="N11398:N11401" si="3400">"0157472516"</f>
        <v>0157472516</v>
      </c>
      <c r="O11398" s="2" t="str">
        <f>"15806.53"</f>
        <v>15806.53</v>
      </c>
      <c r="P11398" s="2">
        <v>30</v>
      </c>
      <c r="Q11398" s="2">
        <f t="shared" ref="Q11398:Q11413" si="3401">P11398*B11398</f>
        <v>24000</v>
      </c>
      <c r="R11398" s="2">
        <f t="shared" ref="R11398:R11413" si="3402">(Q11398-O11398)/O11398*100</f>
        <v>51.835981711356</v>
      </c>
    </row>
    <row r="11399" spans="1:18">
      <c r="A11399" s="2" t="str">
        <f>"创业板B"</f>
        <v>创业板B</v>
      </c>
      <c r="B11399" s="2">
        <v>10000</v>
      </c>
      <c r="C11399" s="2">
        <v>10000</v>
      </c>
      <c r="D11399" s="2" t="str">
        <f>"人民币"</f>
        <v>人民币</v>
      </c>
      <c r="E11399" s="2">
        <v>1.116</v>
      </c>
      <c r="F11399" s="2">
        <v>-927.5</v>
      </c>
      <c r="G11399" s="2">
        <v>-8.33</v>
      </c>
      <c r="H11399" s="2"/>
      <c r="I11399" s="2">
        <v>10230</v>
      </c>
      <c r="J11399" s="2">
        <v>1.023</v>
      </c>
      <c r="K11399" s="2">
        <v>0</v>
      </c>
      <c r="L11399" s="2">
        <v>0</v>
      </c>
      <c r="M11399" s="2" t="str">
        <f>"150153"</f>
        <v>150153</v>
      </c>
      <c r="N11399" s="2" t="str">
        <f>"0157472516"</f>
        <v>0157472516</v>
      </c>
      <c r="O11399" s="2" t="str">
        <f>"11157.50"</f>
        <v>11157.50</v>
      </c>
      <c r="P11399" s="2">
        <v>1.3</v>
      </c>
      <c r="Q11399" s="2">
        <f>P11399*B11399</f>
        <v>13000</v>
      </c>
      <c r="R11399" s="2">
        <f>(Q11399-O11399)/O11399*100</f>
        <v>16.5135559041004</v>
      </c>
    </row>
    <row r="11400" spans="1:18">
      <c r="A11400" s="2" t="s">
        <v>7</v>
      </c>
      <c r="B11400" s="2">
        <v>600</v>
      </c>
      <c r="C11400" s="2">
        <v>600</v>
      </c>
      <c r="D11400" s="2" t="str">
        <f>"人民币"</f>
        <v>人民币</v>
      </c>
      <c r="E11400" s="2">
        <v>17.548</v>
      </c>
      <c r="F11400" s="2">
        <v>-310.88</v>
      </c>
      <c r="G11400" s="2">
        <v>-2.95</v>
      </c>
      <c r="H11400" s="2"/>
      <c r="I11400" s="2">
        <v>10218</v>
      </c>
      <c r="J11400" s="2">
        <v>17.03</v>
      </c>
      <c r="K11400" s="2">
        <v>0</v>
      </c>
      <c r="L11400" s="2">
        <v>0</v>
      </c>
      <c r="M11400" s="2" t="str">
        <f>"600008"</f>
        <v>600008</v>
      </c>
      <c r="N11400" s="2" t="str">
        <f t="shared" ref="N11400:N11403" si="3403">"A453612732"</f>
        <v>A453612732</v>
      </c>
      <c r="O11400" s="2" t="str">
        <f>"10528.88"</f>
        <v>10528.88</v>
      </c>
      <c r="P11400" s="2">
        <v>25</v>
      </c>
      <c r="Q11400" s="2">
        <f>P11400*B11400</f>
        <v>15000</v>
      </c>
      <c r="R11400" s="2">
        <f>(Q11400-O11400)/O11400*100</f>
        <v>42.4652954540274</v>
      </c>
    </row>
    <row r="11401" spans="1:18">
      <c r="A11401" s="2" t="str">
        <f>"华英农业"</f>
        <v>华英农业</v>
      </c>
      <c r="B11401" s="2">
        <v>600</v>
      </c>
      <c r="C11401" s="2">
        <v>300</v>
      </c>
      <c r="D11401" s="2" t="str">
        <f>"人民币"</f>
        <v>人民币</v>
      </c>
      <c r="E11401" s="2">
        <v>14.948</v>
      </c>
      <c r="F11401" s="2">
        <v>-418.66</v>
      </c>
      <c r="G11401" s="2">
        <v>-4.67</v>
      </c>
      <c r="H11401" s="2"/>
      <c r="I11401" s="2">
        <v>8550</v>
      </c>
      <c r="J11401" s="2">
        <v>14.25</v>
      </c>
      <c r="K11401" s="2">
        <v>300</v>
      </c>
      <c r="L11401" s="2">
        <v>0</v>
      </c>
      <c r="M11401" s="2" t="str">
        <f>"002321"</f>
        <v>002321</v>
      </c>
      <c r="N11401" s="2" t="str">
        <f>"0157472516"</f>
        <v>0157472516</v>
      </c>
      <c r="O11401" s="2" t="str">
        <f>"8968.66"</f>
        <v>8968.66</v>
      </c>
      <c r="P11401" s="2">
        <v>25</v>
      </c>
      <c r="Q11401" s="2">
        <f>P11401*B11401</f>
        <v>15000</v>
      </c>
      <c r="R11401" s="2">
        <f>(Q11401-O11401)/O11401*100</f>
        <v>67.2490650777262</v>
      </c>
    </row>
    <row r="11402" spans="1:18">
      <c r="A11402" s="2" t="str">
        <f>"*ST阳化"</f>
        <v>*ST阳化</v>
      </c>
      <c r="B11402" s="2">
        <v>900</v>
      </c>
      <c r="C11402" s="2">
        <v>600</v>
      </c>
      <c r="D11402" s="2" t="str">
        <f>"人民币"</f>
        <v>人民币</v>
      </c>
      <c r="E11402" s="2">
        <v>7.599</v>
      </c>
      <c r="F11402" s="2">
        <v>-80.2</v>
      </c>
      <c r="G11402" s="2">
        <v>-1.17</v>
      </c>
      <c r="H11402" s="2"/>
      <c r="I11402" s="2">
        <v>6759</v>
      </c>
      <c r="J11402" s="2">
        <v>7.51</v>
      </c>
      <c r="K11402" s="2">
        <v>300</v>
      </c>
      <c r="L11402" s="2">
        <v>0</v>
      </c>
      <c r="M11402" s="2" t="str">
        <f>"600691"</f>
        <v>600691</v>
      </c>
      <c r="N11402" s="2" t="str">
        <f>"A453612732"</f>
        <v>A453612732</v>
      </c>
      <c r="O11402" s="2" t="str">
        <f>"6839.20"</f>
        <v>6839.20</v>
      </c>
      <c r="P11402" s="2">
        <v>11</v>
      </c>
      <c r="Q11402" s="2">
        <f>P11402*B11402</f>
        <v>9900</v>
      </c>
      <c r="R11402" s="2">
        <f>(Q11402-O11402)/O11402*100</f>
        <v>44.7537723710376</v>
      </c>
    </row>
    <row r="11403" spans="1:18">
      <c r="A11403" s="2" t="str">
        <f>"雪峰科技"</f>
        <v>雪峰科技</v>
      </c>
      <c r="B11403" s="2">
        <v>200</v>
      </c>
      <c r="C11403" s="2">
        <v>100</v>
      </c>
      <c r="D11403" s="2" t="str">
        <f>"人民币"</f>
        <v>人民币</v>
      </c>
      <c r="E11403" s="2">
        <v>37.898</v>
      </c>
      <c r="F11403" s="2">
        <v>-1239.59</v>
      </c>
      <c r="G11403" s="2">
        <v>-16.35</v>
      </c>
      <c r="H11403" s="2"/>
      <c r="I11403" s="2">
        <v>6340</v>
      </c>
      <c r="J11403" s="2">
        <v>31.7</v>
      </c>
      <c r="K11403" s="2">
        <v>100</v>
      </c>
      <c r="L11403" s="2">
        <v>0</v>
      </c>
      <c r="M11403" s="2" t="str">
        <f>"603227"</f>
        <v>603227</v>
      </c>
      <c r="N11403" s="2" t="str">
        <f>"A453612732"</f>
        <v>A453612732</v>
      </c>
      <c r="O11403" s="2" t="str">
        <f>"7579.59"</f>
        <v>7579.59</v>
      </c>
      <c r="P11403" s="2">
        <v>42</v>
      </c>
      <c r="Q11403" s="2">
        <f>P11403*B11403</f>
        <v>8400</v>
      </c>
      <c r="R11403" s="2">
        <f>(Q11403-O11403)/O11403*100</f>
        <v>10.8239363870605</v>
      </c>
    </row>
    <row r="11404" spans="1:18">
      <c r="A11404" s="2" t="str">
        <f>"三花股份"</f>
        <v>三花股份</v>
      </c>
      <c r="B11404" s="2">
        <v>400</v>
      </c>
      <c r="C11404" s="2">
        <v>400</v>
      </c>
      <c r="D11404" s="2" t="str">
        <f>"人民币"</f>
        <v>人民币</v>
      </c>
      <c r="E11404" s="2">
        <v>13.737</v>
      </c>
      <c r="F11404" s="2">
        <v>69.25</v>
      </c>
      <c r="G11404" s="2">
        <v>1.26</v>
      </c>
      <c r="H11404" s="2"/>
      <c r="I11404" s="2">
        <v>5564</v>
      </c>
      <c r="J11404" s="2">
        <v>13.91</v>
      </c>
      <c r="K11404" s="2">
        <v>0</v>
      </c>
      <c r="L11404" s="2">
        <v>0</v>
      </c>
      <c r="M11404" s="2" t="str">
        <f>"002050"</f>
        <v>002050</v>
      </c>
      <c r="N11404" s="2" t="str">
        <f t="shared" ref="N11404:N11409" si="3404">"0157472516"</f>
        <v>0157472516</v>
      </c>
      <c r="O11404" s="2" t="str">
        <f>"5494.75"</f>
        <v>5494.75</v>
      </c>
      <c r="P11404" s="2">
        <v>20</v>
      </c>
      <c r="Q11404" s="2">
        <f>P11404*B11404</f>
        <v>8000</v>
      </c>
      <c r="R11404" s="2">
        <f>(Q11404-O11404)/O11404*100</f>
        <v>45.5935210883116</v>
      </c>
    </row>
    <row r="11405" spans="1:18">
      <c r="A11405" s="2" t="str">
        <f>"农 产 品"</f>
        <v>农 产 品</v>
      </c>
      <c r="B11405" s="2">
        <v>200</v>
      </c>
      <c r="C11405" s="2">
        <v>200</v>
      </c>
      <c r="D11405" s="2" t="str">
        <f>"人民币"</f>
        <v>人民币</v>
      </c>
      <c r="E11405" s="2">
        <v>25.665</v>
      </c>
      <c r="F11405" s="2">
        <v>-601</v>
      </c>
      <c r="G11405" s="2">
        <v>-11.71</v>
      </c>
      <c r="H11405" s="2"/>
      <c r="I11405" s="2">
        <v>4532</v>
      </c>
      <c r="J11405" s="2">
        <v>22.66</v>
      </c>
      <c r="K11405" s="2">
        <v>0</v>
      </c>
      <c r="L11405" s="2">
        <v>0</v>
      </c>
      <c r="M11405" s="2" t="str">
        <f>"000061"</f>
        <v>000061</v>
      </c>
      <c r="N11405" s="2" t="str">
        <f>"0157472516"</f>
        <v>0157472516</v>
      </c>
      <c r="O11405" s="2" t="str">
        <f>"5133.00"</f>
        <v>5133.00</v>
      </c>
      <c r="P11405" s="2">
        <v>35</v>
      </c>
      <c r="Q11405" s="2">
        <f>P11405*B11405</f>
        <v>7000</v>
      </c>
      <c r="R11405" s="2">
        <f>(Q11405-O11405)/O11405*100</f>
        <v>36.3724917202416</v>
      </c>
    </row>
    <row r="11406" spans="1:18">
      <c r="A11406" s="2" t="str">
        <f>"北京城建"</f>
        <v>北京城建</v>
      </c>
      <c r="B11406" s="2">
        <v>200</v>
      </c>
      <c r="C11406" s="2">
        <v>200</v>
      </c>
      <c r="D11406" s="2" t="str">
        <f>"人民币"</f>
        <v>人民币</v>
      </c>
      <c r="E11406" s="2">
        <v>24.605</v>
      </c>
      <c r="F11406" s="2">
        <v>-394.99</v>
      </c>
      <c r="G11406" s="2">
        <v>-8.03</v>
      </c>
      <c r="H11406" s="2"/>
      <c r="I11406" s="2">
        <v>4526</v>
      </c>
      <c r="J11406" s="2">
        <v>22.63</v>
      </c>
      <c r="K11406" s="2">
        <v>0</v>
      </c>
      <c r="L11406" s="2">
        <v>0</v>
      </c>
      <c r="M11406" s="2" t="str">
        <f>"600266"</f>
        <v>600266</v>
      </c>
      <c r="N11406" s="2" t="str">
        <f t="shared" ref="N11406:N11408" si="3405">"A453612732"</f>
        <v>A453612732</v>
      </c>
      <c r="O11406" s="2" t="str">
        <f>"4920.99"</f>
        <v>4920.99</v>
      </c>
      <c r="P11406" s="2">
        <v>28</v>
      </c>
      <c r="Q11406" s="2">
        <f>P11406*B11406</f>
        <v>5600</v>
      </c>
      <c r="R11406" s="2">
        <f>(Q11406-O11406)/O11406*100</f>
        <v>13.7982397850839</v>
      </c>
    </row>
    <row r="11407" spans="1:18">
      <c r="A11407" s="2" t="str">
        <f>"上汽集团"</f>
        <v>上汽集团</v>
      </c>
      <c r="B11407" s="2">
        <v>200</v>
      </c>
      <c r="C11407" s="2">
        <v>200</v>
      </c>
      <c r="D11407" s="2" t="str">
        <f>"人民币"</f>
        <v>人民币</v>
      </c>
      <c r="E11407" s="2">
        <v>24.736</v>
      </c>
      <c r="F11407" s="2">
        <v>-449.12</v>
      </c>
      <c r="G11407" s="2">
        <v>-9.08</v>
      </c>
      <c r="H11407" s="2"/>
      <c r="I11407" s="2">
        <v>4498</v>
      </c>
      <c r="J11407" s="2">
        <v>22.49</v>
      </c>
      <c r="K11407" s="2">
        <v>0</v>
      </c>
      <c r="L11407" s="2">
        <v>0</v>
      </c>
      <c r="M11407" s="2" t="str">
        <f>"600104"</f>
        <v>600104</v>
      </c>
      <c r="N11407" s="2" t="str">
        <f>"A453612732"</f>
        <v>A453612732</v>
      </c>
      <c r="O11407" s="2" t="str">
        <f>"4947.12"</f>
        <v>4947.12</v>
      </c>
      <c r="P11407" s="2">
        <v>35</v>
      </c>
      <c r="Q11407" s="2">
        <f>P11407*B11407</f>
        <v>7000</v>
      </c>
      <c r="R11407" s="2">
        <f>(Q11407-O11407)/O11407*100</f>
        <v>41.4964666310904</v>
      </c>
    </row>
    <row r="11408" spans="1:18">
      <c r="A11408" s="2" t="str">
        <f>"中海集运"</f>
        <v>中海集运</v>
      </c>
      <c r="B11408" s="2">
        <v>400</v>
      </c>
      <c r="C11408" s="2">
        <v>400</v>
      </c>
      <c r="D11408" s="2" t="str">
        <f>"人民币"</f>
        <v>人民币</v>
      </c>
      <c r="E11408" s="2">
        <v>9.099</v>
      </c>
      <c r="F11408" s="2">
        <v>-167.68</v>
      </c>
      <c r="G11408" s="2">
        <v>-4.6</v>
      </c>
      <c r="H11408" s="2"/>
      <c r="I11408" s="2">
        <v>3472</v>
      </c>
      <c r="J11408" s="2">
        <v>8.68</v>
      </c>
      <c r="K11408" s="2">
        <v>0</v>
      </c>
      <c r="L11408" s="2">
        <v>0</v>
      </c>
      <c r="M11408" s="2" t="str">
        <f>"601866"</f>
        <v>601866</v>
      </c>
      <c r="N11408" s="2" t="str">
        <f>"A453612732"</f>
        <v>A453612732</v>
      </c>
      <c r="O11408" s="2" t="str">
        <f>"3639.68"</f>
        <v>3639.68</v>
      </c>
      <c r="P11408" s="2">
        <v>12</v>
      </c>
      <c r="Q11408" s="2">
        <f>P11408*B11408</f>
        <v>4800</v>
      </c>
      <c r="R11408" s="2">
        <f>(Q11408-O11408)/O11408*100</f>
        <v>31.8797256901706</v>
      </c>
    </row>
    <row r="11409" spans="1:18">
      <c r="A11409" s="2" t="str">
        <f>"中航军B"</f>
        <v>中航军B</v>
      </c>
      <c r="B11409" s="2">
        <v>3000</v>
      </c>
      <c r="C11409" s="2">
        <v>3000</v>
      </c>
      <c r="D11409" s="2" t="str">
        <f>"人民币"</f>
        <v>人民币</v>
      </c>
      <c r="E11409" s="2">
        <v>0.972</v>
      </c>
      <c r="F11409" s="2">
        <v>-62</v>
      </c>
      <c r="G11409" s="2">
        <v>-2.16</v>
      </c>
      <c r="H11409" s="2"/>
      <c r="I11409" s="2">
        <v>2853</v>
      </c>
      <c r="J11409" s="2">
        <v>0.951</v>
      </c>
      <c r="K11409" s="2">
        <v>0</v>
      </c>
      <c r="L11409" s="2">
        <v>0</v>
      </c>
      <c r="M11409" s="2" t="str">
        <f>"150222"</f>
        <v>150222</v>
      </c>
      <c r="N11409" s="2" t="str">
        <f>"0157472516"</f>
        <v>0157472516</v>
      </c>
      <c r="O11409" s="2" t="str">
        <f>"2915.00"</f>
        <v>2915.00</v>
      </c>
      <c r="P11409" s="2">
        <v>1.1</v>
      </c>
      <c r="Q11409" s="2">
        <f>P11409*B11409</f>
        <v>3300</v>
      </c>
      <c r="R11409" s="2">
        <f>(Q11409-O11409)/O11409*100</f>
        <v>13.2075471698113</v>
      </c>
    </row>
    <row r="11410" spans="1:18">
      <c r="A11410" s="2" t="str">
        <f>"华贸物流"</f>
        <v>华贸物流</v>
      </c>
      <c r="B11410" s="2">
        <v>200</v>
      </c>
      <c r="C11410" s="2">
        <v>200</v>
      </c>
      <c r="D11410" s="2" t="str">
        <f>"人民币"</f>
        <v>人民币</v>
      </c>
      <c r="E11410" s="2">
        <v>16.576</v>
      </c>
      <c r="F11410" s="2">
        <v>-473.12</v>
      </c>
      <c r="G11410" s="2">
        <v>-14.27</v>
      </c>
      <c r="H11410" s="2"/>
      <c r="I11410" s="2">
        <v>2842</v>
      </c>
      <c r="J11410" s="2">
        <v>14.21</v>
      </c>
      <c r="K11410" s="2">
        <v>0</v>
      </c>
      <c r="L11410" s="2">
        <v>0</v>
      </c>
      <c r="M11410" s="2" t="str">
        <f>"603128"</f>
        <v>603128</v>
      </c>
      <c r="N11410" s="2" t="str">
        <f t="shared" ref="N11410:N11413" si="3406">"A453612732"</f>
        <v>A453612732</v>
      </c>
      <c r="O11410" s="2" t="str">
        <f>"3315.12"</f>
        <v>3315.12</v>
      </c>
      <c r="P11410" s="2">
        <v>20</v>
      </c>
      <c r="Q11410" s="2">
        <f>P11410*B11410</f>
        <v>4000</v>
      </c>
      <c r="R11410" s="2">
        <f>(Q11410-O11410)/O11410*100</f>
        <v>20.6592823185888</v>
      </c>
    </row>
    <row r="11411" spans="1:18">
      <c r="A11411" s="2" t="str">
        <f>"盛达矿业"</f>
        <v>盛达矿业</v>
      </c>
      <c r="B11411" s="2">
        <v>100</v>
      </c>
      <c r="C11411" s="2">
        <v>100</v>
      </c>
      <c r="D11411" s="2" t="str">
        <f>"人民币"</f>
        <v>人民币</v>
      </c>
      <c r="E11411" s="2">
        <v>38.308</v>
      </c>
      <c r="F11411" s="2">
        <v>-1175.77</v>
      </c>
      <c r="G11411" s="2">
        <v>-30.69</v>
      </c>
      <c r="H11411" s="2"/>
      <c r="I11411" s="2">
        <v>2655</v>
      </c>
      <c r="J11411" s="2">
        <v>26.55</v>
      </c>
      <c r="K11411" s="2">
        <v>0</v>
      </c>
      <c r="L11411" s="2">
        <v>100</v>
      </c>
      <c r="M11411" s="2" t="str">
        <f>"000603"</f>
        <v>000603</v>
      </c>
      <c r="N11411" s="2" t="str">
        <f>"0157472516"</f>
        <v>0157472516</v>
      </c>
      <c r="O11411" s="2" t="str">
        <f>"3830.77"</f>
        <v>3830.77</v>
      </c>
      <c r="P11411" s="2">
        <v>40</v>
      </c>
      <c r="Q11411" s="2">
        <f>P11411*B11411</f>
        <v>4000</v>
      </c>
      <c r="R11411" s="2">
        <f>(Q11411-O11411)/O11411*100</f>
        <v>4.41764971533138</v>
      </c>
    </row>
    <row r="11412" spans="1:18">
      <c r="A11412" s="2" t="str">
        <f>"大众交通"</f>
        <v>大众交通</v>
      </c>
      <c r="B11412" s="2">
        <v>100</v>
      </c>
      <c r="C11412" s="2">
        <v>100</v>
      </c>
      <c r="D11412" s="2" t="str">
        <f>"人民币"</f>
        <v>人民币</v>
      </c>
      <c r="E11412" s="2">
        <v>30.941</v>
      </c>
      <c r="F11412" s="2">
        <v>-1037.13</v>
      </c>
      <c r="G11412" s="2">
        <v>-33.52</v>
      </c>
      <c r="H11412" s="2"/>
      <c r="I11412" s="2">
        <v>2057</v>
      </c>
      <c r="J11412" s="2">
        <v>20.57</v>
      </c>
      <c r="K11412" s="2">
        <v>0</v>
      </c>
      <c r="L11412" s="2">
        <v>0</v>
      </c>
      <c r="M11412" s="2" t="str">
        <f>"600611"</f>
        <v>600611</v>
      </c>
      <c r="N11412" s="2" t="str">
        <f>"A453612732"</f>
        <v>A453612732</v>
      </c>
      <c r="O11412" s="2" t="str">
        <f>"3094.13"</f>
        <v>3094.13</v>
      </c>
      <c r="P11412" s="2">
        <v>28</v>
      </c>
      <c r="Q11412" s="2">
        <f>P11412*B11412</f>
        <v>2800</v>
      </c>
      <c r="R11412" s="2">
        <f>(Q11412-O11412)/O11412*100</f>
        <v>-9.50606470962759</v>
      </c>
    </row>
    <row r="11413" spans="1:18">
      <c r="A11413" s="2" t="str">
        <f>"中国中车"</f>
        <v>中国中车</v>
      </c>
      <c r="B11413" s="2">
        <v>100</v>
      </c>
      <c r="C11413" s="2">
        <v>100</v>
      </c>
      <c r="D11413" s="2" t="str">
        <f>"人民币"</f>
        <v>人民币</v>
      </c>
      <c r="E11413" s="2">
        <v>26.395</v>
      </c>
      <c r="F11413" s="2">
        <v>-631.5</v>
      </c>
      <c r="G11413" s="2">
        <v>-23.92</v>
      </c>
      <c r="H11413" s="2"/>
      <c r="I11413" s="2">
        <v>2008</v>
      </c>
      <c r="J11413" s="2">
        <v>20.08</v>
      </c>
      <c r="K11413" s="2">
        <v>0</v>
      </c>
      <c r="L11413" s="2">
        <v>100</v>
      </c>
      <c r="M11413" s="2" t="str">
        <f>"601766"</f>
        <v>601766</v>
      </c>
      <c r="N11413" s="2" t="str">
        <f>"A453612732"</f>
        <v>A453612732</v>
      </c>
      <c r="O11413" s="2" t="str">
        <f>"2639.50"</f>
        <v>2639.50</v>
      </c>
      <c r="P11413" s="2">
        <v>30</v>
      </c>
      <c r="Q11413" s="2">
        <f>P11413*B11413</f>
        <v>3000</v>
      </c>
      <c r="R11413" s="2">
        <f>(Q11413-O11413)/O11413*100</f>
        <v>13.6578897518469</v>
      </c>
    </row>
    <row r="11414" spans="1:18">
      <c r="A11414" s="2" t="s">
        <v>8</v>
      </c>
      <c r="B11414" s="2" t="s">
        <v>9</v>
      </c>
      <c r="C11414" s="4" t="s">
        <v>10</v>
      </c>
      <c r="D11414" s="4"/>
      <c r="E11414" s="4"/>
      <c r="F11414" s="2"/>
      <c r="G11414" s="2">
        <f>SUM(G11398:G11413)</f>
        <v>-178.38</v>
      </c>
      <c r="H11414" s="2"/>
      <c r="I11414" s="2"/>
      <c r="J11414" s="2"/>
      <c r="K11414" s="2"/>
      <c r="L11414" s="2"/>
      <c r="M11414" s="2"/>
      <c r="N11414" s="2"/>
      <c r="O11414" s="2"/>
      <c r="P11414" s="2"/>
      <c r="Q11414" s="2">
        <f>SUM(Q11398:Q11413)</f>
        <v>134800</v>
      </c>
      <c r="R11414" s="2"/>
    </row>
    <row r="11416" spans="1:18">
      <c r="A11416" s="2" t="str">
        <f>"农 产 品"</f>
        <v>农 产 品</v>
      </c>
      <c r="B11416" s="2">
        <v>200</v>
      </c>
      <c r="C11416" s="2">
        <v>200</v>
      </c>
      <c r="D11416" s="2" t="str">
        <f t="shared" ref="D11416:D11424" si="3407">"人民币"</f>
        <v>人民币</v>
      </c>
      <c r="E11416" s="2">
        <v>25.665</v>
      </c>
      <c r="F11416" s="2">
        <v>-601</v>
      </c>
      <c r="G11416" s="2">
        <v>-11.71</v>
      </c>
      <c r="H11416" s="2"/>
      <c r="I11416" s="2">
        <v>4532</v>
      </c>
      <c r="J11416" s="2">
        <v>22.66</v>
      </c>
      <c r="K11416" s="2">
        <v>0</v>
      </c>
      <c r="L11416" s="2">
        <v>0</v>
      </c>
      <c r="M11416" s="2" t="str">
        <f>"000061"</f>
        <v>000061</v>
      </c>
      <c r="N11416" s="2" t="str">
        <f>"0157472516"</f>
        <v>0157472516</v>
      </c>
      <c r="O11416" s="2" t="str">
        <f>"5133.00"</f>
        <v>5133.00</v>
      </c>
      <c r="P11416" s="2">
        <v>35</v>
      </c>
      <c r="Q11416" s="2">
        <f t="shared" ref="Q11416:Q11424" si="3408">P11416*B11416</f>
        <v>7000</v>
      </c>
      <c r="R11416" s="2">
        <f t="shared" ref="R11416:R11424" si="3409">(Q11416-O11416)/O11416*100</f>
        <v>36.3724917202416</v>
      </c>
    </row>
    <row r="11417" spans="1:18">
      <c r="A11417" s="2" t="str">
        <f>"北京城建"</f>
        <v>北京城建</v>
      </c>
      <c r="B11417" s="2">
        <v>200</v>
      </c>
      <c r="C11417" s="2">
        <v>200</v>
      </c>
      <c r="D11417" s="2" t="str">
        <f>"人民币"</f>
        <v>人民币</v>
      </c>
      <c r="E11417" s="2">
        <v>24.605</v>
      </c>
      <c r="F11417" s="2">
        <v>-394.99</v>
      </c>
      <c r="G11417" s="2">
        <v>-8.03</v>
      </c>
      <c r="H11417" s="2"/>
      <c r="I11417" s="2">
        <v>4526</v>
      </c>
      <c r="J11417" s="2">
        <v>22.63</v>
      </c>
      <c r="K11417" s="2">
        <v>0</v>
      </c>
      <c r="L11417" s="2">
        <v>0</v>
      </c>
      <c r="M11417" s="2" t="str">
        <f>"600266"</f>
        <v>600266</v>
      </c>
      <c r="N11417" s="2" t="str">
        <f t="shared" ref="N11417:N11419" si="3410">"A453612732"</f>
        <v>A453612732</v>
      </c>
      <c r="O11417" s="2" t="str">
        <f>"4920.99"</f>
        <v>4920.99</v>
      </c>
      <c r="P11417" s="2">
        <v>28</v>
      </c>
      <c r="Q11417" s="2">
        <f>P11417*B11417</f>
        <v>5600</v>
      </c>
      <c r="R11417" s="2">
        <f>(Q11417-O11417)/O11417*100</f>
        <v>13.7982397850839</v>
      </c>
    </row>
    <row r="11418" spans="1:18">
      <c r="A11418" s="2" t="str">
        <f>"上汽集团"</f>
        <v>上汽集团</v>
      </c>
      <c r="B11418" s="2">
        <v>200</v>
      </c>
      <c r="C11418" s="2">
        <v>200</v>
      </c>
      <c r="D11418" s="2" t="str">
        <f>"人民币"</f>
        <v>人民币</v>
      </c>
      <c r="E11418" s="2">
        <v>24.736</v>
      </c>
      <c r="F11418" s="2">
        <v>-449.12</v>
      </c>
      <c r="G11418" s="2">
        <v>-9.08</v>
      </c>
      <c r="H11418" s="2"/>
      <c r="I11418" s="2">
        <v>4498</v>
      </c>
      <c r="J11418" s="2">
        <v>22.49</v>
      </c>
      <c r="K11418" s="2">
        <v>0</v>
      </c>
      <c r="L11418" s="2">
        <v>0</v>
      </c>
      <c r="M11418" s="2" t="str">
        <f>"600104"</f>
        <v>600104</v>
      </c>
      <c r="N11418" s="2" t="str">
        <f>"A453612732"</f>
        <v>A453612732</v>
      </c>
      <c r="O11418" s="2" t="str">
        <f>"4947.12"</f>
        <v>4947.12</v>
      </c>
      <c r="P11418" s="2">
        <v>35</v>
      </c>
      <c r="Q11418" s="2">
        <f>P11418*B11418</f>
        <v>7000</v>
      </c>
      <c r="R11418" s="2">
        <f>(Q11418-O11418)/O11418*100</f>
        <v>41.4964666310904</v>
      </c>
    </row>
    <row r="11419" spans="1:18">
      <c r="A11419" s="2" t="str">
        <f>"中海集运"</f>
        <v>中海集运</v>
      </c>
      <c r="B11419" s="2">
        <v>400</v>
      </c>
      <c r="C11419" s="2">
        <v>400</v>
      </c>
      <c r="D11419" s="2" t="str">
        <f>"人民币"</f>
        <v>人民币</v>
      </c>
      <c r="E11419" s="2">
        <v>9.099</v>
      </c>
      <c r="F11419" s="2">
        <v>-167.68</v>
      </c>
      <c r="G11419" s="2">
        <v>-4.6</v>
      </c>
      <c r="H11419" s="2"/>
      <c r="I11419" s="2">
        <v>3472</v>
      </c>
      <c r="J11419" s="2">
        <v>8.68</v>
      </c>
      <c r="K11419" s="2">
        <v>0</v>
      </c>
      <c r="L11419" s="2">
        <v>0</v>
      </c>
      <c r="M11419" s="2" t="str">
        <f>"601866"</f>
        <v>601866</v>
      </c>
      <c r="N11419" s="2" t="str">
        <f>"A453612732"</f>
        <v>A453612732</v>
      </c>
      <c r="O11419" s="2" t="str">
        <f>"3639.68"</f>
        <v>3639.68</v>
      </c>
      <c r="P11419" s="2">
        <v>12</v>
      </c>
      <c r="Q11419" s="2">
        <f>P11419*B11419</f>
        <v>4800</v>
      </c>
      <c r="R11419" s="2">
        <f>(Q11419-O11419)/O11419*100</f>
        <v>31.8797256901706</v>
      </c>
    </row>
    <row r="11420" spans="1:18">
      <c r="A11420" s="2" t="str">
        <f>"中航军B"</f>
        <v>中航军B</v>
      </c>
      <c r="B11420" s="2">
        <v>3000</v>
      </c>
      <c r="C11420" s="2">
        <v>3000</v>
      </c>
      <c r="D11420" s="2" t="str">
        <f>"人民币"</f>
        <v>人民币</v>
      </c>
      <c r="E11420" s="2">
        <v>0.972</v>
      </c>
      <c r="F11420" s="2">
        <v>-62</v>
      </c>
      <c r="G11420" s="2">
        <v>-2.16</v>
      </c>
      <c r="H11420" s="2"/>
      <c r="I11420" s="2">
        <v>2853</v>
      </c>
      <c r="J11420" s="2">
        <v>0.951</v>
      </c>
      <c r="K11420" s="2">
        <v>0</v>
      </c>
      <c r="L11420" s="2">
        <v>0</v>
      </c>
      <c r="M11420" s="2" t="str">
        <f>"150222"</f>
        <v>150222</v>
      </c>
      <c r="N11420" s="2" t="str">
        <f>"0157472516"</f>
        <v>0157472516</v>
      </c>
      <c r="O11420" s="2" t="str">
        <f>"2915.00"</f>
        <v>2915.00</v>
      </c>
      <c r="P11420" s="2">
        <v>1.1</v>
      </c>
      <c r="Q11420" s="2">
        <f>P11420*B11420</f>
        <v>3300</v>
      </c>
      <c r="R11420" s="2">
        <f>(Q11420-O11420)/O11420*100</f>
        <v>13.2075471698113</v>
      </c>
    </row>
    <row r="11421" spans="1:18">
      <c r="A11421" s="2" t="str">
        <f>"华贸物流"</f>
        <v>华贸物流</v>
      </c>
      <c r="B11421" s="2">
        <v>200</v>
      </c>
      <c r="C11421" s="2">
        <v>200</v>
      </c>
      <c r="D11421" s="2" t="str">
        <f>"人民币"</f>
        <v>人民币</v>
      </c>
      <c r="E11421" s="2">
        <v>16.576</v>
      </c>
      <c r="F11421" s="2">
        <v>-473.12</v>
      </c>
      <c r="G11421" s="2">
        <v>-14.27</v>
      </c>
      <c r="H11421" s="2"/>
      <c r="I11421" s="2">
        <v>2842</v>
      </c>
      <c r="J11421" s="2">
        <v>14.21</v>
      </c>
      <c r="K11421" s="2">
        <v>0</v>
      </c>
      <c r="L11421" s="2">
        <v>0</v>
      </c>
      <c r="M11421" s="2" t="str">
        <f>"603128"</f>
        <v>603128</v>
      </c>
      <c r="N11421" s="2" t="str">
        <f t="shared" ref="N11421:N11424" si="3411">"A453612732"</f>
        <v>A453612732</v>
      </c>
      <c r="O11421" s="2" t="str">
        <f>"3315.12"</f>
        <v>3315.12</v>
      </c>
      <c r="P11421" s="2">
        <v>20</v>
      </c>
      <c r="Q11421" s="2">
        <f>P11421*B11421</f>
        <v>4000</v>
      </c>
      <c r="R11421" s="2">
        <f>(Q11421-O11421)/O11421*100</f>
        <v>20.6592823185888</v>
      </c>
    </row>
    <row r="11422" spans="1:18">
      <c r="A11422" s="2" t="str">
        <f>"盛达矿业"</f>
        <v>盛达矿业</v>
      </c>
      <c r="B11422" s="2">
        <v>100</v>
      </c>
      <c r="C11422" s="2">
        <v>100</v>
      </c>
      <c r="D11422" s="2" t="str">
        <f>"人民币"</f>
        <v>人民币</v>
      </c>
      <c r="E11422" s="2">
        <v>38.308</v>
      </c>
      <c r="F11422" s="2">
        <v>-1175.77</v>
      </c>
      <c r="G11422" s="2">
        <v>-30.69</v>
      </c>
      <c r="H11422" s="2"/>
      <c r="I11422" s="2">
        <v>2655</v>
      </c>
      <c r="J11422" s="2">
        <v>26.55</v>
      </c>
      <c r="K11422" s="2">
        <v>0</v>
      </c>
      <c r="L11422" s="2">
        <v>100</v>
      </c>
      <c r="M11422" s="2" t="str">
        <f>"000603"</f>
        <v>000603</v>
      </c>
      <c r="N11422" s="2" t="str">
        <f>"0157472516"</f>
        <v>0157472516</v>
      </c>
      <c r="O11422" s="2" t="str">
        <f>"3830.77"</f>
        <v>3830.77</v>
      </c>
      <c r="P11422" s="2">
        <v>40</v>
      </c>
      <c r="Q11422" s="2">
        <f>P11422*B11422</f>
        <v>4000</v>
      </c>
      <c r="R11422" s="2">
        <f>(Q11422-O11422)/O11422*100</f>
        <v>4.41764971533138</v>
      </c>
    </row>
    <row r="11423" spans="1:18">
      <c r="A11423" s="2" t="str">
        <f>"大众交通"</f>
        <v>大众交通</v>
      </c>
      <c r="B11423" s="2">
        <v>100</v>
      </c>
      <c r="C11423" s="2">
        <v>100</v>
      </c>
      <c r="D11423" s="2" t="str">
        <f>"人民币"</f>
        <v>人民币</v>
      </c>
      <c r="E11423" s="2">
        <v>30.941</v>
      </c>
      <c r="F11423" s="2">
        <v>-1037.13</v>
      </c>
      <c r="G11423" s="2">
        <v>-33.52</v>
      </c>
      <c r="H11423" s="2"/>
      <c r="I11423" s="2">
        <v>2057</v>
      </c>
      <c r="J11423" s="2">
        <v>20.57</v>
      </c>
      <c r="K11423" s="2">
        <v>0</v>
      </c>
      <c r="L11423" s="2">
        <v>0</v>
      </c>
      <c r="M11423" s="2" t="str">
        <f>"600611"</f>
        <v>600611</v>
      </c>
      <c r="N11423" s="2" t="str">
        <f>"A453612732"</f>
        <v>A453612732</v>
      </c>
      <c r="O11423" s="2" t="str">
        <f>"3094.13"</f>
        <v>3094.13</v>
      </c>
      <c r="P11423" s="2">
        <v>28</v>
      </c>
      <c r="Q11423" s="2">
        <f>P11423*B11423</f>
        <v>2800</v>
      </c>
      <c r="R11423" s="2">
        <f>(Q11423-O11423)/O11423*100</f>
        <v>-9.50606470962759</v>
      </c>
    </row>
    <row r="11424" spans="1:18">
      <c r="A11424" s="2" t="str">
        <f>"中国中车"</f>
        <v>中国中车</v>
      </c>
      <c r="B11424" s="2">
        <v>100</v>
      </c>
      <c r="C11424" s="2">
        <v>100</v>
      </c>
      <c r="D11424" s="2" t="str">
        <f>"人民币"</f>
        <v>人民币</v>
      </c>
      <c r="E11424" s="2">
        <v>26.395</v>
      </c>
      <c r="F11424" s="2">
        <v>-631.5</v>
      </c>
      <c r="G11424" s="2">
        <v>-23.92</v>
      </c>
      <c r="H11424" s="2"/>
      <c r="I11424" s="2">
        <v>2008</v>
      </c>
      <c r="J11424" s="2">
        <v>20.08</v>
      </c>
      <c r="K11424" s="2">
        <v>0</v>
      </c>
      <c r="L11424" s="2">
        <v>100</v>
      </c>
      <c r="M11424" s="2" t="str">
        <f>"601766"</f>
        <v>601766</v>
      </c>
      <c r="N11424" s="2" t="str">
        <f>"A453612732"</f>
        <v>A453612732</v>
      </c>
      <c r="O11424" s="2" t="str">
        <f>"2639.50"</f>
        <v>2639.50</v>
      </c>
      <c r="P11424" s="2">
        <v>30</v>
      </c>
      <c r="Q11424" s="2">
        <f>P11424*B11424</f>
        <v>3000</v>
      </c>
      <c r="R11424" s="2">
        <f>(Q11424-O11424)/O11424*100</f>
        <v>13.6578897518469</v>
      </c>
    </row>
    <row r="11425" spans="1:18">
      <c r="A11425" s="2" t="s">
        <v>8</v>
      </c>
      <c r="B11425" s="2" t="s">
        <v>9</v>
      </c>
      <c r="C11425" s="4" t="s">
        <v>10</v>
      </c>
      <c r="D11425" s="4"/>
      <c r="E11425" s="4"/>
      <c r="F11425" s="2"/>
      <c r="G11425" s="2">
        <f>SUM(G11409:G11424)</f>
        <v>-420.92</v>
      </c>
      <c r="H11425" s="2"/>
      <c r="I11425" s="2"/>
      <c r="J11425" s="2"/>
      <c r="K11425" s="2"/>
      <c r="L11425" s="2"/>
      <c r="M11425" s="2"/>
      <c r="N11425" s="2"/>
      <c r="O11425" s="2"/>
      <c r="P11425" s="2"/>
      <c r="Q11425" s="2">
        <f>SUM(Q11409:Q11424)</f>
        <v>193400</v>
      </c>
      <c r="R11425" s="2"/>
    </row>
    <row r="11426" customFormat="1" spans="3:8">
      <c r="C11426" s="5"/>
      <c r="D11426" s="5"/>
      <c r="E11426" s="5"/>
      <c r="H11426" s="6">
        <v>42257</v>
      </c>
    </row>
    <row r="11427" customFormat="1" spans="10:10">
      <c r="J11427" s="6">
        <f>H11426+1</f>
        <v>42258</v>
      </c>
    </row>
    <row r="11428" customFormat="1" spans="2:11">
      <c r="B11428" t="s">
        <v>11</v>
      </c>
      <c r="K11428" s="7">
        <f ca="1">NOW()</f>
        <v>42259.9654398148</v>
      </c>
    </row>
    <row r="11429" customFormat="1" spans="9:9">
      <c r="I11429" t="e">
        <f>D11421+1</f>
        <v>#VALUE!</v>
      </c>
    </row>
    <row r="11430" customFormat="1"/>
    <row r="11431" spans="1:18">
      <c r="A11431" s="2" t="s">
        <v>0</v>
      </c>
      <c r="B11431" s="2" t="str">
        <f>"证券数量"</f>
        <v>证券数量</v>
      </c>
      <c r="C11431" s="2" t="s">
        <v>1</v>
      </c>
      <c r="D11431" s="2" t="str">
        <f>"价格币种"</f>
        <v>价格币种</v>
      </c>
      <c r="E11431" s="2" t="str">
        <f>"成本价"</f>
        <v>成本价</v>
      </c>
      <c r="F11431" s="2" t="str">
        <f>"浮动盈亏"</f>
        <v>浮动盈亏</v>
      </c>
      <c r="G11431" s="2" t="str">
        <f>"盈亏比例(%)"</f>
        <v>盈亏比例(%)</v>
      </c>
      <c r="H11431" s="2" t="str">
        <f>"折算汇率"</f>
        <v>折算汇率</v>
      </c>
      <c r="I11431" s="2" t="str">
        <f>"最新市值"</f>
        <v>最新市值</v>
      </c>
      <c r="J11431" s="2" t="str">
        <f>"当前价"</f>
        <v>当前价</v>
      </c>
      <c r="K11431" s="2" t="str">
        <f>"今买数量"</f>
        <v>今买数量</v>
      </c>
      <c r="L11431" s="2" t="str">
        <f>"今卖数量"</f>
        <v>今卖数量</v>
      </c>
      <c r="M11431" s="2" t="str">
        <f>"证券代码"</f>
        <v>证券代码</v>
      </c>
      <c r="N11431" s="2" t="str">
        <f>"股东代码"</f>
        <v>股东代码</v>
      </c>
      <c r="O11431" s="2" t="str">
        <f>"成本金额"</f>
        <v>成本金额</v>
      </c>
      <c r="P11431" s="2" t="s">
        <v>2</v>
      </c>
      <c r="Q11431" s="2"/>
      <c r="R11431" s="2" t="s">
        <v>3</v>
      </c>
    </row>
    <row r="11432" spans="1:18">
      <c r="A11432" s="2" t="s">
        <v>4</v>
      </c>
      <c r="B11432" s="9" t="s">
        <v>5</v>
      </c>
      <c r="C11432" s="9" t="s">
        <v>5</v>
      </c>
      <c r="D11432" s="2" t="str">
        <f t="shared" ref="D11432:D11447" si="3412">"人民币"</f>
        <v>人民币</v>
      </c>
      <c r="E11432" s="2">
        <v>19.758</v>
      </c>
      <c r="F11432" s="2">
        <v>-1294.53</v>
      </c>
      <c r="G11432" s="2">
        <v>-8.19</v>
      </c>
      <c r="H11432" s="9" t="s">
        <v>6</v>
      </c>
      <c r="I11432" s="2">
        <v>14512</v>
      </c>
      <c r="J11432" s="2">
        <v>18.14</v>
      </c>
      <c r="K11432" s="2">
        <v>0</v>
      </c>
      <c r="L11432" s="2">
        <v>0</v>
      </c>
      <c r="M11432" s="2" t="str">
        <f>"000936"</f>
        <v>000936</v>
      </c>
      <c r="N11432" s="2" t="str">
        <f t="shared" ref="N11432:N11435" si="3413">"0157472516"</f>
        <v>0157472516</v>
      </c>
      <c r="O11432" s="2" t="str">
        <f>"15806.53"</f>
        <v>15806.53</v>
      </c>
      <c r="P11432" s="2">
        <v>30</v>
      </c>
      <c r="Q11432" s="2">
        <f t="shared" ref="Q11432:Q11447" si="3414">P11432*B11432</f>
        <v>24000</v>
      </c>
      <c r="R11432" s="2">
        <f t="shared" ref="R11432:R11447" si="3415">(Q11432-O11432)/O11432*100</f>
        <v>51.835981711356</v>
      </c>
    </row>
    <row r="11433" spans="1:18">
      <c r="A11433" s="2" t="str">
        <f>"创业板B"</f>
        <v>创业板B</v>
      </c>
      <c r="B11433" s="2">
        <v>10000</v>
      </c>
      <c r="C11433" s="2">
        <v>10000</v>
      </c>
      <c r="D11433" s="2" t="str">
        <f>"人民币"</f>
        <v>人民币</v>
      </c>
      <c r="E11433" s="2">
        <v>1.116</v>
      </c>
      <c r="F11433" s="2">
        <v>-927.5</v>
      </c>
      <c r="G11433" s="2">
        <v>-8.33</v>
      </c>
      <c r="H11433" s="2"/>
      <c r="I11433" s="2">
        <v>10230</v>
      </c>
      <c r="J11433" s="2">
        <v>1.023</v>
      </c>
      <c r="K11433" s="2">
        <v>0</v>
      </c>
      <c r="L11433" s="2">
        <v>0</v>
      </c>
      <c r="M11433" s="2" t="str">
        <f>"150153"</f>
        <v>150153</v>
      </c>
      <c r="N11433" s="2" t="str">
        <f>"0157472516"</f>
        <v>0157472516</v>
      </c>
      <c r="O11433" s="2" t="str">
        <f>"11157.50"</f>
        <v>11157.50</v>
      </c>
      <c r="P11433" s="2">
        <v>1.3</v>
      </c>
      <c r="Q11433" s="2">
        <f>P11433*B11433</f>
        <v>13000</v>
      </c>
      <c r="R11433" s="2">
        <f>(Q11433-O11433)/O11433*100</f>
        <v>16.5135559041004</v>
      </c>
    </row>
    <row r="11434" spans="1:18">
      <c r="A11434" s="2" t="s">
        <v>7</v>
      </c>
      <c r="B11434" s="2">
        <v>600</v>
      </c>
      <c r="C11434" s="2">
        <v>600</v>
      </c>
      <c r="D11434" s="2" t="str">
        <f>"人民币"</f>
        <v>人民币</v>
      </c>
      <c r="E11434" s="2">
        <v>17.548</v>
      </c>
      <c r="F11434" s="2">
        <v>-310.88</v>
      </c>
      <c r="G11434" s="2">
        <v>-2.95</v>
      </c>
      <c r="H11434" s="2"/>
      <c r="I11434" s="2">
        <v>10218</v>
      </c>
      <c r="J11434" s="2">
        <v>17.03</v>
      </c>
      <c r="K11434" s="2">
        <v>0</v>
      </c>
      <c r="L11434" s="2">
        <v>0</v>
      </c>
      <c r="M11434" s="2" t="str">
        <f>"600008"</f>
        <v>600008</v>
      </c>
      <c r="N11434" s="2" t="str">
        <f t="shared" ref="N11434:N11437" si="3416">"A453612732"</f>
        <v>A453612732</v>
      </c>
      <c r="O11434" s="2" t="str">
        <f>"10528.88"</f>
        <v>10528.88</v>
      </c>
      <c r="P11434" s="2">
        <v>25</v>
      </c>
      <c r="Q11434" s="2">
        <f>P11434*B11434</f>
        <v>15000</v>
      </c>
      <c r="R11434" s="2">
        <f>(Q11434-O11434)/O11434*100</f>
        <v>42.4652954540274</v>
      </c>
    </row>
    <row r="11435" spans="1:18">
      <c r="A11435" s="2" t="str">
        <f>"华英农业"</f>
        <v>华英农业</v>
      </c>
      <c r="B11435" s="2">
        <v>600</v>
      </c>
      <c r="C11435" s="2">
        <v>300</v>
      </c>
      <c r="D11435" s="2" t="str">
        <f>"人民币"</f>
        <v>人民币</v>
      </c>
      <c r="E11435" s="2">
        <v>14.948</v>
      </c>
      <c r="F11435" s="2">
        <v>-418.66</v>
      </c>
      <c r="G11435" s="2">
        <v>-4.67</v>
      </c>
      <c r="H11435" s="2"/>
      <c r="I11435" s="2">
        <v>8550</v>
      </c>
      <c r="J11435" s="2">
        <v>14.25</v>
      </c>
      <c r="K11435" s="2">
        <v>300</v>
      </c>
      <c r="L11435" s="2">
        <v>0</v>
      </c>
      <c r="M11435" s="2" t="str">
        <f>"002321"</f>
        <v>002321</v>
      </c>
      <c r="N11435" s="2" t="str">
        <f>"0157472516"</f>
        <v>0157472516</v>
      </c>
      <c r="O11435" s="2" t="str">
        <f>"8968.66"</f>
        <v>8968.66</v>
      </c>
      <c r="P11435" s="2">
        <v>25</v>
      </c>
      <c r="Q11435" s="2">
        <f>P11435*B11435</f>
        <v>15000</v>
      </c>
      <c r="R11435" s="2">
        <f>(Q11435-O11435)/O11435*100</f>
        <v>67.2490650777262</v>
      </c>
    </row>
    <row r="11436" spans="1:18">
      <c r="A11436" s="2" t="str">
        <f>"*ST阳化"</f>
        <v>*ST阳化</v>
      </c>
      <c r="B11436" s="2">
        <v>900</v>
      </c>
      <c r="C11436" s="2">
        <v>600</v>
      </c>
      <c r="D11436" s="2" t="str">
        <f>"人民币"</f>
        <v>人民币</v>
      </c>
      <c r="E11436" s="2">
        <v>7.599</v>
      </c>
      <c r="F11436" s="2">
        <v>-80.2</v>
      </c>
      <c r="G11436" s="2">
        <v>-1.17</v>
      </c>
      <c r="H11436" s="2"/>
      <c r="I11436" s="2">
        <v>6759</v>
      </c>
      <c r="J11436" s="2">
        <v>7.51</v>
      </c>
      <c r="K11436" s="2">
        <v>300</v>
      </c>
      <c r="L11436" s="2">
        <v>0</v>
      </c>
      <c r="M11436" s="2" t="str">
        <f>"600691"</f>
        <v>600691</v>
      </c>
      <c r="N11436" s="2" t="str">
        <f>"A453612732"</f>
        <v>A453612732</v>
      </c>
      <c r="O11436" s="2" t="str">
        <f>"6839.20"</f>
        <v>6839.20</v>
      </c>
      <c r="P11436" s="2">
        <v>11</v>
      </c>
      <c r="Q11436" s="2">
        <f>P11436*B11436</f>
        <v>9900</v>
      </c>
      <c r="R11436" s="2">
        <f>(Q11436-O11436)/O11436*100</f>
        <v>44.7537723710376</v>
      </c>
    </row>
    <row r="11437" spans="1:18">
      <c r="A11437" s="2" t="str">
        <f>"雪峰科技"</f>
        <v>雪峰科技</v>
      </c>
      <c r="B11437" s="2">
        <v>200</v>
      </c>
      <c r="C11437" s="2">
        <v>100</v>
      </c>
      <c r="D11437" s="2" t="str">
        <f>"人民币"</f>
        <v>人民币</v>
      </c>
      <c r="E11437" s="2">
        <v>37.898</v>
      </c>
      <c r="F11437" s="2">
        <v>-1239.59</v>
      </c>
      <c r="G11437" s="2">
        <v>-16.35</v>
      </c>
      <c r="H11437" s="2"/>
      <c r="I11437" s="2">
        <v>6340</v>
      </c>
      <c r="J11437" s="2">
        <v>31.7</v>
      </c>
      <c r="K11437" s="2">
        <v>100</v>
      </c>
      <c r="L11437" s="2">
        <v>0</v>
      </c>
      <c r="M11437" s="2" t="str">
        <f>"603227"</f>
        <v>603227</v>
      </c>
      <c r="N11437" s="2" t="str">
        <f>"A453612732"</f>
        <v>A453612732</v>
      </c>
      <c r="O11437" s="2" t="str">
        <f>"7579.59"</f>
        <v>7579.59</v>
      </c>
      <c r="P11437" s="2">
        <v>42</v>
      </c>
      <c r="Q11437" s="2">
        <f>P11437*B11437</f>
        <v>8400</v>
      </c>
      <c r="R11437" s="2">
        <f>(Q11437-O11437)/O11437*100</f>
        <v>10.8239363870605</v>
      </c>
    </row>
    <row r="11438" spans="1:18">
      <c r="A11438" s="2" t="str">
        <f>"三花股份"</f>
        <v>三花股份</v>
      </c>
      <c r="B11438" s="2">
        <v>400</v>
      </c>
      <c r="C11438" s="2">
        <v>400</v>
      </c>
      <c r="D11438" s="2" t="str">
        <f>"人民币"</f>
        <v>人民币</v>
      </c>
      <c r="E11438" s="2">
        <v>13.737</v>
      </c>
      <c r="F11438" s="2">
        <v>69.25</v>
      </c>
      <c r="G11438" s="2">
        <v>1.26</v>
      </c>
      <c r="H11438" s="2"/>
      <c r="I11438" s="2">
        <v>5564</v>
      </c>
      <c r="J11438" s="2">
        <v>13.91</v>
      </c>
      <c r="K11438" s="2">
        <v>0</v>
      </c>
      <c r="L11438" s="2">
        <v>0</v>
      </c>
      <c r="M11438" s="2" t="str">
        <f>"002050"</f>
        <v>002050</v>
      </c>
      <c r="N11438" s="2" t="str">
        <f t="shared" ref="N11438:N11443" si="3417">"0157472516"</f>
        <v>0157472516</v>
      </c>
      <c r="O11438" s="2" t="str">
        <f>"5494.75"</f>
        <v>5494.75</v>
      </c>
      <c r="P11438" s="2">
        <v>20</v>
      </c>
      <c r="Q11438" s="2">
        <f>P11438*B11438</f>
        <v>8000</v>
      </c>
      <c r="R11438" s="2">
        <f>(Q11438-O11438)/O11438*100</f>
        <v>45.5935210883116</v>
      </c>
    </row>
    <row r="11439" spans="1:18">
      <c r="A11439" s="2" t="str">
        <f>"农 产 品"</f>
        <v>农 产 品</v>
      </c>
      <c r="B11439" s="2">
        <v>200</v>
      </c>
      <c r="C11439" s="2">
        <v>200</v>
      </c>
      <c r="D11439" s="2" t="str">
        <f>"人民币"</f>
        <v>人民币</v>
      </c>
      <c r="E11439" s="2">
        <v>25.665</v>
      </c>
      <c r="F11439" s="2">
        <v>-601</v>
      </c>
      <c r="G11439" s="2">
        <v>-11.71</v>
      </c>
      <c r="H11439" s="2"/>
      <c r="I11439" s="2">
        <v>4532</v>
      </c>
      <c r="J11439" s="2">
        <v>22.66</v>
      </c>
      <c r="K11439" s="2">
        <v>0</v>
      </c>
      <c r="L11439" s="2">
        <v>0</v>
      </c>
      <c r="M11439" s="2" t="str">
        <f>"000061"</f>
        <v>000061</v>
      </c>
      <c r="N11439" s="2" t="str">
        <f>"0157472516"</f>
        <v>0157472516</v>
      </c>
      <c r="O11439" s="2" t="str">
        <f>"5133.00"</f>
        <v>5133.00</v>
      </c>
      <c r="P11439" s="2">
        <v>35</v>
      </c>
      <c r="Q11439" s="2">
        <f>P11439*B11439</f>
        <v>7000</v>
      </c>
      <c r="R11439" s="2">
        <f>(Q11439-O11439)/O11439*100</f>
        <v>36.3724917202416</v>
      </c>
    </row>
    <row r="11440" spans="1:18">
      <c r="A11440" s="2" t="str">
        <f>"北京城建"</f>
        <v>北京城建</v>
      </c>
      <c r="B11440" s="2">
        <v>200</v>
      </c>
      <c r="C11440" s="2">
        <v>200</v>
      </c>
      <c r="D11440" s="2" t="str">
        <f>"人民币"</f>
        <v>人民币</v>
      </c>
      <c r="E11440" s="2">
        <v>24.605</v>
      </c>
      <c r="F11440" s="2">
        <v>-394.99</v>
      </c>
      <c r="G11440" s="2">
        <v>-8.03</v>
      </c>
      <c r="H11440" s="2"/>
      <c r="I11440" s="2">
        <v>4526</v>
      </c>
      <c r="J11440" s="2">
        <v>22.63</v>
      </c>
      <c r="K11440" s="2">
        <v>0</v>
      </c>
      <c r="L11440" s="2">
        <v>0</v>
      </c>
      <c r="M11440" s="2" t="str">
        <f>"600266"</f>
        <v>600266</v>
      </c>
      <c r="N11440" s="2" t="str">
        <f t="shared" ref="N11440:N11442" si="3418">"A453612732"</f>
        <v>A453612732</v>
      </c>
      <c r="O11440" s="2" t="str">
        <f>"4920.99"</f>
        <v>4920.99</v>
      </c>
      <c r="P11440" s="2">
        <v>28</v>
      </c>
      <c r="Q11440" s="2">
        <f>P11440*B11440</f>
        <v>5600</v>
      </c>
      <c r="R11440" s="2">
        <f>(Q11440-O11440)/O11440*100</f>
        <v>13.7982397850839</v>
      </c>
    </row>
    <row r="11441" spans="1:18">
      <c r="A11441" s="2" t="str">
        <f>"上汽集团"</f>
        <v>上汽集团</v>
      </c>
      <c r="B11441" s="2">
        <v>200</v>
      </c>
      <c r="C11441" s="2">
        <v>200</v>
      </c>
      <c r="D11441" s="2" t="str">
        <f>"人民币"</f>
        <v>人民币</v>
      </c>
      <c r="E11441" s="2">
        <v>24.736</v>
      </c>
      <c r="F11441" s="2">
        <v>-449.12</v>
      </c>
      <c r="G11441" s="2">
        <v>-9.08</v>
      </c>
      <c r="H11441" s="2"/>
      <c r="I11441" s="2">
        <v>4498</v>
      </c>
      <c r="J11441" s="2">
        <v>22.49</v>
      </c>
      <c r="K11441" s="2">
        <v>0</v>
      </c>
      <c r="L11441" s="2">
        <v>0</v>
      </c>
      <c r="M11441" s="2" t="str">
        <f>"600104"</f>
        <v>600104</v>
      </c>
      <c r="N11441" s="2" t="str">
        <f>"A453612732"</f>
        <v>A453612732</v>
      </c>
      <c r="O11441" s="2" t="str">
        <f>"4947.12"</f>
        <v>4947.12</v>
      </c>
      <c r="P11441" s="2">
        <v>35</v>
      </c>
      <c r="Q11441" s="2">
        <f>P11441*B11441</f>
        <v>7000</v>
      </c>
      <c r="R11441" s="2">
        <f>(Q11441-O11441)/O11441*100</f>
        <v>41.4964666310904</v>
      </c>
    </row>
    <row r="11442" spans="1:18">
      <c r="A11442" s="2" t="str">
        <f>"中海集运"</f>
        <v>中海集运</v>
      </c>
      <c r="B11442" s="2">
        <v>400</v>
      </c>
      <c r="C11442" s="2">
        <v>400</v>
      </c>
      <c r="D11442" s="2" t="str">
        <f>"人民币"</f>
        <v>人民币</v>
      </c>
      <c r="E11442" s="2">
        <v>9.099</v>
      </c>
      <c r="F11442" s="2">
        <v>-167.68</v>
      </c>
      <c r="G11442" s="2">
        <v>-4.6</v>
      </c>
      <c r="H11442" s="2"/>
      <c r="I11442" s="2">
        <v>3472</v>
      </c>
      <c r="J11442" s="2">
        <v>8.68</v>
      </c>
      <c r="K11442" s="2">
        <v>0</v>
      </c>
      <c r="L11442" s="2">
        <v>0</v>
      </c>
      <c r="M11442" s="2" t="str">
        <f>"601866"</f>
        <v>601866</v>
      </c>
      <c r="N11442" s="2" t="str">
        <f>"A453612732"</f>
        <v>A453612732</v>
      </c>
      <c r="O11442" s="2" t="str">
        <f>"3639.68"</f>
        <v>3639.68</v>
      </c>
      <c r="P11442" s="2">
        <v>12</v>
      </c>
      <c r="Q11442" s="2">
        <f>P11442*B11442</f>
        <v>4800</v>
      </c>
      <c r="R11442" s="2">
        <f>(Q11442-O11442)/O11442*100</f>
        <v>31.8797256901706</v>
      </c>
    </row>
    <row r="11443" spans="1:18">
      <c r="A11443" s="2" t="str">
        <f>"中航军B"</f>
        <v>中航军B</v>
      </c>
      <c r="B11443" s="2">
        <v>3000</v>
      </c>
      <c r="C11443" s="2">
        <v>3000</v>
      </c>
      <c r="D11443" s="2" t="str">
        <f>"人民币"</f>
        <v>人民币</v>
      </c>
      <c r="E11443" s="2">
        <v>0.972</v>
      </c>
      <c r="F11443" s="2">
        <v>-62</v>
      </c>
      <c r="G11443" s="2">
        <v>-2.16</v>
      </c>
      <c r="H11443" s="2"/>
      <c r="I11443" s="2">
        <v>2853</v>
      </c>
      <c r="J11443" s="2">
        <v>0.951</v>
      </c>
      <c r="K11443" s="2">
        <v>0</v>
      </c>
      <c r="L11443" s="2">
        <v>0</v>
      </c>
      <c r="M11443" s="2" t="str">
        <f>"150222"</f>
        <v>150222</v>
      </c>
      <c r="N11443" s="2" t="str">
        <f>"0157472516"</f>
        <v>0157472516</v>
      </c>
      <c r="O11443" s="2" t="str">
        <f>"2915.00"</f>
        <v>2915.00</v>
      </c>
      <c r="P11443" s="2">
        <v>1.1</v>
      </c>
      <c r="Q11443" s="2">
        <f>P11443*B11443</f>
        <v>3300</v>
      </c>
      <c r="R11443" s="2">
        <f>(Q11443-O11443)/O11443*100</f>
        <v>13.2075471698113</v>
      </c>
    </row>
    <row r="11444" spans="1:18">
      <c r="A11444" s="2" t="str">
        <f>"华贸物流"</f>
        <v>华贸物流</v>
      </c>
      <c r="B11444" s="2">
        <v>200</v>
      </c>
      <c r="C11444" s="2">
        <v>200</v>
      </c>
      <c r="D11444" s="2" t="str">
        <f>"人民币"</f>
        <v>人民币</v>
      </c>
      <c r="E11444" s="2">
        <v>16.576</v>
      </c>
      <c r="F11444" s="2">
        <v>-473.12</v>
      </c>
      <c r="G11444" s="2">
        <v>-14.27</v>
      </c>
      <c r="H11444" s="2"/>
      <c r="I11444" s="2">
        <v>2842</v>
      </c>
      <c r="J11444" s="2">
        <v>14.21</v>
      </c>
      <c r="K11444" s="2">
        <v>0</v>
      </c>
      <c r="L11444" s="2">
        <v>0</v>
      </c>
      <c r="M11444" s="2" t="str">
        <f>"603128"</f>
        <v>603128</v>
      </c>
      <c r="N11444" s="2" t="str">
        <f t="shared" ref="N11444:N11447" si="3419">"A453612732"</f>
        <v>A453612732</v>
      </c>
      <c r="O11444" s="2" t="str">
        <f>"3315.12"</f>
        <v>3315.12</v>
      </c>
      <c r="P11444" s="2">
        <v>20</v>
      </c>
      <c r="Q11444" s="2">
        <f>P11444*B11444</f>
        <v>4000</v>
      </c>
      <c r="R11444" s="2">
        <f>(Q11444-O11444)/O11444*100</f>
        <v>20.6592823185888</v>
      </c>
    </row>
    <row r="11445" spans="1:18">
      <c r="A11445" s="2" t="str">
        <f>"盛达矿业"</f>
        <v>盛达矿业</v>
      </c>
      <c r="B11445" s="2">
        <v>100</v>
      </c>
      <c r="C11445" s="2">
        <v>100</v>
      </c>
      <c r="D11445" s="2" t="str">
        <f>"人民币"</f>
        <v>人民币</v>
      </c>
      <c r="E11445" s="2">
        <v>38.308</v>
      </c>
      <c r="F11445" s="2">
        <v>-1175.77</v>
      </c>
      <c r="G11445" s="2">
        <v>-30.69</v>
      </c>
      <c r="H11445" s="2"/>
      <c r="I11445" s="2">
        <v>2655</v>
      </c>
      <c r="J11445" s="2">
        <v>26.55</v>
      </c>
      <c r="K11445" s="2">
        <v>0</v>
      </c>
      <c r="L11445" s="2">
        <v>100</v>
      </c>
      <c r="M11445" s="2" t="str">
        <f>"000603"</f>
        <v>000603</v>
      </c>
      <c r="N11445" s="2" t="str">
        <f>"0157472516"</f>
        <v>0157472516</v>
      </c>
      <c r="O11445" s="2" t="str">
        <f>"3830.77"</f>
        <v>3830.77</v>
      </c>
      <c r="P11445" s="2">
        <v>40</v>
      </c>
      <c r="Q11445" s="2">
        <f>P11445*B11445</f>
        <v>4000</v>
      </c>
      <c r="R11445" s="2">
        <f>(Q11445-O11445)/O11445*100</f>
        <v>4.41764971533138</v>
      </c>
    </row>
    <row r="11446" spans="1:18">
      <c r="A11446" s="2" t="str">
        <f>"大众交通"</f>
        <v>大众交通</v>
      </c>
      <c r="B11446" s="2">
        <v>100</v>
      </c>
      <c r="C11446" s="2">
        <v>100</v>
      </c>
      <c r="D11446" s="2" t="str">
        <f>"人民币"</f>
        <v>人民币</v>
      </c>
      <c r="E11446" s="2">
        <v>30.941</v>
      </c>
      <c r="F11446" s="2">
        <v>-1037.13</v>
      </c>
      <c r="G11446" s="2">
        <v>-33.52</v>
      </c>
      <c r="H11446" s="2"/>
      <c r="I11446" s="2">
        <v>2057</v>
      </c>
      <c r="J11446" s="2">
        <v>20.57</v>
      </c>
      <c r="K11446" s="2">
        <v>0</v>
      </c>
      <c r="L11446" s="2">
        <v>0</v>
      </c>
      <c r="M11446" s="2" t="str">
        <f>"600611"</f>
        <v>600611</v>
      </c>
      <c r="N11446" s="2" t="str">
        <f>"A453612732"</f>
        <v>A453612732</v>
      </c>
      <c r="O11446" s="2" t="str">
        <f>"3094.13"</f>
        <v>3094.13</v>
      </c>
      <c r="P11446" s="2">
        <v>28</v>
      </c>
      <c r="Q11446" s="2">
        <f>P11446*B11446</f>
        <v>2800</v>
      </c>
      <c r="R11446" s="2">
        <f>(Q11446-O11446)/O11446*100</f>
        <v>-9.50606470962759</v>
      </c>
    </row>
    <row r="11447" spans="1:18">
      <c r="A11447" s="2" t="str">
        <f>"中国中车"</f>
        <v>中国中车</v>
      </c>
      <c r="B11447" s="2">
        <v>100</v>
      </c>
      <c r="C11447" s="2">
        <v>100</v>
      </c>
      <c r="D11447" s="2" t="str">
        <f>"人民币"</f>
        <v>人民币</v>
      </c>
      <c r="E11447" s="2">
        <v>26.395</v>
      </c>
      <c r="F11447" s="2">
        <v>-631.5</v>
      </c>
      <c r="G11447" s="2">
        <v>-23.92</v>
      </c>
      <c r="H11447" s="2"/>
      <c r="I11447" s="2">
        <v>2008</v>
      </c>
      <c r="J11447" s="2">
        <v>20.08</v>
      </c>
      <c r="K11447" s="2">
        <v>0</v>
      </c>
      <c r="L11447" s="2">
        <v>100</v>
      </c>
      <c r="M11447" s="2" t="str">
        <f>"601766"</f>
        <v>601766</v>
      </c>
      <c r="N11447" s="2" t="str">
        <f>"A453612732"</f>
        <v>A453612732</v>
      </c>
      <c r="O11447" s="2" t="str">
        <f>"2639.50"</f>
        <v>2639.50</v>
      </c>
      <c r="P11447" s="2">
        <v>30</v>
      </c>
      <c r="Q11447" s="2">
        <f>P11447*B11447</f>
        <v>3000</v>
      </c>
      <c r="R11447" s="2">
        <f>(Q11447-O11447)/O11447*100</f>
        <v>13.6578897518469</v>
      </c>
    </row>
    <row r="11448" spans="1:18">
      <c r="A11448" s="2" t="s">
        <v>8</v>
      </c>
      <c r="B11448" s="2" t="s">
        <v>9</v>
      </c>
      <c r="C11448" s="4" t="s">
        <v>10</v>
      </c>
      <c r="D11448" s="4"/>
      <c r="E11448" s="4"/>
      <c r="F11448" s="2"/>
      <c r="G11448" s="2">
        <f>SUM(G11432:G11447)</f>
        <v>-178.38</v>
      </c>
      <c r="H11448" s="2"/>
      <c r="I11448" s="2"/>
      <c r="J11448" s="2"/>
      <c r="K11448" s="2"/>
      <c r="L11448" s="2"/>
      <c r="M11448" s="2"/>
      <c r="N11448" s="2"/>
      <c r="O11448" s="2"/>
      <c r="P11448" s="2"/>
      <c r="Q11448" s="2">
        <f>SUM(Q11432:Q11447)</f>
        <v>134800</v>
      </c>
      <c r="R11448" s="2"/>
    </row>
    <row r="11449" customFormat="1" spans="3:8">
      <c r="C11449" s="5"/>
      <c r="D11449" s="5"/>
      <c r="E11449" s="5"/>
      <c r="H11449" s="6">
        <v>42257</v>
      </c>
    </row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spans="2:18">
      <c r="B11459" s="2" t="str">
        <f>"币种"</f>
        <v>币种</v>
      </c>
      <c r="C11459" s="2" t="str">
        <f>"余额"</f>
        <v>余额</v>
      </c>
      <c r="D11459" s="2" t="str">
        <f>"可用"</f>
        <v>可用</v>
      </c>
      <c r="E11459" s="2" t="str">
        <f>"可取"</f>
        <v>可取</v>
      </c>
      <c r="F11459" s="2" t="str">
        <f>"参考市值"</f>
        <v>参考市值</v>
      </c>
      <c r="G11459" s="2" t="str">
        <f>"资产"</f>
        <v>资产</v>
      </c>
      <c r="H11459" s="2" t="str">
        <f>"盈亏"</f>
        <v>盈亏</v>
      </c>
      <c r="I11459" s="2"/>
      <c r="J11459" s="2"/>
      <c r="K11459" s="2"/>
      <c r="L11459" s="2"/>
      <c r="M11459" s="2"/>
      <c r="N11459" s="2"/>
      <c r="O11459" s="2"/>
      <c r="P11459" s="2"/>
      <c r="Q11459" s="2"/>
      <c r="R11459" s="2"/>
    </row>
    <row r="11460" spans="2:18">
      <c r="B11460" s="2" t="str">
        <f>"人民币"</f>
        <v>人民币</v>
      </c>
      <c r="C11460" s="2" t="str">
        <f>"5508.71"</f>
        <v>5508.71</v>
      </c>
      <c r="D11460" s="2" t="str">
        <f>"138.54"</f>
        <v>138.54</v>
      </c>
      <c r="E11460" s="2" t="str">
        <f>"138.54"</f>
        <v>138.54</v>
      </c>
      <c r="F11460" s="2" t="str">
        <f>"91616.00"</f>
        <v>91616.00</v>
      </c>
      <c r="G11460" s="2" t="str">
        <f>"91754.54"</f>
        <v>91754.54</v>
      </c>
      <c r="H11460" s="2" t="str">
        <f>"-9194.42"</f>
        <v>-9194.42</v>
      </c>
      <c r="I11460" s="2"/>
      <c r="J11460" s="2"/>
      <c r="K11460" s="2"/>
      <c r="L11460" s="2"/>
      <c r="M11460" s="2"/>
      <c r="N11460" s="2"/>
      <c r="O11460" s="2"/>
      <c r="P11460" s="2"/>
      <c r="Q11460" s="2"/>
      <c r="R11460" s="2"/>
    </row>
    <row r="11461" spans="2:18"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  <c r="O11461" s="2"/>
      <c r="P11461" s="2"/>
      <c r="Q11461" s="2"/>
      <c r="R11461" s="8"/>
    </row>
    <row r="11462" spans="2:18">
      <c r="B11462" s="2" t="s">
        <v>0</v>
      </c>
      <c r="C11462" s="2" t="str">
        <f>"证券数量"</f>
        <v>证券数量</v>
      </c>
      <c r="D11462" s="2" t="s">
        <v>1</v>
      </c>
      <c r="E11462" s="2" t="str">
        <f>"价格币种"</f>
        <v>价格币种</v>
      </c>
      <c r="F11462" s="2" t="str">
        <f>"成本价"</f>
        <v>成本价</v>
      </c>
      <c r="G11462" s="2" t="str">
        <f>"浮动盈亏"</f>
        <v>浮动盈亏</v>
      </c>
      <c r="H11462" s="2" t="str">
        <f>"盈亏比例(%)"</f>
        <v>盈亏比例(%)</v>
      </c>
      <c r="I11462" s="2" t="str">
        <f>"折算汇率"</f>
        <v>折算汇率</v>
      </c>
      <c r="J11462" s="2" t="str">
        <f>"最新市值"</f>
        <v>最新市值</v>
      </c>
      <c r="K11462" s="2" t="str">
        <f>"当前价"</f>
        <v>当前价</v>
      </c>
      <c r="L11462" s="2" t="str">
        <f>"今买数量"</f>
        <v>今买数量</v>
      </c>
      <c r="M11462" s="2" t="str">
        <f>"今卖数量"</f>
        <v>今卖数量</v>
      </c>
      <c r="N11462" s="2" t="str">
        <f>"证券代码"</f>
        <v>证券代码</v>
      </c>
      <c r="O11462" s="2" t="str">
        <f>"股东代码"</f>
        <v>股东代码</v>
      </c>
      <c r="P11462" s="2" t="str">
        <f>"成本金额"</f>
        <v>成本金额</v>
      </c>
      <c r="Q11462" s="2" t="s">
        <v>2</v>
      </c>
      <c r="R11462" s="2"/>
    </row>
    <row r="11463" spans="2:18">
      <c r="B11463" s="2" t="s">
        <v>4</v>
      </c>
      <c r="C11463" s="9" t="s">
        <v>5</v>
      </c>
      <c r="D11463" s="9" t="s">
        <v>5</v>
      </c>
      <c r="E11463" s="2" t="str">
        <f t="shared" ref="E11463:E11478" si="3420">"人民币"</f>
        <v>人民币</v>
      </c>
      <c r="F11463" s="2">
        <v>19.758</v>
      </c>
      <c r="G11463" s="2">
        <v>-1294.53</v>
      </c>
      <c r="H11463" s="2">
        <v>-8.19</v>
      </c>
      <c r="I11463" s="9" t="s">
        <v>6</v>
      </c>
      <c r="J11463" s="2">
        <v>14512</v>
      </c>
      <c r="K11463" s="2">
        <v>18.14</v>
      </c>
      <c r="L11463" s="2">
        <v>0</v>
      </c>
      <c r="M11463" s="2">
        <v>0</v>
      </c>
      <c r="N11463" s="2" t="str">
        <f>"000936"</f>
        <v>000936</v>
      </c>
      <c r="O11463" s="2" t="str">
        <f t="shared" ref="O11463:O11466" si="3421">"0157472516"</f>
        <v>0157472516</v>
      </c>
      <c r="P11463" s="2" t="str">
        <f>"15806.53"</f>
        <v>15806.53</v>
      </c>
      <c r="Q11463" s="2">
        <v>30</v>
      </c>
      <c r="R11463" s="2">
        <f t="shared" ref="R11463:R11478" si="3422">Q11463*C11463</f>
        <v>24000</v>
      </c>
    </row>
    <row r="11464" spans="2:18">
      <c r="B11464" s="2" t="str">
        <f>"创业板B"</f>
        <v>创业板B</v>
      </c>
      <c r="C11464" s="2">
        <v>10000</v>
      </c>
      <c r="D11464" s="2">
        <v>10000</v>
      </c>
      <c r="E11464" s="2" t="str">
        <f>"人民币"</f>
        <v>人民币</v>
      </c>
      <c r="F11464" s="2">
        <v>1.116</v>
      </c>
      <c r="G11464" s="2">
        <v>-927.5</v>
      </c>
      <c r="H11464" s="2">
        <v>-8.33</v>
      </c>
      <c r="I11464" s="2"/>
      <c r="J11464" s="2">
        <v>10230</v>
      </c>
      <c r="K11464" s="2">
        <v>1.023</v>
      </c>
      <c r="L11464" s="2">
        <v>0</v>
      </c>
      <c r="M11464" s="2">
        <v>0</v>
      </c>
      <c r="N11464" s="2" t="str">
        <f>"150153"</f>
        <v>150153</v>
      </c>
      <c r="O11464" s="2" t="str">
        <f>"0157472516"</f>
        <v>0157472516</v>
      </c>
      <c r="P11464" s="2" t="str">
        <f>"11157.50"</f>
        <v>11157.50</v>
      </c>
      <c r="Q11464" s="2">
        <v>1.3</v>
      </c>
      <c r="R11464" s="2">
        <f>Q11464*C11464</f>
        <v>13000</v>
      </c>
    </row>
    <row r="11465" spans="2:18">
      <c r="B11465" s="2" t="s">
        <v>7</v>
      </c>
      <c r="C11465" s="2">
        <v>600</v>
      </c>
      <c r="D11465" s="2">
        <v>600</v>
      </c>
      <c r="E11465" s="2" t="str">
        <f>"人民币"</f>
        <v>人民币</v>
      </c>
      <c r="F11465" s="2">
        <v>17.548</v>
      </c>
      <c r="G11465" s="2">
        <v>-310.88</v>
      </c>
      <c r="H11465" s="2">
        <v>-2.95</v>
      </c>
      <c r="I11465" s="2"/>
      <c r="J11465" s="2">
        <v>10218</v>
      </c>
      <c r="K11465" s="2">
        <v>17.03</v>
      </c>
      <c r="L11465" s="2">
        <v>0</v>
      </c>
      <c r="M11465" s="2">
        <v>0</v>
      </c>
      <c r="N11465" s="2" t="str">
        <f>"600008"</f>
        <v>600008</v>
      </c>
      <c r="O11465" s="2" t="str">
        <f t="shared" ref="O11465:O11468" si="3423">"A453612732"</f>
        <v>A453612732</v>
      </c>
      <c r="P11465" s="2" t="str">
        <f>"10528.88"</f>
        <v>10528.88</v>
      </c>
      <c r="Q11465" s="2">
        <v>25</v>
      </c>
      <c r="R11465" s="2">
        <f>Q11465*C11465</f>
        <v>15000</v>
      </c>
    </row>
    <row r="11466" spans="2:18">
      <c r="B11466" s="2" t="str">
        <f>"华英农业"</f>
        <v>华英农业</v>
      </c>
      <c r="C11466" s="2">
        <v>600</v>
      </c>
      <c r="D11466" s="2">
        <v>300</v>
      </c>
      <c r="E11466" s="2" t="str">
        <f>"人民币"</f>
        <v>人民币</v>
      </c>
      <c r="F11466" s="2">
        <v>14.948</v>
      </c>
      <c r="G11466" s="2">
        <v>-418.66</v>
      </c>
      <c r="H11466" s="2">
        <v>-4.67</v>
      </c>
      <c r="I11466" s="2"/>
      <c r="J11466" s="2">
        <v>8550</v>
      </c>
      <c r="K11466" s="2">
        <v>14.25</v>
      </c>
      <c r="L11466" s="2">
        <v>300</v>
      </c>
      <c r="M11466" s="2">
        <v>0</v>
      </c>
      <c r="N11466" s="2" t="str">
        <f>"002321"</f>
        <v>002321</v>
      </c>
      <c r="O11466" s="2" t="str">
        <f>"0157472516"</f>
        <v>0157472516</v>
      </c>
      <c r="P11466" s="2" t="str">
        <f>"8968.66"</f>
        <v>8968.66</v>
      </c>
      <c r="Q11466" s="2">
        <v>25</v>
      </c>
      <c r="R11466" s="2">
        <f>Q11466*C11466</f>
        <v>15000</v>
      </c>
    </row>
    <row r="11467" spans="2:18">
      <c r="B11467" s="2" t="str">
        <f>"*ST阳化"</f>
        <v>*ST阳化</v>
      </c>
      <c r="C11467" s="2">
        <v>900</v>
      </c>
      <c r="D11467" s="2">
        <v>600</v>
      </c>
      <c r="E11467" s="2" t="str">
        <f>"人民币"</f>
        <v>人民币</v>
      </c>
      <c r="F11467" s="2">
        <v>7.599</v>
      </c>
      <c r="G11467" s="2">
        <v>-80.2</v>
      </c>
      <c r="H11467" s="2">
        <v>-1.17</v>
      </c>
      <c r="I11467" s="2"/>
      <c r="J11467" s="2">
        <v>6759</v>
      </c>
      <c r="K11467" s="2">
        <v>7.51</v>
      </c>
      <c r="L11467" s="2">
        <v>300</v>
      </c>
      <c r="M11467" s="2">
        <v>0</v>
      </c>
      <c r="N11467" s="2" t="str">
        <f>"600691"</f>
        <v>600691</v>
      </c>
      <c r="O11467" s="2" t="str">
        <f>"A453612732"</f>
        <v>A453612732</v>
      </c>
      <c r="P11467" s="2" t="str">
        <f>"6839.20"</f>
        <v>6839.20</v>
      </c>
      <c r="Q11467" s="2">
        <v>11</v>
      </c>
      <c r="R11467" s="2">
        <f>Q11467*C11467</f>
        <v>9900</v>
      </c>
    </row>
    <row r="11468" spans="2:18">
      <c r="B11468" s="2" t="str">
        <f>"雪峰科技"</f>
        <v>雪峰科技</v>
      </c>
      <c r="C11468" s="2">
        <v>200</v>
      </c>
      <c r="D11468" s="2">
        <v>100</v>
      </c>
      <c r="E11468" s="2" t="str">
        <f>"人民币"</f>
        <v>人民币</v>
      </c>
      <c r="F11468" s="2">
        <v>37.898</v>
      </c>
      <c r="G11468" s="2">
        <v>-1239.59</v>
      </c>
      <c r="H11468" s="2">
        <v>-16.35</v>
      </c>
      <c r="I11468" s="2"/>
      <c r="J11468" s="2">
        <v>6340</v>
      </c>
      <c r="K11468" s="2">
        <v>31.7</v>
      </c>
      <c r="L11468" s="2">
        <v>100</v>
      </c>
      <c r="M11468" s="2">
        <v>0</v>
      </c>
      <c r="N11468" s="2" t="str">
        <f>"603227"</f>
        <v>603227</v>
      </c>
      <c r="O11468" s="2" t="str">
        <f>"A453612732"</f>
        <v>A453612732</v>
      </c>
      <c r="P11468" s="2" t="str">
        <f>"7579.59"</f>
        <v>7579.59</v>
      </c>
      <c r="Q11468" s="2">
        <v>42</v>
      </c>
      <c r="R11468" s="2">
        <f>Q11468*C11468</f>
        <v>8400</v>
      </c>
    </row>
    <row r="11469" spans="2:18">
      <c r="B11469" s="2" t="str">
        <f>"三花股份"</f>
        <v>三花股份</v>
      </c>
      <c r="C11469" s="2">
        <v>400</v>
      </c>
      <c r="D11469" s="2">
        <v>400</v>
      </c>
      <c r="E11469" s="2" t="str">
        <f>"人民币"</f>
        <v>人民币</v>
      </c>
      <c r="F11469" s="2">
        <v>13.737</v>
      </c>
      <c r="G11469" s="2">
        <v>69.25</v>
      </c>
      <c r="H11469" s="2">
        <v>1.26</v>
      </c>
      <c r="I11469" s="2"/>
      <c r="J11469" s="2">
        <v>5564</v>
      </c>
      <c r="K11469" s="2">
        <v>13.91</v>
      </c>
      <c r="L11469" s="2">
        <v>0</v>
      </c>
      <c r="M11469" s="2">
        <v>0</v>
      </c>
      <c r="N11469" s="2" t="str">
        <f>"002050"</f>
        <v>002050</v>
      </c>
      <c r="O11469" s="2" t="str">
        <f t="shared" ref="O11469:O11474" si="3424">"0157472516"</f>
        <v>0157472516</v>
      </c>
      <c r="P11469" s="2" t="str">
        <f>"5494.75"</f>
        <v>5494.75</v>
      </c>
      <c r="Q11469" s="2">
        <v>20</v>
      </c>
      <c r="R11469" s="2">
        <f>Q11469*C11469</f>
        <v>8000</v>
      </c>
    </row>
    <row r="11470" spans="2:18">
      <c r="B11470" s="2" t="str">
        <f>"农 产 品"</f>
        <v>农 产 品</v>
      </c>
      <c r="C11470" s="2">
        <v>200</v>
      </c>
      <c r="D11470" s="2">
        <v>200</v>
      </c>
      <c r="E11470" s="2" t="str">
        <f>"人民币"</f>
        <v>人民币</v>
      </c>
      <c r="F11470" s="2">
        <v>25.665</v>
      </c>
      <c r="G11470" s="2">
        <v>-601</v>
      </c>
      <c r="H11470" s="2">
        <v>-11.71</v>
      </c>
      <c r="I11470" s="2"/>
      <c r="J11470" s="2">
        <v>4532</v>
      </c>
      <c r="K11470" s="2">
        <v>22.66</v>
      </c>
      <c r="L11470" s="2">
        <v>0</v>
      </c>
      <c r="M11470" s="2">
        <v>0</v>
      </c>
      <c r="N11470" s="2" t="str">
        <f>"000061"</f>
        <v>000061</v>
      </c>
      <c r="O11470" s="2" t="str">
        <f>"0157472516"</f>
        <v>0157472516</v>
      </c>
      <c r="P11470" s="2" t="str">
        <f>"5133.00"</f>
        <v>5133.00</v>
      </c>
      <c r="Q11470" s="2">
        <v>35</v>
      </c>
      <c r="R11470" s="2">
        <f>Q11470*C11470</f>
        <v>7000</v>
      </c>
    </row>
    <row r="11471" spans="2:18">
      <c r="B11471" s="2" t="str">
        <f>"北京城建"</f>
        <v>北京城建</v>
      </c>
      <c r="C11471" s="2">
        <v>200</v>
      </c>
      <c r="D11471" s="2">
        <v>200</v>
      </c>
      <c r="E11471" s="2" t="str">
        <f>"人民币"</f>
        <v>人民币</v>
      </c>
      <c r="F11471" s="2">
        <v>24.605</v>
      </c>
      <c r="G11471" s="2">
        <v>-394.99</v>
      </c>
      <c r="H11471" s="2">
        <v>-8.03</v>
      </c>
      <c r="I11471" s="2"/>
      <c r="J11471" s="2">
        <v>4526</v>
      </c>
      <c r="K11471" s="2">
        <v>22.63</v>
      </c>
      <c r="L11471" s="2">
        <v>0</v>
      </c>
      <c r="M11471" s="2">
        <v>0</v>
      </c>
      <c r="N11471" s="2" t="str">
        <f>"600266"</f>
        <v>600266</v>
      </c>
      <c r="O11471" s="2" t="str">
        <f t="shared" ref="O11471:O11473" si="3425">"A453612732"</f>
        <v>A453612732</v>
      </c>
      <c r="P11471" s="2" t="str">
        <f>"4920.99"</f>
        <v>4920.99</v>
      </c>
      <c r="Q11471" s="2">
        <v>28</v>
      </c>
      <c r="R11471" s="2">
        <f>Q11471*C11471</f>
        <v>5600</v>
      </c>
    </row>
    <row r="11472" spans="2:18">
      <c r="B11472" s="2" t="str">
        <f>"上汽集团"</f>
        <v>上汽集团</v>
      </c>
      <c r="C11472" s="2">
        <v>200</v>
      </c>
      <c r="D11472" s="2">
        <v>200</v>
      </c>
      <c r="E11472" s="2" t="str">
        <f>"人民币"</f>
        <v>人民币</v>
      </c>
      <c r="F11472" s="2">
        <v>24.736</v>
      </c>
      <c r="G11472" s="2">
        <v>-449.12</v>
      </c>
      <c r="H11472" s="2">
        <v>-9.08</v>
      </c>
      <c r="I11472" s="2"/>
      <c r="J11472" s="2">
        <v>4498</v>
      </c>
      <c r="K11472" s="2">
        <v>22.49</v>
      </c>
      <c r="L11472" s="2">
        <v>0</v>
      </c>
      <c r="M11472" s="2">
        <v>0</v>
      </c>
      <c r="N11472" s="2" t="str">
        <f>"600104"</f>
        <v>600104</v>
      </c>
      <c r="O11472" s="2" t="str">
        <f>"A453612732"</f>
        <v>A453612732</v>
      </c>
      <c r="P11472" s="2" t="str">
        <f>"4947.12"</f>
        <v>4947.12</v>
      </c>
      <c r="Q11472" s="2">
        <v>35</v>
      </c>
      <c r="R11472" s="2">
        <f>Q11472*C11472</f>
        <v>7000</v>
      </c>
    </row>
    <row r="11473" spans="2:18">
      <c r="B11473" s="2" t="str">
        <f>"中海集运"</f>
        <v>中海集运</v>
      </c>
      <c r="C11473" s="2">
        <v>400</v>
      </c>
      <c r="D11473" s="2">
        <v>400</v>
      </c>
      <c r="E11473" s="2" t="str">
        <f>"人民币"</f>
        <v>人民币</v>
      </c>
      <c r="F11473" s="2">
        <v>9.099</v>
      </c>
      <c r="G11473" s="2">
        <v>-167.68</v>
      </c>
      <c r="H11473" s="2">
        <v>-4.6</v>
      </c>
      <c r="I11473" s="2"/>
      <c r="J11473" s="2">
        <v>3472</v>
      </c>
      <c r="K11473" s="2">
        <v>8.68</v>
      </c>
      <c r="L11473" s="2">
        <v>0</v>
      </c>
      <c r="M11473" s="2">
        <v>0</v>
      </c>
      <c r="N11473" s="2" t="str">
        <f>"601866"</f>
        <v>601866</v>
      </c>
      <c r="O11473" s="2" t="str">
        <f>"A453612732"</f>
        <v>A453612732</v>
      </c>
      <c r="P11473" s="2" t="str">
        <f>"3639.68"</f>
        <v>3639.68</v>
      </c>
      <c r="Q11473" s="2">
        <v>12</v>
      </c>
      <c r="R11473" s="2">
        <f>Q11473*C11473</f>
        <v>4800</v>
      </c>
    </row>
    <row r="11474" spans="2:18">
      <c r="B11474" s="2" t="str">
        <f>"中航军B"</f>
        <v>中航军B</v>
      </c>
      <c r="C11474" s="2">
        <v>3000</v>
      </c>
      <c r="D11474" s="2">
        <v>3000</v>
      </c>
      <c r="E11474" s="2" t="str">
        <f>"人民币"</f>
        <v>人民币</v>
      </c>
      <c r="F11474" s="2">
        <v>0.972</v>
      </c>
      <c r="G11474" s="2">
        <v>-62</v>
      </c>
      <c r="H11474" s="2">
        <v>-2.16</v>
      </c>
      <c r="I11474" s="2"/>
      <c r="J11474" s="2">
        <v>2853</v>
      </c>
      <c r="K11474" s="2">
        <v>0.951</v>
      </c>
      <c r="L11474" s="2">
        <v>0</v>
      </c>
      <c r="M11474" s="2">
        <v>0</v>
      </c>
      <c r="N11474" s="2" t="str">
        <f>"150222"</f>
        <v>150222</v>
      </c>
      <c r="O11474" s="2" t="str">
        <f>"0157472516"</f>
        <v>0157472516</v>
      </c>
      <c r="P11474" s="2" t="str">
        <f>"2915.00"</f>
        <v>2915.00</v>
      </c>
      <c r="Q11474" s="2">
        <v>1.1</v>
      </c>
      <c r="R11474" s="2">
        <f>Q11474*C11474</f>
        <v>3300</v>
      </c>
    </row>
    <row r="11475" spans="2:18">
      <c r="B11475" s="2" t="str">
        <f>"华贸物流"</f>
        <v>华贸物流</v>
      </c>
      <c r="C11475" s="2">
        <v>200</v>
      </c>
      <c r="D11475" s="2">
        <v>200</v>
      </c>
      <c r="E11475" s="2" t="str">
        <f>"人民币"</f>
        <v>人民币</v>
      </c>
      <c r="F11475" s="2">
        <v>16.576</v>
      </c>
      <c r="G11475" s="2">
        <v>-473.12</v>
      </c>
      <c r="H11475" s="2">
        <v>-14.27</v>
      </c>
      <c r="I11475" s="2"/>
      <c r="J11475" s="2">
        <v>2842</v>
      </c>
      <c r="K11475" s="2">
        <v>14.21</v>
      </c>
      <c r="L11475" s="2">
        <v>0</v>
      </c>
      <c r="M11475" s="2">
        <v>0</v>
      </c>
      <c r="N11475" s="2" t="str">
        <f>"603128"</f>
        <v>603128</v>
      </c>
      <c r="O11475" s="2" t="str">
        <f t="shared" ref="O11475:O11478" si="3426">"A453612732"</f>
        <v>A453612732</v>
      </c>
      <c r="P11475" s="2" t="str">
        <f>"3315.12"</f>
        <v>3315.12</v>
      </c>
      <c r="Q11475" s="2">
        <v>20</v>
      </c>
      <c r="R11475" s="2">
        <f>Q11475*C11475</f>
        <v>4000</v>
      </c>
    </row>
    <row r="11476" spans="2:18">
      <c r="B11476" s="2" t="str">
        <f>"盛达矿业"</f>
        <v>盛达矿业</v>
      </c>
      <c r="C11476" s="2">
        <v>100</v>
      </c>
      <c r="D11476" s="2">
        <v>100</v>
      </c>
      <c r="E11476" s="2" t="str">
        <f>"人民币"</f>
        <v>人民币</v>
      </c>
      <c r="F11476" s="2">
        <v>38.308</v>
      </c>
      <c r="G11476" s="2">
        <v>-1175.77</v>
      </c>
      <c r="H11476" s="2">
        <v>-30.69</v>
      </c>
      <c r="I11476" s="2"/>
      <c r="J11476" s="2">
        <v>2655</v>
      </c>
      <c r="K11476" s="2">
        <v>26.55</v>
      </c>
      <c r="L11476" s="2">
        <v>0</v>
      </c>
      <c r="M11476" s="2">
        <v>100</v>
      </c>
      <c r="N11476" s="2" t="str">
        <f>"000603"</f>
        <v>000603</v>
      </c>
      <c r="O11476" s="2" t="str">
        <f>"0157472516"</f>
        <v>0157472516</v>
      </c>
      <c r="P11476" s="2" t="str">
        <f>"3830.77"</f>
        <v>3830.77</v>
      </c>
      <c r="Q11476" s="2">
        <v>40</v>
      </c>
      <c r="R11476" s="2">
        <f>Q11476*C11476</f>
        <v>4000</v>
      </c>
    </row>
    <row r="11477" spans="2:18">
      <c r="B11477" s="2" t="str">
        <f>"大众交通"</f>
        <v>大众交通</v>
      </c>
      <c r="C11477" s="2">
        <v>100</v>
      </c>
      <c r="D11477" s="2">
        <v>100</v>
      </c>
      <c r="E11477" s="2" t="str">
        <f>"人民币"</f>
        <v>人民币</v>
      </c>
      <c r="F11477" s="2">
        <v>30.941</v>
      </c>
      <c r="G11477" s="2">
        <v>-1037.13</v>
      </c>
      <c r="H11477" s="2">
        <v>-33.52</v>
      </c>
      <c r="I11477" s="2"/>
      <c r="J11477" s="2">
        <v>2057</v>
      </c>
      <c r="K11477" s="2">
        <v>20.57</v>
      </c>
      <c r="L11477" s="2">
        <v>0</v>
      </c>
      <c r="M11477" s="2">
        <v>0</v>
      </c>
      <c r="N11477" s="2" t="str">
        <f>"600611"</f>
        <v>600611</v>
      </c>
      <c r="O11477" s="2" t="str">
        <f>"A453612732"</f>
        <v>A453612732</v>
      </c>
      <c r="P11477" s="2" t="str">
        <f>"3094.13"</f>
        <v>3094.13</v>
      </c>
      <c r="Q11477" s="2">
        <v>28</v>
      </c>
      <c r="R11477" s="2">
        <f>Q11477*C11477</f>
        <v>2800</v>
      </c>
    </row>
    <row r="11478" spans="2:18">
      <c r="B11478" s="2" t="str">
        <f>"中国中车"</f>
        <v>中国中车</v>
      </c>
      <c r="C11478" s="2">
        <v>100</v>
      </c>
      <c r="D11478" s="2">
        <v>100</v>
      </c>
      <c r="E11478" s="2" t="str">
        <f>"人民币"</f>
        <v>人民币</v>
      </c>
      <c r="F11478" s="2">
        <v>26.395</v>
      </c>
      <c r="G11478" s="2">
        <v>-631.5</v>
      </c>
      <c r="H11478" s="2">
        <v>-23.92</v>
      </c>
      <c r="I11478" s="2"/>
      <c r="J11478" s="2">
        <v>2008</v>
      </c>
      <c r="K11478" s="2">
        <v>20.08</v>
      </c>
      <c r="L11478" s="2">
        <v>0</v>
      </c>
      <c r="M11478" s="2">
        <v>100</v>
      </c>
      <c r="N11478" s="2" t="str">
        <f>"601766"</f>
        <v>601766</v>
      </c>
      <c r="O11478" s="2" t="str">
        <f>"A453612732"</f>
        <v>A453612732</v>
      </c>
      <c r="P11478" s="2" t="str">
        <f>"2639.50"</f>
        <v>2639.50</v>
      </c>
      <c r="Q11478" s="2">
        <v>30</v>
      </c>
      <c r="R11478" s="2">
        <f>Q11478*C11478</f>
        <v>3000</v>
      </c>
    </row>
    <row r="11479" spans="2:18">
      <c r="B11479" s="2" t="s">
        <v>8</v>
      </c>
      <c r="C11479" s="2" t="s">
        <v>9</v>
      </c>
      <c r="D11479" s="4" t="s">
        <v>10</v>
      </c>
      <c r="E11479" s="4"/>
      <c r="F11479" s="4"/>
      <c r="G11479" s="2"/>
      <c r="H11479" s="2">
        <f>SUM(H11463:H11478)</f>
        <v>-178.38</v>
      </c>
      <c r="I11479" s="2"/>
      <c r="J11479" s="2"/>
      <c r="K11479" s="2"/>
      <c r="L11479" s="2"/>
      <c r="M11479" s="2"/>
      <c r="N11479" s="2"/>
      <c r="O11479" s="2"/>
      <c r="P11479" s="2"/>
      <c r="Q11479" s="2"/>
      <c r="R11479" s="2">
        <f>SUM(R11463:R11478)</f>
        <v>134800</v>
      </c>
    </row>
    <row r="11480" customFormat="1" spans="4:9">
      <c r="D11480" s="5"/>
      <c r="E11480" s="5"/>
      <c r="F11480" s="5"/>
      <c r="I11480" s="6">
        <v>42257</v>
      </c>
    </row>
    <row r="11481" customFormat="1" spans="11:11">
      <c r="K11481" s="6">
        <f>I11480+1</f>
        <v>42258</v>
      </c>
    </row>
    <row r="11482" customFormat="1" spans="3:12">
      <c r="C11482" t="s">
        <v>11</v>
      </c>
      <c r="L11482" s="7">
        <f ca="1">NOW()</f>
        <v>42259.9654398148</v>
      </c>
    </row>
    <row r="11483" customFormat="1" spans="10:10">
      <c r="J11483" t="e">
        <f>E11475+1</f>
        <v>#VALUE!</v>
      </c>
    </row>
    <row r="11484" customFormat="1" spans="7:7">
      <c r="G11484" t="s">
        <v>12</v>
      </c>
    </row>
    <row r="11485" customFormat="1" spans="6:6">
      <c r="F11485" t="s">
        <v>13</v>
      </c>
    </row>
    <row r="11486" spans="1:17">
      <c r="A11486" s="2" t="str">
        <f>"币种"</f>
        <v>币种</v>
      </c>
      <c r="B11486" s="2" t="str">
        <f>"余额"</f>
        <v>余额</v>
      </c>
      <c r="C11486" s="2" t="str">
        <f>"可用"</f>
        <v>可用</v>
      </c>
      <c r="D11486" s="2" t="str">
        <f>"可取"</f>
        <v>可取</v>
      </c>
      <c r="E11486" s="2" t="str">
        <f>"参考市值"</f>
        <v>参考市值</v>
      </c>
      <c r="F11486" s="2" t="str">
        <f>"资产"</f>
        <v>资产</v>
      </c>
      <c r="G11486" s="2" t="str">
        <f>"盈亏"</f>
        <v>盈亏</v>
      </c>
      <c r="H11486" s="2"/>
      <c r="I11486" s="2"/>
      <c r="J11486" s="2"/>
      <c r="K11486" s="2"/>
      <c r="L11486" s="2"/>
      <c r="M11486" s="2"/>
      <c r="N11486" s="2"/>
      <c r="O11486" s="2"/>
      <c r="P11486" s="2"/>
      <c r="Q11486" s="2"/>
    </row>
    <row r="11487" spans="1:17">
      <c r="A11487" s="2" t="str">
        <f>"人民币"</f>
        <v>人民币</v>
      </c>
      <c r="B11487" s="2" t="str">
        <f>"5508.71"</f>
        <v>5508.71</v>
      </c>
      <c r="C11487" s="2" t="str">
        <f>"138.54"</f>
        <v>138.54</v>
      </c>
      <c r="D11487" s="2" t="str">
        <f>"138.54"</f>
        <v>138.54</v>
      </c>
      <c r="E11487" s="2" t="str">
        <f>"91616.00"</f>
        <v>91616.00</v>
      </c>
      <c r="F11487" s="2" t="str">
        <f>"91754.54"</f>
        <v>91754.54</v>
      </c>
      <c r="G11487" s="2" t="str">
        <f>"-9194.42"</f>
        <v>-9194.42</v>
      </c>
      <c r="H11487" s="2"/>
      <c r="I11487" s="2"/>
      <c r="J11487" s="2"/>
      <c r="K11487" s="2"/>
      <c r="L11487" s="2"/>
      <c r="M11487" s="2"/>
      <c r="N11487" s="2"/>
      <c r="O11487" s="2"/>
      <c r="P11487" s="2"/>
      <c r="Q11487" s="2"/>
    </row>
    <row r="11488" spans="1:17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  <c r="O11488" s="2"/>
      <c r="P11488" s="2"/>
      <c r="Q11488" s="8"/>
    </row>
    <row r="11489" spans="1:18">
      <c r="A11489" s="2" t="s">
        <v>0</v>
      </c>
      <c r="B11489" s="2" t="str">
        <f>"证券数量"</f>
        <v>证券数量</v>
      </c>
      <c r="C11489" s="2" t="s">
        <v>1</v>
      </c>
      <c r="D11489" s="2" t="str">
        <f>"价格币种"</f>
        <v>价格币种</v>
      </c>
      <c r="E11489" s="2" t="str">
        <f>"成本价"</f>
        <v>成本价</v>
      </c>
      <c r="F11489" s="2" t="str">
        <f>"浮动盈亏"</f>
        <v>浮动盈亏</v>
      </c>
      <c r="G11489" s="2" t="str">
        <f>"盈亏比例(%)"</f>
        <v>盈亏比例(%)</v>
      </c>
      <c r="H11489" s="2" t="str">
        <f>"折算汇率"</f>
        <v>折算汇率</v>
      </c>
      <c r="I11489" s="2" t="str">
        <f>"最新市值"</f>
        <v>最新市值</v>
      </c>
      <c r="J11489" s="2" t="str">
        <f>"当前价"</f>
        <v>当前价</v>
      </c>
      <c r="K11489" s="2" t="str">
        <f>"今买数量"</f>
        <v>今买数量</v>
      </c>
      <c r="L11489" s="2" t="str">
        <f>"今卖数量"</f>
        <v>今卖数量</v>
      </c>
      <c r="M11489" s="2" t="str">
        <f>"证券代码"</f>
        <v>证券代码</v>
      </c>
      <c r="N11489" s="2" t="str">
        <f>"股东代码"</f>
        <v>股东代码</v>
      </c>
      <c r="O11489" s="2" t="str">
        <f>"成本金额"</f>
        <v>成本金额</v>
      </c>
      <c r="P11489" s="2" t="s">
        <v>2</v>
      </c>
      <c r="Q11489" s="2"/>
      <c r="R11489" s="2" t="s">
        <v>3</v>
      </c>
    </row>
    <row r="11490" spans="1:18">
      <c r="A11490" s="2" t="s">
        <v>4</v>
      </c>
      <c r="B11490" s="9" t="s">
        <v>5</v>
      </c>
      <c r="C11490" s="9" t="s">
        <v>5</v>
      </c>
      <c r="D11490" s="2" t="str">
        <f t="shared" ref="D11490:D11505" si="3427">"人民币"</f>
        <v>人民币</v>
      </c>
      <c r="E11490" s="2">
        <v>19.758</v>
      </c>
      <c r="F11490" s="2">
        <v>-1294.53</v>
      </c>
      <c r="G11490" s="2">
        <v>-8.19</v>
      </c>
      <c r="H11490" s="9" t="s">
        <v>6</v>
      </c>
      <c r="I11490" s="2">
        <v>14512</v>
      </c>
      <c r="J11490" s="2">
        <v>18.14</v>
      </c>
      <c r="K11490" s="2">
        <v>0</v>
      </c>
      <c r="L11490" s="2">
        <v>0</v>
      </c>
      <c r="M11490" s="2" t="str">
        <f>"000936"</f>
        <v>000936</v>
      </c>
      <c r="N11490" s="2" t="str">
        <f t="shared" ref="N11490:N11493" si="3428">"0157472516"</f>
        <v>0157472516</v>
      </c>
      <c r="O11490" s="2" t="str">
        <f>"15806.53"</f>
        <v>15806.53</v>
      </c>
      <c r="P11490" s="2">
        <v>30</v>
      </c>
      <c r="Q11490" s="2">
        <f t="shared" ref="Q11490:Q11505" si="3429">P11490*B11490</f>
        <v>24000</v>
      </c>
      <c r="R11490" s="2">
        <f t="shared" ref="R11490:R11505" si="3430">(Q11490-O11490)/O11490*100</f>
        <v>51.835981711356</v>
      </c>
    </row>
    <row r="11491" spans="1:18">
      <c r="A11491" s="2" t="str">
        <f>"创业板B"</f>
        <v>创业板B</v>
      </c>
      <c r="B11491" s="2">
        <v>10000</v>
      </c>
      <c r="C11491" s="2">
        <v>10000</v>
      </c>
      <c r="D11491" s="2" t="str">
        <f>"人民币"</f>
        <v>人民币</v>
      </c>
      <c r="E11491" s="2">
        <v>1.116</v>
      </c>
      <c r="F11491" s="2">
        <v>-927.5</v>
      </c>
      <c r="G11491" s="2">
        <v>-8.33</v>
      </c>
      <c r="H11491" s="2"/>
      <c r="I11491" s="2">
        <v>10230</v>
      </c>
      <c r="J11491" s="2">
        <v>1.023</v>
      </c>
      <c r="K11491" s="2">
        <v>0</v>
      </c>
      <c r="L11491" s="2">
        <v>0</v>
      </c>
      <c r="M11491" s="2" t="str">
        <f>"150153"</f>
        <v>150153</v>
      </c>
      <c r="N11491" s="2" t="str">
        <f>"0157472516"</f>
        <v>0157472516</v>
      </c>
      <c r="O11491" s="2" t="str">
        <f>"11157.50"</f>
        <v>11157.50</v>
      </c>
      <c r="P11491" s="2">
        <v>1.3</v>
      </c>
      <c r="Q11491" s="2">
        <f>P11491*B11491</f>
        <v>13000</v>
      </c>
      <c r="R11491" s="2">
        <f>(Q11491-O11491)/O11491*100</f>
        <v>16.5135559041004</v>
      </c>
    </row>
    <row r="11492" spans="1:18">
      <c r="A11492" s="2" t="s">
        <v>7</v>
      </c>
      <c r="B11492" s="2">
        <v>600</v>
      </c>
      <c r="C11492" s="2">
        <v>600</v>
      </c>
      <c r="D11492" s="2" t="str">
        <f>"人民币"</f>
        <v>人民币</v>
      </c>
      <c r="E11492" s="2">
        <v>17.548</v>
      </c>
      <c r="F11492" s="2">
        <v>-310.88</v>
      </c>
      <c r="G11492" s="2">
        <v>-2.95</v>
      </c>
      <c r="H11492" s="2"/>
      <c r="I11492" s="2">
        <v>10218</v>
      </c>
      <c r="J11492" s="2">
        <v>17.03</v>
      </c>
      <c r="K11492" s="2">
        <v>0</v>
      </c>
      <c r="L11492" s="2">
        <v>0</v>
      </c>
      <c r="M11492" s="2" t="str">
        <f>"600008"</f>
        <v>600008</v>
      </c>
      <c r="N11492" s="2" t="str">
        <f t="shared" ref="N11492:N11495" si="3431">"A453612732"</f>
        <v>A453612732</v>
      </c>
      <c r="O11492" s="2" t="str">
        <f>"10528.88"</f>
        <v>10528.88</v>
      </c>
      <c r="P11492" s="2">
        <v>25</v>
      </c>
      <c r="Q11492" s="2">
        <f>P11492*B11492</f>
        <v>15000</v>
      </c>
      <c r="R11492" s="2">
        <f>(Q11492-O11492)/O11492*100</f>
        <v>42.4652954540274</v>
      </c>
    </row>
    <row r="11493" spans="1:18">
      <c r="A11493" s="2" t="str">
        <f>"华英农业"</f>
        <v>华英农业</v>
      </c>
      <c r="B11493" s="2">
        <v>600</v>
      </c>
      <c r="C11493" s="2">
        <v>300</v>
      </c>
      <c r="D11493" s="2" t="str">
        <f>"人民币"</f>
        <v>人民币</v>
      </c>
      <c r="E11493" s="2">
        <v>14.948</v>
      </c>
      <c r="F11493" s="2">
        <v>-418.66</v>
      </c>
      <c r="G11493" s="2">
        <v>-4.67</v>
      </c>
      <c r="H11493" s="2"/>
      <c r="I11493" s="2">
        <v>8550</v>
      </c>
      <c r="J11493" s="2">
        <v>14.25</v>
      </c>
      <c r="K11493" s="2">
        <v>300</v>
      </c>
      <c r="L11493" s="2">
        <v>0</v>
      </c>
      <c r="M11493" s="2" t="str">
        <f>"002321"</f>
        <v>002321</v>
      </c>
      <c r="N11493" s="2" t="str">
        <f>"0157472516"</f>
        <v>0157472516</v>
      </c>
      <c r="O11493" s="2" t="str">
        <f>"8968.66"</f>
        <v>8968.66</v>
      </c>
      <c r="P11493" s="2">
        <v>25</v>
      </c>
      <c r="Q11493" s="2">
        <f>P11493*B11493</f>
        <v>15000</v>
      </c>
      <c r="R11493" s="2">
        <f>(Q11493-O11493)/O11493*100</f>
        <v>67.2490650777262</v>
      </c>
    </row>
    <row r="11494" spans="1:18">
      <c r="A11494" s="2" t="str">
        <f>"*ST阳化"</f>
        <v>*ST阳化</v>
      </c>
      <c r="B11494" s="2">
        <v>900</v>
      </c>
      <c r="C11494" s="2">
        <v>600</v>
      </c>
      <c r="D11494" s="2" t="str">
        <f>"人民币"</f>
        <v>人民币</v>
      </c>
      <c r="E11494" s="2">
        <v>7.599</v>
      </c>
      <c r="F11494" s="2">
        <v>-80.2</v>
      </c>
      <c r="G11494" s="2">
        <v>-1.17</v>
      </c>
      <c r="H11494" s="2"/>
      <c r="I11494" s="2">
        <v>6759</v>
      </c>
      <c r="J11494" s="2">
        <v>7.51</v>
      </c>
      <c r="K11494" s="2">
        <v>300</v>
      </c>
      <c r="L11494" s="2">
        <v>0</v>
      </c>
      <c r="M11494" s="2" t="str">
        <f>"600691"</f>
        <v>600691</v>
      </c>
      <c r="N11494" s="2" t="str">
        <f>"A453612732"</f>
        <v>A453612732</v>
      </c>
      <c r="O11494" s="2" t="str">
        <f>"6839.20"</f>
        <v>6839.20</v>
      </c>
      <c r="P11494" s="2">
        <v>11</v>
      </c>
      <c r="Q11494" s="2">
        <f>P11494*B11494</f>
        <v>9900</v>
      </c>
      <c r="R11494" s="2">
        <f>(Q11494-O11494)/O11494*100</f>
        <v>44.7537723710376</v>
      </c>
    </row>
    <row r="11495" spans="1:18">
      <c r="A11495" s="2" t="str">
        <f>"雪峰科技"</f>
        <v>雪峰科技</v>
      </c>
      <c r="B11495" s="2">
        <v>200</v>
      </c>
      <c r="C11495" s="2">
        <v>100</v>
      </c>
      <c r="D11495" s="2" t="str">
        <f>"人民币"</f>
        <v>人民币</v>
      </c>
      <c r="E11495" s="2">
        <v>37.898</v>
      </c>
      <c r="F11495" s="2">
        <v>-1239.59</v>
      </c>
      <c r="G11495" s="2">
        <v>-16.35</v>
      </c>
      <c r="H11495" s="2"/>
      <c r="I11495" s="2">
        <v>6340</v>
      </c>
      <c r="J11495" s="2">
        <v>31.7</v>
      </c>
      <c r="K11495" s="2">
        <v>100</v>
      </c>
      <c r="L11495" s="2">
        <v>0</v>
      </c>
      <c r="M11495" s="2" t="str">
        <f>"603227"</f>
        <v>603227</v>
      </c>
      <c r="N11495" s="2" t="str">
        <f>"A453612732"</f>
        <v>A453612732</v>
      </c>
      <c r="O11495" s="2" t="str">
        <f>"7579.59"</f>
        <v>7579.59</v>
      </c>
      <c r="P11495" s="2">
        <v>42</v>
      </c>
      <c r="Q11495" s="2">
        <f>P11495*B11495</f>
        <v>8400</v>
      </c>
      <c r="R11495" s="2">
        <f>(Q11495-O11495)/O11495*100</f>
        <v>10.8239363870605</v>
      </c>
    </row>
    <row r="11496" spans="1:18">
      <c r="A11496" s="2" t="str">
        <f>"三花股份"</f>
        <v>三花股份</v>
      </c>
      <c r="B11496" s="2">
        <v>400</v>
      </c>
      <c r="C11496" s="2">
        <v>400</v>
      </c>
      <c r="D11496" s="2" t="str">
        <f>"人民币"</f>
        <v>人民币</v>
      </c>
      <c r="E11496" s="2">
        <v>13.737</v>
      </c>
      <c r="F11496" s="2">
        <v>69.25</v>
      </c>
      <c r="G11496" s="2">
        <v>1.26</v>
      </c>
      <c r="H11496" s="2"/>
      <c r="I11496" s="2">
        <v>5564</v>
      </c>
      <c r="J11496" s="2">
        <v>13.91</v>
      </c>
      <c r="K11496" s="2">
        <v>0</v>
      </c>
      <c r="L11496" s="2">
        <v>0</v>
      </c>
      <c r="M11496" s="2" t="str">
        <f>"002050"</f>
        <v>002050</v>
      </c>
      <c r="N11496" s="2" t="str">
        <f t="shared" ref="N11496:N11501" si="3432">"0157472516"</f>
        <v>0157472516</v>
      </c>
      <c r="O11496" s="2" t="str">
        <f>"5494.75"</f>
        <v>5494.75</v>
      </c>
      <c r="P11496" s="2">
        <v>20</v>
      </c>
      <c r="Q11496" s="2">
        <f>P11496*B11496</f>
        <v>8000</v>
      </c>
      <c r="R11496" s="2">
        <f>(Q11496-O11496)/O11496*100</f>
        <v>45.5935210883116</v>
      </c>
    </row>
    <row r="11497" spans="1:18">
      <c r="A11497" s="2" t="str">
        <f>"农 产 品"</f>
        <v>农 产 品</v>
      </c>
      <c r="B11497" s="2">
        <v>200</v>
      </c>
      <c r="C11497" s="2">
        <v>200</v>
      </c>
      <c r="D11497" s="2" t="str">
        <f>"人民币"</f>
        <v>人民币</v>
      </c>
      <c r="E11497" s="2">
        <v>25.665</v>
      </c>
      <c r="F11497" s="2">
        <v>-601</v>
      </c>
      <c r="G11497" s="2">
        <v>-11.71</v>
      </c>
      <c r="H11497" s="2"/>
      <c r="I11497" s="2">
        <v>4532</v>
      </c>
      <c r="J11497" s="2">
        <v>22.66</v>
      </c>
      <c r="K11497" s="2">
        <v>0</v>
      </c>
      <c r="L11497" s="2">
        <v>0</v>
      </c>
      <c r="M11497" s="2" t="str">
        <f>"000061"</f>
        <v>000061</v>
      </c>
      <c r="N11497" s="2" t="str">
        <f>"0157472516"</f>
        <v>0157472516</v>
      </c>
      <c r="O11497" s="2" t="str">
        <f>"5133.00"</f>
        <v>5133.00</v>
      </c>
      <c r="P11497" s="2">
        <v>35</v>
      </c>
      <c r="Q11497" s="2">
        <f>P11497*B11497</f>
        <v>7000</v>
      </c>
      <c r="R11497" s="2">
        <f>(Q11497-O11497)/O11497*100</f>
        <v>36.3724917202416</v>
      </c>
    </row>
    <row r="11498" spans="1:18">
      <c r="A11498" s="2" t="str">
        <f>"北京城建"</f>
        <v>北京城建</v>
      </c>
      <c r="B11498" s="2">
        <v>200</v>
      </c>
      <c r="C11498" s="2">
        <v>200</v>
      </c>
      <c r="D11498" s="2" t="str">
        <f>"人民币"</f>
        <v>人民币</v>
      </c>
      <c r="E11498" s="2">
        <v>24.605</v>
      </c>
      <c r="F11498" s="2">
        <v>-394.99</v>
      </c>
      <c r="G11498" s="2">
        <v>-8.03</v>
      </c>
      <c r="H11498" s="2"/>
      <c r="I11498" s="2">
        <v>4526</v>
      </c>
      <c r="J11498" s="2">
        <v>22.63</v>
      </c>
      <c r="K11498" s="2">
        <v>0</v>
      </c>
      <c r="L11498" s="2">
        <v>0</v>
      </c>
      <c r="M11498" s="2" t="str">
        <f>"600266"</f>
        <v>600266</v>
      </c>
      <c r="N11498" s="2" t="str">
        <f t="shared" ref="N11498:N11500" si="3433">"A453612732"</f>
        <v>A453612732</v>
      </c>
      <c r="O11498" s="2" t="str">
        <f>"4920.99"</f>
        <v>4920.99</v>
      </c>
      <c r="P11498" s="2">
        <v>28</v>
      </c>
      <c r="Q11498" s="2">
        <f>P11498*B11498</f>
        <v>5600</v>
      </c>
      <c r="R11498" s="2">
        <f>(Q11498-O11498)/O11498*100</f>
        <v>13.7982397850839</v>
      </c>
    </row>
    <row r="11499" spans="1:18">
      <c r="A11499" s="2" t="str">
        <f>"上汽集团"</f>
        <v>上汽集团</v>
      </c>
      <c r="B11499" s="2">
        <v>200</v>
      </c>
      <c r="C11499" s="2">
        <v>200</v>
      </c>
      <c r="D11499" s="2" t="str">
        <f>"人民币"</f>
        <v>人民币</v>
      </c>
      <c r="E11499" s="2">
        <v>24.736</v>
      </c>
      <c r="F11499" s="2">
        <v>-449.12</v>
      </c>
      <c r="G11499" s="2">
        <v>-9.08</v>
      </c>
      <c r="H11499" s="2"/>
      <c r="I11499" s="2">
        <v>4498</v>
      </c>
      <c r="J11499" s="2">
        <v>22.49</v>
      </c>
      <c r="K11499" s="2">
        <v>0</v>
      </c>
      <c r="L11499" s="2">
        <v>0</v>
      </c>
      <c r="M11499" s="2" t="str">
        <f>"600104"</f>
        <v>600104</v>
      </c>
      <c r="N11499" s="2" t="str">
        <f>"A453612732"</f>
        <v>A453612732</v>
      </c>
      <c r="O11499" s="2" t="str">
        <f>"4947.12"</f>
        <v>4947.12</v>
      </c>
      <c r="P11499" s="2">
        <v>35</v>
      </c>
      <c r="Q11499" s="2">
        <f>P11499*B11499</f>
        <v>7000</v>
      </c>
      <c r="R11499" s="2">
        <f>(Q11499-O11499)/O11499*100</f>
        <v>41.4964666310904</v>
      </c>
    </row>
    <row r="11500" spans="1:18">
      <c r="A11500" s="2" t="str">
        <f>"中海集运"</f>
        <v>中海集运</v>
      </c>
      <c r="B11500" s="2">
        <v>400</v>
      </c>
      <c r="C11500" s="2">
        <v>400</v>
      </c>
      <c r="D11500" s="2" t="str">
        <f>"人民币"</f>
        <v>人民币</v>
      </c>
      <c r="E11500" s="2">
        <v>9.099</v>
      </c>
      <c r="F11500" s="2">
        <v>-167.68</v>
      </c>
      <c r="G11500" s="2">
        <v>-4.6</v>
      </c>
      <c r="H11500" s="2"/>
      <c r="I11500" s="2">
        <v>3472</v>
      </c>
      <c r="J11500" s="2">
        <v>8.68</v>
      </c>
      <c r="K11500" s="2">
        <v>0</v>
      </c>
      <c r="L11500" s="2">
        <v>0</v>
      </c>
      <c r="M11500" s="2" t="str">
        <f>"601866"</f>
        <v>601866</v>
      </c>
      <c r="N11500" s="2" t="str">
        <f>"A453612732"</f>
        <v>A453612732</v>
      </c>
      <c r="O11500" s="2" t="str">
        <f>"3639.68"</f>
        <v>3639.68</v>
      </c>
      <c r="P11500" s="2">
        <v>12</v>
      </c>
      <c r="Q11500" s="2">
        <f>P11500*B11500</f>
        <v>4800</v>
      </c>
      <c r="R11500" s="2">
        <f>(Q11500-O11500)/O11500*100</f>
        <v>31.8797256901706</v>
      </c>
    </row>
    <row r="11501" spans="1:18">
      <c r="A11501" s="2" t="str">
        <f>"中航军B"</f>
        <v>中航军B</v>
      </c>
      <c r="B11501" s="2">
        <v>3000</v>
      </c>
      <c r="C11501" s="2">
        <v>3000</v>
      </c>
      <c r="D11501" s="2" t="str">
        <f>"人民币"</f>
        <v>人民币</v>
      </c>
      <c r="E11501" s="2">
        <v>0.972</v>
      </c>
      <c r="F11501" s="2">
        <v>-62</v>
      </c>
      <c r="G11501" s="2">
        <v>-2.16</v>
      </c>
      <c r="H11501" s="2"/>
      <c r="I11501" s="2">
        <v>2853</v>
      </c>
      <c r="J11501" s="2">
        <v>0.951</v>
      </c>
      <c r="K11501" s="2">
        <v>0</v>
      </c>
      <c r="L11501" s="2">
        <v>0</v>
      </c>
      <c r="M11501" s="2" t="str">
        <f>"150222"</f>
        <v>150222</v>
      </c>
      <c r="N11501" s="2" t="str">
        <f>"0157472516"</f>
        <v>0157472516</v>
      </c>
      <c r="O11501" s="2" t="str">
        <f>"2915.00"</f>
        <v>2915.00</v>
      </c>
      <c r="P11501" s="2">
        <v>1.1</v>
      </c>
      <c r="Q11501" s="2">
        <f>P11501*B11501</f>
        <v>3300</v>
      </c>
      <c r="R11501" s="2">
        <f>(Q11501-O11501)/O11501*100</f>
        <v>13.2075471698113</v>
      </c>
    </row>
    <row r="11502" spans="1:18">
      <c r="A11502" s="2" t="str">
        <f>"华贸物流"</f>
        <v>华贸物流</v>
      </c>
      <c r="B11502" s="2">
        <v>200</v>
      </c>
      <c r="C11502" s="2">
        <v>200</v>
      </c>
      <c r="D11502" s="2" t="str">
        <f>"人民币"</f>
        <v>人民币</v>
      </c>
      <c r="E11502" s="2">
        <v>16.576</v>
      </c>
      <c r="F11502" s="2">
        <v>-473.12</v>
      </c>
      <c r="G11502" s="2">
        <v>-14.27</v>
      </c>
      <c r="H11502" s="2"/>
      <c r="I11502" s="2">
        <v>2842</v>
      </c>
      <c r="J11502" s="2">
        <v>14.21</v>
      </c>
      <c r="K11502" s="2">
        <v>0</v>
      </c>
      <c r="L11502" s="2">
        <v>0</v>
      </c>
      <c r="M11502" s="2" t="str">
        <f>"603128"</f>
        <v>603128</v>
      </c>
      <c r="N11502" s="2" t="str">
        <f t="shared" ref="N11502:N11505" si="3434">"A453612732"</f>
        <v>A453612732</v>
      </c>
      <c r="O11502" s="2" t="str">
        <f>"3315.12"</f>
        <v>3315.12</v>
      </c>
      <c r="P11502" s="2">
        <v>20</v>
      </c>
      <c r="Q11502" s="2">
        <f>P11502*B11502</f>
        <v>4000</v>
      </c>
      <c r="R11502" s="2">
        <f>(Q11502-O11502)/O11502*100</f>
        <v>20.6592823185888</v>
      </c>
    </row>
    <row r="11503" spans="1:18">
      <c r="A11503" s="2" t="str">
        <f>"盛达矿业"</f>
        <v>盛达矿业</v>
      </c>
      <c r="B11503" s="2">
        <v>100</v>
      </c>
      <c r="C11503" s="2">
        <v>100</v>
      </c>
      <c r="D11503" s="2" t="str">
        <f>"人民币"</f>
        <v>人民币</v>
      </c>
      <c r="E11503" s="2">
        <v>38.308</v>
      </c>
      <c r="F11503" s="2">
        <v>-1175.77</v>
      </c>
      <c r="G11503" s="2">
        <v>-30.69</v>
      </c>
      <c r="H11503" s="2"/>
      <c r="I11503" s="2">
        <v>2655</v>
      </c>
      <c r="J11503" s="2">
        <v>26.55</v>
      </c>
      <c r="K11503" s="2">
        <v>0</v>
      </c>
      <c r="L11503" s="2">
        <v>100</v>
      </c>
      <c r="M11503" s="2" t="str">
        <f>"000603"</f>
        <v>000603</v>
      </c>
      <c r="N11503" s="2" t="str">
        <f>"0157472516"</f>
        <v>0157472516</v>
      </c>
      <c r="O11503" s="2" t="str">
        <f>"3830.77"</f>
        <v>3830.77</v>
      </c>
      <c r="P11503" s="2">
        <v>40</v>
      </c>
      <c r="Q11503" s="2">
        <f>P11503*B11503</f>
        <v>4000</v>
      </c>
      <c r="R11503" s="2">
        <f>(Q11503-O11503)/O11503*100</f>
        <v>4.41764971533138</v>
      </c>
    </row>
    <row r="11504" spans="1:18">
      <c r="A11504" s="2" t="str">
        <f>"大众交通"</f>
        <v>大众交通</v>
      </c>
      <c r="B11504" s="2">
        <v>100</v>
      </c>
      <c r="C11504" s="2">
        <v>100</v>
      </c>
      <c r="D11504" s="2" t="str">
        <f>"人民币"</f>
        <v>人民币</v>
      </c>
      <c r="E11504" s="2">
        <v>30.941</v>
      </c>
      <c r="F11504" s="2">
        <v>-1037.13</v>
      </c>
      <c r="G11504" s="2">
        <v>-33.52</v>
      </c>
      <c r="H11504" s="2"/>
      <c r="I11504" s="2">
        <v>2057</v>
      </c>
      <c r="J11504" s="2">
        <v>20.57</v>
      </c>
      <c r="K11504" s="2">
        <v>0</v>
      </c>
      <c r="L11504" s="2">
        <v>0</v>
      </c>
      <c r="M11504" s="2" t="str">
        <f>"600611"</f>
        <v>600611</v>
      </c>
      <c r="N11504" s="2" t="str">
        <f>"A453612732"</f>
        <v>A453612732</v>
      </c>
      <c r="O11504" s="2" t="str">
        <f>"3094.13"</f>
        <v>3094.13</v>
      </c>
      <c r="P11504" s="2">
        <v>28</v>
      </c>
      <c r="Q11504" s="2">
        <f>P11504*B11504</f>
        <v>2800</v>
      </c>
      <c r="R11504" s="2">
        <f>(Q11504-O11504)/O11504*100</f>
        <v>-9.50606470962759</v>
      </c>
    </row>
    <row r="11505" spans="1:18">
      <c r="A11505" s="2" t="str">
        <f>"中国中车"</f>
        <v>中国中车</v>
      </c>
      <c r="B11505" s="2">
        <v>100</v>
      </c>
      <c r="C11505" s="2">
        <v>100</v>
      </c>
      <c r="D11505" s="2" t="str">
        <f>"人民币"</f>
        <v>人民币</v>
      </c>
      <c r="E11505" s="2">
        <v>26.395</v>
      </c>
      <c r="F11505" s="2">
        <v>-631.5</v>
      </c>
      <c r="G11505" s="2">
        <v>-23.92</v>
      </c>
      <c r="H11505" s="2"/>
      <c r="I11505" s="2">
        <v>2008</v>
      </c>
      <c r="J11505" s="2">
        <v>20.08</v>
      </c>
      <c r="K11505" s="2">
        <v>0</v>
      </c>
      <c r="L11505" s="2">
        <v>100</v>
      </c>
      <c r="M11505" s="2" t="str">
        <f>"601766"</f>
        <v>601766</v>
      </c>
      <c r="N11505" s="2" t="str">
        <f>"A453612732"</f>
        <v>A453612732</v>
      </c>
      <c r="O11505" s="2" t="str">
        <f>"2639.50"</f>
        <v>2639.50</v>
      </c>
      <c r="P11505" s="2">
        <v>30</v>
      </c>
      <c r="Q11505" s="2">
        <f>P11505*B11505</f>
        <v>3000</v>
      </c>
      <c r="R11505" s="2">
        <f>(Q11505-O11505)/O11505*100</f>
        <v>13.6578897518469</v>
      </c>
    </row>
    <row r="11506" spans="1:18">
      <c r="A11506" s="2" t="s">
        <v>8</v>
      </c>
      <c r="B11506" s="2" t="s">
        <v>9</v>
      </c>
      <c r="C11506" s="4" t="s">
        <v>10</v>
      </c>
      <c r="D11506" s="4"/>
      <c r="E11506" s="4"/>
      <c r="F11506" s="2"/>
      <c r="G11506" s="2">
        <f>SUM(G11490:G11505)</f>
        <v>-178.38</v>
      </c>
      <c r="H11506" s="2"/>
      <c r="I11506" s="2"/>
      <c r="J11506" s="2"/>
      <c r="K11506" s="2"/>
      <c r="L11506" s="2"/>
      <c r="M11506" s="2"/>
      <c r="N11506" s="2"/>
      <c r="O11506" s="2"/>
      <c r="P11506" s="2"/>
      <c r="Q11506" s="2">
        <f>SUM(Q11490:Q11505)</f>
        <v>134800</v>
      </c>
      <c r="R11506" s="2"/>
    </row>
    <row r="11507" customFormat="1" spans="3:8">
      <c r="C11507" s="5"/>
      <c r="D11507" s="5"/>
      <c r="E11507" s="5"/>
      <c r="H11507" s="6">
        <v>42257</v>
      </c>
    </row>
    <row r="11508" customFormat="1" spans="10:10">
      <c r="J11508" s="6">
        <f>H11507+1</f>
        <v>42258</v>
      </c>
    </row>
    <row r="11509" customFormat="1" spans="2:11">
      <c r="B11509" t="s">
        <v>11</v>
      </c>
      <c r="K11509" s="7">
        <f ca="1">NOW()</f>
        <v>42259.9654398148</v>
      </c>
    </row>
    <row r="11510" customFormat="1" spans="9:9">
      <c r="I11510" t="e">
        <f>D11502+1</f>
        <v>#VALUE!</v>
      </c>
    </row>
    <row r="11511" customFormat="1"/>
    <row r="11512" spans="1:18">
      <c r="A11512" s="2" t="s">
        <v>0</v>
      </c>
      <c r="B11512" s="2" t="str">
        <f>"证券数量"</f>
        <v>证券数量</v>
      </c>
      <c r="C11512" s="2" t="s">
        <v>1</v>
      </c>
      <c r="D11512" s="2" t="str">
        <f>"价格币种"</f>
        <v>价格币种</v>
      </c>
      <c r="E11512" s="2" t="str">
        <f>"成本价"</f>
        <v>成本价</v>
      </c>
      <c r="F11512" s="2" t="str">
        <f>"浮动盈亏"</f>
        <v>浮动盈亏</v>
      </c>
      <c r="G11512" s="2" t="str">
        <f>"盈亏比例(%)"</f>
        <v>盈亏比例(%)</v>
      </c>
      <c r="H11512" s="2" t="str">
        <f>"折算汇率"</f>
        <v>折算汇率</v>
      </c>
      <c r="I11512" s="2" t="str">
        <f>"最新市值"</f>
        <v>最新市值</v>
      </c>
      <c r="J11512" s="2" t="str">
        <f>"当前价"</f>
        <v>当前价</v>
      </c>
      <c r="K11512" s="2" t="str">
        <f>"今买数量"</f>
        <v>今买数量</v>
      </c>
      <c r="L11512" s="2" t="str">
        <f>"今卖数量"</f>
        <v>今卖数量</v>
      </c>
      <c r="M11512" s="2" t="str">
        <f>"证券代码"</f>
        <v>证券代码</v>
      </c>
      <c r="N11512" s="2" t="str">
        <f>"股东代码"</f>
        <v>股东代码</v>
      </c>
      <c r="O11512" s="2" t="str">
        <f>"成本金额"</f>
        <v>成本金额</v>
      </c>
      <c r="P11512" s="2" t="s">
        <v>2</v>
      </c>
      <c r="Q11512" s="2"/>
      <c r="R11512" s="2" t="s">
        <v>3</v>
      </c>
    </row>
    <row r="11513" spans="1:18">
      <c r="A11513" s="2" t="s">
        <v>4</v>
      </c>
      <c r="B11513" s="9" t="s">
        <v>5</v>
      </c>
      <c r="C11513" s="9" t="s">
        <v>5</v>
      </c>
      <c r="D11513" s="2" t="str">
        <f t="shared" ref="D11513:D11528" si="3435">"人民币"</f>
        <v>人民币</v>
      </c>
      <c r="E11513" s="2">
        <v>19.758</v>
      </c>
      <c r="F11513" s="2">
        <v>-1294.53</v>
      </c>
      <c r="G11513" s="2">
        <v>-8.19</v>
      </c>
      <c r="H11513" s="9" t="s">
        <v>6</v>
      </c>
      <c r="I11513" s="2">
        <v>14512</v>
      </c>
      <c r="J11513" s="2">
        <v>18.14</v>
      </c>
      <c r="K11513" s="2">
        <v>0</v>
      </c>
      <c r="L11513" s="2">
        <v>0</v>
      </c>
      <c r="M11513" s="2" t="str">
        <f>"000936"</f>
        <v>000936</v>
      </c>
      <c r="N11513" s="2" t="str">
        <f t="shared" ref="N11513:N11516" si="3436">"0157472516"</f>
        <v>0157472516</v>
      </c>
      <c r="O11513" s="2" t="str">
        <f>"15806.53"</f>
        <v>15806.53</v>
      </c>
      <c r="P11513" s="2">
        <v>30</v>
      </c>
      <c r="Q11513" s="2">
        <f t="shared" ref="Q11513:Q11528" si="3437">P11513*B11513</f>
        <v>24000</v>
      </c>
      <c r="R11513" s="2">
        <f t="shared" ref="R11513:R11528" si="3438">(Q11513-O11513)/O11513*100</f>
        <v>51.835981711356</v>
      </c>
    </row>
    <row r="11514" spans="1:18">
      <c r="A11514" s="2" t="str">
        <f>"创业板B"</f>
        <v>创业板B</v>
      </c>
      <c r="B11514" s="2">
        <v>10000</v>
      </c>
      <c r="C11514" s="2">
        <v>10000</v>
      </c>
      <c r="D11514" s="2" t="str">
        <f>"人民币"</f>
        <v>人民币</v>
      </c>
      <c r="E11514" s="2">
        <v>1.116</v>
      </c>
      <c r="F11514" s="2">
        <v>-927.5</v>
      </c>
      <c r="G11514" s="2">
        <v>-8.33</v>
      </c>
      <c r="H11514" s="2"/>
      <c r="I11514" s="2">
        <v>10230</v>
      </c>
      <c r="J11514" s="2">
        <v>1.023</v>
      </c>
      <c r="K11514" s="2">
        <v>0</v>
      </c>
      <c r="L11514" s="2">
        <v>0</v>
      </c>
      <c r="M11514" s="2" t="str">
        <f>"150153"</f>
        <v>150153</v>
      </c>
      <c r="N11514" s="2" t="str">
        <f>"0157472516"</f>
        <v>0157472516</v>
      </c>
      <c r="O11514" s="2" t="str">
        <f>"11157.50"</f>
        <v>11157.50</v>
      </c>
      <c r="P11514" s="2">
        <v>1.3</v>
      </c>
      <c r="Q11514" s="2">
        <f>P11514*B11514</f>
        <v>13000</v>
      </c>
      <c r="R11514" s="2">
        <f>(Q11514-O11514)/O11514*100</f>
        <v>16.5135559041004</v>
      </c>
    </row>
    <row r="11515" spans="1:18">
      <c r="A11515" s="2" t="s">
        <v>7</v>
      </c>
      <c r="B11515" s="2">
        <v>600</v>
      </c>
      <c r="C11515" s="2">
        <v>600</v>
      </c>
      <c r="D11515" s="2" t="str">
        <f>"人民币"</f>
        <v>人民币</v>
      </c>
      <c r="E11515" s="2">
        <v>17.548</v>
      </c>
      <c r="F11515" s="2">
        <v>-310.88</v>
      </c>
      <c r="G11515" s="2">
        <v>-2.95</v>
      </c>
      <c r="H11515" s="2"/>
      <c r="I11515" s="2">
        <v>10218</v>
      </c>
      <c r="J11515" s="2">
        <v>17.03</v>
      </c>
      <c r="K11515" s="2">
        <v>0</v>
      </c>
      <c r="L11515" s="2">
        <v>0</v>
      </c>
      <c r="M11515" s="2" t="str">
        <f>"600008"</f>
        <v>600008</v>
      </c>
      <c r="N11515" s="2" t="str">
        <f t="shared" ref="N11515:N11518" si="3439">"A453612732"</f>
        <v>A453612732</v>
      </c>
      <c r="O11515" s="2" t="str">
        <f>"10528.88"</f>
        <v>10528.88</v>
      </c>
      <c r="P11515" s="2">
        <v>25</v>
      </c>
      <c r="Q11515" s="2">
        <f>P11515*B11515</f>
        <v>15000</v>
      </c>
      <c r="R11515" s="2">
        <f>(Q11515-O11515)/O11515*100</f>
        <v>42.4652954540274</v>
      </c>
    </row>
    <row r="11516" spans="1:18">
      <c r="A11516" s="2" t="str">
        <f>"华英农业"</f>
        <v>华英农业</v>
      </c>
      <c r="B11516" s="2">
        <v>600</v>
      </c>
      <c r="C11516" s="2">
        <v>300</v>
      </c>
      <c r="D11516" s="2" t="str">
        <f>"人民币"</f>
        <v>人民币</v>
      </c>
      <c r="E11516" s="2">
        <v>14.948</v>
      </c>
      <c r="F11516" s="2">
        <v>-418.66</v>
      </c>
      <c r="G11516" s="2">
        <v>-4.67</v>
      </c>
      <c r="H11516" s="2"/>
      <c r="I11516" s="2">
        <v>8550</v>
      </c>
      <c r="J11516" s="2">
        <v>14.25</v>
      </c>
      <c r="K11516" s="2">
        <v>300</v>
      </c>
      <c r="L11516" s="2">
        <v>0</v>
      </c>
      <c r="M11516" s="2" t="str">
        <f>"002321"</f>
        <v>002321</v>
      </c>
      <c r="N11516" s="2" t="str">
        <f>"0157472516"</f>
        <v>0157472516</v>
      </c>
      <c r="O11516" s="2" t="str">
        <f>"8968.66"</f>
        <v>8968.66</v>
      </c>
      <c r="P11516" s="2">
        <v>25</v>
      </c>
      <c r="Q11516" s="2">
        <f>P11516*B11516</f>
        <v>15000</v>
      </c>
      <c r="R11516" s="2">
        <f>(Q11516-O11516)/O11516*100</f>
        <v>67.2490650777262</v>
      </c>
    </row>
    <row r="11517" spans="1:18">
      <c r="A11517" s="2" t="str">
        <f>"*ST阳化"</f>
        <v>*ST阳化</v>
      </c>
      <c r="B11517" s="2">
        <v>900</v>
      </c>
      <c r="C11517" s="2">
        <v>600</v>
      </c>
      <c r="D11517" s="2" t="str">
        <f>"人民币"</f>
        <v>人民币</v>
      </c>
      <c r="E11517" s="2">
        <v>7.599</v>
      </c>
      <c r="F11517" s="2">
        <v>-80.2</v>
      </c>
      <c r="G11517" s="2">
        <v>-1.17</v>
      </c>
      <c r="H11517" s="2"/>
      <c r="I11517" s="2">
        <v>6759</v>
      </c>
      <c r="J11517" s="2">
        <v>7.51</v>
      </c>
      <c r="K11517" s="2">
        <v>300</v>
      </c>
      <c r="L11517" s="2">
        <v>0</v>
      </c>
      <c r="M11517" s="2" t="str">
        <f>"600691"</f>
        <v>600691</v>
      </c>
      <c r="N11517" s="2" t="str">
        <f>"A453612732"</f>
        <v>A453612732</v>
      </c>
      <c r="O11517" s="2" t="str">
        <f>"6839.20"</f>
        <v>6839.20</v>
      </c>
      <c r="P11517" s="2">
        <v>11</v>
      </c>
      <c r="Q11517" s="2">
        <f>P11517*B11517</f>
        <v>9900</v>
      </c>
      <c r="R11517" s="2">
        <f>(Q11517-O11517)/O11517*100</f>
        <v>44.7537723710376</v>
      </c>
    </row>
    <row r="11518" spans="1:18">
      <c r="A11518" s="2" t="str">
        <f>"雪峰科技"</f>
        <v>雪峰科技</v>
      </c>
      <c r="B11518" s="2">
        <v>200</v>
      </c>
      <c r="C11518" s="2">
        <v>100</v>
      </c>
      <c r="D11518" s="2" t="str">
        <f>"人民币"</f>
        <v>人民币</v>
      </c>
      <c r="E11518" s="2">
        <v>37.898</v>
      </c>
      <c r="F11518" s="2">
        <v>-1239.59</v>
      </c>
      <c r="G11518" s="2">
        <v>-16.35</v>
      </c>
      <c r="H11518" s="2"/>
      <c r="I11518" s="2">
        <v>6340</v>
      </c>
      <c r="J11518" s="2">
        <v>31.7</v>
      </c>
      <c r="K11518" s="2">
        <v>100</v>
      </c>
      <c r="L11518" s="2">
        <v>0</v>
      </c>
      <c r="M11518" s="2" t="str">
        <f>"603227"</f>
        <v>603227</v>
      </c>
      <c r="N11518" s="2" t="str">
        <f>"A453612732"</f>
        <v>A453612732</v>
      </c>
      <c r="O11518" s="2" t="str">
        <f>"7579.59"</f>
        <v>7579.59</v>
      </c>
      <c r="P11518" s="2">
        <v>42</v>
      </c>
      <c r="Q11518" s="2">
        <f>P11518*B11518</f>
        <v>8400</v>
      </c>
      <c r="R11518" s="2">
        <f>(Q11518-O11518)/O11518*100</f>
        <v>10.8239363870605</v>
      </c>
    </row>
    <row r="11519" spans="1:18">
      <c r="A11519" s="2" t="str">
        <f>"三花股份"</f>
        <v>三花股份</v>
      </c>
      <c r="B11519" s="2">
        <v>400</v>
      </c>
      <c r="C11519" s="2">
        <v>400</v>
      </c>
      <c r="D11519" s="2" t="str">
        <f>"人民币"</f>
        <v>人民币</v>
      </c>
      <c r="E11519" s="2">
        <v>13.737</v>
      </c>
      <c r="F11519" s="2">
        <v>69.25</v>
      </c>
      <c r="G11519" s="2">
        <v>1.26</v>
      </c>
      <c r="H11519" s="2"/>
      <c r="I11519" s="2">
        <v>5564</v>
      </c>
      <c r="J11519" s="2">
        <v>13.91</v>
      </c>
      <c r="K11519" s="2">
        <v>0</v>
      </c>
      <c r="L11519" s="2">
        <v>0</v>
      </c>
      <c r="M11519" s="2" t="str">
        <f>"002050"</f>
        <v>002050</v>
      </c>
      <c r="N11519" s="2" t="str">
        <f t="shared" ref="N11519:N11524" si="3440">"0157472516"</f>
        <v>0157472516</v>
      </c>
      <c r="O11519" s="2" t="str">
        <f>"5494.75"</f>
        <v>5494.75</v>
      </c>
      <c r="P11519" s="2">
        <v>20</v>
      </c>
      <c r="Q11519" s="2">
        <f>P11519*B11519</f>
        <v>8000</v>
      </c>
      <c r="R11519" s="2">
        <f>(Q11519-O11519)/O11519*100</f>
        <v>45.5935210883116</v>
      </c>
    </row>
    <row r="11520" spans="1:18">
      <c r="A11520" s="2" t="str">
        <f>"农 产 品"</f>
        <v>农 产 品</v>
      </c>
      <c r="B11520" s="2">
        <v>200</v>
      </c>
      <c r="C11520" s="2">
        <v>200</v>
      </c>
      <c r="D11520" s="2" t="str">
        <f>"人民币"</f>
        <v>人民币</v>
      </c>
      <c r="E11520" s="2">
        <v>25.665</v>
      </c>
      <c r="F11520" s="2">
        <v>-601</v>
      </c>
      <c r="G11520" s="2">
        <v>-11.71</v>
      </c>
      <c r="H11520" s="2"/>
      <c r="I11520" s="2">
        <v>4532</v>
      </c>
      <c r="J11520" s="2">
        <v>22.66</v>
      </c>
      <c r="K11520" s="2">
        <v>0</v>
      </c>
      <c r="L11520" s="2">
        <v>0</v>
      </c>
      <c r="M11520" s="2" t="str">
        <f>"000061"</f>
        <v>000061</v>
      </c>
      <c r="N11520" s="2" t="str">
        <f>"0157472516"</f>
        <v>0157472516</v>
      </c>
      <c r="O11520" s="2" t="str">
        <f>"5133.00"</f>
        <v>5133.00</v>
      </c>
      <c r="P11520" s="2">
        <v>35</v>
      </c>
      <c r="Q11520" s="2">
        <f>P11520*B11520</f>
        <v>7000</v>
      </c>
      <c r="R11520" s="2">
        <f>(Q11520-O11520)/O11520*100</f>
        <v>36.3724917202416</v>
      </c>
    </row>
    <row r="11521" spans="1:18">
      <c r="A11521" s="2" t="str">
        <f>"北京城建"</f>
        <v>北京城建</v>
      </c>
      <c r="B11521" s="2">
        <v>200</v>
      </c>
      <c r="C11521" s="2">
        <v>200</v>
      </c>
      <c r="D11521" s="2" t="str">
        <f>"人民币"</f>
        <v>人民币</v>
      </c>
      <c r="E11521" s="2">
        <v>24.605</v>
      </c>
      <c r="F11521" s="2">
        <v>-394.99</v>
      </c>
      <c r="G11521" s="2">
        <v>-8.03</v>
      </c>
      <c r="H11521" s="2"/>
      <c r="I11521" s="2">
        <v>4526</v>
      </c>
      <c r="J11521" s="2">
        <v>22.63</v>
      </c>
      <c r="K11521" s="2">
        <v>0</v>
      </c>
      <c r="L11521" s="2">
        <v>0</v>
      </c>
      <c r="M11521" s="2" t="str">
        <f>"600266"</f>
        <v>600266</v>
      </c>
      <c r="N11521" s="2" t="str">
        <f t="shared" ref="N11521:N11523" si="3441">"A453612732"</f>
        <v>A453612732</v>
      </c>
      <c r="O11521" s="2" t="str">
        <f>"4920.99"</f>
        <v>4920.99</v>
      </c>
      <c r="P11521" s="2">
        <v>28</v>
      </c>
      <c r="Q11521" s="2">
        <f>P11521*B11521</f>
        <v>5600</v>
      </c>
      <c r="R11521" s="2">
        <f>(Q11521-O11521)/O11521*100</f>
        <v>13.7982397850839</v>
      </c>
    </row>
    <row r="11522" spans="1:18">
      <c r="A11522" s="2" t="str">
        <f>"上汽集团"</f>
        <v>上汽集团</v>
      </c>
      <c r="B11522" s="2">
        <v>200</v>
      </c>
      <c r="C11522" s="2">
        <v>200</v>
      </c>
      <c r="D11522" s="2" t="str">
        <f>"人民币"</f>
        <v>人民币</v>
      </c>
      <c r="E11522" s="2">
        <v>24.736</v>
      </c>
      <c r="F11522" s="2">
        <v>-449.12</v>
      </c>
      <c r="G11522" s="2">
        <v>-9.08</v>
      </c>
      <c r="H11522" s="2"/>
      <c r="I11522" s="2">
        <v>4498</v>
      </c>
      <c r="J11522" s="2">
        <v>22.49</v>
      </c>
      <c r="K11522" s="2">
        <v>0</v>
      </c>
      <c r="L11522" s="2">
        <v>0</v>
      </c>
      <c r="M11522" s="2" t="str">
        <f>"600104"</f>
        <v>600104</v>
      </c>
      <c r="N11522" s="2" t="str">
        <f>"A453612732"</f>
        <v>A453612732</v>
      </c>
      <c r="O11522" s="2" t="str">
        <f>"4947.12"</f>
        <v>4947.12</v>
      </c>
      <c r="P11522" s="2">
        <v>35</v>
      </c>
      <c r="Q11522" s="2">
        <f>P11522*B11522</f>
        <v>7000</v>
      </c>
      <c r="R11522" s="2">
        <f>(Q11522-O11522)/O11522*100</f>
        <v>41.4964666310904</v>
      </c>
    </row>
    <row r="11523" spans="1:18">
      <c r="A11523" s="2" t="str">
        <f>"中海集运"</f>
        <v>中海集运</v>
      </c>
      <c r="B11523" s="2">
        <v>400</v>
      </c>
      <c r="C11523" s="2">
        <v>400</v>
      </c>
      <c r="D11523" s="2" t="str">
        <f>"人民币"</f>
        <v>人民币</v>
      </c>
      <c r="E11523" s="2">
        <v>9.099</v>
      </c>
      <c r="F11523" s="2">
        <v>-167.68</v>
      </c>
      <c r="G11523" s="2">
        <v>-4.6</v>
      </c>
      <c r="H11523" s="2"/>
      <c r="I11523" s="2">
        <v>3472</v>
      </c>
      <c r="J11523" s="2">
        <v>8.68</v>
      </c>
      <c r="K11523" s="2">
        <v>0</v>
      </c>
      <c r="L11523" s="2">
        <v>0</v>
      </c>
      <c r="M11523" s="2" t="str">
        <f>"601866"</f>
        <v>601866</v>
      </c>
      <c r="N11523" s="2" t="str">
        <f>"A453612732"</f>
        <v>A453612732</v>
      </c>
      <c r="O11523" s="2" t="str">
        <f>"3639.68"</f>
        <v>3639.68</v>
      </c>
      <c r="P11523" s="2">
        <v>12</v>
      </c>
      <c r="Q11523" s="2">
        <f>P11523*B11523</f>
        <v>4800</v>
      </c>
      <c r="R11523" s="2">
        <f>(Q11523-O11523)/O11523*100</f>
        <v>31.8797256901706</v>
      </c>
    </row>
    <row r="11524" spans="1:18">
      <c r="A11524" s="2" t="str">
        <f>"中航军B"</f>
        <v>中航军B</v>
      </c>
      <c r="B11524" s="2">
        <v>3000</v>
      </c>
      <c r="C11524" s="2">
        <v>3000</v>
      </c>
      <c r="D11524" s="2" t="str">
        <f>"人民币"</f>
        <v>人民币</v>
      </c>
      <c r="E11524" s="2">
        <v>0.972</v>
      </c>
      <c r="F11524" s="2">
        <v>-62</v>
      </c>
      <c r="G11524" s="2">
        <v>-2.16</v>
      </c>
      <c r="H11524" s="2"/>
      <c r="I11524" s="2">
        <v>2853</v>
      </c>
      <c r="J11524" s="2">
        <v>0.951</v>
      </c>
      <c r="K11524" s="2">
        <v>0</v>
      </c>
      <c r="L11524" s="2">
        <v>0</v>
      </c>
      <c r="M11524" s="2" t="str">
        <f>"150222"</f>
        <v>150222</v>
      </c>
      <c r="N11524" s="2" t="str">
        <f>"0157472516"</f>
        <v>0157472516</v>
      </c>
      <c r="O11524" s="2" t="str">
        <f>"2915.00"</f>
        <v>2915.00</v>
      </c>
      <c r="P11524" s="2">
        <v>1.1</v>
      </c>
      <c r="Q11524" s="2">
        <f>P11524*B11524</f>
        <v>3300</v>
      </c>
      <c r="R11524" s="2">
        <f>(Q11524-O11524)/O11524*100</f>
        <v>13.2075471698113</v>
      </c>
    </row>
    <row r="11525" spans="1:18">
      <c r="A11525" s="2" t="str">
        <f>"华贸物流"</f>
        <v>华贸物流</v>
      </c>
      <c r="B11525" s="2">
        <v>200</v>
      </c>
      <c r="C11525" s="2">
        <v>200</v>
      </c>
      <c r="D11525" s="2" t="str">
        <f>"人民币"</f>
        <v>人民币</v>
      </c>
      <c r="E11525" s="2">
        <v>16.576</v>
      </c>
      <c r="F11525" s="2">
        <v>-473.12</v>
      </c>
      <c r="G11525" s="2">
        <v>-14.27</v>
      </c>
      <c r="H11525" s="2"/>
      <c r="I11525" s="2">
        <v>2842</v>
      </c>
      <c r="J11525" s="2">
        <v>14.21</v>
      </c>
      <c r="K11525" s="2">
        <v>0</v>
      </c>
      <c r="L11525" s="2">
        <v>0</v>
      </c>
      <c r="M11525" s="2" t="str">
        <f>"603128"</f>
        <v>603128</v>
      </c>
      <c r="N11525" s="2" t="str">
        <f t="shared" ref="N11525:N11528" si="3442">"A453612732"</f>
        <v>A453612732</v>
      </c>
      <c r="O11525" s="2" t="str">
        <f>"3315.12"</f>
        <v>3315.12</v>
      </c>
      <c r="P11525" s="2">
        <v>20</v>
      </c>
      <c r="Q11525" s="2">
        <f>P11525*B11525</f>
        <v>4000</v>
      </c>
      <c r="R11525" s="2">
        <f>(Q11525-O11525)/O11525*100</f>
        <v>20.6592823185888</v>
      </c>
    </row>
    <row r="11526" spans="1:18">
      <c r="A11526" s="2" t="str">
        <f>"盛达矿业"</f>
        <v>盛达矿业</v>
      </c>
      <c r="B11526" s="2">
        <v>100</v>
      </c>
      <c r="C11526" s="2">
        <v>100</v>
      </c>
      <c r="D11526" s="2" t="str">
        <f>"人民币"</f>
        <v>人民币</v>
      </c>
      <c r="E11526" s="2">
        <v>38.308</v>
      </c>
      <c r="F11526" s="2">
        <v>-1175.77</v>
      </c>
      <c r="G11526" s="2">
        <v>-30.69</v>
      </c>
      <c r="H11526" s="2"/>
      <c r="I11526" s="2">
        <v>2655</v>
      </c>
      <c r="J11526" s="2">
        <v>26.55</v>
      </c>
      <c r="K11526" s="2">
        <v>0</v>
      </c>
      <c r="L11526" s="2">
        <v>100</v>
      </c>
      <c r="M11526" s="2" t="str">
        <f>"000603"</f>
        <v>000603</v>
      </c>
      <c r="N11526" s="2" t="str">
        <f>"0157472516"</f>
        <v>0157472516</v>
      </c>
      <c r="O11526" s="2" t="str">
        <f>"3830.77"</f>
        <v>3830.77</v>
      </c>
      <c r="P11526" s="2">
        <v>40</v>
      </c>
      <c r="Q11526" s="2">
        <f>P11526*B11526</f>
        <v>4000</v>
      </c>
      <c r="R11526" s="2">
        <f>(Q11526-O11526)/O11526*100</f>
        <v>4.41764971533138</v>
      </c>
    </row>
    <row r="11527" spans="1:18">
      <c r="A11527" s="2" t="str">
        <f>"大众交通"</f>
        <v>大众交通</v>
      </c>
      <c r="B11527" s="2">
        <v>100</v>
      </c>
      <c r="C11527" s="2">
        <v>100</v>
      </c>
      <c r="D11527" s="2" t="str">
        <f>"人民币"</f>
        <v>人民币</v>
      </c>
      <c r="E11527" s="2">
        <v>30.941</v>
      </c>
      <c r="F11527" s="2">
        <v>-1037.13</v>
      </c>
      <c r="G11527" s="2">
        <v>-33.52</v>
      </c>
      <c r="H11527" s="2"/>
      <c r="I11527" s="2">
        <v>2057</v>
      </c>
      <c r="J11527" s="2">
        <v>20.57</v>
      </c>
      <c r="K11527" s="2">
        <v>0</v>
      </c>
      <c r="L11527" s="2">
        <v>0</v>
      </c>
      <c r="M11527" s="2" t="str">
        <f>"600611"</f>
        <v>600611</v>
      </c>
      <c r="N11527" s="2" t="str">
        <f>"A453612732"</f>
        <v>A453612732</v>
      </c>
      <c r="O11527" s="2" t="str">
        <f>"3094.13"</f>
        <v>3094.13</v>
      </c>
      <c r="P11527" s="2">
        <v>28</v>
      </c>
      <c r="Q11527" s="2">
        <f>P11527*B11527</f>
        <v>2800</v>
      </c>
      <c r="R11527" s="2">
        <f>(Q11527-O11527)/O11527*100</f>
        <v>-9.50606470962759</v>
      </c>
    </row>
    <row r="11528" spans="1:18">
      <c r="A11528" s="2" t="str">
        <f>"中国中车"</f>
        <v>中国中车</v>
      </c>
      <c r="B11528" s="2">
        <v>100</v>
      </c>
      <c r="C11528" s="2">
        <v>100</v>
      </c>
      <c r="D11528" s="2" t="str">
        <f>"人民币"</f>
        <v>人民币</v>
      </c>
      <c r="E11528" s="2">
        <v>26.395</v>
      </c>
      <c r="F11528" s="2">
        <v>-631.5</v>
      </c>
      <c r="G11528" s="2">
        <v>-23.92</v>
      </c>
      <c r="H11528" s="2"/>
      <c r="I11528" s="2">
        <v>2008</v>
      </c>
      <c r="J11528" s="2">
        <v>20.08</v>
      </c>
      <c r="K11528" s="2">
        <v>0</v>
      </c>
      <c r="L11528" s="2">
        <v>100</v>
      </c>
      <c r="M11528" s="2" t="str">
        <f>"601766"</f>
        <v>601766</v>
      </c>
      <c r="N11528" s="2" t="str">
        <f>"A453612732"</f>
        <v>A453612732</v>
      </c>
      <c r="O11528" s="2" t="str">
        <f>"2639.50"</f>
        <v>2639.50</v>
      </c>
      <c r="P11528" s="2">
        <v>30</v>
      </c>
      <c r="Q11528" s="2">
        <f>P11528*B11528</f>
        <v>3000</v>
      </c>
      <c r="R11528" s="2">
        <f>(Q11528-O11528)/O11528*100</f>
        <v>13.6578897518469</v>
      </c>
    </row>
    <row r="11529" spans="1:18">
      <c r="A11529" s="2" t="s">
        <v>8</v>
      </c>
      <c r="B11529" s="2" t="s">
        <v>9</v>
      </c>
      <c r="C11529" s="4" t="s">
        <v>10</v>
      </c>
      <c r="D11529" s="4"/>
      <c r="E11529" s="4"/>
      <c r="F11529" s="2"/>
      <c r="G11529" s="2">
        <f>SUM(G11513:G11528)</f>
        <v>-178.38</v>
      </c>
      <c r="H11529" s="2"/>
      <c r="I11529" s="2"/>
      <c r="J11529" s="2"/>
      <c r="K11529" s="2"/>
      <c r="L11529" s="2"/>
      <c r="M11529" s="2"/>
      <c r="N11529" s="2"/>
      <c r="O11529" s="2"/>
      <c r="P11529" s="2"/>
      <c r="Q11529" s="2">
        <f>SUM(Q11513:Q11528)</f>
        <v>134800</v>
      </c>
      <c r="R11529" s="2"/>
    </row>
    <row r="11530" customFormat="1" spans="3:8">
      <c r="C11530" s="5"/>
      <c r="D11530" s="5"/>
      <c r="E11530" s="5"/>
      <c r="H11530" s="6">
        <v>42257</v>
      </c>
    </row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spans="2:18">
      <c r="B11542" s="2" t="str">
        <f>"币种"</f>
        <v>币种</v>
      </c>
      <c r="C11542" s="2" t="str">
        <f>"余额"</f>
        <v>余额</v>
      </c>
      <c r="D11542" s="2" t="str">
        <f>"可用"</f>
        <v>可用</v>
      </c>
      <c r="E11542" s="2" t="str">
        <f>"可取"</f>
        <v>可取</v>
      </c>
      <c r="F11542" s="2" t="str">
        <f>"参考市值"</f>
        <v>参考市值</v>
      </c>
      <c r="G11542" s="2" t="str">
        <f>"资产"</f>
        <v>资产</v>
      </c>
      <c r="H11542" s="2" t="str">
        <f>"盈亏"</f>
        <v>盈亏</v>
      </c>
      <c r="I11542" s="2"/>
      <c r="J11542" s="2"/>
      <c r="K11542" s="2"/>
      <c r="L11542" s="2"/>
      <c r="M11542" s="2"/>
      <c r="N11542" s="2"/>
      <c r="O11542" s="2"/>
      <c r="P11542" s="2"/>
      <c r="Q11542" s="2"/>
      <c r="R11542" s="2"/>
    </row>
    <row r="11543" spans="2:18">
      <c r="B11543" s="2" t="str">
        <f>"人民币"</f>
        <v>人民币</v>
      </c>
      <c r="C11543" s="2" t="str">
        <f>"5508.71"</f>
        <v>5508.71</v>
      </c>
      <c r="D11543" s="2" t="str">
        <f>"138.54"</f>
        <v>138.54</v>
      </c>
      <c r="E11543" s="2" t="str">
        <f>"138.54"</f>
        <v>138.54</v>
      </c>
      <c r="F11543" s="2" t="str">
        <f>"91616.00"</f>
        <v>91616.00</v>
      </c>
      <c r="G11543" s="2" t="str">
        <f>"91754.54"</f>
        <v>91754.54</v>
      </c>
      <c r="H11543" s="2" t="str">
        <f>"-9194.42"</f>
        <v>-9194.42</v>
      </c>
      <c r="I11543" s="2"/>
      <c r="J11543" s="2"/>
      <c r="K11543" s="2"/>
      <c r="L11543" s="2"/>
      <c r="M11543" s="2"/>
      <c r="N11543" s="2"/>
      <c r="O11543" s="2"/>
      <c r="P11543" s="2"/>
      <c r="Q11543" s="2"/>
      <c r="R11543" s="2"/>
    </row>
    <row r="11544" spans="2:18"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  <c r="O11544" s="2"/>
      <c r="P11544" s="2"/>
      <c r="Q11544" s="2"/>
      <c r="R11544" s="8"/>
    </row>
    <row r="11545" spans="2:18">
      <c r="B11545" s="2" t="s">
        <v>0</v>
      </c>
      <c r="C11545" s="2" t="str">
        <f>"证券数量"</f>
        <v>证券数量</v>
      </c>
      <c r="D11545" s="2" t="s">
        <v>1</v>
      </c>
      <c r="E11545" s="2" t="str">
        <f>"价格币种"</f>
        <v>价格币种</v>
      </c>
      <c r="F11545" s="2" t="str">
        <f>"成本价"</f>
        <v>成本价</v>
      </c>
      <c r="G11545" s="2" t="str">
        <f>"浮动盈亏"</f>
        <v>浮动盈亏</v>
      </c>
      <c r="H11545" s="2" t="str">
        <f>"盈亏比例(%)"</f>
        <v>盈亏比例(%)</v>
      </c>
      <c r="I11545" s="2" t="str">
        <f>"折算汇率"</f>
        <v>折算汇率</v>
      </c>
      <c r="J11545" s="2" t="str">
        <f>"最新市值"</f>
        <v>最新市值</v>
      </c>
      <c r="K11545" s="2" t="str">
        <f>"当前价"</f>
        <v>当前价</v>
      </c>
      <c r="L11545" s="2" t="str">
        <f>"今买数量"</f>
        <v>今买数量</v>
      </c>
      <c r="M11545" s="2" t="str">
        <f>"今卖数量"</f>
        <v>今卖数量</v>
      </c>
      <c r="N11545" s="2" t="str">
        <f>"证券代码"</f>
        <v>证券代码</v>
      </c>
      <c r="O11545" s="2" t="str">
        <f>"股东代码"</f>
        <v>股东代码</v>
      </c>
      <c r="P11545" s="2" t="str">
        <f>"成本金额"</f>
        <v>成本金额</v>
      </c>
      <c r="Q11545" s="2" t="s">
        <v>2</v>
      </c>
      <c r="R11545" s="2"/>
    </row>
    <row r="11546" spans="2:18">
      <c r="B11546" s="2" t="s">
        <v>4</v>
      </c>
      <c r="C11546" s="9" t="s">
        <v>5</v>
      </c>
      <c r="D11546" s="9" t="s">
        <v>5</v>
      </c>
      <c r="E11546" s="2" t="str">
        <f t="shared" ref="E11546:E11561" si="3443">"人民币"</f>
        <v>人民币</v>
      </c>
      <c r="F11546" s="2">
        <v>19.758</v>
      </c>
      <c r="G11546" s="2">
        <v>-1294.53</v>
      </c>
      <c r="H11546" s="2">
        <v>-8.19</v>
      </c>
      <c r="I11546" s="9" t="s">
        <v>6</v>
      </c>
      <c r="J11546" s="2">
        <v>14512</v>
      </c>
      <c r="K11546" s="2">
        <v>18.14</v>
      </c>
      <c r="L11546" s="2">
        <v>0</v>
      </c>
      <c r="M11546" s="2">
        <v>0</v>
      </c>
      <c r="N11546" s="2" t="str">
        <f>"000936"</f>
        <v>000936</v>
      </c>
      <c r="O11546" s="2" t="str">
        <f t="shared" ref="O11546:O11549" si="3444">"0157472516"</f>
        <v>0157472516</v>
      </c>
      <c r="P11546" s="2" t="str">
        <f>"15806.53"</f>
        <v>15806.53</v>
      </c>
      <c r="Q11546" s="2">
        <v>30</v>
      </c>
      <c r="R11546" s="2">
        <f t="shared" ref="R11546:R11561" si="3445">Q11546*C11546</f>
        <v>24000</v>
      </c>
    </row>
    <row r="11547" spans="2:18">
      <c r="B11547" s="2" t="str">
        <f>"创业板B"</f>
        <v>创业板B</v>
      </c>
      <c r="C11547" s="2">
        <v>10000</v>
      </c>
      <c r="D11547" s="2">
        <v>10000</v>
      </c>
      <c r="E11547" s="2" t="str">
        <f>"人民币"</f>
        <v>人民币</v>
      </c>
      <c r="F11547" s="2">
        <v>1.116</v>
      </c>
      <c r="G11547" s="2">
        <v>-927.5</v>
      </c>
      <c r="H11547" s="2">
        <v>-8.33</v>
      </c>
      <c r="I11547" s="2"/>
      <c r="J11547" s="2">
        <v>10230</v>
      </c>
      <c r="K11547" s="2">
        <v>1.023</v>
      </c>
      <c r="L11547" s="2">
        <v>0</v>
      </c>
      <c r="M11547" s="2">
        <v>0</v>
      </c>
      <c r="N11547" s="2" t="str">
        <f>"150153"</f>
        <v>150153</v>
      </c>
      <c r="O11547" s="2" t="str">
        <f>"0157472516"</f>
        <v>0157472516</v>
      </c>
      <c r="P11547" s="2" t="str">
        <f>"11157.50"</f>
        <v>11157.50</v>
      </c>
      <c r="Q11547" s="2">
        <v>1.3</v>
      </c>
      <c r="R11547" s="2">
        <f>Q11547*C11547</f>
        <v>13000</v>
      </c>
    </row>
    <row r="11548" spans="2:18">
      <c r="B11548" s="2" t="s">
        <v>7</v>
      </c>
      <c r="C11548" s="2">
        <v>600</v>
      </c>
      <c r="D11548" s="2">
        <v>600</v>
      </c>
      <c r="E11548" s="2" t="str">
        <f>"人民币"</f>
        <v>人民币</v>
      </c>
      <c r="F11548" s="2">
        <v>17.548</v>
      </c>
      <c r="G11548" s="2">
        <v>-310.88</v>
      </c>
      <c r="H11548" s="2">
        <v>-2.95</v>
      </c>
      <c r="I11548" s="2"/>
      <c r="J11548" s="2">
        <v>10218</v>
      </c>
      <c r="K11548" s="2">
        <v>17.03</v>
      </c>
      <c r="L11548" s="2">
        <v>0</v>
      </c>
      <c r="M11548" s="2">
        <v>0</v>
      </c>
      <c r="N11548" s="2" t="str">
        <f>"600008"</f>
        <v>600008</v>
      </c>
      <c r="O11548" s="2" t="str">
        <f t="shared" ref="O11548:O11551" si="3446">"A453612732"</f>
        <v>A453612732</v>
      </c>
      <c r="P11548" s="2" t="str">
        <f>"10528.88"</f>
        <v>10528.88</v>
      </c>
      <c r="Q11548" s="2">
        <v>25</v>
      </c>
      <c r="R11548" s="2">
        <f>Q11548*C11548</f>
        <v>15000</v>
      </c>
    </row>
    <row r="11549" spans="2:18">
      <c r="B11549" s="2" t="str">
        <f>"华英农业"</f>
        <v>华英农业</v>
      </c>
      <c r="C11549" s="2">
        <v>600</v>
      </c>
      <c r="D11549" s="2">
        <v>300</v>
      </c>
      <c r="E11549" s="2" t="str">
        <f>"人民币"</f>
        <v>人民币</v>
      </c>
      <c r="F11549" s="2">
        <v>14.948</v>
      </c>
      <c r="G11549" s="2">
        <v>-418.66</v>
      </c>
      <c r="H11549" s="2">
        <v>-4.67</v>
      </c>
      <c r="I11549" s="2"/>
      <c r="J11549" s="2">
        <v>8550</v>
      </c>
      <c r="K11549" s="2">
        <v>14.25</v>
      </c>
      <c r="L11549" s="2">
        <v>300</v>
      </c>
      <c r="M11549" s="2">
        <v>0</v>
      </c>
      <c r="N11549" s="2" t="str">
        <f>"002321"</f>
        <v>002321</v>
      </c>
      <c r="O11549" s="2" t="str">
        <f>"0157472516"</f>
        <v>0157472516</v>
      </c>
      <c r="P11549" s="2" t="str">
        <f>"8968.66"</f>
        <v>8968.66</v>
      </c>
      <c r="Q11549" s="2">
        <v>25</v>
      </c>
      <c r="R11549" s="2">
        <f>Q11549*C11549</f>
        <v>15000</v>
      </c>
    </row>
    <row r="11550" spans="2:18">
      <c r="B11550" s="2" t="str">
        <f>"*ST阳化"</f>
        <v>*ST阳化</v>
      </c>
      <c r="C11550" s="2">
        <v>900</v>
      </c>
      <c r="D11550" s="2">
        <v>600</v>
      </c>
      <c r="E11550" s="2" t="str">
        <f>"人民币"</f>
        <v>人民币</v>
      </c>
      <c r="F11550" s="2">
        <v>7.599</v>
      </c>
      <c r="G11550" s="2">
        <v>-80.2</v>
      </c>
      <c r="H11550" s="2">
        <v>-1.17</v>
      </c>
      <c r="I11550" s="2"/>
      <c r="J11550" s="2">
        <v>6759</v>
      </c>
      <c r="K11550" s="2">
        <v>7.51</v>
      </c>
      <c r="L11550" s="2">
        <v>300</v>
      </c>
      <c r="M11550" s="2">
        <v>0</v>
      </c>
      <c r="N11550" s="2" t="str">
        <f>"600691"</f>
        <v>600691</v>
      </c>
      <c r="O11550" s="2" t="str">
        <f>"A453612732"</f>
        <v>A453612732</v>
      </c>
      <c r="P11550" s="2" t="str">
        <f>"6839.20"</f>
        <v>6839.20</v>
      </c>
      <c r="Q11550" s="2">
        <v>11</v>
      </c>
      <c r="R11550" s="2">
        <f>Q11550*C11550</f>
        <v>9900</v>
      </c>
    </row>
    <row r="11551" spans="2:18">
      <c r="B11551" s="2" t="str">
        <f>"雪峰科技"</f>
        <v>雪峰科技</v>
      </c>
      <c r="C11551" s="2">
        <v>200</v>
      </c>
      <c r="D11551" s="2">
        <v>100</v>
      </c>
      <c r="E11551" s="2" t="str">
        <f>"人民币"</f>
        <v>人民币</v>
      </c>
      <c r="F11551" s="2">
        <v>37.898</v>
      </c>
      <c r="G11551" s="2">
        <v>-1239.59</v>
      </c>
      <c r="H11551" s="2">
        <v>-16.35</v>
      </c>
      <c r="I11551" s="2"/>
      <c r="J11551" s="2">
        <v>6340</v>
      </c>
      <c r="K11551" s="2">
        <v>31.7</v>
      </c>
      <c r="L11551" s="2">
        <v>100</v>
      </c>
      <c r="M11551" s="2">
        <v>0</v>
      </c>
      <c r="N11551" s="2" t="str">
        <f>"603227"</f>
        <v>603227</v>
      </c>
      <c r="O11551" s="2" t="str">
        <f>"A453612732"</f>
        <v>A453612732</v>
      </c>
      <c r="P11551" s="2" t="str">
        <f>"7579.59"</f>
        <v>7579.59</v>
      </c>
      <c r="Q11551" s="2">
        <v>42</v>
      </c>
      <c r="R11551" s="2">
        <f>Q11551*C11551</f>
        <v>8400</v>
      </c>
    </row>
    <row r="11552" spans="2:18">
      <c r="B11552" s="2" t="str">
        <f>"三花股份"</f>
        <v>三花股份</v>
      </c>
      <c r="C11552" s="2">
        <v>400</v>
      </c>
      <c r="D11552" s="2">
        <v>400</v>
      </c>
      <c r="E11552" s="2" t="str">
        <f>"人民币"</f>
        <v>人民币</v>
      </c>
      <c r="F11552" s="2">
        <v>13.737</v>
      </c>
      <c r="G11552" s="2">
        <v>69.25</v>
      </c>
      <c r="H11552" s="2">
        <v>1.26</v>
      </c>
      <c r="I11552" s="2"/>
      <c r="J11552" s="2">
        <v>5564</v>
      </c>
      <c r="K11552" s="2">
        <v>13.91</v>
      </c>
      <c r="L11552" s="2">
        <v>0</v>
      </c>
      <c r="M11552" s="2">
        <v>0</v>
      </c>
      <c r="N11552" s="2" t="str">
        <f>"002050"</f>
        <v>002050</v>
      </c>
      <c r="O11552" s="2" t="str">
        <f t="shared" ref="O11552:O11557" si="3447">"0157472516"</f>
        <v>0157472516</v>
      </c>
      <c r="P11552" s="2" t="str">
        <f>"5494.75"</f>
        <v>5494.75</v>
      </c>
      <c r="Q11552" s="2">
        <v>20</v>
      </c>
      <c r="R11552" s="2">
        <f>Q11552*C11552</f>
        <v>8000</v>
      </c>
    </row>
    <row r="11553" spans="2:18">
      <c r="B11553" s="2" t="str">
        <f>"农 产 品"</f>
        <v>农 产 品</v>
      </c>
      <c r="C11553" s="2">
        <v>200</v>
      </c>
      <c r="D11553" s="2">
        <v>200</v>
      </c>
      <c r="E11553" s="2" t="str">
        <f>"人民币"</f>
        <v>人民币</v>
      </c>
      <c r="F11553" s="2">
        <v>25.665</v>
      </c>
      <c r="G11553" s="2">
        <v>-601</v>
      </c>
      <c r="H11553" s="2">
        <v>-11.71</v>
      </c>
      <c r="I11553" s="2"/>
      <c r="J11553" s="2">
        <v>4532</v>
      </c>
      <c r="K11553" s="2">
        <v>22.66</v>
      </c>
      <c r="L11553" s="2">
        <v>0</v>
      </c>
      <c r="M11553" s="2">
        <v>0</v>
      </c>
      <c r="N11553" s="2" t="str">
        <f>"000061"</f>
        <v>000061</v>
      </c>
      <c r="O11553" s="2" t="str">
        <f>"0157472516"</f>
        <v>0157472516</v>
      </c>
      <c r="P11553" s="2" t="str">
        <f>"5133.00"</f>
        <v>5133.00</v>
      </c>
      <c r="Q11553" s="2">
        <v>35</v>
      </c>
      <c r="R11553" s="2">
        <f>Q11553*C11553</f>
        <v>7000</v>
      </c>
    </row>
    <row r="11554" spans="2:18">
      <c r="B11554" s="2" t="str">
        <f>"北京城建"</f>
        <v>北京城建</v>
      </c>
      <c r="C11554" s="2">
        <v>200</v>
      </c>
      <c r="D11554" s="2">
        <v>200</v>
      </c>
      <c r="E11554" s="2" t="str">
        <f>"人民币"</f>
        <v>人民币</v>
      </c>
      <c r="F11554" s="2">
        <v>24.605</v>
      </c>
      <c r="G11554" s="2">
        <v>-394.99</v>
      </c>
      <c r="H11554" s="2">
        <v>-8.03</v>
      </c>
      <c r="I11554" s="2"/>
      <c r="J11554" s="2">
        <v>4526</v>
      </c>
      <c r="K11554" s="2">
        <v>22.63</v>
      </c>
      <c r="L11554" s="2">
        <v>0</v>
      </c>
      <c r="M11554" s="2">
        <v>0</v>
      </c>
      <c r="N11554" s="2" t="str">
        <f>"600266"</f>
        <v>600266</v>
      </c>
      <c r="O11554" s="2" t="str">
        <f t="shared" ref="O11554:O11556" si="3448">"A453612732"</f>
        <v>A453612732</v>
      </c>
      <c r="P11554" s="2" t="str">
        <f>"4920.99"</f>
        <v>4920.99</v>
      </c>
      <c r="Q11554" s="2">
        <v>28</v>
      </c>
      <c r="R11554" s="2">
        <f>Q11554*C11554</f>
        <v>5600</v>
      </c>
    </row>
    <row r="11555" spans="2:18">
      <c r="B11555" s="2" t="str">
        <f>"上汽集团"</f>
        <v>上汽集团</v>
      </c>
      <c r="C11555" s="2">
        <v>200</v>
      </c>
      <c r="D11555" s="2">
        <v>200</v>
      </c>
      <c r="E11555" s="2" t="str">
        <f>"人民币"</f>
        <v>人民币</v>
      </c>
      <c r="F11555" s="2">
        <v>24.736</v>
      </c>
      <c r="G11555" s="2">
        <v>-449.12</v>
      </c>
      <c r="H11555" s="2">
        <v>-9.08</v>
      </c>
      <c r="I11555" s="2"/>
      <c r="J11555" s="2">
        <v>4498</v>
      </c>
      <c r="K11555" s="2">
        <v>22.49</v>
      </c>
      <c r="L11555" s="2">
        <v>0</v>
      </c>
      <c r="M11555" s="2">
        <v>0</v>
      </c>
      <c r="N11555" s="2" t="str">
        <f>"600104"</f>
        <v>600104</v>
      </c>
      <c r="O11555" s="2" t="str">
        <f>"A453612732"</f>
        <v>A453612732</v>
      </c>
      <c r="P11555" s="2" t="str">
        <f>"4947.12"</f>
        <v>4947.12</v>
      </c>
      <c r="Q11555" s="2">
        <v>35</v>
      </c>
      <c r="R11555" s="2">
        <f>Q11555*C11555</f>
        <v>7000</v>
      </c>
    </row>
    <row r="11556" spans="2:18">
      <c r="B11556" s="2" t="str">
        <f>"中海集运"</f>
        <v>中海集运</v>
      </c>
      <c r="C11556" s="2">
        <v>400</v>
      </c>
      <c r="D11556" s="2">
        <v>400</v>
      </c>
      <c r="E11556" s="2" t="str">
        <f>"人民币"</f>
        <v>人民币</v>
      </c>
      <c r="F11556" s="2">
        <v>9.099</v>
      </c>
      <c r="G11556" s="2">
        <v>-167.68</v>
      </c>
      <c r="H11556" s="2">
        <v>-4.6</v>
      </c>
      <c r="I11556" s="2"/>
      <c r="J11556" s="2">
        <v>3472</v>
      </c>
      <c r="K11556" s="2">
        <v>8.68</v>
      </c>
      <c r="L11556" s="2">
        <v>0</v>
      </c>
      <c r="M11556" s="2">
        <v>0</v>
      </c>
      <c r="N11556" s="2" t="str">
        <f>"601866"</f>
        <v>601866</v>
      </c>
      <c r="O11556" s="2" t="str">
        <f>"A453612732"</f>
        <v>A453612732</v>
      </c>
      <c r="P11556" s="2" t="str">
        <f>"3639.68"</f>
        <v>3639.68</v>
      </c>
      <c r="Q11556" s="2">
        <v>12</v>
      </c>
      <c r="R11556" s="2">
        <f>Q11556*C11556</f>
        <v>4800</v>
      </c>
    </row>
    <row r="11557" spans="2:18">
      <c r="B11557" s="2" t="str">
        <f>"中航军B"</f>
        <v>中航军B</v>
      </c>
      <c r="C11557" s="2">
        <v>3000</v>
      </c>
      <c r="D11557" s="2">
        <v>3000</v>
      </c>
      <c r="E11557" s="2" t="str">
        <f>"人民币"</f>
        <v>人民币</v>
      </c>
      <c r="F11557" s="2">
        <v>0.972</v>
      </c>
      <c r="G11557" s="2">
        <v>-62</v>
      </c>
      <c r="H11557" s="2">
        <v>-2.16</v>
      </c>
      <c r="I11557" s="2"/>
      <c r="J11557" s="2">
        <v>2853</v>
      </c>
      <c r="K11557" s="2">
        <v>0.951</v>
      </c>
      <c r="L11557" s="2">
        <v>0</v>
      </c>
      <c r="M11557" s="2">
        <v>0</v>
      </c>
      <c r="N11557" s="2" t="str">
        <f>"150222"</f>
        <v>150222</v>
      </c>
      <c r="O11557" s="2" t="str">
        <f>"0157472516"</f>
        <v>0157472516</v>
      </c>
      <c r="P11557" s="2" t="str">
        <f>"2915.00"</f>
        <v>2915.00</v>
      </c>
      <c r="Q11557" s="2">
        <v>1.1</v>
      </c>
      <c r="R11557" s="2">
        <f>Q11557*C11557</f>
        <v>3300</v>
      </c>
    </row>
    <row r="11558" spans="2:18">
      <c r="B11558" s="2" t="str">
        <f>"华贸物流"</f>
        <v>华贸物流</v>
      </c>
      <c r="C11558" s="2">
        <v>200</v>
      </c>
      <c r="D11558" s="2">
        <v>200</v>
      </c>
      <c r="E11558" s="2" t="str">
        <f>"人民币"</f>
        <v>人民币</v>
      </c>
      <c r="F11558" s="2">
        <v>16.576</v>
      </c>
      <c r="G11558" s="2">
        <v>-473.12</v>
      </c>
      <c r="H11558" s="2">
        <v>-14.27</v>
      </c>
      <c r="I11558" s="2"/>
      <c r="J11558" s="2">
        <v>2842</v>
      </c>
      <c r="K11558" s="2">
        <v>14.21</v>
      </c>
      <c r="L11558" s="2">
        <v>0</v>
      </c>
      <c r="M11558" s="2">
        <v>0</v>
      </c>
      <c r="N11558" s="2" t="str">
        <f>"603128"</f>
        <v>603128</v>
      </c>
      <c r="O11558" s="2" t="str">
        <f t="shared" ref="O11558:O11561" si="3449">"A453612732"</f>
        <v>A453612732</v>
      </c>
      <c r="P11558" s="2" t="str">
        <f>"3315.12"</f>
        <v>3315.12</v>
      </c>
      <c r="Q11558" s="2">
        <v>20</v>
      </c>
      <c r="R11558" s="2">
        <f>Q11558*C11558</f>
        <v>4000</v>
      </c>
    </row>
    <row r="11559" spans="2:18">
      <c r="B11559" s="2" t="str">
        <f>"盛达矿业"</f>
        <v>盛达矿业</v>
      </c>
      <c r="C11559" s="2">
        <v>100</v>
      </c>
      <c r="D11559" s="2">
        <v>100</v>
      </c>
      <c r="E11559" s="2" t="str">
        <f>"人民币"</f>
        <v>人民币</v>
      </c>
      <c r="F11559" s="2">
        <v>38.308</v>
      </c>
      <c r="G11559" s="2">
        <v>-1175.77</v>
      </c>
      <c r="H11559" s="2">
        <v>-30.69</v>
      </c>
      <c r="I11559" s="2"/>
      <c r="J11559" s="2">
        <v>2655</v>
      </c>
      <c r="K11559" s="2">
        <v>26.55</v>
      </c>
      <c r="L11559" s="2">
        <v>0</v>
      </c>
      <c r="M11559" s="2">
        <v>100</v>
      </c>
      <c r="N11559" s="2" t="str">
        <f>"000603"</f>
        <v>000603</v>
      </c>
      <c r="O11559" s="2" t="str">
        <f>"0157472516"</f>
        <v>0157472516</v>
      </c>
      <c r="P11559" s="2" t="str">
        <f>"3830.77"</f>
        <v>3830.77</v>
      </c>
      <c r="Q11559" s="2">
        <v>40</v>
      </c>
      <c r="R11559" s="2">
        <f>Q11559*C11559</f>
        <v>4000</v>
      </c>
    </row>
    <row r="11560" spans="2:18">
      <c r="B11560" s="2" t="str">
        <f>"大众交通"</f>
        <v>大众交通</v>
      </c>
      <c r="C11560" s="2">
        <v>100</v>
      </c>
      <c r="D11560" s="2">
        <v>100</v>
      </c>
      <c r="E11560" s="2" t="str">
        <f>"人民币"</f>
        <v>人民币</v>
      </c>
      <c r="F11560" s="2">
        <v>30.941</v>
      </c>
      <c r="G11560" s="2">
        <v>-1037.13</v>
      </c>
      <c r="H11560" s="2">
        <v>-33.52</v>
      </c>
      <c r="I11560" s="2"/>
      <c r="J11560" s="2">
        <v>2057</v>
      </c>
      <c r="K11560" s="2">
        <v>20.57</v>
      </c>
      <c r="L11560" s="2">
        <v>0</v>
      </c>
      <c r="M11560" s="2">
        <v>0</v>
      </c>
      <c r="N11560" s="2" t="str">
        <f>"600611"</f>
        <v>600611</v>
      </c>
      <c r="O11560" s="2" t="str">
        <f>"A453612732"</f>
        <v>A453612732</v>
      </c>
      <c r="P11560" s="2" t="str">
        <f>"3094.13"</f>
        <v>3094.13</v>
      </c>
      <c r="Q11560" s="2">
        <v>28</v>
      </c>
      <c r="R11560" s="2">
        <f>Q11560*C11560</f>
        <v>2800</v>
      </c>
    </row>
    <row r="11561" spans="2:18">
      <c r="B11561" s="2" t="str">
        <f>"中国中车"</f>
        <v>中国中车</v>
      </c>
      <c r="C11561" s="2">
        <v>100</v>
      </c>
      <c r="D11561" s="2">
        <v>100</v>
      </c>
      <c r="E11561" s="2" t="str">
        <f>"人民币"</f>
        <v>人民币</v>
      </c>
      <c r="F11561" s="2">
        <v>26.395</v>
      </c>
      <c r="G11561" s="2">
        <v>-631.5</v>
      </c>
      <c r="H11561" s="2">
        <v>-23.92</v>
      </c>
      <c r="I11561" s="2"/>
      <c r="J11561" s="2">
        <v>2008</v>
      </c>
      <c r="K11561" s="2">
        <v>20.08</v>
      </c>
      <c r="L11561" s="2">
        <v>0</v>
      </c>
      <c r="M11561" s="2">
        <v>100</v>
      </c>
      <c r="N11561" s="2" t="str">
        <f>"601766"</f>
        <v>601766</v>
      </c>
      <c r="O11561" s="2" t="str">
        <f>"A453612732"</f>
        <v>A453612732</v>
      </c>
      <c r="P11561" s="2" t="str">
        <f>"2639.50"</f>
        <v>2639.50</v>
      </c>
      <c r="Q11561" s="2">
        <v>30</v>
      </c>
      <c r="R11561" s="2">
        <f>Q11561*C11561</f>
        <v>3000</v>
      </c>
    </row>
    <row r="11562" spans="2:18">
      <c r="B11562" s="2" t="s">
        <v>8</v>
      </c>
      <c r="C11562" s="2" t="s">
        <v>9</v>
      </c>
      <c r="D11562" s="4" t="s">
        <v>10</v>
      </c>
      <c r="E11562" s="4"/>
      <c r="F11562" s="4"/>
      <c r="G11562" s="2"/>
      <c r="H11562" s="2">
        <f>SUM(H11546:H11561)</f>
        <v>-178.38</v>
      </c>
      <c r="I11562" s="2"/>
      <c r="J11562" s="2"/>
      <c r="K11562" s="2"/>
      <c r="L11562" s="2"/>
      <c r="M11562" s="2"/>
      <c r="N11562" s="2"/>
      <c r="O11562" s="2"/>
      <c r="P11562" s="2"/>
      <c r="Q11562" s="2"/>
      <c r="R11562" s="2">
        <f>SUM(R11546:R11561)</f>
        <v>134800</v>
      </c>
    </row>
    <row r="11563" customFormat="1" spans="4:9">
      <c r="D11563" s="5"/>
      <c r="E11563" s="5"/>
      <c r="F11563" s="5"/>
      <c r="I11563" s="6">
        <v>42257</v>
      </c>
    </row>
    <row r="11564" customFormat="1" spans="11:11">
      <c r="K11564" s="6">
        <f>I11563+1</f>
        <v>42258</v>
      </c>
    </row>
    <row r="11565" customFormat="1" spans="3:12">
      <c r="C11565" t="s">
        <v>11</v>
      </c>
      <c r="L11565" s="7">
        <f ca="1">NOW()</f>
        <v>42259.9654398148</v>
      </c>
    </row>
    <row r="11566" customFormat="1" spans="10:10">
      <c r="J11566" t="e">
        <f>E11558+1</f>
        <v>#VALUE!</v>
      </c>
    </row>
    <row r="11567" customFormat="1" spans="7:7">
      <c r="G11567" t="s">
        <v>12</v>
      </c>
    </row>
    <row r="11568" customFormat="1" spans="6:6">
      <c r="F11568" t="s">
        <v>13</v>
      </c>
    </row>
    <row r="11569" spans="1:17">
      <c r="A11569" s="2" t="str">
        <f>"币种"</f>
        <v>币种</v>
      </c>
      <c r="B11569" s="2" t="str">
        <f>"余额"</f>
        <v>余额</v>
      </c>
      <c r="C11569" s="2" t="str">
        <f>"可用"</f>
        <v>可用</v>
      </c>
      <c r="D11569" s="2" t="str">
        <f>"可取"</f>
        <v>可取</v>
      </c>
      <c r="E11569" s="2" t="str">
        <f>"参考市值"</f>
        <v>参考市值</v>
      </c>
      <c r="F11569" s="2" t="str">
        <f>"资产"</f>
        <v>资产</v>
      </c>
      <c r="G11569" s="2" t="str">
        <f>"盈亏"</f>
        <v>盈亏</v>
      </c>
      <c r="H11569" s="2"/>
      <c r="I11569" s="2"/>
      <c r="J11569" s="2"/>
      <c r="K11569" s="2"/>
      <c r="L11569" s="2"/>
      <c r="M11569" s="2"/>
      <c r="N11569" s="2"/>
      <c r="O11569" s="2"/>
      <c r="P11569" s="2"/>
      <c r="Q11569" s="2"/>
    </row>
    <row r="11570" spans="1:17">
      <c r="A11570" s="2" t="str">
        <f>"人民币"</f>
        <v>人民币</v>
      </c>
      <c r="B11570" s="2" t="str">
        <f>"5508.71"</f>
        <v>5508.71</v>
      </c>
      <c r="C11570" s="2" t="str">
        <f>"138.54"</f>
        <v>138.54</v>
      </c>
      <c r="D11570" s="2" t="str">
        <f>"138.54"</f>
        <v>138.54</v>
      </c>
      <c r="E11570" s="2" t="str">
        <f>"91616.00"</f>
        <v>91616.00</v>
      </c>
      <c r="F11570" s="2" t="str">
        <f>"91754.54"</f>
        <v>91754.54</v>
      </c>
      <c r="G11570" s="2" t="str">
        <f>"-9194.42"</f>
        <v>-9194.42</v>
      </c>
      <c r="H11570" s="2"/>
      <c r="I11570" s="2"/>
      <c r="J11570" s="2"/>
      <c r="K11570" s="2"/>
      <c r="L11570" s="2"/>
      <c r="M11570" s="2"/>
      <c r="N11570" s="2"/>
      <c r="O11570" s="2"/>
      <c r="P11570" s="2"/>
      <c r="Q11570" s="2"/>
    </row>
    <row r="11571" spans="1:17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  <c r="P11571" s="2"/>
      <c r="Q11571" s="8"/>
    </row>
    <row r="11572" spans="1:18">
      <c r="A11572" s="2" t="s">
        <v>0</v>
      </c>
      <c r="B11572" s="2" t="str">
        <f>"证券数量"</f>
        <v>证券数量</v>
      </c>
      <c r="C11572" s="2" t="s">
        <v>1</v>
      </c>
      <c r="D11572" s="2" t="str">
        <f>"价格币种"</f>
        <v>价格币种</v>
      </c>
      <c r="E11572" s="2" t="str">
        <f>"成本价"</f>
        <v>成本价</v>
      </c>
      <c r="F11572" s="2" t="str">
        <f>"浮动盈亏"</f>
        <v>浮动盈亏</v>
      </c>
      <c r="G11572" s="2" t="str">
        <f>"盈亏比例(%)"</f>
        <v>盈亏比例(%)</v>
      </c>
      <c r="H11572" s="2" t="str">
        <f>"折算汇率"</f>
        <v>折算汇率</v>
      </c>
      <c r="I11572" s="2" t="str">
        <f>"最新市值"</f>
        <v>最新市值</v>
      </c>
      <c r="J11572" s="2" t="str">
        <f>"当前价"</f>
        <v>当前价</v>
      </c>
      <c r="K11572" s="2" t="str">
        <f>"今买数量"</f>
        <v>今买数量</v>
      </c>
      <c r="L11572" s="2" t="str">
        <f>"今卖数量"</f>
        <v>今卖数量</v>
      </c>
      <c r="M11572" s="2" t="str">
        <f>"证券代码"</f>
        <v>证券代码</v>
      </c>
      <c r="N11572" s="2" t="str">
        <f>"股东代码"</f>
        <v>股东代码</v>
      </c>
      <c r="O11572" s="2" t="str">
        <f>"成本金额"</f>
        <v>成本金额</v>
      </c>
      <c r="P11572" s="2" t="s">
        <v>2</v>
      </c>
      <c r="Q11572" s="2"/>
      <c r="R11572" s="2" t="s">
        <v>3</v>
      </c>
    </row>
    <row r="11573" spans="1:18">
      <c r="A11573" s="2" t="s">
        <v>4</v>
      </c>
      <c r="B11573" s="9" t="s">
        <v>5</v>
      </c>
      <c r="C11573" s="9" t="s">
        <v>5</v>
      </c>
      <c r="D11573" s="2" t="str">
        <f t="shared" ref="D11573:D11588" si="3450">"人民币"</f>
        <v>人民币</v>
      </c>
      <c r="E11573" s="2">
        <v>19.758</v>
      </c>
      <c r="F11573" s="2">
        <v>-1294.53</v>
      </c>
      <c r="G11573" s="2">
        <v>-8.19</v>
      </c>
      <c r="H11573" s="9" t="s">
        <v>6</v>
      </c>
      <c r="I11573" s="2">
        <v>14512</v>
      </c>
      <c r="J11573" s="2">
        <v>18.14</v>
      </c>
      <c r="K11573" s="2">
        <v>0</v>
      </c>
      <c r="L11573" s="2">
        <v>0</v>
      </c>
      <c r="M11573" s="2" t="str">
        <f>"000936"</f>
        <v>000936</v>
      </c>
      <c r="N11573" s="2" t="str">
        <f t="shared" ref="N11573:N11576" si="3451">"0157472516"</f>
        <v>0157472516</v>
      </c>
      <c r="O11573" s="2" t="str">
        <f>"15806.53"</f>
        <v>15806.53</v>
      </c>
      <c r="P11573" s="2">
        <v>30</v>
      </c>
      <c r="Q11573" s="2">
        <f t="shared" ref="Q11573:Q11588" si="3452">P11573*B11573</f>
        <v>24000</v>
      </c>
      <c r="R11573" s="2">
        <f t="shared" ref="R11573:R11588" si="3453">(Q11573-O11573)/O11573*100</f>
        <v>51.835981711356</v>
      </c>
    </row>
    <row r="11574" spans="1:18">
      <c r="A11574" s="2" t="str">
        <f>"创业板B"</f>
        <v>创业板B</v>
      </c>
      <c r="B11574" s="2">
        <v>10000</v>
      </c>
      <c r="C11574" s="2">
        <v>10000</v>
      </c>
      <c r="D11574" s="2" t="str">
        <f>"人民币"</f>
        <v>人民币</v>
      </c>
      <c r="E11574" s="2">
        <v>1.116</v>
      </c>
      <c r="F11574" s="2">
        <v>-927.5</v>
      </c>
      <c r="G11574" s="2">
        <v>-8.33</v>
      </c>
      <c r="H11574" s="2"/>
      <c r="I11574" s="2">
        <v>10230</v>
      </c>
      <c r="J11574" s="2">
        <v>1.023</v>
      </c>
      <c r="K11574" s="2">
        <v>0</v>
      </c>
      <c r="L11574" s="2">
        <v>0</v>
      </c>
      <c r="M11574" s="2" t="str">
        <f>"150153"</f>
        <v>150153</v>
      </c>
      <c r="N11574" s="2" t="str">
        <f>"0157472516"</f>
        <v>0157472516</v>
      </c>
      <c r="O11574" s="2" t="str">
        <f>"11157.50"</f>
        <v>11157.50</v>
      </c>
      <c r="P11574" s="2">
        <v>1.3</v>
      </c>
      <c r="Q11574" s="2">
        <f>P11574*B11574</f>
        <v>13000</v>
      </c>
      <c r="R11574" s="2">
        <f>(Q11574-O11574)/O11574*100</f>
        <v>16.5135559041004</v>
      </c>
    </row>
    <row r="11575" spans="1:18">
      <c r="A11575" s="2" t="s">
        <v>7</v>
      </c>
      <c r="B11575" s="2">
        <v>600</v>
      </c>
      <c r="C11575" s="2">
        <v>600</v>
      </c>
      <c r="D11575" s="2" t="str">
        <f>"人民币"</f>
        <v>人民币</v>
      </c>
      <c r="E11575" s="2">
        <v>17.548</v>
      </c>
      <c r="F11575" s="2">
        <v>-310.88</v>
      </c>
      <c r="G11575" s="2">
        <v>-2.95</v>
      </c>
      <c r="H11575" s="2"/>
      <c r="I11575" s="2">
        <v>10218</v>
      </c>
      <c r="J11575" s="2">
        <v>17.03</v>
      </c>
      <c r="K11575" s="2">
        <v>0</v>
      </c>
      <c r="L11575" s="2">
        <v>0</v>
      </c>
      <c r="M11575" s="2" t="str">
        <f>"600008"</f>
        <v>600008</v>
      </c>
      <c r="N11575" s="2" t="str">
        <f t="shared" ref="N11575:N11578" si="3454">"A453612732"</f>
        <v>A453612732</v>
      </c>
      <c r="O11575" s="2" t="str">
        <f>"10528.88"</f>
        <v>10528.88</v>
      </c>
      <c r="P11575" s="2">
        <v>25</v>
      </c>
      <c r="Q11575" s="2">
        <f>P11575*B11575</f>
        <v>15000</v>
      </c>
      <c r="R11575" s="2">
        <f>(Q11575-O11575)/O11575*100</f>
        <v>42.4652954540274</v>
      </c>
    </row>
    <row r="11576" spans="1:18">
      <c r="A11576" s="2" t="str">
        <f>"华英农业"</f>
        <v>华英农业</v>
      </c>
      <c r="B11576" s="2">
        <v>600</v>
      </c>
      <c r="C11576" s="2">
        <v>300</v>
      </c>
      <c r="D11576" s="2" t="str">
        <f>"人民币"</f>
        <v>人民币</v>
      </c>
      <c r="E11576" s="2">
        <v>14.948</v>
      </c>
      <c r="F11576" s="2">
        <v>-418.66</v>
      </c>
      <c r="G11576" s="2">
        <v>-4.67</v>
      </c>
      <c r="H11576" s="2"/>
      <c r="I11576" s="2">
        <v>8550</v>
      </c>
      <c r="J11576" s="2">
        <v>14.25</v>
      </c>
      <c r="K11576" s="2">
        <v>300</v>
      </c>
      <c r="L11576" s="2">
        <v>0</v>
      </c>
      <c r="M11576" s="2" t="str">
        <f>"002321"</f>
        <v>002321</v>
      </c>
      <c r="N11576" s="2" t="str">
        <f>"0157472516"</f>
        <v>0157472516</v>
      </c>
      <c r="O11576" s="2" t="str">
        <f>"8968.66"</f>
        <v>8968.66</v>
      </c>
      <c r="P11576" s="2">
        <v>25</v>
      </c>
      <c r="Q11576" s="2">
        <f>P11576*B11576</f>
        <v>15000</v>
      </c>
      <c r="R11576" s="2">
        <f>(Q11576-O11576)/O11576*100</f>
        <v>67.2490650777262</v>
      </c>
    </row>
    <row r="11577" spans="1:18">
      <c r="A11577" s="2" t="str">
        <f>"*ST阳化"</f>
        <v>*ST阳化</v>
      </c>
      <c r="B11577" s="2">
        <v>900</v>
      </c>
      <c r="C11577" s="2">
        <v>600</v>
      </c>
      <c r="D11577" s="2" t="str">
        <f>"人民币"</f>
        <v>人民币</v>
      </c>
      <c r="E11577" s="2">
        <v>7.599</v>
      </c>
      <c r="F11577" s="2">
        <v>-80.2</v>
      </c>
      <c r="G11577" s="2">
        <v>-1.17</v>
      </c>
      <c r="H11577" s="2"/>
      <c r="I11577" s="2">
        <v>6759</v>
      </c>
      <c r="J11577" s="2">
        <v>7.51</v>
      </c>
      <c r="K11577" s="2">
        <v>300</v>
      </c>
      <c r="L11577" s="2">
        <v>0</v>
      </c>
      <c r="M11577" s="2" t="str">
        <f>"600691"</f>
        <v>600691</v>
      </c>
      <c r="N11577" s="2" t="str">
        <f>"A453612732"</f>
        <v>A453612732</v>
      </c>
      <c r="O11577" s="2" t="str">
        <f>"6839.20"</f>
        <v>6839.20</v>
      </c>
      <c r="P11577" s="2">
        <v>11</v>
      </c>
      <c r="Q11577" s="2">
        <f>P11577*B11577</f>
        <v>9900</v>
      </c>
      <c r="R11577" s="2">
        <f>(Q11577-O11577)/O11577*100</f>
        <v>44.7537723710376</v>
      </c>
    </row>
    <row r="11578" spans="1:18">
      <c r="A11578" s="2" t="str">
        <f>"雪峰科技"</f>
        <v>雪峰科技</v>
      </c>
      <c r="B11578" s="2">
        <v>200</v>
      </c>
      <c r="C11578" s="2">
        <v>100</v>
      </c>
      <c r="D11578" s="2" t="str">
        <f>"人民币"</f>
        <v>人民币</v>
      </c>
      <c r="E11578" s="2">
        <v>37.898</v>
      </c>
      <c r="F11578" s="2">
        <v>-1239.59</v>
      </c>
      <c r="G11578" s="2">
        <v>-16.35</v>
      </c>
      <c r="H11578" s="2"/>
      <c r="I11578" s="2">
        <v>6340</v>
      </c>
      <c r="J11578" s="2">
        <v>31.7</v>
      </c>
      <c r="K11578" s="2">
        <v>100</v>
      </c>
      <c r="L11578" s="2">
        <v>0</v>
      </c>
      <c r="M11578" s="2" t="str">
        <f>"603227"</f>
        <v>603227</v>
      </c>
      <c r="N11578" s="2" t="str">
        <f>"A453612732"</f>
        <v>A453612732</v>
      </c>
      <c r="O11578" s="2" t="str">
        <f>"7579.59"</f>
        <v>7579.59</v>
      </c>
      <c r="P11578" s="2">
        <v>42</v>
      </c>
      <c r="Q11578" s="2">
        <f>P11578*B11578</f>
        <v>8400</v>
      </c>
      <c r="R11578" s="2">
        <f>(Q11578-O11578)/O11578*100</f>
        <v>10.8239363870605</v>
      </c>
    </row>
    <row r="11579" spans="1:18">
      <c r="A11579" s="2" t="str">
        <f>"三花股份"</f>
        <v>三花股份</v>
      </c>
      <c r="B11579" s="2">
        <v>400</v>
      </c>
      <c r="C11579" s="2">
        <v>400</v>
      </c>
      <c r="D11579" s="2" t="str">
        <f>"人民币"</f>
        <v>人民币</v>
      </c>
      <c r="E11579" s="2">
        <v>13.737</v>
      </c>
      <c r="F11579" s="2">
        <v>69.25</v>
      </c>
      <c r="G11579" s="2">
        <v>1.26</v>
      </c>
      <c r="H11579" s="2"/>
      <c r="I11579" s="2">
        <v>5564</v>
      </c>
      <c r="J11579" s="2">
        <v>13.91</v>
      </c>
      <c r="K11579" s="2">
        <v>0</v>
      </c>
      <c r="L11579" s="2">
        <v>0</v>
      </c>
      <c r="M11579" s="2" t="str">
        <f>"002050"</f>
        <v>002050</v>
      </c>
      <c r="N11579" s="2" t="str">
        <f t="shared" ref="N11579:N11584" si="3455">"0157472516"</f>
        <v>0157472516</v>
      </c>
      <c r="O11579" s="2" t="str">
        <f>"5494.75"</f>
        <v>5494.75</v>
      </c>
      <c r="P11579" s="2">
        <v>20</v>
      </c>
      <c r="Q11579" s="2">
        <f>P11579*B11579</f>
        <v>8000</v>
      </c>
      <c r="R11579" s="2">
        <f>(Q11579-O11579)/O11579*100</f>
        <v>45.5935210883116</v>
      </c>
    </row>
    <row r="11580" spans="1:18">
      <c r="A11580" s="2" t="str">
        <f>"农 产 品"</f>
        <v>农 产 品</v>
      </c>
      <c r="B11580" s="2">
        <v>200</v>
      </c>
      <c r="C11580" s="2">
        <v>200</v>
      </c>
      <c r="D11580" s="2" t="str">
        <f>"人民币"</f>
        <v>人民币</v>
      </c>
      <c r="E11580" s="2">
        <v>25.665</v>
      </c>
      <c r="F11580" s="2">
        <v>-601</v>
      </c>
      <c r="G11580" s="2">
        <v>-11.71</v>
      </c>
      <c r="H11580" s="2"/>
      <c r="I11580" s="2">
        <v>4532</v>
      </c>
      <c r="J11580" s="2">
        <v>22.66</v>
      </c>
      <c r="K11580" s="2">
        <v>0</v>
      </c>
      <c r="L11580" s="2">
        <v>0</v>
      </c>
      <c r="M11580" s="2" t="str">
        <f>"000061"</f>
        <v>000061</v>
      </c>
      <c r="N11580" s="2" t="str">
        <f>"0157472516"</f>
        <v>0157472516</v>
      </c>
      <c r="O11580" s="2" t="str">
        <f>"5133.00"</f>
        <v>5133.00</v>
      </c>
      <c r="P11580" s="2">
        <v>35</v>
      </c>
      <c r="Q11580" s="2">
        <f>P11580*B11580</f>
        <v>7000</v>
      </c>
      <c r="R11580" s="2">
        <f>(Q11580-O11580)/O11580*100</f>
        <v>36.3724917202416</v>
      </c>
    </row>
    <row r="11581" spans="1:18">
      <c r="A11581" s="2" t="str">
        <f>"北京城建"</f>
        <v>北京城建</v>
      </c>
      <c r="B11581" s="2">
        <v>200</v>
      </c>
      <c r="C11581" s="2">
        <v>200</v>
      </c>
      <c r="D11581" s="2" t="str">
        <f>"人民币"</f>
        <v>人民币</v>
      </c>
      <c r="E11581" s="2">
        <v>24.605</v>
      </c>
      <c r="F11581" s="2">
        <v>-394.99</v>
      </c>
      <c r="G11581" s="2">
        <v>-8.03</v>
      </c>
      <c r="H11581" s="2"/>
      <c r="I11581" s="2">
        <v>4526</v>
      </c>
      <c r="J11581" s="2">
        <v>22.63</v>
      </c>
      <c r="K11581" s="2">
        <v>0</v>
      </c>
      <c r="L11581" s="2">
        <v>0</v>
      </c>
      <c r="M11581" s="2" t="str">
        <f>"600266"</f>
        <v>600266</v>
      </c>
      <c r="N11581" s="2" t="str">
        <f t="shared" ref="N11581:N11583" si="3456">"A453612732"</f>
        <v>A453612732</v>
      </c>
      <c r="O11581" s="2" t="str">
        <f>"4920.99"</f>
        <v>4920.99</v>
      </c>
      <c r="P11581" s="2">
        <v>28</v>
      </c>
      <c r="Q11581" s="2">
        <f>P11581*B11581</f>
        <v>5600</v>
      </c>
      <c r="R11581" s="2">
        <f>(Q11581-O11581)/O11581*100</f>
        <v>13.7982397850839</v>
      </c>
    </row>
    <row r="11582" spans="1:18">
      <c r="A11582" s="2" t="str">
        <f>"上汽集团"</f>
        <v>上汽集团</v>
      </c>
      <c r="B11582" s="2">
        <v>200</v>
      </c>
      <c r="C11582" s="2">
        <v>200</v>
      </c>
      <c r="D11582" s="2" t="str">
        <f>"人民币"</f>
        <v>人民币</v>
      </c>
      <c r="E11582" s="2">
        <v>24.736</v>
      </c>
      <c r="F11582" s="2">
        <v>-449.12</v>
      </c>
      <c r="G11582" s="2">
        <v>-9.08</v>
      </c>
      <c r="H11582" s="2"/>
      <c r="I11582" s="2">
        <v>4498</v>
      </c>
      <c r="J11582" s="2">
        <v>22.49</v>
      </c>
      <c r="K11582" s="2">
        <v>0</v>
      </c>
      <c r="L11582" s="2">
        <v>0</v>
      </c>
      <c r="M11582" s="2" t="str">
        <f>"600104"</f>
        <v>600104</v>
      </c>
      <c r="N11582" s="2" t="str">
        <f>"A453612732"</f>
        <v>A453612732</v>
      </c>
      <c r="O11582" s="2" t="str">
        <f>"4947.12"</f>
        <v>4947.12</v>
      </c>
      <c r="P11582" s="2">
        <v>35</v>
      </c>
      <c r="Q11582" s="2">
        <f>P11582*B11582</f>
        <v>7000</v>
      </c>
      <c r="R11582" s="2">
        <f>(Q11582-O11582)/O11582*100</f>
        <v>41.4964666310904</v>
      </c>
    </row>
    <row r="11583" spans="1:18">
      <c r="A11583" s="2" t="str">
        <f>"中海集运"</f>
        <v>中海集运</v>
      </c>
      <c r="B11583" s="2">
        <v>400</v>
      </c>
      <c r="C11583" s="2">
        <v>400</v>
      </c>
      <c r="D11583" s="2" t="str">
        <f>"人民币"</f>
        <v>人民币</v>
      </c>
      <c r="E11583" s="2">
        <v>9.099</v>
      </c>
      <c r="F11583" s="2">
        <v>-167.68</v>
      </c>
      <c r="G11583" s="2">
        <v>-4.6</v>
      </c>
      <c r="H11583" s="2"/>
      <c r="I11583" s="2">
        <v>3472</v>
      </c>
      <c r="J11583" s="2">
        <v>8.68</v>
      </c>
      <c r="K11583" s="2">
        <v>0</v>
      </c>
      <c r="L11583" s="2">
        <v>0</v>
      </c>
      <c r="M11583" s="2" t="str">
        <f>"601866"</f>
        <v>601866</v>
      </c>
      <c r="N11583" s="2" t="str">
        <f>"A453612732"</f>
        <v>A453612732</v>
      </c>
      <c r="O11583" s="2" t="str">
        <f>"3639.68"</f>
        <v>3639.68</v>
      </c>
      <c r="P11583" s="2">
        <v>12</v>
      </c>
      <c r="Q11583" s="2">
        <f>P11583*B11583</f>
        <v>4800</v>
      </c>
      <c r="R11583" s="2">
        <f>(Q11583-O11583)/O11583*100</f>
        <v>31.8797256901706</v>
      </c>
    </row>
    <row r="11584" spans="1:18">
      <c r="A11584" s="2" t="str">
        <f>"中航军B"</f>
        <v>中航军B</v>
      </c>
      <c r="B11584" s="2">
        <v>3000</v>
      </c>
      <c r="C11584" s="2">
        <v>3000</v>
      </c>
      <c r="D11584" s="2" t="str">
        <f>"人民币"</f>
        <v>人民币</v>
      </c>
      <c r="E11584" s="2">
        <v>0.972</v>
      </c>
      <c r="F11584" s="2">
        <v>-62</v>
      </c>
      <c r="G11584" s="2">
        <v>-2.16</v>
      </c>
      <c r="H11584" s="2"/>
      <c r="I11584" s="2">
        <v>2853</v>
      </c>
      <c r="J11584" s="2">
        <v>0.951</v>
      </c>
      <c r="K11584" s="2">
        <v>0</v>
      </c>
      <c r="L11584" s="2">
        <v>0</v>
      </c>
      <c r="M11584" s="2" t="str">
        <f>"150222"</f>
        <v>150222</v>
      </c>
      <c r="N11584" s="2" t="str">
        <f>"0157472516"</f>
        <v>0157472516</v>
      </c>
      <c r="O11584" s="2" t="str">
        <f>"2915.00"</f>
        <v>2915.00</v>
      </c>
      <c r="P11584" s="2">
        <v>1.1</v>
      </c>
      <c r="Q11584" s="2">
        <f>P11584*B11584</f>
        <v>3300</v>
      </c>
      <c r="R11584" s="2">
        <f>(Q11584-O11584)/O11584*100</f>
        <v>13.2075471698113</v>
      </c>
    </row>
    <row r="11585" spans="1:18">
      <c r="A11585" s="2" t="str">
        <f>"华贸物流"</f>
        <v>华贸物流</v>
      </c>
      <c r="B11585" s="2">
        <v>200</v>
      </c>
      <c r="C11585" s="2">
        <v>200</v>
      </c>
      <c r="D11585" s="2" t="str">
        <f>"人民币"</f>
        <v>人民币</v>
      </c>
      <c r="E11585" s="2">
        <v>16.576</v>
      </c>
      <c r="F11585" s="2">
        <v>-473.12</v>
      </c>
      <c r="G11585" s="2">
        <v>-14.27</v>
      </c>
      <c r="H11585" s="2"/>
      <c r="I11585" s="2">
        <v>2842</v>
      </c>
      <c r="J11585" s="2">
        <v>14.21</v>
      </c>
      <c r="K11585" s="2">
        <v>0</v>
      </c>
      <c r="L11585" s="2">
        <v>0</v>
      </c>
      <c r="M11585" s="2" t="str">
        <f>"603128"</f>
        <v>603128</v>
      </c>
      <c r="N11585" s="2" t="str">
        <f t="shared" ref="N11585:N11588" si="3457">"A453612732"</f>
        <v>A453612732</v>
      </c>
      <c r="O11585" s="2" t="str">
        <f>"3315.12"</f>
        <v>3315.12</v>
      </c>
      <c r="P11585" s="2">
        <v>20</v>
      </c>
      <c r="Q11585" s="2">
        <f>P11585*B11585</f>
        <v>4000</v>
      </c>
      <c r="R11585" s="2">
        <f>(Q11585-O11585)/O11585*100</f>
        <v>20.6592823185888</v>
      </c>
    </row>
    <row r="11586" spans="1:18">
      <c r="A11586" s="2" t="str">
        <f>"盛达矿业"</f>
        <v>盛达矿业</v>
      </c>
      <c r="B11586" s="2">
        <v>100</v>
      </c>
      <c r="C11586" s="2">
        <v>100</v>
      </c>
      <c r="D11586" s="2" t="str">
        <f>"人民币"</f>
        <v>人民币</v>
      </c>
      <c r="E11586" s="2">
        <v>38.308</v>
      </c>
      <c r="F11586" s="2">
        <v>-1175.77</v>
      </c>
      <c r="G11586" s="2">
        <v>-30.69</v>
      </c>
      <c r="H11586" s="2"/>
      <c r="I11586" s="2">
        <v>2655</v>
      </c>
      <c r="J11586" s="2">
        <v>26.55</v>
      </c>
      <c r="K11586" s="2">
        <v>0</v>
      </c>
      <c r="L11586" s="2">
        <v>100</v>
      </c>
      <c r="M11586" s="2" t="str">
        <f>"000603"</f>
        <v>000603</v>
      </c>
      <c r="N11586" s="2" t="str">
        <f>"0157472516"</f>
        <v>0157472516</v>
      </c>
      <c r="O11586" s="2" t="str">
        <f>"3830.77"</f>
        <v>3830.77</v>
      </c>
      <c r="P11586" s="2">
        <v>40</v>
      </c>
      <c r="Q11586" s="2">
        <f>P11586*B11586</f>
        <v>4000</v>
      </c>
      <c r="R11586" s="2">
        <f>(Q11586-O11586)/O11586*100</f>
        <v>4.41764971533138</v>
      </c>
    </row>
    <row r="11587" spans="1:18">
      <c r="A11587" s="2" t="str">
        <f>"大众交通"</f>
        <v>大众交通</v>
      </c>
      <c r="B11587" s="2">
        <v>100</v>
      </c>
      <c r="C11587" s="2">
        <v>100</v>
      </c>
      <c r="D11587" s="2" t="str">
        <f>"人民币"</f>
        <v>人民币</v>
      </c>
      <c r="E11587" s="2">
        <v>30.941</v>
      </c>
      <c r="F11587" s="2">
        <v>-1037.13</v>
      </c>
      <c r="G11587" s="2">
        <v>-33.52</v>
      </c>
      <c r="H11587" s="2"/>
      <c r="I11587" s="2">
        <v>2057</v>
      </c>
      <c r="J11587" s="2">
        <v>20.57</v>
      </c>
      <c r="K11587" s="2">
        <v>0</v>
      </c>
      <c r="L11587" s="2">
        <v>0</v>
      </c>
      <c r="M11587" s="2" t="str">
        <f>"600611"</f>
        <v>600611</v>
      </c>
      <c r="N11587" s="2" t="str">
        <f>"A453612732"</f>
        <v>A453612732</v>
      </c>
      <c r="O11587" s="2" t="str">
        <f>"3094.13"</f>
        <v>3094.13</v>
      </c>
      <c r="P11587" s="2">
        <v>28</v>
      </c>
      <c r="Q11587" s="2">
        <f>P11587*B11587</f>
        <v>2800</v>
      </c>
      <c r="R11587" s="2">
        <f>(Q11587-O11587)/O11587*100</f>
        <v>-9.50606470962759</v>
      </c>
    </row>
    <row r="11588" spans="1:18">
      <c r="A11588" s="2" t="str">
        <f>"中国中车"</f>
        <v>中国中车</v>
      </c>
      <c r="B11588" s="2">
        <v>100</v>
      </c>
      <c r="C11588" s="2">
        <v>100</v>
      </c>
      <c r="D11588" s="2" t="str">
        <f>"人民币"</f>
        <v>人民币</v>
      </c>
      <c r="E11588" s="2">
        <v>26.395</v>
      </c>
      <c r="F11588" s="2">
        <v>-631.5</v>
      </c>
      <c r="G11588" s="2">
        <v>-23.92</v>
      </c>
      <c r="H11588" s="2"/>
      <c r="I11588" s="2">
        <v>2008</v>
      </c>
      <c r="J11588" s="2">
        <v>20.08</v>
      </c>
      <c r="K11588" s="2">
        <v>0</v>
      </c>
      <c r="L11588" s="2">
        <v>100</v>
      </c>
      <c r="M11588" s="2" t="str">
        <f>"601766"</f>
        <v>601766</v>
      </c>
      <c r="N11588" s="2" t="str">
        <f>"A453612732"</f>
        <v>A453612732</v>
      </c>
      <c r="O11588" s="2" t="str">
        <f>"2639.50"</f>
        <v>2639.50</v>
      </c>
      <c r="P11588" s="2">
        <v>30</v>
      </c>
      <c r="Q11588" s="2">
        <f>P11588*B11588</f>
        <v>3000</v>
      </c>
      <c r="R11588" s="2">
        <f>(Q11588-O11588)/O11588*100</f>
        <v>13.6578897518469</v>
      </c>
    </row>
    <row r="11589" spans="1:18">
      <c r="A11589" s="2" t="s">
        <v>8</v>
      </c>
      <c r="B11589" s="2" t="s">
        <v>9</v>
      </c>
      <c r="C11589" s="4" t="s">
        <v>10</v>
      </c>
      <c r="D11589" s="4"/>
      <c r="E11589" s="4"/>
      <c r="F11589" s="2"/>
      <c r="G11589" s="2">
        <f>SUM(G11573:G11588)</f>
        <v>-178.38</v>
      </c>
      <c r="H11589" s="2"/>
      <c r="I11589" s="2"/>
      <c r="J11589" s="2"/>
      <c r="K11589" s="2"/>
      <c r="L11589" s="2"/>
      <c r="M11589" s="2"/>
      <c r="N11589" s="2"/>
      <c r="O11589" s="2"/>
      <c r="P11589" s="2"/>
      <c r="Q11589" s="2">
        <f>SUM(Q11573:Q11588)</f>
        <v>134800</v>
      </c>
      <c r="R11589" s="2"/>
    </row>
    <row r="11590" customFormat="1" spans="3:8">
      <c r="C11590" s="5"/>
      <c r="D11590" s="5"/>
      <c r="E11590" s="5"/>
      <c r="H11590" s="6">
        <v>42257</v>
      </c>
    </row>
    <row r="11591" customFormat="1" spans="10:10">
      <c r="J11591" s="6">
        <f>H11590+1</f>
        <v>42258</v>
      </c>
    </row>
    <row r="11592" customFormat="1" spans="2:11">
      <c r="B11592" t="s">
        <v>11</v>
      </c>
      <c r="K11592" s="7">
        <f ca="1">NOW()</f>
        <v>42259.9654398148</v>
      </c>
    </row>
    <row r="11593" customFormat="1" spans="9:9">
      <c r="I11593" t="e">
        <f>D11585+1</f>
        <v>#VALUE!</v>
      </c>
    </row>
    <row r="11594" customFormat="1"/>
    <row r="11595" spans="1:18">
      <c r="A11595" s="2" t="s">
        <v>0</v>
      </c>
      <c r="B11595" s="2" t="str">
        <f>"证券数量"</f>
        <v>证券数量</v>
      </c>
      <c r="C11595" s="2" t="s">
        <v>1</v>
      </c>
      <c r="D11595" s="2" t="str">
        <f>"价格币种"</f>
        <v>价格币种</v>
      </c>
      <c r="E11595" s="2" t="str">
        <f>"成本价"</f>
        <v>成本价</v>
      </c>
      <c r="F11595" s="2" t="str">
        <f>"浮动盈亏"</f>
        <v>浮动盈亏</v>
      </c>
      <c r="G11595" s="2" t="str">
        <f>"盈亏比例(%)"</f>
        <v>盈亏比例(%)</v>
      </c>
      <c r="H11595" s="2" t="str">
        <f>"折算汇率"</f>
        <v>折算汇率</v>
      </c>
      <c r="I11595" s="2" t="str">
        <f>"最新市值"</f>
        <v>最新市值</v>
      </c>
      <c r="J11595" s="2" t="str">
        <f>"当前价"</f>
        <v>当前价</v>
      </c>
      <c r="K11595" s="2" t="str">
        <f>"今买数量"</f>
        <v>今买数量</v>
      </c>
      <c r="L11595" s="2" t="str">
        <f>"今卖数量"</f>
        <v>今卖数量</v>
      </c>
      <c r="M11595" s="2" t="str">
        <f>"证券代码"</f>
        <v>证券代码</v>
      </c>
      <c r="N11595" s="2" t="str">
        <f>"股东代码"</f>
        <v>股东代码</v>
      </c>
      <c r="O11595" s="2" t="str">
        <f>"成本金额"</f>
        <v>成本金额</v>
      </c>
      <c r="P11595" s="2" t="s">
        <v>2</v>
      </c>
      <c r="Q11595" s="2"/>
      <c r="R11595" s="2" t="s">
        <v>3</v>
      </c>
    </row>
    <row r="11596" spans="1:18">
      <c r="A11596" s="2" t="s">
        <v>4</v>
      </c>
      <c r="B11596" s="9" t="s">
        <v>5</v>
      </c>
      <c r="C11596" s="9" t="s">
        <v>5</v>
      </c>
      <c r="D11596" s="2" t="str">
        <f t="shared" ref="D11596:D11611" si="3458">"人民币"</f>
        <v>人民币</v>
      </c>
      <c r="E11596" s="2">
        <v>19.758</v>
      </c>
      <c r="F11596" s="2">
        <v>-1294.53</v>
      </c>
      <c r="G11596" s="2">
        <v>-8.19</v>
      </c>
      <c r="H11596" s="9" t="s">
        <v>6</v>
      </c>
      <c r="I11596" s="2">
        <v>14512</v>
      </c>
      <c r="J11596" s="2">
        <v>18.14</v>
      </c>
      <c r="K11596" s="2">
        <v>0</v>
      </c>
      <c r="L11596" s="2">
        <v>0</v>
      </c>
      <c r="M11596" s="2" t="str">
        <f>"000936"</f>
        <v>000936</v>
      </c>
      <c r="N11596" s="2" t="str">
        <f t="shared" ref="N11596:N11599" si="3459">"0157472516"</f>
        <v>0157472516</v>
      </c>
      <c r="O11596" s="2" t="str">
        <f>"15806.53"</f>
        <v>15806.53</v>
      </c>
      <c r="P11596" s="2">
        <v>30</v>
      </c>
      <c r="Q11596" s="2">
        <f t="shared" ref="Q11596:Q11611" si="3460">P11596*B11596</f>
        <v>24000</v>
      </c>
      <c r="R11596" s="2">
        <f t="shared" ref="R11596:R11611" si="3461">(Q11596-O11596)/O11596*100</f>
        <v>51.835981711356</v>
      </c>
    </row>
    <row r="11597" spans="1:18">
      <c r="A11597" s="2" t="str">
        <f>"创业板B"</f>
        <v>创业板B</v>
      </c>
      <c r="B11597" s="2">
        <v>10000</v>
      </c>
      <c r="C11597" s="2">
        <v>10000</v>
      </c>
      <c r="D11597" s="2" t="str">
        <f>"人民币"</f>
        <v>人民币</v>
      </c>
      <c r="E11597" s="2">
        <v>1.116</v>
      </c>
      <c r="F11597" s="2">
        <v>-927.5</v>
      </c>
      <c r="G11597" s="2">
        <v>-8.33</v>
      </c>
      <c r="H11597" s="2"/>
      <c r="I11597" s="2">
        <v>10230</v>
      </c>
      <c r="J11597" s="2">
        <v>1.023</v>
      </c>
      <c r="K11597" s="2">
        <v>0</v>
      </c>
      <c r="L11597" s="2">
        <v>0</v>
      </c>
      <c r="M11597" s="2" t="str">
        <f>"150153"</f>
        <v>150153</v>
      </c>
      <c r="N11597" s="2" t="str">
        <f>"0157472516"</f>
        <v>0157472516</v>
      </c>
      <c r="O11597" s="2" t="str">
        <f>"11157.50"</f>
        <v>11157.50</v>
      </c>
      <c r="P11597" s="2">
        <v>1.3</v>
      </c>
      <c r="Q11597" s="2">
        <f>P11597*B11597</f>
        <v>13000</v>
      </c>
      <c r="R11597" s="2">
        <f>(Q11597-O11597)/O11597*100</f>
        <v>16.5135559041004</v>
      </c>
    </row>
    <row r="11598" spans="1:18">
      <c r="A11598" s="2" t="s">
        <v>7</v>
      </c>
      <c r="B11598" s="2">
        <v>600</v>
      </c>
      <c r="C11598" s="2">
        <v>600</v>
      </c>
      <c r="D11598" s="2" t="str">
        <f>"人民币"</f>
        <v>人民币</v>
      </c>
      <c r="E11598" s="2">
        <v>17.548</v>
      </c>
      <c r="F11598" s="2">
        <v>-310.88</v>
      </c>
      <c r="G11598" s="2">
        <v>-2.95</v>
      </c>
      <c r="H11598" s="2"/>
      <c r="I11598" s="2">
        <v>10218</v>
      </c>
      <c r="J11598" s="2">
        <v>17.03</v>
      </c>
      <c r="K11598" s="2">
        <v>0</v>
      </c>
      <c r="L11598" s="2">
        <v>0</v>
      </c>
      <c r="M11598" s="2" t="str">
        <f>"600008"</f>
        <v>600008</v>
      </c>
      <c r="N11598" s="2" t="str">
        <f t="shared" ref="N11598:N11601" si="3462">"A453612732"</f>
        <v>A453612732</v>
      </c>
      <c r="O11598" s="2" t="str">
        <f>"10528.88"</f>
        <v>10528.88</v>
      </c>
      <c r="P11598" s="2">
        <v>25</v>
      </c>
      <c r="Q11598" s="2">
        <f>P11598*B11598</f>
        <v>15000</v>
      </c>
      <c r="R11598" s="2">
        <f>(Q11598-O11598)/O11598*100</f>
        <v>42.4652954540274</v>
      </c>
    </row>
    <row r="11599" spans="1:18">
      <c r="A11599" s="2" t="str">
        <f>"华英农业"</f>
        <v>华英农业</v>
      </c>
      <c r="B11599" s="2">
        <v>600</v>
      </c>
      <c r="C11599" s="2">
        <v>300</v>
      </c>
      <c r="D11599" s="2" t="str">
        <f>"人民币"</f>
        <v>人民币</v>
      </c>
      <c r="E11599" s="2">
        <v>14.948</v>
      </c>
      <c r="F11599" s="2">
        <v>-418.66</v>
      </c>
      <c r="G11599" s="2">
        <v>-4.67</v>
      </c>
      <c r="H11599" s="2"/>
      <c r="I11599" s="2">
        <v>8550</v>
      </c>
      <c r="J11599" s="2">
        <v>14.25</v>
      </c>
      <c r="K11599" s="2">
        <v>300</v>
      </c>
      <c r="L11599" s="2">
        <v>0</v>
      </c>
      <c r="M11599" s="2" t="str">
        <f>"002321"</f>
        <v>002321</v>
      </c>
      <c r="N11599" s="2" t="str">
        <f>"0157472516"</f>
        <v>0157472516</v>
      </c>
      <c r="O11599" s="2" t="str">
        <f>"8968.66"</f>
        <v>8968.66</v>
      </c>
      <c r="P11599" s="2">
        <v>25</v>
      </c>
      <c r="Q11599" s="2">
        <f>P11599*B11599</f>
        <v>15000</v>
      </c>
      <c r="R11599" s="2">
        <f>(Q11599-O11599)/O11599*100</f>
        <v>67.2490650777262</v>
      </c>
    </row>
    <row r="11600" spans="1:18">
      <c r="A11600" s="2" t="str">
        <f>"*ST阳化"</f>
        <v>*ST阳化</v>
      </c>
      <c r="B11600" s="2">
        <v>900</v>
      </c>
      <c r="C11600" s="2">
        <v>600</v>
      </c>
      <c r="D11600" s="2" t="str">
        <f>"人民币"</f>
        <v>人民币</v>
      </c>
      <c r="E11600" s="2">
        <v>7.599</v>
      </c>
      <c r="F11600" s="2">
        <v>-80.2</v>
      </c>
      <c r="G11600" s="2">
        <v>-1.17</v>
      </c>
      <c r="H11600" s="2"/>
      <c r="I11600" s="2">
        <v>6759</v>
      </c>
      <c r="J11600" s="2">
        <v>7.51</v>
      </c>
      <c r="K11600" s="2">
        <v>300</v>
      </c>
      <c r="L11600" s="2">
        <v>0</v>
      </c>
      <c r="M11600" s="2" t="str">
        <f>"600691"</f>
        <v>600691</v>
      </c>
      <c r="N11600" s="2" t="str">
        <f>"A453612732"</f>
        <v>A453612732</v>
      </c>
      <c r="O11600" s="2" t="str">
        <f>"6839.20"</f>
        <v>6839.20</v>
      </c>
      <c r="P11600" s="2">
        <v>11</v>
      </c>
      <c r="Q11600" s="2">
        <f>P11600*B11600</f>
        <v>9900</v>
      </c>
      <c r="R11600" s="2">
        <f>(Q11600-O11600)/O11600*100</f>
        <v>44.7537723710376</v>
      </c>
    </row>
    <row r="11601" spans="1:18">
      <c r="A11601" s="2" t="str">
        <f>"雪峰科技"</f>
        <v>雪峰科技</v>
      </c>
      <c r="B11601" s="2">
        <v>200</v>
      </c>
      <c r="C11601" s="2">
        <v>100</v>
      </c>
      <c r="D11601" s="2" t="str">
        <f>"人民币"</f>
        <v>人民币</v>
      </c>
      <c r="E11601" s="2">
        <v>37.898</v>
      </c>
      <c r="F11601" s="2">
        <v>-1239.59</v>
      </c>
      <c r="G11601" s="2">
        <v>-16.35</v>
      </c>
      <c r="H11601" s="2"/>
      <c r="I11601" s="2">
        <v>6340</v>
      </c>
      <c r="J11601" s="2">
        <v>31.7</v>
      </c>
      <c r="K11601" s="2">
        <v>100</v>
      </c>
      <c r="L11601" s="2">
        <v>0</v>
      </c>
      <c r="M11601" s="2" t="str">
        <f>"603227"</f>
        <v>603227</v>
      </c>
      <c r="N11601" s="2" t="str">
        <f>"A453612732"</f>
        <v>A453612732</v>
      </c>
      <c r="O11601" s="2" t="str">
        <f>"7579.59"</f>
        <v>7579.59</v>
      </c>
      <c r="P11601" s="2">
        <v>42</v>
      </c>
      <c r="Q11601" s="2">
        <f>P11601*B11601</f>
        <v>8400</v>
      </c>
      <c r="R11601" s="2">
        <f>(Q11601-O11601)/O11601*100</f>
        <v>10.8239363870605</v>
      </c>
    </row>
    <row r="11602" spans="1:18">
      <c r="A11602" s="2" t="str">
        <f>"三花股份"</f>
        <v>三花股份</v>
      </c>
      <c r="B11602" s="2">
        <v>400</v>
      </c>
      <c r="C11602" s="2">
        <v>400</v>
      </c>
      <c r="D11602" s="2" t="str">
        <f>"人民币"</f>
        <v>人民币</v>
      </c>
      <c r="E11602" s="2">
        <v>13.737</v>
      </c>
      <c r="F11602" s="2">
        <v>69.25</v>
      </c>
      <c r="G11602" s="2">
        <v>1.26</v>
      </c>
      <c r="H11602" s="2"/>
      <c r="I11602" s="2">
        <v>5564</v>
      </c>
      <c r="J11602" s="2">
        <v>13.91</v>
      </c>
      <c r="K11602" s="2">
        <v>0</v>
      </c>
      <c r="L11602" s="2">
        <v>0</v>
      </c>
      <c r="M11602" s="2" t="str">
        <f>"002050"</f>
        <v>002050</v>
      </c>
      <c r="N11602" s="2" t="str">
        <f t="shared" ref="N11602:N11607" si="3463">"0157472516"</f>
        <v>0157472516</v>
      </c>
      <c r="O11602" s="2" t="str">
        <f>"5494.75"</f>
        <v>5494.75</v>
      </c>
      <c r="P11602" s="2">
        <v>20</v>
      </c>
      <c r="Q11602" s="2">
        <f>P11602*B11602</f>
        <v>8000</v>
      </c>
      <c r="R11602" s="2">
        <f>(Q11602-O11602)/O11602*100</f>
        <v>45.5935210883116</v>
      </c>
    </row>
    <row r="11603" spans="1:18">
      <c r="A11603" s="2" t="str">
        <f>"农 产 品"</f>
        <v>农 产 品</v>
      </c>
      <c r="B11603" s="2">
        <v>200</v>
      </c>
      <c r="C11603" s="2">
        <v>200</v>
      </c>
      <c r="D11603" s="2" t="str">
        <f>"人民币"</f>
        <v>人民币</v>
      </c>
      <c r="E11603" s="2">
        <v>25.665</v>
      </c>
      <c r="F11603" s="2">
        <v>-601</v>
      </c>
      <c r="G11603" s="2">
        <v>-11.71</v>
      </c>
      <c r="H11603" s="2"/>
      <c r="I11603" s="2">
        <v>4532</v>
      </c>
      <c r="J11603" s="2">
        <v>22.66</v>
      </c>
      <c r="K11603" s="2">
        <v>0</v>
      </c>
      <c r="L11603" s="2">
        <v>0</v>
      </c>
      <c r="M11603" s="2" t="str">
        <f>"000061"</f>
        <v>000061</v>
      </c>
      <c r="N11603" s="2" t="str">
        <f>"0157472516"</f>
        <v>0157472516</v>
      </c>
      <c r="O11603" s="2" t="str">
        <f>"5133.00"</f>
        <v>5133.00</v>
      </c>
      <c r="P11603" s="2">
        <v>35</v>
      </c>
      <c r="Q11603" s="2">
        <f>P11603*B11603</f>
        <v>7000</v>
      </c>
      <c r="R11603" s="2">
        <f>(Q11603-O11603)/O11603*100</f>
        <v>36.3724917202416</v>
      </c>
    </row>
    <row r="11604" spans="1:18">
      <c r="A11604" s="2" t="str">
        <f>"北京城建"</f>
        <v>北京城建</v>
      </c>
      <c r="B11604" s="2">
        <v>200</v>
      </c>
      <c r="C11604" s="2">
        <v>200</v>
      </c>
      <c r="D11604" s="2" t="str">
        <f>"人民币"</f>
        <v>人民币</v>
      </c>
      <c r="E11604" s="2">
        <v>24.605</v>
      </c>
      <c r="F11604" s="2">
        <v>-394.99</v>
      </c>
      <c r="G11604" s="2">
        <v>-8.03</v>
      </c>
      <c r="H11604" s="2"/>
      <c r="I11604" s="2">
        <v>4526</v>
      </c>
      <c r="J11604" s="2">
        <v>22.63</v>
      </c>
      <c r="K11604" s="2">
        <v>0</v>
      </c>
      <c r="L11604" s="2">
        <v>0</v>
      </c>
      <c r="M11604" s="2" t="str">
        <f>"600266"</f>
        <v>600266</v>
      </c>
      <c r="N11604" s="2" t="str">
        <f t="shared" ref="N11604:N11606" si="3464">"A453612732"</f>
        <v>A453612732</v>
      </c>
      <c r="O11604" s="2" t="str">
        <f>"4920.99"</f>
        <v>4920.99</v>
      </c>
      <c r="P11604" s="2">
        <v>28</v>
      </c>
      <c r="Q11604" s="2">
        <f>P11604*B11604</f>
        <v>5600</v>
      </c>
      <c r="R11604" s="2">
        <f>(Q11604-O11604)/O11604*100</f>
        <v>13.7982397850839</v>
      </c>
    </row>
    <row r="11605" spans="1:18">
      <c r="A11605" s="2" t="str">
        <f>"上汽集团"</f>
        <v>上汽集团</v>
      </c>
      <c r="B11605" s="2">
        <v>200</v>
      </c>
      <c r="C11605" s="2">
        <v>200</v>
      </c>
      <c r="D11605" s="2" t="str">
        <f>"人民币"</f>
        <v>人民币</v>
      </c>
      <c r="E11605" s="2">
        <v>24.736</v>
      </c>
      <c r="F11605" s="2">
        <v>-449.12</v>
      </c>
      <c r="G11605" s="2">
        <v>-9.08</v>
      </c>
      <c r="H11605" s="2"/>
      <c r="I11605" s="2">
        <v>4498</v>
      </c>
      <c r="J11605" s="2">
        <v>22.49</v>
      </c>
      <c r="K11605" s="2">
        <v>0</v>
      </c>
      <c r="L11605" s="2">
        <v>0</v>
      </c>
      <c r="M11605" s="2" t="str">
        <f>"600104"</f>
        <v>600104</v>
      </c>
      <c r="N11605" s="2" t="str">
        <f>"A453612732"</f>
        <v>A453612732</v>
      </c>
      <c r="O11605" s="2" t="str">
        <f>"4947.12"</f>
        <v>4947.12</v>
      </c>
      <c r="P11605" s="2">
        <v>35</v>
      </c>
      <c r="Q11605" s="2">
        <f>P11605*B11605</f>
        <v>7000</v>
      </c>
      <c r="R11605" s="2">
        <f>(Q11605-O11605)/O11605*100</f>
        <v>41.4964666310904</v>
      </c>
    </row>
    <row r="11606" spans="1:18">
      <c r="A11606" s="2" t="str">
        <f>"中海集运"</f>
        <v>中海集运</v>
      </c>
      <c r="B11606" s="2">
        <v>400</v>
      </c>
      <c r="C11606" s="2">
        <v>400</v>
      </c>
      <c r="D11606" s="2" t="str">
        <f>"人民币"</f>
        <v>人民币</v>
      </c>
      <c r="E11606" s="2">
        <v>9.099</v>
      </c>
      <c r="F11606" s="2">
        <v>-167.68</v>
      </c>
      <c r="G11606" s="2">
        <v>-4.6</v>
      </c>
      <c r="H11606" s="2"/>
      <c r="I11606" s="2">
        <v>3472</v>
      </c>
      <c r="J11606" s="2">
        <v>8.68</v>
      </c>
      <c r="K11606" s="2">
        <v>0</v>
      </c>
      <c r="L11606" s="2">
        <v>0</v>
      </c>
      <c r="M11606" s="2" t="str">
        <f>"601866"</f>
        <v>601866</v>
      </c>
      <c r="N11606" s="2" t="str">
        <f>"A453612732"</f>
        <v>A453612732</v>
      </c>
      <c r="O11606" s="2" t="str">
        <f>"3639.68"</f>
        <v>3639.68</v>
      </c>
      <c r="P11606" s="2">
        <v>12</v>
      </c>
      <c r="Q11606" s="2">
        <f>P11606*B11606</f>
        <v>4800</v>
      </c>
      <c r="R11606" s="2">
        <f>(Q11606-O11606)/O11606*100</f>
        <v>31.8797256901706</v>
      </c>
    </row>
    <row r="11607" spans="1:18">
      <c r="A11607" s="2" t="str">
        <f>"中航军B"</f>
        <v>中航军B</v>
      </c>
      <c r="B11607" s="2">
        <v>3000</v>
      </c>
      <c r="C11607" s="2">
        <v>3000</v>
      </c>
      <c r="D11607" s="2" t="str">
        <f>"人民币"</f>
        <v>人民币</v>
      </c>
      <c r="E11607" s="2">
        <v>0.972</v>
      </c>
      <c r="F11607" s="2">
        <v>-62</v>
      </c>
      <c r="G11607" s="2">
        <v>-2.16</v>
      </c>
      <c r="H11607" s="2"/>
      <c r="I11607" s="2">
        <v>2853</v>
      </c>
      <c r="J11607" s="2">
        <v>0.951</v>
      </c>
      <c r="K11607" s="2">
        <v>0</v>
      </c>
      <c r="L11607" s="2">
        <v>0</v>
      </c>
      <c r="M11607" s="2" t="str">
        <f>"150222"</f>
        <v>150222</v>
      </c>
      <c r="N11607" s="2" t="str">
        <f>"0157472516"</f>
        <v>0157472516</v>
      </c>
      <c r="O11607" s="2" t="str">
        <f>"2915.00"</f>
        <v>2915.00</v>
      </c>
      <c r="P11607" s="2">
        <v>1.1</v>
      </c>
      <c r="Q11607" s="2">
        <f>P11607*B11607</f>
        <v>3300</v>
      </c>
      <c r="R11607" s="2">
        <f>(Q11607-O11607)/O11607*100</f>
        <v>13.2075471698113</v>
      </c>
    </row>
    <row r="11608" spans="1:18">
      <c r="A11608" s="2" t="str">
        <f>"华贸物流"</f>
        <v>华贸物流</v>
      </c>
      <c r="B11608" s="2">
        <v>200</v>
      </c>
      <c r="C11608" s="2">
        <v>200</v>
      </c>
      <c r="D11608" s="2" t="str">
        <f>"人民币"</f>
        <v>人民币</v>
      </c>
      <c r="E11608" s="2">
        <v>16.576</v>
      </c>
      <c r="F11608" s="2">
        <v>-473.12</v>
      </c>
      <c r="G11608" s="2">
        <v>-14.27</v>
      </c>
      <c r="H11608" s="2"/>
      <c r="I11608" s="2">
        <v>2842</v>
      </c>
      <c r="J11608" s="2">
        <v>14.21</v>
      </c>
      <c r="K11608" s="2">
        <v>0</v>
      </c>
      <c r="L11608" s="2">
        <v>0</v>
      </c>
      <c r="M11608" s="2" t="str">
        <f>"603128"</f>
        <v>603128</v>
      </c>
      <c r="N11608" s="2" t="str">
        <f t="shared" ref="N11608:N11611" si="3465">"A453612732"</f>
        <v>A453612732</v>
      </c>
      <c r="O11608" s="2" t="str">
        <f>"3315.12"</f>
        <v>3315.12</v>
      </c>
      <c r="P11608" s="2">
        <v>20</v>
      </c>
      <c r="Q11608" s="2">
        <f>P11608*B11608</f>
        <v>4000</v>
      </c>
      <c r="R11608" s="2">
        <f>(Q11608-O11608)/O11608*100</f>
        <v>20.6592823185888</v>
      </c>
    </row>
    <row r="11609" spans="1:18">
      <c r="A11609" s="2" t="str">
        <f>"盛达矿业"</f>
        <v>盛达矿业</v>
      </c>
      <c r="B11609" s="2">
        <v>100</v>
      </c>
      <c r="C11609" s="2">
        <v>100</v>
      </c>
      <c r="D11609" s="2" t="str">
        <f>"人民币"</f>
        <v>人民币</v>
      </c>
      <c r="E11609" s="2">
        <v>38.308</v>
      </c>
      <c r="F11609" s="2">
        <v>-1175.77</v>
      </c>
      <c r="G11609" s="2">
        <v>-30.69</v>
      </c>
      <c r="H11609" s="2"/>
      <c r="I11609" s="2">
        <v>2655</v>
      </c>
      <c r="J11609" s="2">
        <v>26.55</v>
      </c>
      <c r="K11609" s="2">
        <v>0</v>
      </c>
      <c r="L11609" s="2">
        <v>100</v>
      </c>
      <c r="M11609" s="2" t="str">
        <f>"000603"</f>
        <v>000603</v>
      </c>
      <c r="N11609" s="2" t="str">
        <f>"0157472516"</f>
        <v>0157472516</v>
      </c>
      <c r="O11609" s="2" t="str">
        <f>"3830.77"</f>
        <v>3830.77</v>
      </c>
      <c r="P11609" s="2">
        <v>40</v>
      </c>
      <c r="Q11609" s="2">
        <f>P11609*B11609</f>
        <v>4000</v>
      </c>
      <c r="R11609" s="2">
        <f>(Q11609-O11609)/O11609*100</f>
        <v>4.41764971533138</v>
      </c>
    </row>
    <row r="11610" spans="1:18">
      <c r="A11610" s="2" t="str">
        <f>"大众交通"</f>
        <v>大众交通</v>
      </c>
      <c r="B11610" s="2">
        <v>100</v>
      </c>
      <c r="C11610" s="2">
        <v>100</v>
      </c>
      <c r="D11610" s="2" t="str">
        <f>"人民币"</f>
        <v>人民币</v>
      </c>
      <c r="E11610" s="2">
        <v>30.941</v>
      </c>
      <c r="F11610" s="2">
        <v>-1037.13</v>
      </c>
      <c r="G11610" s="2">
        <v>-33.52</v>
      </c>
      <c r="H11610" s="2"/>
      <c r="I11610" s="2">
        <v>2057</v>
      </c>
      <c r="J11610" s="2">
        <v>20.57</v>
      </c>
      <c r="K11610" s="2">
        <v>0</v>
      </c>
      <c r="L11610" s="2">
        <v>0</v>
      </c>
      <c r="M11610" s="2" t="str">
        <f>"600611"</f>
        <v>600611</v>
      </c>
      <c r="N11610" s="2" t="str">
        <f>"A453612732"</f>
        <v>A453612732</v>
      </c>
      <c r="O11610" s="2" t="str">
        <f>"3094.13"</f>
        <v>3094.13</v>
      </c>
      <c r="P11610" s="2">
        <v>28</v>
      </c>
      <c r="Q11610" s="2">
        <f>P11610*B11610</f>
        <v>2800</v>
      </c>
      <c r="R11610" s="2">
        <f>(Q11610-O11610)/O11610*100</f>
        <v>-9.50606470962759</v>
      </c>
    </row>
    <row r="11611" spans="1:18">
      <c r="A11611" s="2" t="str">
        <f>"中国中车"</f>
        <v>中国中车</v>
      </c>
      <c r="B11611" s="2">
        <v>100</v>
      </c>
      <c r="C11611" s="2">
        <v>100</v>
      </c>
      <c r="D11611" s="2" t="str">
        <f>"人民币"</f>
        <v>人民币</v>
      </c>
      <c r="E11611" s="2">
        <v>26.395</v>
      </c>
      <c r="F11611" s="2">
        <v>-631.5</v>
      </c>
      <c r="G11611" s="2">
        <v>-23.92</v>
      </c>
      <c r="H11611" s="2"/>
      <c r="I11611" s="2">
        <v>2008</v>
      </c>
      <c r="J11611" s="2">
        <v>20.08</v>
      </c>
      <c r="K11611" s="2">
        <v>0</v>
      </c>
      <c r="L11611" s="2">
        <v>100</v>
      </c>
      <c r="M11611" s="2" t="str">
        <f>"601766"</f>
        <v>601766</v>
      </c>
      <c r="N11611" s="2" t="str">
        <f>"A453612732"</f>
        <v>A453612732</v>
      </c>
      <c r="O11611" s="2" t="str">
        <f>"2639.50"</f>
        <v>2639.50</v>
      </c>
      <c r="P11611" s="2">
        <v>30</v>
      </c>
      <c r="Q11611" s="2">
        <f>P11611*B11611</f>
        <v>3000</v>
      </c>
      <c r="R11611" s="2">
        <f>(Q11611-O11611)/O11611*100</f>
        <v>13.6578897518469</v>
      </c>
    </row>
    <row r="11612" spans="1:18">
      <c r="A11612" s="2" t="s">
        <v>8</v>
      </c>
      <c r="B11612" s="2" t="s">
        <v>9</v>
      </c>
      <c r="C11612" s="4" t="s">
        <v>10</v>
      </c>
      <c r="D11612" s="4"/>
      <c r="E11612" s="4"/>
      <c r="F11612" s="2"/>
      <c r="G11612" s="2">
        <f>SUM(G11596:G11611)</f>
        <v>-178.38</v>
      </c>
      <c r="H11612" s="2"/>
      <c r="I11612" s="2"/>
      <c r="J11612" s="2"/>
      <c r="K11612" s="2"/>
      <c r="L11612" s="2"/>
      <c r="M11612" s="2"/>
      <c r="N11612" s="2"/>
      <c r="O11612" s="2"/>
      <c r="P11612" s="2"/>
      <c r="Q11612" s="2">
        <f>SUM(Q11596:Q11611)</f>
        <v>134800</v>
      </c>
      <c r="R11612" s="2"/>
    </row>
    <row r="11614" spans="1:18">
      <c r="A11614" s="2" t="str">
        <f>"农 产 品"</f>
        <v>农 产 品</v>
      </c>
      <c r="B11614" s="2">
        <v>200</v>
      </c>
      <c r="C11614" s="2">
        <v>200</v>
      </c>
      <c r="D11614" s="2" t="str">
        <f t="shared" ref="D11614:D11622" si="3466">"人民币"</f>
        <v>人民币</v>
      </c>
      <c r="E11614" s="2">
        <v>25.665</v>
      </c>
      <c r="F11614" s="2">
        <v>-601</v>
      </c>
      <c r="G11614" s="2">
        <v>-11.71</v>
      </c>
      <c r="H11614" s="2"/>
      <c r="I11614" s="2">
        <v>4532</v>
      </c>
      <c r="J11614" s="2">
        <v>22.66</v>
      </c>
      <c r="K11614" s="2">
        <v>0</v>
      </c>
      <c r="L11614" s="2">
        <v>0</v>
      </c>
      <c r="M11614" s="2" t="str">
        <f>"000061"</f>
        <v>000061</v>
      </c>
      <c r="N11614" s="2" t="str">
        <f>"0157472516"</f>
        <v>0157472516</v>
      </c>
      <c r="O11614" s="2" t="str">
        <f>"5133.00"</f>
        <v>5133.00</v>
      </c>
      <c r="P11614" s="2">
        <v>35</v>
      </c>
      <c r="Q11614" s="2">
        <f t="shared" ref="Q11614:Q11622" si="3467">P11614*B11614</f>
        <v>7000</v>
      </c>
      <c r="R11614" s="2">
        <f t="shared" ref="R11614:R11622" si="3468">(Q11614-O11614)/O11614*100</f>
        <v>36.3724917202416</v>
      </c>
    </row>
    <row r="11615" spans="1:18">
      <c r="A11615" s="2" t="str">
        <f>"北京城建"</f>
        <v>北京城建</v>
      </c>
      <c r="B11615" s="2">
        <v>200</v>
      </c>
      <c r="C11615" s="2">
        <v>200</v>
      </c>
      <c r="D11615" s="2" t="str">
        <f>"人民币"</f>
        <v>人民币</v>
      </c>
      <c r="E11615" s="2">
        <v>24.605</v>
      </c>
      <c r="F11615" s="2">
        <v>-394.99</v>
      </c>
      <c r="G11615" s="2">
        <v>-8.03</v>
      </c>
      <c r="H11615" s="2"/>
      <c r="I11615" s="2">
        <v>4526</v>
      </c>
      <c r="J11615" s="2">
        <v>22.63</v>
      </c>
      <c r="K11615" s="2">
        <v>0</v>
      </c>
      <c r="L11615" s="2">
        <v>0</v>
      </c>
      <c r="M11615" s="2" t="str">
        <f>"600266"</f>
        <v>600266</v>
      </c>
      <c r="N11615" s="2" t="str">
        <f t="shared" ref="N11615:N11617" si="3469">"A453612732"</f>
        <v>A453612732</v>
      </c>
      <c r="O11615" s="2" t="str">
        <f>"4920.99"</f>
        <v>4920.99</v>
      </c>
      <c r="P11615" s="2">
        <v>28</v>
      </c>
      <c r="Q11615" s="2">
        <f>P11615*B11615</f>
        <v>5600</v>
      </c>
      <c r="R11615" s="2">
        <f>(Q11615-O11615)/O11615*100</f>
        <v>13.7982397850839</v>
      </c>
    </row>
    <row r="11616" spans="1:18">
      <c r="A11616" s="2" t="str">
        <f>"上汽集团"</f>
        <v>上汽集团</v>
      </c>
      <c r="B11616" s="2">
        <v>200</v>
      </c>
      <c r="C11616" s="2">
        <v>200</v>
      </c>
      <c r="D11616" s="2" t="str">
        <f>"人民币"</f>
        <v>人民币</v>
      </c>
      <c r="E11616" s="2">
        <v>24.736</v>
      </c>
      <c r="F11616" s="2">
        <v>-449.12</v>
      </c>
      <c r="G11616" s="2">
        <v>-9.08</v>
      </c>
      <c r="H11616" s="2"/>
      <c r="I11616" s="2">
        <v>4498</v>
      </c>
      <c r="J11616" s="2">
        <v>22.49</v>
      </c>
      <c r="K11616" s="2">
        <v>0</v>
      </c>
      <c r="L11616" s="2">
        <v>0</v>
      </c>
      <c r="M11616" s="2" t="str">
        <f>"600104"</f>
        <v>600104</v>
      </c>
      <c r="N11616" s="2" t="str">
        <f>"A453612732"</f>
        <v>A453612732</v>
      </c>
      <c r="O11616" s="2" t="str">
        <f>"4947.12"</f>
        <v>4947.12</v>
      </c>
      <c r="P11616" s="2">
        <v>35</v>
      </c>
      <c r="Q11616" s="2">
        <f>P11616*B11616</f>
        <v>7000</v>
      </c>
      <c r="R11616" s="2">
        <f>(Q11616-O11616)/O11616*100</f>
        <v>41.4964666310904</v>
      </c>
    </row>
    <row r="11617" spans="1:18">
      <c r="A11617" s="2" t="str">
        <f>"中海集运"</f>
        <v>中海集运</v>
      </c>
      <c r="B11617" s="2">
        <v>400</v>
      </c>
      <c r="C11617" s="2">
        <v>400</v>
      </c>
      <c r="D11617" s="2" t="str">
        <f>"人民币"</f>
        <v>人民币</v>
      </c>
      <c r="E11617" s="2">
        <v>9.099</v>
      </c>
      <c r="F11617" s="2">
        <v>-167.68</v>
      </c>
      <c r="G11617" s="2">
        <v>-4.6</v>
      </c>
      <c r="H11617" s="2"/>
      <c r="I11617" s="2">
        <v>3472</v>
      </c>
      <c r="J11617" s="2">
        <v>8.68</v>
      </c>
      <c r="K11617" s="2">
        <v>0</v>
      </c>
      <c r="L11617" s="2">
        <v>0</v>
      </c>
      <c r="M11617" s="2" t="str">
        <f>"601866"</f>
        <v>601866</v>
      </c>
      <c r="N11617" s="2" t="str">
        <f>"A453612732"</f>
        <v>A453612732</v>
      </c>
      <c r="O11617" s="2" t="str">
        <f>"3639.68"</f>
        <v>3639.68</v>
      </c>
      <c r="P11617" s="2">
        <v>12</v>
      </c>
      <c r="Q11617" s="2">
        <f>P11617*B11617</f>
        <v>4800</v>
      </c>
      <c r="R11617" s="2">
        <f>(Q11617-O11617)/O11617*100</f>
        <v>31.8797256901706</v>
      </c>
    </row>
    <row r="11618" spans="1:18">
      <c r="A11618" s="2" t="str">
        <f>"中航军B"</f>
        <v>中航军B</v>
      </c>
      <c r="B11618" s="2">
        <v>3000</v>
      </c>
      <c r="C11618" s="2">
        <v>3000</v>
      </c>
      <c r="D11618" s="2" t="str">
        <f>"人民币"</f>
        <v>人民币</v>
      </c>
      <c r="E11618" s="2">
        <v>0.972</v>
      </c>
      <c r="F11618" s="2">
        <v>-62</v>
      </c>
      <c r="G11618" s="2">
        <v>-2.16</v>
      </c>
      <c r="H11618" s="2"/>
      <c r="I11618" s="2">
        <v>2853</v>
      </c>
      <c r="J11618" s="2">
        <v>0.951</v>
      </c>
      <c r="K11618" s="2">
        <v>0</v>
      </c>
      <c r="L11618" s="2">
        <v>0</v>
      </c>
      <c r="M11618" s="2" t="str">
        <f>"150222"</f>
        <v>150222</v>
      </c>
      <c r="N11618" s="2" t="str">
        <f>"0157472516"</f>
        <v>0157472516</v>
      </c>
      <c r="O11618" s="2" t="str">
        <f>"2915.00"</f>
        <v>2915.00</v>
      </c>
      <c r="P11618" s="2">
        <v>1.1</v>
      </c>
      <c r="Q11618" s="2">
        <f>P11618*B11618</f>
        <v>3300</v>
      </c>
      <c r="R11618" s="2">
        <f>(Q11618-O11618)/O11618*100</f>
        <v>13.2075471698113</v>
      </c>
    </row>
    <row r="11619" spans="1:18">
      <c r="A11619" s="2" t="str">
        <f>"华贸物流"</f>
        <v>华贸物流</v>
      </c>
      <c r="B11619" s="2">
        <v>200</v>
      </c>
      <c r="C11619" s="2">
        <v>200</v>
      </c>
      <c r="D11619" s="2" t="str">
        <f>"人民币"</f>
        <v>人民币</v>
      </c>
      <c r="E11619" s="2">
        <v>16.576</v>
      </c>
      <c r="F11619" s="2">
        <v>-473.12</v>
      </c>
      <c r="G11619" s="2">
        <v>-14.27</v>
      </c>
      <c r="H11619" s="2"/>
      <c r="I11619" s="2">
        <v>2842</v>
      </c>
      <c r="J11619" s="2">
        <v>14.21</v>
      </c>
      <c r="K11619" s="2">
        <v>0</v>
      </c>
      <c r="L11619" s="2">
        <v>0</v>
      </c>
      <c r="M11619" s="2" t="str">
        <f>"603128"</f>
        <v>603128</v>
      </c>
      <c r="N11619" s="2" t="str">
        <f t="shared" ref="N11619:N11622" si="3470">"A453612732"</f>
        <v>A453612732</v>
      </c>
      <c r="O11619" s="2" t="str">
        <f>"3315.12"</f>
        <v>3315.12</v>
      </c>
      <c r="P11619" s="2">
        <v>20</v>
      </c>
      <c r="Q11619" s="2">
        <f>P11619*B11619</f>
        <v>4000</v>
      </c>
      <c r="R11619" s="2">
        <f>(Q11619-O11619)/O11619*100</f>
        <v>20.6592823185888</v>
      </c>
    </row>
    <row r="11620" spans="1:18">
      <c r="A11620" s="2" t="str">
        <f>"盛达矿业"</f>
        <v>盛达矿业</v>
      </c>
      <c r="B11620" s="2">
        <v>100</v>
      </c>
      <c r="C11620" s="2">
        <v>100</v>
      </c>
      <c r="D11620" s="2" t="str">
        <f>"人民币"</f>
        <v>人民币</v>
      </c>
      <c r="E11620" s="2">
        <v>38.308</v>
      </c>
      <c r="F11620" s="2">
        <v>-1175.77</v>
      </c>
      <c r="G11620" s="2">
        <v>-30.69</v>
      </c>
      <c r="H11620" s="2"/>
      <c r="I11620" s="2">
        <v>2655</v>
      </c>
      <c r="J11620" s="2">
        <v>26.55</v>
      </c>
      <c r="K11620" s="2">
        <v>0</v>
      </c>
      <c r="L11620" s="2">
        <v>100</v>
      </c>
      <c r="M11620" s="2" t="str">
        <f>"000603"</f>
        <v>000603</v>
      </c>
      <c r="N11620" s="2" t="str">
        <f>"0157472516"</f>
        <v>0157472516</v>
      </c>
      <c r="O11620" s="2" t="str">
        <f>"3830.77"</f>
        <v>3830.77</v>
      </c>
      <c r="P11620" s="2">
        <v>40</v>
      </c>
      <c r="Q11620" s="2">
        <f>P11620*B11620</f>
        <v>4000</v>
      </c>
      <c r="R11620" s="2">
        <f>(Q11620-O11620)/O11620*100</f>
        <v>4.41764971533138</v>
      </c>
    </row>
    <row r="11621" spans="1:18">
      <c r="A11621" s="2" t="str">
        <f>"大众交通"</f>
        <v>大众交通</v>
      </c>
      <c r="B11621" s="2">
        <v>100</v>
      </c>
      <c r="C11621" s="2">
        <v>100</v>
      </c>
      <c r="D11621" s="2" t="str">
        <f>"人民币"</f>
        <v>人民币</v>
      </c>
      <c r="E11621" s="2">
        <v>30.941</v>
      </c>
      <c r="F11621" s="2">
        <v>-1037.13</v>
      </c>
      <c r="G11621" s="2">
        <v>-33.52</v>
      </c>
      <c r="H11621" s="2"/>
      <c r="I11621" s="2">
        <v>2057</v>
      </c>
      <c r="J11621" s="2">
        <v>20.57</v>
      </c>
      <c r="K11621" s="2">
        <v>0</v>
      </c>
      <c r="L11621" s="2">
        <v>0</v>
      </c>
      <c r="M11621" s="2" t="str">
        <f>"600611"</f>
        <v>600611</v>
      </c>
      <c r="N11621" s="2" t="str">
        <f>"A453612732"</f>
        <v>A453612732</v>
      </c>
      <c r="O11621" s="2" t="str">
        <f>"3094.13"</f>
        <v>3094.13</v>
      </c>
      <c r="P11621" s="2">
        <v>28</v>
      </c>
      <c r="Q11621" s="2">
        <f>P11621*B11621</f>
        <v>2800</v>
      </c>
      <c r="R11621" s="2">
        <f>(Q11621-O11621)/O11621*100</f>
        <v>-9.50606470962759</v>
      </c>
    </row>
    <row r="11622" spans="1:18">
      <c r="A11622" s="2" t="str">
        <f>"中国中车"</f>
        <v>中国中车</v>
      </c>
      <c r="B11622" s="2">
        <v>100</v>
      </c>
      <c r="C11622" s="2">
        <v>100</v>
      </c>
      <c r="D11622" s="2" t="str">
        <f>"人民币"</f>
        <v>人民币</v>
      </c>
      <c r="E11622" s="2">
        <v>26.395</v>
      </c>
      <c r="F11622" s="2">
        <v>-631.5</v>
      </c>
      <c r="G11622" s="2">
        <v>-23.92</v>
      </c>
      <c r="H11622" s="2"/>
      <c r="I11622" s="2">
        <v>2008</v>
      </c>
      <c r="J11622" s="2">
        <v>20.08</v>
      </c>
      <c r="K11622" s="2">
        <v>0</v>
      </c>
      <c r="L11622" s="2">
        <v>100</v>
      </c>
      <c r="M11622" s="2" t="str">
        <f>"601766"</f>
        <v>601766</v>
      </c>
      <c r="N11622" s="2" t="str">
        <f>"A453612732"</f>
        <v>A453612732</v>
      </c>
      <c r="O11622" s="2" t="str">
        <f>"2639.50"</f>
        <v>2639.50</v>
      </c>
      <c r="P11622" s="2">
        <v>30</v>
      </c>
      <c r="Q11622" s="2">
        <f>P11622*B11622</f>
        <v>3000</v>
      </c>
      <c r="R11622" s="2">
        <f>(Q11622-O11622)/O11622*100</f>
        <v>13.6578897518469</v>
      </c>
    </row>
    <row r="11623" spans="1:18">
      <c r="A11623" s="2" t="s">
        <v>8</v>
      </c>
      <c r="B11623" s="2" t="s">
        <v>9</v>
      </c>
      <c r="C11623" s="4" t="s">
        <v>10</v>
      </c>
      <c r="D11623" s="4"/>
      <c r="E11623" s="4"/>
      <c r="F11623" s="2"/>
      <c r="G11623" s="2">
        <f>SUM(G11607:G11622)</f>
        <v>-420.92</v>
      </c>
      <c r="H11623" s="2"/>
      <c r="I11623" s="2"/>
      <c r="J11623" s="2"/>
      <c r="K11623" s="2"/>
      <c r="L11623" s="2"/>
      <c r="M11623" s="2"/>
      <c r="N11623" s="2"/>
      <c r="O11623" s="2"/>
      <c r="P11623" s="2"/>
      <c r="Q11623" s="2">
        <f>SUM(Q11607:Q11622)</f>
        <v>193400</v>
      </c>
      <c r="R11623" s="2"/>
    </row>
    <row r="11624" customFormat="1" spans="3:8">
      <c r="C11624" s="5"/>
      <c r="D11624" s="5"/>
      <c r="E11624" s="5"/>
      <c r="H11624" s="6">
        <v>42257</v>
      </c>
    </row>
    <row r="11625" customFormat="1" spans="10:10">
      <c r="J11625" s="6">
        <f>H11624+1</f>
        <v>42258</v>
      </c>
    </row>
    <row r="11626" customFormat="1" spans="2:11">
      <c r="B11626" t="s">
        <v>11</v>
      </c>
      <c r="K11626" s="7">
        <f ca="1">NOW()</f>
        <v>42259.9654398148</v>
      </c>
    </row>
    <row r="11627" customFormat="1" spans="9:9">
      <c r="I11627" t="e">
        <f>D11619+1</f>
        <v>#VALUE!</v>
      </c>
    </row>
    <row r="11628" customFormat="1"/>
    <row r="11629" spans="1:18">
      <c r="A11629" s="2" t="s">
        <v>0</v>
      </c>
      <c r="B11629" s="2" t="str">
        <f>"证券数量"</f>
        <v>证券数量</v>
      </c>
      <c r="C11629" s="2" t="s">
        <v>1</v>
      </c>
      <c r="D11629" s="2" t="str">
        <f>"价格币种"</f>
        <v>价格币种</v>
      </c>
      <c r="E11629" s="2" t="str">
        <f>"成本价"</f>
        <v>成本价</v>
      </c>
      <c r="F11629" s="2" t="str">
        <f>"浮动盈亏"</f>
        <v>浮动盈亏</v>
      </c>
      <c r="G11629" s="2" t="str">
        <f>"盈亏比例(%)"</f>
        <v>盈亏比例(%)</v>
      </c>
      <c r="H11629" s="2" t="str">
        <f>"折算汇率"</f>
        <v>折算汇率</v>
      </c>
      <c r="I11629" s="2" t="str">
        <f>"最新市值"</f>
        <v>最新市值</v>
      </c>
      <c r="J11629" s="2" t="str">
        <f>"当前价"</f>
        <v>当前价</v>
      </c>
      <c r="K11629" s="2" t="str">
        <f>"今买数量"</f>
        <v>今买数量</v>
      </c>
      <c r="L11629" s="2" t="str">
        <f>"今卖数量"</f>
        <v>今卖数量</v>
      </c>
      <c r="M11629" s="2" t="str">
        <f>"证券代码"</f>
        <v>证券代码</v>
      </c>
      <c r="N11629" s="2" t="str">
        <f>"股东代码"</f>
        <v>股东代码</v>
      </c>
      <c r="O11629" s="2" t="str">
        <f>"成本金额"</f>
        <v>成本金额</v>
      </c>
      <c r="P11629" s="2" t="s">
        <v>2</v>
      </c>
      <c r="Q11629" s="2"/>
      <c r="R11629" s="2" t="s">
        <v>3</v>
      </c>
    </row>
    <row r="11630" spans="1:18">
      <c r="A11630" s="2" t="s">
        <v>4</v>
      </c>
      <c r="B11630" s="9" t="s">
        <v>5</v>
      </c>
      <c r="C11630" s="9" t="s">
        <v>5</v>
      </c>
      <c r="D11630" s="2" t="str">
        <f t="shared" ref="D11630:D11645" si="3471">"人民币"</f>
        <v>人民币</v>
      </c>
      <c r="E11630" s="2">
        <v>19.758</v>
      </c>
      <c r="F11630" s="2">
        <v>-1294.53</v>
      </c>
      <c r="G11630" s="2">
        <v>-8.19</v>
      </c>
      <c r="H11630" s="9" t="s">
        <v>6</v>
      </c>
      <c r="I11630" s="2">
        <v>14512</v>
      </c>
      <c r="J11630" s="2">
        <v>18.14</v>
      </c>
      <c r="K11630" s="2">
        <v>0</v>
      </c>
      <c r="L11630" s="2">
        <v>0</v>
      </c>
      <c r="M11630" s="2" t="str">
        <f>"000936"</f>
        <v>000936</v>
      </c>
      <c r="N11630" s="2" t="str">
        <f t="shared" ref="N11630:N11633" si="3472">"0157472516"</f>
        <v>0157472516</v>
      </c>
      <c r="O11630" s="2" t="str">
        <f>"15806.53"</f>
        <v>15806.53</v>
      </c>
      <c r="P11630" s="2">
        <v>30</v>
      </c>
      <c r="Q11630" s="2">
        <f t="shared" ref="Q11630:Q11645" si="3473">P11630*B11630</f>
        <v>24000</v>
      </c>
      <c r="R11630" s="2">
        <f t="shared" ref="R11630:R11645" si="3474">(Q11630-O11630)/O11630*100</f>
        <v>51.835981711356</v>
      </c>
    </row>
    <row r="11631" spans="1:18">
      <c r="A11631" s="2" t="str">
        <f>"创业板B"</f>
        <v>创业板B</v>
      </c>
      <c r="B11631" s="2">
        <v>10000</v>
      </c>
      <c r="C11631" s="2">
        <v>10000</v>
      </c>
      <c r="D11631" s="2" t="str">
        <f>"人民币"</f>
        <v>人民币</v>
      </c>
      <c r="E11631" s="2">
        <v>1.116</v>
      </c>
      <c r="F11631" s="2">
        <v>-927.5</v>
      </c>
      <c r="G11631" s="2">
        <v>-8.33</v>
      </c>
      <c r="H11631" s="2"/>
      <c r="I11631" s="2">
        <v>10230</v>
      </c>
      <c r="J11631" s="2">
        <v>1.023</v>
      </c>
      <c r="K11631" s="2">
        <v>0</v>
      </c>
      <c r="L11631" s="2">
        <v>0</v>
      </c>
      <c r="M11631" s="2" t="str">
        <f>"150153"</f>
        <v>150153</v>
      </c>
      <c r="N11631" s="2" t="str">
        <f>"0157472516"</f>
        <v>0157472516</v>
      </c>
      <c r="O11631" s="2" t="str">
        <f>"11157.50"</f>
        <v>11157.50</v>
      </c>
      <c r="P11631" s="2">
        <v>1.3</v>
      </c>
      <c r="Q11631" s="2">
        <f>P11631*B11631</f>
        <v>13000</v>
      </c>
      <c r="R11631" s="2">
        <f>(Q11631-O11631)/O11631*100</f>
        <v>16.5135559041004</v>
      </c>
    </row>
    <row r="11632" spans="1:18">
      <c r="A11632" s="2" t="s">
        <v>7</v>
      </c>
      <c r="B11632" s="2">
        <v>600</v>
      </c>
      <c r="C11632" s="2">
        <v>600</v>
      </c>
      <c r="D11632" s="2" t="str">
        <f>"人民币"</f>
        <v>人民币</v>
      </c>
      <c r="E11632" s="2">
        <v>17.548</v>
      </c>
      <c r="F11632" s="2">
        <v>-310.88</v>
      </c>
      <c r="G11632" s="2">
        <v>-2.95</v>
      </c>
      <c r="H11632" s="2"/>
      <c r="I11632" s="2">
        <v>10218</v>
      </c>
      <c r="J11632" s="2">
        <v>17.03</v>
      </c>
      <c r="K11632" s="2">
        <v>0</v>
      </c>
      <c r="L11632" s="2">
        <v>0</v>
      </c>
      <c r="M11632" s="2" t="str">
        <f>"600008"</f>
        <v>600008</v>
      </c>
      <c r="N11632" s="2" t="str">
        <f t="shared" ref="N11632:N11635" si="3475">"A453612732"</f>
        <v>A453612732</v>
      </c>
      <c r="O11632" s="2" t="str">
        <f>"10528.88"</f>
        <v>10528.88</v>
      </c>
      <c r="P11632" s="2">
        <v>25</v>
      </c>
      <c r="Q11632" s="2">
        <f>P11632*B11632</f>
        <v>15000</v>
      </c>
      <c r="R11632" s="2">
        <f>(Q11632-O11632)/O11632*100</f>
        <v>42.4652954540274</v>
      </c>
    </row>
    <row r="11633" spans="1:18">
      <c r="A11633" s="2" t="str">
        <f>"华英农业"</f>
        <v>华英农业</v>
      </c>
      <c r="B11633" s="2">
        <v>600</v>
      </c>
      <c r="C11633" s="2">
        <v>300</v>
      </c>
      <c r="D11633" s="2" t="str">
        <f>"人民币"</f>
        <v>人民币</v>
      </c>
      <c r="E11633" s="2">
        <v>14.948</v>
      </c>
      <c r="F11633" s="2">
        <v>-418.66</v>
      </c>
      <c r="G11633" s="2">
        <v>-4.67</v>
      </c>
      <c r="H11633" s="2"/>
      <c r="I11633" s="2">
        <v>8550</v>
      </c>
      <c r="J11633" s="2">
        <v>14.25</v>
      </c>
      <c r="K11633" s="2">
        <v>300</v>
      </c>
      <c r="L11633" s="2">
        <v>0</v>
      </c>
      <c r="M11633" s="2" t="str">
        <f>"002321"</f>
        <v>002321</v>
      </c>
      <c r="N11633" s="2" t="str">
        <f>"0157472516"</f>
        <v>0157472516</v>
      </c>
      <c r="O11633" s="2" t="str">
        <f>"8968.66"</f>
        <v>8968.66</v>
      </c>
      <c r="P11633" s="2">
        <v>25</v>
      </c>
      <c r="Q11633" s="2">
        <f>P11633*B11633</f>
        <v>15000</v>
      </c>
      <c r="R11633" s="2">
        <f>(Q11633-O11633)/O11633*100</f>
        <v>67.2490650777262</v>
      </c>
    </row>
    <row r="11634" spans="1:18">
      <c r="A11634" s="2" t="str">
        <f>"*ST阳化"</f>
        <v>*ST阳化</v>
      </c>
      <c r="B11634" s="2">
        <v>900</v>
      </c>
      <c r="C11634" s="2">
        <v>600</v>
      </c>
      <c r="D11634" s="2" t="str">
        <f>"人民币"</f>
        <v>人民币</v>
      </c>
      <c r="E11634" s="2">
        <v>7.599</v>
      </c>
      <c r="F11634" s="2">
        <v>-80.2</v>
      </c>
      <c r="G11634" s="2">
        <v>-1.17</v>
      </c>
      <c r="H11634" s="2"/>
      <c r="I11634" s="2">
        <v>6759</v>
      </c>
      <c r="J11634" s="2">
        <v>7.51</v>
      </c>
      <c r="K11634" s="2">
        <v>300</v>
      </c>
      <c r="L11634" s="2">
        <v>0</v>
      </c>
      <c r="M11634" s="2" t="str">
        <f>"600691"</f>
        <v>600691</v>
      </c>
      <c r="N11634" s="2" t="str">
        <f>"A453612732"</f>
        <v>A453612732</v>
      </c>
      <c r="O11634" s="2" t="str">
        <f>"6839.20"</f>
        <v>6839.20</v>
      </c>
      <c r="P11634" s="2">
        <v>11</v>
      </c>
      <c r="Q11634" s="2">
        <f>P11634*B11634</f>
        <v>9900</v>
      </c>
      <c r="R11634" s="2">
        <f>(Q11634-O11634)/O11634*100</f>
        <v>44.7537723710376</v>
      </c>
    </row>
    <row r="11635" spans="1:18">
      <c r="A11635" s="2" t="str">
        <f>"雪峰科技"</f>
        <v>雪峰科技</v>
      </c>
      <c r="B11635" s="2">
        <v>200</v>
      </c>
      <c r="C11635" s="2">
        <v>100</v>
      </c>
      <c r="D11635" s="2" t="str">
        <f>"人民币"</f>
        <v>人民币</v>
      </c>
      <c r="E11635" s="2">
        <v>37.898</v>
      </c>
      <c r="F11635" s="2">
        <v>-1239.59</v>
      </c>
      <c r="G11635" s="2">
        <v>-16.35</v>
      </c>
      <c r="H11635" s="2"/>
      <c r="I11635" s="2">
        <v>6340</v>
      </c>
      <c r="J11635" s="2">
        <v>31.7</v>
      </c>
      <c r="K11635" s="2">
        <v>100</v>
      </c>
      <c r="L11635" s="2">
        <v>0</v>
      </c>
      <c r="M11635" s="2" t="str">
        <f>"603227"</f>
        <v>603227</v>
      </c>
      <c r="N11635" s="2" t="str">
        <f>"A453612732"</f>
        <v>A453612732</v>
      </c>
      <c r="O11635" s="2" t="str">
        <f>"7579.59"</f>
        <v>7579.59</v>
      </c>
      <c r="P11635" s="2">
        <v>42</v>
      </c>
      <c r="Q11635" s="2">
        <f>P11635*B11635</f>
        <v>8400</v>
      </c>
      <c r="R11635" s="2">
        <f>(Q11635-O11635)/O11635*100</f>
        <v>10.8239363870605</v>
      </c>
    </row>
    <row r="11636" spans="1:18">
      <c r="A11636" s="2" t="str">
        <f>"三花股份"</f>
        <v>三花股份</v>
      </c>
      <c r="B11636" s="2">
        <v>400</v>
      </c>
      <c r="C11636" s="2">
        <v>400</v>
      </c>
      <c r="D11636" s="2" t="str">
        <f>"人民币"</f>
        <v>人民币</v>
      </c>
      <c r="E11636" s="2">
        <v>13.737</v>
      </c>
      <c r="F11636" s="2">
        <v>69.25</v>
      </c>
      <c r="G11636" s="2">
        <v>1.26</v>
      </c>
      <c r="H11636" s="2"/>
      <c r="I11636" s="2">
        <v>5564</v>
      </c>
      <c r="J11636" s="2">
        <v>13.91</v>
      </c>
      <c r="K11636" s="2">
        <v>0</v>
      </c>
      <c r="L11636" s="2">
        <v>0</v>
      </c>
      <c r="M11636" s="2" t="str">
        <f>"002050"</f>
        <v>002050</v>
      </c>
      <c r="N11636" s="2" t="str">
        <f t="shared" ref="N11636:N11641" si="3476">"0157472516"</f>
        <v>0157472516</v>
      </c>
      <c r="O11636" s="2" t="str">
        <f>"5494.75"</f>
        <v>5494.75</v>
      </c>
      <c r="P11636" s="2">
        <v>20</v>
      </c>
      <c r="Q11636" s="2">
        <f>P11636*B11636</f>
        <v>8000</v>
      </c>
      <c r="R11636" s="2">
        <f>(Q11636-O11636)/O11636*100</f>
        <v>45.5935210883116</v>
      </c>
    </row>
    <row r="11637" spans="1:18">
      <c r="A11637" s="2" t="str">
        <f>"农 产 品"</f>
        <v>农 产 品</v>
      </c>
      <c r="B11637" s="2">
        <v>200</v>
      </c>
      <c r="C11637" s="2">
        <v>200</v>
      </c>
      <c r="D11637" s="2" t="str">
        <f>"人民币"</f>
        <v>人民币</v>
      </c>
      <c r="E11637" s="2">
        <v>25.665</v>
      </c>
      <c r="F11637" s="2">
        <v>-601</v>
      </c>
      <c r="G11637" s="2">
        <v>-11.71</v>
      </c>
      <c r="H11637" s="2"/>
      <c r="I11637" s="2">
        <v>4532</v>
      </c>
      <c r="J11637" s="2">
        <v>22.66</v>
      </c>
      <c r="K11637" s="2">
        <v>0</v>
      </c>
      <c r="L11637" s="2">
        <v>0</v>
      </c>
      <c r="M11637" s="2" t="str">
        <f>"000061"</f>
        <v>000061</v>
      </c>
      <c r="N11637" s="2" t="str">
        <f>"0157472516"</f>
        <v>0157472516</v>
      </c>
      <c r="O11637" s="2" t="str">
        <f>"5133.00"</f>
        <v>5133.00</v>
      </c>
      <c r="P11637" s="2">
        <v>35</v>
      </c>
      <c r="Q11637" s="2">
        <f>P11637*B11637</f>
        <v>7000</v>
      </c>
      <c r="R11637" s="2">
        <f>(Q11637-O11637)/O11637*100</f>
        <v>36.3724917202416</v>
      </c>
    </row>
    <row r="11638" spans="1:18">
      <c r="A11638" s="2" t="str">
        <f>"北京城建"</f>
        <v>北京城建</v>
      </c>
      <c r="B11638" s="2">
        <v>200</v>
      </c>
      <c r="C11638" s="2">
        <v>200</v>
      </c>
      <c r="D11638" s="2" t="str">
        <f>"人民币"</f>
        <v>人民币</v>
      </c>
      <c r="E11638" s="2">
        <v>24.605</v>
      </c>
      <c r="F11638" s="2">
        <v>-394.99</v>
      </c>
      <c r="G11638" s="2">
        <v>-8.03</v>
      </c>
      <c r="H11638" s="2"/>
      <c r="I11638" s="2">
        <v>4526</v>
      </c>
      <c r="J11638" s="2">
        <v>22.63</v>
      </c>
      <c r="K11638" s="2">
        <v>0</v>
      </c>
      <c r="L11638" s="2">
        <v>0</v>
      </c>
      <c r="M11638" s="2" t="str">
        <f>"600266"</f>
        <v>600266</v>
      </c>
      <c r="N11638" s="2" t="str">
        <f t="shared" ref="N11638:N11640" si="3477">"A453612732"</f>
        <v>A453612732</v>
      </c>
      <c r="O11638" s="2" t="str">
        <f>"4920.99"</f>
        <v>4920.99</v>
      </c>
      <c r="P11638" s="2">
        <v>28</v>
      </c>
      <c r="Q11638" s="2">
        <f>P11638*B11638</f>
        <v>5600</v>
      </c>
      <c r="R11638" s="2">
        <f>(Q11638-O11638)/O11638*100</f>
        <v>13.7982397850839</v>
      </c>
    </row>
    <row r="11639" spans="1:18">
      <c r="A11639" s="2" t="str">
        <f>"上汽集团"</f>
        <v>上汽集团</v>
      </c>
      <c r="B11639" s="2">
        <v>200</v>
      </c>
      <c r="C11639" s="2">
        <v>200</v>
      </c>
      <c r="D11639" s="2" t="str">
        <f>"人民币"</f>
        <v>人民币</v>
      </c>
      <c r="E11639" s="2">
        <v>24.736</v>
      </c>
      <c r="F11639" s="2">
        <v>-449.12</v>
      </c>
      <c r="G11639" s="2">
        <v>-9.08</v>
      </c>
      <c r="H11639" s="2"/>
      <c r="I11639" s="2">
        <v>4498</v>
      </c>
      <c r="J11639" s="2">
        <v>22.49</v>
      </c>
      <c r="K11639" s="2">
        <v>0</v>
      </c>
      <c r="L11639" s="2">
        <v>0</v>
      </c>
      <c r="M11639" s="2" t="str">
        <f>"600104"</f>
        <v>600104</v>
      </c>
      <c r="N11639" s="2" t="str">
        <f>"A453612732"</f>
        <v>A453612732</v>
      </c>
      <c r="O11639" s="2" t="str">
        <f>"4947.12"</f>
        <v>4947.12</v>
      </c>
      <c r="P11639" s="2">
        <v>35</v>
      </c>
      <c r="Q11639" s="2">
        <f>P11639*B11639</f>
        <v>7000</v>
      </c>
      <c r="R11639" s="2">
        <f>(Q11639-O11639)/O11639*100</f>
        <v>41.4964666310904</v>
      </c>
    </row>
    <row r="11640" spans="1:18">
      <c r="A11640" s="2" t="str">
        <f>"中海集运"</f>
        <v>中海集运</v>
      </c>
      <c r="B11640" s="2">
        <v>400</v>
      </c>
      <c r="C11640" s="2">
        <v>400</v>
      </c>
      <c r="D11640" s="2" t="str">
        <f>"人民币"</f>
        <v>人民币</v>
      </c>
      <c r="E11640" s="2">
        <v>9.099</v>
      </c>
      <c r="F11640" s="2">
        <v>-167.68</v>
      </c>
      <c r="G11640" s="2">
        <v>-4.6</v>
      </c>
      <c r="H11640" s="2"/>
      <c r="I11640" s="2">
        <v>3472</v>
      </c>
      <c r="J11640" s="2">
        <v>8.68</v>
      </c>
      <c r="K11640" s="2">
        <v>0</v>
      </c>
      <c r="L11640" s="2">
        <v>0</v>
      </c>
      <c r="M11640" s="2" t="str">
        <f>"601866"</f>
        <v>601866</v>
      </c>
      <c r="N11640" s="2" t="str">
        <f>"A453612732"</f>
        <v>A453612732</v>
      </c>
      <c r="O11640" s="2" t="str">
        <f>"3639.68"</f>
        <v>3639.68</v>
      </c>
      <c r="P11640" s="2">
        <v>12</v>
      </c>
      <c r="Q11640" s="2">
        <f>P11640*B11640</f>
        <v>4800</v>
      </c>
      <c r="R11640" s="2">
        <f>(Q11640-O11640)/O11640*100</f>
        <v>31.8797256901706</v>
      </c>
    </row>
    <row r="11641" spans="1:18">
      <c r="A11641" s="2" t="str">
        <f>"中航军B"</f>
        <v>中航军B</v>
      </c>
      <c r="B11641" s="2">
        <v>3000</v>
      </c>
      <c r="C11641" s="2">
        <v>3000</v>
      </c>
      <c r="D11641" s="2" t="str">
        <f>"人民币"</f>
        <v>人民币</v>
      </c>
      <c r="E11641" s="2">
        <v>0.972</v>
      </c>
      <c r="F11641" s="2">
        <v>-62</v>
      </c>
      <c r="G11641" s="2">
        <v>-2.16</v>
      </c>
      <c r="H11641" s="2"/>
      <c r="I11641" s="2">
        <v>2853</v>
      </c>
      <c r="J11641" s="2">
        <v>0.951</v>
      </c>
      <c r="K11641" s="2">
        <v>0</v>
      </c>
      <c r="L11641" s="2">
        <v>0</v>
      </c>
      <c r="M11641" s="2" t="str">
        <f>"150222"</f>
        <v>150222</v>
      </c>
      <c r="N11641" s="2" t="str">
        <f>"0157472516"</f>
        <v>0157472516</v>
      </c>
      <c r="O11641" s="2" t="str">
        <f>"2915.00"</f>
        <v>2915.00</v>
      </c>
      <c r="P11641" s="2">
        <v>1.1</v>
      </c>
      <c r="Q11641" s="2">
        <f>P11641*B11641</f>
        <v>3300</v>
      </c>
      <c r="R11641" s="2">
        <f>(Q11641-O11641)/O11641*100</f>
        <v>13.2075471698113</v>
      </c>
    </row>
    <row r="11642" spans="1:18">
      <c r="A11642" s="2" t="str">
        <f>"华贸物流"</f>
        <v>华贸物流</v>
      </c>
      <c r="B11642" s="2">
        <v>200</v>
      </c>
      <c r="C11642" s="2">
        <v>200</v>
      </c>
      <c r="D11642" s="2" t="str">
        <f>"人民币"</f>
        <v>人民币</v>
      </c>
      <c r="E11642" s="2">
        <v>16.576</v>
      </c>
      <c r="F11642" s="2">
        <v>-473.12</v>
      </c>
      <c r="G11642" s="2">
        <v>-14.27</v>
      </c>
      <c r="H11642" s="2"/>
      <c r="I11642" s="2">
        <v>2842</v>
      </c>
      <c r="J11642" s="2">
        <v>14.21</v>
      </c>
      <c r="K11642" s="2">
        <v>0</v>
      </c>
      <c r="L11642" s="2">
        <v>0</v>
      </c>
      <c r="M11642" s="2" t="str">
        <f>"603128"</f>
        <v>603128</v>
      </c>
      <c r="N11642" s="2" t="str">
        <f t="shared" ref="N11642:N11645" si="3478">"A453612732"</f>
        <v>A453612732</v>
      </c>
      <c r="O11642" s="2" t="str">
        <f>"3315.12"</f>
        <v>3315.12</v>
      </c>
      <c r="P11642" s="2">
        <v>20</v>
      </c>
      <c r="Q11642" s="2">
        <f>P11642*B11642</f>
        <v>4000</v>
      </c>
      <c r="R11642" s="2">
        <f>(Q11642-O11642)/O11642*100</f>
        <v>20.6592823185888</v>
      </c>
    </row>
    <row r="11643" spans="1:18">
      <c r="A11643" s="2" t="str">
        <f>"盛达矿业"</f>
        <v>盛达矿业</v>
      </c>
      <c r="B11643" s="2">
        <v>100</v>
      </c>
      <c r="C11643" s="2">
        <v>100</v>
      </c>
      <c r="D11643" s="2" t="str">
        <f>"人民币"</f>
        <v>人民币</v>
      </c>
      <c r="E11643" s="2">
        <v>38.308</v>
      </c>
      <c r="F11643" s="2">
        <v>-1175.77</v>
      </c>
      <c r="G11643" s="2">
        <v>-30.69</v>
      </c>
      <c r="H11643" s="2"/>
      <c r="I11643" s="2">
        <v>2655</v>
      </c>
      <c r="J11643" s="2">
        <v>26.55</v>
      </c>
      <c r="K11643" s="2">
        <v>0</v>
      </c>
      <c r="L11643" s="2">
        <v>100</v>
      </c>
      <c r="M11643" s="2" t="str">
        <f>"000603"</f>
        <v>000603</v>
      </c>
      <c r="N11643" s="2" t="str">
        <f>"0157472516"</f>
        <v>0157472516</v>
      </c>
      <c r="O11643" s="2" t="str">
        <f>"3830.77"</f>
        <v>3830.77</v>
      </c>
      <c r="P11643" s="2">
        <v>40</v>
      </c>
      <c r="Q11643" s="2">
        <f>P11643*B11643</f>
        <v>4000</v>
      </c>
      <c r="R11643" s="2">
        <f>(Q11643-O11643)/O11643*100</f>
        <v>4.41764971533138</v>
      </c>
    </row>
    <row r="11644" spans="1:18">
      <c r="A11644" s="2" t="str">
        <f>"大众交通"</f>
        <v>大众交通</v>
      </c>
      <c r="B11644" s="2">
        <v>100</v>
      </c>
      <c r="C11644" s="2">
        <v>100</v>
      </c>
      <c r="D11644" s="2" t="str">
        <f>"人民币"</f>
        <v>人民币</v>
      </c>
      <c r="E11644" s="2">
        <v>30.941</v>
      </c>
      <c r="F11644" s="2">
        <v>-1037.13</v>
      </c>
      <c r="G11644" s="2">
        <v>-33.52</v>
      </c>
      <c r="H11644" s="2"/>
      <c r="I11644" s="2">
        <v>2057</v>
      </c>
      <c r="J11644" s="2">
        <v>20.57</v>
      </c>
      <c r="K11644" s="2">
        <v>0</v>
      </c>
      <c r="L11644" s="2">
        <v>0</v>
      </c>
      <c r="M11644" s="2" t="str">
        <f>"600611"</f>
        <v>600611</v>
      </c>
      <c r="N11644" s="2" t="str">
        <f>"A453612732"</f>
        <v>A453612732</v>
      </c>
      <c r="O11644" s="2" t="str">
        <f>"3094.13"</f>
        <v>3094.13</v>
      </c>
      <c r="P11644" s="2">
        <v>28</v>
      </c>
      <c r="Q11644" s="2">
        <f>P11644*B11644</f>
        <v>2800</v>
      </c>
      <c r="R11644" s="2">
        <f>(Q11644-O11644)/O11644*100</f>
        <v>-9.50606470962759</v>
      </c>
    </row>
    <row r="11645" spans="1:18">
      <c r="A11645" s="2" t="str">
        <f>"中国中车"</f>
        <v>中国中车</v>
      </c>
      <c r="B11645" s="2">
        <v>100</v>
      </c>
      <c r="C11645" s="2">
        <v>100</v>
      </c>
      <c r="D11645" s="2" t="str">
        <f>"人民币"</f>
        <v>人民币</v>
      </c>
      <c r="E11645" s="2">
        <v>26.395</v>
      </c>
      <c r="F11645" s="2">
        <v>-631.5</v>
      </c>
      <c r="G11645" s="2">
        <v>-23.92</v>
      </c>
      <c r="H11645" s="2"/>
      <c r="I11645" s="2">
        <v>2008</v>
      </c>
      <c r="J11645" s="2">
        <v>20.08</v>
      </c>
      <c r="K11645" s="2">
        <v>0</v>
      </c>
      <c r="L11645" s="2">
        <v>100</v>
      </c>
      <c r="M11645" s="2" t="str">
        <f>"601766"</f>
        <v>601766</v>
      </c>
      <c r="N11645" s="2" t="str">
        <f>"A453612732"</f>
        <v>A453612732</v>
      </c>
      <c r="O11645" s="2" t="str">
        <f>"2639.50"</f>
        <v>2639.50</v>
      </c>
      <c r="P11645" s="2">
        <v>30</v>
      </c>
      <c r="Q11645" s="2">
        <f>P11645*B11645</f>
        <v>3000</v>
      </c>
      <c r="R11645" s="2">
        <f>(Q11645-O11645)/O11645*100</f>
        <v>13.6578897518469</v>
      </c>
    </row>
    <row r="11646" spans="1:18">
      <c r="A11646" s="2" t="s">
        <v>8</v>
      </c>
      <c r="B11646" s="2" t="s">
        <v>9</v>
      </c>
      <c r="C11646" s="4" t="s">
        <v>10</v>
      </c>
      <c r="D11646" s="4"/>
      <c r="E11646" s="4"/>
      <c r="F11646" s="2"/>
      <c r="G11646" s="2">
        <f>SUM(G11630:G11645)</f>
        <v>-178.38</v>
      </c>
      <c r="H11646" s="2"/>
      <c r="I11646" s="2"/>
      <c r="J11646" s="2"/>
      <c r="K11646" s="2"/>
      <c r="L11646" s="2"/>
      <c r="M11646" s="2"/>
      <c r="N11646" s="2"/>
      <c r="O11646" s="2"/>
      <c r="P11646" s="2"/>
      <c r="Q11646" s="2">
        <f>SUM(Q11630:Q11645)</f>
        <v>134800</v>
      </c>
      <c r="R11646" s="2"/>
    </row>
    <row r="11647" customFormat="1" spans="3:8">
      <c r="C11647" s="5"/>
      <c r="D11647" s="5"/>
      <c r="E11647" s="5"/>
      <c r="H11647" s="6">
        <v>42257</v>
      </c>
    </row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spans="2:18">
      <c r="B11657" s="2" t="str">
        <f>"币种"</f>
        <v>币种</v>
      </c>
      <c r="C11657" s="2" t="str">
        <f>"余额"</f>
        <v>余额</v>
      </c>
      <c r="D11657" s="2" t="str">
        <f>"可用"</f>
        <v>可用</v>
      </c>
      <c r="E11657" s="2" t="str">
        <f>"可取"</f>
        <v>可取</v>
      </c>
      <c r="F11657" s="2" t="str">
        <f>"参考市值"</f>
        <v>参考市值</v>
      </c>
      <c r="G11657" s="2" t="str">
        <f>"资产"</f>
        <v>资产</v>
      </c>
      <c r="H11657" s="2" t="str">
        <f>"盈亏"</f>
        <v>盈亏</v>
      </c>
      <c r="I11657" s="2"/>
      <c r="J11657" s="2"/>
      <c r="K11657" s="2"/>
      <c r="L11657" s="2"/>
      <c r="M11657" s="2"/>
      <c r="N11657" s="2"/>
      <c r="O11657" s="2"/>
      <c r="P11657" s="2"/>
      <c r="Q11657" s="2"/>
      <c r="R11657" s="2"/>
    </row>
    <row r="11658" spans="2:18">
      <c r="B11658" s="2" t="str">
        <f>"人民币"</f>
        <v>人民币</v>
      </c>
      <c r="C11658" s="2" t="str">
        <f>"5508.71"</f>
        <v>5508.71</v>
      </c>
      <c r="D11658" s="2" t="str">
        <f>"138.54"</f>
        <v>138.54</v>
      </c>
      <c r="E11658" s="2" t="str">
        <f>"138.54"</f>
        <v>138.54</v>
      </c>
      <c r="F11658" s="2" t="str">
        <f>"91616.00"</f>
        <v>91616.00</v>
      </c>
      <c r="G11658" s="2" t="str">
        <f>"91754.54"</f>
        <v>91754.54</v>
      </c>
      <c r="H11658" s="2" t="str">
        <f>"-9194.42"</f>
        <v>-9194.42</v>
      </c>
      <c r="I11658" s="2"/>
      <c r="J11658" s="2"/>
      <c r="K11658" s="2"/>
      <c r="L11658" s="2"/>
      <c r="M11658" s="2"/>
      <c r="N11658" s="2"/>
      <c r="O11658" s="2"/>
      <c r="P11658" s="2"/>
      <c r="Q11658" s="2"/>
      <c r="R11658" s="2"/>
    </row>
    <row r="11659" spans="2:18"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  <c r="O11659" s="2"/>
      <c r="P11659" s="2"/>
      <c r="Q11659" s="2"/>
      <c r="R11659" s="8"/>
    </row>
    <row r="11660" spans="2:18">
      <c r="B11660" s="2" t="s">
        <v>0</v>
      </c>
      <c r="C11660" s="2" t="str">
        <f>"证券数量"</f>
        <v>证券数量</v>
      </c>
      <c r="D11660" s="2" t="s">
        <v>1</v>
      </c>
      <c r="E11660" s="2" t="str">
        <f>"价格币种"</f>
        <v>价格币种</v>
      </c>
      <c r="F11660" s="2" t="str">
        <f>"成本价"</f>
        <v>成本价</v>
      </c>
      <c r="G11660" s="2" t="str">
        <f>"浮动盈亏"</f>
        <v>浮动盈亏</v>
      </c>
      <c r="H11660" s="2" t="str">
        <f>"盈亏比例(%)"</f>
        <v>盈亏比例(%)</v>
      </c>
      <c r="I11660" s="2" t="str">
        <f>"折算汇率"</f>
        <v>折算汇率</v>
      </c>
      <c r="J11660" s="2" t="str">
        <f>"最新市值"</f>
        <v>最新市值</v>
      </c>
      <c r="K11660" s="2" t="str">
        <f>"当前价"</f>
        <v>当前价</v>
      </c>
      <c r="L11660" s="2" t="str">
        <f>"今买数量"</f>
        <v>今买数量</v>
      </c>
      <c r="M11660" s="2" t="str">
        <f>"今卖数量"</f>
        <v>今卖数量</v>
      </c>
      <c r="N11660" s="2" t="str">
        <f>"证券代码"</f>
        <v>证券代码</v>
      </c>
      <c r="O11660" s="2" t="str">
        <f>"股东代码"</f>
        <v>股东代码</v>
      </c>
      <c r="P11660" s="2" t="str">
        <f>"成本金额"</f>
        <v>成本金额</v>
      </c>
      <c r="Q11660" s="2" t="s">
        <v>2</v>
      </c>
      <c r="R11660" s="2"/>
    </row>
    <row r="11661" spans="2:18">
      <c r="B11661" s="2" t="s">
        <v>4</v>
      </c>
      <c r="C11661" s="9" t="s">
        <v>5</v>
      </c>
      <c r="D11661" s="9" t="s">
        <v>5</v>
      </c>
      <c r="E11661" s="2" t="str">
        <f t="shared" ref="E11661:E11676" si="3479">"人民币"</f>
        <v>人民币</v>
      </c>
      <c r="F11661" s="2">
        <v>19.758</v>
      </c>
      <c r="G11661" s="2">
        <v>-1294.53</v>
      </c>
      <c r="H11661" s="2">
        <v>-8.19</v>
      </c>
      <c r="I11661" s="9" t="s">
        <v>6</v>
      </c>
      <c r="J11661" s="2">
        <v>14512</v>
      </c>
      <c r="K11661" s="2">
        <v>18.14</v>
      </c>
      <c r="L11661" s="2">
        <v>0</v>
      </c>
      <c r="M11661" s="2">
        <v>0</v>
      </c>
      <c r="N11661" s="2" t="str">
        <f>"000936"</f>
        <v>000936</v>
      </c>
      <c r="O11661" s="2" t="str">
        <f t="shared" ref="O11661:O11664" si="3480">"0157472516"</f>
        <v>0157472516</v>
      </c>
      <c r="P11661" s="2" t="str">
        <f>"15806.53"</f>
        <v>15806.53</v>
      </c>
      <c r="Q11661" s="2">
        <v>30</v>
      </c>
      <c r="R11661" s="2">
        <f t="shared" ref="R11661:R11676" si="3481">Q11661*C11661</f>
        <v>24000</v>
      </c>
    </row>
    <row r="11662" spans="2:18">
      <c r="B11662" s="2" t="str">
        <f>"创业板B"</f>
        <v>创业板B</v>
      </c>
      <c r="C11662" s="2">
        <v>10000</v>
      </c>
      <c r="D11662" s="2">
        <v>10000</v>
      </c>
      <c r="E11662" s="2" t="str">
        <f>"人民币"</f>
        <v>人民币</v>
      </c>
      <c r="F11662" s="2">
        <v>1.116</v>
      </c>
      <c r="G11662" s="2">
        <v>-927.5</v>
      </c>
      <c r="H11662" s="2">
        <v>-8.33</v>
      </c>
      <c r="I11662" s="2"/>
      <c r="J11662" s="2">
        <v>10230</v>
      </c>
      <c r="K11662" s="2">
        <v>1.023</v>
      </c>
      <c r="L11662" s="2">
        <v>0</v>
      </c>
      <c r="M11662" s="2">
        <v>0</v>
      </c>
      <c r="N11662" s="2" t="str">
        <f>"150153"</f>
        <v>150153</v>
      </c>
      <c r="O11662" s="2" t="str">
        <f>"0157472516"</f>
        <v>0157472516</v>
      </c>
      <c r="P11662" s="2" t="str">
        <f>"11157.50"</f>
        <v>11157.50</v>
      </c>
      <c r="Q11662" s="2">
        <v>1.3</v>
      </c>
      <c r="R11662" s="2">
        <f>Q11662*C11662</f>
        <v>13000</v>
      </c>
    </row>
    <row r="11663" spans="2:18">
      <c r="B11663" s="2" t="s">
        <v>7</v>
      </c>
      <c r="C11663" s="2">
        <v>600</v>
      </c>
      <c r="D11663" s="2">
        <v>600</v>
      </c>
      <c r="E11663" s="2" t="str">
        <f>"人民币"</f>
        <v>人民币</v>
      </c>
      <c r="F11663" s="2">
        <v>17.548</v>
      </c>
      <c r="G11663" s="2">
        <v>-310.88</v>
      </c>
      <c r="H11663" s="2">
        <v>-2.95</v>
      </c>
      <c r="I11663" s="2"/>
      <c r="J11663" s="2">
        <v>10218</v>
      </c>
      <c r="K11663" s="2">
        <v>17.03</v>
      </c>
      <c r="L11663" s="2">
        <v>0</v>
      </c>
      <c r="M11663" s="2">
        <v>0</v>
      </c>
      <c r="N11663" s="2" t="str">
        <f>"600008"</f>
        <v>600008</v>
      </c>
      <c r="O11663" s="2" t="str">
        <f t="shared" ref="O11663:O11666" si="3482">"A453612732"</f>
        <v>A453612732</v>
      </c>
      <c r="P11663" s="2" t="str">
        <f>"10528.88"</f>
        <v>10528.88</v>
      </c>
      <c r="Q11663" s="2">
        <v>25</v>
      </c>
      <c r="R11663" s="2">
        <f>Q11663*C11663</f>
        <v>15000</v>
      </c>
    </row>
    <row r="11664" spans="2:18">
      <c r="B11664" s="2" t="str">
        <f>"华英农业"</f>
        <v>华英农业</v>
      </c>
      <c r="C11664" s="2">
        <v>600</v>
      </c>
      <c r="D11664" s="2">
        <v>300</v>
      </c>
      <c r="E11664" s="2" t="str">
        <f>"人民币"</f>
        <v>人民币</v>
      </c>
      <c r="F11664" s="2">
        <v>14.948</v>
      </c>
      <c r="G11664" s="2">
        <v>-418.66</v>
      </c>
      <c r="H11664" s="2">
        <v>-4.67</v>
      </c>
      <c r="I11664" s="2"/>
      <c r="J11664" s="2">
        <v>8550</v>
      </c>
      <c r="K11664" s="2">
        <v>14.25</v>
      </c>
      <c r="L11664" s="2">
        <v>300</v>
      </c>
      <c r="M11664" s="2">
        <v>0</v>
      </c>
      <c r="N11664" s="2" t="str">
        <f>"002321"</f>
        <v>002321</v>
      </c>
      <c r="O11664" s="2" t="str">
        <f>"0157472516"</f>
        <v>0157472516</v>
      </c>
      <c r="P11664" s="2" t="str">
        <f>"8968.66"</f>
        <v>8968.66</v>
      </c>
      <c r="Q11664" s="2">
        <v>25</v>
      </c>
      <c r="R11664" s="2">
        <f>Q11664*C11664</f>
        <v>15000</v>
      </c>
    </row>
    <row r="11665" spans="2:18">
      <c r="B11665" s="2" t="str">
        <f>"*ST阳化"</f>
        <v>*ST阳化</v>
      </c>
      <c r="C11665" s="2">
        <v>900</v>
      </c>
      <c r="D11665" s="2">
        <v>600</v>
      </c>
      <c r="E11665" s="2" t="str">
        <f>"人民币"</f>
        <v>人民币</v>
      </c>
      <c r="F11665" s="2">
        <v>7.599</v>
      </c>
      <c r="G11665" s="2">
        <v>-80.2</v>
      </c>
      <c r="H11665" s="2">
        <v>-1.17</v>
      </c>
      <c r="I11665" s="2"/>
      <c r="J11665" s="2">
        <v>6759</v>
      </c>
      <c r="K11665" s="2">
        <v>7.51</v>
      </c>
      <c r="L11665" s="2">
        <v>300</v>
      </c>
      <c r="M11665" s="2">
        <v>0</v>
      </c>
      <c r="N11665" s="2" t="str">
        <f>"600691"</f>
        <v>600691</v>
      </c>
      <c r="O11665" s="2" t="str">
        <f>"A453612732"</f>
        <v>A453612732</v>
      </c>
      <c r="P11665" s="2" t="str">
        <f>"6839.20"</f>
        <v>6839.20</v>
      </c>
      <c r="Q11665" s="2">
        <v>11</v>
      </c>
      <c r="R11665" s="2">
        <f>Q11665*C11665</f>
        <v>9900</v>
      </c>
    </row>
    <row r="11666" spans="2:18">
      <c r="B11666" s="2" t="str">
        <f>"雪峰科技"</f>
        <v>雪峰科技</v>
      </c>
      <c r="C11666" s="2">
        <v>200</v>
      </c>
      <c r="D11666" s="2">
        <v>100</v>
      </c>
      <c r="E11666" s="2" t="str">
        <f>"人民币"</f>
        <v>人民币</v>
      </c>
      <c r="F11666" s="2">
        <v>37.898</v>
      </c>
      <c r="G11666" s="2">
        <v>-1239.59</v>
      </c>
      <c r="H11666" s="2">
        <v>-16.35</v>
      </c>
      <c r="I11666" s="2"/>
      <c r="J11666" s="2">
        <v>6340</v>
      </c>
      <c r="K11666" s="2">
        <v>31.7</v>
      </c>
      <c r="L11666" s="2">
        <v>100</v>
      </c>
      <c r="M11666" s="2">
        <v>0</v>
      </c>
      <c r="N11666" s="2" t="str">
        <f>"603227"</f>
        <v>603227</v>
      </c>
      <c r="O11666" s="2" t="str">
        <f>"A453612732"</f>
        <v>A453612732</v>
      </c>
      <c r="P11666" s="2" t="str">
        <f>"7579.59"</f>
        <v>7579.59</v>
      </c>
      <c r="Q11666" s="2">
        <v>42</v>
      </c>
      <c r="R11666" s="2">
        <f>Q11666*C11666</f>
        <v>8400</v>
      </c>
    </row>
    <row r="11667" spans="2:18">
      <c r="B11667" s="2" t="str">
        <f>"三花股份"</f>
        <v>三花股份</v>
      </c>
      <c r="C11667" s="2">
        <v>400</v>
      </c>
      <c r="D11667" s="2">
        <v>400</v>
      </c>
      <c r="E11667" s="2" t="str">
        <f>"人民币"</f>
        <v>人民币</v>
      </c>
      <c r="F11667" s="2">
        <v>13.737</v>
      </c>
      <c r="G11667" s="2">
        <v>69.25</v>
      </c>
      <c r="H11667" s="2">
        <v>1.26</v>
      </c>
      <c r="I11667" s="2"/>
      <c r="J11667" s="2">
        <v>5564</v>
      </c>
      <c r="K11667" s="2">
        <v>13.91</v>
      </c>
      <c r="L11667" s="2">
        <v>0</v>
      </c>
      <c r="M11667" s="2">
        <v>0</v>
      </c>
      <c r="N11667" s="2" t="str">
        <f>"002050"</f>
        <v>002050</v>
      </c>
      <c r="O11667" s="2" t="str">
        <f t="shared" ref="O11667:O11672" si="3483">"0157472516"</f>
        <v>0157472516</v>
      </c>
      <c r="P11667" s="2" t="str">
        <f>"5494.75"</f>
        <v>5494.75</v>
      </c>
      <c r="Q11667" s="2">
        <v>20</v>
      </c>
      <c r="R11667" s="2">
        <f>Q11667*C11667</f>
        <v>8000</v>
      </c>
    </row>
    <row r="11668" spans="2:18">
      <c r="B11668" s="2" t="str">
        <f>"农 产 品"</f>
        <v>农 产 品</v>
      </c>
      <c r="C11668" s="2">
        <v>200</v>
      </c>
      <c r="D11668" s="2">
        <v>200</v>
      </c>
      <c r="E11668" s="2" t="str">
        <f>"人民币"</f>
        <v>人民币</v>
      </c>
      <c r="F11668" s="2">
        <v>25.665</v>
      </c>
      <c r="G11668" s="2">
        <v>-601</v>
      </c>
      <c r="H11668" s="2">
        <v>-11.71</v>
      </c>
      <c r="I11668" s="2"/>
      <c r="J11668" s="2">
        <v>4532</v>
      </c>
      <c r="K11668" s="2">
        <v>22.66</v>
      </c>
      <c r="L11668" s="2">
        <v>0</v>
      </c>
      <c r="M11668" s="2">
        <v>0</v>
      </c>
      <c r="N11668" s="2" t="str">
        <f>"000061"</f>
        <v>000061</v>
      </c>
      <c r="O11668" s="2" t="str">
        <f>"0157472516"</f>
        <v>0157472516</v>
      </c>
      <c r="P11668" s="2" t="str">
        <f>"5133.00"</f>
        <v>5133.00</v>
      </c>
      <c r="Q11668" s="2">
        <v>35</v>
      </c>
      <c r="R11668" s="2">
        <f>Q11668*C11668</f>
        <v>7000</v>
      </c>
    </row>
    <row r="11669" spans="2:18">
      <c r="B11669" s="2" t="str">
        <f>"北京城建"</f>
        <v>北京城建</v>
      </c>
      <c r="C11669" s="2">
        <v>200</v>
      </c>
      <c r="D11669" s="2">
        <v>200</v>
      </c>
      <c r="E11669" s="2" t="str">
        <f>"人民币"</f>
        <v>人民币</v>
      </c>
      <c r="F11669" s="2">
        <v>24.605</v>
      </c>
      <c r="G11669" s="2">
        <v>-394.99</v>
      </c>
      <c r="H11669" s="2">
        <v>-8.03</v>
      </c>
      <c r="I11669" s="2"/>
      <c r="J11669" s="2">
        <v>4526</v>
      </c>
      <c r="K11669" s="2">
        <v>22.63</v>
      </c>
      <c r="L11669" s="2">
        <v>0</v>
      </c>
      <c r="M11669" s="2">
        <v>0</v>
      </c>
      <c r="N11669" s="2" t="str">
        <f>"600266"</f>
        <v>600266</v>
      </c>
      <c r="O11669" s="2" t="str">
        <f t="shared" ref="O11669:O11671" si="3484">"A453612732"</f>
        <v>A453612732</v>
      </c>
      <c r="P11669" s="2" t="str">
        <f>"4920.99"</f>
        <v>4920.99</v>
      </c>
      <c r="Q11669" s="2">
        <v>28</v>
      </c>
      <c r="R11669" s="2">
        <f>Q11669*C11669</f>
        <v>5600</v>
      </c>
    </row>
    <row r="11670" spans="2:18">
      <c r="B11670" s="2" t="str">
        <f>"上汽集团"</f>
        <v>上汽集团</v>
      </c>
      <c r="C11670" s="2">
        <v>200</v>
      </c>
      <c r="D11670" s="2">
        <v>200</v>
      </c>
      <c r="E11670" s="2" t="str">
        <f>"人民币"</f>
        <v>人民币</v>
      </c>
      <c r="F11670" s="2">
        <v>24.736</v>
      </c>
      <c r="G11670" s="2">
        <v>-449.12</v>
      </c>
      <c r="H11670" s="2">
        <v>-9.08</v>
      </c>
      <c r="I11670" s="2"/>
      <c r="J11670" s="2">
        <v>4498</v>
      </c>
      <c r="K11670" s="2">
        <v>22.49</v>
      </c>
      <c r="L11670" s="2">
        <v>0</v>
      </c>
      <c r="M11670" s="2">
        <v>0</v>
      </c>
      <c r="N11670" s="2" t="str">
        <f>"600104"</f>
        <v>600104</v>
      </c>
      <c r="O11670" s="2" t="str">
        <f>"A453612732"</f>
        <v>A453612732</v>
      </c>
      <c r="P11670" s="2" t="str">
        <f>"4947.12"</f>
        <v>4947.12</v>
      </c>
      <c r="Q11670" s="2">
        <v>35</v>
      </c>
      <c r="R11670" s="2">
        <f>Q11670*C11670</f>
        <v>7000</v>
      </c>
    </row>
    <row r="11671" spans="2:18">
      <c r="B11671" s="2" t="str">
        <f>"中海集运"</f>
        <v>中海集运</v>
      </c>
      <c r="C11671" s="2">
        <v>400</v>
      </c>
      <c r="D11671" s="2">
        <v>400</v>
      </c>
      <c r="E11671" s="2" t="str">
        <f>"人民币"</f>
        <v>人民币</v>
      </c>
      <c r="F11671" s="2">
        <v>9.099</v>
      </c>
      <c r="G11671" s="2">
        <v>-167.68</v>
      </c>
      <c r="H11671" s="2">
        <v>-4.6</v>
      </c>
      <c r="I11671" s="2"/>
      <c r="J11671" s="2">
        <v>3472</v>
      </c>
      <c r="K11671" s="2">
        <v>8.68</v>
      </c>
      <c r="L11671" s="2">
        <v>0</v>
      </c>
      <c r="M11671" s="2">
        <v>0</v>
      </c>
      <c r="N11671" s="2" t="str">
        <f>"601866"</f>
        <v>601866</v>
      </c>
      <c r="O11671" s="2" t="str">
        <f>"A453612732"</f>
        <v>A453612732</v>
      </c>
      <c r="P11671" s="2" t="str">
        <f>"3639.68"</f>
        <v>3639.68</v>
      </c>
      <c r="Q11671" s="2">
        <v>12</v>
      </c>
      <c r="R11671" s="2">
        <f>Q11671*C11671</f>
        <v>4800</v>
      </c>
    </row>
    <row r="11672" spans="2:18">
      <c r="B11672" s="2" t="str">
        <f>"中航军B"</f>
        <v>中航军B</v>
      </c>
      <c r="C11672" s="2">
        <v>3000</v>
      </c>
      <c r="D11672" s="2">
        <v>3000</v>
      </c>
      <c r="E11672" s="2" t="str">
        <f>"人民币"</f>
        <v>人民币</v>
      </c>
      <c r="F11672" s="2">
        <v>0.972</v>
      </c>
      <c r="G11672" s="2">
        <v>-62</v>
      </c>
      <c r="H11672" s="2">
        <v>-2.16</v>
      </c>
      <c r="I11672" s="2"/>
      <c r="J11672" s="2">
        <v>2853</v>
      </c>
      <c r="K11672" s="2">
        <v>0.951</v>
      </c>
      <c r="L11672" s="2">
        <v>0</v>
      </c>
      <c r="M11672" s="2">
        <v>0</v>
      </c>
      <c r="N11672" s="2" t="str">
        <f>"150222"</f>
        <v>150222</v>
      </c>
      <c r="O11672" s="2" t="str">
        <f>"0157472516"</f>
        <v>0157472516</v>
      </c>
      <c r="P11672" s="2" t="str">
        <f>"2915.00"</f>
        <v>2915.00</v>
      </c>
      <c r="Q11672" s="2">
        <v>1.1</v>
      </c>
      <c r="R11672" s="2">
        <f>Q11672*C11672</f>
        <v>3300</v>
      </c>
    </row>
    <row r="11673" spans="2:18">
      <c r="B11673" s="2" t="str">
        <f>"华贸物流"</f>
        <v>华贸物流</v>
      </c>
      <c r="C11673" s="2">
        <v>200</v>
      </c>
      <c r="D11673" s="2">
        <v>200</v>
      </c>
      <c r="E11673" s="2" t="str">
        <f>"人民币"</f>
        <v>人民币</v>
      </c>
      <c r="F11673" s="2">
        <v>16.576</v>
      </c>
      <c r="G11673" s="2">
        <v>-473.12</v>
      </c>
      <c r="H11673" s="2">
        <v>-14.27</v>
      </c>
      <c r="I11673" s="2"/>
      <c r="J11673" s="2">
        <v>2842</v>
      </c>
      <c r="K11673" s="2">
        <v>14.21</v>
      </c>
      <c r="L11673" s="2">
        <v>0</v>
      </c>
      <c r="M11673" s="2">
        <v>0</v>
      </c>
      <c r="N11673" s="2" t="str">
        <f>"603128"</f>
        <v>603128</v>
      </c>
      <c r="O11673" s="2" t="str">
        <f t="shared" ref="O11673:O11676" si="3485">"A453612732"</f>
        <v>A453612732</v>
      </c>
      <c r="P11673" s="2" t="str">
        <f>"3315.12"</f>
        <v>3315.12</v>
      </c>
      <c r="Q11673" s="2">
        <v>20</v>
      </c>
      <c r="R11673" s="2">
        <f>Q11673*C11673</f>
        <v>4000</v>
      </c>
    </row>
    <row r="11674" spans="2:18">
      <c r="B11674" s="2" t="str">
        <f>"盛达矿业"</f>
        <v>盛达矿业</v>
      </c>
      <c r="C11674" s="2">
        <v>100</v>
      </c>
      <c r="D11674" s="2">
        <v>100</v>
      </c>
      <c r="E11674" s="2" t="str">
        <f>"人民币"</f>
        <v>人民币</v>
      </c>
      <c r="F11674" s="2">
        <v>38.308</v>
      </c>
      <c r="G11674" s="2">
        <v>-1175.77</v>
      </c>
      <c r="H11674" s="2">
        <v>-30.69</v>
      </c>
      <c r="I11674" s="2"/>
      <c r="J11674" s="2">
        <v>2655</v>
      </c>
      <c r="K11674" s="2">
        <v>26.55</v>
      </c>
      <c r="L11674" s="2">
        <v>0</v>
      </c>
      <c r="M11674" s="2">
        <v>100</v>
      </c>
      <c r="N11674" s="2" t="str">
        <f>"000603"</f>
        <v>000603</v>
      </c>
      <c r="O11674" s="2" t="str">
        <f>"0157472516"</f>
        <v>0157472516</v>
      </c>
      <c r="P11674" s="2" t="str">
        <f>"3830.77"</f>
        <v>3830.77</v>
      </c>
      <c r="Q11674" s="2">
        <v>40</v>
      </c>
      <c r="R11674" s="2">
        <f>Q11674*C11674</f>
        <v>4000</v>
      </c>
    </row>
    <row r="11675" spans="2:18">
      <c r="B11675" s="2" t="str">
        <f>"大众交通"</f>
        <v>大众交通</v>
      </c>
      <c r="C11675" s="2">
        <v>100</v>
      </c>
      <c r="D11675" s="2">
        <v>100</v>
      </c>
      <c r="E11675" s="2" t="str">
        <f>"人民币"</f>
        <v>人民币</v>
      </c>
      <c r="F11675" s="2">
        <v>30.941</v>
      </c>
      <c r="G11675" s="2">
        <v>-1037.13</v>
      </c>
      <c r="H11675" s="2">
        <v>-33.52</v>
      </c>
      <c r="I11675" s="2"/>
      <c r="J11675" s="2">
        <v>2057</v>
      </c>
      <c r="K11675" s="2">
        <v>20.57</v>
      </c>
      <c r="L11675" s="2">
        <v>0</v>
      </c>
      <c r="M11675" s="2">
        <v>0</v>
      </c>
      <c r="N11675" s="2" t="str">
        <f>"600611"</f>
        <v>600611</v>
      </c>
      <c r="O11675" s="2" t="str">
        <f>"A453612732"</f>
        <v>A453612732</v>
      </c>
      <c r="P11675" s="2" t="str">
        <f>"3094.13"</f>
        <v>3094.13</v>
      </c>
      <c r="Q11675" s="2">
        <v>28</v>
      </c>
      <c r="R11675" s="2">
        <f>Q11675*C11675</f>
        <v>2800</v>
      </c>
    </row>
    <row r="11676" spans="2:18">
      <c r="B11676" s="2" t="str">
        <f>"中国中车"</f>
        <v>中国中车</v>
      </c>
      <c r="C11676" s="2">
        <v>100</v>
      </c>
      <c r="D11676" s="2">
        <v>100</v>
      </c>
      <c r="E11676" s="2" t="str">
        <f>"人民币"</f>
        <v>人民币</v>
      </c>
      <c r="F11676" s="2">
        <v>26.395</v>
      </c>
      <c r="G11676" s="2">
        <v>-631.5</v>
      </c>
      <c r="H11676" s="2">
        <v>-23.92</v>
      </c>
      <c r="I11676" s="2"/>
      <c r="J11676" s="2">
        <v>2008</v>
      </c>
      <c r="K11676" s="2">
        <v>20.08</v>
      </c>
      <c r="L11676" s="2">
        <v>0</v>
      </c>
      <c r="M11676" s="2">
        <v>100</v>
      </c>
      <c r="N11676" s="2" t="str">
        <f>"601766"</f>
        <v>601766</v>
      </c>
      <c r="O11676" s="2" t="str">
        <f>"A453612732"</f>
        <v>A453612732</v>
      </c>
      <c r="P11676" s="2" t="str">
        <f>"2639.50"</f>
        <v>2639.50</v>
      </c>
      <c r="Q11676" s="2">
        <v>30</v>
      </c>
      <c r="R11676" s="2">
        <f>Q11676*C11676</f>
        <v>3000</v>
      </c>
    </row>
    <row r="11677" spans="2:18">
      <c r="B11677" s="2" t="s">
        <v>8</v>
      </c>
      <c r="C11677" s="2" t="s">
        <v>9</v>
      </c>
      <c r="D11677" s="4" t="s">
        <v>10</v>
      </c>
      <c r="E11677" s="4"/>
      <c r="F11677" s="4"/>
      <c r="G11677" s="2"/>
      <c r="H11677" s="2">
        <f>SUM(H11661:H11676)</f>
        <v>-178.38</v>
      </c>
      <c r="I11677" s="2"/>
      <c r="J11677" s="2"/>
      <c r="K11677" s="2"/>
      <c r="L11677" s="2"/>
      <c r="M11677" s="2"/>
      <c r="N11677" s="2"/>
      <c r="O11677" s="2"/>
      <c r="P11677" s="2"/>
      <c r="Q11677" s="2"/>
      <c r="R11677" s="2">
        <f>SUM(R11661:R11676)</f>
        <v>134800</v>
      </c>
    </row>
    <row r="11678" customFormat="1" spans="4:9">
      <c r="D11678" s="5"/>
      <c r="E11678" s="5"/>
      <c r="F11678" s="5"/>
      <c r="I11678" s="6">
        <v>42257</v>
      </c>
    </row>
    <row r="11679" customFormat="1" spans="11:11">
      <c r="K11679" s="6">
        <f>I11678+1</f>
        <v>42258</v>
      </c>
    </row>
    <row r="11680" customFormat="1" spans="3:12">
      <c r="C11680" t="s">
        <v>11</v>
      </c>
      <c r="L11680" s="7">
        <f ca="1">NOW()</f>
        <v>42259.9654398148</v>
      </c>
    </row>
    <row r="11681" customFormat="1" spans="10:10">
      <c r="J11681" t="e">
        <f>E11673+1</f>
        <v>#VALUE!</v>
      </c>
    </row>
    <row r="11682" customFormat="1" spans="7:7">
      <c r="G11682" t="s">
        <v>12</v>
      </c>
    </row>
    <row r="11683" customFormat="1" spans="6:6">
      <c r="F11683" t="s">
        <v>13</v>
      </c>
    </row>
    <row r="11684" spans="1:17">
      <c r="A11684" s="2" t="str">
        <f>"币种"</f>
        <v>币种</v>
      </c>
      <c r="B11684" s="2" t="str">
        <f>"余额"</f>
        <v>余额</v>
      </c>
      <c r="C11684" s="2" t="str">
        <f>"可用"</f>
        <v>可用</v>
      </c>
      <c r="D11684" s="2" t="str">
        <f>"可取"</f>
        <v>可取</v>
      </c>
      <c r="E11684" s="2" t="str">
        <f>"参考市值"</f>
        <v>参考市值</v>
      </c>
      <c r="F11684" s="2" t="str">
        <f>"资产"</f>
        <v>资产</v>
      </c>
      <c r="G11684" s="2" t="str">
        <f>"盈亏"</f>
        <v>盈亏</v>
      </c>
      <c r="H11684" s="2"/>
      <c r="I11684" s="2"/>
      <c r="J11684" s="2"/>
      <c r="K11684" s="2"/>
      <c r="L11684" s="2"/>
      <c r="M11684" s="2"/>
      <c r="N11684" s="2"/>
      <c r="O11684" s="2"/>
      <c r="P11684" s="2"/>
      <c r="Q11684" s="2"/>
    </row>
    <row r="11685" spans="1:17">
      <c r="A11685" s="2" t="str">
        <f>"人民币"</f>
        <v>人民币</v>
      </c>
      <c r="B11685" s="2" t="str">
        <f>"5508.71"</f>
        <v>5508.71</v>
      </c>
      <c r="C11685" s="2" t="str">
        <f>"138.54"</f>
        <v>138.54</v>
      </c>
      <c r="D11685" s="2" t="str">
        <f>"138.54"</f>
        <v>138.54</v>
      </c>
      <c r="E11685" s="2" t="str">
        <f>"91616.00"</f>
        <v>91616.00</v>
      </c>
      <c r="F11685" s="2" t="str">
        <f>"91754.54"</f>
        <v>91754.54</v>
      </c>
      <c r="G11685" s="2" t="str">
        <f>"-9194.42"</f>
        <v>-9194.42</v>
      </c>
      <c r="H11685" s="2"/>
      <c r="I11685" s="2"/>
      <c r="J11685" s="2"/>
      <c r="K11685" s="2"/>
      <c r="L11685" s="2"/>
      <c r="M11685" s="2"/>
      <c r="N11685" s="2"/>
      <c r="O11685" s="2"/>
      <c r="P11685" s="2"/>
      <c r="Q11685" s="2"/>
    </row>
    <row r="11686" spans="1:17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  <c r="O11686" s="2"/>
      <c r="P11686" s="2"/>
      <c r="Q11686" s="8"/>
    </row>
    <row r="11687" spans="1:18">
      <c r="A11687" s="2" t="s">
        <v>0</v>
      </c>
      <c r="B11687" s="2" t="str">
        <f>"证券数量"</f>
        <v>证券数量</v>
      </c>
      <c r="C11687" s="2" t="s">
        <v>1</v>
      </c>
      <c r="D11687" s="2" t="str">
        <f>"价格币种"</f>
        <v>价格币种</v>
      </c>
      <c r="E11687" s="2" t="str">
        <f>"成本价"</f>
        <v>成本价</v>
      </c>
      <c r="F11687" s="2" t="str">
        <f>"浮动盈亏"</f>
        <v>浮动盈亏</v>
      </c>
      <c r="G11687" s="2" t="str">
        <f>"盈亏比例(%)"</f>
        <v>盈亏比例(%)</v>
      </c>
      <c r="H11687" s="2" t="str">
        <f>"折算汇率"</f>
        <v>折算汇率</v>
      </c>
      <c r="I11687" s="2" t="str">
        <f>"最新市值"</f>
        <v>最新市值</v>
      </c>
      <c r="J11687" s="2" t="str">
        <f>"当前价"</f>
        <v>当前价</v>
      </c>
      <c r="K11687" s="2" t="str">
        <f>"今买数量"</f>
        <v>今买数量</v>
      </c>
      <c r="L11687" s="2" t="str">
        <f>"今卖数量"</f>
        <v>今卖数量</v>
      </c>
      <c r="M11687" s="2" t="str">
        <f>"证券代码"</f>
        <v>证券代码</v>
      </c>
      <c r="N11687" s="2" t="str">
        <f>"股东代码"</f>
        <v>股东代码</v>
      </c>
      <c r="O11687" s="2" t="str">
        <f>"成本金额"</f>
        <v>成本金额</v>
      </c>
      <c r="P11687" s="2" t="s">
        <v>2</v>
      </c>
      <c r="Q11687" s="2"/>
      <c r="R11687" s="2" t="s">
        <v>3</v>
      </c>
    </row>
    <row r="11688" spans="1:18">
      <c r="A11688" s="2" t="s">
        <v>4</v>
      </c>
      <c r="B11688" s="9" t="s">
        <v>5</v>
      </c>
      <c r="C11688" s="9" t="s">
        <v>5</v>
      </c>
      <c r="D11688" s="2" t="str">
        <f t="shared" ref="D11688:D11703" si="3486">"人民币"</f>
        <v>人民币</v>
      </c>
      <c r="E11688" s="2">
        <v>19.758</v>
      </c>
      <c r="F11688" s="2">
        <v>-1294.53</v>
      </c>
      <c r="G11688" s="2">
        <v>-8.19</v>
      </c>
      <c r="H11688" s="9" t="s">
        <v>6</v>
      </c>
      <c r="I11688" s="2">
        <v>14512</v>
      </c>
      <c r="J11688" s="2">
        <v>18.14</v>
      </c>
      <c r="K11688" s="2">
        <v>0</v>
      </c>
      <c r="L11688" s="2">
        <v>0</v>
      </c>
      <c r="M11688" s="2" t="str">
        <f>"000936"</f>
        <v>000936</v>
      </c>
      <c r="N11688" s="2" t="str">
        <f t="shared" ref="N11688:N11691" si="3487">"0157472516"</f>
        <v>0157472516</v>
      </c>
      <c r="O11688" s="2" t="str">
        <f>"15806.53"</f>
        <v>15806.53</v>
      </c>
      <c r="P11688" s="2">
        <v>30</v>
      </c>
      <c r="Q11688" s="2">
        <f t="shared" ref="Q11688:Q11703" si="3488">P11688*B11688</f>
        <v>24000</v>
      </c>
      <c r="R11688" s="2">
        <f t="shared" ref="R11688:R11703" si="3489">(Q11688-O11688)/O11688*100</f>
        <v>51.835981711356</v>
      </c>
    </row>
    <row r="11689" spans="1:18">
      <c r="A11689" s="2" t="str">
        <f>"创业板B"</f>
        <v>创业板B</v>
      </c>
      <c r="B11689" s="2">
        <v>10000</v>
      </c>
      <c r="C11689" s="2">
        <v>10000</v>
      </c>
      <c r="D11689" s="2" t="str">
        <f>"人民币"</f>
        <v>人民币</v>
      </c>
      <c r="E11689" s="2">
        <v>1.116</v>
      </c>
      <c r="F11689" s="2">
        <v>-927.5</v>
      </c>
      <c r="G11689" s="2">
        <v>-8.33</v>
      </c>
      <c r="H11689" s="2"/>
      <c r="I11689" s="2">
        <v>10230</v>
      </c>
      <c r="J11689" s="2">
        <v>1.023</v>
      </c>
      <c r="K11689" s="2">
        <v>0</v>
      </c>
      <c r="L11689" s="2">
        <v>0</v>
      </c>
      <c r="M11689" s="2" t="str">
        <f>"150153"</f>
        <v>150153</v>
      </c>
      <c r="N11689" s="2" t="str">
        <f>"0157472516"</f>
        <v>0157472516</v>
      </c>
      <c r="O11689" s="2" t="str">
        <f>"11157.50"</f>
        <v>11157.50</v>
      </c>
      <c r="P11689" s="2">
        <v>1.3</v>
      </c>
      <c r="Q11689" s="2">
        <f>P11689*B11689</f>
        <v>13000</v>
      </c>
      <c r="R11689" s="2">
        <f>(Q11689-O11689)/O11689*100</f>
        <v>16.5135559041004</v>
      </c>
    </row>
    <row r="11690" spans="1:18">
      <c r="A11690" s="2" t="s">
        <v>7</v>
      </c>
      <c r="B11690" s="2">
        <v>600</v>
      </c>
      <c r="C11690" s="2">
        <v>600</v>
      </c>
      <c r="D11690" s="2" t="str">
        <f>"人民币"</f>
        <v>人民币</v>
      </c>
      <c r="E11690" s="2">
        <v>17.548</v>
      </c>
      <c r="F11690" s="2">
        <v>-310.88</v>
      </c>
      <c r="G11690" s="2">
        <v>-2.95</v>
      </c>
      <c r="H11690" s="2"/>
      <c r="I11690" s="2">
        <v>10218</v>
      </c>
      <c r="J11690" s="2">
        <v>17.03</v>
      </c>
      <c r="K11690" s="2">
        <v>0</v>
      </c>
      <c r="L11690" s="2">
        <v>0</v>
      </c>
      <c r="M11690" s="2" t="str">
        <f>"600008"</f>
        <v>600008</v>
      </c>
      <c r="N11690" s="2" t="str">
        <f t="shared" ref="N11690:N11693" si="3490">"A453612732"</f>
        <v>A453612732</v>
      </c>
      <c r="O11690" s="2" t="str">
        <f>"10528.88"</f>
        <v>10528.88</v>
      </c>
      <c r="P11690" s="2">
        <v>25</v>
      </c>
      <c r="Q11690" s="2">
        <f>P11690*B11690</f>
        <v>15000</v>
      </c>
      <c r="R11690" s="2">
        <f>(Q11690-O11690)/O11690*100</f>
        <v>42.4652954540274</v>
      </c>
    </row>
    <row r="11691" spans="1:18">
      <c r="A11691" s="2" t="str">
        <f>"华英农业"</f>
        <v>华英农业</v>
      </c>
      <c r="B11691" s="2">
        <v>600</v>
      </c>
      <c r="C11691" s="2">
        <v>300</v>
      </c>
      <c r="D11691" s="2" t="str">
        <f>"人民币"</f>
        <v>人民币</v>
      </c>
      <c r="E11691" s="2">
        <v>14.948</v>
      </c>
      <c r="F11691" s="2">
        <v>-418.66</v>
      </c>
      <c r="G11691" s="2">
        <v>-4.67</v>
      </c>
      <c r="H11691" s="2"/>
      <c r="I11691" s="2">
        <v>8550</v>
      </c>
      <c r="J11691" s="2">
        <v>14.25</v>
      </c>
      <c r="K11691" s="2">
        <v>300</v>
      </c>
      <c r="L11691" s="2">
        <v>0</v>
      </c>
      <c r="M11691" s="2" t="str">
        <f>"002321"</f>
        <v>002321</v>
      </c>
      <c r="N11691" s="2" t="str">
        <f>"0157472516"</f>
        <v>0157472516</v>
      </c>
      <c r="O11691" s="2" t="str">
        <f>"8968.66"</f>
        <v>8968.66</v>
      </c>
      <c r="P11691" s="2">
        <v>25</v>
      </c>
      <c r="Q11691" s="2">
        <f>P11691*B11691</f>
        <v>15000</v>
      </c>
      <c r="R11691" s="2">
        <f>(Q11691-O11691)/O11691*100</f>
        <v>67.2490650777262</v>
      </c>
    </row>
    <row r="11692" spans="1:18">
      <c r="A11692" s="2" t="str">
        <f>"*ST阳化"</f>
        <v>*ST阳化</v>
      </c>
      <c r="B11692" s="2">
        <v>900</v>
      </c>
      <c r="C11692" s="2">
        <v>600</v>
      </c>
      <c r="D11692" s="2" t="str">
        <f>"人民币"</f>
        <v>人民币</v>
      </c>
      <c r="E11692" s="2">
        <v>7.599</v>
      </c>
      <c r="F11692" s="2">
        <v>-80.2</v>
      </c>
      <c r="G11692" s="2">
        <v>-1.17</v>
      </c>
      <c r="H11692" s="2"/>
      <c r="I11692" s="2">
        <v>6759</v>
      </c>
      <c r="J11692" s="2">
        <v>7.51</v>
      </c>
      <c r="K11692" s="2">
        <v>300</v>
      </c>
      <c r="L11692" s="2">
        <v>0</v>
      </c>
      <c r="M11692" s="2" t="str">
        <f>"600691"</f>
        <v>600691</v>
      </c>
      <c r="N11692" s="2" t="str">
        <f>"A453612732"</f>
        <v>A453612732</v>
      </c>
      <c r="O11692" s="2" t="str">
        <f>"6839.20"</f>
        <v>6839.20</v>
      </c>
      <c r="P11692" s="2">
        <v>11</v>
      </c>
      <c r="Q11692" s="2">
        <f>P11692*B11692</f>
        <v>9900</v>
      </c>
      <c r="R11692" s="2">
        <f>(Q11692-O11692)/O11692*100</f>
        <v>44.7537723710376</v>
      </c>
    </row>
    <row r="11693" spans="1:18">
      <c r="A11693" s="2" t="str">
        <f>"雪峰科技"</f>
        <v>雪峰科技</v>
      </c>
      <c r="B11693" s="2">
        <v>200</v>
      </c>
      <c r="C11693" s="2">
        <v>100</v>
      </c>
      <c r="D11693" s="2" t="str">
        <f>"人民币"</f>
        <v>人民币</v>
      </c>
      <c r="E11693" s="2">
        <v>37.898</v>
      </c>
      <c r="F11693" s="2">
        <v>-1239.59</v>
      </c>
      <c r="G11693" s="2">
        <v>-16.35</v>
      </c>
      <c r="H11693" s="2"/>
      <c r="I11693" s="2">
        <v>6340</v>
      </c>
      <c r="J11693" s="2">
        <v>31.7</v>
      </c>
      <c r="K11693" s="2">
        <v>100</v>
      </c>
      <c r="L11693" s="2">
        <v>0</v>
      </c>
      <c r="M11693" s="2" t="str">
        <f>"603227"</f>
        <v>603227</v>
      </c>
      <c r="N11693" s="2" t="str">
        <f>"A453612732"</f>
        <v>A453612732</v>
      </c>
      <c r="O11693" s="2" t="str">
        <f>"7579.59"</f>
        <v>7579.59</v>
      </c>
      <c r="P11693" s="2">
        <v>42</v>
      </c>
      <c r="Q11693" s="2">
        <f>P11693*B11693</f>
        <v>8400</v>
      </c>
      <c r="R11693" s="2">
        <f>(Q11693-O11693)/O11693*100</f>
        <v>10.8239363870605</v>
      </c>
    </row>
    <row r="11694" spans="1:18">
      <c r="A11694" s="2" t="str">
        <f>"三花股份"</f>
        <v>三花股份</v>
      </c>
      <c r="B11694" s="2">
        <v>400</v>
      </c>
      <c r="C11694" s="2">
        <v>400</v>
      </c>
      <c r="D11694" s="2" t="str">
        <f>"人民币"</f>
        <v>人民币</v>
      </c>
      <c r="E11694" s="2">
        <v>13.737</v>
      </c>
      <c r="F11694" s="2">
        <v>69.25</v>
      </c>
      <c r="G11694" s="2">
        <v>1.26</v>
      </c>
      <c r="H11694" s="2"/>
      <c r="I11694" s="2">
        <v>5564</v>
      </c>
      <c r="J11694" s="2">
        <v>13.91</v>
      </c>
      <c r="K11694" s="2">
        <v>0</v>
      </c>
      <c r="L11694" s="2">
        <v>0</v>
      </c>
      <c r="M11694" s="2" t="str">
        <f>"002050"</f>
        <v>002050</v>
      </c>
      <c r="N11694" s="2" t="str">
        <f t="shared" ref="N11694:N11699" si="3491">"0157472516"</f>
        <v>0157472516</v>
      </c>
      <c r="O11694" s="2" t="str">
        <f>"5494.75"</f>
        <v>5494.75</v>
      </c>
      <c r="P11694" s="2">
        <v>20</v>
      </c>
      <c r="Q11694" s="2">
        <f>P11694*B11694</f>
        <v>8000</v>
      </c>
      <c r="R11694" s="2">
        <f>(Q11694-O11694)/O11694*100</f>
        <v>45.5935210883116</v>
      </c>
    </row>
    <row r="11695" spans="1:18">
      <c r="A11695" s="2" t="str">
        <f>"农 产 品"</f>
        <v>农 产 品</v>
      </c>
      <c r="B11695" s="2">
        <v>200</v>
      </c>
      <c r="C11695" s="2">
        <v>200</v>
      </c>
      <c r="D11695" s="2" t="str">
        <f>"人民币"</f>
        <v>人民币</v>
      </c>
      <c r="E11695" s="2">
        <v>25.665</v>
      </c>
      <c r="F11695" s="2">
        <v>-601</v>
      </c>
      <c r="G11695" s="2">
        <v>-11.71</v>
      </c>
      <c r="H11695" s="2"/>
      <c r="I11695" s="2">
        <v>4532</v>
      </c>
      <c r="J11695" s="2">
        <v>22.66</v>
      </c>
      <c r="K11695" s="2">
        <v>0</v>
      </c>
      <c r="L11695" s="2">
        <v>0</v>
      </c>
      <c r="M11695" s="2" t="str">
        <f>"000061"</f>
        <v>000061</v>
      </c>
      <c r="N11695" s="2" t="str">
        <f>"0157472516"</f>
        <v>0157472516</v>
      </c>
      <c r="O11695" s="2" t="str">
        <f>"5133.00"</f>
        <v>5133.00</v>
      </c>
      <c r="P11695" s="2">
        <v>35</v>
      </c>
      <c r="Q11695" s="2">
        <f>P11695*B11695</f>
        <v>7000</v>
      </c>
      <c r="R11695" s="2">
        <f>(Q11695-O11695)/O11695*100</f>
        <v>36.3724917202416</v>
      </c>
    </row>
    <row r="11696" spans="1:18">
      <c r="A11696" s="2" t="str">
        <f>"北京城建"</f>
        <v>北京城建</v>
      </c>
      <c r="B11696" s="2">
        <v>200</v>
      </c>
      <c r="C11696" s="2">
        <v>200</v>
      </c>
      <c r="D11696" s="2" t="str">
        <f>"人民币"</f>
        <v>人民币</v>
      </c>
      <c r="E11696" s="2">
        <v>24.605</v>
      </c>
      <c r="F11696" s="2">
        <v>-394.99</v>
      </c>
      <c r="G11696" s="2">
        <v>-8.03</v>
      </c>
      <c r="H11696" s="2"/>
      <c r="I11696" s="2">
        <v>4526</v>
      </c>
      <c r="J11696" s="2">
        <v>22.63</v>
      </c>
      <c r="K11696" s="2">
        <v>0</v>
      </c>
      <c r="L11696" s="2">
        <v>0</v>
      </c>
      <c r="M11696" s="2" t="str">
        <f>"600266"</f>
        <v>600266</v>
      </c>
      <c r="N11696" s="2" t="str">
        <f t="shared" ref="N11696:N11698" si="3492">"A453612732"</f>
        <v>A453612732</v>
      </c>
      <c r="O11696" s="2" t="str">
        <f>"4920.99"</f>
        <v>4920.99</v>
      </c>
      <c r="P11696" s="2">
        <v>28</v>
      </c>
      <c r="Q11696" s="2">
        <f>P11696*B11696</f>
        <v>5600</v>
      </c>
      <c r="R11696" s="2">
        <f>(Q11696-O11696)/O11696*100</f>
        <v>13.7982397850839</v>
      </c>
    </row>
    <row r="11697" spans="1:18">
      <c r="A11697" s="2" t="str">
        <f>"上汽集团"</f>
        <v>上汽集团</v>
      </c>
      <c r="B11697" s="2">
        <v>200</v>
      </c>
      <c r="C11697" s="2">
        <v>200</v>
      </c>
      <c r="D11697" s="2" t="str">
        <f>"人民币"</f>
        <v>人民币</v>
      </c>
      <c r="E11697" s="2">
        <v>24.736</v>
      </c>
      <c r="F11697" s="2">
        <v>-449.12</v>
      </c>
      <c r="G11697" s="2">
        <v>-9.08</v>
      </c>
      <c r="H11697" s="2"/>
      <c r="I11697" s="2">
        <v>4498</v>
      </c>
      <c r="J11697" s="2">
        <v>22.49</v>
      </c>
      <c r="K11697" s="2">
        <v>0</v>
      </c>
      <c r="L11697" s="2">
        <v>0</v>
      </c>
      <c r="M11697" s="2" t="str">
        <f>"600104"</f>
        <v>600104</v>
      </c>
      <c r="N11697" s="2" t="str">
        <f>"A453612732"</f>
        <v>A453612732</v>
      </c>
      <c r="O11697" s="2" t="str">
        <f>"4947.12"</f>
        <v>4947.12</v>
      </c>
      <c r="P11697" s="2">
        <v>35</v>
      </c>
      <c r="Q11697" s="2">
        <f>P11697*B11697</f>
        <v>7000</v>
      </c>
      <c r="R11697" s="2">
        <f>(Q11697-O11697)/O11697*100</f>
        <v>41.4964666310904</v>
      </c>
    </row>
    <row r="11698" spans="1:18">
      <c r="A11698" s="2" t="str">
        <f>"中海集运"</f>
        <v>中海集运</v>
      </c>
      <c r="B11698" s="2">
        <v>400</v>
      </c>
      <c r="C11698" s="2">
        <v>400</v>
      </c>
      <c r="D11698" s="2" t="str">
        <f>"人民币"</f>
        <v>人民币</v>
      </c>
      <c r="E11698" s="2">
        <v>9.099</v>
      </c>
      <c r="F11698" s="2">
        <v>-167.68</v>
      </c>
      <c r="G11698" s="2">
        <v>-4.6</v>
      </c>
      <c r="H11698" s="2"/>
      <c r="I11698" s="2">
        <v>3472</v>
      </c>
      <c r="J11698" s="2">
        <v>8.68</v>
      </c>
      <c r="K11698" s="2">
        <v>0</v>
      </c>
      <c r="L11698" s="2">
        <v>0</v>
      </c>
      <c r="M11698" s="2" t="str">
        <f>"601866"</f>
        <v>601866</v>
      </c>
      <c r="N11698" s="2" t="str">
        <f>"A453612732"</f>
        <v>A453612732</v>
      </c>
      <c r="O11698" s="2" t="str">
        <f>"3639.68"</f>
        <v>3639.68</v>
      </c>
      <c r="P11698" s="2">
        <v>12</v>
      </c>
      <c r="Q11698" s="2">
        <f>P11698*B11698</f>
        <v>4800</v>
      </c>
      <c r="R11698" s="2">
        <f>(Q11698-O11698)/O11698*100</f>
        <v>31.8797256901706</v>
      </c>
    </row>
    <row r="11699" spans="1:18">
      <c r="A11699" s="2" t="str">
        <f>"中航军B"</f>
        <v>中航军B</v>
      </c>
      <c r="B11699" s="2">
        <v>3000</v>
      </c>
      <c r="C11699" s="2">
        <v>3000</v>
      </c>
      <c r="D11699" s="2" t="str">
        <f>"人民币"</f>
        <v>人民币</v>
      </c>
      <c r="E11699" s="2">
        <v>0.972</v>
      </c>
      <c r="F11699" s="2">
        <v>-62</v>
      </c>
      <c r="G11699" s="2">
        <v>-2.16</v>
      </c>
      <c r="H11699" s="2"/>
      <c r="I11699" s="2">
        <v>2853</v>
      </c>
      <c r="J11699" s="2">
        <v>0.951</v>
      </c>
      <c r="K11699" s="2">
        <v>0</v>
      </c>
      <c r="L11699" s="2">
        <v>0</v>
      </c>
      <c r="M11699" s="2" t="str">
        <f>"150222"</f>
        <v>150222</v>
      </c>
      <c r="N11699" s="2" t="str">
        <f>"0157472516"</f>
        <v>0157472516</v>
      </c>
      <c r="O11699" s="2" t="str">
        <f>"2915.00"</f>
        <v>2915.00</v>
      </c>
      <c r="P11699" s="2">
        <v>1.1</v>
      </c>
      <c r="Q11699" s="2">
        <f>P11699*B11699</f>
        <v>3300</v>
      </c>
      <c r="R11699" s="2">
        <f>(Q11699-O11699)/O11699*100</f>
        <v>13.2075471698113</v>
      </c>
    </row>
    <row r="11700" spans="1:18">
      <c r="A11700" s="2" t="str">
        <f>"华贸物流"</f>
        <v>华贸物流</v>
      </c>
      <c r="B11700" s="2">
        <v>200</v>
      </c>
      <c r="C11700" s="2">
        <v>200</v>
      </c>
      <c r="D11700" s="2" t="str">
        <f>"人民币"</f>
        <v>人民币</v>
      </c>
      <c r="E11700" s="2">
        <v>16.576</v>
      </c>
      <c r="F11700" s="2">
        <v>-473.12</v>
      </c>
      <c r="G11700" s="2">
        <v>-14.27</v>
      </c>
      <c r="H11700" s="2"/>
      <c r="I11700" s="2">
        <v>2842</v>
      </c>
      <c r="J11700" s="2">
        <v>14.21</v>
      </c>
      <c r="K11700" s="2">
        <v>0</v>
      </c>
      <c r="L11700" s="2">
        <v>0</v>
      </c>
      <c r="M11700" s="2" t="str">
        <f>"603128"</f>
        <v>603128</v>
      </c>
      <c r="N11700" s="2" t="str">
        <f t="shared" ref="N11700:N11703" si="3493">"A453612732"</f>
        <v>A453612732</v>
      </c>
      <c r="O11700" s="2" t="str">
        <f>"3315.12"</f>
        <v>3315.12</v>
      </c>
      <c r="P11700" s="2">
        <v>20</v>
      </c>
      <c r="Q11700" s="2">
        <f>P11700*B11700</f>
        <v>4000</v>
      </c>
      <c r="R11700" s="2">
        <f>(Q11700-O11700)/O11700*100</f>
        <v>20.6592823185888</v>
      </c>
    </row>
    <row r="11701" spans="1:18">
      <c r="A11701" s="2" t="str">
        <f>"盛达矿业"</f>
        <v>盛达矿业</v>
      </c>
      <c r="B11701" s="2">
        <v>100</v>
      </c>
      <c r="C11701" s="2">
        <v>100</v>
      </c>
      <c r="D11701" s="2" t="str">
        <f>"人民币"</f>
        <v>人民币</v>
      </c>
      <c r="E11701" s="2">
        <v>38.308</v>
      </c>
      <c r="F11701" s="2">
        <v>-1175.77</v>
      </c>
      <c r="G11701" s="2">
        <v>-30.69</v>
      </c>
      <c r="H11701" s="2"/>
      <c r="I11701" s="2">
        <v>2655</v>
      </c>
      <c r="J11701" s="2">
        <v>26.55</v>
      </c>
      <c r="K11701" s="2">
        <v>0</v>
      </c>
      <c r="L11701" s="2">
        <v>100</v>
      </c>
      <c r="M11701" s="2" t="str">
        <f>"000603"</f>
        <v>000603</v>
      </c>
      <c r="N11701" s="2" t="str">
        <f>"0157472516"</f>
        <v>0157472516</v>
      </c>
      <c r="O11701" s="2" t="str">
        <f>"3830.77"</f>
        <v>3830.77</v>
      </c>
      <c r="P11701" s="2">
        <v>40</v>
      </c>
      <c r="Q11701" s="2">
        <f>P11701*B11701</f>
        <v>4000</v>
      </c>
      <c r="R11701" s="2">
        <f>(Q11701-O11701)/O11701*100</f>
        <v>4.41764971533138</v>
      </c>
    </row>
    <row r="11702" spans="1:18">
      <c r="A11702" s="2" t="str">
        <f>"大众交通"</f>
        <v>大众交通</v>
      </c>
      <c r="B11702" s="2">
        <v>100</v>
      </c>
      <c r="C11702" s="2">
        <v>100</v>
      </c>
      <c r="D11702" s="2" t="str">
        <f>"人民币"</f>
        <v>人民币</v>
      </c>
      <c r="E11702" s="2">
        <v>30.941</v>
      </c>
      <c r="F11702" s="2">
        <v>-1037.13</v>
      </c>
      <c r="G11702" s="2">
        <v>-33.52</v>
      </c>
      <c r="H11702" s="2"/>
      <c r="I11702" s="2">
        <v>2057</v>
      </c>
      <c r="J11702" s="2">
        <v>20.57</v>
      </c>
      <c r="K11702" s="2">
        <v>0</v>
      </c>
      <c r="L11702" s="2">
        <v>0</v>
      </c>
      <c r="M11702" s="2" t="str">
        <f>"600611"</f>
        <v>600611</v>
      </c>
      <c r="N11702" s="2" t="str">
        <f>"A453612732"</f>
        <v>A453612732</v>
      </c>
      <c r="O11702" s="2" t="str">
        <f>"3094.13"</f>
        <v>3094.13</v>
      </c>
      <c r="P11702" s="2">
        <v>28</v>
      </c>
      <c r="Q11702" s="2">
        <f>P11702*B11702</f>
        <v>2800</v>
      </c>
      <c r="R11702" s="2">
        <f>(Q11702-O11702)/O11702*100</f>
        <v>-9.50606470962759</v>
      </c>
    </row>
    <row r="11703" spans="1:18">
      <c r="A11703" s="2" t="str">
        <f>"中国中车"</f>
        <v>中国中车</v>
      </c>
      <c r="B11703" s="2">
        <v>100</v>
      </c>
      <c r="C11703" s="2">
        <v>100</v>
      </c>
      <c r="D11703" s="2" t="str">
        <f>"人民币"</f>
        <v>人民币</v>
      </c>
      <c r="E11703" s="2">
        <v>26.395</v>
      </c>
      <c r="F11703" s="2">
        <v>-631.5</v>
      </c>
      <c r="G11703" s="2">
        <v>-23.92</v>
      </c>
      <c r="H11703" s="2"/>
      <c r="I11703" s="2">
        <v>2008</v>
      </c>
      <c r="J11703" s="2">
        <v>20.08</v>
      </c>
      <c r="K11703" s="2">
        <v>0</v>
      </c>
      <c r="L11703" s="2">
        <v>100</v>
      </c>
      <c r="M11703" s="2" t="str">
        <f>"601766"</f>
        <v>601766</v>
      </c>
      <c r="N11703" s="2" t="str">
        <f>"A453612732"</f>
        <v>A453612732</v>
      </c>
      <c r="O11703" s="2" t="str">
        <f>"2639.50"</f>
        <v>2639.50</v>
      </c>
      <c r="P11703" s="2">
        <v>30</v>
      </c>
      <c r="Q11703" s="2">
        <f>P11703*B11703</f>
        <v>3000</v>
      </c>
      <c r="R11703" s="2">
        <f>(Q11703-O11703)/O11703*100</f>
        <v>13.6578897518469</v>
      </c>
    </row>
    <row r="11704" spans="1:18">
      <c r="A11704" s="2" t="s">
        <v>8</v>
      </c>
      <c r="B11704" s="2" t="s">
        <v>9</v>
      </c>
      <c r="C11704" s="4" t="s">
        <v>10</v>
      </c>
      <c r="D11704" s="4"/>
      <c r="E11704" s="4"/>
      <c r="F11704" s="2"/>
      <c r="G11704" s="2">
        <f>SUM(G11688:G11703)</f>
        <v>-178.38</v>
      </c>
      <c r="H11704" s="2"/>
      <c r="I11704" s="2"/>
      <c r="J11704" s="2"/>
      <c r="K11704" s="2"/>
      <c r="L11704" s="2"/>
      <c r="M11704" s="2"/>
      <c r="N11704" s="2"/>
      <c r="O11704" s="2"/>
      <c r="P11704" s="2"/>
      <c r="Q11704" s="2">
        <f>SUM(Q11688:Q11703)</f>
        <v>134800</v>
      </c>
      <c r="R11704" s="2"/>
    </row>
    <row r="11705" customFormat="1" spans="3:8">
      <c r="C11705" s="5"/>
      <c r="D11705" s="5"/>
      <c r="E11705" s="5"/>
      <c r="H11705" s="6">
        <v>42257</v>
      </c>
    </row>
    <row r="11706" customFormat="1" spans="10:10">
      <c r="J11706" s="6">
        <f>H11705+1</f>
        <v>42258</v>
      </c>
    </row>
    <row r="11707" customFormat="1" spans="2:11">
      <c r="B11707" t="s">
        <v>11</v>
      </c>
      <c r="K11707" s="7">
        <f ca="1">NOW()</f>
        <v>42259.9654398148</v>
      </c>
    </row>
    <row r="11708" customFormat="1" spans="9:9">
      <c r="I11708" t="e">
        <f>D11700+1</f>
        <v>#VALUE!</v>
      </c>
    </row>
    <row r="11709" customFormat="1"/>
    <row r="11710" spans="1:18">
      <c r="A11710" s="2" t="s">
        <v>0</v>
      </c>
      <c r="B11710" s="2" t="str">
        <f>"证券数量"</f>
        <v>证券数量</v>
      </c>
      <c r="C11710" s="2" t="s">
        <v>1</v>
      </c>
      <c r="D11710" s="2" t="str">
        <f>"价格币种"</f>
        <v>价格币种</v>
      </c>
      <c r="E11710" s="2" t="str">
        <f>"成本价"</f>
        <v>成本价</v>
      </c>
      <c r="F11710" s="2" t="str">
        <f>"浮动盈亏"</f>
        <v>浮动盈亏</v>
      </c>
      <c r="G11710" s="2" t="str">
        <f>"盈亏比例(%)"</f>
        <v>盈亏比例(%)</v>
      </c>
      <c r="H11710" s="2" t="str">
        <f>"折算汇率"</f>
        <v>折算汇率</v>
      </c>
      <c r="I11710" s="2" t="str">
        <f>"最新市值"</f>
        <v>最新市值</v>
      </c>
      <c r="J11710" s="2" t="str">
        <f>"当前价"</f>
        <v>当前价</v>
      </c>
      <c r="K11710" s="2" t="str">
        <f>"今买数量"</f>
        <v>今买数量</v>
      </c>
      <c r="L11710" s="2" t="str">
        <f>"今卖数量"</f>
        <v>今卖数量</v>
      </c>
      <c r="M11710" s="2" t="str">
        <f>"证券代码"</f>
        <v>证券代码</v>
      </c>
      <c r="N11710" s="2" t="str">
        <f>"股东代码"</f>
        <v>股东代码</v>
      </c>
      <c r="O11710" s="2" t="str">
        <f>"成本金额"</f>
        <v>成本金额</v>
      </c>
      <c r="P11710" s="2" t="s">
        <v>2</v>
      </c>
      <c r="Q11710" s="2"/>
      <c r="R11710" s="2" t="s">
        <v>3</v>
      </c>
    </row>
    <row r="11711" spans="1:18">
      <c r="A11711" s="2" t="s">
        <v>4</v>
      </c>
      <c r="B11711" s="9" t="s">
        <v>5</v>
      </c>
      <c r="C11711" s="9" t="s">
        <v>5</v>
      </c>
      <c r="D11711" s="2" t="str">
        <f t="shared" ref="D11711:D11726" si="3494">"人民币"</f>
        <v>人民币</v>
      </c>
      <c r="E11711" s="2">
        <v>19.758</v>
      </c>
      <c r="F11711" s="2">
        <v>-1294.53</v>
      </c>
      <c r="G11711" s="2">
        <v>-8.19</v>
      </c>
      <c r="H11711" s="9" t="s">
        <v>6</v>
      </c>
      <c r="I11711" s="2">
        <v>14512</v>
      </c>
      <c r="J11711" s="2">
        <v>18.14</v>
      </c>
      <c r="K11711" s="2">
        <v>0</v>
      </c>
      <c r="L11711" s="2">
        <v>0</v>
      </c>
      <c r="M11711" s="2" t="str">
        <f>"000936"</f>
        <v>000936</v>
      </c>
      <c r="N11711" s="2" t="str">
        <f t="shared" ref="N11711:N11714" si="3495">"0157472516"</f>
        <v>0157472516</v>
      </c>
      <c r="O11711" s="2" t="str">
        <f>"15806.53"</f>
        <v>15806.53</v>
      </c>
      <c r="P11711" s="2">
        <v>30</v>
      </c>
      <c r="Q11711" s="2">
        <f t="shared" ref="Q11711:Q11726" si="3496">P11711*B11711</f>
        <v>24000</v>
      </c>
      <c r="R11711" s="2">
        <f t="shared" ref="R11711:R11726" si="3497">(Q11711-O11711)/O11711*100</f>
        <v>51.835981711356</v>
      </c>
    </row>
    <row r="11712" spans="1:18">
      <c r="A11712" s="2" t="str">
        <f>"创业板B"</f>
        <v>创业板B</v>
      </c>
      <c r="B11712" s="2">
        <v>10000</v>
      </c>
      <c r="C11712" s="2">
        <v>10000</v>
      </c>
      <c r="D11712" s="2" t="str">
        <f>"人民币"</f>
        <v>人民币</v>
      </c>
      <c r="E11712" s="2">
        <v>1.116</v>
      </c>
      <c r="F11712" s="2">
        <v>-927.5</v>
      </c>
      <c r="G11712" s="2">
        <v>-8.33</v>
      </c>
      <c r="H11712" s="2"/>
      <c r="I11712" s="2">
        <v>10230</v>
      </c>
      <c r="J11712" s="2">
        <v>1.023</v>
      </c>
      <c r="K11712" s="2">
        <v>0</v>
      </c>
      <c r="L11712" s="2">
        <v>0</v>
      </c>
      <c r="M11712" s="2" t="str">
        <f>"150153"</f>
        <v>150153</v>
      </c>
      <c r="N11712" s="2" t="str">
        <f>"0157472516"</f>
        <v>0157472516</v>
      </c>
      <c r="O11712" s="2" t="str">
        <f>"11157.50"</f>
        <v>11157.50</v>
      </c>
      <c r="P11712" s="2">
        <v>1.3</v>
      </c>
      <c r="Q11712" s="2">
        <f>P11712*B11712</f>
        <v>13000</v>
      </c>
      <c r="R11712" s="2">
        <f>(Q11712-O11712)/O11712*100</f>
        <v>16.5135559041004</v>
      </c>
    </row>
    <row r="11713" spans="1:18">
      <c r="A11713" s="2" t="s">
        <v>7</v>
      </c>
      <c r="B11713" s="2">
        <v>600</v>
      </c>
      <c r="C11713" s="2">
        <v>600</v>
      </c>
      <c r="D11713" s="2" t="str">
        <f>"人民币"</f>
        <v>人民币</v>
      </c>
      <c r="E11713" s="2">
        <v>17.548</v>
      </c>
      <c r="F11713" s="2">
        <v>-310.88</v>
      </c>
      <c r="G11713" s="2">
        <v>-2.95</v>
      </c>
      <c r="H11713" s="2"/>
      <c r="I11713" s="2">
        <v>10218</v>
      </c>
      <c r="J11713" s="2">
        <v>17.03</v>
      </c>
      <c r="K11713" s="2">
        <v>0</v>
      </c>
      <c r="L11713" s="2">
        <v>0</v>
      </c>
      <c r="M11713" s="2" t="str">
        <f>"600008"</f>
        <v>600008</v>
      </c>
      <c r="N11713" s="2" t="str">
        <f t="shared" ref="N11713:N11716" si="3498">"A453612732"</f>
        <v>A453612732</v>
      </c>
      <c r="O11713" s="2" t="str">
        <f>"10528.88"</f>
        <v>10528.88</v>
      </c>
      <c r="P11713" s="2">
        <v>25</v>
      </c>
      <c r="Q11713" s="2">
        <f>P11713*B11713</f>
        <v>15000</v>
      </c>
      <c r="R11713" s="2">
        <f>(Q11713-O11713)/O11713*100</f>
        <v>42.4652954540274</v>
      </c>
    </row>
    <row r="11714" spans="1:18">
      <c r="A11714" s="2" t="str">
        <f>"华英农业"</f>
        <v>华英农业</v>
      </c>
      <c r="B11714" s="2">
        <v>600</v>
      </c>
      <c r="C11714" s="2">
        <v>300</v>
      </c>
      <c r="D11714" s="2" t="str">
        <f>"人民币"</f>
        <v>人民币</v>
      </c>
      <c r="E11714" s="2">
        <v>14.948</v>
      </c>
      <c r="F11714" s="2">
        <v>-418.66</v>
      </c>
      <c r="G11714" s="2">
        <v>-4.67</v>
      </c>
      <c r="H11714" s="2"/>
      <c r="I11714" s="2">
        <v>8550</v>
      </c>
      <c r="J11714" s="2">
        <v>14.25</v>
      </c>
      <c r="K11714" s="2">
        <v>300</v>
      </c>
      <c r="L11714" s="2">
        <v>0</v>
      </c>
      <c r="M11714" s="2" t="str">
        <f>"002321"</f>
        <v>002321</v>
      </c>
      <c r="N11714" s="2" t="str">
        <f>"0157472516"</f>
        <v>0157472516</v>
      </c>
      <c r="O11714" s="2" t="str">
        <f>"8968.66"</f>
        <v>8968.66</v>
      </c>
      <c r="P11714" s="2">
        <v>25</v>
      </c>
      <c r="Q11714" s="2">
        <f>P11714*B11714</f>
        <v>15000</v>
      </c>
      <c r="R11714" s="2">
        <f>(Q11714-O11714)/O11714*100</f>
        <v>67.2490650777262</v>
      </c>
    </row>
    <row r="11715" spans="1:18">
      <c r="A11715" s="2" t="str">
        <f>"*ST阳化"</f>
        <v>*ST阳化</v>
      </c>
      <c r="B11715" s="2">
        <v>900</v>
      </c>
      <c r="C11715" s="2">
        <v>600</v>
      </c>
      <c r="D11715" s="2" t="str">
        <f>"人民币"</f>
        <v>人民币</v>
      </c>
      <c r="E11715" s="2">
        <v>7.599</v>
      </c>
      <c r="F11715" s="2">
        <v>-80.2</v>
      </c>
      <c r="G11715" s="2">
        <v>-1.17</v>
      </c>
      <c r="H11715" s="2"/>
      <c r="I11715" s="2">
        <v>6759</v>
      </c>
      <c r="J11715" s="2">
        <v>7.51</v>
      </c>
      <c r="K11715" s="2">
        <v>300</v>
      </c>
      <c r="L11715" s="2">
        <v>0</v>
      </c>
      <c r="M11715" s="2" t="str">
        <f>"600691"</f>
        <v>600691</v>
      </c>
      <c r="N11715" s="2" t="str">
        <f>"A453612732"</f>
        <v>A453612732</v>
      </c>
      <c r="O11715" s="2" t="str">
        <f>"6839.20"</f>
        <v>6839.20</v>
      </c>
      <c r="P11715" s="2">
        <v>11</v>
      </c>
      <c r="Q11715" s="2">
        <f>P11715*B11715</f>
        <v>9900</v>
      </c>
      <c r="R11715" s="2">
        <f>(Q11715-O11715)/O11715*100</f>
        <v>44.7537723710376</v>
      </c>
    </row>
    <row r="11716" spans="1:18">
      <c r="A11716" s="2" t="str">
        <f>"雪峰科技"</f>
        <v>雪峰科技</v>
      </c>
      <c r="B11716" s="2">
        <v>200</v>
      </c>
      <c r="C11716" s="2">
        <v>100</v>
      </c>
      <c r="D11716" s="2" t="str">
        <f>"人民币"</f>
        <v>人民币</v>
      </c>
      <c r="E11716" s="2">
        <v>37.898</v>
      </c>
      <c r="F11716" s="2">
        <v>-1239.59</v>
      </c>
      <c r="G11716" s="2">
        <v>-16.35</v>
      </c>
      <c r="H11716" s="2"/>
      <c r="I11716" s="2">
        <v>6340</v>
      </c>
      <c r="J11716" s="2">
        <v>31.7</v>
      </c>
      <c r="K11716" s="2">
        <v>100</v>
      </c>
      <c r="L11716" s="2">
        <v>0</v>
      </c>
      <c r="M11716" s="2" t="str">
        <f>"603227"</f>
        <v>603227</v>
      </c>
      <c r="N11716" s="2" t="str">
        <f>"A453612732"</f>
        <v>A453612732</v>
      </c>
      <c r="O11716" s="2" t="str">
        <f>"7579.59"</f>
        <v>7579.59</v>
      </c>
      <c r="P11716" s="2">
        <v>42</v>
      </c>
      <c r="Q11716" s="2">
        <f>P11716*B11716</f>
        <v>8400</v>
      </c>
      <c r="R11716" s="2">
        <f>(Q11716-O11716)/O11716*100</f>
        <v>10.8239363870605</v>
      </c>
    </row>
    <row r="11717" spans="1:18">
      <c r="A11717" s="2" t="str">
        <f>"三花股份"</f>
        <v>三花股份</v>
      </c>
      <c r="B11717" s="2">
        <v>400</v>
      </c>
      <c r="C11717" s="2">
        <v>400</v>
      </c>
      <c r="D11717" s="2" t="str">
        <f>"人民币"</f>
        <v>人民币</v>
      </c>
      <c r="E11717" s="2">
        <v>13.737</v>
      </c>
      <c r="F11717" s="2">
        <v>69.25</v>
      </c>
      <c r="G11717" s="2">
        <v>1.26</v>
      </c>
      <c r="H11717" s="2"/>
      <c r="I11717" s="2">
        <v>5564</v>
      </c>
      <c r="J11717" s="2">
        <v>13.91</v>
      </c>
      <c r="K11717" s="2">
        <v>0</v>
      </c>
      <c r="L11717" s="2">
        <v>0</v>
      </c>
      <c r="M11717" s="2" t="str">
        <f>"002050"</f>
        <v>002050</v>
      </c>
      <c r="N11717" s="2" t="str">
        <f t="shared" ref="N11717:N11722" si="3499">"0157472516"</f>
        <v>0157472516</v>
      </c>
      <c r="O11717" s="2" t="str">
        <f>"5494.75"</f>
        <v>5494.75</v>
      </c>
      <c r="P11717" s="2">
        <v>20</v>
      </c>
      <c r="Q11717" s="2">
        <f>P11717*B11717</f>
        <v>8000</v>
      </c>
      <c r="R11717" s="2">
        <f>(Q11717-O11717)/O11717*100</f>
        <v>45.5935210883116</v>
      </c>
    </row>
    <row r="11718" spans="1:18">
      <c r="A11718" s="2" t="str">
        <f>"农 产 品"</f>
        <v>农 产 品</v>
      </c>
      <c r="B11718" s="2">
        <v>200</v>
      </c>
      <c r="C11718" s="2">
        <v>200</v>
      </c>
      <c r="D11718" s="2" t="str">
        <f>"人民币"</f>
        <v>人民币</v>
      </c>
      <c r="E11718" s="2">
        <v>25.665</v>
      </c>
      <c r="F11718" s="2">
        <v>-601</v>
      </c>
      <c r="G11718" s="2">
        <v>-11.71</v>
      </c>
      <c r="H11718" s="2"/>
      <c r="I11718" s="2">
        <v>4532</v>
      </c>
      <c r="J11718" s="2">
        <v>22.66</v>
      </c>
      <c r="K11718" s="2">
        <v>0</v>
      </c>
      <c r="L11718" s="2">
        <v>0</v>
      </c>
      <c r="M11718" s="2" t="str">
        <f>"000061"</f>
        <v>000061</v>
      </c>
      <c r="N11718" s="2" t="str">
        <f>"0157472516"</f>
        <v>0157472516</v>
      </c>
      <c r="O11718" s="2" t="str">
        <f>"5133.00"</f>
        <v>5133.00</v>
      </c>
      <c r="P11718" s="2">
        <v>35</v>
      </c>
      <c r="Q11718" s="2">
        <f>P11718*B11718</f>
        <v>7000</v>
      </c>
      <c r="R11718" s="2">
        <f>(Q11718-O11718)/O11718*100</f>
        <v>36.3724917202416</v>
      </c>
    </row>
    <row r="11719" spans="1:18">
      <c r="A11719" s="2" t="str">
        <f>"北京城建"</f>
        <v>北京城建</v>
      </c>
      <c r="B11719" s="2">
        <v>200</v>
      </c>
      <c r="C11719" s="2">
        <v>200</v>
      </c>
      <c r="D11719" s="2" t="str">
        <f>"人民币"</f>
        <v>人民币</v>
      </c>
      <c r="E11719" s="2">
        <v>24.605</v>
      </c>
      <c r="F11719" s="2">
        <v>-394.99</v>
      </c>
      <c r="G11719" s="2">
        <v>-8.03</v>
      </c>
      <c r="H11719" s="2"/>
      <c r="I11719" s="2">
        <v>4526</v>
      </c>
      <c r="J11719" s="2">
        <v>22.63</v>
      </c>
      <c r="K11719" s="2">
        <v>0</v>
      </c>
      <c r="L11719" s="2">
        <v>0</v>
      </c>
      <c r="M11719" s="2" t="str">
        <f>"600266"</f>
        <v>600266</v>
      </c>
      <c r="N11719" s="2" t="str">
        <f t="shared" ref="N11719:N11721" si="3500">"A453612732"</f>
        <v>A453612732</v>
      </c>
      <c r="O11719" s="2" t="str">
        <f>"4920.99"</f>
        <v>4920.99</v>
      </c>
      <c r="P11719" s="2">
        <v>28</v>
      </c>
      <c r="Q11719" s="2">
        <f>P11719*B11719</f>
        <v>5600</v>
      </c>
      <c r="R11719" s="2">
        <f>(Q11719-O11719)/O11719*100</f>
        <v>13.7982397850839</v>
      </c>
    </row>
    <row r="11720" spans="1:18">
      <c r="A11720" s="2" t="str">
        <f>"上汽集团"</f>
        <v>上汽集团</v>
      </c>
      <c r="B11720" s="2">
        <v>200</v>
      </c>
      <c r="C11720" s="2">
        <v>200</v>
      </c>
      <c r="D11720" s="2" t="str">
        <f>"人民币"</f>
        <v>人民币</v>
      </c>
      <c r="E11720" s="2">
        <v>24.736</v>
      </c>
      <c r="F11720" s="2">
        <v>-449.12</v>
      </c>
      <c r="G11720" s="2">
        <v>-9.08</v>
      </c>
      <c r="H11720" s="2"/>
      <c r="I11720" s="2">
        <v>4498</v>
      </c>
      <c r="J11720" s="2">
        <v>22.49</v>
      </c>
      <c r="K11720" s="2">
        <v>0</v>
      </c>
      <c r="L11720" s="2">
        <v>0</v>
      </c>
      <c r="M11720" s="2" t="str">
        <f>"600104"</f>
        <v>600104</v>
      </c>
      <c r="N11720" s="2" t="str">
        <f>"A453612732"</f>
        <v>A453612732</v>
      </c>
      <c r="O11720" s="2" t="str">
        <f>"4947.12"</f>
        <v>4947.12</v>
      </c>
      <c r="P11720" s="2">
        <v>35</v>
      </c>
      <c r="Q11720" s="2">
        <f>P11720*B11720</f>
        <v>7000</v>
      </c>
      <c r="R11720" s="2">
        <f>(Q11720-O11720)/O11720*100</f>
        <v>41.4964666310904</v>
      </c>
    </row>
    <row r="11721" spans="1:18">
      <c r="A11721" s="2" t="str">
        <f>"中海集运"</f>
        <v>中海集运</v>
      </c>
      <c r="B11721" s="2">
        <v>400</v>
      </c>
      <c r="C11721" s="2">
        <v>400</v>
      </c>
      <c r="D11721" s="2" t="str">
        <f>"人民币"</f>
        <v>人民币</v>
      </c>
      <c r="E11721" s="2">
        <v>9.099</v>
      </c>
      <c r="F11721" s="2">
        <v>-167.68</v>
      </c>
      <c r="G11721" s="2">
        <v>-4.6</v>
      </c>
      <c r="H11721" s="2"/>
      <c r="I11721" s="2">
        <v>3472</v>
      </c>
      <c r="J11721" s="2">
        <v>8.68</v>
      </c>
      <c r="K11721" s="2">
        <v>0</v>
      </c>
      <c r="L11721" s="2">
        <v>0</v>
      </c>
      <c r="M11721" s="2" t="str">
        <f>"601866"</f>
        <v>601866</v>
      </c>
      <c r="N11721" s="2" t="str">
        <f>"A453612732"</f>
        <v>A453612732</v>
      </c>
      <c r="O11721" s="2" t="str">
        <f>"3639.68"</f>
        <v>3639.68</v>
      </c>
      <c r="P11721" s="2">
        <v>12</v>
      </c>
      <c r="Q11721" s="2">
        <f>P11721*B11721</f>
        <v>4800</v>
      </c>
      <c r="R11721" s="2">
        <f>(Q11721-O11721)/O11721*100</f>
        <v>31.8797256901706</v>
      </c>
    </row>
    <row r="11722" spans="1:18">
      <c r="A11722" s="2" t="str">
        <f>"中航军B"</f>
        <v>中航军B</v>
      </c>
      <c r="B11722" s="2">
        <v>3000</v>
      </c>
      <c r="C11722" s="2">
        <v>3000</v>
      </c>
      <c r="D11722" s="2" t="str">
        <f>"人民币"</f>
        <v>人民币</v>
      </c>
      <c r="E11722" s="2">
        <v>0.972</v>
      </c>
      <c r="F11722" s="2">
        <v>-62</v>
      </c>
      <c r="G11722" s="2">
        <v>-2.16</v>
      </c>
      <c r="H11722" s="2"/>
      <c r="I11722" s="2">
        <v>2853</v>
      </c>
      <c r="J11722" s="2">
        <v>0.951</v>
      </c>
      <c r="K11722" s="2">
        <v>0</v>
      </c>
      <c r="L11722" s="2">
        <v>0</v>
      </c>
      <c r="M11722" s="2" t="str">
        <f>"150222"</f>
        <v>150222</v>
      </c>
      <c r="N11722" s="2" t="str">
        <f>"0157472516"</f>
        <v>0157472516</v>
      </c>
      <c r="O11722" s="2" t="str">
        <f>"2915.00"</f>
        <v>2915.00</v>
      </c>
      <c r="P11722" s="2">
        <v>1.1</v>
      </c>
      <c r="Q11722" s="2">
        <f>P11722*B11722</f>
        <v>3300</v>
      </c>
      <c r="R11722" s="2">
        <f>(Q11722-O11722)/O11722*100</f>
        <v>13.2075471698113</v>
      </c>
    </row>
    <row r="11723" spans="1:18">
      <c r="A11723" s="2" t="str">
        <f>"华贸物流"</f>
        <v>华贸物流</v>
      </c>
      <c r="B11723" s="2">
        <v>200</v>
      </c>
      <c r="C11723" s="2">
        <v>200</v>
      </c>
      <c r="D11723" s="2" t="str">
        <f>"人民币"</f>
        <v>人民币</v>
      </c>
      <c r="E11723" s="2">
        <v>16.576</v>
      </c>
      <c r="F11723" s="2">
        <v>-473.12</v>
      </c>
      <c r="G11723" s="2">
        <v>-14.27</v>
      </c>
      <c r="H11723" s="2"/>
      <c r="I11723" s="2">
        <v>2842</v>
      </c>
      <c r="J11723" s="2">
        <v>14.21</v>
      </c>
      <c r="K11723" s="2">
        <v>0</v>
      </c>
      <c r="L11723" s="2">
        <v>0</v>
      </c>
      <c r="M11723" s="2" t="str">
        <f>"603128"</f>
        <v>603128</v>
      </c>
      <c r="N11723" s="2" t="str">
        <f t="shared" ref="N11723:N11726" si="3501">"A453612732"</f>
        <v>A453612732</v>
      </c>
      <c r="O11723" s="2" t="str">
        <f>"3315.12"</f>
        <v>3315.12</v>
      </c>
      <c r="P11723" s="2">
        <v>20</v>
      </c>
      <c r="Q11723" s="2">
        <f>P11723*B11723</f>
        <v>4000</v>
      </c>
      <c r="R11723" s="2">
        <f>(Q11723-O11723)/O11723*100</f>
        <v>20.6592823185888</v>
      </c>
    </row>
    <row r="11724" spans="1:18">
      <c r="A11724" s="2" t="str">
        <f>"盛达矿业"</f>
        <v>盛达矿业</v>
      </c>
      <c r="B11724" s="2">
        <v>100</v>
      </c>
      <c r="C11724" s="2">
        <v>100</v>
      </c>
      <c r="D11724" s="2" t="str">
        <f>"人民币"</f>
        <v>人民币</v>
      </c>
      <c r="E11724" s="2">
        <v>38.308</v>
      </c>
      <c r="F11724" s="2">
        <v>-1175.77</v>
      </c>
      <c r="G11724" s="2">
        <v>-30.69</v>
      </c>
      <c r="H11724" s="2"/>
      <c r="I11724" s="2">
        <v>2655</v>
      </c>
      <c r="J11724" s="2">
        <v>26.55</v>
      </c>
      <c r="K11724" s="2">
        <v>0</v>
      </c>
      <c r="L11724" s="2">
        <v>100</v>
      </c>
      <c r="M11724" s="2" t="str">
        <f>"000603"</f>
        <v>000603</v>
      </c>
      <c r="N11724" s="2" t="str">
        <f>"0157472516"</f>
        <v>0157472516</v>
      </c>
      <c r="O11724" s="2" t="str">
        <f>"3830.77"</f>
        <v>3830.77</v>
      </c>
      <c r="P11724" s="2">
        <v>40</v>
      </c>
      <c r="Q11724" s="2">
        <f>P11724*B11724</f>
        <v>4000</v>
      </c>
      <c r="R11724" s="2">
        <f>(Q11724-O11724)/O11724*100</f>
        <v>4.41764971533138</v>
      </c>
    </row>
    <row r="11725" spans="1:18">
      <c r="A11725" s="2" t="str">
        <f>"大众交通"</f>
        <v>大众交通</v>
      </c>
      <c r="B11725" s="2">
        <v>100</v>
      </c>
      <c r="C11725" s="2">
        <v>100</v>
      </c>
      <c r="D11725" s="2" t="str">
        <f>"人民币"</f>
        <v>人民币</v>
      </c>
      <c r="E11725" s="2">
        <v>30.941</v>
      </c>
      <c r="F11725" s="2">
        <v>-1037.13</v>
      </c>
      <c r="G11725" s="2">
        <v>-33.52</v>
      </c>
      <c r="H11725" s="2"/>
      <c r="I11725" s="2">
        <v>2057</v>
      </c>
      <c r="J11725" s="2">
        <v>20.57</v>
      </c>
      <c r="K11725" s="2">
        <v>0</v>
      </c>
      <c r="L11725" s="2">
        <v>0</v>
      </c>
      <c r="M11725" s="2" t="str">
        <f>"600611"</f>
        <v>600611</v>
      </c>
      <c r="N11725" s="2" t="str">
        <f>"A453612732"</f>
        <v>A453612732</v>
      </c>
      <c r="O11725" s="2" t="str">
        <f>"3094.13"</f>
        <v>3094.13</v>
      </c>
      <c r="P11725" s="2">
        <v>28</v>
      </c>
      <c r="Q11725" s="2">
        <f>P11725*B11725</f>
        <v>2800</v>
      </c>
      <c r="R11725" s="2">
        <f>(Q11725-O11725)/O11725*100</f>
        <v>-9.50606470962759</v>
      </c>
    </row>
    <row r="11726" spans="1:18">
      <c r="A11726" s="2" t="str">
        <f>"中国中车"</f>
        <v>中国中车</v>
      </c>
      <c r="B11726" s="2">
        <v>100</v>
      </c>
      <c r="C11726" s="2">
        <v>100</v>
      </c>
      <c r="D11726" s="2" t="str">
        <f>"人民币"</f>
        <v>人民币</v>
      </c>
      <c r="E11726" s="2">
        <v>26.395</v>
      </c>
      <c r="F11726" s="2">
        <v>-631.5</v>
      </c>
      <c r="G11726" s="2">
        <v>-23.92</v>
      </c>
      <c r="H11726" s="2"/>
      <c r="I11726" s="2">
        <v>2008</v>
      </c>
      <c r="J11726" s="2">
        <v>20.08</v>
      </c>
      <c r="K11726" s="2">
        <v>0</v>
      </c>
      <c r="L11726" s="2">
        <v>100</v>
      </c>
      <c r="M11726" s="2" t="str">
        <f>"601766"</f>
        <v>601766</v>
      </c>
      <c r="N11726" s="2" t="str">
        <f>"A453612732"</f>
        <v>A453612732</v>
      </c>
      <c r="O11726" s="2" t="str">
        <f>"2639.50"</f>
        <v>2639.50</v>
      </c>
      <c r="P11726" s="2">
        <v>30</v>
      </c>
      <c r="Q11726" s="2">
        <f>P11726*B11726</f>
        <v>3000</v>
      </c>
      <c r="R11726" s="2">
        <f>(Q11726-O11726)/O11726*100</f>
        <v>13.6578897518469</v>
      </c>
    </row>
    <row r="11727" spans="1:18">
      <c r="A11727" s="2" t="s">
        <v>8</v>
      </c>
      <c r="B11727" s="2" t="s">
        <v>9</v>
      </c>
      <c r="C11727" s="4" t="s">
        <v>10</v>
      </c>
      <c r="D11727" s="4"/>
      <c r="E11727" s="4"/>
      <c r="F11727" s="2"/>
      <c r="G11727" s="2">
        <f>SUM(G11711:G11726)</f>
        <v>-178.38</v>
      </c>
      <c r="H11727" s="2"/>
      <c r="I11727" s="2"/>
      <c r="J11727" s="2"/>
      <c r="K11727" s="2"/>
      <c r="L11727" s="2"/>
      <c r="M11727" s="2"/>
      <c r="N11727" s="2"/>
      <c r="O11727" s="2"/>
      <c r="P11727" s="2"/>
      <c r="Q11727" s="2">
        <f>SUM(Q11711:Q11726)</f>
        <v>134800</v>
      </c>
      <c r="R11727" s="2"/>
    </row>
    <row r="11728" customFormat="1" spans="3:8">
      <c r="C11728" s="5"/>
      <c r="D11728" s="5"/>
      <c r="E11728" s="5"/>
      <c r="H11728" s="6">
        <v>42257</v>
      </c>
    </row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spans="2:18">
      <c r="B11740" s="2" t="str">
        <f>"币种"</f>
        <v>币种</v>
      </c>
      <c r="C11740" s="2" t="str">
        <f>"余额"</f>
        <v>余额</v>
      </c>
      <c r="D11740" s="2" t="str">
        <f>"可用"</f>
        <v>可用</v>
      </c>
      <c r="E11740" s="2" t="str">
        <f>"可取"</f>
        <v>可取</v>
      </c>
      <c r="F11740" s="2" t="str">
        <f>"参考市值"</f>
        <v>参考市值</v>
      </c>
      <c r="G11740" s="2" t="str">
        <f>"资产"</f>
        <v>资产</v>
      </c>
      <c r="H11740" s="2" t="str">
        <f>"盈亏"</f>
        <v>盈亏</v>
      </c>
      <c r="I11740" s="2"/>
      <c r="J11740" s="2"/>
      <c r="K11740" s="2"/>
      <c r="L11740" s="2"/>
      <c r="M11740" s="2"/>
      <c r="N11740" s="2"/>
      <c r="O11740" s="2"/>
      <c r="P11740" s="2"/>
      <c r="Q11740" s="2"/>
      <c r="R11740" s="2"/>
    </row>
    <row r="11741" spans="2:18">
      <c r="B11741" s="2" t="str">
        <f>"人民币"</f>
        <v>人民币</v>
      </c>
      <c r="C11741" s="2" t="str">
        <f>"5508.71"</f>
        <v>5508.71</v>
      </c>
      <c r="D11741" s="2" t="str">
        <f>"138.54"</f>
        <v>138.54</v>
      </c>
      <c r="E11741" s="2" t="str">
        <f>"138.54"</f>
        <v>138.54</v>
      </c>
      <c r="F11741" s="2" t="str">
        <f>"91616.00"</f>
        <v>91616.00</v>
      </c>
      <c r="G11741" s="2" t="str">
        <f>"91754.54"</f>
        <v>91754.54</v>
      </c>
      <c r="H11741" s="2" t="str">
        <f>"-9194.42"</f>
        <v>-9194.42</v>
      </c>
      <c r="I11741" s="2"/>
      <c r="J11741" s="2"/>
      <c r="K11741" s="2"/>
      <c r="L11741" s="2"/>
      <c r="M11741" s="2"/>
      <c r="N11741" s="2"/>
      <c r="O11741" s="2"/>
      <c r="P11741" s="2"/>
      <c r="Q11741" s="2"/>
      <c r="R11741" s="2"/>
    </row>
    <row r="11742" spans="2:18"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  <c r="O11742" s="2"/>
      <c r="P11742" s="2"/>
      <c r="Q11742" s="2"/>
      <c r="R11742" s="8"/>
    </row>
    <row r="11743" spans="2:18">
      <c r="B11743" s="2" t="s">
        <v>0</v>
      </c>
      <c r="C11743" s="2" t="str">
        <f>"证券数量"</f>
        <v>证券数量</v>
      </c>
      <c r="D11743" s="2" t="s">
        <v>1</v>
      </c>
      <c r="E11743" s="2" t="str">
        <f>"价格币种"</f>
        <v>价格币种</v>
      </c>
      <c r="F11743" s="2" t="str">
        <f>"成本价"</f>
        <v>成本价</v>
      </c>
      <c r="G11743" s="2" t="str">
        <f>"浮动盈亏"</f>
        <v>浮动盈亏</v>
      </c>
      <c r="H11743" s="2" t="str">
        <f>"盈亏比例(%)"</f>
        <v>盈亏比例(%)</v>
      </c>
      <c r="I11743" s="2" t="str">
        <f>"折算汇率"</f>
        <v>折算汇率</v>
      </c>
      <c r="J11743" s="2" t="str">
        <f>"最新市值"</f>
        <v>最新市值</v>
      </c>
      <c r="K11743" s="2" t="str">
        <f>"当前价"</f>
        <v>当前价</v>
      </c>
      <c r="L11743" s="2" t="str">
        <f>"今买数量"</f>
        <v>今买数量</v>
      </c>
      <c r="M11743" s="2" t="str">
        <f>"今卖数量"</f>
        <v>今卖数量</v>
      </c>
      <c r="N11743" s="2" t="str">
        <f>"证券代码"</f>
        <v>证券代码</v>
      </c>
      <c r="O11743" s="2" t="str">
        <f>"股东代码"</f>
        <v>股东代码</v>
      </c>
      <c r="P11743" s="2" t="str">
        <f>"成本金额"</f>
        <v>成本金额</v>
      </c>
      <c r="Q11743" s="2" t="s">
        <v>2</v>
      </c>
      <c r="R11743" s="2"/>
    </row>
    <row r="11744" spans="2:18">
      <c r="B11744" s="2" t="s">
        <v>4</v>
      </c>
      <c r="C11744" s="9" t="s">
        <v>5</v>
      </c>
      <c r="D11744" s="9" t="s">
        <v>5</v>
      </c>
      <c r="E11744" s="2" t="str">
        <f t="shared" ref="E11744:E11759" si="3502">"人民币"</f>
        <v>人民币</v>
      </c>
      <c r="F11744" s="2">
        <v>19.758</v>
      </c>
      <c r="G11744" s="2">
        <v>-1294.53</v>
      </c>
      <c r="H11744" s="2">
        <v>-8.19</v>
      </c>
      <c r="I11744" s="9" t="s">
        <v>6</v>
      </c>
      <c r="J11744" s="2">
        <v>14512</v>
      </c>
      <c r="K11744" s="2">
        <v>18.14</v>
      </c>
      <c r="L11744" s="2">
        <v>0</v>
      </c>
      <c r="M11744" s="2">
        <v>0</v>
      </c>
      <c r="N11744" s="2" t="str">
        <f>"000936"</f>
        <v>000936</v>
      </c>
      <c r="O11744" s="2" t="str">
        <f t="shared" ref="O11744:O11747" si="3503">"0157472516"</f>
        <v>0157472516</v>
      </c>
      <c r="P11744" s="2" t="str">
        <f>"15806.53"</f>
        <v>15806.53</v>
      </c>
      <c r="Q11744" s="2">
        <v>30</v>
      </c>
      <c r="R11744" s="2">
        <f t="shared" ref="R11744:R11759" si="3504">Q11744*C11744</f>
        <v>24000</v>
      </c>
    </row>
    <row r="11745" spans="2:18">
      <c r="B11745" s="2" t="str">
        <f>"创业板B"</f>
        <v>创业板B</v>
      </c>
      <c r="C11745" s="2">
        <v>10000</v>
      </c>
      <c r="D11745" s="2">
        <v>10000</v>
      </c>
      <c r="E11745" s="2" t="str">
        <f>"人民币"</f>
        <v>人民币</v>
      </c>
      <c r="F11745" s="2">
        <v>1.116</v>
      </c>
      <c r="G11745" s="2">
        <v>-927.5</v>
      </c>
      <c r="H11745" s="2">
        <v>-8.33</v>
      </c>
      <c r="I11745" s="2"/>
      <c r="J11745" s="2">
        <v>10230</v>
      </c>
      <c r="K11745" s="2">
        <v>1.023</v>
      </c>
      <c r="L11745" s="2">
        <v>0</v>
      </c>
      <c r="M11745" s="2">
        <v>0</v>
      </c>
      <c r="N11745" s="2" t="str">
        <f>"150153"</f>
        <v>150153</v>
      </c>
      <c r="O11745" s="2" t="str">
        <f>"0157472516"</f>
        <v>0157472516</v>
      </c>
      <c r="P11745" s="2" t="str">
        <f>"11157.50"</f>
        <v>11157.50</v>
      </c>
      <c r="Q11745" s="2">
        <v>1.3</v>
      </c>
      <c r="R11745" s="2">
        <f>Q11745*C11745</f>
        <v>13000</v>
      </c>
    </row>
    <row r="11746" spans="2:18">
      <c r="B11746" s="2" t="s">
        <v>7</v>
      </c>
      <c r="C11746" s="2">
        <v>600</v>
      </c>
      <c r="D11746" s="2">
        <v>600</v>
      </c>
      <c r="E11746" s="2" t="str">
        <f>"人民币"</f>
        <v>人民币</v>
      </c>
      <c r="F11746" s="2">
        <v>17.548</v>
      </c>
      <c r="G11746" s="2">
        <v>-310.88</v>
      </c>
      <c r="H11746" s="2">
        <v>-2.95</v>
      </c>
      <c r="I11746" s="2"/>
      <c r="J11746" s="2">
        <v>10218</v>
      </c>
      <c r="K11746" s="2">
        <v>17.03</v>
      </c>
      <c r="L11746" s="2">
        <v>0</v>
      </c>
      <c r="M11746" s="2">
        <v>0</v>
      </c>
      <c r="N11746" s="2" t="str">
        <f>"600008"</f>
        <v>600008</v>
      </c>
      <c r="O11746" s="2" t="str">
        <f t="shared" ref="O11746:O11749" si="3505">"A453612732"</f>
        <v>A453612732</v>
      </c>
      <c r="P11746" s="2" t="str">
        <f>"10528.88"</f>
        <v>10528.88</v>
      </c>
      <c r="Q11746" s="2">
        <v>25</v>
      </c>
      <c r="R11746" s="2">
        <f>Q11746*C11746</f>
        <v>15000</v>
      </c>
    </row>
    <row r="11747" spans="2:18">
      <c r="B11747" s="2" t="str">
        <f>"华英农业"</f>
        <v>华英农业</v>
      </c>
      <c r="C11747" s="2">
        <v>600</v>
      </c>
      <c r="D11747" s="2">
        <v>300</v>
      </c>
      <c r="E11747" s="2" t="str">
        <f>"人民币"</f>
        <v>人民币</v>
      </c>
      <c r="F11747" s="2">
        <v>14.948</v>
      </c>
      <c r="G11747" s="2">
        <v>-418.66</v>
      </c>
      <c r="H11747" s="2">
        <v>-4.67</v>
      </c>
      <c r="I11747" s="2"/>
      <c r="J11747" s="2">
        <v>8550</v>
      </c>
      <c r="K11747" s="2">
        <v>14.25</v>
      </c>
      <c r="L11747" s="2">
        <v>300</v>
      </c>
      <c r="M11747" s="2">
        <v>0</v>
      </c>
      <c r="N11747" s="2" t="str">
        <f>"002321"</f>
        <v>002321</v>
      </c>
      <c r="O11747" s="2" t="str">
        <f>"0157472516"</f>
        <v>0157472516</v>
      </c>
      <c r="P11747" s="2" t="str">
        <f>"8968.66"</f>
        <v>8968.66</v>
      </c>
      <c r="Q11747" s="2">
        <v>25</v>
      </c>
      <c r="R11747" s="2">
        <f>Q11747*C11747</f>
        <v>15000</v>
      </c>
    </row>
    <row r="11748" spans="2:18">
      <c r="B11748" s="2" t="str">
        <f>"*ST阳化"</f>
        <v>*ST阳化</v>
      </c>
      <c r="C11748" s="2">
        <v>900</v>
      </c>
      <c r="D11748" s="2">
        <v>600</v>
      </c>
      <c r="E11748" s="2" t="str">
        <f>"人民币"</f>
        <v>人民币</v>
      </c>
      <c r="F11748" s="2">
        <v>7.599</v>
      </c>
      <c r="G11748" s="2">
        <v>-80.2</v>
      </c>
      <c r="H11748" s="2">
        <v>-1.17</v>
      </c>
      <c r="I11748" s="2"/>
      <c r="J11748" s="2">
        <v>6759</v>
      </c>
      <c r="K11748" s="2">
        <v>7.51</v>
      </c>
      <c r="L11748" s="2">
        <v>300</v>
      </c>
      <c r="M11748" s="2">
        <v>0</v>
      </c>
      <c r="N11748" s="2" t="str">
        <f>"600691"</f>
        <v>600691</v>
      </c>
      <c r="O11748" s="2" t="str">
        <f>"A453612732"</f>
        <v>A453612732</v>
      </c>
      <c r="P11748" s="2" t="str">
        <f>"6839.20"</f>
        <v>6839.20</v>
      </c>
      <c r="Q11748" s="2">
        <v>11</v>
      </c>
      <c r="R11748" s="2">
        <f>Q11748*C11748</f>
        <v>9900</v>
      </c>
    </row>
    <row r="11749" spans="2:18">
      <c r="B11749" s="2" t="str">
        <f>"雪峰科技"</f>
        <v>雪峰科技</v>
      </c>
      <c r="C11749" s="2">
        <v>200</v>
      </c>
      <c r="D11749" s="2">
        <v>100</v>
      </c>
      <c r="E11749" s="2" t="str">
        <f>"人民币"</f>
        <v>人民币</v>
      </c>
      <c r="F11749" s="2">
        <v>37.898</v>
      </c>
      <c r="G11749" s="2">
        <v>-1239.59</v>
      </c>
      <c r="H11749" s="2">
        <v>-16.35</v>
      </c>
      <c r="I11749" s="2"/>
      <c r="J11749" s="2">
        <v>6340</v>
      </c>
      <c r="K11749" s="2">
        <v>31.7</v>
      </c>
      <c r="L11749" s="2">
        <v>100</v>
      </c>
      <c r="M11749" s="2">
        <v>0</v>
      </c>
      <c r="N11749" s="2" t="str">
        <f>"603227"</f>
        <v>603227</v>
      </c>
      <c r="O11749" s="2" t="str">
        <f>"A453612732"</f>
        <v>A453612732</v>
      </c>
      <c r="P11749" s="2" t="str">
        <f>"7579.59"</f>
        <v>7579.59</v>
      </c>
      <c r="Q11749" s="2">
        <v>42</v>
      </c>
      <c r="R11749" s="2">
        <f>Q11749*C11749</f>
        <v>8400</v>
      </c>
    </row>
    <row r="11750" spans="2:18">
      <c r="B11750" s="2" t="str">
        <f>"三花股份"</f>
        <v>三花股份</v>
      </c>
      <c r="C11750" s="2">
        <v>400</v>
      </c>
      <c r="D11750" s="2">
        <v>400</v>
      </c>
      <c r="E11750" s="2" t="str">
        <f>"人民币"</f>
        <v>人民币</v>
      </c>
      <c r="F11750" s="2">
        <v>13.737</v>
      </c>
      <c r="G11750" s="2">
        <v>69.25</v>
      </c>
      <c r="H11750" s="2">
        <v>1.26</v>
      </c>
      <c r="I11750" s="2"/>
      <c r="J11750" s="2">
        <v>5564</v>
      </c>
      <c r="K11750" s="2">
        <v>13.91</v>
      </c>
      <c r="L11750" s="2">
        <v>0</v>
      </c>
      <c r="M11750" s="2">
        <v>0</v>
      </c>
      <c r="N11750" s="2" t="str">
        <f>"002050"</f>
        <v>002050</v>
      </c>
      <c r="O11750" s="2" t="str">
        <f t="shared" ref="O11750:O11755" si="3506">"0157472516"</f>
        <v>0157472516</v>
      </c>
      <c r="P11750" s="2" t="str">
        <f>"5494.75"</f>
        <v>5494.75</v>
      </c>
      <c r="Q11750" s="2">
        <v>20</v>
      </c>
      <c r="R11750" s="2">
        <f>Q11750*C11750</f>
        <v>8000</v>
      </c>
    </row>
    <row r="11751" spans="2:18">
      <c r="B11751" s="2" t="str">
        <f>"农 产 品"</f>
        <v>农 产 品</v>
      </c>
      <c r="C11751" s="2">
        <v>200</v>
      </c>
      <c r="D11751" s="2">
        <v>200</v>
      </c>
      <c r="E11751" s="2" t="str">
        <f>"人民币"</f>
        <v>人民币</v>
      </c>
      <c r="F11751" s="2">
        <v>25.665</v>
      </c>
      <c r="G11751" s="2">
        <v>-601</v>
      </c>
      <c r="H11751" s="2">
        <v>-11.71</v>
      </c>
      <c r="I11751" s="2"/>
      <c r="J11751" s="2">
        <v>4532</v>
      </c>
      <c r="K11751" s="2">
        <v>22.66</v>
      </c>
      <c r="L11751" s="2">
        <v>0</v>
      </c>
      <c r="M11751" s="2">
        <v>0</v>
      </c>
      <c r="N11751" s="2" t="str">
        <f>"000061"</f>
        <v>000061</v>
      </c>
      <c r="O11751" s="2" t="str">
        <f>"0157472516"</f>
        <v>0157472516</v>
      </c>
      <c r="P11751" s="2" t="str">
        <f>"5133.00"</f>
        <v>5133.00</v>
      </c>
      <c r="Q11751" s="2">
        <v>35</v>
      </c>
      <c r="R11751" s="2">
        <f>Q11751*C11751</f>
        <v>7000</v>
      </c>
    </row>
    <row r="11752" spans="2:18">
      <c r="B11752" s="2" t="str">
        <f>"北京城建"</f>
        <v>北京城建</v>
      </c>
      <c r="C11752" s="2">
        <v>200</v>
      </c>
      <c r="D11752" s="2">
        <v>200</v>
      </c>
      <c r="E11752" s="2" t="str">
        <f>"人民币"</f>
        <v>人民币</v>
      </c>
      <c r="F11752" s="2">
        <v>24.605</v>
      </c>
      <c r="G11752" s="2">
        <v>-394.99</v>
      </c>
      <c r="H11752" s="2">
        <v>-8.03</v>
      </c>
      <c r="I11752" s="2"/>
      <c r="J11752" s="2">
        <v>4526</v>
      </c>
      <c r="K11752" s="2">
        <v>22.63</v>
      </c>
      <c r="L11752" s="2">
        <v>0</v>
      </c>
      <c r="M11752" s="2">
        <v>0</v>
      </c>
      <c r="N11752" s="2" t="str">
        <f>"600266"</f>
        <v>600266</v>
      </c>
      <c r="O11752" s="2" t="str">
        <f t="shared" ref="O11752:O11754" si="3507">"A453612732"</f>
        <v>A453612732</v>
      </c>
      <c r="P11752" s="2" t="str">
        <f>"4920.99"</f>
        <v>4920.99</v>
      </c>
      <c r="Q11752" s="2">
        <v>28</v>
      </c>
      <c r="R11752" s="2">
        <f>Q11752*C11752</f>
        <v>5600</v>
      </c>
    </row>
    <row r="11753" spans="2:18">
      <c r="B11753" s="2" t="str">
        <f>"上汽集团"</f>
        <v>上汽集团</v>
      </c>
      <c r="C11753" s="2">
        <v>200</v>
      </c>
      <c r="D11753" s="2">
        <v>200</v>
      </c>
      <c r="E11753" s="2" t="str">
        <f>"人民币"</f>
        <v>人民币</v>
      </c>
      <c r="F11753" s="2">
        <v>24.736</v>
      </c>
      <c r="G11753" s="2">
        <v>-449.12</v>
      </c>
      <c r="H11753" s="2">
        <v>-9.08</v>
      </c>
      <c r="I11753" s="2"/>
      <c r="J11753" s="2">
        <v>4498</v>
      </c>
      <c r="K11753" s="2">
        <v>22.49</v>
      </c>
      <c r="L11753" s="2">
        <v>0</v>
      </c>
      <c r="M11753" s="2">
        <v>0</v>
      </c>
      <c r="N11753" s="2" t="str">
        <f>"600104"</f>
        <v>600104</v>
      </c>
      <c r="O11753" s="2" t="str">
        <f>"A453612732"</f>
        <v>A453612732</v>
      </c>
      <c r="P11753" s="2" t="str">
        <f>"4947.12"</f>
        <v>4947.12</v>
      </c>
      <c r="Q11753" s="2">
        <v>35</v>
      </c>
      <c r="R11753" s="2">
        <f>Q11753*C11753</f>
        <v>7000</v>
      </c>
    </row>
    <row r="11754" spans="2:18">
      <c r="B11754" s="2" t="str">
        <f>"中海集运"</f>
        <v>中海集运</v>
      </c>
      <c r="C11754" s="2">
        <v>400</v>
      </c>
      <c r="D11754" s="2">
        <v>400</v>
      </c>
      <c r="E11754" s="2" t="str">
        <f>"人民币"</f>
        <v>人民币</v>
      </c>
      <c r="F11754" s="2">
        <v>9.099</v>
      </c>
      <c r="G11754" s="2">
        <v>-167.68</v>
      </c>
      <c r="H11754" s="2">
        <v>-4.6</v>
      </c>
      <c r="I11754" s="2"/>
      <c r="J11754" s="2">
        <v>3472</v>
      </c>
      <c r="K11754" s="2">
        <v>8.68</v>
      </c>
      <c r="L11754" s="2">
        <v>0</v>
      </c>
      <c r="M11754" s="2">
        <v>0</v>
      </c>
      <c r="N11754" s="2" t="str">
        <f>"601866"</f>
        <v>601866</v>
      </c>
      <c r="O11754" s="2" t="str">
        <f>"A453612732"</f>
        <v>A453612732</v>
      </c>
      <c r="P11754" s="2" t="str">
        <f>"3639.68"</f>
        <v>3639.68</v>
      </c>
      <c r="Q11754" s="2">
        <v>12</v>
      </c>
      <c r="R11754" s="2">
        <f>Q11754*C11754</f>
        <v>4800</v>
      </c>
    </row>
    <row r="11755" spans="2:18">
      <c r="B11755" s="2" t="str">
        <f>"中航军B"</f>
        <v>中航军B</v>
      </c>
      <c r="C11755" s="2">
        <v>3000</v>
      </c>
      <c r="D11755" s="2">
        <v>3000</v>
      </c>
      <c r="E11755" s="2" t="str">
        <f>"人民币"</f>
        <v>人民币</v>
      </c>
      <c r="F11755" s="2">
        <v>0.972</v>
      </c>
      <c r="G11755" s="2">
        <v>-62</v>
      </c>
      <c r="H11755" s="2">
        <v>-2.16</v>
      </c>
      <c r="I11755" s="2"/>
      <c r="J11755" s="2">
        <v>2853</v>
      </c>
      <c r="K11755" s="2">
        <v>0.951</v>
      </c>
      <c r="L11755" s="2">
        <v>0</v>
      </c>
      <c r="M11755" s="2">
        <v>0</v>
      </c>
      <c r="N11755" s="2" t="str">
        <f>"150222"</f>
        <v>150222</v>
      </c>
      <c r="O11755" s="2" t="str">
        <f>"0157472516"</f>
        <v>0157472516</v>
      </c>
      <c r="P11755" s="2" t="str">
        <f>"2915.00"</f>
        <v>2915.00</v>
      </c>
      <c r="Q11755" s="2">
        <v>1.1</v>
      </c>
      <c r="R11755" s="2">
        <f>Q11755*C11755</f>
        <v>3300</v>
      </c>
    </row>
    <row r="11756" spans="2:18">
      <c r="B11756" s="2" t="str">
        <f>"华贸物流"</f>
        <v>华贸物流</v>
      </c>
      <c r="C11756" s="2">
        <v>200</v>
      </c>
      <c r="D11756" s="2">
        <v>200</v>
      </c>
      <c r="E11756" s="2" t="str">
        <f>"人民币"</f>
        <v>人民币</v>
      </c>
      <c r="F11756" s="2">
        <v>16.576</v>
      </c>
      <c r="G11756" s="2">
        <v>-473.12</v>
      </c>
      <c r="H11756" s="2">
        <v>-14.27</v>
      </c>
      <c r="I11756" s="2"/>
      <c r="J11756" s="2">
        <v>2842</v>
      </c>
      <c r="K11756" s="2">
        <v>14.21</v>
      </c>
      <c r="L11756" s="2">
        <v>0</v>
      </c>
      <c r="M11756" s="2">
        <v>0</v>
      </c>
      <c r="N11756" s="2" t="str">
        <f>"603128"</f>
        <v>603128</v>
      </c>
      <c r="O11756" s="2" t="str">
        <f t="shared" ref="O11756:O11759" si="3508">"A453612732"</f>
        <v>A453612732</v>
      </c>
      <c r="P11756" s="2" t="str">
        <f>"3315.12"</f>
        <v>3315.12</v>
      </c>
      <c r="Q11756" s="2">
        <v>20</v>
      </c>
      <c r="R11756" s="2">
        <f>Q11756*C11756</f>
        <v>4000</v>
      </c>
    </row>
    <row r="11757" spans="2:18">
      <c r="B11757" s="2" t="str">
        <f>"盛达矿业"</f>
        <v>盛达矿业</v>
      </c>
      <c r="C11757" s="2">
        <v>100</v>
      </c>
      <c r="D11757" s="2">
        <v>100</v>
      </c>
      <c r="E11757" s="2" t="str">
        <f>"人民币"</f>
        <v>人民币</v>
      </c>
      <c r="F11757" s="2">
        <v>38.308</v>
      </c>
      <c r="G11757" s="2">
        <v>-1175.77</v>
      </c>
      <c r="H11757" s="2">
        <v>-30.69</v>
      </c>
      <c r="I11757" s="2"/>
      <c r="J11757" s="2">
        <v>2655</v>
      </c>
      <c r="K11757" s="2">
        <v>26.55</v>
      </c>
      <c r="L11757" s="2">
        <v>0</v>
      </c>
      <c r="M11757" s="2">
        <v>100</v>
      </c>
      <c r="N11757" s="2" t="str">
        <f>"000603"</f>
        <v>000603</v>
      </c>
      <c r="O11757" s="2" t="str">
        <f>"0157472516"</f>
        <v>0157472516</v>
      </c>
      <c r="P11757" s="2" t="str">
        <f>"3830.77"</f>
        <v>3830.77</v>
      </c>
      <c r="Q11757" s="2">
        <v>40</v>
      </c>
      <c r="R11757" s="2">
        <f>Q11757*C11757</f>
        <v>4000</v>
      </c>
    </row>
    <row r="11758" spans="2:18">
      <c r="B11758" s="2" t="str">
        <f>"大众交通"</f>
        <v>大众交通</v>
      </c>
      <c r="C11758" s="2">
        <v>100</v>
      </c>
      <c r="D11758" s="2">
        <v>100</v>
      </c>
      <c r="E11758" s="2" t="str">
        <f>"人民币"</f>
        <v>人民币</v>
      </c>
      <c r="F11758" s="2">
        <v>30.941</v>
      </c>
      <c r="G11758" s="2">
        <v>-1037.13</v>
      </c>
      <c r="H11758" s="2">
        <v>-33.52</v>
      </c>
      <c r="I11758" s="2"/>
      <c r="J11758" s="2">
        <v>2057</v>
      </c>
      <c r="K11758" s="2">
        <v>20.57</v>
      </c>
      <c r="L11758" s="2">
        <v>0</v>
      </c>
      <c r="M11758" s="2">
        <v>0</v>
      </c>
      <c r="N11758" s="2" t="str">
        <f>"600611"</f>
        <v>600611</v>
      </c>
      <c r="O11758" s="2" t="str">
        <f>"A453612732"</f>
        <v>A453612732</v>
      </c>
      <c r="P11758" s="2" t="str">
        <f>"3094.13"</f>
        <v>3094.13</v>
      </c>
      <c r="Q11758" s="2">
        <v>28</v>
      </c>
      <c r="R11758" s="2">
        <f>Q11758*C11758</f>
        <v>2800</v>
      </c>
    </row>
    <row r="11759" spans="2:18">
      <c r="B11759" s="2" t="str">
        <f>"中国中车"</f>
        <v>中国中车</v>
      </c>
      <c r="C11759" s="2">
        <v>100</v>
      </c>
      <c r="D11759" s="2">
        <v>100</v>
      </c>
      <c r="E11759" s="2" t="str">
        <f>"人民币"</f>
        <v>人民币</v>
      </c>
      <c r="F11759" s="2">
        <v>26.395</v>
      </c>
      <c r="G11759" s="2">
        <v>-631.5</v>
      </c>
      <c r="H11759" s="2">
        <v>-23.92</v>
      </c>
      <c r="I11759" s="2"/>
      <c r="J11759" s="2">
        <v>2008</v>
      </c>
      <c r="K11759" s="2">
        <v>20.08</v>
      </c>
      <c r="L11759" s="2">
        <v>0</v>
      </c>
      <c r="M11759" s="2">
        <v>100</v>
      </c>
      <c r="N11759" s="2" t="str">
        <f>"601766"</f>
        <v>601766</v>
      </c>
      <c r="O11759" s="2" t="str">
        <f>"A453612732"</f>
        <v>A453612732</v>
      </c>
      <c r="P11759" s="2" t="str">
        <f>"2639.50"</f>
        <v>2639.50</v>
      </c>
      <c r="Q11759" s="2">
        <v>30</v>
      </c>
      <c r="R11759" s="2">
        <f>Q11759*C11759</f>
        <v>3000</v>
      </c>
    </row>
    <row r="11760" spans="2:18">
      <c r="B11760" s="2" t="s">
        <v>8</v>
      </c>
      <c r="C11760" s="2" t="s">
        <v>9</v>
      </c>
      <c r="D11760" s="4" t="s">
        <v>10</v>
      </c>
      <c r="E11760" s="4"/>
      <c r="F11760" s="4"/>
      <c r="G11760" s="2"/>
      <c r="H11760" s="2">
        <f>SUM(H11744:H11759)</f>
        <v>-178.38</v>
      </c>
      <c r="I11760" s="2"/>
      <c r="J11760" s="2"/>
      <c r="K11760" s="2"/>
      <c r="L11760" s="2"/>
      <c r="M11760" s="2"/>
      <c r="N11760" s="2"/>
      <c r="O11760" s="2"/>
      <c r="P11760" s="2"/>
      <c r="Q11760" s="2"/>
      <c r="R11760" s="2">
        <f>SUM(R11744:R11759)</f>
        <v>134800</v>
      </c>
    </row>
    <row r="11761" customFormat="1" spans="4:9">
      <c r="D11761" s="5"/>
      <c r="E11761" s="5"/>
      <c r="F11761" s="5"/>
      <c r="I11761" s="6">
        <v>42257</v>
      </c>
    </row>
    <row r="11762" customFormat="1" spans="11:11">
      <c r="K11762" s="6">
        <f>I11761+1</f>
        <v>42258</v>
      </c>
    </row>
    <row r="11763" customFormat="1" spans="3:12">
      <c r="C11763" t="s">
        <v>11</v>
      </c>
      <c r="L11763" s="7">
        <f ca="1">NOW()</f>
        <v>42259.9654398148</v>
      </c>
    </row>
    <row r="11764" customFormat="1" spans="10:10">
      <c r="J11764" t="e">
        <f>E11756+1</f>
        <v>#VALUE!</v>
      </c>
    </row>
    <row r="11765" customFormat="1" spans="7:7">
      <c r="G11765" t="s">
        <v>12</v>
      </c>
    </row>
    <row r="11766" customFormat="1" spans="6:6">
      <c r="F11766" t="s">
        <v>13</v>
      </c>
    </row>
    <row r="11767" spans="1:17">
      <c r="A11767" s="2" t="str">
        <f>"币种"</f>
        <v>币种</v>
      </c>
      <c r="B11767" s="2" t="str">
        <f>"余额"</f>
        <v>余额</v>
      </c>
      <c r="C11767" s="2" t="str">
        <f>"可用"</f>
        <v>可用</v>
      </c>
      <c r="D11767" s="2" t="str">
        <f>"可取"</f>
        <v>可取</v>
      </c>
      <c r="E11767" s="2" t="str">
        <f>"参考市值"</f>
        <v>参考市值</v>
      </c>
      <c r="F11767" s="2" t="str">
        <f>"资产"</f>
        <v>资产</v>
      </c>
      <c r="G11767" s="2" t="str">
        <f>"盈亏"</f>
        <v>盈亏</v>
      </c>
      <c r="H11767" s="2"/>
      <c r="I11767" s="2"/>
      <c r="J11767" s="2"/>
      <c r="K11767" s="2"/>
      <c r="L11767" s="2"/>
      <c r="M11767" s="2"/>
      <c r="N11767" s="2"/>
      <c r="O11767" s="2"/>
      <c r="P11767" s="2"/>
      <c r="Q11767" s="2"/>
    </row>
    <row r="11768" spans="1:17">
      <c r="A11768" s="2" t="str">
        <f>"人民币"</f>
        <v>人民币</v>
      </c>
      <c r="B11768" s="2" t="str">
        <f>"5508.71"</f>
        <v>5508.71</v>
      </c>
      <c r="C11768" s="2" t="str">
        <f>"138.54"</f>
        <v>138.54</v>
      </c>
      <c r="D11768" s="2" t="str">
        <f>"138.54"</f>
        <v>138.54</v>
      </c>
      <c r="E11768" s="2" t="str">
        <f>"91616.00"</f>
        <v>91616.00</v>
      </c>
      <c r="F11768" s="2" t="str">
        <f>"91754.54"</f>
        <v>91754.54</v>
      </c>
      <c r="G11768" s="2" t="str">
        <f>"-9194.42"</f>
        <v>-9194.42</v>
      </c>
      <c r="H11768" s="2"/>
      <c r="I11768" s="2"/>
      <c r="J11768" s="2"/>
      <c r="K11768" s="2"/>
      <c r="L11768" s="2"/>
      <c r="M11768" s="2"/>
      <c r="N11768" s="2"/>
      <c r="O11768" s="2"/>
      <c r="P11768" s="2"/>
      <c r="Q11768" s="2"/>
    </row>
    <row r="11769" spans="1:17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  <c r="O11769" s="2"/>
      <c r="P11769" s="2"/>
      <c r="Q11769" s="8"/>
    </row>
    <row r="11770" spans="1:18">
      <c r="A11770" s="2" t="s">
        <v>0</v>
      </c>
      <c r="B11770" s="2" t="str">
        <f>"证券数量"</f>
        <v>证券数量</v>
      </c>
      <c r="C11770" s="2" t="s">
        <v>1</v>
      </c>
      <c r="D11770" s="2" t="str">
        <f>"价格币种"</f>
        <v>价格币种</v>
      </c>
      <c r="E11770" s="2" t="str">
        <f>"成本价"</f>
        <v>成本价</v>
      </c>
      <c r="F11770" s="2" t="str">
        <f>"浮动盈亏"</f>
        <v>浮动盈亏</v>
      </c>
      <c r="G11770" s="2" t="str">
        <f>"盈亏比例(%)"</f>
        <v>盈亏比例(%)</v>
      </c>
      <c r="H11770" s="2" t="str">
        <f>"折算汇率"</f>
        <v>折算汇率</v>
      </c>
      <c r="I11770" s="2" t="str">
        <f>"最新市值"</f>
        <v>最新市值</v>
      </c>
      <c r="J11770" s="2" t="str">
        <f>"当前价"</f>
        <v>当前价</v>
      </c>
      <c r="K11770" s="2" t="str">
        <f>"今买数量"</f>
        <v>今买数量</v>
      </c>
      <c r="L11770" s="2" t="str">
        <f>"今卖数量"</f>
        <v>今卖数量</v>
      </c>
      <c r="M11770" s="2" t="str">
        <f>"证券代码"</f>
        <v>证券代码</v>
      </c>
      <c r="N11770" s="2" t="str">
        <f>"股东代码"</f>
        <v>股东代码</v>
      </c>
      <c r="O11770" s="2" t="str">
        <f>"成本金额"</f>
        <v>成本金额</v>
      </c>
      <c r="P11770" s="2" t="s">
        <v>2</v>
      </c>
      <c r="Q11770" s="2"/>
      <c r="R11770" s="2" t="s">
        <v>3</v>
      </c>
    </row>
    <row r="11771" spans="1:18">
      <c r="A11771" s="2" t="s">
        <v>4</v>
      </c>
      <c r="B11771" s="9" t="s">
        <v>5</v>
      </c>
      <c r="C11771" s="9" t="s">
        <v>5</v>
      </c>
      <c r="D11771" s="2" t="str">
        <f t="shared" ref="D11771:D11786" si="3509">"人民币"</f>
        <v>人民币</v>
      </c>
      <c r="E11771" s="2">
        <v>19.758</v>
      </c>
      <c r="F11771" s="2">
        <v>-1294.53</v>
      </c>
      <c r="G11771" s="2">
        <v>-8.19</v>
      </c>
      <c r="H11771" s="9" t="s">
        <v>6</v>
      </c>
      <c r="I11771" s="2">
        <v>14512</v>
      </c>
      <c r="J11771" s="2">
        <v>18.14</v>
      </c>
      <c r="K11771" s="2">
        <v>0</v>
      </c>
      <c r="L11771" s="2">
        <v>0</v>
      </c>
      <c r="M11771" s="2" t="str">
        <f>"000936"</f>
        <v>000936</v>
      </c>
      <c r="N11771" s="2" t="str">
        <f t="shared" ref="N11771:N11774" si="3510">"0157472516"</f>
        <v>0157472516</v>
      </c>
      <c r="O11771" s="2" t="str">
        <f>"15806.53"</f>
        <v>15806.53</v>
      </c>
      <c r="P11771" s="2">
        <v>30</v>
      </c>
      <c r="Q11771" s="2">
        <f t="shared" ref="Q11771:Q11786" si="3511">P11771*B11771</f>
        <v>24000</v>
      </c>
      <c r="R11771" s="2">
        <f t="shared" ref="R11771:R11786" si="3512">(Q11771-O11771)/O11771*100</f>
        <v>51.835981711356</v>
      </c>
    </row>
    <row r="11772" spans="1:18">
      <c r="A11772" s="2" t="str">
        <f>"创业板B"</f>
        <v>创业板B</v>
      </c>
      <c r="B11772" s="2">
        <v>10000</v>
      </c>
      <c r="C11772" s="2">
        <v>10000</v>
      </c>
      <c r="D11772" s="2" t="str">
        <f>"人民币"</f>
        <v>人民币</v>
      </c>
      <c r="E11772" s="2">
        <v>1.116</v>
      </c>
      <c r="F11772" s="2">
        <v>-927.5</v>
      </c>
      <c r="G11772" s="2">
        <v>-8.33</v>
      </c>
      <c r="H11772" s="2"/>
      <c r="I11772" s="2">
        <v>10230</v>
      </c>
      <c r="J11772" s="2">
        <v>1.023</v>
      </c>
      <c r="K11772" s="2">
        <v>0</v>
      </c>
      <c r="L11772" s="2">
        <v>0</v>
      </c>
      <c r="M11772" s="2" t="str">
        <f>"150153"</f>
        <v>150153</v>
      </c>
      <c r="N11772" s="2" t="str">
        <f>"0157472516"</f>
        <v>0157472516</v>
      </c>
      <c r="O11772" s="2" t="str">
        <f>"11157.50"</f>
        <v>11157.50</v>
      </c>
      <c r="P11772" s="2">
        <v>1.3</v>
      </c>
      <c r="Q11772" s="2">
        <f>P11772*B11772</f>
        <v>13000</v>
      </c>
      <c r="R11772" s="2">
        <f>(Q11772-O11772)/O11772*100</f>
        <v>16.5135559041004</v>
      </c>
    </row>
    <row r="11773" spans="1:18">
      <c r="A11773" s="2" t="s">
        <v>7</v>
      </c>
      <c r="B11773" s="2">
        <v>600</v>
      </c>
      <c r="C11773" s="2">
        <v>600</v>
      </c>
      <c r="D11773" s="2" t="str">
        <f>"人民币"</f>
        <v>人民币</v>
      </c>
      <c r="E11773" s="2">
        <v>17.548</v>
      </c>
      <c r="F11773" s="2">
        <v>-310.88</v>
      </c>
      <c r="G11773" s="2">
        <v>-2.95</v>
      </c>
      <c r="H11773" s="2"/>
      <c r="I11773" s="2">
        <v>10218</v>
      </c>
      <c r="J11773" s="2">
        <v>17.03</v>
      </c>
      <c r="K11773" s="2">
        <v>0</v>
      </c>
      <c r="L11773" s="2">
        <v>0</v>
      </c>
      <c r="M11773" s="2" t="str">
        <f>"600008"</f>
        <v>600008</v>
      </c>
      <c r="N11773" s="2" t="str">
        <f t="shared" ref="N11773:N11776" si="3513">"A453612732"</f>
        <v>A453612732</v>
      </c>
      <c r="O11773" s="2" t="str">
        <f>"10528.88"</f>
        <v>10528.88</v>
      </c>
      <c r="P11773" s="2">
        <v>25</v>
      </c>
      <c r="Q11773" s="2">
        <f>P11773*B11773</f>
        <v>15000</v>
      </c>
      <c r="R11773" s="2">
        <f>(Q11773-O11773)/O11773*100</f>
        <v>42.4652954540274</v>
      </c>
    </row>
    <row r="11774" spans="1:18">
      <c r="A11774" s="2" t="str">
        <f>"华英农业"</f>
        <v>华英农业</v>
      </c>
      <c r="B11774" s="2">
        <v>600</v>
      </c>
      <c r="C11774" s="2">
        <v>300</v>
      </c>
      <c r="D11774" s="2" t="str">
        <f>"人民币"</f>
        <v>人民币</v>
      </c>
      <c r="E11774" s="2">
        <v>14.948</v>
      </c>
      <c r="F11774" s="2">
        <v>-418.66</v>
      </c>
      <c r="G11774" s="2">
        <v>-4.67</v>
      </c>
      <c r="H11774" s="2"/>
      <c r="I11774" s="2">
        <v>8550</v>
      </c>
      <c r="J11774" s="2">
        <v>14.25</v>
      </c>
      <c r="K11774" s="2">
        <v>300</v>
      </c>
      <c r="L11774" s="2">
        <v>0</v>
      </c>
      <c r="M11774" s="2" t="str">
        <f>"002321"</f>
        <v>002321</v>
      </c>
      <c r="N11774" s="2" t="str">
        <f>"0157472516"</f>
        <v>0157472516</v>
      </c>
      <c r="O11774" s="2" t="str">
        <f>"8968.66"</f>
        <v>8968.66</v>
      </c>
      <c r="P11774" s="2">
        <v>25</v>
      </c>
      <c r="Q11774" s="2">
        <f>P11774*B11774</f>
        <v>15000</v>
      </c>
      <c r="R11774" s="2">
        <f>(Q11774-O11774)/O11774*100</f>
        <v>67.2490650777262</v>
      </c>
    </row>
    <row r="11775" spans="1:18">
      <c r="A11775" s="2" t="str">
        <f>"*ST阳化"</f>
        <v>*ST阳化</v>
      </c>
      <c r="B11775" s="2">
        <v>900</v>
      </c>
      <c r="C11775" s="2">
        <v>600</v>
      </c>
      <c r="D11775" s="2" t="str">
        <f>"人民币"</f>
        <v>人民币</v>
      </c>
      <c r="E11775" s="2">
        <v>7.599</v>
      </c>
      <c r="F11775" s="2">
        <v>-80.2</v>
      </c>
      <c r="G11775" s="2">
        <v>-1.17</v>
      </c>
      <c r="H11775" s="2"/>
      <c r="I11775" s="2">
        <v>6759</v>
      </c>
      <c r="J11775" s="2">
        <v>7.51</v>
      </c>
      <c r="K11775" s="2">
        <v>300</v>
      </c>
      <c r="L11775" s="2">
        <v>0</v>
      </c>
      <c r="M11775" s="2" t="str">
        <f>"600691"</f>
        <v>600691</v>
      </c>
      <c r="N11775" s="2" t="str">
        <f>"A453612732"</f>
        <v>A453612732</v>
      </c>
      <c r="O11775" s="2" t="str">
        <f>"6839.20"</f>
        <v>6839.20</v>
      </c>
      <c r="P11775" s="2">
        <v>11</v>
      </c>
      <c r="Q11775" s="2">
        <f>P11775*B11775</f>
        <v>9900</v>
      </c>
      <c r="R11775" s="2">
        <f>(Q11775-O11775)/O11775*100</f>
        <v>44.7537723710376</v>
      </c>
    </row>
    <row r="11776" spans="1:18">
      <c r="A11776" s="2" t="str">
        <f>"雪峰科技"</f>
        <v>雪峰科技</v>
      </c>
      <c r="B11776" s="2">
        <v>200</v>
      </c>
      <c r="C11776" s="2">
        <v>100</v>
      </c>
      <c r="D11776" s="2" t="str">
        <f>"人民币"</f>
        <v>人民币</v>
      </c>
      <c r="E11776" s="2">
        <v>37.898</v>
      </c>
      <c r="F11776" s="2">
        <v>-1239.59</v>
      </c>
      <c r="G11776" s="2">
        <v>-16.35</v>
      </c>
      <c r="H11776" s="2"/>
      <c r="I11776" s="2">
        <v>6340</v>
      </c>
      <c r="J11776" s="2">
        <v>31.7</v>
      </c>
      <c r="K11776" s="2">
        <v>100</v>
      </c>
      <c r="L11776" s="2">
        <v>0</v>
      </c>
      <c r="M11776" s="2" t="str">
        <f>"603227"</f>
        <v>603227</v>
      </c>
      <c r="N11776" s="2" t="str">
        <f>"A453612732"</f>
        <v>A453612732</v>
      </c>
      <c r="O11776" s="2" t="str">
        <f>"7579.59"</f>
        <v>7579.59</v>
      </c>
      <c r="P11776" s="2">
        <v>42</v>
      </c>
      <c r="Q11776" s="2">
        <f>P11776*B11776</f>
        <v>8400</v>
      </c>
      <c r="R11776" s="2">
        <f>(Q11776-O11776)/O11776*100</f>
        <v>10.8239363870605</v>
      </c>
    </row>
    <row r="11777" spans="1:18">
      <c r="A11777" s="2" t="str">
        <f>"三花股份"</f>
        <v>三花股份</v>
      </c>
      <c r="B11777" s="2">
        <v>400</v>
      </c>
      <c r="C11777" s="2">
        <v>400</v>
      </c>
      <c r="D11777" s="2" t="str">
        <f>"人民币"</f>
        <v>人民币</v>
      </c>
      <c r="E11777" s="2">
        <v>13.737</v>
      </c>
      <c r="F11777" s="2">
        <v>69.25</v>
      </c>
      <c r="G11777" s="2">
        <v>1.26</v>
      </c>
      <c r="H11777" s="2"/>
      <c r="I11777" s="2">
        <v>5564</v>
      </c>
      <c r="J11777" s="2">
        <v>13.91</v>
      </c>
      <c r="K11777" s="2">
        <v>0</v>
      </c>
      <c r="L11777" s="2">
        <v>0</v>
      </c>
      <c r="M11777" s="2" t="str">
        <f>"002050"</f>
        <v>002050</v>
      </c>
      <c r="N11777" s="2" t="str">
        <f t="shared" ref="N11777:N11782" si="3514">"0157472516"</f>
        <v>0157472516</v>
      </c>
      <c r="O11777" s="2" t="str">
        <f>"5494.75"</f>
        <v>5494.75</v>
      </c>
      <c r="P11777" s="2">
        <v>20</v>
      </c>
      <c r="Q11777" s="2">
        <f>P11777*B11777</f>
        <v>8000</v>
      </c>
      <c r="R11777" s="2">
        <f>(Q11777-O11777)/O11777*100</f>
        <v>45.5935210883116</v>
      </c>
    </row>
    <row r="11778" spans="1:18">
      <c r="A11778" s="2" t="str">
        <f>"农 产 品"</f>
        <v>农 产 品</v>
      </c>
      <c r="B11778" s="2">
        <v>200</v>
      </c>
      <c r="C11778" s="2">
        <v>200</v>
      </c>
      <c r="D11778" s="2" t="str">
        <f>"人民币"</f>
        <v>人民币</v>
      </c>
      <c r="E11778" s="2">
        <v>25.665</v>
      </c>
      <c r="F11778" s="2">
        <v>-601</v>
      </c>
      <c r="G11778" s="2">
        <v>-11.71</v>
      </c>
      <c r="H11778" s="2"/>
      <c r="I11778" s="2">
        <v>4532</v>
      </c>
      <c r="J11778" s="2">
        <v>22.66</v>
      </c>
      <c r="K11778" s="2">
        <v>0</v>
      </c>
      <c r="L11778" s="2">
        <v>0</v>
      </c>
      <c r="M11778" s="2" t="str">
        <f>"000061"</f>
        <v>000061</v>
      </c>
      <c r="N11778" s="2" t="str">
        <f>"0157472516"</f>
        <v>0157472516</v>
      </c>
      <c r="O11778" s="2" t="str">
        <f>"5133.00"</f>
        <v>5133.00</v>
      </c>
      <c r="P11778" s="2">
        <v>35</v>
      </c>
      <c r="Q11778" s="2">
        <f>P11778*B11778</f>
        <v>7000</v>
      </c>
      <c r="R11778" s="2">
        <f>(Q11778-O11778)/O11778*100</f>
        <v>36.3724917202416</v>
      </c>
    </row>
    <row r="11779" spans="1:18">
      <c r="A11779" s="2" t="str">
        <f>"北京城建"</f>
        <v>北京城建</v>
      </c>
      <c r="B11779" s="2">
        <v>200</v>
      </c>
      <c r="C11779" s="2">
        <v>200</v>
      </c>
      <c r="D11779" s="2" t="str">
        <f>"人民币"</f>
        <v>人民币</v>
      </c>
      <c r="E11779" s="2">
        <v>24.605</v>
      </c>
      <c r="F11779" s="2">
        <v>-394.99</v>
      </c>
      <c r="G11779" s="2">
        <v>-8.03</v>
      </c>
      <c r="H11779" s="2"/>
      <c r="I11779" s="2">
        <v>4526</v>
      </c>
      <c r="J11779" s="2">
        <v>22.63</v>
      </c>
      <c r="K11779" s="2">
        <v>0</v>
      </c>
      <c r="L11779" s="2">
        <v>0</v>
      </c>
      <c r="M11779" s="2" t="str">
        <f>"600266"</f>
        <v>600266</v>
      </c>
      <c r="N11779" s="2" t="str">
        <f t="shared" ref="N11779:N11781" si="3515">"A453612732"</f>
        <v>A453612732</v>
      </c>
      <c r="O11779" s="2" t="str">
        <f>"4920.99"</f>
        <v>4920.99</v>
      </c>
      <c r="P11779" s="2">
        <v>28</v>
      </c>
      <c r="Q11779" s="2">
        <f>P11779*B11779</f>
        <v>5600</v>
      </c>
      <c r="R11779" s="2">
        <f>(Q11779-O11779)/O11779*100</f>
        <v>13.7982397850839</v>
      </c>
    </row>
    <row r="11780" spans="1:18">
      <c r="A11780" s="2" t="str">
        <f>"上汽集团"</f>
        <v>上汽集团</v>
      </c>
      <c r="B11780" s="2">
        <v>200</v>
      </c>
      <c r="C11780" s="2">
        <v>200</v>
      </c>
      <c r="D11780" s="2" t="str">
        <f>"人民币"</f>
        <v>人民币</v>
      </c>
      <c r="E11780" s="2">
        <v>24.736</v>
      </c>
      <c r="F11780" s="2">
        <v>-449.12</v>
      </c>
      <c r="G11780" s="2">
        <v>-9.08</v>
      </c>
      <c r="H11780" s="2"/>
      <c r="I11780" s="2">
        <v>4498</v>
      </c>
      <c r="J11780" s="2">
        <v>22.49</v>
      </c>
      <c r="K11780" s="2">
        <v>0</v>
      </c>
      <c r="L11780" s="2">
        <v>0</v>
      </c>
      <c r="M11780" s="2" t="str">
        <f>"600104"</f>
        <v>600104</v>
      </c>
      <c r="N11780" s="2" t="str">
        <f>"A453612732"</f>
        <v>A453612732</v>
      </c>
      <c r="O11780" s="2" t="str">
        <f>"4947.12"</f>
        <v>4947.12</v>
      </c>
      <c r="P11780" s="2">
        <v>35</v>
      </c>
      <c r="Q11780" s="2">
        <f>P11780*B11780</f>
        <v>7000</v>
      </c>
      <c r="R11780" s="2">
        <f>(Q11780-O11780)/O11780*100</f>
        <v>41.4964666310904</v>
      </c>
    </row>
    <row r="11781" spans="1:18">
      <c r="A11781" s="2" t="str">
        <f>"中海集运"</f>
        <v>中海集运</v>
      </c>
      <c r="B11781" s="2">
        <v>400</v>
      </c>
      <c r="C11781" s="2">
        <v>400</v>
      </c>
      <c r="D11781" s="2" t="str">
        <f>"人民币"</f>
        <v>人民币</v>
      </c>
      <c r="E11781" s="2">
        <v>9.099</v>
      </c>
      <c r="F11781" s="2">
        <v>-167.68</v>
      </c>
      <c r="G11781" s="2">
        <v>-4.6</v>
      </c>
      <c r="H11781" s="2"/>
      <c r="I11781" s="2">
        <v>3472</v>
      </c>
      <c r="J11781" s="2">
        <v>8.68</v>
      </c>
      <c r="K11781" s="2">
        <v>0</v>
      </c>
      <c r="L11781" s="2">
        <v>0</v>
      </c>
      <c r="M11781" s="2" t="str">
        <f>"601866"</f>
        <v>601866</v>
      </c>
      <c r="N11781" s="2" t="str">
        <f>"A453612732"</f>
        <v>A453612732</v>
      </c>
      <c r="O11781" s="2" t="str">
        <f>"3639.68"</f>
        <v>3639.68</v>
      </c>
      <c r="P11781" s="2">
        <v>12</v>
      </c>
      <c r="Q11781" s="2">
        <f>P11781*B11781</f>
        <v>4800</v>
      </c>
      <c r="R11781" s="2">
        <f>(Q11781-O11781)/O11781*100</f>
        <v>31.8797256901706</v>
      </c>
    </row>
    <row r="11782" spans="1:18">
      <c r="A11782" s="2" t="str">
        <f>"中航军B"</f>
        <v>中航军B</v>
      </c>
      <c r="B11782" s="2">
        <v>3000</v>
      </c>
      <c r="C11782" s="2">
        <v>3000</v>
      </c>
      <c r="D11782" s="2" t="str">
        <f>"人民币"</f>
        <v>人民币</v>
      </c>
      <c r="E11782" s="2">
        <v>0.972</v>
      </c>
      <c r="F11782" s="2">
        <v>-62</v>
      </c>
      <c r="G11782" s="2">
        <v>-2.16</v>
      </c>
      <c r="H11782" s="2"/>
      <c r="I11782" s="2">
        <v>2853</v>
      </c>
      <c r="J11782" s="2">
        <v>0.951</v>
      </c>
      <c r="K11782" s="2">
        <v>0</v>
      </c>
      <c r="L11782" s="2">
        <v>0</v>
      </c>
      <c r="M11782" s="2" t="str">
        <f>"150222"</f>
        <v>150222</v>
      </c>
      <c r="N11782" s="2" t="str">
        <f>"0157472516"</f>
        <v>0157472516</v>
      </c>
      <c r="O11782" s="2" t="str">
        <f>"2915.00"</f>
        <v>2915.00</v>
      </c>
      <c r="P11782" s="2">
        <v>1.1</v>
      </c>
      <c r="Q11782" s="2">
        <f>P11782*B11782</f>
        <v>3300</v>
      </c>
      <c r="R11782" s="2">
        <f>(Q11782-O11782)/O11782*100</f>
        <v>13.2075471698113</v>
      </c>
    </row>
    <row r="11783" spans="1:18">
      <c r="A11783" s="2" t="str">
        <f>"华贸物流"</f>
        <v>华贸物流</v>
      </c>
      <c r="B11783" s="2">
        <v>200</v>
      </c>
      <c r="C11783" s="2">
        <v>200</v>
      </c>
      <c r="D11783" s="2" t="str">
        <f>"人民币"</f>
        <v>人民币</v>
      </c>
      <c r="E11783" s="2">
        <v>16.576</v>
      </c>
      <c r="F11783" s="2">
        <v>-473.12</v>
      </c>
      <c r="G11783" s="2">
        <v>-14.27</v>
      </c>
      <c r="H11783" s="2"/>
      <c r="I11783" s="2">
        <v>2842</v>
      </c>
      <c r="J11783" s="2">
        <v>14.21</v>
      </c>
      <c r="K11783" s="2">
        <v>0</v>
      </c>
      <c r="L11783" s="2">
        <v>0</v>
      </c>
      <c r="M11783" s="2" t="str">
        <f>"603128"</f>
        <v>603128</v>
      </c>
      <c r="N11783" s="2" t="str">
        <f t="shared" ref="N11783:N11786" si="3516">"A453612732"</f>
        <v>A453612732</v>
      </c>
      <c r="O11783" s="2" t="str">
        <f>"3315.12"</f>
        <v>3315.12</v>
      </c>
      <c r="P11783" s="2">
        <v>20</v>
      </c>
      <c r="Q11783" s="2">
        <f>P11783*B11783</f>
        <v>4000</v>
      </c>
      <c r="R11783" s="2">
        <f>(Q11783-O11783)/O11783*100</f>
        <v>20.6592823185888</v>
      </c>
    </row>
    <row r="11784" spans="1:18">
      <c r="A11784" s="2" t="str">
        <f>"盛达矿业"</f>
        <v>盛达矿业</v>
      </c>
      <c r="B11784" s="2">
        <v>100</v>
      </c>
      <c r="C11784" s="2">
        <v>100</v>
      </c>
      <c r="D11784" s="2" t="str">
        <f>"人民币"</f>
        <v>人民币</v>
      </c>
      <c r="E11784" s="2">
        <v>38.308</v>
      </c>
      <c r="F11784" s="2">
        <v>-1175.77</v>
      </c>
      <c r="G11784" s="2">
        <v>-30.69</v>
      </c>
      <c r="H11784" s="2"/>
      <c r="I11784" s="2">
        <v>2655</v>
      </c>
      <c r="J11784" s="2">
        <v>26.55</v>
      </c>
      <c r="K11784" s="2">
        <v>0</v>
      </c>
      <c r="L11784" s="2">
        <v>100</v>
      </c>
      <c r="M11784" s="2" t="str">
        <f>"000603"</f>
        <v>000603</v>
      </c>
      <c r="N11784" s="2" t="str">
        <f>"0157472516"</f>
        <v>0157472516</v>
      </c>
      <c r="O11784" s="2" t="str">
        <f>"3830.77"</f>
        <v>3830.77</v>
      </c>
      <c r="P11784" s="2">
        <v>40</v>
      </c>
      <c r="Q11784" s="2">
        <f>P11784*B11784</f>
        <v>4000</v>
      </c>
      <c r="R11784" s="2">
        <f>(Q11784-O11784)/O11784*100</f>
        <v>4.41764971533138</v>
      </c>
    </row>
    <row r="11785" spans="1:18">
      <c r="A11785" s="2" t="str">
        <f>"大众交通"</f>
        <v>大众交通</v>
      </c>
      <c r="B11785" s="2">
        <v>100</v>
      </c>
      <c r="C11785" s="2">
        <v>100</v>
      </c>
      <c r="D11785" s="2" t="str">
        <f>"人民币"</f>
        <v>人民币</v>
      </c>
      <c r="E11785" s="2">
        <v>30.941</v>
      </c>
      <c r="F11785" s="2">
        <v>-1037.13</v>
      </c>
      <c r="G11785" s="2">
        <v>-33.52</v>
      </c>
      <c r="H11785" s="2"/>
      <c r="I11785" s="2">
        <v>2057</v>
      </c>
      <c r="J11785" s="2">
        <v>20.57</v>
      </c>
      <c r="K11785" s="2">
        <v>0</v>
      </c>
      <c r="L11785" s="2">
        <v>0</v>
      </c>
      <c r="M11785" s="2" t="str">
        <f>"600611"</f>
        <v>600611</v>
      </c>
      <c r="N11785" s="2" t="str">
        <f>"A453612732"</f>
        <v>A453612732</v>
      </c>
      <c r="O11785" s="2" t="str">
        <f>"3094.13"</f>
        <v>3094.13</v>
      </c>
      <c r="P11785" s="2">
        <v>28</v>
      </c>
      <c r="Q11785" s="2">
        <f>P11785*B11785</f>
        <v>2800</v>
      </c>
      <c r="R11785" s="2">
        <f>(Q11785-O11785)/O11785*100</f>
        <v>-9.50606470962759</v>
      </c>
    </row>
    <row r="11786" spans="1:18">
      <c r="A11786" s="2" t="str">
        <f>"中国中车"</f>
        <v>中国中车</v>
      </c>
      <c r="B11786" s="2">
        <v>100</v>
      </c>
      <c r="C11786" s="2">
        <v>100</v>
      </c>
      <c r="D11786" s="2" t="str">
        <f>"人民币"</f>
        <v>人民币</v>
      </c>
      <c r="E11786" s="2">
        <v>26.395</v>
      </c>
      <c r="F11786" s="2">
        <v>-631.5</v>
      </c>
      <c r="G11786" s="2">
        <v>-23.92</v>
      </c>
      <c r="H11786" s="2"/>
      <c r="I11786" s="2">
        <v>2008</v>
      </c>
      <c r="J11786" s="2">
        <v>20.08</v>
      </c>
      <c r="K11786" s="2">
        <v>0</v>
      </c>
      <c r="L11786" s="2">
        <v>100</v>
      </c>
      <c r="M11786" s="2" t="str">
        <f>"601766"</f>
        <v>601766</v>
      </c>
      <c r="N11786" s="2" t="str">
        <f>"A453612732"</f>
        <v>A453612732</v>
      </c>
      <c r="O11786" s="2" t="str">
        <f>"2639.50"</f>
        <v>2639.50</v>
      </c>
      <c r="P11786" s="2">
        <v>30</v>
      </c>
      <c r="Q11786" s="2">
        <f>P11786*B11786</f>
        <v>3000</v>
      </c>
      <c r="R11786" s="2">
        <f>(Q11786-O11786)/O11786*100</f>
        <v>13.6578897518469</v>
      </c>
    </row>
    <row r="11787" spans="1:18">
      <c r="A11787" s="2" t="s">
        <v>8</v>
      </c>
      <c r="B11787" s="2" t="s">
        <v>9</v>
      </c>
      <c r="C11787" s="4" t="s">
        <v>10</v>
      </c>
      <c r="D11787" s="4"/>
      <c r="E11787" s="4"/>
      <c r="F11787" s="2"/>
      <c r="G11787" s="2">
        <f>SUM(G11771:G11786)</f>
        <v>-178.38</v>
      </c>
      <c r="H11787" s="2"/>
      <c r="I11787" s="2"/>
      <c r="J11787" s="2"/>
      <c r="K11787" s="2"/>
      <c r="L11787" s="2"/>
      <c r="M11787" s="2"/>
      <c r="N11787" s="2"/>
      <c r="O11787" s="2"/>
      <c r="P11787" s="2"/>
      <c r="Q11787" s="2">
        <f>SUM(Q11771:Q11786)</f>
        <v>134800</v>
      </c>
      <c r="R11787" s="2"/>
    </row>
    <row r="11788" customFormat="1" spans="3:8">
      <c r="C11788" s="5"/>
      <c r="D11788" s="5"/>
      <c r="E11788" s="5"/>
      <c r="H11788" s="6">
        <v>42257</v>
      </c>
    </row>
    <row r="11789" customFormat="1" spans="10:10">
      <c r="J11789" s="6">
        <f>H11788+1</f>
        <v>42258</v>
      </c>
    </row>
    <row r="11790" customFormat="1" spans="2:11">
      <c r="B11790" t="s">
        <v>11</v>
      </c>
      <c r="K11790" s="7">
        <f ca="1">NOW()</f>
        <v>42259.9654398148</v>
      </c>
    </row>
    <row r="11791" customFormat="1" spans="9:9">
      <c r="I11791" t="e">
        <f>D11783+1</f>
        <v>#VALUE!</v>
      </c>
    </row>
    <row r="11792" customFormat="1"/>
    <row r="11793" spans="1:18">
      <c r="A11793" s="2" t="s">
        <v>0</v>
      </c>
      <c r="B11793" s="2" t="str">
        <f>"证券数量"</f>
        <v>证券数量</v>
      </c>
      <c r="C11793" s="2" t="s">
        <v>1</v>
      </c>
      <c r="D11793" s="2" t="str">
        <f>"价格币种"</f>
        <v>价格币种</v>
      </c>
      <c r="E11793" s="2" t="str">
        <f>"成本价"</f>
        <v>成本价</v>
      </c>
      <c r="F11793" s="2" t="str">
        <f>"浮动盈亏"</f>
        <v>浮动盈亏</v>
      </c>
      <c r="G11793" s="2" t="str">
        <f>"盈亏比例(%)"</f>
        <v>盈亏比例(%)</v>
      </c>
      <c r="H11793" s="2" t="str">
        <f>"折算汇率"</f>
        <v>折算汇率</v>
      </c>
      <c r="I11793" s="2" t="str">
        <f>"最新市值"</f>
        <v>最新市值</v>
      </c>
      <c r="J11793" s="2" t="str">
        <f>"当前价"</f>
        <v>当前价</v>
      </c>
      <c r="K11793" s="2" t="str">
        <f>"今买数量"</f>
        <v>今买数量</v>
      </c>
      <c r="L11793" s="2" t="str">
        <f>"今卖数量"</f>
        <v>今卖数量</v>
      </c>
      <c r="M11793" s="2" t="str">
        <f>"证券代码"</f>
        <v>证券代码</v>
      </c>
      <c r="N11793" s="2" t="str">
        <f>"股东代码"</f>
        <v>股东代码</v>
      </c>
      <c r="O11793" s="2" t="str">
        <f>"成本金额"</f>
        <v>成本金额</v>
      </c>
      <c r="P11793" s="2" t="s">
        <v>2</v>
      </c>
      <c r="Q11793" s="2"/>
      <c r="R11793" s="2" t="s">
        <v>3</v>
      </c>
    </row>
    <row r="11794" spans="1:18">
      <c r="A11794" s="2" t="s">
        <v>4</v>
      </c>
      <c r="B11794" s="9" t="s">
        <v>5</v>
      </c>
      <c r="C11794" s="9" t="s">
        <v>5</v>
      </c>
      <c r="D11794" s="2" t="str">
        <f t="shared" ref="D11794:D11809" si="3517">"人民币"</f>
        <v>人民币</v>
      </c>
      <c r="E11794" s="2">
        <v>19.758</v>
      </c>
      <c r="F11794" s="2">
        <v>-1294.53</v>
      </c>
      <c r="G11794" s="2">
        <v>-8.19</v>
      </c>
      <c r="H11794" s="9" t="s">
        <v>6</v>
      </c>
      <c r="I11794" s="2">
        <v>14512</v>
      </c>
      <c r="J11794" s="2">
        <v>18.14</v>
      </c>
      <c r="K11794" s="2">
        <v>0</v>
      </c>
      <c r="L11794" s="2">
        <v>0</v>
      </c>
      <c r="M11794" s="2" t="str">
        <f>"000936"</f>
        <v>000936</v>
      </c>
      <c r="N11794" s="2" t="str">
        <f t="shared" ref="N11794:N11797" si="3518">"0157472516"</f>
        <v>0157472516</v>
      </c>
      <c r="O11794" s="2" t="str">
        <f>"15806.53"</f>
        <v>15806.53</v>
      </c>
      <c r="P11794" s="2">
        <v>30</v>
      </c>
      <c r="Q11794" s="2">
        <f t="shared" ref="Q11794:Q11809" si="3519">P11794*B11794</f>
        <v>24000</v>
      </c>
      <c r="R11794" s="2">
        <f t="shared" ref="R11794:R11809" si="3520">(Q11794-O11794)/O11794*100</f>
        <v>51.835981711356</v>
      </c>
    </row>
    <row r="11795" spans="1:18">
      <c r="A11795" s="2" t="str">
        <f>"创业板B"</f>
        <v>创业板B</v>
      </c>
      <c r="B11795" s="2">
        <v>10000</v>
      </c>
      <c r="C11795" s="2">
        <v>10000</v>
      </c>
      <c r="D11795" s="2" t="str">
        <f>"人民币"</f>
        <v>人民币</v>
      </c>
      <c r="E11795" s="2">
        <v>1.116</v>
      </c>
      <c r="F11795" s="2">
        <v>-927.5</v>
      </c>
      <c r="G11795" s="2">
        <v>-8.33</v>
      </c>
      <c r="H11795" s="2"/>
      <c r="I11795" s="2">
        <v>10230</v>
      </c>
      <c r="J11795" s="2">
        <v>1.023</v>
      </c>
      <c r="K11795" s="2">
        <v>0</v>
      </c>
      <c r="L11795" s="2">
        <v>0</v>
      </c>
      <c r="M11795" s="2" t="str">
        <f>"150153"</f>
        <v>150153</v>
      </c>
      <c r="N11795" s="2" t="str">
        <f>"0157472516"</f>
        <v>0157472516</v>
      </c>
      <c r="O11795" s="2" t="str">
        <f>"11157.50"</f>
        <v>11157.50</v>
      </c>
      <c r="P11795" s="2">
        <v>1.3</v>
      </c>
      <c r="Q11795" s="2">
        <f>P11795*B11795</f>
        <v>13000</v>
      </c>
      <c r="R11795" s="2">
        <f>(Q11795-O11795)/O11795*100</f>
        <v>16.5135559041004</v>
      </c>
    </row>
    <row r="11796" spans="1:18">
      <c r="A11796" s="2" t="s">
        <v>7</v>
      </c>
      <c r="B11796" s="2">
        <v>600</v>
      </c>
      <c r="C11796" s="2">
        <v>600</v>
      </c>
      <c r="D11796" s="2" t="str">
        <f>"人民币"</f>
        <v>人民币</v>
      </c>
      <c r="E11796" s="2">
        <v>17.548</v>
      </c>
      <c r="F11796" s="2">
        <v>-310.88</v>
      </c>
      <c r="G11796" s="2">
        <v>-2.95</v>
      </c>
      <c r="H11796" s="2"/>
      <c r="I11796" s="2">
        <v>10218</v>
      </c>
      <c r="J11796" s="2">
        <v>17.03</v>
      </c>
      <c r="K11796" s="2">
        <v>0</v>
      </c>
      <c r="L11796" s="2">
        <v>0</v>
      </c>
      <c r="M11796" s="2" t="str">
        <f>"600008"</f>
        <v>600008</v>
      </c>
      <c r="N11796" s="2" t="str">
        <f t="shared" ref="N11796:N11799" si="3521">"A453612732"</f>
        <v>A453612732</v>
      </c>
      <c r="O11796" s="2" t="str">
        <f>"10528.88"</f>
        <v>10528.88</v>
      </c>
      <c r="P11796" s="2">
        <v>25</v>
      </c>
      <c r="Q11796" s="2">
        <f>P11796*B11796</f>
        <v>15000</v>
      </c>
      <c r="R11796" s="2">
        <f>(Q11796-O11796)/O11796*100</f>
        <v>42.4652954540274</v>
      </c>
    </row>
    <row r="11797" spans="1:18">
      <c r="A11797" s="2" t="str">
        <f>"华英农业"</f>
        <v>华英农业</v>
      </c>
      <c r="B11797" s="2">
        <v>600</v>
      </c>
      <c r="C11797" s="2">
        <v>300</v>
      </c>
      <c r="D11797" s="2" t="str">
        <f>"人民币"</f>
        <v>人民币</v>
      </c>
      <c r="E11797" s="2">
        <v>14.948</v>
      </c>
      <c r="F11797" s="2">
        <v>-418.66</v>
      </c>
      <c r="G11797" s="2">
        <v>-4.67</v>
      </c>
      <c r="H11797" s="2"/>
      <c r="I11797" s="2">
        <v>8550</v>
      </c>
      <c r="J11797" s="2">
        <v>14.25</v>
      </c>
      <c r="K11797" s="2">
        <v>300</v>
      </c>
      <c r="L11797" s="2">
        <v>0</v>
      </c>
      <c r="M11797" s="2" t="str">
        <f>"002321"</f>
        <v>002321</v>
      </c>
      <c r="N11797" s="2" t="str">
        <f>"0157472516"</f>
        <v>0157472516</v>
      </c>
      <c r="O11797" s="2" t="str">
        <f>"8968.66"</f>
        <v>8968.66</v>
      </c>
      <c r="P11797" s="2">
        <v>25</v>
      </c>
      <c r="Q11797" s="2">
        <f>P11797*B11797</f>
        <v>15000</v>
      </c>
      <c r="R11797" s="2">
        <f>(Q11797-O11797)/O11797*100</f>
        <v>67.2490650777262</v>
      </c>
    </row>
    <row r="11798" spans="1:18">
      <c r="A11798" s="2" t="str">
        <f>"*ST阳化"</f>
        <v>*ST阳化</v>
      </c>
      <c r="B11798" s="2">
        <v>900</v>
      </c>
      <c r="C11798" s="2">
        <v>600</v>
      </c>
      <c r="D11798" s="2" t="str">
        <f>"人民币"</f>
        <v>人民币</v>
      </c>
      <c r="E11798" s="2">
        <v>7.599</v>
      </c>
      <c r="F11798" s="2">
        <v>-80.2</v>
      </c>
      <c r="G11798" s="2">
        <v>-1.17</v>
      </c>
      <c r="H11798" s="2"/>
      <c r="I11798" s="2">
        <v>6759</v>
      </c>
      <c r="J11798" s="2">
        <v>7.51</v>
      </c>
      <c r="K11798" s="2">
        <v>300</v>
      </c>
      <c r="L11798" s="2">
        <v>0</v>
      </c>
      <c r="M11798" s="2" t="str">
        <f>"600691"</f>
        <v>600691</v>
      </c>
      <c r="N11798" s="2" t="str">
        <f>"A453612732"</f>
        <v>A453612732</v>
      </c>
      <c r="O11798" s="2" t="str">
        <f>"6839.20"</f>
        <v>6839.20</v>
      </c>
      <c r="P11798" s="2">
        <v>11</v>
      </c>
      <c r="Q11798" s="2">
        <f>P11798*B11798</f>
        <v>9900</v>
      </c>
      <c r="R11798" s="2">
        <f>(Q11798-O11798)/O11798*100</f>
        <v>44.7537723710376</v>
      </c>
    </row>
    <row r="11799" spans="1:18">
      <c r="A11799" s="2" t="str">
        <f>"雪峰科技"</f>
        <v>雪峰科技</v>
      </c>
      <c r="B11799" s="2">
        <v>200</v>
      </c>
      <c r="C11799" s="2">
        <v>100</v>
      </c>
      <c r="D11799" s="2" t="str">
        <f>"人民币"</f>
        <v>人民币</v>
      </c>
      <c r="E11799" s="2">
        <v>37.898</v>
      </c>
      <c r="F11799" s="2">
        <v>-1239.59</v>
      </c>
      <c r="G11799" s="2">
        <v>-16.35</v>
      </c>
      <c r="H11799" s="2"/>
      <c r="I11799" s="2">
        <v>6340</v>
      </c>
      <c r="J11799" s="2">
        <v>31.7</v>
      </c>
      <c r="K11799" s="2">
        <v>100</v>
      </c>
      <c r="L11799" s="2">
        <v>0</v>
      </c>
      <c r="M11799" s="2" t="str">
        <f>"603227"</f>
        <v>603227</v>
      </c>
      <c r="N11799" s="2" t="str">
        <f>"A453612732"</f>
        <v>A453612732</v>
      </c>
      <c r="O11799" s="2" t="str">
        <f>"7579.59"</f>
        <v>7579.59</v>
      </c>
      <c r="P11799" s="2">
        <v>42</v>
      </c>
      <c r="Q11799" s="2">
        <f>P11799*B11799</f>
        <v>8400</v>
      </c>
      <c r="R11799" s="2">
        <f>(Q11799-O11799)/O11799*100</f>
        <v>10.8239363870605</v>
      </c>
    </row>
    <row r="11800" spans="1:18">
      <c r="A11800" s="2" t="str">
        <f>"三花股份"</f>
        <v>三花股份</v>
      </c>
      <c r="B11800" s="2">
        <v>400</v>
      </c>
      <c r="C11800" s="2">
        <v>400</v>
      </c>
      <c r="D11800" s="2" t="str">
        <f>"人民币"</f>
        <v>人民币</v>
      </c>
      <c r="E11800" s="2">
        <v>13.737</v>
      </c>
      <c r="F11800" s="2">
        <v>69.25</v>
      </c>
      <c r="G11800" s="2">
        <v>1.26</v>
      </c>
      <c r="H11800" s="2"/>
      <c r="I11800" s="2">
        <v>5564</v>
      </c>
      <c r="J11800" s="2">
        <v>13.91</v>
      </c>
      <c r="K11800" s="2">
        <v>0</v>
      </c>
      <c r="L11800" s="2">
        <v>0</v>
      </c>
      <c r="M11800" s="2" t="str">
        <f>"002050"</f>
        <v>002050</v>
      </c>
      <c r="N11800" s="2" t="str">
        <f t="shared" ref="N11800:N11805" si="3522">"0157472516"</f>
        <v>0157472516</v>
      </c>
      <c r="O11800" s="2" t="str">
        <f>"5494.75"</f>
        <v>5494.75</v>
      </c>
      <c r="P11800" s="2">
        <v>20</v>
      </c>
      <c r="Q11800" s="2">
        <f>P11800*B11800</f>
        <v>8000</v>
      </c>
      <c r="R11800" s="2">
        <f>(Q11800-O11800)/O11800*100</f>
        <v>45.5935210883116</v>
      </c>
    </row>
    <row r="11801" spans="1:18">
      <c r="A11801" s="2" t="str">
        <f>"农 产 品"</f>
        <v>农 产 品</v>
      </c>
      <c r="B11801" s="2">
        <v>200</v>
      </c>
      <c r="C11801" s="2">
        <v>200</v>
      </c>
      <c r="D11801" s="2" t="str">
        <f>"人民币"</f>
        <v>人民币</v>
      </c>
      <c r="E11801" s="2">
        <v>25.665</v>
      </c>
      <c r="F11801" s="2">
        <v>-601</v>
      </c>
      <c r="G11801" s="2">
        <v>-11.71</v>
      </c>
      <c r="H11801" s="2"/>
      <c r="I11801" s="2">
        <v>4532</v>
      </c>
      <c r="J11801" s="2">
        <v>22.66</v>
      </c>
      <c r="K11801" s="2">
        <v>0</v>
      </c>
      <c r="L11801" s="2">
        <v>0</v>
      </c>
      <c r="M11801" s="2" t="str">
        <f>"000061"</f>
        <v>000061</v>
      </c>
      <c r="N11801" s="2" t="str">
        <f>"0157472516"</f>
        <v>0157472516</v>
      </c>
      <c r="O11801" s="2" t="str">
        <f>"5133.00"</f>
        <v>5133.00</v>
      </c>
      <c r="P11801" s="2">
        <v>35</v>
      </c>
      <c r="Q11801" s="2">
        <f>P11801*B11801</f>
        <v>7000</v>
      </c>
      <c r="R11801" s="2">
        <f>(Q11801-O11801)/O11801*100</f>
        <v>36.3724917202416</v>
      </c>
    </row>
    <row r="11802" spans="1:18">
      <c r="A11802" s="2" t="str">
        <f>"北京城建"</f>
        <v>北京城建</v>
      </c>
      <c r="B11802" s="2">
        <v>200</v>
      </c>
      <c r="C11802" s="2">
        <v>200</v>
      </c>
      <c r="D11802" s="2" t="str">
        <f>"人民币"</f>
        <v>人民币</v>
      </c>
      <c r="E11802" s="2">
        <v>24.605</v>
      </c>
      <c r="F11802" s="2">
        <v>-394.99</v>
      </c>
      <c r="G11802" s="2">
        <v>-8.03</v>
      </c>
      <c r="H11802" s="2"/>
      <c r="I11802" s="2">
        <v>4526</v>
      </c>
      <c r="J11802" s="2">
        <v>22.63</v>
      </c>
      <c r="K11802" s="2">
        <v>0</v>
      </c>
      <c r="L11802" s="2">
        <v>0</v>
      </c>
      <c r="M11802" s="2" t="str">
        <f>"600266"</f>
        <v>600266</v>
      </c>
      <c r="N11802" s="2" t="str">
        <f t="shared" ref="N11802:N11804" si="3523">"A453612732"</f>
        <v>A453612732</v>
      </c>
      <c r="O11802" s="2" t="str">
        <f>"4920.99"</f>
        <v>4920.99</v>
      </c>
      <c r="P11802" s="2">
        <v>28</v>
      </c>
      <c r="Q11802" s="2">
        <f>P11802*B11802</f>
        <v>5600</v>
      </c>
      <c r="R11802" s="2">
        <f>(Q11802-O11802)/O11802*100</f>
        <v>13.7982397850839</v>
      </c>
    </row>
    <row r="11803" spans="1:18">
      <c r="A11803" s="2" t="str">
        <f>"上汽集团"</f>
        <v>上汽集团</v>
      </c>
      <c r="B11803" s="2">
        <v>200</v>
      </c>
      <c r="C11803" s="2">
        <v>200</v>
      </c>
      <c r="D11803" s="2" t="str">
        <f>"人民币"</f>
        <v>人民币</v>
      </c>
      <c r="E11803" s="2">
        <v>24.736</v>
      </c>
      <c r="F11803" s="2">
        <v>-449.12</v>
      </c>
      <c r="G11803" s="2">
        <v>-9.08</v>
      </c>
      <c r="H11803" s="2"/>
      <c r="I11803" s="2">
        <v>4498</v>
      </c>
      <c r="J11803" s="2">
        <v>22.49</v>
      </c>
      <c r="K11803" s="2">
        <v>0</v>
      </c>
      <c r="L11803" s="2">
        <v>0</v>
      </c>
      <c r="M11803" s="2" t="str">
        <f>"600104"</f>
        <v>600104</v>
      </c>
      <c r="N11803" s="2" t="str">
        <f>"A453612732"</f>
        <v>A453612732</v>
      </c>
      <c r="O11803" s="2" t="str">
        <f>"4947.12"</f>
        <v>4947.12</v>
      </c>
      <c r="P11803" s="2">
        <v>35</v>
      </c>
      <c r="Q11803" s="2">
        <f>P11803*B11803</f>
        <v>7000</v>
      </c>
      <c r="R11803" s="2">
        <f>(Q11803-O11803)/O11803*100</f>
        <v>41.4964666310904</v>
      </c>
    </row>
    <row r="11804" spans="1:18">
      <c r="A11804" s="2" t="str">
        <f>"中海集运"</f>
        <v>中海集运</v>
      </c>
      <c r="B11804" s="2">
        <v>400</v>
      </c>
      <c r="C11804" s="2">
        <v>400</v>
      </c>
      <c r="D11804" s="2" t="str">
        <f>"人民币"</f>
        <v>人民币</v>
      </c>
      <c r="E11804" s="2">
        <v>9.099</v>
      </c>
      <c r="F11804" s="2">
        <v>-167.68</v>
      </c>
      <c r="G11804" s="2">
        <v>-4.6</v>
      </c>
      <c r="H11804" s="2"/>
      <c r="I11804" s="2">
        <v>3472</v>
      </c>
      <c r="J11804" s="2">
        <v>8.68</v>
      </c>
      <c r="K11804" s="2">
        <v>0</v>
      </c>
      <c r="L11804" s="2">
        <v>0</v>
      </c>
      <c r="M11804" s="2" t="str">
        <f>"601866"</f>
        <v>601866</v>
      </c>
      <c r="N11804" s="2" t="str">
        <f>"A453612732"</f>
        <v>A453612732</v>
      </c>
      <c r="O11804" s="2" t="str">
        <f>"3639.68"</f>
        <v>3639.68</v>
      </c>
      <c r="P11804" s="2">
        <v>12</v>
      </c>
      <c r="Q11804" s="2">
        <f>P11804*B11804</f>
        <v>4800</v>
      </c>
      <c r="R11804" s="2">
        <f>(Q11804-O11804)/O11804*100</f>
        <v>31.8797256901706</v>
      </c>
    </row>
    <row r="11805" spans="1:18">
      <c r="A11805" s="2" t="str">
        <f>"中航军B"</f>
        <v>中航军B</v>
      </c>
      <c r="B11805" s="2">
        <v>3000</v>
      </c>
      <c r="C11805" s="2">
        <v>3000</v>
      </c>
      <c r="D11805" s="2" t="str">
        <f>"人民币"</f>
        <v>人民币</v>
      </c>
      <c r="E11805" s="2">
        <v>0.972</v>
      </c>
      <c r="F11805" s="2">
        <v>-62</v>
      </c>
      <c r="G11805" s="2">
        <v>-2.16</v>
      </c>
      <c r="H11805" s="2"/>
      <c r="I11805" s="2">
        <v>2853</v>
      </c>
      <c r="J11805" s="2">
        <v>0.951</v>
      </c>
      <c r="K11805" s="2">
        <v>0</v>
      </c>
      <c r="L11805" s="2">
        <v>0</v>
      </c>
      <c r="M11805" s="2" t="str">
        <f>"150222"</f>
        <v>150222</v>
      </c>
      <c r="N11805" s="2" t="str">
        <f>"0157472516"</f>
        <v>0157472516</v>
      </c>
      <c r="O11805" s="2" t="str">
        <f>"2915.00"</f>
        <v>2915.00</v>
      </c>
      <c r="P11805" s="2">
        <v>1.1</v>
      </c>
      <c r="Q11805" s="2">
        <f>P11805*B11805</f>
        <v>3300</v>
      </c>
      <c r="R11805" s="2">
        <f>(Q11805-O11805)/O11805*100</f>
        <v>13.2075471698113</v>
      </c>
    </row>
    <row r="11806" spans="1:18">
      <c r="A11806" s="2" t="str">
        <f>"华贸物流"</f>
        <v>华贸物流</v>
      </c>
      <c r="B11806" s="2">
        <v>200</v>
      </c>
      <c r="C11806" s="2">
        <v>200</v>
      </c>
      <c r="D11806" s="2" t="str">
        <f>"人民币"</f>
        <v>人民币</v>
      </c>
      <c r="E11806" s="2">
        <v>16.576</v>
      </c>
      <c r="F11806" s="2">
        <v>-473.12</v>
      </c>
      <c r="G11806" s="2">
        <v>-14.27</v>
      </c>
      <c r="H11806" s="2"/>
      <c r="I11806" s="2">
        <v>2842</v>
      </c>
      <c r="J11806" s="2">
        <v>14.21</v>
      </c>
      <c r="K11806" s="2">
        <v>0</v>
      </c>
      <c r="L11806" s="2">
        <v>0</v>
      </c>
      <c r="M11806" s="2" t="str">
        <f>"603128"</f>
        <v>603128</v>
      </c>
      <c r="N11806" s="2" t="str">
        <f t="shared" ref="N11806:N11809" si="3524">"A453612732"</f>
        <v>A453612732</v>
      </c>
      <c r="O11806" s="2" t="str">
        <f>"3315.12"</f>
        <v>3315.12</v>
      </c>
      <c r="P11806" s="2">
        <v>20</v>
      </c>
      <c r="Q11806" s="2">
        <f>P11806*B11806</f>
        <v>4000</v>
      </c>
      <c r="R11806" s="2">
        <f>(Q11806-O11806)/O11806*100</f>
        <v>20.6592823185888</v>
      </c>
    </row>
    <row r="11807" spans="1:18">
      <c r="A11807" s="2" t="str">
        <f>"盛达矿业"</f>
        <v>盛达矿业</v>
      </c>
      <c r="B11807" s="2">
        <v>100</v>
      </c>
      <c r="C11807" s="2">
        <v>100</v>
      </c>
      <c r="D11807" s="2" t="str">
        <f>"人民币"</f>
        <v>人民币</v>
      </c>
      <c r="E11807" s="2">
        <v>38.308</v>
      </c>
      <c r="F11807" s="2">
        <v>-1175.77</v>
      </c>
      <c r="G11807" s="2">
        <v>-30.69</v>
      </c>
      <c r="H11807" s="2"/>
      <c r="I11807" s="2">
        <v>2655</v>
      </c>
      <c r="J11807" s="2">
        <v>26.55</v>
      </c>
      <c r="K11807" s="2">
        <v>0</v>
      </c>
      <c r="L11807" s="2">
        <v>100</v>
      </c>
      <c r="M11807" s="2" t="str">
        <f>"000603"</f>
        <v>000603</v>
      </c>
      <c r="N11807" s="2" t="str">
        <f>"0157472516"</f>
        <v>0157472516</v>
      </c>
      <c r="O11807" s="2" t="str">
        <f>"3830.77"</f>
        <v>3830.77</v>
      </c>
      <c r="P11807" s="2">
        <v>40</v>
      </c>
      <c r="Q11807" s="2">
        <f>P11807*B11807</f>
        <v>4000</v>
      </c>
      <c r="R11807" s="2">
        <f>(Q11807-O11807)/O11807*100</f>
        <v>4.41764971533138</v>
      </c>
    </row>
    <row r="11808" spans="1:18">
      <c r="A11808" s="2" t="str">
        <f>"大众交通"</f>
        <v>大众交通</v>
      </c>
      <c r="B11808" s="2">
        <v>100</v>
      </c>
      <c r="C11808" s="2">
        <v>100</v>
      </c>
      <c r="D11808" s="2" t="str">
        <f>"人民币"</f>
        <v>人民币</v>
      </c>
      <c r="E11808" s="2">
        <v>30.941</v>
      </c>
      <c r="F11808" s="2">
        <v>-1037.13</v>
      </c>
      <c r="G11808" s="2">
        <v>-33.52</v>
      </c>
      <c r="H11808" s="2"/>
      <c r="I11808" s="2">
        <v>2057</v>
      </c>
      <c r="J11808" s="2">
        <v>20.57</v>
      </c>
      <c r="K11808" s="2">
        <v>0</v>
      </c>
      <c r="L11808" s="2">
        <v>0</v>
      </c>
      <c r="M11808" s="2" t="str">
        <f>"600611"</f>
        <v>600611</v>
      </c>
      <c r="N11808" s="2" t="str">
        <f>"A453612732"</f>
        <v>A453612732</v>
      </c>
      <c r="O11808" s="2" t="str">
        <f>"3094.13"</f>
        <v>3094.13</v>
      </c>
      <c r="P11808" s="2">
        <v>28</v>
      </c>
      <c r="Q11808" s="2">
        <f>P11808*B11808</f>
        <v>2800</v>
      </c>
      <c r="R11808" s="2">
        <f>(Q11808-O11808)/O11808*100</f>
        <v>-9.50606470962759</v>
      </c>
    </row>
    <row r="11809" spans="1:18">
      <c r="A11809" s="2" t="str">
        <f>"中国中车"</f>
        <v>中国中车</v>
      </c>
      <c r="B11809" s="2">
        <v>100</v>
      </c>
      <c r="C11809" s="2">
        <v>100</v>
      </c>
      <c r="D11809" s="2" t="str">
        <f>"人民币"</f>
        <v>人民币</v>
      </c>
      <c r="E11809" s="2">
        <v>26.395</v>
      </c>
      <c r="F11809" s="2">
        <v>-631.5</v>
      </c>
      <c r="G11809" s="2">
        <v>-23.92</v>
      </c>
      <c r="H11809" s="2"/>
      <c r="I11809" s="2">
        <v>2008</v>
      </c>
      <c r="J11809" s="2">
        <v>20.08</v>
      </c>
      <c r="K11809" s="2">
        <v>0</v>
      </c>
      <c r="L11809" s="2">
        <v>100</v>
      </c>
      <c r="M11809" s="2" t="str">
        <f>"601766"</f>
        <v>601766</v>
      </c>
      <c r="N11809" s="2" t="str">
        <f>"A453612732"</f>
        <v>A453612732</v>
      </c>
      <c r="O11809" s="2" t="str">
        <f>"2639.50"</f>
        <v>2639.50</v>
      </c>
      <c r="P11809" s="2">
        <v>30</v>
      </c>
      <c r="Q11809" s="2">
        <f>P11809*B11809</f>
        <v>3000</v>
      </c>
      <c r="R11809" s="2">
        <f>(Q11809-O11809)/O11809*100</f>
        <v>13.6578897518469</v>
      </c>
    </row>
    <row r="11810" spans="1:18">
      <c r="A11810" s="2" t="s">
        <v>8</v>
      </c>
      <c r="B11810" s="2" t="s">
        <v>9</v>
      </c>
      <c r="C11810" s="4" t="s">
        <v>10</v>
      </c>
      <c r="D11810" s="4"/>
      <c r="E11810" s="4"/>
      <c r="F11810" s="2"/>
      <c r="G11810" s="2">
        <f>SUM(G11794:G11809)</f>
        <v>-178.38</v>
      </c>
      <c r="H11810" s="2"/>
      <c r="I11810" s="2"/>
      <c r="J11810" s="2"/>
      <c r="K11810" s="2"/>
      <c r="L11810" s="2"/>
      <c r="M11810" s="2"/>
      <c r="N11810" s="2"/>
      <c r="O11810" s="2"/>
      <c r="P11810" s="2"/>
      <c r="Q11810" s="2">
        <f>SUM(Q11794:Q11809)</f>
        <v>134800</v>
      </c>
      <c r="R11810" s="2"/>
    </row>
    <row r="11813" spans="1:18">
      <c r="A11813" s="2" t="str">
        <f>"农 产 品"</f>
        <v>农 产 品</v>
      </c>
      <c r="B11813" s="2">
        <v>200</v>
      </c>
      <c r="C11813" s="2">
        <v>200</v>
      </c>
      <c r="D11813" s="2" t="str">
        <f t="shared" ref="D11813:D11821" si="3525">"人民币"</f>
        <v>人民币</v>
      </c>
      <c r="E11813" s="2">
        <v>25.665</v>
      </c>
      <c r="F11813" s="2">
        <v>-601</v>
      </c>
      <c r="G11813" s="2">
        <v>-11.71</v>
      </c>
      <c r="H11813" s="2"/>
      <c r="I11813" s="2">
        <v>4532</v>
      </c>
      <c r="J11813" s="2">
        <v>22.66</v>
      </c>
      <c r="K11813" s="2">
        <v>0</v>
      </c>
      <c r="L11813" s="2">
        <v>0</v>
      </c>
      <c r="M11813" s="2" t="str">
        <f>"000061"</f>
        <v>000061</v>
      </c>
      <c r="N11813" s="2" t="str">
        <f>"0157472516"</f>
        <v>0157472516</v>
      </c>
      <c r="O11813" s="2" t="str">
        <f>"5133.00"</f>
        <v>5133.00</v>
      </c>
      <c r="P11813" s="2">
        <v>35</v>
      </c>
      <c r="Q11813" s="2">
        <f t="shared" ref="Q11813:Q11821" si="3526">P11813*B11813</f>
        <v>7000</v>
      </c>
      <c r="R11813" s="2">
        <f t="shared" ref="R11813:R11821" si="3527">(Q11813-O11813)/O11813*100</f>
        <v>36.3724917202416</v>
      </c>
    </row>
    <row r="11814" spans="1:18">
      <c r="A11814" s="2" t="str">
        <f>"北京城建"</f>
        <v>北京城建</v>
      </c>
      <c r="B11814" s="2">
        <v>200</v>
      </c>
      <c r="C11814" s="2">
        <v>200</v>
      </c>
      <c r="D11814" s="2" t="str">
        <f>"人民币"</f>
        <v>人民币</v>
      </c>
      <c r="E11814" s="2">
        <v>24.605</v>
      </c>
      <c r="F11814" s="2">
        <v>-394.99</v>
      </c>
      <c r="G11814" s="2">
        <v>-8.03</v>
      </c>
      <c r="H11814" s="2"/>
      <c r="I11814" s="2">
        <v>4526</v>
      </c>
      <c r="J11814" s="2">
        <v>22.63</v>
      </c>
      <c r="K11814" s="2">
        <v>0</v>
      </c>
      <c r="L11814" s="2">
        <v>0</v>
      </c>
      <c r="M11814" s="2" t="str">
        <f>"600266"</f>
        <v>600266</v>
      </c>
      <c r="N11814" s="2" t="str">
        <f t="shared" ref="N11814:N11816" si="3528">"A453612732"</f>
        <v>A453612732</v>
      </c>
      <c r="O11814" s="2" t="str">
        <f>"4920.99"</f>
        <v>4920.99</v>
      </c>
      <c r="P11814" s="2">
        <v>28</v>
      </c>
      <c r="Q11814" s="2">
        <f>P11814*B11814</f>
        <v>5600</v>
      </c>
      <c r="R11814" s="2">
        <f>(Q11814-O11814)/O11814*100</f>
        <v>13.7982397850839</v>
      </c>
    </row>
    <row r="11815" spans="1:18">
      <c r="A11815" s="2" t="str">
        <f>"上汽集团"</f>
        <v>上汽集团</v>
      </c>
      <c r="B11815" s="2">
        <v>200</v>
      </c>
      <c r="C11815" s="2">
        <v>200</v>
      </c>
      <c r="D11815" s="2" t="str">
        <f>"人民币"</f>
        <v>人民币</v>
      </c>
      <c r="E11815" s="2">
        <v>24.736</v>
      </c>
      <c r="F11815" s="2">
        <v>-449.12</v>
      </c>
      <c r="G11815" s="2">
        <v>-9.08</v>
      </c>
      <c r="H11815" s="2"/>
      <c r="I11815" s="2">
        <v>4498</v>
      </c>
      <c r="J11815" s="2">
        <v>22.49</v>
      </c>
      <c r="K11815" s="2">
        <v>0</v>
      </c>
      <c r="L11815" s="2">
        <v>0</v>
      </c>
      <c r="M11815" s="2" t="str">
        <f>"600104"</f>
        <v>600104</v>
      </c>
      <c r="N11815" s="2" t="str">
        <f>"A453612732"</f>
        <v>A453612732</v>
      </c>
      <c r="O11815" s="2" t="str">
        <f>"4947.12"</f>
        <v>4947.12</v>
      </c>
      <c r="P11815" s="2">
        <v>35</v>
      </c>
      <c r="Q11815" s="2">
        <f>P11815*B11815</f>
        <v>7000</v>
      </c>
      <c r="R11815" s="2">
        <f>(Q11815-O11815)/O11815*100</f>
        <v>41.4964666310904</v>
      </c>
    </row>
    <row r="11816" spans="1:18">
      <c r="A11816" s="2" t="str">
        <f>"中海集运"</f>
        <v>中海集运</v>
      </c>
      <c r="B11816" s="2">
        <v>400</v>
      </c>
      <c r="C11816" s="2">
        <v>400</v>
      </c>
      <c r="D11816" s="2" t="str">
        <f>"人民币"</f>
        <v>人民币</v>
      </c>
      <c r="E11816" s="2">
        <v>9.099</v>
      </c>
      <c r="F11816" s="2">
        <v>-167.68</v>
      </c>
      <c r="G11816" s="2">
        <v>-4.6</v>
      </c>
      <c r="H11816" s="2"/>
      <c r="I11816" s="2">
        <v>3472</v>
      </c>
      <c r="J11816" s="2">
        <v>8.68</v>
      </c>
      <c r="K11816" s="2">
        <v>0</v>
      </c>
      <c r="L11816" s="2">
        <v>0</v>
      </c>
      <c r="M11816" s="2" t="str">
        <f>"601866"</f>
        <v>601866</v>
      </c>
      <c r="N11816" s="2" t="str">
        <f>"A453612732"</f>
        <v>A453612732</v>
      </c>
      <c r="O11816" s="2" t="str">
        <f>"3639.68"</f>
        <v>3639.68</v>
      </c>
      <c r="P11816" s="2">
        <v>12</v>
      </c>
      <c r="Q11816" s="2">
        <f>P11816*B11816</f>
        <v>4800</v>
      </c>
      <c r="R11816" s="2">
        <f>(Q11816-O11816)/O11816*100</f>
        <v>31.8797256901706</v>
      </c>
    </row>
    <row r="11817" spans="1:18">
      <c r="A11817" s="2" t="str">
        <f>"中航军B"</f>
        <v>中航军B</v>
      </c>
      <c r="B11817" s="2">
        <v>3000</v>
      </c>
      <c r="C11817" s="2">
        <v>3000</v>
      </c>
      <c r="D11817" s="2" t="str">
        <f>"人民币"</f>
        <v>人民币</v>
      </c>
      <c r="E11817" s="2">
        <v>0.972</v>
      </c>
      <c r="F11817" s="2">
        <v>-62</v>
      </c>
      <c r="G11817" s="2">
        <v>-2.16</v>
      </c>
      <c r="H11817" s="2"/>
      <c r="I11817" s="2">
        <v>2853</v>
      </c>
      <c r="J11817" s="2">
        <v>0.951</v>
      </c>
      <c r="K11817" s="2">
        <v>0</v>
      </c>
      <c r="L11817" s="2">
        <v>0</v>
      </c>
      <c r="M11817" s="2" t="str">
        <f>"150222"</f>
        <v>150222</v>
      </c>
      <c r="N11817" s="2" t="str">
        <f>"0157472516"</f>
        <v>0157472516</v>
      </c>
      <c r="O11817" s="2" t="str">
        <f>"2915.00"</f>
        <v>2915.00</v>
      </c>
      <c r="P11817" s="2">
        <v>1.1</v>
      </c>
      <c r="Q11817" s="2">
        <f>P11817*B11817</f>
        <v>3300</v>
      </c>
      <c r="R11817" s="2">
        <f>(Q11817-O11817)/O11817*100</f>
        <v>13.2075471698113</v>
      </c>
    </row>
    <row r="11818" spans="1:18">
      <c r="A11818" s="2" t="str">
        <f>"华贸物流"</f>
        <v>华贸物流</v>
      </c>
      <c r="B11818" s="2">
        <v>200</v>
      </c>
      <c r="C11818" s="2">
        <v>200</v>
      </c>
      <c r="D11818" s="2" t="str">
        <f>"人民币"</f>
        <v>人民币</v>
      </c>
      <c r="E11818" s="2">
        <v>16.576</v>
      </c>
      <c r="F11818" s="2">
        <v>-473.12</v>
      </c>
      <c r="G11818" s="2">
        <v>-14.27</v>
      </c>
      <c r="H11818" s="2"/>
      <c r="I11818" s="2">
        <v>2842</v>
      </c>
      <c r="J11818" s="2">
        <v>14.21</v>
      </c>
      <c r="K11818" s="2">
        <v>0</v>
      </c>
      <c r="L11818" s="2">
        <v>0</v>
      </c>
      <c r="M11818" s="2" t="str">
        <f>"603128"</f>
        <v>603128</v>
      </c>
      <c r="N11818" s="2" t="str">
        <f t="shared" ref="N11818:N11821" si="3529">"A453612732"</f>
        <v>A453612732</v>
      </c>
      <c r="O11818" s="2" t="str">
        <f>"3315.12"</f>
        <v>3315.12</v>
      </c>
      <c r="P11818" s="2">
        <v>20</v>
      </c>
      <c r="Q11818" s="2">
        <f>P11818*B11818</f>
        <v>4000</v>
      </c>
      <c r="R11818" s="2">
        <f>(Q11818-O11818)/O11818*100</f>
        <v>20.6592823185888</v>
      </c>
    </row>
    <row r="11819" spans="1:18">
      <c r="A11819" s="2" t="str">
        <f>"盛达矿业"</f>
        <v>盛达矿业</v>
      </c>
      <c r="B11819" s="2">
        <v>100</v>
      </c>
      <c r="C11819" s="2">
        <v>100</v>
      </c>
      <c r="D11819" s="2" t="str">
        <f>"人民币"</f>
        <v>人民币</v>
      </c>
      <c r="E11819" s="2">
        <v>38.308</v>
      </c>
      <c r="F11819" s="2">
        <v>-1175.77</v>
      </c>
      <c r="G11819" s="2">
        <v>-30.69</v>
      </c>
      <c r="H11819" s="2"/>
      <c r="I11819" s="2">
        <v>2655</v>
      </c>
      <c r="J11819" s="2">
        <v>26.55</v>
      </c>
      <c r="K11819" s="2">
        <v>0</v>
      </c>
      <c r="L11819" s="2">
        <v>100</v>
      </c>
      <c r="M11819" s="2" t="str">
        <f>"000603"</f>
        <v>000603</v>
      </c>
      <c r="N11819" s="2" t="str">
        <f>"0157472516"</f>
        <v>0157472516</v>
      </c>
      <c r="O11819" s="2" t="str">
        <f>"3830.77"</f>
        <v>3830.77</v>
      </c>
      <c r="P11819" s="2">
        <v>40</v>
      </c>
      <c r="Q11819" s="2">
        <f>P11819*B11819</f>
        <v>4000</v>
      </c>
      <c r="R11819" s="2">
        <f>(Q11819-O11819)/O11819*100</f>
        <v>4.41764971533138</v>
      </c>
    </row>
    <row r="11820" spans="1:18">
      <c r="A11820" s="2" t="str">
        <f>"大众交通"</f>
        <v>大众交通</v>
      </c>
      <c r="B11820" s="2">
        <v>100</v>
      </c>
      <c r="C11820" s="2">
        <v>100</v>
      </c>
      <c r="D11820" s="2" t="str">
        <f>"人民币"</f>
        <v>人民币</v>
      </c>
      <c r="E11820" s="2">
        <v>30.941</v>
      </c>
      <c r="F11820" s="2">
        <v>-1037.13</v>
      </c>
      <c r="G11820" s="2">
        <v>-33.52</v>
      </c>
      <c r="H11820" s="2"/>
      <c r="I11820" s="2">
        <v>2057</v>
      </c>
      <c r="J11820" s="2">
        <v>20.57</v>
      </c>
      <c r="K11820" s="2">
        <v>0</v>
      </c>
      <c r="L11820" s="2">
        <v>0</v>
      </c>
      <c r="M11820" s="2" t="str">
        <f>"600611"</f>
        <v>600611</v>
      </c>
      <c r="N11820" s="2" t="str">
        <f>"A453612732"</f>
        <v>A453612732</v>
      </c>
      <c r="O11820" s="2" t="str">
        <f>"3094.13"</f>
        <v>3094.13</v>
      </c>
      <c r="P11820" s="2">
        <v>28</v>
      </c>
      <c r="Q11820" s="2">
        <f>P11820*B11820</f>
        <v>2800</v>
      </c>
      <c r="R11820" s="2">
        <f>(Q11820-O11820)/O11820*100</f>
        <v>-9.50606470962759</v>
      </c>
    </row>
    <row r="11821" spans="1:18">
      <c r="A11821" s="2" t="str">
        <f>"中国中车"</f>
        <v>中国中车</v>
      </c>
      <c r="B11821" s="2">
        <v>100</v>
      </c>
      <c r="C11821" s="2">
        <v>100</v>
      </c>
      <c r="D11821" s="2" t="str">
        <f>"人民币"</f>
        <v>人民币</v>
      </c>
      <c r="E11821" s="2">
        <v>26.395</v>
      </c>
      <c r="F11821" s="2">
        <v>-631.5</v>
      </c>
      <c r="G11821" s="2">
        <v>-23.92</v>
      </c>
      <c r="H11821" s="2"/>
      <c r="I11821" s="2">
        <v>2008</v>
      </c>
      <c r="J11821" s="2">
        <v>20.08</v>
      </c>
      <c r="K11821" s="2">
        <v>0</v>
      </c>
      <c r="L11821" s="2">
        <v>100</v>
      </c>
      <c r="M11821" s="2" t="str">
        <f>"601766"</f>
        <v>601766</v>
      </c>
      <c r="N11821" s="2" t="str">
        <f>"A453612732"</f>
        <v>A453612732</v>
      </c>
      <c r="O11821" s="2" t="str">
        <f>"2639.50"</f>
        <v>2639.50</v>
      </c>
      <c r="P11821" s="2">
        <v>30</v>
      </c>
      <c r="Q11821" s="2">
        <f>P11821*B11821</f>
        <v>3000</v>
      </c>
      <c r="R11821" s="2">
        <f>(Q11821-O11821)/O11821*100</f>
        <v>13.6578897518469</v>
      </c>
    </row>
    <row r="11822" spans="1:18">
      <c r="A11822" s="2" t="s">
        <v>8</v>
      </c>
      <c r="B11822" s="2" t="s">
        <v>9</v>
      </c>
      <c r="C11822" s="4" t="s">
        <v>10</v>
      </c>
      <c r="D11822" s="4"/>
      <c r="E11822" s="4"/>
      <c r="F11822" s="2"/>
      <c r="G11822" s="2">
        <f>SUM(G11806:G11821)</f>
        <v>-418.76</v>
      </c>
      <c r="H11822" s="2"/>
      <c r="I11822" s="2"/>
      <c r="J11822" s="2"/>
      <c r="K11822" s="2"/>
      <c r="L11822" s="2"/>
      <c r="M11822" s="2"/>
      <c r="N11822" s="2"/>
      <c r="O11822" s="2"/>
      <c r="P11822" s="2"/>
      <c r="Q11822" s="2">
        <f>SUM(Q11806:Q11821)</f>
        <v>190100</v>
      </c>
      <c r="R11822" s="2"/>
    </row>
    <row r="11823" customFormat="1" spans="3:8">
      <c r="C11823" s="5"/>
      <c r="D11823" s="5"/>
      <c r="E11823" s="5"/>
      <c r="H11823" s="6">
        <v>42257</v>
      </c>
    </row>
    <row r="11824" customFormat="1" spans="10:10">
      <c r="J11824" s="6">
        <f>H11823+1</f>
        <v>42258</v>
      </c>
    </row>
    <row r="11825" customFormat="1" spans="2:11">
      <c r="B11825" t="s">
        <v>11</v>
      </c>
      <c r="K11825" s="7">
        <f ca="1">NOW()</f>
        <v>42259.9654398148</v>
      </c>
    </row>
    <row r="11826" customFormat="1" spans="9:9">
      <c r="I11826" t="e">
        <f>D11818+1</f>
        <v>#VALUE!</v>
      </c>
    </row>
    <row r="11827" customFormat="1"/>
    <row r="11828" spans="1:18">
      <c r="A11828" s="2" t="s">
        <v>0</v>
      </c>
      <c r="B11828" s="2" t="str">
        <f>"证券数量"</f>
        <v>证券数量</v>
      </c>
      <c r="C11828" s="2" t="s">
        <v>1</v>
      </c>
      <c r="D11828" s="2" t="str">
        <f>"价格币种"</f>
        <v>价格币种</v>
      </c>
      <c r="E11828" s="2" t="str">
        <f>"成本价"</f>
        <v>成本价</v>
      </c>
      <c r="F11828" s="2" t="str">
        <f>"浮动盈亏"</f>
        <v>浮动盈亏</v>
      </c>
      <c r="G11828" s="2" t="str">
        <f>"盈亏比例(%)"</f>
        <v>盈亏比例(%)</v>
      </c>
      <c r="H11828" s="2" t="str">
        <f>"折算汇率"</f>
        <v>折算汇率</v>
      </c>
      <c r="I11828" s="2" t="str">
        <f>"最新市值"</f>
        <v>最新市值</v>
      </c>
      <c r="J11828" s="2" t="str">
        <f>"当前价"</f>
        <v>当前价</v>
      </c>
      <c r="K11828" s="2" t="str">
        <f>"今买数量"</f>
        <v>今买数量</v>
      </c>
      <c r="L11828" s="2" t="str">
        <f>"今卖数量"</f>
        <v>今卖数量</v>
      </c>
      <c r="M11828" s="2" t="str">
        <f>"证券代码"</f>
        <v>证券代码</v>
      </c>
      <c r="N11828" s="2" t="str">
        <f>"股东代码"</f>
        <v>股东代码</v>
      </c>
      <c r="O11828" s="2" t="str">
        <f>"成本金额"</f>
        <v>成本金额</v>
      </c>
      <c r="P11828" s="2" t="s">
        <v>2</v>
      </c>
      <c r="Q11828" s="2"/>
      <c r="R11828" s="2" t="s">
        <v>3</v>
      </c>
    </row>
    <row r="11829" spans="1:18">
      <c r="A11829" s="2" t="s">
        <v>4</v>
      </c>
      <c r="B11829" s="9" t="s">
        <v>5</v>
      </c>
      <c r="C11829" s="9" t="s">
        <v>5</v>
      </c>
      <c r="D11829" s="2" t="str">
        <f t="shared" ref="D11829:D11844" si="3530">"人民币"</f>
        <v>人民币</v>
      </c>
      <c r="E11829" s="2">
        <v>19.758</v>
      </c>
      <c r="F11829" s="2">
        <v>-1294.53</v>
      </c>
      <c r="G11829" s="2">
        <v>-8.19</v>
      </c>
      <c r="H11829" s="9" t="s">
        <v>6</v>
      </c>
      <c r="I11829" s="2">
        <v>14512</v>
      </c>
      <c r="J11829" s="2">
        <v>18.14</v>
      </c>
      <c r="K11829" s="2">
        <v>0</v>
      </c>
      <c r="L11829" s="2">
        <v>0</v>
      </c>
      <c r="M11829" s="2" t="str">
        <f>"000936"</f>
        <v>000936</v>
      </c>
      <c r="N11829" s="2" t="str">
        <f t="shared" ref="N11829:N11832" si="3531">"0157472516"</f>
        <v>0157472516</v>
      </c>
      <c r="O11829" s="2" t="str">
        <f>"15806.53"</f>
        <v>15806.53</v>
      </c>
      <c r="P11829" s="2">
        <v>30</v>
      </c>
      <c r="Q11829" s="2">
        <f t="shared" ref="Q11829:Q11844" si="3532">P11829*B11829</f>
        <v>24000</v>
      </c>
      <c r="R11829" s="2">
        <f t="shared" ref="R11829:R11844" si="3533">(Q11829-O11829)/O11829*100</f>
        <v>51.835981711356</v>
      </c>
    </row>
    <row r="11830" spans="1:18">
      <c r="A11830" s="2" t="str">
        <f>"创业板B"</f>
        <v>创业板B</v>
      </c>
      <c r="B11830" s="2">
        <v>10000</v>
      </c>
      <c r="C11830" s="2">
        <v>10000</v>
      </c>
      <c r="D11830" s="2" t="str">
        <f>"人民币"</f>
        <v>人民币</v>
      </c>
      <c r="E11830" s="2">
        <v>1.116</v>
      </c>
      <c r="F11830" s="2">
        <v>-927.5</v>
      </c>
      <c r="G11830" s="2">
        <v>-8.33</v>
      </c>
      <c r="H11830" s="2"/>
      <c r="I11830" s="2">
        <v>10230</v>
      </c>
      <c r="J11830" s="2">
        <v>1.023</v>
      </c>
      <c r="K11830" s="2">
        <v>0</v>
      </c>
      <c r="L11830" s="2">
        <v>0</v>
      </c>
      <c r="M11830" s="2" t="str">
        <f>"150153"</f>
        <v>150153</v>
      </c>
      <c r="N11830" s="2" t="str">
        <f>"0157472516"</f>
        <v>0157472516</v>
      </c>
      <c r="O11830" s="2" t="str">
        <f>"11157.50"</f>
        <v>11157.50</v>
      </c>
      <c r="P11830" s="2">
        <v>1.3</v>
      </c>
      <c r="Q11830" s="2">
        <f>P11830*B11830</f>
        <v>13000</v>
      </c>
      <c r="R11830" s="2">
        <f>(Q11830-O11830)/O11830*100</f>
        <v>16.5135559041004</v>
      </c>
    </row>
    <row r="11831" spans="1:18">
      <c r="A11831" s="2" t="s">
        <v>7</v>
      </c>
      <c r="B11831" s="2">
        <v>600</v>
      </c>
      <c r="C11831" s="2">
        <v>600</v>
      </c>
      <c r="D11831" s="2" t="str">
        <f>"人民币"</f>
        <v>人民币</v>
      </c>
      <c r="E11831" s="2">
        <v>17.548</v>
      </c>
      <c r="F11831" s="2">
        <v>-310.88</v>
      </c>
      <c r="G11831" s="2">
        <v>-2.95</v>
      </c>
      <c r="H11831" s="2"/>
      <c r="I11831" s="2">
        <v>10218</v>
      </c>
      <c r="J11831" s="2">
        <v>17.03</v>
      </c>
      <c r="K11831" s="2">
        <v>0</v>
      </c>
      <c r="L11831" s="2">
        <v>0</v>
      </c>
      <c r="M11831" s="2" t="str">
        <f>"600008"</f>
        <v>600008</v>
      </c>
      <c r="N11831" s="2" t="str">
        <f t="shared" ref="N11831:N11834" si="3534">"A453612732"</f>
        <v>A453612732</v>
      </c>
      <c r="O11831" s="2" t="str">
        <f>"10528.88"</f>
        <v>10528.88</v>
      </c>
      <c r="P11831" s="2">
        <v>25</v>
      </c>
      <c r="Q11831" s="2">
        <f>P11831*B11831</f>
        <v>15000</v>
      </c>
      <c r="R11831" s="2">
        <f>(Q11831-O11831)/O11831*100</f>
        <v>42.4652954540274</v>
      </c>
    </row>
    <row r="11832" spans="1:18">
      <c r="A11832" s="2" t="str">
        <f>"华英农业"</f>
        <v>华英农业</v>
      </c>
      <c r="B11832" s="2">
        <v>600</v>
      </c>
      <c r="C11832" s="2">
        <v>300</v>
      </c>
      <c r="D11832" s="2" t="str">
        <f>"人民币"</f>
        <v>人民币</v>
      </c>
      <c r="E11832" s="2">
        <v>14.948</v>
      </c>
      <c r="F11832" s="2">
        <v>-418.66</v>
      </c>
      <c r="G11832" s="2">
        <v>-4.67</v>
      </c>
      <c r="H11832" s="2"/>
      <c r="I11832" s="2">
        <v>8550</v>
      </c>
      <c r="J11832" s="2">
        <v>14.25</v>
      </c>
      <c r="K11832" s="2">
        <v>300</v>
      </c>
      <c r="L11832" s="2">
        <v>0</v>
      </c>
      <c r="M11832" s="2" t="str">
        <f>"002321"</f>
        <v>002321</v>
      </c>
      <c r="N11832" s="2" t="str">
        <f>"0157472516"</f>
        <v>0157472516</v>
      </c>
      <c r="O11832" s="2" t="str">
        <f>"8968.66"</f>
        <v>8968.66</v>
      </c>
      <c r="P11832" s="2">
        <v>25</v>
      </c>
      <c r="Q11832" s="2">
        <f>P11832*B11832</f>
        <v>15000</v>
      </c>
      <c r="R11832" s="2">
        <f>(Q11832-O11832)/O11832*100</f>
        <v>67.2490650777262</v>
      </c>
    </row>
    <row r="11833" spans="1:18">
      <c r="A11833" s="2" t="str">
        <f>"*ST阳化"</f>
        <v>*ST阳化</v>
      </c>
      <c r="B11833" s="2">
        <v>900</v>
      </c>
      <c r="C11833" s="2">
        <v>600</v>
      </c>
      <c r="D11833" s="2" t="str">
        <f>"人民币"</f>
        <v>人民币</v>
      </c>
      <c r="E11833" s="2">
        <v>7.599</v>
      </c>
      <c r="F11833" s="2">
        <v>-80.2</v>
      </c>
      <c r="G11833" s="2">
        <v>-1.17</v>
      </c>
      <c r="H11833" s="2"/>
      <c r="I11833" s="2">
        <v>6759</v>
      </c>
      <c r="J11833" s="2">
        <v>7.51</v>
      </c>
      <c r="K11833" s="2">
        <v>300</v>
      </c>
      <c r="L11833" s="2">
        <v>0</v>
      </c>
      <c r="M11833" s="2" t="str">
        <f>"600691"</f>
        <v>600691</v>
      </c>
      <c r="N11833" s="2" t="str">
        <f>"A453612732"</f>
        <v>A453612732</v>
      </c>
      <c r="O11833" s="2" t="str">
        <f>"6839.20"</f>
        <v>6839.20</v>
      </c>
      <c r="P11833" s="2">
        <v>11</v>
      </c>
      <c r="Q11833" s="2">
        <f>P11833*B11833</f>
        <v>9900</v>
      </c>
      <c r="R11833" s="2">
        <f>(Q11833-O11833)/O11833*100</f>
        <v>44.7537723710376</v>
      </c>
    </row>
    <row r="11834" spans="1:18">
      <c r="A11834" s="2" t="str">
        <f>"雪峰科技"</f>
        <v>雪峰科技</v>
      </c>
      <c r="B11834" s="2">
        <v>200</v>
      </c>
      <c r="C11834" s="2">
        <v>100</v>
      </c>
      <c r="D11834" s="2" t="str">
        <f>"人民币"</f>
        <v>人民币</v>
      </c>
      <c r="E11834" s="2">
        <v>37.898</v>
      </c>
      <c r="F11834" s="2">
        <v>-1239.59</v>
      </c>
      <c r="G11834" s="2">
        <v>-16.35</v>
      </c>
      <c r="H11834" s="2"/>
      <c r="I11834" s="2">
        <v>6340</v>
      </c>
      <c r="J11834" s="2">
        <v>31.7</v>
      </c>
      <c r="K11834" s="2">
        <v>100</v>
      </c>
      <c r="L11834" s="2">
        <v>0</v>
      </c>
      <c r="M11834" s="2" t="str">
        <f>"603227"</f>
        <v>603227</v>
      </c>
      <c r="N11834" s="2" t="str">
        <f>"A453612732"</f>
        <v>A453612732</v>
      </c>
      <c r="O11834" s="2" t="str">
        <f>"7579.59"</f>
        <v>7579.59</v>
      </c>
      <c r="P11834" s="2">
        <v>42</v>
      </c>
      <c r="Q11834" s="2">
        <f>P11834*B11834</f>
        <v>8400</v>
      </c>
      <c r="R11834" s="2">
        <f>(Q11834-O11834)/O11834*100</f>
        <v>10.8239363870605</v>
      </c>
    </row>
    <row r="11835" spans="1:18">
      <c r="A11835" s="2" t="str">
        <f>"三花股份"</f>
        <v>三花股份</v>
      </c>
      <c r="B11835" s="2">
        <v>400</v>
      </c>
      <c r="C11835" s="2">
        <v>400</v>
      </c>
      <c r="D11835" s="2" t="str">
        <f>"人民币"</f>
        <v>人民币</v>
      </c>
      <c r="E11835" s="2">
        <v>13.737</v>
      </c>
      <c r="F11835" s="2">
        <v>69.25</v>
      </c>
      <c r="G11835" s="2">
        <v>1.26</v>
      </c>
      <c r="H11835" s="2"/>
      <c r="I11835" s="2">
        <v>5564</v>
      </c>
      <c r="J11835" s="2">
        <v>13.91</v>
      </c>
      <c r="K11835" s="2">
        <v>0</v>
      </c>
      <c r="L11835" s="2">
        <v>0</v>
      </c>
      <c r="M11835" s="2" t="str">
        <f>"002050"</f>
        <v>002050</v>
      </c>
      <c r="N11835" s="2" t="str">
        <f t="shared" ref="N11835:N11840" si="3535">"0157472516"</f>
        <v>0157472516</v>
      </c>
      <c r="O11835" s="2" t="str">
        <f>"5494.75"</f>
        <v>5494.75</v>
      </c>
      <c r="P11835" s="2">
        <v>20</v>
      </c>
      <c r="Q11835" s="2">
        <f>P11835*B11835</f>
        <v>8000</v>
      </c>
      <c r="R11835" s="2">
        <f>(Q11835-O11835)/O11835*100</f>
        <v>45.5935210883116</v>
      </c>
    </row>
    <row r="11836" spans="1:18">
      <c r="A11836" s="2" t="str">
        <f>"农 产 品"</f>
        <v>农 产 品</v>
      </c>
      <c r="B11836" s="2">
        <v>200</v>
      </c>
      <c r="C11836" s="2">
        <v>200</v>
      </c>
      <c r="D11836" s="2" t="str">
        <f>"人民币"</f>
        <v>人民币</v>
      </c>
      <c r="E11836" s="2">
        <v>25.665</v>
      </c>
      <c r="F11836" s="2">
        <v>-601</v>
      </c>
      <c r="G11836" s="2">
        <v>-11.71</v>
      </c>
      <c r="H11836" s="2"/>
      <c r="I11836" s="2">
        <v>4532</v>
      </c>
      <c r="J11836" s="2">
        <v>22.66</v>
      </c>
      <c r="K11836" s="2">
        <v>0</v>
      </c>
      <c r="L11836" s="2">
        <v>0</v>
      </c>
      <c r="M11836" s="2" t="str">
        <f>"000061"</f>
        <v>000061</v>
      </c>
      <c r="N11836" s="2" t="str">
        <f>"0157472516"</f>
        <v>0157472516</v>
      </c>
      <c r="O11836" s="2" t="str">
        <f>"5133.00"</f>
        <v>5133.00</v>
      </c>
      <c r="P11836" s="2">
        <v>35</v>
      </c>
      <c r="Q11836" s="2">
        <f>P11836*B11836</f>
        <v>7000</v>
      </c>
      <c r="R11836" s="2">
        <f>(Q11836-O11836)/O11836*100</f>
        <v>36.3724917202416</v>
      </c>
    </row>
    <row r="11837" spans="1:18">
      <c r="A11837" s="2" t="str">
        <f>"北京城建"</f>
        <v>北京城建</v>
      </c>
      <c r="B11837" s="2">
        <v>200</v>
      </c>
      <c r="C11837" s="2">
        <v>200</v>
      </c>
      <c r="D11837" s="2" t="str">
        <f>"人民币"</f>
        <v>人民币</v>
      </c>
      <c r="E11837" s="2">
        <v>24.605</v>
      </c>
      <c r="F11837" s="2">
        <v>-394.99</v>
      </c>
      <c r="G11837" s="2">
        <v>-8.03</v>
      </c>
      <c r="H11837" s="2"/>
      <c r="I11837" s="2">
        <v>4526</v>
      </c>
      <c r="J11837" s="2">
        <v>22.63</v>
      </c>
      <c r="K11837" s="2">
        <v>0</v>
      </c>
      <c r="L11837" s="2">
        <v>0</v>
      </c>
      <c r="M11837" s="2" t="str">
        <f>"600266"</f>
        <v>600266</v>
      </c>
      <c r="N11837" s="2" t="str">
        <f t="shared" ref="N11837:N11839" si="3536">"A453612732"</f>
        <v>A453612732</v>
      </c>
      <c r="O11837" s="2" t="str">
        <f>"4920.99"</f>
        <v>4920.99</v>
      </c>
      <c r="P11837" s="2">
        <v>28</v>
      </c>
      <c r="Q11837" s="2">
        <f>P11837*B11837</f>
        <v>5600</v>
      </c>
      <c r="R11837" s="2">
        <f>(Q11837-O11837)/O11837*100</f>
        <v>13.7982397850839</v>
      </c>
    </row>
    <row r="11838" spans="1:18">
      <c r="A11838" s="2" t="str">
        <f>"上汽集团"</f>
        <v>上汽集团</v>
      </c>
      <c r="B11838" s="2">
        <v>200</v>
      </c>
      <c r="C11838" s="2">
        <v>200</v>
      </c>
      <c r="D11838" s="2" t="str">
        <f>"人民币"</f>
        <v>人民币</v>
      </c>
      <c r="E11838" s="2">
        <v>24.736</v>
      </c>
      <c r="F11838" s="2">
        <v>-449.12</v>
      </c>
      <c r="G11838" s="2">
        <v>-9.08</v>
      </c>
      <c r="H11838" s="2"/>
      <c r="I11838" s="2">
        <v>4498</v>
      </c>
      <c r="J11838" s="2">
        <v>22.49</v>
      </c>
      <c r="K11838" s="2">
        <v>0</v>
      </c>
      <c r="L11838" s="2">
        <v>0</v>
      </c>
      <c r="M11838" s="2" t="str">
        <f>"600104"</f>
        <v>600104</v>
      </c>
      <c r="N11838" s="2" t="str">
        <f>"A453612732"</f>
        <v>A453612732</v>
      </c>
      <c r="O11838" s="2" t="str">
        <f>"4947.12"</f>
        <v>4947.12</v>
      </c>
      <c r="P11838" s="2">
        <v>35</v>
      </c>
      <c r="Q11838" s="2">
        <f>P11838*B11838</f>
        <v>7000</v>
      </c>
      <c r="R11838" s="2">
        <f>(Q11838-O11838)/O11838*100</f>
        <v>41.4964666310904</v>
      </c>
    </row>
    <row r="11839" spans="1:18">
      <c r="A11839" s="2" t="str">
        <f>"中海集运"</f>
        <v>中海集运</v>
      </c>
      <c r="B11839" s="2">
        <v>400</v>
      </c>
      <c r="C11839" s="2">
        <v>400</v>
      </c>
      <c r="D11839" s="2" t="str">
        <f>"人民币"</f>
        <v>人民币</v>
      </c>
      <c r="E11839" s="2">
        <v>9.099</v>
      </c>
      <c r="F11839" s="2">
        <v>-167.68</v>
      </c>
      <c r="G11839" s="2">
        <v>-4.6</v>
      </c>
      <c r="H11839" s="2"/>
      <c r="I11839" s="2">
        <v>3472</v>
      </c>
      <c r="J11839" s="2">
        <v>8.68</v>
      </c>
      <c r="K11839" s="2">
        <v>0</v>
      </c>
      <c r="L11839" s="2">
        <v>0</v>
      </c>
      <c r="M11839" s="2" t="str">
        <f>"601866"</f>
        <v>601866</v>
      </c>
      <c r="N11839" s="2" t="str">
        <f>"A453612732"</f>
        <v>A453612732</v>
      </c>
      <c r="O11839" s="2" t="str">
        <f>"3639.68"</f>
        <v>3639.68</v>
      </c>
      <c r="P11839" s="2">
        <v>12</v>
      </c>
      <c r="Q11839" s="2">
        <f>P11839*B11839</f>
        <v>4800</v>
      </c>
      <c r="R11839" s="2">
        <f>(Q11839-O11839)/O11839*100</f>
        <v>31.8797256901706</v>
      </c>
    </row>
    <row r="11840" spans="1:18">
      <c r="A11840" s="2" t="str">
        <f>"中航军B"</f>
        <v>中航军B</v>
      </c>
      <c r="B11840" s="2">
        <v>3000</v>
      </c>
      <c r="C11840" s="2">
        <v>3000</v>
      </c>
      <c r="D11840" s="2" t="str">
        <f>"人民币"</f>
        <v>人民币</v>
      </c>
      <c r="E11840" s="2">
        <v>0.972</v>
      </c>
      <c r="F11840" s="2">
        <v>-62</v>
      </c>
      <c r="G11840" s="2">
        <v>-2.16</v>
      </c>
      <c r="H11840" s="2"/>
      <c r="I11840" s="2">
        <v>2853</v>
      </c>
      <c r="J11840" s="2">
        <v>0.951</v>
      </c>
      <c r="K11840" s="2">
        <v>0</v>
      </c>
      <c r="L11840" s="2">
        <v>0</v>
      </c>
      <c r="M11840" s="2" t="str">
        <f>"150222"</f>
        <v>150222</v>
      </c>
      <c r="N11840" s="2" t="str">
        <f>"0157472516"</f>
        <v>0157472516</v>
      </c>
      <c r="O11840" s="2" t="str">
        <f>"2915.00"</f>
        <v>2915.00</v>
      </c>
      <c r="P11840" s="2">
        <v>1.1</v>
      </c>
      <c r="Q11840" s="2">
        <f>P11840*B11840</f>
        <v>3300</v>
      </c>
      <c r="R11840" s="2">
        <f>(Q11840-O11840)/O11840*100</f>
        <v>13.2075471698113</v>
      </c>
    </row>
    <row r="11841" spans="1:18">
      <c r="A11841" s="2" t="str">
        <f>"华贸物流"</f>
        <v>华贸物流</v>
      </c>
      <c r="B11841" s="2">
        <v>200</v>
      </c>
      <c r="C11841" s="2">
        <v>200</v>
      </c>
      <c r="D11841" s="2" t="str">
        <f>"人民币"</f>
        <v>人民币</v>
      </c>
      <c r="E11841" s="2">
        <v>16.576</v>
      </c>
      <c r="F11841" s="2">
        <v>-473.12</v>
      </c>
      <c r="G11841" s="2">
        <v>-14.27</v>
      </c>
      <c r="H11841" s="2"/>
      <c r="I11841" s="2">
        <v>2842</v>
      </c>
      <c r="J11841" s="2">
        <v>14.21</v>
      </c>
      <c r="K11841" s="2">
        <v>0</v>
      </c>
      <c r="L11841" s="2">
        <v>0</v>
      </c>
      <c r="M11841" s="2" t="str">
        <f>"603128"</f>
        <v>603128</v>
      </c>
      <c r="N11841" s="2" t="str">
        <f t="shared" ref="N11841:N11844" si="3537">"A453612732"</f>
        <v>A453612732</v>
      </c>
      <c r="O11841" s="2" t="str">
        <f>"3315.12"</f>
        <v>3315.12</v>
      </c>
      <c r="P11841" s="2">
        <v>20</v>
      </c>
      <c r="Q11841" s="2">
        <f>P11841*B11841</f>
        <v>4000</v>
      </c>
      <c r="R11841" s="2">
        <f>(Q11841-O11841)/O11841*100</f>
        <v>20.6592823185888</v>
      </c>
    </row>
    <row r="11842" spans="1:18">
      <c r="A11842" s="2" t="str">
        <f>"盛达矿业"</f>
        <v>盛达矿业</v>
      </c>
      <c r="B11842" s="2">
        <v>100</v>
      </c>
      <c r="C11842" s="2">
        <v>100</v>
      </c>
      <c r="D11842" s="2" t="str">
        <f>"人民币"</f>
        <v>人民币</v>
      </c>
      <c r="E11842" s="2">
        <v>38.308</v>
      </c>
      <c r="F11842" s="2">
        <v>-1175.77</v>
      </c>
      <c r="G11842" s="2">
        <v>-30.69</v>
      </c>
      <c r="H11842" s="2"/>
      <c r="I11842" s="2">
        <v>2655</v>
      </c>
      <c r="J11842" s="2">
        <v>26.55</v>
      </c>
      <c r="K11842" s="2">
        <v>0</v>
      </c>
      <c r="L11842" s="2">
        <v>100</v>
      </c>
      <c r="M11842" s="2" t="str">
        <f>"000603"</f>
        <v>000603</v>
      </c>
      <c r="N11842" s="2" t="str">
        <f>"0157472516"</f>
        <v>0157472516</v>
      </c>
      <c r="O11842" s="2" t="str">
        <f>"3830.77"</f>
        <v>3830.77</v>
      </c>
      <c r="P11842" s="2">
        <v>40</v>
      </c>
      <c r="Q11842" s="2">
        <f>P11842*B11842</f>
        <v>4000</v>
      </c>
      <c r="R11842" s="2">
        <f>(Q11842-O11842)/O11842*100</f>
        <v>4.41764971533138</v>
      </c>
    </row>
    <row r="11843" spans="1:18">
      <c r="A11843" s="2" t="str">
        <f>"大众交通"</f>
        <v>大众交通</v>
      </c>
      <c r="B11843" s="2">
        <v>100</v>
      </c>
      <c r="C11843" s="2">
        <v>100</v>
      </c>
      <c r="D11843" s="2" t="str">
        <f>"人民币"</f>
        <v>人民币</v>
      </c>
      <c r="E11843" s="2">
        <v>30.941</v>
      </c>
      <c r="F11843" s="2">
        <v>-1037.13</v>
      </c>
      <c r="G11843" s="2">
        <v>-33.52</v>
      </c>
      <c r="H11843" s="2"/>
      <c r="I11843" s="2">
        <v>2057</v>
      </c>
      <c r="J11843" s="2">
        <v>20.57</v>
      </c>
      <c r="K11843" s="2">
        <v>0</v>
      </c>
      <c r="L11843" s="2">
        <v>0</v>
      </c>
      <c r="M11843" s="2" t="str">
        <f>"600611"</f>
        <v>600611</v>
      </c>
      <c r="N11843" s="2" t="str">
        <f>"A453612732"</f>
        <v>A453612732</v>
      </c>
      <c r="O11843" s="2" t="str">
        <f>"3094.13"</f>
        <v>3094.13</v>
      </c>
      <c r="P11843" s="2">
        <v>28</v>
      </c>
      <c r="Q11843" s="2">
        <f>P11843*B11843</f>
        <v>2800</v>
      </c>
      <c r="R11843" s="2">
        <f>(Q11843-O11843)/O11843*100</f>
        <v>-9.50606470962759</v>
      </c>
    </row>
    <row r="11844" spans="1:18">
      <c r="A11844" s="2" t="str">
        <f>"中国中车"</f>
        <v>中国中车</v>
      </c>
      <c r="B11844" s="2">
        <v>100</v>
      </c>
      <c r="C11844" s="2">
        <v>100</v>
      </c>
      <c r="D11844" s="2" t="str">
        <f>"人民币"</f>
        <v>人民币</v>
      </c>
      <c r="E11844" s="2">
        <v>26.395</v>
      </c>
      <c r="F11844" s="2">
        <v>-631.5</v>
      </c>
      <c r="G11844" s="2">
        <v>-23.92</v>
      </c>
      <c r="H11844" s="2"/>
      <c r="I11844" s="2">
        <v>2008</v>
      </c>
      <c r="J11844" s="2">
        <v>20.08</v>
      </c>
      <c r="K11844" s="2">
        <v>0</v>
      </c>
      <c r="L11844" s="2">
        <v>100</v>
      </c>
      <c r="M11844" s="2" t="str">
        <f>"601766"</f>
        <v>601766</v>
      </c>
      <c r="N11844" s="2" t="str">
        <f>"A453612732"</f>
        <v>A453612732</v>
      </c>
      <c r="O11844" s="2" t="str">
        <f>"2639.50"</f>
        <v>2639.50</v>
      </c>
      <c r="P11844" s="2">
        <v>30</v>
      </c>
      <c r="Q11844" s="2">
        <f>P11844*B11844</f>
        <v>3000</v>
      </c>
      <c r="R11844" s="2">
        <f>(Q11844-O11844)/O11844*100</f>
        <v>13.6578897518469</v>
      </c>
    </row>
    <row r="11845" spans="1:18">
      <c r="A11845" s="2" t="s">
        <v>8</v>
      </c>
      <c r="B11845" s="2" t="s">
        <v>9</v>
      </c>
      <c r="C11845" s="4" t="s">
        <v>10</v>
      </c>
      <c r="D11845" s="4"/>
      <c r="E11845" s="4"/>
      <c r="F11845" s="2"/>
      <c r="G11845" s="2">
        <f>SUM(G11829:G11844)</f>
        <v>-178.38</v>
      </c>
      <c r="H11845" s="2"/>
      <c r="I11845" s="2"/>
      <c r="J11845" s="2"/>
      <c r="K11845" s="2"/>
      <c r="L11845" s="2"/>
      <c r="M11845" s="2"/>
      <c r="N11845" s="2"/>
      <c r="O11845" s="2"/>
      <c r="P11845" s="2"/>
      <c r="Q11845" s="2">
        <f>SUM(Q11829:Q11844)</f>
        <v>134800</v>
      </c>
      <c r="R11845" s="2"/>
    </row>
    <row r="11846" customFormat="1" spans="3:8">
      <c r="C11846" s="5"/>
      <c r="D11846" s="5"/>
      <c r="E11846" s="5"/>
      <c r="H11846" s="6">
        <v>42257</v>
      </c>
    </row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spans="2:18">
      <c r="B11856" s="2" t="str">
        <f>"币种"</f>
        <v>币种</v>
      </c>
      <c r="C11856" s="2" t="str">
        <f>"余额"</f>
        <v>余额</v>
      </c>
      <c r="D11856" s="2" t="str">
        <f>"可用"</f>
        <v>可用</v>
      </c>
      <c r="E11856" s="2" t="str">
        <f>"可取"</f>
        <v>可取</v>
      </c>
      <c r="F11856" s="2" t="str">
        <f>"参考市值"</f>
        <v>参考市值</v>
      </c>
      <c r="G11856" s="2" t="str">
        <f>"资产"</f>
        <v>资产</v>
      </c>
      <c r="H11856" s="2" t="str">
        <f>"盈亏"</f>
        <v>盈亏</v>
      </c>
      <c r="I11856" s="2"/>
      <c r="J11856" s="2"/>
      <c r="K11856" s="2"/>
      <c r="L11856" s="2"/>
      <c r="M11856" s="2"/>
      <c r="N11856" s="2"/>
      <c r="O11856" s="2"/>
      <c r="P11856" s="2"/>
      <c r="Q11856" s="2"/>
      <c r="R11856" s="2"/>
    </row>
    <row r="11857" spans="2:18">
      <c r="B11857" s="2" t="str">
        <f>"人民币"</f>
        <v>人民币</v>
      </c>
      <c r="C11857" s="2" t="str">
        <f>"5508.71"</f>
        <v>5508.71</v>
      </c>
      <c r="D11857" s="2" t="str">
        <f>"138.54"</f>
        <v>138.54</v>
      </c>
      <c r="E11857" s="2" t="str">
        <f>"138.54"</f>
        <v>138.54</v>
      </c>
      <c r="F11857" s="2" t="str">
        <f>"91616.00"</f>
        <v>91616.00</v>
      </c>
      <c r="G11857" s="2" t="str">
        <f>"91754.54"</f>
        <v>91754.54</v>
      </c>
      <c r="H11857" s="2" t="str">
        <f>"-9194.42"</f>
        <v>-9194.42</v>
      </c>
      <c r="I11857" s="2"/>
      <c r="J11857" s="2"/>
      <c r="K11857" s="2"/>
      <c r="L11857" s="2"/>
      <c r="M11857" s="2"/>
      <c r="N11857" s="2"/>
      <c r="O11857" s="2"/>
      <c r="P11857" s="2"/>
      <c r="Q11857" s="2"/>
      <c r="R11857" s="2"/>
    </row>
    <row r="11858" spans="2:18"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  <c r="O11858" s="2"/>
      <c r="P11858" s="2"/>
      <c r="Q11858" s="2"/>
      <c r="R11858" s="8"/>
    </row>
    <row r="11859" spans="2:18">
      <c r="B11859" s="2" t="s">
        <v>0</v>
      </c>
      <c r="C11859" s="2" t="str">
        <f>"证券数量"</f>
        <v>证券数量</v>
      </c>
      <c r="D11859" s="2" t="s">
        <v>1</v>
      </c>
      <c r="E11859" s="2" t="str">
        <f>"价格币种"</f>
        <v>价格币种</v>
      </c>
      <c r="F11859" s="2" t="str">
        <f>"成本价"</f>
        <v>成本价</v>
      </c>
      <c r="G11859" s="2" t="str">
        <f>"浮动盈亏"</f>
        <v>浮动盈亏</v>
      </c>
      <c r="H11859" s="2" t="str">
        <f>"盈亏比例(%)"</f>
        <v>盈亏比例(%)</v>
      </c>
      <c r="I11859" s="2" t="str">
        <f>"折算汇率"</f>
        <v>折算汇率</v>
      </c>
      <c r="J11859" s="2" t="str">
        <f>"最新市值"</f>
        <v>最新市值</v>
      </c>
      <c r="K11859" s="2" t="str">
        <f>"当前价"</f>
        <v>当前价</v>
      </c>
      <c r="L11859" s="2" t="str">
        <f>"今买数量"</f>
        <v>今买数量</v>
      </c>
      <c r="M11859" s="2" t="str">
        <f>"今卖数量"</f>
        <v>今卖数量</v>
      </c>
      <c r="N11859" s="2" t="str">
        <f>"证券代码"</f>
        <v>证券代码</v>
      </c>
      <c r="O11859" s="2" t="str">
        <f>"股东代码"</f>
        <v>股东代码</v>
      </c>
      <c r="P11859" s="2" t="str">
        <f>"成本金额"</f>
        <v>成本金额</v>
      </c>
      <c r="Q11859" s="2" t="s">
        <v>2</v>
      </c>
      <c r="R11859" s="2"/>
    </row>
    <row r="11860" spans="2:18">
      <c r="B11860" s="2" t="s">
        <v>4</v>
      </c>
      <c r="C11860" s="9" t="s">
        <v>5</v>
      </c>
      <c r="D11860" s="9" t="s">
        <v>5</v>
      </c>
      <c r="E11860" s="2" t="str">
        <f t="shared" ref="E11860:E11875" si="3538">"人民币"</f>
        <v>人民币</v>
      </c>
      <c r="F11860" s="2">
        <v>19.758</v>
      </c>
      <c r="G11860" s="2">
        <v>-1294.53</v>
      </c>
      <c r="H11860" s="2">
        <v>-8.19</v>
      </c>
      <c r="I11860" s="9" t="s">
        <v>6</v>
      </c>
      <c r="J11860" s="2">
        <v>14512</v>
      </c>
      <c r="K11860" s="2">
        <v>18.14</v>
      </c>
      <c r="L11860" s="2">
        <v>0</v>
      </c>
      <c r="M11860" s="2">
        <v>0</v>
      </c>
      <c r="N11860" s="2" t="str">
        <f>"000936"</f>
        <v>000936</v>
      </c>
      <c r="O11860" s="2" t="str">
        <f t="shared" ref="O11860:O11863" si="3539">"0157472516"</f>
        <v>0157472516</v>
      </c>
      <c r="P11860" s="2" t="str">
        <f>"15806.53"</f>
        <v>15806.53</v>
      </c>
      <c r="Q11860" s="2">
        <v>30</v>
      </c>
      <c r="R11860" s="2">
        <f t="shared" ref="R11860:R11875" si="3540">Q11860*C11860</f>
        <v>24000</v>
      </c>
    </row>
    <row r="11861" spans="2:18">
      <c r="B11861" s="2" t="str">
        <f>"创业板B"</f>
        <v>创业板B</v>
      </c>
      <c r="C11861" s="2">
        <v>10000</v>
      </c>
      <c r="D11861" s="2">
        <v>10000</v>
      </c>
      <c r="E11861" s="2" t="str">
        <f>"人民币"</f>
        <v>人民币</v>
      </c>
      <c r="F11861" s="2">
        <v>1.116</v>
      </c>
      <c r="G11861" s="2">
        <v>-927.5</v>
      </c>
      <c r="H11861" s="2">
        <v>-8.33</v>
      </c>
      <c r="I11861" s="2"/>
      <c r="J11861" s="2">
        <v>10230</v>
      </c>
      <c r="K11861" s="2">
        <v>1.023</v>
      </c>
      <c r="L11861" s="2">
        <v>0</v>
      </c>
      <c r="M11861" s="2">
        <v>0</v>
      </c>
      <c r="N11861" s="2" t="str">
        <f>"150153"</f>
        <v>150153</v>
      </c>
      <c r="O11861" s="2" t="str">
        <f>"0157472516"</f>
        <v>0157472516</v>
      </c>
      <c r="P11861" s="2" t="str">
        <f>"11157.50"</f>
        <v>11157.50</v>
      </c>
      <c r="Q11861" s="2">
        <v>1.3</v>
      </c>
      <c r="R11861" s="2">
        <f>Q11861*C11861</f>
        <v>13000</v>
      </c>
    </row>
    <row r="11862" spans="2:18">
      <c r="B11862" s="2" t="s">
        <v>7</v>
      </c>
      <c r="C11862" s="2">
        <v>600</v>
      </c>
      <c r="D11862" s="2">
        <v>600</v>
      </c>
      <c r="E11862" s="2" t="str">
        <f>"人民币"</f>
        <v>人民币</v>
      </c>
      <c r="F11862" s="2">
        <v>17.548</v>
      </c>
      <c r="G11862" s="2">
        <v>-310.88</v>
      </c>
      <c r="H11862" s="2">
        <v>-2.95</v>
      </c>
      <c r="I11862" s="2"/>
      <c r="J11862" s="2">
        <v>10218</v>
      </c>
      <c r="K11862" s="2">
        <v>17.03</v>
      </c>
      <c r="L11862" s="2">
        <v>0</v>
      </c>
      <c r="M11862" s="2">
        <v>0</v>
      </c>
      <c r="N11862" s="2" t="str">
        <f>"600008"</f>
        <v>600008</v>
      </c>
      <c r="O11862" s="2" t="str">
        <f t="shared" ref="O11862:O11865" si="3541">"A453612732"</f>
        <v>A453612732</v>
      </c>
      <c r="P11862" s="2" t="str">
        <f>"10528.88"</f>
        <v>10528.88</v>
      </c>
      <c r="Q11862" s="2">
        <v>25</v>
      </c>
      <c r="R11862" s="2">
        <f>Q11862*C11862</f>
        <v>15000</v>
      </c>
    </row>
    <row r="11863" spans="2:18">
      <c r="B11863" s="2" t="str">
        <f>"华英农业"</f>
        <v>华英农业</v>
      </c>
      <c r="C11863" s="2">
        <v>600</v>
      </c>
      <c r="D11863" s="2">
        <v>300</v>
      </c>
      <c r="E11863" s="2" t="str">
        <f>"人民币"</f>
        <v>人民币</v>
      </c>
      <c r="F11863" s="2">
        <v>14.948</v>
      </c>
      <c r="G11863" s="2">
        <v>-418.66</v>
      </c>
      <c r="H11863" s="2">
        <v>-4.67</v>
      </c>
      <c r="I11863" s="2"/>
      <c r="J11863" s="2">
        <v>8550</v>
      </c>
      <c r="K11863" s="2">
        <v>14.25</v>
      </c>
      <c r="L11863" s="2">
        <v>300</v>
      </c>
      <c r="M11863" s="2">
        <v>0</v>
      </c>
      <c r="N11863" s="2" t="str">
        <f>"002321"</f>
        <v>002321</v>
      </c>
      <c r="O11863" s="2" t="str">
        <f>"0157472516"</f>
        <v>0157472516</v>
      </c>
      <c r="P11863" s="2" t="str">
        <f>"8968.66"</f>
        <v>8968.66</v>
      </c>
      <c r="Q11863" s="2">
        <v>25</v>
      </c>
      <c r="R11863" s="2">
        <f>Q11863*C11863</f>
        <v>15000</v>
      </c>
    </row>
    <row r="11864" spans="2:18">
      <c r="B11864" s="2" t="str">
        <f>"*ST阳化"</f>
        <v>*ST阳化</v>
      </c>
      <c r="C11864" s="2">
        <v>900</v>
      </c>
      <c r="D11864" s="2">
        <v>600</v>
      </c>
      <c r="E11864" s="2" t="str">
        <f>"人民币"</f>
        <v>人民币</v>
      </c>
      <c r="F11864" s="2">
        <v>7.599</v>
      </c>
      <c r="G11864" s="2">
        <v>-80.2</v>
      </c>
      <c r="H11864" s="2">
        <v>-1.17</v>
      </c>
      <c r="I11864" s="2"/>
      <c r="J11864" s="2">
        <v>6759</v>
      </c>
      <c r="K11864" s="2">
        <v>7.51</v>
      </c>
      <c r="L11864" s="2">
        <v>300</v>
      </c>
      <c r="M11864" s="2">
        <v>0</v>
      </c>
      <c r="N11864" s="2" t="str">
        <f>"600691"</f>
        <v>600691</v>
      </c>
      <c r="O11864" s="2" t="str">
        <f>"A453612732"</f>
        <v>A453612732</v>
      </c>
      <c r="P11864" s="2" t="str">
        <f>"6839.20"</f>
        <v>6839.20</v>
      </c>
      <c r="Q11864" s="2">
        <v>11</v>
      </c>
      <c r="R11864" s="2">
        <f>Q11864*C11864</f>
        <v>9900</v>
      </c>
    </row>
    <row r="11865" spans="2:18">
      <c r="B11865" s="2" t="str">
        <f>"雪峰科技"</f>
        <v>雪峰科技</v>
      </c>
      <c r="C11865" s="2">
        <v>200</v>
      </c>
      <c r="D11865" s="2">
        <v>100</v>
      </c>
      <c r="E11865" s="2" t="str">
        <f>"人民币"</f>
        <v>人民币</v>
      </c>
      <c r="F11865" s="2">
        <v>37.898</v>
      </c>
      <c r="G11865" s="2">
        <v>-1239.59</v>
      </c>
      <c r="H11865" s="2">
        <v>-16.35</v>
      </c>
      <c r="I11865" s="2"/>
      <c r="J11865" s="2">
        <v>6340</v>
      </c>
      <c r="K11865" s="2">
        <v>31.7</v>
      </c>
      <c r="L11865" s="2">
        <v>100</v>
      </c>
      <c r="M11865" s="2">
        <v>0</v>
      </c>
      <c r="N11865" s="2" t="str">
        <f>"603227"</f>
        <v>603227</v>
      </c>
      <c r="O11865" s="2" t="str">
        <f>"A453612732"</f>
        <v>A453612732</v>
      </c>
      <c r="P11865" s="2" t="str">
        <f>"7579.59"</f>
        <v>7579.59</v>
      </c>
      <c r="Q11865" s="2">
        <v>42</v>
      </c>
      <c r="R11865" s="2">
        <f>Q11865*C11865</f>
        <v>8400</v>
      </c>
    </row>
    <row r="11866" spans="2:18">
      <c r="B11866" s="2" t="str">
        <f>"三花股份"</f>
        <v>三花股份</v>
      </c>
      <c r="C11866" s="2">
        <v>400</v>
      </c>
      <c r="D11866" s="2">
        <v>400</v>
      </c>
      <c r="E11866" s="2" t="str">
        <f>"人民币"</f>
        <v>人民币</v>
      </c>
      <c r="F11866" s="2">
        <v>13.737</v>
      </c>
      <c r="G11866" s="2">
        <v>69.25</v>
      </c>
      <c r="H11866" s="2">
        <v>1.26</v>
      </c>
      <c r="I11866" s="2"/>
      <c r="J11866" s="2">
        <v>5564</v>
      </c>
      <c r="K11866" s="2">
        <v>13.91</v>
      </c>
      <c r="L11866" s="2">
        <v>0</v>
      </c>
      <c r="M11866" s="2">
        <v>0</v>
      </c>
      <c r="N11866" s="2" t="str">
        <f>"002050"</f>
        <v>002050</v>
      </c>
      <c r="O11866" s="2" t="str">
        <f t="shared" ref="O11866:O11871" si="3542">"0157472516"</f>
        <v>0157472516</v>
      </c>
      <c r="P11866" s="2" t="str">
        <f>"5494.75"</f>
        <v>5494.75</v>
      </c>
      <c r="Q11866" s="2">
        <v>20</v>
      </c>
      <c r="R11866" s="2">
        <f>Q11866*C11866</f>
        <v>8000</v>
      </c>
    </row>
    <row r="11867" spans="2:18">
      <c r="B11867" s="2" t="str">
        <f>"农 产 品"</f>
        <v>农 产 品</v>
      </c>
      <c r="C11867" s="2">
        <v>200</v>
      </c>
      <c r="D11867" s="2">
        <v>200</v>
      </c>
      <c r="E11867" s="2" t="str">
        <f>"人民币"</f>
        <v>人民币</v>
      </c>
      <c r="F11867" s="2">
        <v>25.665</v>
      </c>
      <c r="G11867" s="2">
        <v>-601</v>
      </c>
      <c r="H11867" s="2">
        <v>-11.71</v>
      </c>
      <c r="I11867" s="2"/>
      <c r="J11867" s="2">
        <v>4532</v>
      </c>
      <c r="K11867" s="2">
        <v>22.66</v>
      </c>
      <c r="L11867" s="2">
        <v>0</v>
      </c>
      <c r="M11867" s="2">
        <v>0</v>
      </c>
      <c r="N11867" s="2" t="str">
        <f>"000061"</f>
        <v>000061</v>
      </c>
      <c r="O11867" s="2" t="str">
        <f>"0157472516"</f>
        <v>0157472516</v>
      </c>
      <c r="P11867" s="2" t="str">
        <f>"5133.00"</f>
        <v>5133.00</v>
      </c>
      <c r="Q11867" s="2">
        <v>35</v>
      </c>
      <c r="R11867" s="2">
        <f>Q11867*C11867</f>
        <v>7000</v>
      </c>
    </row>
    <row r="11868" spans="2:18">
      <c r="B11868" s="2" t="str">
        <f>"北京城建"</f>
        <v>北京城建</v>
      </c>
      <c r="C11868" s="2">
        <v>200</v>
      </c>
      <c r="D11868" s="2">
        <v>200</v>
      </c>
      <c r="E11868" s="2" t="str">
        <f>"人民币"</f>
        <v>人民币</v>
      </c>
      <c r="F11868" s="2">
        <v>24.605</v>
      </c>
      <c r="G11868" s="2">
        <v>-394.99</v>
      </c>
      <c r="H11868" s="2">
        <v>-8.03</v>
      </c>
      <c r="I11868" s="2"/>
      <c r="J11868" s="2">
        <v>4526</v>
      </c>
      <c r="K11868" s="2">
        <v>22.63</v>
      </c>
      <c r="L11868" s="2">
        <v>0</v>
      </c>
      <c r="M11868" s="2">
        <v>0</v>
      </c>
      <c r="N11868" s="2" t="str">
        <f>"600266"</f>
        <v>600266</v>
      </c>
      <c r="O11868" s="2" t="str">
        <f t="shared" ref="O11868:O11870" si="3543">"A453612732"</f>
        <v>A453612732</v>
      </c>
      <c r="P11868" s="2" t="str">
        <f>"4920.99"</f>
        <v>4920.99</v>
      </c>
      <c r="Q11868" s="2">
        <v>28</v>
      </c>
      <c r="R11868" s="2">
        <f>Q11868*C11868</f>
        <v>5600</v>
      </c>
    </row>
    <row r="11869" spans="2:18">
      <c r="B11869" s="2" t="str">
        <f>"上汽集团"</f>
        <v>上汽集团</v>
      </c>
      <c r="C11869" s="2">
        <v>200</v>
      </c>
      <c r="D11869" s="2">
        <v>200</v>
      </c>
      <c r="E11869" s="2" t="str">
        <f>"人民币"</f>
        <v>人民币</v>
      </c>
      <c r="F11869" s="2">
        <v>24.736</v>
      </c>
      <c r="G11869" s="2">
        <v>-449.12</v>
      </c>
      <c r="H11869" s="2">
        <v>-9.08</v>
      </c>
      <c r="I11869" s="2"/>
      <c r="J11869" s="2">
        <v>4498</v>
      </c>
      <c r="K11869" s="2">
        <v>22.49</v>
      </c>
      <c r="L11869" s="2">
        <v>0</v>
      </c>
      <c r="M11869" s="2">
        <v>0</v>
      </c>
      <c r="N11869" s="2" t="str">
        <f>"600104"</f>
        <v>600104</v>
      </c>
      <c r="O11869" s="2" t="str">
        <f>"A453612732"</f>
        <v>A453612732</v>
      </c>
      <c r="P11869" s="2" t="str">
        <f>"4947.12"</f>
        <v>4947.12</v>
      </c>
      <c r="Q11869" s="2">
        <v>35</v>
      </c>
      <c r="R11869" s="2">
        <f>Q11869*C11869</f>
        <v>7000</v>
      </c>
    </row>
    <row r="11870" spans="2:18">
      <c r="B11870" s="2" t="str">
        <f>"中海集运"</f>
        <v>中海集运</v>
      </c>
      <c r="C11870" s="2">
        <v>400</v>
      </c>
      <c r="D11870" s="2">
        <v>400</v>
      </c>
      <c r="E11870" s="2" t="str">
        <f>"人民币"</f>
        <v>人民币</v>
      </c>
      <c r="F11870" s="2">
        <v>9.099</v>
      </c>
      <c r="G11870" s="2">
        <v>-167.68</v>
      </c>
      <c r="H11870" s="2">
        <v>-4.6</v>
      </c>
      <c r="I11870" s="2"/>
      <c r="J11870" s="2">
        <v>3472</v>
      </c>
      <c r="K11870" s="2">
        <v>8.68</v>
      </c>
      <c r="L11870" s="2">
        <v>0</v>
      </c>
      <c r="M11870" s="2">
        <v>0</v>
      </c>
      <c r="N11870" s="2" t="str">
        <f>"601866"</f>
        <v>601866</v>
      </c>
      <c r="O11870" s="2" t="str">
        <f>"A453612732"</f>
        <v>A453612732</v>
      </c>
      <c r="P11870" s="2" t="str">
        <f>"3639.68"</f>
        <v>3639.68</v>
      </c>
      <c r="Q11870" s="2">
        <v>12</v>
      </c>
      <c r="R11870" s="2">
        <f>Q11870*C11870</f>
        <v>4800</v>
      </c>
    </row>
    <row r="11871" spans="2:18">
      <c r="B11871" s="2" t="str">
        <f>"中航军B"</f>
        <v>中航军B</v>
      </c>
      <c r="C11871" s="2">
        <v>3000</v>
      </c>
      <c r="D11871" s="2">
        <v>3000</v>
      </c>
      <c r="E11871" s="2" t="str">
        <f>"人民币"</f>
        <v>人民币</v>
      </c>
      <c r="F11871" s="2">
        <v>0.972</v>
      </c>
      <c r="G11871" s="2">
        <v>-62</v>
      </c>
      <c r="H11871" s="2">
        <v>-2.16</v>
      </c>
      <c r="I11871" s="2"/>
      <c r="J11871" s="2">
        <v>2853</v>
      </c>
      <c r="K11871" s="2">
        <v>0.951</v>
      </c>
      <c r="L11871" s="2">
        <v>0</v>
      </c>
      <c r="M11871" s="2">
        <v>0</v>
      </c>
      <c r="N11871" s="2" t="str">
        <f>"150222"</f>
        <v>150222</v>
      </c>
      <c r="O11871" s="2" t="str">
        <f>"0157472516"</f>
        <v>0157472516</v>
      </c>
      <c r="P11871" s="2" t="str">
        <f>"2915.00"</f>
        <v>2915.00</v>
      </c>
      <c r="Q11871" s="2">
        <v>1.1</v>
      </c>
      <c r="R11871" s="2">
        <f>Q11871*C11871</f>
        <v>3300</v>
      </c>
    </row>
    <row r="11872" spans="2:18">
      <c r="B11872" s="2" t="str">
        <f>"华贸物流"</f>
        <v>华贸物流</v>
      </c>
      <c r="C11872" s="2">
        <v>200</v>
      </c>
      <c r="D11872" s="2">
        <v>200</v>
      </c>
      <c r="E11872" s="2" t="str">
        <f>"人民币"</f>
        <v>人民币</v>
      </c>
      <c r="F11872" s="2">
        <v>16.576</v>
      </c>
      <c r="G11872" s="2">
        <v>-473.12</v>
      </c>
      <c r="H11872" s="2">
        <v>-14.27</v>
      </c>
      <c r="I11872" s="2"/>
      <c r="J11872" s="2">
        <v>2842</v>
      </c>
      <c r="K11872" s="2">
        <v>14.21</v>
      </c>
      <c r="L11872" s="2">
        <v>0</v>
      </c>
      <c r="M11872" s="2">
        <v>0</v>
      </c>
      <c r="N11872" s="2" t="str">
        <f>"603128"</f>
        <v>603128</v>
      </c>
      <c r="O11872" s="2" t="str">
        <f t="shared" ref="O11872:O11875" si="3544">"A453612732"</f>
        <v>A453612732</v>
      </c>
      <c r="P11872" s="2" t="str">
        <f>"3315.12"</f>
        <v>3315.12</v>
      </c>
      <c r="Q11872" s="2">
        <v>20</v>
      </c>
      <c r="R11872" s="2">
        <f>Q11872*C11872</f>
        <v>4000</v>
      </c>
    </row>
    <row r="11873" spans="2:18">
      <c r="B11873" s="2" t="str">
        <f>"盛达矿业"</f>
        <v>盛达矿业</v>
      </c>
      <c r="C11873" s="2">
        <v>100</v>
      </c>
      <c r="D11873" s="2">
        <v>100</v>
      </c>
      <c r="E11873" s="2" t="str">
        <f>"人民币"</f>
        <v>人民币</v>
      </c>
      <c r="F11873" s="2">
        <v>38.308</v>
      </c>
      <c r="G11873" s="2">
        <v>-1175.77</v>
      </c>
      <c r="H11873" s="2">
        <v>-30.69</v>
      </c>
      <c r="I11873" s="2"/>
      <c r="J11873" s="2">
        <v>2655</v>
      </c>
      <c r="K11873" s="2">
        <v>26.55</v>
      </c>
      <c r="L11873" s="2">
        <v>0</v>
      </c>
      <c r="M11873" s="2">
        <v>100</v>
      </c>
      <c r="N11873" s="2" t="str">
        <f>"000603"</f>
        <v>000603</v>
      </c>
      <c r="O11873" s="2" t="str">
        <f>"0157472516"</f>
        <v>0157472516</v>
      </c>
      <c r="P11873" s="2" t="str">
        <f>"3830.77"</f>
        <v>3830.77</v>
      </c>
      <c r="Q11873" s="2">
        <v>40</v>
      </c>
      <c r="R11873" s="2">
        <f>Q11873*C11873</f>
        <v>4000</v>
      </c>
    </row>
    <row r="11874" spans="2:18">
      <c r="B11874" s="2" t="str">
        <f>"大众交通"</f>
        <v>大众交通</v>
      </c>
      <c r="C11874" s="2">
        <v>100</v>
      </c>
      <c r="D11874" s="2">
        <v>100</v>
      </c>
      <c r="E11874" s="2" t="str">
        <f>"人民币"</f>
        <v>人民币</v>
      </c>
      <c r="F11874" s="2">
        <v>30.941</v>
      </c>
      <c r="G11874" s="2">
        <v>-1037.13</v>
      </c>
      <c r="H11874" s="2">
        <v>-33.52</v>
      </c>
      <c r="I11874" s="2"/>
      <c r="J11874" s="2">
        <v>2057</v>
      </c>
      <c r="K11874" s="2">
        <v>20.57</v>
      </c>
      <c r="L11874" s="2">
        <v>0</v>
      </c>
      <c r="M11874" s="2">
        <v>0</v>
      </c>
      <c r="N11874" s="2" t="str">
        <f>"600611"</f>
        <v>600611</v>
      </c>
      <c r="O11874" s="2" t="str">
        <f>"A453612732"</f>
        <v>A453612732</v>
      </c>
      <c r="P11874" s="2" t="str">
        <f>"3094.13"</f>
        <v>3094.13</v>
      </c>
      <c r="Q11874" s="2">
        <v>28</v>
      </c>
      <c r="R11874" s="2">
        <f>Q11874*C11874</f>
        <v>2800</v>
      </c>
    </row>
    <row r="11875" spans="2:18">
      <c r="B11875" s="2" t="str">
        <f>"中国中车"</f>
        <v>中国中车</v>
      </c>
      <c r="C11875" s="2">
        <v>100</v>
      </c>
      <c r="D11875" s="2">
        <v>100</v>
      </c>
      <c r="E11875" s="2" t="str">
        <f>"人民币"</f>
        <v>人民币</v>
      </c>
      <c r="F11875" s="2">
        <v>26.395</v>
      </c>
      <c r="G11875" s="2">
        <v>-631.5</v>
      </c>
      <c r="H11875" s="2">
        <v>-23.92</v>
      </c>
      <c r="I11875" s="2"/>
      <c r="J11875" s="2">
        <v>2008</v>
      </c>
      <c r="K11875" s="2">
        <v>20.08</v>
      </c>
      <c r="L11875" s="2">
        <v>0</v>
      </c>
      <c r="M11875" s="2">
        <v>100</v>
      </c>
      <c r="N11875" s="2" t="str">
        <f>"601766"</f>
        <v>601766</v>
      </c>
      <c r="O11875" s="2" t="str">
        <f>"A453612732"</f>
        <v>A453612732</v>
      </c>
      <c r="P11875" s="2" t="str">
        <f>"2639.50"</f>
        <v>2639.50</v>
      </c>
      <c r="Q11875" s="2">
        <v>30</v>
      </c>
      <c r="R11875" s="2">
        <f>Q11875*C11875</f>
        <v>3000</v>
      </c>
    </row>
    <row r="11876" spans="2:18">
      <c r="B11876" s="2" t="s">
        <v>8</v>
      </c>
      <c r="C11876" s="2" t="s">
        <v>9</v>
      </c>
      <c r="D11876" s="4" t="s">
        <v>10</v>
      </c>
      <c r="E11876" s="4"/>
      <c r="F11876" s="4"/>
      <c r="G11876" s="2"/>
      <c r="H11876" s="2">
        <f>SUM(H11860:H11875)</f>
        <v>-178.38</v>
      </c>
      <c r="I11876" s="2"/>
      <c r="J11876" s="2"/>
      <c r="K11876" s="2"/>
      <c r="L11876" s="2"/>
      <c r="M11876" s="2"/>
      <c r="N11876" s="2"/>
      <c r="O11876" s="2"/>
      <c r="P11876" s="2"/>
      <c r="Q11876" s="2"/>
      <c r="R11876" s="2">
        <f>SUM(R11860:R11875)</f>
        <v>134800</v>
      </c>
    </row>
    <row r="11877" customFormat="1" spans="4:9">
      <c r="D11877" s="5"/>
      <c r="E11877" s="5"/>
      <c r="F11877" s="5"/>
      <c r="I11877" s="6">
        <v>42257</v>
      </c>
    </row>
    <row r="11878" customFormat="1" spans="11:11">
      <c r="K11878" s="6">
        <f>I11877+1</f>
        <v>42258</v>
      </c>
    </row>
    <row r="11879" customFormat="1" spans="3:12">
      <c r="C11879" t="s">
        <v>11</v>
      </c>
      <c r="L11879" s="7">
        <f ca="1">NOW()</f>
        <v>42259.9654398148</v>
      </c>
    </row>
    <row r="11880" customFormat="1" spans="10:10">
      <c r="J11880" t="e">
        <f>E11872+1</f>
        <v>#VALUE!</v>
      </c>
    </row>
    <row r="11881" customFormat="1" spans="7:7">
      <c r="G11881" t="s">
        <v>12</v>
      </c>
    </row>
    <row r="11882" customFormat="1" spans="6:6">
      <c r="F11882" t="s">
        <v>13</v>
      </c>
    </row>
    <row r="11883" spans="1:17">
      <c r="A11883" s="2" t="str">
        <f>"币种"</f>
        <v>币种</v>
      </c>
      <c r="B11883" s="2" t="str">
        <f>"余额"</f>
        <v>余额</v>
      </c>
      <c r="C11883" s="2" t="str">
        <f>"可用"</f>
        <v>可用</v>
      </c>
      <c r="D11883" s="2" t="str">
        <f>"可取"</f>
        <v>可取</v>
      </c>
      <c r="E11883" s="2" t="str">
        <f>"参考市值"</f>
        <v>参考市值</v>
      </c>
      <c r="F11883" s="2" t="str">
        <f>"资产"</f>
        <v>资产</v>
      </c>
      <c r="G11883" s="2" t="str">
        <f>"盈亏"</f>
        <v>盈亏</v>
      </c>
      <c r="H11883" s="2"/>
      <c r="I11883" s="2"/>
      <c r="J11883" s="2"/>
      <c r="K11883" s="2"/>
      <c r="L11883" s="2"/>
      <c r="M11883" s="2"/>
      <c r="N11883" s="2"/>
      <c r="O11883" s="2"/>
      <c r="P11883" s="2"/>
      <c r="Q11883" s="2"/>
    </row>
    <row r="11884" spans="1:17">
      <c r="A11884" s="2" t="str">
        <f>"人民币"</f>
        <v>人民币</v>
      </c>
      <c r="B11884" s="2" t="str">
        <f>"5508.71"</f>
        <v>5508.71</v>
      </c>
      <c r="C11884" s="2" t="str">
        <f>"138.54"</f>
        <v>138.54</v>
      </c>
      <c r="D11884" s="2" t="str">
        <f>"138.54"</f>
        <v>138.54</v>
      </c>
      <c r="E11884" s="2" t="str">
        <f>"91616.00"</f>
        <v>91616.00</v>
      </c>
      <c r="F11884" s="2" t="str">
        <f>"91754.54"</f>
        <v>91754.54</v>
      </c>
      <c r="G11884" s="2" t="str">
        <f>"-9194.42"</f>
        <v>-9194.42</v>
      </c>
      <c r="H11884" s="2"/>
      <c r="I11884" s="2"/>
      <c r="J11884" s="2"/>
      <c r="K11884" s="2"/>
      <c r="L11884" s="2"/>
      <c r="M11884" s="2"/>
      <c r="N11884" s="2"/>
      <c r="O11884" s="2"/>
      <c r="P11884" s="2"/>
      <c r="Q11884" s="2"/>
    </row>
    <row r="11885" spans="1:17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  <c r="P11885" s="2"/>
      <c r="Q11885" s="8"/>
    </row>
    <row r="11886" spans="1:18">
      <c r="A11886" s="2" t="s">
        <v>0</v>
      </c>
      <c r="B11886" s="2" t="str">
        <f>"证券数量"</f>
        <v>证券数量</v>
      </c>
      <c r="C11886" s="2" t="s">
        <v>1</v>
      </c>
      <c r="D11886" s="2" t="str">
        <f>"价格币种"</f>
        <v>价格币种</v>
      </c>
      <c r="E11886" s="2" t="str">
        <f>"成本价"</f>
        <v>成本价</v>
      </c>
      <c r="F11886" s="2" t="str">
        <f>"浮动盈亏"</f>
        <v>浮动盈亏</v>
      </c>
      <c r="G11886" s="2" t="str">
        <f>"盈亏比例(%)"</f>
        <v>盈亏比例(%)</v>
      </c>
      <c r="H11886" s="2" t="str">
        <f>"折算汇率"</f>
        <v>折算汇率</v>
      </c>
      <c r="I11886" s="2" t="str">
        <f>"最新市值"</f>
        <v>最新市值</v>
      </c>
      <c r="J11886" s="2" t="str">
        <f>"当前价"</f>
        <v>当前价</v>
      </c>
      <c r="K11886" s="2" t="str">
        <f>"今买数量"</f>
        <v>今买数量</v>
      </c>
      <c r="L11886" s="2" t="str">
        <f>"今卖数量"</f>
        <v>今卖数量</v>
      </c>
      <c r="M11886" s="2" t="str">
        <f>"证券代码"</f>
        <v>证券代码</v>
      </c>
      <c r="N11886" s="2" t="str">
        <f>"股东代码"</f>
        <v>股东代码</v>
      </c>
      <c r="O11886" s="2" t="str">
        <f>"成本金额"</f>
        <v>成本金额</v>
      </c>
      <c r="P11886" s="2" t="s">
        <v>2</v>
      </c>
      <c r="Q11886" s="2"/>
      <c r="R11886" s="2" t="s">
        <v>3</v>
      </c>
    </row>
    <row r="11887" spans="1:18">
      <c r="A11887" s="2" t="s">
        <v>4</v>
      </c>
      <c r="B11887" s="9" t="s">
        <v>5</v>
      </c>
      <c r="C11887" s="9" t="s">
        <v>5</v>
      </c>
      <c r="D11887" s="2" t="str">
        <f t="shared" ref="D11887:D11902" si="3545">"人民币"</f>
        <v>人民币</v>
      </c>
      <c r="E11887" s="2">
        <v>19.758</v>
      </c>
      <c r="F11887" s="2">
        <v>-1294.53</v>
      </c>
      <c r="G11887" s="2">
        <v>-8.19</v>
      </c>
      <c r="H11887" s="9" t="s">
        <v>6</v>
      </c>
      <c r="I11887" s="2">
        <v>14512</v>
      </c>
      <c r="J11887" s="2">
        <v>18.14</v>
      </c>
      <c r="K11887" s="2">
        <v>0</v>
      </c>
      <c r="L11887" s="2">
        <v>0</v>
      </c>
      <c r="M11887" s="2" t="str">
        <f>"000936"</f>
        <v>000936</v>
      </c>
      <c r="N11887" s="2" t="str">
        <f t="shared" ref="N11887:N11890" si="3546">"0157472516"</f>
        <v>0157472516</v>
      </c>
      <c r="O11887" s="2" t="str">
        <f>"15806.53"</f>
        <v>15806.53</v>
      </c>
      <c r="P11887" s="2">
        <v>30</v>
      </c>
      <c r="Q11887" s="2">
        <f t="shared" ref="Q11887:Q11902" si="3547">P11887*B11887</f>
        <v>24000</v>
      </c>
      <c r="R11887" s="2">
        <f t="shared" ref="R11887:R11902" si="3548">(Q11887-O11887)/O11887*100</f>
        <v>51.835981711356</v>
      </c>
    </row>
    <row r="11888" spans="1:18">
      <c r="A11888" s="2" t="str">
        <f>"创业板B"</f>
        <v>创业板B</v>
      </c>
      <c r="B11888" s="2">
        <v>10000</v>
      </c>
      <c r="C11888" s="2">
        <v>10000</v>
      </c>
      <c r="D11888" s="2" t="str">
        <f>"人民币"</f>
        <v>人民币</v>
      </c>
      <c r="E11888" s="2">
        <v>1.116</v>
      </c>
      <c r="F11888" s="2">
        <v>-927.5</v>
      </c>
      <c r="G11888" s="2">
        <v>-8.33</v>
      </c>
      <c r="H11888" s="2"/>
      <c r="I11888" s="2">
        <v>10230</v>
      </c>
      <c r="J11888" s="2">
        <v>1.023</v>
      </c>
      <c r="K11888" s="2">
        <v>0</v>
      </c>
      <c r="L11888" s="2">
        <v>0</v>
      </c>
      <c r="M11888" s="2" t="str">
        <f>"150153"</f>
        <v>150153</v>
      </c>
      <c r="N11888" s="2" t="str">
        <f>"0157472516"</f>
        <v>0157472516</v>
      </c>
      <c r="O11888" s="2" t="str">
        <f>"11157.50"</f>
        <v>11157.50</v>
      </c>
      <c r="P11888" s="2">
        <v>1.3</v>
      </c>
      <c r="Q11888" s="2">
        <f>P11888*B11888</f>
        <v>13000</v>
      </c>
      <c r="R11888" s="2">
        <f>(Q11888-O11888)/O11888*100</f>
        <v>16.5135559041004</v>
      </c>
    </row>
    <row r="11889" spans="1:18">
      <c r="A11889" s="2" t="s">
        <v>7</v>
      </c>
      <c r="B11889" s="2">
        <v>600</v>
      </c>
      <c r="C11889" s="2">
        <v>600</v>
      </c>
      <c r="D11889" s="2" t="str">
        <f>"人民币"</f>
        <v>人民币</v>
      </c>
      <c r="E11889" s="2">
        <v>17.548</v>
      </c>
      <c r="F11889" s="2">
        <v>-310.88</v>
      </c>
      <c r="G11889" s="2">
        <v>-2.95</v>
      </c>
      <c r="H11889" s="2"/>
      <c r="I11889" s="2">
        <v>10218</v>
      </c>
      <c r="J11889" s="2">
        <v>17.03</v>
      </c>
      <c r="K11889" s="2">
        <v>0</v>
      </c>
      <c r="L11889" s="2">
        <v>0</v>
      </c>
      <c r="M11889" s="2" t="str">
        <f>"600008"</f>
        <v>600008</v>
      </c>
      <c r="N11889" s="2" t="str">
        <f t="shared" ref="N11889:N11892" si="3549">"A453612732"</f>
        <v>A453612732</v>
      </c>
      <c r="O11889" s="2" t="str">
        <f>"10528.88"</f>
        <v>10528.88</v>
      </c>
      <c r="P11889" s="2">
        <v>25</v>
      </c>
      <c r="Q11889" s="2">
        <f>P11889*B11889</f>
        <v>15000</v>
      </c>
      <c r="R11889" s="2">
        <f>(Q11889-O11889)/O11889*100</f>
        <v>42.4652954540274</v>
      </c>
    </row>
    <row r="11890" spans="1:18">
      <c r="A11890" s="2" t="str">
        <f>"华英农业"</f>
        <v>华英农业</v>
      </c>
      <c r="B11890" s="2">
        <v>600</v>
      </c>
      <c r="C11890" s="2">
        <v>300</v>
      </c>
      <c r="D11890" s="2" t="str">
        <f>"人民币"</f>
        <v>人民币</v>
      </c>
      <c r="E11890" s="2">
        <v>14.948</v>
      </c>
      <c r="F11890" s="2">
        <v>-418.66</v>
      </c>
      <c r="G11890" s="2">
        <v>-4.67</v>
      </c>
      <c r="H11890" s="2"/>
      <c r="I11890" s="2">
        <v>8550</v>
      </c>
      <c r="J11890" s="2">
        <v>14.25</v>
      </c>
      <c r="K11890" s="2">
        <v>300</v>
      </c>
      <c r="L11890" s="2">
        <v>0</v>
      </c>
      <c r="M11890" s="2" t="str">
        <f>"002321"</f>
        <v>002321</v>
      </c>
      <c r="N11890" s="2" t="str">
        <f>"0157472516"</f>
        <v>0157472516</v>
      </c>
      <c r="O11890" s="2" t="str">
        <f>"8968.66"</f>
        <v>8968.66</v>
      </c>
      <c r="P11890" s="2">
        <v>25</v>
      </c>
      <c r="Q11890" s="2">
        <f>P11890*B11890</f>
        <v>15000</v>
      </c>
      <c r="R11890" s="2">
        <f>(Q11890-O11890)/O11890*100</f>
        <v>67.2490650777262</v>
      </c>
    </row>
    <row r="11891" spans="1:18">
      <c r="A11891" s="2" t="str">
        <f>"*ST阳化"</f>
        <v>*ST阳化</v>
      </c>
      <c r="B11891" s="2">
        <v>900</v>
      </c>
      <c r="C11891" s="2">
        <v>600</v>
      </c>
      <c r="D11891" s="2" t="str">
        <f>"人民币"</f>
        <v>人民币</v>
      </c>
      <c r="E11891" s="2">
        <v>7.599</v>
      </c>
      <c r="F11891" s="2">
        <v>-80.2</v>
      </c>
      <c r="G11891" s="2">
        <v>-1.17</v>
      </c>
      <c r="H11891" s="2"/>
      <c r="I11891" s="2">
        <v>6759</v>
      </c>
      <c r="J11891" s="2">
        <v>7.51</v>
      </c>
      <c r="K11891" s="2">
        <v>300</v>
      </c>
      <c r="L11891" s="2">
        <v>0</v>
      </c>
      <c r="M11891" s="2" t="str">
        <f>"600691"</f>
        <v>600691</v>
      </c>
      <c r="N11891" s="2" t="str">
        <f>"A453612732"</f>
        <v>A453612732</v>
      </c>
      <c r="O11891" s="2" t="str">
        <f>"6839.20"</f>
        <v>6839.20</v>
      </c>
      <c r="P11891" s="2">
        <v>11</v>
      </c>
      <c r="Q11891" s="2">
        <f>P11891*B11891</f>
        <v>9900</v>
      </c>
      <c r="R11891" s="2">
        <f>(Q11891-O11891)/O11891*100</f>
        <v>44.7537723710376</v>
      </c>
    </row>
    <row r="11892" spans="1:18">
      <c r="A11892" s="2" t="str">
        <f>"雪峰科技"</f>
        <v>雪峰科技</v>
      </c>
      <c r="B11892" s="2">
        <v>200</v>
      </c>
      <c r="C11892" s="2">
        <v>100</v>
      </c>
      <c r="D11892" s="2" t="str">
        <f>"人民币"</f>
        <v>人民币</v>
      </c>
      <c r="E11892" s="2">
        <v>37.898</v>
      </c>
      <c r="F11892" s="2">
        <v>-1239.59</v>
      </c>
      <c r="G11892" s="2">
        <v>-16.35</v>
      </c>
      <c r="H11892" s="2"/>
      <c r="I11892" s="2">
        <v>6340</v>
      </c>
      <c r="J11892" s="2">
        <v>31.7</v>
      </c>
      <c r="K11892" s="2">
        <v>100</v>
      </c>
      <c r="L11892" s="2">
        <v>0</v>
      </c>
      <c r="M11892" s="2" t="str">
        <f>"603227"</f>
        <v>603227</v>
      </c>
      <c r="N11892" s="2" t="str">
        <f>"A453612732"</f>
        <v>A453612732</v>
      </c>
      <c r="O11892" s="2" t="str">
        <f>"7579.59"</f>
        <v>7579.59</v>
      </c>
      <c r="P11892" s="2">
        <v>42</v>
      </c>
      <c r="Q11892" s="2">
        <f>P11892*B11892</f>
        <v>8400</v>
      </c>
      <c r="R11892" s="2">
        <f>(Q11892-O11892)/O11892*100</f>
        <v>10.8239363870605</v>
      </c>
    </row>
    <row r="11893" spans="1:18">
      <c r="A11893" s="2" t="str">
        <f>"三花股份"</f>
        <v>三花股份</v>
      </c>
      <c r="B11893" s="2">
        <v>400</v>
      </c>
      <c r="C11893" s="2">
        <v>400</v>
      </c>
      <c r="D11893" s="2" t="str">
        <f>"人民币"</f>
        <v>人民币</v>
      </c>
      <c r="E11893" s="2">
        <v>13.737</v>
      </c>
      <c r="F11893" s="2">
        <v>69.25</v>
      </c>
      <c r="G11893" s="2">
        <v>1.26</v>
      </c>
      <c r="H11893" s="2"/>
      <c r="I11893" s="2">
        <v>5564</v>
      </c>
      <c r="J11893" s="2">
        <v>13.91</v>
      </c>
      <c r="K11893" s="2">
        <v>0</v>
      </c>
      <c r="L11893" s="2">
        <v>0</v>
      </c>
      <c r="M11893" s="2" t="str">
        <f>"002050"</f>
        <v>002050</v>
      </c>
      <c r="N11893" s="2" t="str">
        <f t="shared" ref="N11893:N11898" si="3550">"0157472516"</f>
        <v>0157472516</v>
      </c>
      <c r="O11893" s="2" t="str">
        <f>"5494.75"</f>
        <v>5494.75</v>
      </c>
      <c r="P11893" s="2">
        <v>20</v>
      </c>
      <c r="Q11893" s="2">
        <f>P11893*B11893</f>
        <v>8000</v>
      </c>
      <c r="R11893" s="2">
        <f>(Q11893-O11893)/O11893*100</f>
        <v>45.5935210883116</v>
      </c>
    </row>
    <row r="11894" spans="1:18">
      <c r="A11894" s="2" t="str">
        <f>"农 产 品"</f>
        <v>农 产 品</v>
      </c>
      <c r="B11894" s="2">
        <v>200</v>
      </c>
      <c r="C11894" s="2">
        <v>200</v>
      </c>
      <c r="D11894" s="2" t="str">
        <f>"人民币"</f>
        <v>人民币</v>
      </c>
      <c r="E11894" s="2">
        <v>25.665</v>
      </c>
      <c r="F11894" s="2">
        <v>-601</v>
      </c>
      <c r="G11894" s="2">
        <v>-11.71</v>
      </c>
      <c r="H11894" s="2"/>
      <c r="I11894" s="2">
        <v>4532</v>
      </c>
      <c r="J11894" s="2">
        <v>22.66</v>
      </c>
      <c r="K11894" s="2">
        <v>0</v>
      </c>
      <c r="L11894" s="2">
        <v>0</v>
      </c>
      <c r="M11894" s="2" t="str">
        <f>"000061"</f>
        <v>000061</v>
      </c>
      <c r="N11894" s="2" t="str">
        <f>"0157472516"</f>
        <v>0157472516</v>
      </c>
      <c r="O11894" s="2" t="str">
        <f>"5133.00"</f>
        <v>5133.00</v>
      </c>
      <c r="P11894" s="2">
        <v>35</v>
      </c>
      <c r="Q11894" s="2">
        <f>P11894*B11894</f>
        <v>7000</v>
      </c>
      <c r="R11894" s="2">
        <f>(Q11894-O11894)/O11894*100</f>
        <v>36.3724917202416</v>
      </c>
    </row>
    <row r="11895" spans="1:18">
      <c r="A11895" s="2" t="str">
        <f>"北京城建"</f>
        <v>北京城建</v>
      </c>
      <c r="B11895" s="2">
        <v>200</v>
      </c>
      <c r="C11895" s="2">
        <v>200</v>
      </c>
      <c r="D11895" s="2" t="str">
        <f>"人民币"</f>
        <v>人民币</v>
      </c>
      <c r="E11895" s="2">
        <v>24.605</v>
      </c>
      <c r="F11895" s="2">
        <v>-394.99</v>
      </c>
      <c r="G11895" s="2">
        <v>-8.03</v>
      </c>
      <c r="H11895" s="2"/>
      <c r="I11895" s="2">
        <v>4526</v>
      </c>
      <c r="J11895" s="2">
        <v>22.63</v>
      </c>
      <c r="K11895" s="2">
        <v>0</v>
      </c>
      <c r="L11895" s="2">
        <v>0</v>
      </c>
      <c r="M11895" s="2" t="str">
        <f>"600266"</f>
        <v>600266</v>
      </c>
      <c r="N11895" s="2" t="str">
        <f t="shared" ref="N11895:N11897" si="3551">"A453612732"</f>
        <v>A453612732</v>
      </c>
      <c r="O11895" s="2" t="str">
        <f>"4920.99"</f>
        <v>4920.99</v>
      </c>
      <c r="P11895" s="2">
        <v>28</v>
      </c>
      <c r="Q11895" s="2">
        <f>P11895*B11895</f>
        <v>5600</v>
      </c>
      <c r="R11895" s="2">
        <f>(Q11895-O11895)/O11895*100</f>
        <v>13.7982397850839</v>
      </c>
    </row>
    <row r="11896" spans="1:18">
      <c r="A11896" s="2" t="str">
        <f>"上汽集团"</f>
        <v>上汽集团</v>
      </c>
      <c r="B11896" s="2">
        <v>200</v>
      </c>
      <c r="C11896" s="2">
        <v>200</v>
      </c>
      <c r="D11896" s="2" t="str">
        <f>"人民币"</f>
        <v>人民币</v>
      </c>
      <c r="E11896" s="2">
        <v>24.736</v>
      </c>
      <c r="F11896" s="2">
        <v>-449.12</v>
      </c>
      <c r="G11896" s="2">
        <v>-9.08</v>
      </c>
      <c r="H11896" s="2"/>
      <c r="I11896" s="2">
        <v>4498</v>
      </c>
      <c r="J11896" s="2">
        <v>22.49</v>
      </c>
      <c r="K11896" s="2">
        <v>0</v>
      </c>
      <c r="L11896" s="2">
        <v>0</v>
      </c>
      <c r="M11896" s="2" t="str">
        <f>"600104"</f>
        <v>600104</v>
      </c>
      <c r="N11896" s="2" t="str">
        <f>"A453612732"</f>
        <v>A453612732</v>
      </c>
      <c r="O11896" s="2" t="str">
        <f>"4947.12"</f>
        <v>4947.12</v>
      </c>
      <c r="P11896" s="2">
        <v>35</v>
      </c>
      <c r="Q11896" s="2">
        <f>P11896*B11896</f>
        <v>7000</v>
      </c>
      <c r="R11896" s="2">
        <f>(Q11896-O11896)/O11896*100</f>
        <v>41.4964666310904</v>
      </c>
    </row>
    <row r="11897" spans="1:18">
      <c r="A11897" s="2" t="str">
        <f>"中海集运"</f>
        <v>中海集运</v>
      </c>
      <c r="B11897" s="2">
        <v>400</v>
      </c>
      <c r="C11897" s="2">
        <v>400</v>
      </c>
      <c r="D11897" s="2" t="str">
        <f>"人民币"</f>
        <v>人民币</v>
      </c>
      <c r="E11897" s="2">
        <v>9.099</v>
      </c>
      <c r="F11897" s="2">
        <v>-167.68</v>
      </c>
      <c r="G11897" s="2">
        <v>-4.6</v>
      </c>
      <c r="H11897" s="2"/>
      <c r="I11897" s="2">
        <v>3472</v>
      </c>
      <c r="J11897" s="2">
        <v>8.68</v>
      </c>
      <c r="K11897" s="2">
        <v>0</v>
      </c>
      <c r="L11897" s="2">
        <v>0</v>
      </c>
      <c r="M11897" s="2" t="str">
        <f>"601866"</f>
        <v>601866</v>
      </c>
      <c r="N11897" s="2" t="str">
        <f>"A453612732"</f>
        <v>A453612732</v>
      </c>
      <c r="O11897" s="2" t="str">
        <f>"3639.68"</f>
        <v>3639.68</v>
      </c>
      <c r="P11897" s="2">
        <v>12</v>
      </c>
      <c r="Q11897" s="2">
        <f>P11897*B11897</f>
        <v>4800</v>
      </c>
      <c r="R11897" s="2">
        <f>(Q11897-O11897)/O11897*100</f>
        <v>31.8797256901706</v>
      </c>
    </row>
    <row r="11898" spans="1:18">
      <c r="A11898" s="2" t="str">
        <f>"中航军B"</f>
        <v>中航军B</v>
      </c>
      <c r="B11898" s="2">
        <v>3000</v>
      </c>
      <c r="C11898" s="2">
        <v>3000</v>
      </c>
      <c r="D11898" s="2" t="str">
        <f>"人民币"</f>
        <v>人民币</v>
      </c>
      <c r="E11898" s="2">
        <v>0.972</v>
      </c>
      <c r="F11898" s="2">
        <v>-62</v>
      </c>
      <c r="G11898" s="2">
        <v>-2.16</v>
      </c>
      <c r="H11898" s="2"/>
      <c r="I11898" s="2">
        <v>2853</v>
      </c>
      <c r="J11898" s="2">
        <v>0.951</v>
      </c>
      <c r="K11898" s="2">
        <v>0</v>
      </c>
      <c r="L11898" s="2">
        <v>0</v>
      </c>
      <c r="M11898" s="2" t="str">
        <f>"150222"</f>
        <v>150222</v>
      </c>
      <c r="N11898" s="2" t="str">
        <f>"0157472516"</f>
        <v>0157472516</v>
      </c>
      <c r="O11898" s="2" t="str">
        <f>"2915.00"</f>
        <v>2915.00</v>
      </c>
      <c r="P11898" s="2">
        <v>1.1</v>
      </c>
      <c r="Q11898" s="2">
        <f>P11898*B11898</f>
        <v>3300</v>
      </c>
      <c r="R11898" s="2">
        <f>(Q11898-O11898)/O11898*100</f>
        <v>13.2075471698113</v>
      </c>
    </row>
    <row r="11899" spans="1:18">
      <c r="A11899" s="2" t="str">
        <f>"华贸物流"</f>
        <v>华贸物流</v>
      </c>
      <c r="B11899" s="2">
        <v>200</v>
      </c>
      <c r="C11899" s="2">
        <v>200</v>
      </c>
      <c r="D11899" s="2" t="str">
        <f>"人民币"</f>
        <v>人民币</v>
      </c>
      <c r="E11899" s="2">
        <v>16.576</v>
      </c>
      <c r="F11899" s="2">
        <v>-473.12</v>
      </c>
      <c r="G11899" s="2">
        <v>-14.27</v>
      </c>
      <c r="H11899" s="2"/>
      <c r="I11899" s="2">
        <v>2842</v>
      </c>
      <c r="J11899" s="2">
        <v>14.21</v>
      </c>
      <c r="K11899" s="2">
        <v>0</v>
      </c>
      <c r="L11899" s="2">
        <v>0</v>
      </c>
      <c r="M11899" s="2" t="str">
        <f>"603128"</f>
        <v>603128</v>
      </c>
      <c r="N11899" s="2" t="str">
        <f t="shared" ref="N11899:N11902" si="3552">"A453612732"</f>
        <v>A453612732</v>
      </c>
      <c r="O11899" s="2" t="str">
        <f>"3315.12"</f>
        <v>3315.12</v>
      </c>
      <c r="P11899" s="2">
        <v>20</v>
      </c>
      <c r="Q11899" s="2">
        <f>P11899*B11899</f>
        <v>4000</v>
      </c>
      <c r="R11899" s="2">
        <f>(Q11899-O11899)/O11899*100</f>
        <v>20.6592823185888</v>
      </c>
    </row>
    <row r="11900" spans="1:18">
      <c r="A11900" s="2" t="str">
        <f>"盛达矿业"</f>
        <v>盛达矿业</v>
      </c>
      <c r="B11900" s="2">
        <v>100</v>
      </c>
      <c r="C11900" s="2">
        <v>100</v>
      </c>
      <c r="D11900" s="2" t="str">
        <f>"人民币"</f>
        <v>人民币</v>
      </c>
      <c r="E11900" s="2">
        <v>38.308</v>
      </c>
      <c r="F11900" s="2">
        <v>-1175.77</v>
      </c>
      <c r="G11900" s="2">
        <v>-30.69</v>
      </c>
      <c r="H11900" s="2"/>
      <c r="I11900" s="2">
        <v>2655</v>
      </c>
      <c r="J11900" s="2">
        <v>26.55</v>
      </c>
      <c r="K11900" s="2">
        <v>0</v>
      </c>
      <c r="L11900" s="2">
        <v>100</v>
      </c>
      <c r="M11900" s="2" t="str">
        <f>"000603"</f>
        <v>000603</v>
      </c>
      <c r="N11900" s="2" t="str">
        <f>"0157472516"</f>
        <v>0157472516</v>
      </c>
      <c r="O11900" s="2" t="str">
        <f>"3830.77"</f>
        <v>3830.77</v>
      </c>
      <c r="P11900" s="2">
        <v>40</v>
      </c>
      <c r="Q11900" s="2">
        <f>P11900*B11900</f>
        <v>4000</v>
      </c>
      <c r="R11900" s="2">
        <f>(Q11900-O11900)/O11900*100</f>
        <v>4.41764971533138</v>
      </c>
    </row>
    <row r="11901" spans="1:18">
      <c r="A11901" s="2" t="str">
        <f>"大众交通"</f>
        <v>大众交通</v>
      </c>
      <c r="B11901" s="2">
        <v>100</v>
      </c>
      <c r="C11901" s="2">
        <v>100</v>
      </c>
      <c r="D11901" s="2" t="str">
        <f>"人民币"</f>
        <v>人民币</v>
      </c>
      <c r="E11901" s="2">
        <v>30.941</v>
      </c>
      <c r="F11901" s="2">
        <v>-1037.13</v>
      </c>
      <c r="G11901" s="2">
        <v>-33.52</v>
      </c>
      <c r="H11901" s="2"/>
      <c r="I11901" s="2">
        <v>2057</v>
      </c>
      <c r="J11901" s="2">
        <v>20.57</v>
      </c>
      <c r="K11901" s="2">
        <v>0</v>
      </c>
      <c r="L11901" s="2">
        <v>0</v>
      </c>
      <c r="M11901" s="2" t="str">
        <f>"600611"</f>
        <v>600611</v>
      </c>
      <c r="N11901" s="2" t="str">
        <f>"A453612732"</f>
        <v>A453612732</v>
      </c>
      <c r="O11901" s="2" t="str">
        <f>"3094.13"</f>
        <v>3094.13</v>
      </c>
      <c r="P11901" s="2">
        <v>28</v>
      </c>
      <c r="Q11901" s="2">
        <f>P11901*B11901</f>
        <v>2800</v>
      </c>
      <c r="R11901" s="2">
        <f>(Q11901-O11901)/O11901*100</f>
        <v>-9.50606470962759</v>
      </c>
    </row>
    <row r="11902" spans="1:18">
      <c r="A11902" s="2" t="str">
        <f>"中国中车"</f>
        <v>中国中车</v>
      </c>
      <c r="B11902" s="2">
        <v>100</v>
      </c>
      <c r="C11902" s="2">
        <v>100</v>
      </c>
      <c r="D11902" s="2" t="str">
        <f>"人民币"</f>
        <v>人民币</v>
      </c>
      <c r="E11902" s="2">
        <v>26.395</v>
      </c>
      <c r="F11902" s="2">
        <v>-631.5</v>
      </c>
      <c r="G11902" s="2">
        <v>-23.92</v>
      </c>
      <c r="H11902" s="2"/>
      <c r="I11902" s="2">
        <v>2008</v>
      </c>
      <c r="J11902" s="2">
        <v>20.08</v>
      </c>
      <c r="K11902" s="2">
        <v>0</v>
      </c>
      <c r="L11902" s="2">
        <v>100</v>
      </c>
      <c r="M11902" s="2" t="str">
        <f>"601766"</f>
        <v>601766</v>
      </c>
      <c r="N11902" s="2" t="str">
        <f>"A453612732"</f>
        <v>A453612732</v>
      </c>
      <c r="O11902" s="2" t="str">
        <f>"2639.50"</f>
        <v>2639.50</v>
      </c>
      <c r="P11902" s="2">
        <v>30</v>
      </c>
      <c r="Q11902" s="2">
        <f>P11902*B11902</f>
        <v>3000</v>
      </c>
      <c r="R11902" s="2">
        <f>(Q11902-O11902)/O11902*100</f>
        <v>13.6578897518469</v>
      </c>
    </row>
    <row r="11903" spans="1:18">
      <c r="A11903" s="2" t="s">
        <v>8</v>
      </c>
      <c r="B11903" s="2" t="s">
        <v>9</v>
      </c>
      <c r="C11903" s="4" t="s">
        <v>10</v>
      </c>
      <c r="D11903" s="4"/>
      <c r="E11903" s="4"/>
      <c r="F11903" s="2"/>
      <c r="G11903" s="2">
        <f>SUM(G11887:G11902)</f>
        <v>-178.38</v>
      </c>
      <c r="H11903" s="2"/>
      <c r="I11903" s="2"/>
      <c r="J11903" s="2"/>
      <c r="K11903" s="2"/>
      <c r="L11903" s="2"/>
      <c r="M11903" s="2"/>
      <c r="N11903" s="2"/>
      <c r="O11903" s="2"/>
      <c r="P11903" s="2"/>
      <c r="Q11903" s="2">
        <f>SUM(Q11887:Q11902)</f>
        <v>134800</v>
      </c>
      <c r="R11903" s="2"/>
    </row>
    <row r="11904" customFormat="1" spans="3:8">
      <c r="C11904" s="5"/>
      <c r="D11904" s="5"/>
      <c r="E11904" s="5"/>
      <c r="H11904" s="6">
        <v>42257</v>
      </c>
    </row>
    <row r="11905" customFormat="1" spans="10:10">
      <c r="J11905" s="6">
        <f>H11904+1</f>
        <v>42258</v>
      </c>
    </row>
    <row r="11906" customFormat="1" spans="2:11">
      <c r="B11906" t="s">
        <v>11</v>
      </c>
      <c r="K11906" s="7">
        <f ca="1">NOW()</f>
        <v>42259.9654398148</v>
      </c>
    </row>
    <row r="11907" customFormat="1" spans="9:9">
      <c r="I11907" t="e">
        <f>D11899+1</f>
        <v>#VALUE!</v>
      </c>
    </row>
    <row r="11908" customFormat="1"/>
    <row r="11909" spans="1:18">
      <c r="A11909" s="2" t="s">
        <v>0</v>
      </c>
      <c r="B11909" s="2" t="str">
        <f>"证券数量"</f>
        <v>证券数量</v>
      </c>
      <c r="C11909" s="2" t="s">
        <v>1</v>
      </c>
      <c r="D11909" s="2" t="str">
        <f>"价格币种"</f>
        <v>价格币种</v>
      </c>
      <c r="E11909" s="2" t="str">
        <f>"成本价"</f>
        <v>成本价</v>
      </c>
      <c r="F11909" s="2" t="str">
        <f>"浮动盈亏"</f>
        <v>浮动盈亏</v>
      </c>
      <c r="G11909" s="2" t="str">
        <f>"盈亏比例(%)"</f>
        <v>盈亏比例(%)</v>
      </c>
      <c r="H11909" s="2" t="str">
        <f>"折算汇率"</f>
        <v>折算汇率</v>
      </c>
      <c r="I11909" s="2" t="str">
        <f>"最新市值"</f>
        <v>最新市值</v>
      </c>
      <c r="J11909" s="2" t="str">
        <f>"当前价"</f>
        <v>当前价</v>
      </c>
      <c r="K11909" s="2" t="str">
        <f>"今买数量"</f>
        <v>今买数量</v>
      </c>
      <c r="L11909" s="2" t="str">
        <f>"今卖数量"</f>
        <v>今卖数量</v>
      </c>
      <c r="M11909" s="2" t="str">
        <f>"证券代码"</f>
        <v>证券代码</v>
      </c>
      <c r="N11909" s="2" t="str">
        <f>"股东代码"</f>
        <v>股东代码</v>
      </c>
      <c r="O11909" s="2" t="str">
        <f>"成本金额"</f>
        <v>成本金额</v>
      </c>
      <c r="P11909" s="2" t="s">
        <v>2</v>
      </c>
      <c r="Q11909" s="2"/>
      <c r="R11909" s="2" t="s">
        <v>3</v>
      </c>
    </row>
    <row r="11910" spans="1:18">
      <c r="A11910" s="2" t="s">
        <v>4</v>
      </c>
      <c r="B11910" s="9" t="s">
        <v>5</v>
      </c>
      <c r="C11910" s="9" t="s">
        <v>5</v>
      </c>
      <c r="D11910" s="2" t="str">
        <f t="shared" ref="D11910:D11925" si="3553">"人民币"</f>
        <v>人民币</v>
      </c>
      <c r="E11910" s="2">
        <v>19.758</v>
      </c>
      <c r="F11910" s="2">
        <v>-1294.53</v>
      </c>
      <c r="G11910" s="2">
        <v>-8.19</v>
      </c>
      <c r="H11910" s="9" t="s">
        <v>6</v>
      </c>
      <c r="I11910" s="2">
        <v>14512</v>
      </c>
      <c r="J11910" s="2">
        <v>18.14</v>
      </c>
      <c r="K11910" s="2">
        <v>0</v>
      </c>
      <c r="L11910" s="2">
        <v>0</v>
      </c>
      <c r="M11910" s="2" t="str">
        <f>"000936"</f>
        <v>000936</v>
      </c>
      <c r="N11910" s="2" t="str">
        <f t="shared" ref="N11910:N11913" si="3554">"0157472516"</f>
        <v>0157472516</v>
      </c>
      <c r="O11910" s="2" t="str">
        <f>"15806.53"</f>
        <v>15806.53</v>
      </c>
      <c r="P11910" s="2">
        <v>30</v>
      </c>
      <c r="Q11910" s="2">
        <f t="shared" ref="Q11910:Q11925" si="3555">P11910*B11910</f>
        <v>24000</v>
      </c>
      <c r="R11910" s="2">
        <f t="shared" ref="R11910:R11925" si="3556">(Q11910-O11910)/O11910*100</f>
        <v>51.835981711356</v>
      </c>
    </row>
    <row r="11911" spans="1:18">
      <c r="A11911" s="2" t="str">
        <f>"创业板B"</f>
        <v>创业板B</v>
      </c>
      <c r="B11911" s="2">
        <v>10000</v>
      </c>
      <c r="C11911" s="2">
        <v>10000</v>
      </c>
      <c r="D11911" s="2" t="str">
        <f>"人民币"</f>
        <v>人民币</v>
      </c>
      <c r="E11911" s="2">
        <v>1.116</v>
      </c>
      <c r="F11911" s="2">
        <v>-927.5</v>
      </c>
      <c r="G11911" s="2">
        <v>-8.33</v>
      </c>
      <c r="H11911" s="2"/>
      <c r="I11911" s="2">
        <v>10230</v>
      </c>
      <c r="J11911" s="2">
        <v>1.023</v>
      </c>
      <c r="K11911" s="2">
        <v>0</v>
      </c>
      <c r="L11911" s="2">
        <v>0</v>
      </c>
      <c r="M11911" s="2" t="str">
        <f>"150153"</f>
        <v>150153</v>
      </c>
      <c r="N11911" s="2" t="str">
        <f>"0157472516"</f>
        <v>0157472516</v>
      </c>
      <c r="O11911" s="2" t="str">
        <f>"11157.50"</f>
        <v>11157.50</v>
      </c>
      <c r="P11911" s="2">
        <v>1.3</v>
      </c>
      <c r="Q11911" s="2">
        <f>P11911*B11911</f>
        <v>13000</v>
      </c>
      <c r="R11911" s="2">
        <f>(Q11911-O11911)/O11911*100</f>
        <v>16.5135559041004</v>
      </c>
    </row>
    <row r="11912" spans="1:18">
      <c r="A11912" s="2" t="s">
        <v>7</v>
      </c>
      <c r="B11912" s="2">
        <v>600</v>
      </c>
      <c r="C11912" s="2">
        <v>600</v>
      </c>
      <c r="D11912" s="2" t="str">
        <f>"人民币"</f>
        <v>人民币</v>
      </c>
      <c r="E11912" s="2">
        <v>17.548</v>
      </c>
      <c r="F11912" s="2">
        <v>-310.88</v>
      </c>
      <c r="G11912" s="2">
        <v>-2.95</v>
      </c>
      <c r="H11912" s="2"/>
      <c r="I11912" s="2">
        <v>10218</v>
      </c>
      <c r="J11912" s="2">
        <v>17.03</v>
      </c>
      <c r="K11912" s="2">
        <v>0</v>
      </c>
      <c r="L11912" s="2">
        <v>0</v>
      </c>
      <c r="M11912" s="2" t="str">
        <f>"600008"</f>
        <v>600008</v>
      </c>
      <c r="N11912" s="2" t="str">
        <f t="shared" ref="N11912:N11915" si="3557">"A453612732"</f>
        <v>A453612732</v>
      </c>
      <c r="O11912" s="2" t="str">
        <f>"10528.88"</f>
        <v>10528.88</v>
      </c>
      <c r="P11912" s="2">
        <v>25</v>
      </c>
      <c r="Q11912" s="2">
        <f>P11912*B11912</f>
        <v>15000</v>
      </c>
      <c r="R11912" s="2">
        <f>(Q11912-O11912)/O11912*100</f>
        <v>42.4652954540274</v>
      </c>
    </row>
    <row r="11913" spans="1:18">
      <c r="A11913" s="2" t="str">
        <f>"华英农业"</f>
        <v>华英农业</v>
      </c>
      <c r="B11913" s="2">
        <v>600</v>
      </c>
      <c r="C11913" s="2">
        <v>300</v>
      </c>
      <c r="D11913" s="2" t="str">
        <f>"人民币"</f>
        <v>人民币</v>
      </c>
      <c r="E11913" s="2">
        <v>14.948</v>
      </c>
      <c r="F11913" s="2">
        <v>-418.66</v>
      </c>
      <c r="G11913" s="2">
        <v>-4.67</v>
      </c>
      <c r="H11913" s="2"/>
      <c r="I11913" s="2">
        <v>8550</v>
      </c>
      <c r="J11913" s="2">
        <v>14.25</v>
      </c>
      <c r="K11913" s="2">
        <v>300</v>
      </c>
      <c r="L11913" s="2">
        <v>0</v>
      </c>
      <c r="M11913" s="2" t="str">
        <f>"002321"</f>
        <v>002321</v>
      </c>
      <c r="N11913" s="2" t="str">
        <f>"0157472516"</f>
        <v>0157472516</v>
      </c>
      <c r="O11913" s="2" t="str">
        <f>"8968.66"</f>
        <v>8968.66</v>
      </c>
      <c r="P11913" s="2">
        <v>25</v>
      </c>
      <c r="Q11913" s="2">
        <f>P11913*B11913</f>
        <v>15000</v>
      </c>
      <c r="R11913" s="2">
        <f>(Q11913-O11913)/O11913*100</f>
        <v>67.2490650777262</v>
      </c>
    </row>
    <row r="11914" spans="1:18">
      <c r="A11914" s="2" t="str">
        <f>"*ST阳化"</f>
        <v>*ST阳化</v>
      </c>
      <c r="B11914" s="2">
        <v>900</v>
      </c>
      <c r="C11914" s="2">
        <v>600</v>
      </c>
      <c r="D11914" s="2" t="str">
        <f>"人民币"</f>
        <v>人民币</v>
      </c>
      <c r="E11914" s="2">
        <v>7.599</v>
      </c>
      <c r="F11914" s="2">
        <v>-80.2</v>
      </c>
      <c r="G11914" s="2">
        <v>-1.17</v>
      </c>
      <c r="H11914" s="2"/>
      <c r="I11914" s="2">
        <v>6759</v>
      </c>
      <c r="J11914" s="2">
        <v>7.51</v>
      </c>
      <c r="K11914" s="2">
        <v>300</v>
      </c>
      <c r="L11914" s="2">
        <v>0</v>
      </c>
      <c r="M11914" s="2" t="str">
        <f>"600691"</f>
        <v>600691</v>
      </c>
      <c r="N11914" s="2" t="str">
        <f>"A453612732"</f>
        <v>A453612732</v>
      </c>
      <c r="O11914" s="2" t="str">
        <f>"6839.20"</f>
        <v>6839.20</v>
      </c>
      <c r="P11914" s="2">
        <v>11</v>
      </c>
      <c r="Q11914" s="2">
        <f>P11914*B11914</f>
        <v>9900</v>
      </c>
      <c r="R11914" s="2">
        <f>(Q11914-O11914)/O11914*100</f>
        <v>44.7537723710376</v>
      </c>
    </row>
    <row r="11915" spans="1:18">
      <c r="A11915" s="2" t="str">
        <f>"雪峰科技"</f>
        <v>雪峰科技</v>
      </c>
      <c r="B11915" s="2">
        <v>200</v>
      </c>
      <c r="C11915" s="2">
        <v>100</v>
      </c>
      <c r="D11915" s="2" t="str">
        <f>"人民币"</f>
        <v>人民币</v>
      </c>
      <c r="E11915" s="2">
        <v>37.898</v>
      </c>
      <c r="F11915" s="2">
        <v>-1239.59</v>
      </c>
      <c r="G11915" s="2">
        <v>-16.35</v>
      </c>
      <c r="H11915" s="2"/>
      <c r="I11915" s="2">
        <v>6340</v>
      </c>
      <c r="J11915" s="2">
        <v>31.7</v>
      </c>
      <c r="K11915" s="2">
        <v>100</v>
      </c>
      <c r="L11915" s="2">
        <v>0</v>
      </c>
      <c r="M11915" s="2" t="str">
        <f>"603227"</f>
        <v>603227</v>
      </c>
      <c r="N11915" s="2" t="str">
        <f>"A453612732"</f>
        <v>A453612732</v>
      </c>
      <c r="O11915" s="2" t="str">
        <f>"7579.59"</f>
        <v>7579.59</v>
      </c>
      <c r="P11915" s="2">
        <v>42</v>
      </c>
      <c r="Q11915" s="2">
        <f>P11915*B11915</f>
        <v>8400</v>
      </c>
      <c r="R11915" s="2">
        <f>(Q11915-O11915)/O11915*100</f>
        <v>10.8239363870605</v>
      </c>
    </row>
    <row r="11916" spans="1:18">
      <c r="A11916" s="2" t="str">
        <f>"三花股份"</f>
        <v>三花股份</v>
      </c>
      <c r="B11916" s="2">
        <v>400</v>
      </c>
      <c r="C11916" s="2">
        <v>400</v>
      </c>
      <c r="D11916" s="2" t="str">
        <f>"人民币"</f>
        <v>人民币</v>
      </c>
      <c r="E11916" s="2">
        <v>13.737</v>
      </c>
      <c r="F11916" s="2">
        <v>69.25</v>
      </c>
      <c r="G11916" s="2">
        <v>1.26</v>
      </c>
      <c r="H11916" s="2"/>
      <c r="I11916" s="2">
        <v>5564</v>
      </c>
      <c r="J11916" s="2">
        <v>13.91</v>
      </c>
      <c r="K11916" s="2">
        <v>0</v>
      </c>
      <c r="L11916" s="2">
        <v>0</v>
      </c>
      <c r="M11916" s="2" t="str">
        <f>"002050"</f>
        <v>002050</v>
      </c>
      <c r="N11916" s="2" t="str">
        <f t="shared" ref="N11916:N11921" si="3558">"0157472516"</f>
        <v>0157472516</v>
      </c>
      <c r="O11916" s="2" t="str">
        <f>"5494.75"</f>
        <v>5494.75</v>
      </c>
      <c r="P11916" s="2">
        <v>20</v>
      </c>
      <c r="Q11916" s="2">
        <f>P11916*B11916</f>
        <v>8000</v>
      </c>
      <c r="R11916" s="2">
        <f>(Q11916-O11916)/O11916*100</f>
        <v>45.5935210883116</v>
      </c>
    </row>
    <row r="11917" spans="1:18">
      <c r="A11917" s="2" t="str">
        <f>"农 产 品"</f>
        <v>农 产 品</v>
      </c>
      <c r="B11917" s="2">
        <v>200</v>
      </c>
      <c r="C11917" s="2">
        <v>200</v>
      </c>
      <c r="D11917" s="2" t="str">
        <f>"人民币"</f>
        <v>人民币</v>
      </c>
      <c r="E11917" s="2">
        <v>25.665</v>
      </c>
      <c r="F11917" s="2">
        <v>-601</v>
      </c>
      <c r="G11917" s="2">
        <v>-11.71</v>
      </c>
      <c r="H11917" s="2"/>
      <c r="I11917" s="2">
        <v>4532</v>
      </c>
      <c r="J11917" s="2">
        <v>22.66</v>
      </c>
      <c r="K11917" s="2">
        <v>0</v>
      </c>
      <c r="L11917" s="2">
        <v>0</v>
      </c>
      <c r="M11917" s="2" t="str">
        <f>"000061"</f>
        <v>000061</v>
      </c>
      <c r="N11917" s="2" t="str">
        <f>"0157472516"</f>
        <v>0157472516</v>
      </c>
      <c r="O11917" s="2" t="str">
        <f>"5133.00"</f>
        <v>5133.00</v>
      </c>
      <c r="P11917" s="2">
        <v>35</v>
      </c>
      <c r="Q11917" s="2">
        <f>P11917*B11917</f>
        <v>7000</v>
      </c>
      <c r="R11917" s="2">
        <f>(Q11917-O11917)/O11917*100</f>
        <v>36.3724917202416</v>
      </c>
    </row>
    <row r="11918" spans="1:18">
      <c r="A11918" s="2" t="str">
        <f>"北京城建"</f>
        <v>北京城建</v>
      </c>
      <c r="B11918" s="2">
        <v>200</v>
      </c>
      <c r="C11918" s="2">
        <v>200</v>
      </c>
      <c r="D11918" s="2" t="str">
        <f>"人民币"</f>
        <v>人民币</v>
      </c>
      <c r="E11918" s="2">
        <v>24.605</v>
      </c>
      <c r="F11918" s="2">
        <v>-394.99</v>
      </c>
      <c r="G11918" s="2">
        <v>-8.03</v>
      </c>
      <c r="H11918" s="2"/>
      <c r="I11918" s="2">
        <v>4526</v>
      </c>
      <c r="J11918" s="2">
        <v>22.63</v>
      </c>
      <c r="K11918" s="2">
        <v>0</v>
      </c>
      <c r="L11918" s="2">
        <v>0</v>
      </c>
      <c r="M11918" s="2" t="str">
        <f>"600266"</f>
        <v>600266</v>
      </c>
      <c r="N11918" s="2" t="str">
        <f t="shared" ref="N11918:N11920" si="3559">"A453612732"</f>
        <v>A453612732</v>
      </c>
      <c r="O11918" s="2" t="str">
        <f>"4920.99"</f>
        <v>4920.99</v>
      </c>
      <c r="P11918" s="2">
        <v>28</v>
      </c>
      <c r="Q11918" s="2">
        <f>P11918*B11918</f>
        <v>5600</v>
      </c>
      <c r="R11918" s="2">
        <f>(Q11918-O11918)/O11918*100</f>
        <v>13.7982397850839</v>
      </c>
    </row>
    <row r="11919" spans="1:18">
      <c r="A11919" s="2" t="str">
        <f>"上汽集团"</f>
        <v>上汽集团</v>
      </c>
      <c r="B11919" s="2">
        <v>200</v>
      </c>
      <c r="C11919" s="2">
        <v>200</v>
      </c>
      <c r="D11919" s="2" t="str">
        <f>"人民币"</f>
        <v>人民币</v>
      </c>
      <c r="E11919" s="2">
        <v>24.736</v>
      </c>
      <c r="F11919" s="2">
        <v>-449.12</v>
      </c>
      <c r="G11919" s="2">
        <v>-9.08</v>
      </c>
      <c r="H11919" s="2"/>
      <c r="I11919" s="2">
        <v>4498</v>
      </c>
      <c r="J11919" s="2">
        <v>22.49</v>
      </c>
      <c r="K11919" s="2">
        <v>0</v>
      </c>
      <c r="L11919" s="2">
        <v>0</v>
      </c>
      <c r="M11919" s="2" t="str">
        <f>"600104"</f>
        <v>600104</v>
      </c>
      <c r="N11919" s="2" t="str">
        <f>"A453612732"</f>
        <v>A453612732</v>
      </c>
      <c r="O11919" s="2" t="str">
        <f>"4947.12"</f>
        <v>4947.12</v>
      </c>
      <c r="P11919" s="2">
        <v>35</v>
      </c>
      <c r="Q11919" s="2">
        <f>P11919*B11919</f>
        <v>7000</v>
      </c>
      <c r="R11919" s="2">
        <f>(Q11919-O11919)/O11919*100</f>
        <v>41.4964666310904</v>
      </c>
    </row>
    <row r="11920" spans="1:18">
      <c r="A11920" s="2" t="str">
        <f>"中海集运"</f>
        <v>中海集运</v>
      </c>
      <c r="B11920" s="2">
        <v>400</v>
      </c>
      <c r="C11920" s="2">
        <v>400</v>
      </c>
      <c r="D11920" s="2" t="str">
        <f>"人民币"</f>
        <v>人民币</v>
      </c>
      <c r="E11920" s="2">
        <v>9.099</v>
      </c>
      <c r="F11920" s="2">
        <v>-167.68</v>
      </c>
      <c r="G11920" s="2">
        <v>-4.6</v>
      </c>
      <c r="H11920" s="2"/>
      <c r="I11920" s="2">
        <v>3472</v>
      </c>
      <c r="J11920" s="2">
        <v>8.68</v>
      </c>
      <c r="K11920" s="2">
        <v>0</v>
      </c>
      <c r="L11920" s="2">
        <v>0</v>
      </c>
      <c r="M11920" s="2" t="str">
        <f>"601866"</f>
        <v>601866</v>
      </c>
      <c r="N11920" s="2" t="str">
        <f>"A453612732"</f>
        <v>A453612732</v>
      </c>
      <c r="O11920" s="2" t="str">
        <f>"3639.68"</f>
        <v>3639.68</v>
      </c>
      <c r="P11920" s="2">
        <v>12</v>
      </c>
      <c r="Q11920" s="2">
        <f>P11920*B11920</f>
        <v>4800</v>
      </c>
      <c r="R11920" s="2">
        <f>(Q11920-O11920)/O11920*100</f>
        <v>31.8797256901706</v>
      </c>
    </row>
    <row r="11921" spans="1:18">
      <c r="A11921" s="2" t="str">
        <f>"中航军B"</f>
        <v>中航军B</v>
      </c>
      <c r="B11921" s="2">
        <v>3000</v>
      </c>
      <c r="C11921" s="2">
        <v>3000</v>
      </c>
      <c r="D11921" s="2" t="str">
        <f>"人民币"</f>
        <v>人民币</v>
      </c>
      <c r="E11921" s="2">
        <v>0.972</v>
      </c>
      <c r="F11921" s="2">
        <v>-62</v>
      </c>
      <c r="G11921" s="2">
        <v>-2.16</v>
      </c>
      <c r="H11921" s="2"/>
      <c r="I11921" s="2">
        <v>2853</v>
      </c>
      <c r="J11921" s="2">
        <v>0.951</v>
      </c>
      <c r="K11921" s="2">
        <v>0</v>
      </c>
      <c r="L11921" s="2">
        <v>0</v>
      </c>
      <c r="M11921" s="2" t="str">
        <f>"150222"</f>
        <v>150222</v>
      </c>
      <c r="N11921" s="2" t="str">
        <f>"0157472516"</f>
        <v>0157472516</v>
      </c>
      <c r="O11921" s="2" t="str">
        <f>"2915.00"</f>
        <v>2915.00</v>
      </c>
      <c r="P11921" s="2">
        <v>1.1</v>
      </c>
      <c r="Q11921" s="2">
        <f>P11921*B11921</f>
        <v>3300</v>
      </c>
      <c r="R11921" s="2">
        <f>(Q11921-O11921)/O11921*100</f>
        <v>13.2075471698113</v>
      </c>
    </row>
    <row r="11922" spans="1:18">
      <c r="A11922" s="2" t="str">
        <f>"华贸物流"</f>
        <v>华贸物流</v>
      </c>
      <c r="B11922" s="2">
        <v>200</v>
      </c>
      <c r="C11922" s="2">
        <v>200</v>
      </c>
      <c r="D11922" s="2" t="str">
        <f>"人民币"</f>
        <v>人民币</v>
      </c>
      <c r="E11922" s="2">
        <v>16.576</v>
      </c>
      <c r="F11922" s="2">
        <v>-473.12</v>
      </c>
      <c r="G11922" s="2">
        <v>-14.27</v>
      </c>
      <c r="H11922" s="2"/>
      <c r="I11922" s="2">
        <v>2842</v>
      </c>
      <c r="J11922" s="2">
        <v>14.21</v>
      </c>
      <c r="K11922" s="2">
        <v>0</v>
      </c>
      <c r="L11922" s="2">
        <v>0</v>
      </c>
      <c r="M11922" s="2" t="str">
        <f>"603128"</f>
        <v>603128</v>
      </c>
      <c r="N11922" s="2" t="str">
        <f t="shared" ref="N11922:N11925" si="3560">"A453612732"</f>
        <v>A453612732</v>
      </c>
      <c r="O11922" s="2" t="str">
        <f>"3315.12"</f>
        <v>3315.12</v>
      </c>
      <c r="P11922" s="2">
        <v>20</v>
      </c>
      <c r="Q11922" s="2">
        <f>P11922*B11922</f>
        <v>4000</v>
      </c>
      <c r="R11922" s="2">
        <f>(Q11922-O11922)/O11922*100</f>
        <v>20.6592823185888</v>
      </c>
    </row>
    <row r="11923" spans="1:18">
      <c r="A11923" s="2" t="str">
        <f>"盛达矿业"</f>
        <v>盛达矿业</v>
      </c>
      <c r="B11923" s="2">
        <v>100</v>
      </c>
      <c r="C11923" s="2">
        <v>100</v>
      </c>
      <c r="D11923" s="2" t="str">
        <f>"人民币"</f>
        <v>人民币</v>
      </c>
      <c r="E11923" s="2">
        <v>38.308</v>
      </c>
      <c r="F11923" s="2">
        <v>-1175.77</v>
      </c>
      <c r="G11923" s="2">
        <v>-30.69</v>
      </c>
      <c r="H11923" s="2"/>
      <c r="I11923" s="2">
        <v>2655</v>
      </c>
      <c r="J11923" s="2">
        <v>26.55</v>
      </c>
      <c r="K11923" s="2">
        <v>0</v>
      </c>
      <c r="L11923" s="2">
        <v>100</v>
      </c>
      <c r="M11923" s="2" t="str">
        <f>"000603"</f>
        <v>000603</v>
      </c>
      <c r="N11923" s="2" t="str">
        <f>"0157472516"</f>
        <v>0157472516</v>
      </c>
      <c r="O11923" s="2" t="str">
        <f>"3830.77"</f>
        <v>3830.77</v>
      </c>
      <c r="P11923" s="2">
        <v>40</v>
      </c>
      <c r="Q11923" s="2">
        <f>P11923*B11923</f>
        <v>4000</v>
      </c>
      <c r="R11923" s="2">
        <f>(Q11923-O11923)/O11923*100</f>
        <v>4.41764971533138</v>
      </c>
    </row>
    <row r="11924" spans="1:18">
      <c r="A11924" s="2" t="str">
        <f>"大众交通"</f>
        <v>大众交通</v>
      </c>
      <c r="B11924" s="2">
        <v>100</v>
      </c>
      <c r="C11924" s="2">
        <v>100</v>
      </c>
      <c r="D11924" s="2" t="str">
        <f>"人民币"</f>
        <v>人民币</v>
      </c>
      <c r="E11924" s="2">
        <v>30.941</v>
      </c>
      <c r="F11924" s="2">
        <v>-1037.13</v>
      </c>
      <c r="G11924" s="2">
        <v>-33.52</v>
      </c>
      <c r="H11924" s="2"/>
      <c r="I11924" s="2">
        <v>2057</v>
      </c>
      <c r="J11924" s="2">
        <v>20.57</v>
      </c>
      <c r="K11924" s="2">
        <v>0</v>
      </c>
      <c r="L11924" s="2">
        <v>0</v>
      </c>
      <c r="M11924" s="2" t="str">
        <f>"600611"</f>
        <v>600611</v>
      </c>
      <c r="N11924" s="2" t="str">
        <f>"A453612732"</f>
        <v>A453612732</v>
      </c>
      <c r="O11924" s="2" t="str">
        <f>"3094.13"</f>
        <v>3094.13</v>
      </c>
      <c r="P11924" s="2">
        <v>28</v>
      </c>
      <c r="Q11924" s="2">
        <f>P11924*B11924</f>
        <v>2800</v>
      </c>
      <c r="R11924" s="2">
        <f>(Q11924-O11924)/O11924*100</f>
        <v>-9.50606470962759</v>
      </c>
    </row>
    <row r="11925" spans="1:18">
      <c r="A11925" s="2" t="str">
        <f>"中国中车"</f>
        <v>中国中车</v>
      </c>
      <c r="B11925" s="2">
        <v>100</v>
      </c>
      <c r="C11925" s="2">
        <v>100</v>
      </c>
      <c r="D11925" s="2" t="str">
        <f>"人民币"</f>
        <v>人民币</v>
      </c>
      <c r="E11925" s="2">
        <v>26.395</v>
      </c>
      <c r="F11925" s="2">
        <v>-631.5</v>
      </c>
      <c r="G11925" s="2">
        <v>-23.92</v>
      </c>
      <c r="H11925" s="2"/>
      <c r="I11925" s="2">
        <v>2008</v>
      </c>
      <c r="J11925" s="2">
        <v>20.08</v>
      </c>
      <c r="K11925" s="2">
        <v>0</v>
      </c>
      <c r="L11925" s="2">
        <v>100</v>
      </c>
      <c r="M11925" s="2" t="str">
        <f>"601766"</f>
        <v>601766</v>
      </c>
      <c r="N11925" s="2" t="str">
        <f>"A453612732"</f>
        <v>A453612732</v>
      </c>
      <c r="O11925" s="2" t="str">
        <f>"2639.50"</f>
        <v>2639.50</v>
      </c>
      <c r="P11925" s="2">
        <v>30</v>
      </c>
      <c r="Q11925" s="2">
        <f>P11925*B11925</f>
        <v>3000</v>
      </c>
      <c r="R11925" s="2">
        <f>(Q11925-O11925)/O11925*100</f>
        <v>13.6578897518469</v>
      </c>
    </row>
    <row r="11926" spans="1:18">
      <c r="A11926" s="2" t="s">
        <v>8</v>
      </c>
      <c r="B11926" s="2" t="s">
        <v>9</v>
      </c>
      <c r="C11926" s="4" t="s">
        <v>10</v>
      </c>
      <c r="D11926" s="4"/>
      <c r="E11926" s="4"/>
      <c r="F11926" s="2"/>
      <c r="G11926" s="2">
        <f>SUM(G11910:G11925)</f>
        <v>-178.38</v>
      </c>
      <c r="H11926" s="2"/>
      <c r="I11926" s="2"/>
      <c r="J11926" s="2"/>
      <c r="K11926" s="2"/>
      <c r="L11926" s="2"/>
      <c r="M11926" s="2"/>
      <c r="N11926" s="2"/>
      <c r="O11926" s="2"/>
      <c r="P11926" s="2"/>
      <c r="Q11926" s="2">
        <f>SUM(Q11910:Q11925)</f>
        <v>134800</v>
      </c>
      <c r="R11926" s="2"/>
    </row>
    <row r="11927" customFormat="1" spans="3:8">
      <c r="C11927" s="5"/>
      <c r="D11927" s="5"/>
      <c r="E11927" s="5"/>
      <c r="H11927" s="6">
        <v>42257</v>
      </c>
    </row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spans="2:18">
      <c r="B11939" s="2" t="str">
        <f>"币种"</f>
        <v>币种</v>
      </c>
      <c r="C11939" s="2" t="str">
        <f>"余额"</f>
        <v>余额</v>
      </c>
      <c r="D11939" s="2" t="str">
        <f>"可用"</f>
        <v>可用</v>
      </c>
      <c r="E11939" s="2" t="str">
        <f>"可取"</f>
        <v>可取</v>
      </c>
      <c r="F11939" s="2" t="str">
        <f>"参考市值"</f>
        <v>参考市值</v>
      </c>
      <c r="G11939" s="2" t="str">
        <f>"资产"</f>
        <v>资产</v>
      </c>
      <c r="H11939" s="2" t="str">
        <f>"盈亏"</f>
        <v>盈亏</v>
      </c>
      <c r="I11939" s="2"/>
      <c r="J11939" s="2"/>
      <c r="K11939" s="2"/>
      <c r="L11939" s="2"/>
      <c r="M11939" s="2"/>
      <c r="N11939" s="2"/>
      <c r="O11939" s="2"/>
      <c r="P11939" s="2"/>
      <c r="Q11939" s="2"/>
      <c r="R11939" s="2"/>
    </row>
    <row r="11940" spans="2:18">
      <c r="B11940" s="2" t="str">
        <f>"人民币"</f>
        <v>人民币</v>
      </c>
      <c r="C11940" s="2" t="str">
        <f>"5508.71"</f>
        <v>5508.71</v>
      </c>
      <c r="D11940" s="2" t="str">
        <f>"138.54"</f>
        <v>138.54</v>
      </c>
      <c r="E11940" s="2" t="str">
        <f>"138.54"</f>
        <v>138.54</v>
      </c>
      <c r="F11940" s="2" t="str">
        <f>"91616.00"</f>
        <v>91616.00</v>
      </c>
      <c r="G11940" s="2" t="str">
        <f>"91754.54"</f>
        <v>91754.54</v>
      </c>
      <c r="H11940" s="2" t="str">
        <f>"-9194.42"</f>
        <v>-9194.42</v>
      </c>
      <c r="I11940" s="2"/>
      <c r="J11940" s="2"/>
      <c r="K11940" s="2"/>
      <c r="L11940" s="2"/>
      <c r="M11940" s="2"/>
      <c r="N11940" s="2"/>
      <c r="O11940" s="2"/>
      <c r="P11940" s="2"/>
      <c r="Q11940" s="2"/>
      <c r="R11940" s="2"/>
    </row>
    <row r="11941" spans="2:18"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  <c r="P11941" s="2"/>
      <c r="Q11941" s="2"/>
      <c r="R11941" s="8"/>
    </row>
    <row r="11942" spans="2:18">
      <c r="B11942" s="2" t="s">
        <v>0</v>
      </c>
      <c r="C11942" s="2" t="str">
        <f>"证券数量"</f>
        <v>证券数量</v>
      </c>
      <c r="D11942" s="2" t="s">
        <v>1</v>
      </c>
      <c r="E11942" s="2" t="str">
        <f>"价格币种"</f>
        <v>价格币种</v>
      </c>
      <c r="F11942" s="2" t="str">
        <f>"成本价"</f>
        <v>成本价</v>
      </c>
      <c r="G11942" s="2" t="str">
        <f>"浮动盈亏"</f>
        <v>浮动盈亏</v>
      </c>
      <c r="H11942" s="2" t="str">
        <f>"盈亏比例(%)"</f>
        <v>盈亏比例(%)</v>
      </c>
      <c r="I11942" s="2" t="str">
        <f>"折算汇率"</f>
        <v>折算汇率</v>
      </c>
      <c r="J11942" s="2" t="str">
        <f>"最新市值"</f>
        <v>最新市值</v>
      </c>
      <c r="K11942" s="2" t="str">
        <f>"当前价"</f>
        <v>当前价</v>
      </c>
      <c r="L11942" s="2" t="str">
        <f>"今买数量"</f>
        <v>今买数量</v>
      </c>
      <c r="M11942" s="2" t="str">
        <f>"今卖数量"</f>
        <v>今卖数量</v>
      </c>
      <c r="N11942" s="2" t="str">
        <f>"证券代码"</f>
        <v>证券代码</v>
      </c>
      <c r="O11942" s="2" t="str">
        <f>"股东代码"</f>
        <v>股东代码</v>
      </c>
      <c r="P11942" s="2" t="str">
        <f>"成本金额"</f>
        <v>成本金额</v>
      </c>
      <c r="Q11942" s="2" t="s">
        <v>2</v>
      </c>
      <c r="R11942" s="2"/>
    </row>
    <row r="11943" spans="2:18">
      <c r="B11943" s="2" t="s">
        <v>4</v>
      </c>
      <c r="C11943" s="9" t="s">
        <v>5</v>
      </c>
      <c r="D11943" s="9" t="s">
        <v>5</v>
      </c>
      <c r="E11943" s="2" t="str">
        <f t="shared" ref="E11943:E11958" si="3561">"人民币"</f>
        <v>人民币</v>
      </c>
      <c r="F11943" s="2">
        <v>19.758</v>
      </c>
      <c r="G11943" s="2">
        <v>-1294.53</v>
      </c>
      <c r="H11943" s="2">
        <v>-8.19</v>
      </c>
      <c r="I11943" s="9" t="s">
        <v>6</v>
      </c>
      <c r="J11943" s="2">
        <v>14512</v>
      </c>
      <c r="K11943" s="2">
        <v>18.14</v>
      </c>
      <c r="L11943" s="2">
        <v>0</v>
      </c>
      <c r="M11943" s="2">
        <v>0</v>
      </c>
      <c r="N11943" s="2" t="str">
        <f>"000936"</f>
        <v>000936</v>
      </c>
      <c r="O11943" s="2" t="str">
        <f t="shared" ref="O11943:O11946" si="3562">"0157472516"</f>
        <v>0157472516</v>
      </c>
      <c r="P11943" s="2" t="str">
        <f>"15806.53"</f>
        <v>15806.53</v>
      </c>
      <c r="Q11943" s="2">
        <v>30</v>
      </c>
      <c r="R11943" s="2">
        <f t="shared" ref="R11943:R11958" si="3563">Q11943*C11943</f>
        <v>24000</v>
      </c>
    </row>
    <row r="11944" spans="2:18">
      <c r="B11944" s="2" t="str">
        <f>"创业板B"</f>
        <v>创业板B</v>
      </c>
      <c r="C11944" s="2">
        <v>10000</v>
      </c>
      <c r="D11944" s="2">
        <v>10000</v>
      </c>
      <c r="E11944" s="2" t="str">
        <f>"人民币"</f>
        <v>人民币</v>
      </c>
      <c r="F11944" s="2">
        <v>1.116</v>
      </c>
      <c r="G11944" s="2">
        <v>-927.5</v>
      </c>
      <c r="H11944" s="2">
        <v>-8.33</v>
      </c>
      <c r="I11944" s="2"/>
      <c r="J11944" s="2">
        <v>10230</v>
      </c>
      <c r="K11944" s="2">
        <v>1.023</v>
      </c>
      <c r="L11944" s="2">
        <v>0</v>
      </c>
      <c r="M11944" s="2">
        <v>0</v>
      </c>
      <c r="N11944" s="2" t="str">
        <f>"150153"</f>
        <v>150153</v>
      </c>
      <c r="O11944" s="2" t="str">
        <f>"0157472516"</f>
        <v>0157472516</v>
      </c>
      <c r="P11944" s="2" t="str">
        <f>"11157.50"</f>
        <v>11157.50</v>
      </c>
      <c r="Q11944" s="2">
        <v>1.3</v>
      </c>
      <c r="R11944" s="2">
        <f>Q11944*C11944</f>
        <v>13000</v>
      </c>
    </row>
    <row r="11945" spans="2:18">
      <c r="B11945" s="2" t="s">
        <v>7</v>
      </c>
      <c r="C11945" s="2">
        <v>600</v>
      </c>
      <c r="D11945" s="2">
        <v>600</v>
      </c>
      <c r="E11945" s="2" t="str">
        <f>"人民币"</f>
        <v>人民币</v>
      </c>
      <c r="F11945" s="2">
        <v>17.548</v>
      </c>
      <c r="G11945" s="2">
        <v>-310.88</v>
      </c>
      <c r="H11945" s="2">
        <v>-2.95</v>
      </c>
      <c r="I11945" s="2"/>
      <c r="J11945" s="2">
        <v>10218</v>
      </c>
      <c r="K11945" s="2">
        <v>17.03</v>
      </c>
      <c r="L11945" s="2">
        <v>0</v>
      </c>
      <c r="M11945" s="2">
        <v>0</v>
      </c>
      <c r="N11945" s="2" t="str">
        <f>"600008"</f>
        <v>600008</v>
      </c>
      <c r="O11945" s="2" t="str">
        <f t="shared" ref="O11945:O11948" si="3564">"A453612732"</f>
        <v>A453612732</v>
      </c>
      <c r="P11945" s="2" t="str">
        <f>"10528.88"</f>
        <v>10528.88</v>
      </c>
      <c r="Q11945" s="2">
        <v>25</v>
      </c>
      <c r="R11945" s="2">
        <f>Q11945*C11945</f>
        <v>15000</v>
      </c>
    </row>
    <row r="11946" spans="2:18">
      <c r="B11946" s="2" t="str">
        <f>"华英农业"</f>
        <v>华英农业</v>
      </c>
      <c r="C11946" s="2">
        <v>600</v>
      </c>
      <c r="D11946" s="2">
        <v>300</v>
      </c>
      <c r="E11946" s="2" t="str">
        <f>"人民币"</f>
        <v>人民币</v>
      </c>
      <c r="F11946" s="2">
        <v>14.948</v>
      </c>
      <c r="G11946" s="2">
        <v>-418.66</v>
      </c>
      <c r="H11946" s="2">
        <v>-4.67</v>
      </c>
      <c r="I11946" s="2"/>
      <c r="J11946" s="2">
        <v>8550</v>
      </c>
      <c r="K11946" s="2">
        <v>14.25</v>
      </c>
      <c r="L11946" s="2">
        <v>300</v>
      </c>
      <c r="M11946" s="2">
        <v>0</v>
      </c>
      <c r="N11946" s="2" t="str">
        <f>"002321"</f>
        <v>002321</v>
      </c>
      <c r="O11946" s="2" t="str">
        <f>"0157472516"</f>
        <v>0157472516</v>
      </c>
      <c r="P11946" s="2" t="str">
        <f>"8968.66"</f>
        <v>8968.66</v>
      </c>
      <c r="Q11946" s="2">
        <v>25</v>
      </c>
      <c r="R11946" s="2">
        <f>Q11946*C11946</f>
        <v>15000</v>
      </c>
    </row>
    <row r="11947" spans="2:18">
      <c r="B11947" s="2" t="str">
        <f>"*ST阳化"</f>
        <v>*ST阳化</v>
      </c>
      <c r="C11947" s="2">
        <v>900</v>
      </c>
      <c r="D11947" s="2">
        <v>600</v>
      </c>
      <c r="E11947" s="2" t="str">
        <f>"人民币"</f>
        <v>人民币</v>
      </c>
      <c r="F11947" s="2">
        <v>7.599</v>
      </c>
      <c r="G11947" s="2">
        <v>-80.2</v>
      </c>
      <c r="H11947" s="2">
        <v>-1.17</v>
      </c>
      <c r="I11947" s="2"/>
      <c r="J11947" s="2">
        <v>6759</v>
      </c>
      <c r="K11947" s="2">
        <v>7.51</v>
      </c>
      <c r="L11947" s="2">
        <v>300</v>
      </c>
      <c r="M11947" s="2">
        <v>0</v>
      </c>
      <c r="N11947" s="2" t="str">
        <f>"600691"</f>
        <v>600691</v>
      </c>
      <c r="O11947" s="2" t="str">
        <f>"A453612732"</f>
        <v>A453612732</v>
      </c>
      <c r="P11947" s="2" t="str">
        <f>"6839.20"</f>
        <v>6839.20</v>
      </c>
      <c r="Q11947" s="2">
        <v>11</v>
      </c>
      <c r="R11947" s="2">
        <f>Q11947*C11947</f>
        <v>9900</v>
      </c>
    </row>
    <row r="11948" spans="2:18">
      <c r="B11948" s="2" t="str">
        <f>"雪峰科技"</f>
        <v>雪峰科技</v>
      </c>
      <c r="C11948" s="2">
        <v>200</v>
      </c>
      <c r="D11948" s="2">
        <v>100</v>
      </c>
      <c r="E11948" s="2" t="str">
        <f>"人民币"</f>
        <v>人民币</v>
      </c>
      <c r="F11948" s="2">
        <v>37.898</v>
      </c>
      <c r="G11948" s="2">
        <v>-1239.59</v>
      </c>
      <c r="H11948" s="2">
        <v>-16.35</v>
      </c>
      <c r="I11948" s="2"/>
      <c r="J11948" s="2">
        <v>6340</v>
      </c>
      <c r="K11948" s="2">
        <v>31.7</v>
      </c>
      <c r="L11948" s="2">
        <v>100</v>
      </c>
      <c r="M11948" s="2">
        <v>0</v>
      </c>
      <c r="N11948" s="2" t="str">
        <f>"603227"</f>
        <v>603227</v>
      </c>
      <c r="O11948" s="2" t="str">
        <f>"A453612732"</f>
        <v>A453612732</v>
      </c>
      <c r="P11948" s="2" t="str">
        <f>"7579.59"</f>
        <v>7579.59</v>
      </c>
      <c r="Q11948" s="2">
        <v>42</v>
      </c>
      <c r="R11948" s="2">
        <f>Q11948*C11948</f>
        <v>8400</v>
      </c>
    </row>
    <row r="11949" spans="2:18">
      <c r="B11949" s="2" t="str">
        <f>"三花股份"</f>
        <v>三花股份</v>
      </c>
      <c r="C11949" s="2">
        <v>400</v>
      </c>
      <c r="D11949" s="2">
        <v>400</v>
      </c>
      <c r="E11949" s="2" t="str">
        <f>"人民币"</f>
        <v>人民币</v>
      </c>
      <c r="F11949" s="2">
        <v>13.737</v>
      </c>
      <c r="G11949" s="2">
        <v>69.25</v>
      </c>
      <c r="H11949" s="2">
        <v>1.26</v>
      </c>
      <c r="I11949" s="2"/>
      <c r="J11949" s="2">
        <v>5564</v>
      </c>
      <c r="K11949" s="2">
        <v>13.91</v>
      </c>
      <c r="L11949" s="2">
        <v>0</v>
      </c>
      <c r="M11949" s="2">
        <v>0</v>
      </c>
      <c r="N11949" s="2" t="str">
        <f>"002050"</f>
        <v>002050</v>
      </c>
      <c r="O11949" s="2" t="str">
        <f t="shared" ref="O11949:O11954" si="3565">"0157472516"</f>
        <v>0157472516</v>
      </c>
      <c r="P11949" s="2" t="str">
        <f>"5494.75"</f>
        <v>5494.75</v>
      </c>
      <c r="Q11949" s="2">
        <v>20</v>
      </c>
      <c r="R11949" s="2">
        <f>Q11949*C11949</f>
        <v>8000</v>
      </c>
    </row>
    <row r="11950" spans="2:18">
      <c r="B11950" s="2" t="str">
        <f>"农 产 品"</f>
        <v>农 产 品</v>
      </c>
      <c r="C11950" s="2">
        <v>200</v>
      </c>
      <c r="D11950" s="2">
        <v>200</v>
      </c>
      <c r="E11950" s="2" t="str">
        <f>"人民币"</f>
        <v>人民币</v>
      </c>
      <c r="F11950" s="2">
        <v>25.665</v>
      </c>
      <c r="G11950" s="2">
        <v>-601</v>
      </c>
      <c r="H11950" s="2">
        <v>-11.71</v>
      </c>
      <c r="I11950" s="2"/>
      <c r="J11950" s="2">
        <v>4532</v>
      </c>
      <c r="K11950" s="2">
        <v>22.66</v>
      </c>
      <c r="L11950" s="2">
        <v>0</v>
      </c>
      <c r="M11950" s="2">
        <v>0</v>
      </c>
      <c r="N11950" s="2" t="str">
        <f>"000061"</f>
        <v>000061</v>
      </c>
      <c r="O11950" s="2" t="str">
        <f>"0157472516"</f>
        <v>0157472516</v>
      </c>
      <c r="P11950" s="2" t="str">
        <f>"5133.00"</f>
        <v>5133.00</v>
      </c>
      <c r="Q11950" s="2">
        <v>35</v>
      </c>
      <c r="R11950" s="2">
        <f>Q11950*C11950</f>
        <v>7000</v>
      </c>
    </row>
    <row r="11951" spans="2:18">
      <c r="B11951" s="2" t="str">
        <f>"北京城建"</f>
        <v>北京城建</v>
      </c>
      <c r="C11951" s="2">
        <v>200</v>
      </c>
      <c r="D11951" s="2">
        <v>200</v>
      </c>
      <c r="E11951" s="2" t="str">
        <f>"人民币"</f>
        <v>人民币</v>
      </c>
      <c r="F11951" s="2">
        <v>24.605</v>
      </c>
      <c r="G11951" s="2">
        <v>-394.99</v>
      </c>
      <c r="H11951" s="2">
        <v>-8.03</v>
      </c>
      <c r="I11951" s="2"/>
      <c r="J11951" s="2">
        <v>4526</v>
      </c>
      <c r="K11951" s="2">
        <v>22.63</v>
      </c>
      <c r="L11951" s="2">
        <v>0</v>
      </c>
      <c r="M11951" s="2">
        <v>0</v>
      </c>
      <c r="N11951" s="2" t="str">
        <f>"600266"</f>
        <v>600266</v>
      </c>
      <c r="O11951" s="2" t="str">
        <f t="shared" ref="O11951:O11953" si="3566">"A453612732"</f>
        <v>A453612732</v>
      </c>
      <c r="P11951" s="2" t="str">
        <f>"4920.99"</f>
        <v>4920.99</v>
      </c>
      <c r="Q11951" s="2">
        <v>28</v>
      </c>
      <c r="R11951" s="2">
        <f>Q11951*C11951</f>
        <v>5600</v>
      </c>
    </row>
    <row r="11952" spans="2:18">
      <c r="B11952" s="2" t="str">
        <f>"上汽集团"</f>
        <v>上汽集团</v>
      </c>
      <c r="C11952" s="2">
        <v>200</v>
      </c>
      <c r="D11952" s="2">
        <v>200</v>
      </c>
      <c r="E11952" s="2" t="str">
        <f>"人民币"</f>
        <v>人民币</v>
      </c>
      <c r="F11952" s="2">
        <v>24.736</v>
      </c>
      <c r="G11952" s="2">
        <v>-449.12</v>
      </c>
      <c r="H11952" s="2">
        <v>-9.08</v>
      </c>
      <c r="I11952" s="2"/>
      <c r="J11952" s="2">
        <v>4498</v>
      </c>
      <c r="K11952" s="2">
        <v>22.49</v>
      </c>
      <c r="L11952" s="2">
        <v>0</v>
      </c>
      <c r="M11952" s="2">
        <v>0</v>
      </c>
      <c r="N11952" s="2" t="str">
        <f>"600104"</f>
        <v>600104</v>
      </c>
      <c r="O11952" s="2" t="str">
        <f>"A453612732"</f>
        <v>A453612732</v>
      </c>
      <c r="P11952" s="2" t="str">
        <f>"4947.12"</f>
        <v>4947.12</v>
      </c>
      <c r="Q11952" s="2">
        <v>35</v>
      </c>
      <c r="R11952" s="2">
        <f>Q11952*C11952</f>
        <v>7000</v>
      </c>
    </row>
    <row r="11953" spans="2:18">
      <c r="B11953" s="2" t="str">
        <f>"中海集运"</f>
        <v>中海集运</v>
      </c>
      <c r="C11953" s="2">
        <v>400</v>
      </c>
      <c r="D11953" s="2">
        <v>400</v>
      </c>
      <c r="E11953" s="2" t="str">
        <f>"人民币"</f>
        <v>人民币</v>
      </c>
      <c r="F11953" s="2">
        <v>9.099</v>
      </c>
      <c r="G11953" s="2">
        <v>-167.68</v>
      </c>
      <c r="H11953" s="2">
        <v>-4.6</v>
      </c>
      <c r="I11953" s="2"/>
      <c r="J11953" s="2">
        <v>3472</v>
      </c>
      <c r="K11953" s="2">
        <v>8.68</v>
      </c>
      <c r="L11953" s="2">
        <v>0</v>
      </c>
      <c r="M11953" s="2">
        <v>0</v>
      </c>
      <c r="N11953" s="2" t="str">
        <f>"601866"</f>
        <v>601866</v>
      </c>
      <c r="O11953" s="2" t="str">
        <f>"A453612732"</f>
        <v>A453612732</v>
      </c>
      <c r="P11953" s="2" t="str">
        <f>"3639.68"</f>
        <v>3639.68</v>
      </c>
      <c r="Q11953" s="2">
        <v>12</v>
      </c>
      <c r="R11953" s="2">
        <f>Q11953*C11953</f>
        <v>4800</v>
      </c>
    </row>
    <row r="11954" spans="2:18">
      <c r="B11954" s="2" t="str">
        <f>"中航军B"</f>
        <v>中航军B</v>
      </c>
      <c r="C11954" s="2">
        <v>3000</v>
      </c>
      <c r="D11954" s="2">
        <v>3000</v>
      </c>
      <c r="E11954" s="2" t="str">
        <f>"人民币"</f>
        <v>人民币</v>
      </c>
      <c r="F11954" s="2">
        <v>0.972</v>
      </c>
      <c r="G11954" s="2">
        <v>-62</v>
      </c>
      <c r="H11954" s="2">
        <v>-2.16</v>
      </c>
      <c r="I11954" s="2"/>
      <c r="J11954" s="2">
        <v>2853</v>
      </c>
      <c r="K11954" s="2">
        <v>0.951</v>
      </c>
      <c r="L11954" s="2">
        <v>0</v>
      </c>
      <c r="M11954" s="2">
        <v>0</v>
      </c>
      <c r="N11954" s="2" t="str">
        <f>"150222"</f>
        <v>150222</v>
      </c>
      <c r="O11954" s="2" t="str">
        <f>"0157472516"</f>
        <v>0157472516</v>
      </c>
      <c r="P11954" s="2" t="str">
        <f>"2915.00"</f>
        <v>2915.00</v>
      </c>
      <c r="Q11954" s="2">
        <v>1.1</v>
      </c>
      <c r="R11954" s="2">
        <f>Q11954*C11954</f>
        <v>3300</v>
      </c>
    </row>
    <row r="11955" spans="2:18">
      <c r="B11955" s="2" t="str">
        <f>"华贸物流"</f>
        <v>华贸物流</v>
      </c>
      <c r="C11955" s="2">
        <v>200</v>
      </c>
      <c r="D11955" s="2">
        <v>200</v>
      </c>
      <c r="E11955" s="2" t="str">
        <f>"人民币"</f>
        <v>人民币</v>
      </c>
      <c r="F11955" s="2">
        <v>16.576</v>
      </c>
      <c r="G11955" s="2">
        <v>-473.12</v>
      </c>
      <c r="H11955" s="2">
        <v>-14.27</v>
      </c>
      <c r="I11955" s="2"/>
      <c r="J11955" s="2">
        <v>2842</v>
      </c>
      <c r="K11955" s="2">
        <v>14.21</v>
      </c>
      <c r="L11955" s="2">
        <v>0</v>
      </c>
      <c r="M11955" s="2">
        <v>0</v>
      </c>
      <c r="N11955" s="2" t="str">
        <f>"603128"</f>
        <v>603128</v>
      </c>
      <c r="O11955" s="2" t="str">
        <f t="shared" ref="O11955:O11958" si="3567">"A453612732"</f>
        <v>A453612732</v>
      </c>
      <c r="P11955" s="2" t="str">
        <f>"3315.12"</f>
        <v>3315.12</v>
      </c>
      <c r="Q11955" s="2">
        <v>20</v>
      </c>
      <c r="R11955" s="2">
        <f>Q11955*C11955</f>
        <v>4000</v>
      </c>
    </row>
    <row r="11956" spans="2:18">
      <c r="B11956" s="2" t="str">
        <f>"盛达矿业"</f>
        <v>盛达矿业</v>
      </c>
      <c r="C11956" s="2">
        <v>100</v>
      </c>
      <c r="D11956" s="2">
        <v>100</v>
      </c>
      <c r="E11956" s="2" t="str">
        <f>"人民币"</f>
        <v>人民币</v>
      </c>
      <c r="F11956" s="2">
        <v>38.308</v>
      </c>
      <c r="G11956" s="2">
        <v>-1175.77</v>
      </c>
      <c r="H11956" s="2">
        <v>-30.69</v>
      </c>
      <c r="I11956" s="2"/>
      <c r="J11956" s="2">
        <v>2655</v>
      </c>
      <c r="K11956" s="2">
        <v>26.55</v>
      </c>
      <c r="L11956" s="2">
        <v>0</v>
      </c>
      <c r="M11956" s="2">
        <v>100</v>
      </c>
      <c r="N11956" s="2" t="str">
        <f>"000603"</f>
        <v>000603</v>
      </c>
      <c r="O11956" s="2" t="str">
        <f>"0157472516"</f>
        <v>0157472516</v>
      </c>
      <c r="P11956" s="2" t="str">
        <f>"3830.77"</f>
        <v>3830.77</v>
      </c>
      <c r="Q11956" s="2">
        <v>40</v>
      </c>
      <c r="R11956" s="2">
        <f>Q11956*C11956</f>
        <v>4000</v>
      </c>
    </row>
    <row r="11957" spans="2:18">
      <c r="B11957" s="2" t="str">
        <f>"大众交通"</f>
        <v>大众交通</v>
      </c>
      <c r="C11957" s="2">
        <v>100</v>
      </c>
      <c r="D11957" s="2">
        <v>100</v>
      </c>
      <c r="E11957" s="2" t="str">
        <f>"人民币"</f>
        <v>人民币</v>
      </c>
      <c r="F11957" s="2">
        <v>30.941</v>
      </c>
      <c r="G11957" s="2">
        <v>-1037.13</v>
      </c>
      <c r="H11957" s="2">
        <v>-33.52</v>
      </c>
      <c r="I11957" s="2"/>
      <c r="J11957" s="2">
        <v>2057</v>
      </c>
      <c r="K11957" s="2">
        <v>20.57</v>
      </c>
      <c r="L11957" s="2">
        <v>0</v>
      </c>
      <c r="M11957" s="2">
        <v>0</v>
      </c>
      <c r="N11957" s="2" t="str">
        <f>"600611"</f>
        <v>600611</v>
      </c>
      <c r="O11957" s="2" t="str">
        <f>"A453612732"</f>
        <v>A453612732</v>
      </c>
      <c r="P11957" s="2" t="str">
        <f>"3094.13"</f>
        <v>3094.13</v>
      </c>
      <c r="Q11957" s="2">
        <v>28</v>
      </c>
      <c r="R11957" s="2">
        <f>Q11957*C11957</f>
        <v>2800</v>
      </c>
    </row>
    <row r="11958" spans="2:18">
      <c r="B11958" s="2" t="str">
        <f>"中国中车"</f>
        <v>中国中车</v>
      </c>
      <c r="C11958" s="2">
        <v>100</v>
      </c>
      <c r="D11958" s="2">
        <v>100</v>
      </c>
      <c r="E11958" s="2" t="str">
        <f>"人民币"</f>
        <v>人民币</v>
      </c>
      <c r="F11958" s="2">
        <v>26.395</v>
      </c>
      <c r="G11958" s="2">
        <v>-631.5</v>
      </c>
      <c r="H11958" s="2">
        <v>-23.92</v>
      </c>
      <c r="I11958" s="2"/>
      <c r="J11958" s="2">
        <v>2008</v>
      </c>
      <c r="K11958" s="2">
        <v>20.08</v>
      </c>
      <c r="L11958" s="2">
        <v>0</v>
      </c>
      <c r="M11958" s="2">
        <v>100</v>
      </c>
      <c r="N11958" s="2" t="str">
        <f>"601766"</f>
        <v>601766</v>
      </c>
      <c r="O11958" s="2" t="str">
        <f>"A453612732"</f>
        <v>A453612732</v>
      </c>
      <c r="P11958" s="2" t="str">
        <f>"2639.50"</f>
        <v>2639.50</v>
      </c>
      <c r="Q11958" s="2">
        <v>30</v>
      </c>
      <c r="R11958" s="2">
        <f>Q11958*C11958</f>
        <v>3000</v>
      </c>
    </row>
    <row r="11959" spans="2:18">
      <c r="B11959" s="2" t="s">
        <v>8</v>
      </c>
      <c r="C11959" s="2" t="s">
        <v>9</v>
      </c>
      <c r="D11959" s="4" t="s">
        <v>10</v>
      </c>
      <c r="E11959" s="4"/>
      <c r="F11959" s="4"/>
      <c r="G11959" s="2"/>
      <c r="H11959" s="2">
        <f>SUM(H11943:H11958)</f>
        <v>-178.38</v>
      </c>
      <c r="I11959" s="2"/>
      <c r="J11959" s="2"/>
      <c r="K11959" s="2"/>
      <c r="L11959" s="2"/>
      <c r="M11959" s="2"/>
      <c r="N11959" s="2"/>
      <c r="O11959" s="2"/>
      <c r="P11959" s="2"/>
      <c r="Q11959" s="2"/>
      <c r="R11959" s="2">
        <f>SUM(R11943:R11958)</f>
        <v>134800</v>
      </c>
    </row>
    <row r="11960" customFormat="1" spans="4:9">
      <c r="D11960" s="5"/>
      <c r="E11960" s="5"/>
      <c r="F11960" s="5"/>
      <c r="I11960" s="6">
        <v>42257</v>
      </c>
    </row>
    <row r="11961" customFormat="1" spans="11:11">
      <c r="K11961" s="6">
        <f>I11960+1</f>
        <v>42258</v>
      </c>
    </row>
    <row r="11962" customFormat="1" spans="3:12">
      <c r="C11962" t="s">
        <v>11</v>
      </c>
      <c r="L11962" s="7">
        <f ca="1">NOW()</f>
        <v>42259.9654398148</v>
      </c>
    </row>
    <row r="11963" customFormat="1" spans="10:10">
      <c r="J11963" t="e">
        <f>E11955+1</f>
        <v>#VALUE!</v>
      </c>
    </row>
    <row r="11964" customFormat="1" spans="7:7">
      <c r="G11964" t="s">
        <v>12</v>
      </c>
    </row>
    <row r="11965" customFormat="1" spans="6:6">
      <c r="F11965" t="s">
        <v>13</v>
      </c>
    </row>
    <row r="11966" spans="1:17">
      <c r="A11966" s="2" t="str">
        <f>"币种"</f>
        <v>币种</v>
      </c>
      <c r="B11966" s="2" t="str">
        <f>"余额"</f>
        <v>余额</v>
      </c>
      <c r="C11966" s="2" t="str">
        <f>"可用"</f>
        <v>可用</v>
      </c>
      <c r="D11966" s="2" t="str">
        <f>"可取"</f>
        <v>可取</v>
      </c>
      <c r="E11966" s="2" t="str">
        <f>"参考市值"</f>
        <v>参考市值</v>
      </c>
      <c r="F11966" s="2" t="str">
        <f>"资产"</f>
        <v>资产</v>
      </c>
      <c r="G11966" s="2" t="str">
        <f>"盈亏"</f>
        <v>盈亏</v>
      </c>
      <c r="H11966" s="2"/>
      <c r="I11966" s="2"/>
      <c r="J11966" s="2"/>
      <c r="K11966" s="2"/>
      <c r="L11966" s="2"/>
      <c r="M11966" s="2"/>
      <c r="N11966" s="2"/>
      <c r="O11966" s="2"/>
      <c r="P11966" s="2"/>
      <c r="Q11966" s="2"/>
    </row>
    <row r="11967" spans="1:17">
      <c r="A11967" s="2" t="str">
        <f>"人民币"</f>
        <v>人民币</v>
      </c>
      <c r="B11967" s="2" t="str">
        <f>"5508.71"</f>
        <v>5508.71</v>
      </c>
      <c r="C11967" s="2" t="str">
        <f>"138.54"</f>
        <v>138.54</v>
      </c>
      <c r="D11967" s="2" t="str">
        <f>"138.54"</f>
        <v>138.54</v>
      </c>
      <c r="E11967" s="2" t="str">
        <f>"91616.00"</f>
        <v>91616.00</v>
      </c>
      <c r="F11967" s="2" t="str">
        <f>"91754.54"</f>
        <v>91754.54</v>
      </c>
      <c r="G11967" s="2" t="str">
        <f>"-9194.42"</f>
        <v>-9194.42</v>
      </c>
      <c r="H11967" s="2"/>
      <c r="I11967" s="2"/>
      <c r="J11967" s="2"/>
      <c r="K11967" s="2"/>
      <c r="L11967" s="2"/>
      <c r="M11967" s="2"/>
      <c r="N11967" s="2"/>
      <c r="O11967" s="2"/>
      <c r="P11967" s="2"/>
      <c r="Q11967" s="2"/>
    </row>
    <row r="11968" spans="1:17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  <c r="O11968" s="2"/>
      <c r="P11968" s="2"/>
      <c r="Q11968" s="8"/>
    </row>
    <row r="11969" spans="1:18">
      <c r="A11969" s="2" t="s">
        <v>0</v>
      </c>
      <c r="B11969" s="2" t="str">
        <f>"证券数量"</f>
        <v>证券数量</v>
      </c>
      <c r="C11969" s="2" t="s">
        <v>1</v>
      </c>
      <c r="D11969" s="2" t="str">
        <f>"价格币种"</f>
        <v>价格币种</v>
      </c>
      <c r="E11969" s="2" t="str">
        <f>"成本价"</f>
        <v>成本价</v>
      </c>
      <c r="F11969" s="2" t="str">
        <f>"浮动盈亏"</f>
        <v>浮动盈亏</v>
      </c>
      <c r="G11969" s="2" t="str">
        <f>"盈亏比例(%)"</f>
        <v>盈亏比例(%)</v>
      </c>
      <c r="H11969" s="2" t="str">
        <f>"折算汇率"</f>
        <v>折算汇率</v>
      </c>
      <c r="I11969" s="2" t="str">
        <f>"最新市值"</f>
        <v>最新市值</v>
      </c>
      <c r="J11969" s="2" t="str">
        <f>"当前价"</f>
        <v>当前价</v>
      </c>
      <c r="K11969" s="2" t="str">
        <f>"今买数量"</f>
        <v>今买数量</v>
      </c>
      <c r="L11969" s="2" t="str">
        <f>"今卖数量"</f>
        <v>今卖数量</v>
      </c>
      <c r="M11969" s="2" t="str">
        <f>"证券代码"</f>
        <v>证券代码</v>
      </c>
      <c r="N11969" s="2" t="str">
        <f>"股东代码"</f>
        <v>股东代码</v>
      </c>
      <c r="O11969" s="2" t="str">
        <f>"成本金额"</f>
        <v>成本金额</v>
      </c>
      <c r="P11969" s="2" t="s">
        <v>2</v>
      </c>
      <c r="Q11969" s="2"/>
      <c r="R11969" s="2" t="s">
        <v>3</v>
      </c>
    </row>
    <row r="11970" spans="1:18">
      <c r="A11970" s="2" t="s">
        <v>4</v>
      </c>
      <c r="B11970" s="9" t="s">
        <v>5</v>
      </c>
      <c r="C11970" s="9" t="s">
        <v>5</v>
      </c>
      <c r="D11970" s="2" t="str">
        <f t="shared" ref="D11970:D11985" si="3568">"人民币"</f>
        <v>人民币</v>
      </c>
      <c r="E11970" s="2">
        <v>19.758</v>
      </c>
      <c r="F11970" s="2">
        <v>-1294.53</v>
      </c>
      <c r="G11970" s="2">
        <v>-8.19</v>
      </c>
      <c r="H11970" s="9" t="s">
        <v>6</v>
      </c>
      <c r="I11970" s="2">
        <v>14512</v>
      </c>
      <c r="J11970" s="2">
        <v>18.14</v>
      </c>
      <c r="K11970" s="2">
        <v>0</v>
      </c>
      <c r="L11970" s="2">
        <v>0</v>
      </c>
      <c r="M11970" s="2" t="str">
        <f>"000936"</f>
        <v>000936</v>
      </c>
      <c r="N11970" s="2" t="str">
        <f t="shared" ref="N11970:N11973" si="3569">"0157472516"</f>
        <v>0157472516</v>
      </c>
      <c r="O11970" s="2" t="str">
        <f>"15806.53"</f>
        <v>15806.53</v>
      </c>
      <c r="P11970" s="2">
        <v>30</v>
      </c>
      <c r="Q11970" s="2">
        <f t="shared" ref="Q11970:Q11985" si="3570">P11970*B11970</f>
        <v>24000</v>
      </c>
      <c r="R11970" s="2">
        <f t="shared" ref="R11970:R11985" si="3571">(Q11970-O11970)/O11970*100</f>
        <v>51.835981711356</v>
      </c>
    </row>
    <row r="11971" spans="1:18">
      <c r="A11971" s="2" t="str">
        <f>"创业板B"</f>
        <v>创业板B</v>
      </c>
      <c r="B11971" s="2">
        <v>10000</v>
      </c>
      <c r="C11971" s="2">
        <v>10000</v>
      </c>
      <c r="D11971" s="2" t="str">
        <f>"人民币"</f>
        <v>人民币</v>
      </c>
      <c r="E11971" s="2">
        <v>1.116</v>
      </c>
      <c r="F11971" s="2">
        <v>-927.5</v>
      </c>
      <c r="G11971" s="2">
        <v>-8.33</v>
      </c>
      <c r="H11971" s="2"/>
      <c r="I11971" s="2">
        <v>10230</v>
      </c>
      <c r="J11971" s="2">
        <v>1.023</v>
      </c>
      <c r="K11971" s="2">
        <v>0</v>
      </c>
      <c r="L11971" s="2">
        <v>0</v>
      </c>
      <c r="M11971" s="2" t="str">
        <f>"150153"</f>
        <v>150153</v>
      </c>
      <c r="N11971" s="2" t="str">
        <f>"0157472516"</f>
        <v>0157472516</v>
      </c>
      <c r="O11971" s="2" t="str">
        <f>"11157.50"</f>
        <v>11157.50</v>
      </c>
      <c r="P11971" s="2">
        <v>1.3</v>
      </c>
      <c r="Q11971" s="2">
        <f>P11971*B11971</f>
        <v>13000</v>
      </c>
      <c r="R11971" s="2">
        <f>(Q11971-O11971)/O11971*100</f>
        <v>16.5135559041004</v>
      </c>
    </row>
    <row r="11972" spans="1:18">
      <c r="A11972" s="2" t="s">
        <v>7</v>
      </c>
      <c r="B11972" s="2">
        <v>600</v>
      </c>
      <c r="C11972" s="2">
        <v>600</v>
      </c>
      <c r="D11972" s="2" t="str">
        <f>"人民币"</f>
        <v>人民币</v>
      </c>
      <c r="E11972" s="2">
        <v>17.548</v>
      </c>
      <c r="F11972" s="2">
        <v>-310.88</v>
      </c>
      <c r="G11972" s="2">
        <v>-2.95</v>
      </c>
      <c r="H11972" s="2"/>
      <c r="I11972" s="2">
        <v>10218</v>
      </c>
      <c r="J11972" s="2">
        <v>17.03</v>
      </c>
      <c r="K11972" s="2">
        <v>0</v>
      </c>
      <c r="L11972" s="2">
        <v>0</v>
      </c>
      <c r="M11972" s="2" t="str">
        <f>"600008"</f>
        <v>600008</v>
      </c>
      <c r="N11972" s="2" t="str">
        <f t="shared" ref="N11972:N11975" si="3572">"A453612732"</f>
        <v>A453612732</v>
      </c>
      <c r="O11972" s="2" t="str">
        <f>"10528.88"</f>
        <v>10528.88</v>
      </c>
      <c r="P11972" s="2">
        <v>25</v>
      </c>
      <c r="Q11972" s="2">
        <f>P11972*B11972</f>
        <v>15000</v>
      </c>
      <c r="R11972" s="2">
        <f>(Q11972-O11972)/O11972*100</f>
        <v>42.4652954540274</v>
      </c>
    </row>
    <row r="11973" spans="1:18">
      <c r="A11973" s="2" t="str">
        <f>"华英农业"</f>
        <v>华英农业</v>
      </c>
      <c r="B11973" s="2">
        <v>600</v>
      </c>
      <c r="C11973" s="2">
        <v>300</v>
      </c>
      <c r="D11973" s="2" t="str">
        <f>"人民币"</f>
        <v>人民币</v>
      </c>
      <c r="E11973" s="2">
        <v>14.948</v>
      </c>
      <c r="F11973" s="2">
        <v>-418.66</v>
      </c>
      <c r="G11973" s="2">
        <v>-4.67</v>
      </c>
      <c r="H11973" s="2"/>
      <c r="I11973" s="2">
        <v>8550</v>
      </c>
      <c r="J11973" s="2">
        <v>14.25</v>
      </c>
      <c r="K11973" s="2">
        <v>300</v>
      </c>
      <c r="L11973" s="2">
        <v>0</v>
      </c>
      <c r="M11973" s="2" t="str">
        <f>"002321"</f>
        <v>002321</v>
      </c>
      <c r="N11973" s="2" t="str">
        <f>"0157472516"</f>
        <v>0157472516</v>
      </c>
      <c r="O11973" s="2" t="str">
        <f>"8968.66"</f>
        <v>8968.66</v>
      </c>
      <c r="P11973" s="2">
        <v>25</v>
      </c>
      <c r="Q11973" s="2">
        <f>P11973*B11973</f>
        <v>15000</v>
      </c>
      <c r="R11973" s="2">
        <f>(Q11973-O11973)/O11973*100</f>
        <v>67.2490650777262</v>
      </c>
    </row>
    <row r="11974" spans="1:18">
      <c r="A11974" s="2" t="str">
        <f>"*ST阳化"</f>
        <v>*ST阳化</v>
      </c>
      <c r="B11974" s="2">
        <v>900</v>
      </c>
      <c r="C11974" s="2">
        <v>600</v>
      </c>
      <c r="D11974" s="2" t="str">
        <f>"人民币"</f>
        <v>人民币</v>
      </c>
      <c r="E11974" s="2">
        <v>7.599</v>
      </c>
      <c r="F11974" s="2">
        <v>-80.2</v>
      </c>
      <c r="G11974" s="2">
        <v>-1.17</v>
      </c>
      <c r="H11974" s="2"/>
      <c r="I11974" s="2">
        <v>6759</v>
      </c>
      <c r="J11974" s="2">
        <v>7.51</v>
      </c>
      <c r="K11974" s="2">
        <v>300</v>
      </c>
      <c r="L11974" s="2">
        <v>0</v>
      </c>
      <c r="M11974" s="2" t="str">
        <f>"600691"</f>
        <v>600691</v>
      </c>
      <c r="N11974" s="2" t="str">
        <f>"A453612732"</f>
        <v>A453612732</v>
      </c>
      <c r="O11974" s="2" t="str">
        <f>"6839.20"</f>
        <v>6839.20</v>
      </c>
      <c r="P11974" s="2">
        <v>11</v>
      </c>
      <c r="Q11974" s="2">
        <f>P11974*B11974</f>
        <v>9900</v>
      </c>
      <c r="R11974" s="2">
        <f>(Q11974-O11974)/O11974*100</f>
        <v>44.7537723710376</v>
      </c>
    </row>
    <row r="11975" spans="1:18">
      <c r="A11975" s="2" t="str">
        <f>"雪峰科技"</f>
        <v>雪峰科技</v>
      </c>
      <c r="B11975" s="2">
        <v>200</v>
      </c>
      <c r="C11975" s="2">
        <v>100</v>
      </c>
      <c r="D11975" s="2" t="str">
        <f>"人民币"</f>
        <v>人民币</v>
      </c>
      <c r="E11975" s="2">
        <v>37.898</v>
      </c>
      <c r="F11975" s="2">
        <v>-1239.59</v>
      </c>
      <c r="G11975" s="2">
        <v>-16.35</v>
      </c>
      <c r="H11975" s="2"/>
      <c r="I11975" s="2">
        <v>6340</v>
      </c>
      <c r="J11975" s="2">
        <v>31.7</v>
      </c>
      <c r="K11975" s="2">
        <v>100</v>
      </c>
      <c r="L11975" s="2">
        <v>0</v>
      </c>
      <c r="M11975" s="2" t="str">
        <f>"603227"</f>
        <v>603227</v>
      </c>
      <c r="N11975" s="2" t="str">
        <f>"A453612732"</f>
        <v>A453612732</v>
      </c>
      <c r="O11975" s="2" t="str">
        <f>"7579.59"</f>
        <v>7579.59</v>
      </c>
      <c r="P11975" s="2">
        <v>42</v>
      </c>
      <c r="Q11975" s="2">
        <f>P11975*B11975</f>
        <v>8400</v>
      </c>
      <c r="R11975" s="2">
        <f>(Q11975-O11975)/O11975*100</f>
        <v>10.8239363870605</v>
      </c>
    </row>
    <row r="11976" spans="1:18">
      <c r="A11976" s="2" t="str">
        <f>"三花股份"</f>
        <v>三花股份</v>
      </c>
      <c r="B11976" s="2">
        <v>400</v>
      </c>
      <c r="C11976" s="2">
        <v>400</v>
      </c>
      <c r="D11976" s="2" t="str">
        <f>"人民币"</f>
        <v>人民币</v>
      </c>
      <c r="E11976" s="2">
        <v>13.737</v>
      </c>
      <c r="F11976" s="2">
        <v>69.25</v>
      </c>
      <c r="G11976" s="2">
        <v>1.26</v>
      </c>
      <c r="H11976" s="2"/>
      <c r="I11976" s="2">
        <v>5564</v>
      </c>
      <c r="J11976" s="2">
        <v>13.91</v>
      </c>
      <c r="K11976" s="2">
        <v>0</v>
      </c>
      <c r="L11976" s="2">
        <v>0</v>
      </c>
      <c r="M11976" s="2" t="str">
        <f>"002050"</f>
        <v>002050</v>
      </c>
      <c r="N11976" s="2" t="str">
        <f t="shared" ref="N11976:N11981" si="3573">"0157472516"</f>
        <v>0157472516</v>
      </c>
      <c r="O11976" s="2" t="str">
        <f>"5494.75"</f>
        <v>5494.75</v>
      </c>
      <c r="P11976" s="2">
        <v>20</v>
      </c>
      <c r="Q11976" s="2">
        <f>P11976*B11976</f>
        <v>8000</v>
      </c>
      <c r="R11976" s="2">
        <f>(Q11976-O11976)/O11976*100</f>
        <v>45.5935210883116</v>
      </c>
    </row>
    <row r="11977" spans="1:18">
      <c r="A11977" s="2" t="str">
        <f>"农 产 品"</f>
        <v>农 产 品</v>
      </c>
      <c r="B11977" s="2">
        <v>200</v>
      </c>
      <c r="C11977" s="2">
        <v>200</v>
      </c>
      <c r="D11977" s="2" t="str">
        <f>"人民币"</f>
        <v>人民币</v>
      </c>
      <c r="E11977" s="2">
        <v>25.665</v>
      </c>
      <c r="F11977" s="2">
        <v>-601</v>
      </c>
      <c r="G11977" s="2">
        <v>-11.71</v>
      </c>
      <c r="H11977" s="2"/>
      <c r="I11977" s="2">
        <v>4532</v>
      </c>
      <c r="J11977" s="2">
        <v>22.66</v>
      </c>
      <c r="K11977" s="2">
        <v>0</v>
      </c>
      <c r="L11977" s="2">
        <v>0</v>
      </c>
      <c r="M11977" s="2" t="str">
        <f>"000061"</f>
        <v>000061</v>
      </c>
      <c r="N11977" s="2" t="str">
        <f>"0157472516"</f>
        <v>0157472516</v>
      </c>
      <c r="O11977" s="2" t="str">
        <f>"5133.00"</f>
        <v>5133.00</v>
      </c>
      <c r="P11977" s="2">
        <v>35</v>
      </c>
      <c r="Q11977" s="2">
        <f>P11977*B11977</f>
        <v>7000</v>
      </c>
      <c r="R11977" s="2">
        <f>(Q11977-O11977)/O11977*100</f>
        <v>36.3724917202416</v>
      </c>
    </row>
    <row r="11978" spans="1:18">
      <c r="A11978" s="2" t="str">
        <f>"北京城建"</f>
        <v>北京城建</v>
      </c>
      <c r="B11978" s="2">
        <v>200</v>
      </c>
      <c r="C11978" s="2">
        <v>200</v>
      </c>
      <c r="D11978" s="2" t="str">
        <f>"人民币"</f>
        <v>人民币</v>
      </c>
      <c r="E11978" s="2">
        <v>24.605</v>
      </c>
      <c r="F11978" s="2">
        <v>-394.99</v>
      </c>
      <c r="G11978" s="2">
        <v>-8.03</v>
      </c>
      <c r="H11978" s="2"/>
      <c r="I11978" s="2">
        <v>4526</v>
      </c>
      <c r="J11978" s="2">
        <v>22.63</v>
      </c>
      <c r="K11978" s="2">
        <v>0</v>
      </c>
      <c r="L11978" s="2">
        <v>0</v>
      </c>
      <c r="M11978" s="2" t="str">
        <f>"600266"</f>
        <v>600266</v>
      </c>
      <c r="N11978" s="2" t="str">
        <f t="shared" ref="N11978:N11980" si="3574">"A453612732"</f>
        <v>A453612732</v>
      </c>
      <c r="O11978" s="2" t="str">
        <f>"4920.99"</f>
        <v>4920.99</v>
      </c>
      <c r="P11978" s="2">
        <v>28</v>
      </c>
      <c r="Q11978" s="2">
        <f>P11978*B11978</f>
        <v>5600</v>
      </c>
      <c r="R11978" s="2">
        <f>(Q11978-O11978)/O11978*100</f>
        <v>13.7982397850839</v>
      </c>
    </row>
    <row r="11979" spans="1:18">
      <c r="A11979" s="2" t="str">
        <f>"上汽集团"</f>
        <v>上汽集团</v>
      </c>
      <c r="B11979" s="2">
        <v>200</v>
      </c>
      <c r="C11979" s="2">
        <v>200</v>
      </c>
      <c r="D11979" s="2" t="str">
        <f>"人民币"</f>
        <v>人民币</v>
      </c>
      <c r="E11979" s="2">
        <v>24.736</v>
      </c>
      <c r="F11979" s="2">
        <v>-449.12</v>
      </c>
      <c r="G11979" s="2">
        <v>-9.08</v>
      </c>
      <c r="H11979" s="2"/>
      <c r="I11979" s="2">
        <v>4498</v>
      </c>
      <c r="J11979" s="2">
        <v>22.49</v>
      </c>
      <c r="K11979" s="2">
        <v>0</v>
      </c>
      <c r="L11979" s="2">
        <v>0</v>
      </c>
      <c r="M11979" s="2" t="str">
        <f>"600104"</f>
        <v>600104</v>
      </c>
      <c r="N11979" s="2" t="str">
        <f>"A453612732"</f>
        <v>A453612732</v>
      </c>
      <c r="O11979" s="2" t="str">
        <f>"4947.12"</f>
        <v>4947.12</v>
      </c>
      <c r="P11979" s="2">
        <v>35</v>
      </c>
      <c r="Q11979" s="2">
        <f>P11979*B11979</f>
        <v>7000</v>
      </c>
      <c r="R11979" s="2">
        <f>(Q11979-O11979)/O11979*100</f>
        <v>41.4964666310904</v>
      </c>
    </row>
    <row r="11980" spans="1:18">
      <c r="A11980" s="2" t="str">
        <f>"中海集运"</f>
        <v>中海集运</v>
      </c>
      <c r="B11980" s="2">
        <v>400</v>
      </c>
      <c r="C11980" s="2">
        <v>400</v>
      </c>
      <c r="D11980" s="2" t="str">
        <f>"人民币"</f>
        <v>人民币</v>
      </c>
      <c r="E11980" s="2">
        <v>9.099</v>
      </c>
      <c r="F11980" s="2">
        <v>-167.68</v>
      </c>
      <c r="G11980" s="2">
        <v>-4.6</v>
      </c>
      <c r="H11980" s="2"/>
      <c r="I11980" s="2">
        <v>3472</v>
      </c>
      <c r="J11980" s="2">
        <v>8.68</v>
      </c>
      <c r="K11980" s="2">
        <v>0</v>
      </c>
      <c r="L11980" s="2">
        <v>0</v>
      </c>
      <c r="M11980" s="2" t="str">
        <f>"601866"</f>
        <v>601866</v>
      </c>
      <c r="N11980" s="2" t="str">
        <f>"A453612732"</f>
        <v>A453612732</v>
      </c>
      <c r="O11980" s="2" t="str">
        <f>"3639.68"</f>
        <v>3639.68</v>
      </c>
      <c r="P11980" s="2">
        <v>12</v>
      </c>
      <c r="Q11980" s="2">
        <f>P11980*B11980</f>
        <v>4800</v>
      </c>
      <c r="R11980" s="2">
        <f>(Q11980-O11980)/O11980*100</f>
        <v>31.8797256901706</v>
      </c>
    </row>
    <row r="11981" spans="1:18">
      <c r="A11981" s="2" t="str">
        <f>"中航军B"</f>
        <v>中航军B</v>
      </c>
      <c r="B11981" s="2">
        <v>3000</v>
      </c>
      <c r="C11981" s="2">
        <v>3000</v>
      </c>
      <c r="D11981" s="2" t="str">
        <f>"人民币"</f>
        <v>人民币</v>
      </c>
      <c r="E11981" s="2">
        <v>0.972</v>
      </c>
      <c r="F11981" s="2">
        <v>-62</v>
      </c>
      <c r="G11981" s="2">
        <v>-2.16</v>
      </c>
      <c r="H11981" s="2"/>
      <c r="I11981" s="2">
        <v>2853</v>
      </c>
      <c r="J11981" s="2">
        <v>0.951</v>
      </c>
      <c r="K11981" s="2">
        <v>0</v>
      </c>
      <c r="L11981" s="2">
        <v>0</v>
      </c>
      <c r="M11981" s="2" t="str">
        <f>"150222"</f>
        <v>150222</v>
      </c>
      <c r="N11981" s="2" t="str">
        <f>"0157472516"</f>
        <v>0157472516</v>
      </c>
      <c r="O11981" s="2" t="str">
        <f>"2915.00"</f>
        <v>2915.00</v>
      </c>
      <c r="P11981" s="2">
        <v>1.1</v>
      </c>
      <c r="Q11981" s="2">
        <f>P11981*B11981</f>
        <v>3300</v>
      </c>
      <c r="R11981" s="2">
        <f>(Q11981-O11981)/O11981*100</f>
        <v>13.2075471698113</v>
      </c>
    </row>
    <row r="11982" spans="1:18">
      <c r="A11982" s="2" t="str">
        <f>"华贸物流"</f>
        <v>华贸物流</v>
      </c>
      <c r="B11982" s="2">
        <v>200</v>
      </c>
      <c r="C11982" s="2">
        <v>200</v>
      </c>
      <c r="D11982" s="2" t="str">
        <f>"人民币"</f>
        <v>人民币</v>
      </c>
      <c r="E11982" s="2">
        <v>16.576</v>
      </c>
      <c r="F11982" s="2">
        <v>-473.12</v>
      </c>
      <c r="G11982" s="2">
        <v>-14.27</v>
      </c>
      <c r="H11982" s="2"/>
      <c r="I11982" s="2">
        <v>2842</v>
      </c>
      <c r="J11982" s="2">
        <v>14.21</v>
      </c>
      <c r="K11982" s="2">
        <v>0</v>
      </c>
      <c r="L11982" s="2">
        <v>0</v>
      </c>
      <c r="M11982" s="2" t="str">
        <f>"603128"</f>
        <v>603128</v>
      </c>
      <c r="N11982" s="2" t="str">
        <f t="shared" ref="N11982:N11985" si="3575">"A453612732"</f>
        <v>A453612732</v>
      </c>
      <c r="O11982" s="2" t="str">
        <f>"3315.12"</f>
        <v>3315.12</v>
      </c>
      <c r="P11982" s="2">
        <v>20</v>
      </c>
      <c r="Q11982" s="2">
        <f>P11982*B11982</f>
        <v>4000</v>
      </c>
      <c r="R11982" s="2">
        <f>(Q11982-O11982)/O11982*100</f>
        <v>20.6592823185888</v>
      </c>
    </row>
    <row r="11983" spans="1:18">
      <c r="A11983" s="2" t="str">
        <f>"盛达矿业"</f>
        <v>盛达矿业</v>
      </c>
      <c r="B11983" s="2">
        <v>100</v>
      </c>
      <c r="C11983" s="2">
        <v>100</v>
      </c>
      <c r="D11983" s="2" t="str">
        <f>"人民币"</f>
        <v>人民币</v>
      </c>
      <c r="E11983" s="2">
        <v>38.308</v>
      </c>
      <c r="F11983" s="2">
        <v>-1175.77</v>
      </c>
      <c r="G11983" s="2">
        <v>-30.69</v>
      </c>
      <c r="H11983" s="2"/>
      <c r="I11983" s="2">
        <v>2655</v>
      </c>
      <c r="J11983" s="2">
        <v>26.55</v>
      </c>
      <c r="K11983" s="2">
        <v>0</v>
      </c>
      <c r="L11983" s="2">
        <v>100</v>
      </c>
      <c r="M11983" s="2" t="str">
        <f>"000603"</f>
        <v>000603</v>
      </c>
      <c r="N11983" s="2" t="str">
        <f>"0157472516"</f>
        <v>0157472516</v>
      </c>
      <c r="O11983" s="2" t="str">
        <f>"3830.77"</f>
        <v>3830.77</v>
      </c>
      <c r="P11983" s="2">
        <v>40</v>
      </c>
      <c r="Q11983" s="2">
        <f>P11983*B11983</f>
        <v>4000</v>
      </c>
      <c r="R11983" s="2">
        <f>(Q11983-O11983)/O11983*100</f>
        <v>4.41764971533138</v>
      </c>
    </row>
    <row r="11984" spans="1:18">
      <c r="A11984" s="2" t="str">
        <f>"大众交通"</f>
        <v>大众交通</v>
      </c>
      <c r="B11984" s="2">
        <v>100</v>
      </c>
      <c r="C11984" s="2">
        <v>100</v>
      </c>
      <c r="D11984" s="2" t="str">
        <f>"人民币"</f>
        <v>人民币</v>
      </c>
      <c r="E11984" s="2">
        <v>30.941</v>
      </c>
      <c r="F11984" s="2">
        <v>-1037.13</v>
      </c>
      <c r="G11984" s="2">
        <v>-33.52</v>
      </c>
      <c r="H11984" s="2"/>
      <c r="I11984" s="2">
        <v>2057</v>
      </c>
      <c r="J11984" s="2">
        <v>20.57</v>
      </c>
      <c r="K11984" s="2">
        <v>0</v>
      </c>
      <c r="L11984" s="2">
        <v>0</v>
      </c>
      <c r="M11984" s="2" t="str">
        <f>"600611"</f>
        <v>600611</v>
      </c>
      <c r="N11984" s="2" t="str">
        <f>"A453612732"</f>
        <v>A453612732</v>
      </c>
      <c r="O11984" s="2" t="str">
        <f>"3094.13"</f>
        <v>3094.13</v>
      </c>
      <c r="P11984" s="2">
        <v>28</v>
      </c>
      <c r="Q11984" s="2">
        <f>P11984*B11984</f>
        <v>2800</v>
      </c>
      <c r="R11984" s="2">
        <f>(Q11984-O11984)/O11984*100</f>
        <v>-9.50606470962759</v>
      </c>
    </row>
    <row r="11985" spans="1:18">
      <c r="A11985" s="2" t="str">
        <f>"中国中车"</f>
        <v>中国中车</v>
      </c>
      <c r="B11985" s="2">
        <v>100</v>
      </c>
      <c r="C11985" s="2">
        <v>100</v>
      </c>
      <c r="D11985" s="2" t="str">
        <f>"人民币"</f>
        <v>人民币</v>
      </c>
      <c r="E11985" s="2">
        <v>26.395</v>
      </c>
      <c r="F11985" s="2">
        <v>-631.5</v>
      </c>
      <c r="G11985" s="2">
        <v>-23.92</v>
      </c>
      <c r="H11985" s="2"/>
      <c r="I11985" s="2">
        <v>2008</v>
      </c>
      <c r="J11985" s="2">
        <v>20.08</v>
      </c>
      <c r="K11985" s="2">
        <v>0</v>
      </c>
      <c r="L11985" s="2">
        <v>100</v>
      </c>
      <c r="M11985" s="2" t="str">
        <f>"601766"</f>
        <v>601766</v>
      </c>
      <c r="N11985" s="2" t="str">
        <f>"A453612732"</f>
        <v>A453612732</v>
      </c>
      <c r="O11985" s="2" t="str">
        <f>"2639.50"</f>
        <v>2639.50</v>
      </c>
      <c r="P11985" s="2">
        <v>30</v>
      </c>
      <c r="Q11985" s="2">
        <f>P11985*B11985</f>
        <v>3000</v>
      </c>
      <c r="R11985" s="2">
        <f>(Q11985-O11985)/O11985*100</f>
        <v>13.6578897518469</v>
      </c>
    </row>
    <row r="11986" spans="1:18">
      <c r="A11986" s="2" t="s">
        <v>8</v>
      </c>
      <c r="B11986" s="2" t="s">
        <v>9</v>
      </c>
      <c r="C11986" s="4" t="s">
        <v>10</v>
      </c>
      <c r="D11986" s="4"/>
      <c r="E11986" s="4"/>
      <c r="F11986" s="2"/>
      <c r="G11986" s="2">
        <f>SUM(G11970:G11985)</f>
        <v>-178.38</v>
      </c>
      <c r="H11986" s="2"/>
      <c r="I11986" s="2"/>
      <c r="J11986" s="2"/>
      <c r="K11986" s="2"/>
      <c r="L11986" s="2"/>
      <c r="M11986" s="2"/>
      <c r="N11986" s="2"/>
      <c r="O11986" s="2"/>
      <c r="P11986" s="2"/>
      <c r="Q11986" s="2">
        <f>SUM(Q11970:Q11985)</f>
        <v>134800</v>
      </c>
      <c r="R11986" s="2"/>
    </row>
    <row r="11987" customFormat="1" spans="3:8">
      <c r="C11987" s="5"/>
      <c r="D11987" s="5"/>
      <c r="E11987" s="5"/>
      <c r="H11987" s="6">
        <v>42257</v>
      </c>
    </row>
    <row r="11988" customFormat="1" spans="10:10">
      <c r="J11988" s="6">
        <f>H11987+1</f>
        <v>42258</v>
      </c>
    </row>
    <row r="11989" customFormat="1" spans="2:11">
      <c r="B11989" t="s">
        <v>11</v>
      </c>
      <c r="K11989" s="7">
        <f ca="1">NOW()</f>
        <v>42259.9654398148</v>
      </c>
    </row>
    <row r="11990" customFormat="1" spans="9:9">
      <c r="I11990" t="e">
        <f>D11982+1</f>
        <v>#VALUE!</v>
      </c>
    </row>
    <row r="11991" customFormat="1"/>
    <row r="11992" spans="1:18">
      <c r="A11992" s="2" t="s">
        <v>0</v>
      </c>
      <c r="B11992" s="2" t="str">
        <f>"证券数量"</f>
        <v>证券数量</v>
      </c>
      <c r="C11992" s="2" t="s">
        <v>1</v>
      </c>
      <c r="D11992" s="2" t="str">
        <f>"价格币种"</f>
        <v>价格币种</v>
      </c>
      <c r="E11992" s="2" t="str">
        <f>"成本价"</f>
        <v>成本价</v>
      </c>
      <c r="F11992" s="2" t="str">
        <f>"浮动盈亏"</f>
        <v>浮动盈亏</v>
      </c>
      <c r="G11992" s="2" t="str">
        <f>"盈亏比例(%)"</f>
        <v>盈亏比例(%)</v>
      </c>
      <c r="H11992" s="2" t="str">
        <f>"折算汇率"</f>
        <v>折算汇率</v>
      </c>
      <c r="I11992" s="2" t="str">
        <f>"最新市值"</f>
        <v>最新市值</v>
      </c>
      <c r="J11992" s="2" t="str">
        <f>"当前价"</f>
        <v>当前价</v>
      </c>
      <c r="K11992" s="2" t="str">
        <f>"今买数量"</f>
        <v>今买数量</v>
      </c>
      <c r="L11992" s="2" t="str">
        <f>"今卖数量"</f>
        <v>今卖数量</v>
      </c>
      <c r="M11992" s="2" t="str">
        <f>"证券代码"</f>
        <v>证券代码</v>
      </c>
      <c r="N11992" s="2" t="str">
        <f>"股东代码"</f>
        <v>股东代码</v>
      </c>
      <c r="O11992" s="2" t="str">
        <f>"成本金额"</f>
        <v>成本金额</v>
      </c>
      <c r="P11992" s="2" t="s">
        <v>2</v>
      </c>
      <c r="Q11992" s="2"/>
      <c r="R11992" s="2" t="s">
        <v>3</v>
      </c>
    </row>
    <row r="11993" spans="1:18">
      <c r="A11993" s="2" t="s">
        <v>4</v>
      </c>
      <c r="B11993" s="9" t="s">
        <v>5</v>
      </c>
      <c r="C11993" s="9" t="s">
        <v>5</v>
      </c>
      <c r="D11993" s="2" t="str">
        <f t="shared" ref="D11993:D12008" si="3576">"人民币"</f>
        <v>人民币</v>
      </c>
      <c r="E11993" s="2">
        <v>19.758</v>
      </c>
      <c r="F11993" s="2">
        <v>-1294.53</v>
      </c>
      <c r="G11993" s="2">
        <v>-8.19</v>
      </c>
      <c r="H11993" s="9" t="s">
        <v>6</v>
      </c>
      <c r="I11993" s="2">
        <v>14512</v>
      </c>
      <c r="J11993" s="2">
        <v>18.14</v>
      </c>
      <c r="K11993" s="2">
        <v>0</v>
      </c>
      <c r="L11993" s="2">
        <v>0</v>
      </c>
      <c r="M11993" s="2" t="str">
        <f>"000936"</f>
        <v>000936</v>
      </c>
      <c r="N11993" s="2" t="str">
        <f t="shared" ref="N11993:N11996" si="3577">"0157472516"</f>
        <v>0157472516</v>
      </c>
      <c r="O11993" s="2" t="str">
        <f>"15806.53"</f>
        <v>15806.53</v>
      </c>
      <c r="P11993" s="2">
        <v>30</v>
      </c>
      <c r="Q11993" s="2">
        <f t="shared" ref="Q11993:Q12008" si="3578">P11993*B11993</f>
        <v>24000</v>
      </c>
      <c r="R11993" s="2">
        <f t="shared" ref="R11993:R12008" si="3579">(Q11993-O11993)/O11993*100</f>
        <v>51.835981711356</v>
      </c>
    </row>
    <row r="11994" spans="1:18">
      <c r="A11994" s="2" t="str">
        <f>"创业板B"</f>
        <v>创业板B</v>
      </c>
      <c r="B11994" s="2">
        <v>10000</v>
      </c>
      <c r="C11994" s="2">
        <v>10000</v>
      </c>
      <c r="D11994" s="2" t="str">
        <f>"人民币"</f>
        <v>人民币</v>
      </c>
      <c r="E11994" s="2">
        <v>1.116</v>
      </c>
      <c r="F11994" s="2">
        <v>-927.5</v>
      </c>
      <c r="G11994" s="2">
        <v>-8.33</v>
      </c>
      <c r="H11994" s="2"/>
      <c r="I11994" s="2">
        <v>10230</v>
      </c>
      <c r="J11994" s="2">
        <v>1.023</v>
      </c>
      <c r="K11994" s="2">
        <v>0</v>
      </c>
      <c r="L11994" s="2">
        <v>0</v>
      </c>
      <c r="M11994" s="2" t="str">
        <f>"150153"</f>
        <v>150153</v>
      </c>
      <c r="N11994" s="2" t="str">
        <f>"0157472516"</f>
        <v>0157472516</v>
      </c>
      <c r="O11994" s="2" t="str">
        <f>"11157.50"</f>
        <v>11157.50</v>
      </c>
      <c r="P11994" s="2">
        <v>1.3</v>
      </c>
      <c r="Q11994" s="2">
        <f>P11994*B11994</f>
        <v>13000</v>
      </c>
      <c r="R11994" s="2">
        <f>(Q11994-O11994)/O11994*100</f>
        <v>16.5135559041004</v>
      </c>
    </row>
    <row r="11995" spans="1:18">
      <c r="A11995" s="2" t="s">
        <v>7</v>
      </c>
      <c r="B11995" s="2">
        <v>600</v>
      </c>
      <c r="C11995" s="2">
        <v>600</v>
      </c>
      <c r="D11995" s="2" t="str">
        <f>"人民币"</f>
        <v>人民币</v>
      </c>
      <c r="E11995" s="2">
        <v>17.548</v>
      </c>
      <c r="F11995" s="2">
        <v>-310.88</v>
      </c>
      <c r="G11995" s="2">
        <v>-2.95</v>
      </c>
      <c r="H11995" s="2"/>
      <c r="I11995" s="2">
        <v>10218</v>
      </c>
      <c r="J11995" s="2">
        <v>17.03</v>
      </c>
      <c r="K11995" s="2">
        <v>0</v>
      </c>
      <c r="L11995" s="2">
        <v>0</v>
      </c>
      <c r="M11995" s="2" t="str">
        <f>"600008"</f>
        <v>600008</v>
      </c>
      <c r="N11995" s="2" t="str">
        <f t="shared" ref="N11995:N11998" si="3580">"A453612732"</f>
        <v>A453612732</v>
      </c>
      <c r="O11995" s="2" t="str">
        <f>"10528.88"</f>
        <v>10528.88</v>
      </c>
      <c r="P11995" s="2">
        <v>25</v>
      </c>
      <c r="Q11995" s="2">
        <f>P11995*B11995</f>
        <v>15000</v>
      </c>
      <c r="R11995" s="2">
        <f>(Q11995-O11995)/O11995*100</f>
        <v>42.4652954540274</v>
      </c>
    </row>
    <row r="11996" spans="1:18">
      <c r="A11996" s="2" t="str">
        <f>"华英农业"</f>
        <v>华英农业</v>
      </c>
      <c r="B11996" s="2">
        <v>600</v>
      </c>
      <c r="C11996" s="2">
        <v>300</v>
      </c>
      <c r="D11996" s="2" t="str">
        <f>"人民币"</f>
        <v>人民币</v>
      </c>
      <c r="E11996" s="2">
        <v>14.948</v>
      </c>
      <c r="F11996" s="2">
        <v>-418.66</v>
      </c>
      <c r="G11996" s="2">
        <v>-4.67</v>
      </c>
      <c r="H11996" s="2"/>
      <c r="I11996" s="2">
        <v>8550</v>
      </c>
      <c r="J11996" s="2">
        <v>14.25</v>
      </c>
      <c r="K11996" s="2">
        <v>300</v>
      </c>
      <c r="L11996" s="2">
        <v>0</v>
      </c>
      <c r="M11996" s="2" t="str">
        <f>"002321"</f>
        <v>002321</v>
      </c>
      <c r="N11996" s="2" t="str">
        <f>"0157472516"</f>
        <v>0157472516</v>
      </c>
      <c r="O11996" s="2" t="str">
        <f>"8968.66"</f>
        <v>8968.66</v>
      </c>
      <c r="P11996" s="2">
        <v>25</v>
      </c>
      <c r="Q11996" s="2">
        <f>P11996*B11996</f>
        <v>15000</v>
      </c>
      <c r="R11996" s="2">
        <f>(Q11996-O11996)/O11996*100</f>
        <v>67.2490650777262</v>
      </c>
    </row>
    <row r="11997" spans="1:18">
      <c r="A11997" s="2" t="str">
        <f>"*ST阳化"</f>
        <v>*ST阳化</v>
      </c>
      <c r="B11997" s="2">
        <v>900</v>
      </c>
      <c r="C11997" s="2">
        <v>600</v>
      </c>
      <c r="D11997" s="2" t="str">
        <f>"人民币"</f>
        <v>人民币</v>
      </c>
      <c r="E11997" s="2">
        <v>7.599</v>
      </c>
      <c r="F11997" s="2">
        <v>-80.2</v>
      </c>
      <c r="G11997" s="2">
        <v>-1.17</v>
      </c>
      <c r="H11997" s="2"/>
      <c r="I11997" s="2">
        <v>6759</v>
      </c>
      <c r="J11997" s="2">
        <v>7.51</v>
      </c>
      <c r="K11997" s="2">
        <v>300</v>
      </c>
      <c r="L11997" s="2">
        <v>0</v>
      </c>
      <c r="M11997" s="2" t="str">
        <f>"600691"</f>
        <v>600691</v>
      </c>
      <c r="N11997" s="2" t="str">
        <f>"A453612732"</f>
        <v>A453612732</v>
      </c>
      <c r="O11997" s="2" t="str">
        <f>"6839.20"</f>
        <v>6839.20</v>
      </c>
      <c r="P11997" s="2">
        <v>11</v>
      </c>
      <c r="Q11997" s="2">
        <f>P11997*B11997</f>
        <v>9900</v>
      </c>
      <c r="R11997" s="2">
        <f>(Q11997-O11997)/O11997*100</f>
        <v>44.7537723710376</v>
      </c>
    </row>
    <row r="11998" spans="1:18">
      <c r="A11998" s="2" t="str">
        <f>"雪峰科技"</f>
        <v>雪峰科技</v>
      </c>
      <c r="B11998" s="2">
        <v>200</v>
      </c>
      <c r="C11998" s="2">
        <v>100</v>
      </c>
      <c r="D11998" s="2" t="str">
        <f>"人民币"</f>
        <v>人民币</v>
      </c>
      <c r="E11998" s="2">
        <v>37.898</v>
      </c>
      <c r="F11998" s="2">
        <v>-1239.59</v>
      </c>
      <c r="G11998" s="2">
        <v>-16.35</v>
      </c>
      <c r="H11998" s="2"/>
      <c r="I11998" s="2">
        <v>6340</v>
      </c>
      <c r="J11998" s="2">
        <v>31.7</v>
      </c>
      <c r="K11998" s="2">
        <v>100</v>
      </c>
      <c r="L11998" s="2">
        <v>0</v>
      </c>
      <c r="M11998" s="2" t="str">
        <f>"603227"</f>
        <v>603227</v>
      </c>
      <c r="N11998" s="2" t="str">
        <f>"A453612732"</f>
        <v>A453612732</v>
      </c>
      <c r="O11998" s="2" t="str">
        <f>"7579.59"</f>
        <v>7579.59</v>
      </c>
      <c r="P11998" s="2">
        <v>42</v>
      </c>
      <c r="Q11998" s="2">
        <f>P11998*B11998</f>
        <v>8400</v>
      </c>
      <c r="R11998" s="2">
        <f>(Q11998-O11998)/O11998*100</f>
        <v>10.8239363870605</v>
      </c>
    </row>
    <row r="11999" spans="1:18">
      <c r="A11999" s="2" t="str">
        <f>"三花股份"</f>
        <v>三花股份</v>
      </c>
      <c r="B11999" s="2">
        <v>400</v>
      </c>
      <c r="C11999" s="2">
        <v>400</v>
      </c>
      <c r="D11999" s="2" t="str">
        <f>"人民币"</f>
        <v>人民币</v>
      </c>
      <c r="E11999" s="2">
        <v>13.737</v>
      </c>
      <c r="F11999" s="2">
        <v>69.25</v>
      </c>
      <c r="G11999" s="2">
        <v>1.26</v>
      </c>
      <c r="H11999" s="2"/>
      <c r="I11999" s="2">
        <v>5564</v>
      </c>
      <c r="J11999" s="2">
        <v>13.91</v>
      </c>
      <c r="K11999" s="2">
        <v>0</v>
      </c>
      <c r="L11999" s="2">
        <v>0</v>
      </c>
      <c r="M11999" s="2" t="str">
        <f>"002050"</f>
        <v>002050</v>
      </c>
      <c r="N11999" s="2" t="str">
        <f t="shared" ref="N11999:N12004" si="3581">"0157472516"</f>
        <v>0157472516</v>
      </c>
      <c r="O11999" s="2" t="str">
        <f>"5494.75"</f>
        <v>5494.75</v>
      </c>
      <c r="P11999" s="2">
        <v>20</v>
      </c>
      <c r="Q11999" s="2">
        <f>P11999*B11999</f>
        <v>8000</v>
      </c>
      <c r="R11999" s="2">
        <f>(Q11999-O11999)/O11999*100</f>
        <v>45.5935210883116</v>
      </c>
    </row>
    <row r="12000" spans="1:18">
      <c r="A12000" s="2" t="str">
        <f>"农 产 品"</f>
        <v>农 产 品</v>
      </c>
      <c r="B12000" s="2">
        <v>200</v>
      </c>
      <c r="C12000" s="2">
        <v>200</v>
      </c>
      <c r="D12000" s="2" t="str">
        <f>"人民币"</f>
        <v>人民币</v>
      </c>
      <c r="E12000" s="2">
        <v>25.665</v>
      </c>
      <c r="F12000" s="2">
        <v>-601</v>
      </c>
      <c r="G12000" s="2">
        <v>-11.71</v>
      </c>
      <c r="H12000" s="2"/>
      <c r="I12000" s="2">
        <v>4532</v>
      </c>
      <c r="J12000" s="2">
        <v>22.66</v>
      </c>
      <c r="K12000" s="2">
        <v>0</v>
      </c>
      <c r="L12000" s="2">
        <v>0</v>
      </c>
      <c r="M12000" s="2" t="str">
        <f>"000061"</f>
        <v>000061</v>
      </c>
      <c r="N12000" s="2" t="str">
        <f>"0157472516"</f>
        <v>0157472516</v>
      </c>
      <c r="O12000" s="2" t="str">
        <f>"5133.00"</f>
        <v>5133.00</v>
      </c>
      <c r="P12000" s="2">
        <v>35</v>
      </c>
      <c r="Q12000" s="2">
        <f>P12000*B12000</f>
        <v>7000</v>
      </c>
      <c r="R12000" s="2">
        <f>(Q12000-O12000)/O12000*100</f>
        <v>36.3724917202416</v>
      </c>
    </row>
    <row r="12001" spans="1:18">
      <c r="A12001" s="2" t="str">
        <f>"北京城建"</f>
        <v>北京城建</v>
      </c>
      <c r="B12001" s="2">
        <v>200</v>
      </c>
      <c r="C12001" s="2">
        <v>200</v>
      </c>
      <c r="D12001" s="2" t="str">
        <f>"人民币"</f>
        <v>人民币</v>
      </c>
      <c r="E12001" s="2">
        <v>24.605</v>
      </c>
      <c r="F12001" s="2">
        <v>-394.99</v>
      </c>
      <c r="G12001" s="2">
        <v>-8.03</v>
      </c>
      <c r="H12001" s="2"/>
      <c r="I12001" s="2">
        <v>4526</v>
      </c>
      <c r="J12001" s="2">
        <v>22.63</v>
      </c>
      <c r="K12001" s="2">
        <v>0</v>
      </c>
      <c r="L12001" s="2">
        <v>0</v>
      </c>
      <c r="M12001" s="2" t="str">
        <f>"600266"</f>
        <v>600266</v>
      </c>
      <c r="N12001" s="2" t="str">
        <f t="shared" ref="N12001:N12003" si="3582">"A453612732"</f>
        <v>A453612732</v>
      </c>
      <c r="O12001" s="2" t="str">
        <f>"4920.99"</f>
        <v>4920.99</v>
      </c>
      <c r="P12001" s="2">
        <v>28</v>
      </c>
      <c r="Q12001" s="2">
        <f>P12001*B12001</f>
        <v>5600</v>
      </c>
      <c r="R12001" s="2">
        <f>(Q12001-O12001)/O12001*100</f>
        <v>13.7982397850839</v>
      </c>
    </row>
    <row r="12002" spans="1:18">
      <c r="A12002" s="2" t="str">
        <f>"上汽集团"</f>
        <v>上汽集团</v>
      </c>
      <c r="B12002" s="2">
        <v>200</v>
      </c>
      <c r="C12002" s="2">
        <v>200</v>
      </c>
      <c r="D12002" s="2" t="str">
        <f>"人民币"</f>
        <v>人民币</v>
      </c>
      <c r="E12002" s="2">
        <v>24.736</v>
      </c>
      <c r="F12002" s="2">
        <v>-449.12</v>
      </c>
      <c r="G12002" s="2">
        <v>-9.08</v>
      </c>
      <c r="H12002" s="2"/>
      <c r="I12002" s="2">
        <v>4498</v>
      </c>
      <c r="J12002" s="2">
        <v>22.49</v>
      </c>
      <c r="K12002" s="2">
        <v>0</v>
      </c>
      <c r="L12002" s="2">
        <v>0</v>
      </c>
      <c r="M12002" s="2" t="str">
        <f>"600104"</f>
        <v>600104</v>
      </c>
      <c r="N12002" s="2" t="str">
        <f>"A453612732"</f>
        <v>A453612732</v>
      </c>
      <c r="O12002" s="2" t="str">
        <f>"4947.12"</f>
        <v>4947.12</v>
      </c>
      <c r="P12002" s="2">
        <v>35</v>
      </c>
      <c r="Q12002" s="2">
        <f>P12002*B12002</f>
        <v>7000</v>
      </c>
      <c r="R12002" s="2">
        <f>(Q12002-O12002)/O12002*100</f>
        <v>41.4964666310904</v>
      </c>
    </row>
    <row r="12003" spans="1:18">
      <c r="A12003" s="2" t="str">
        <f>"中海集运"</f>
        <v>中海集运</v>
      </c>
      <c r="B12003" s="2">
        <v>400</v>
      </c>
      <c r="C12003" s="2">
        <v>400</v>
      </c>
      <c r="D12003" s="2" t="str">
        <f>"人民币"</f>
        <v>人民币</v>
      </c>
      <c r="E12003" s="2">
        <v>9.099</v>
      </c>
      <c r="F12003" s="2">
        <v>-167.68</v>
      </c>
      <c r="G12003" s="2">
        <v>-4.6</v>
      </c>
      <c r="H12003" s="2"/>
      <c r="I12003" s="2">
        <v>3472</v>
      </c>
      <c r="J12003" s="2">
        <v>8.68</v>
      </c>
      <c r="K12003" s="2">
        <v>0</v>
      </c>
      <c r="L12003" s="2">
        <v>0</v>
      </c>
      <c r="M12003" s="2" t="str">
        <f>"601866"</f>
        <v>601866</v>
      </c>
      <c r="N12003" s="2" t="str">
        <f>"A453612732"</f>
        <v>A453612732</v>
      </c>
      <c r="O12003" s="2" t="str">
        <f>"3639.68"</f>
        <v>3639.68</v>
      </c>
      <c r="P12003" s="2">
        <v>12</v>
      </c>
      <c r="Q12003" s="2">
        <f>P12003*B12003</f>
        <v>4800</v>
      </c>
      <c r="R12003" s="2">
        <f>(Q12003-O12003)/O12003*100</f>
        <v>31.8797256901706</v>
      </c>
    </row>
    <row r="12004" spans="1:18">
      <c r="A12004" s="2" t="str">
        <f>"中航军B"</f>
        <v>中航军B</v>
      </c>
      <c r="B12004" s="2">
        <v>3000</v>
      </c>
      <c r="C12004" s="2">
        <v>3000</v>
      </c>
      <c r="D12004" s="2" t="str">
        <f>"人民币"</f>
        <v>人民币</v>
      </c>
      <c r="E12004" s="2">
        <v>0.972</v>
      </c>
      <c r="F12004" s="2">
        <v>-62</v>
      </c>
      <c r="G12004" s="2">
        <v>-2.16</v>
      </c>
      <c r="H12004" s="2"/>
      <c r="I12004" s="2">
        <v>2853</v>
      </c>
      <c r="J12004" s="2">
        <v>0.951</v>
      </c>
      <c r="K12004" s="2">
        <v>0</v>
      </c>
      <c r="L12004" s="2">
        <v>0</v>
      </c>
      <c r="M12004" s="2" t="str">
        <f>"150222"</f>
        <v>150222</v>
      </c>
      <c r="N12004" s="2" t="str">
        <f>"0157472516"</f>
        <v>0157472516</v>
      </c>
      <c r="O12004" s="2" t="str">
        <f>"2915.00"</f>
        <v>2915.00</v>
      </c>
      <c r="P12004" s="2">
        <v>1.1</v>
      </c>
      <c r="Q12004" s="2">
        <f>P12004*B12004</f>
        <v>3300</v>
      </c>
      <c r="R12004" s="2">
        <f>(Q12004-O12004)/O12004*100</f>
        <v>13.2075471698113</v>
      </c>
    </row>
    <row r="12005" spans="1:18">
      <c r="A12005" s="2" t="str">
        <f>"华贸物流"</f>
        <v>华贸物流</v>
      </c>
      <c r="B12005" s="2">
        <v>200</v>
      </c>
      <c r="C12005" s="2">
        <v>200</v>
      </c>
      <c r="D12005" s="2" t="str">
        <f>"人民币"</f>
        <v>人民币</v>
      </c>
      <c r="E12005" s="2">
        <v>16.576</v>
      </c>
      <c r="F12005" s="2">
        <v>-473.12</v>
      </c>
      <c r="G12005" s="2">
        <v>-14.27</v>
      </c>
      <c r="H12005" s="2"/>
      <c r="I12005" s="2">
        <v>2842</v>
      </c>
      <c r="J12005" s="2">
        <v>14.21</v>
      </c>
      <c r="K12005" s="2">
        <v>0</v>
      </c>
      <c r="L12005" s="2">
        <v>0</v>
      </c>
      <c r="M12005" s="2" t="str">
        <f>"603128"</f>
        <v>603128</v>
      </c>
      <c r="N12005" s="2" t="str">
        <f t="shared" ref="N12005:N12008" si="3583">"A453612732"</f>
        <v>A453612732</v>
      </c>
      <c r="O12005" s="2" t="str">
        <f>"3315.12"</f>
        <v>3315.12</v>
      </c>
      <c r="P12005" s="2">
        <v>20</v>
      </c>
      <c r="Q12005" s="2">
        <f>P12005*B12005</f>
        <v>4000</v>
      </c>
      <c r="R12005" s="2">
        <f>(Q12005-O12005)/O12005*100</f>
        <v>20.6592823185888</v>
      </c>
    </row>
    <row r="12006" spans="1:18">
      <c r="A12006" s="2" t="str">
        <f>"盛达矿业"</f>
        <v>盛达矿业</v>
      </c>
      <c r="B12006" s="2">
        <v>100</v>
      </c>
      <c r="C12006" s="2">
        <v>100</v>
      </c>
      <c r="D12006" s="2" t="str">
        <f>"人民币"</f>
        <v>人民币</v>
      </c>
      <c r="E12006" s="2">
        <v>38.308</v>
      </c>
      <c r="F12006" s="2">
        <v>-1175.77</v>
      </c>
      <c r="G12006" s="2">
        <v>-30.69</v>
      </c>
      <c r="H12006" s="2"/>
      <c r="I12006" s="2">
        <v>2655</v>
      </c>
      <c r="J12006" s="2">
        <v>26.55</v>
      </c>
      <c r="K12006" s="2">
        <v>0</v>
      </c>
      <c r="L12006" s="2">
        <v>100</v>
      </c>
      <c r="M12006" s="2" t="str">
        <f>"000603"</f>
        <v>000603</v>
      </c>
      <c r="N12006" s="2" t="str">
        <f>"0157472516"</f>
        <v>0157472516</v>
      </c>
      <c r="O12006" s="2" t="str">
        <f>"3830.77"</f>
        <v>3830.77</v>
      </c>
      <c r="P12006" s="2">
        <v>40</v>
      </c>
      <c r="Q12006" s="2">
        <f>P12006*B12006</f>
        <v>4000</v>
      </c>
      <c r="R12006" s="2">
        <f>(Q12006-O12006)/O12006*100</f>
        <v>4.41764971533138</v>
      </c>
    </row>
    <row r="12007" spans="1:18">
      <c r="A12007" s="2" t="str">
        <f>"大众交通"</f>
        <v>大众交通</v>
      </c>
      <c r="B12007" s="2">
        <v>100</v>
      </c>
      <c r="C12007" s="2">
        <v>100</v>
      </c>
      <c r="D12007" s="2" t="str">
        <f>"人民币"</f>
        <v>人民币</v>
      </c>
      <c r="E12007" s="2">
        <v>30.941</v>
      </c>
      <c r="F12007" s="2">
        <v>-1037.13</v>
      </c>
      <c r="G12007" s="2">
        <v>-33.52</v>
      </c>
      <c r="H12007" s="2"/>
      <c r="I12007" s="2">
        <v>2057</v>
      </c>
      <c r="J12007" s="2">
        <v>20.57</v>
      </c>
      <c r="K12007" s="2">
        <v>0</v>
      </c>
      <c r="L12007" s="2">
        <v>0</v>
      </c>
      <c r="M12007" s="2" t="str">
        <f>"600611"</f>
        <v>600611</v>
      </c>
      <c r="N12007" s="2" t="str">
        <f>"A453612732"</f>
        <v>A453612732</v>
      </c>
      <c r="O12007" s="2" t="str">
        <f>"3094.13"</f>
        <v>3094.13</v>
      </c>
      <c r="P12007" s="2">
        <v>28</v>
      </c>
      <c r="Q12007" s="2">
        <f>P12007*B12007</f>
        <v>2800</v>
      </c>
      <c r="R12007" s="2">
        <f>(Q12007-O12007)/O12007*100</f>
        <v>-9.50606470962759</v>
      </c>
    </row>
    <row r="12008" spans="1:18">
      <c r="A12008" s="2" t="str">
        <f>"中国中车"</f>
        <v>中国中车</v>
      </c>
      <c r="B12008" s="2">
        <v>100</v>
      </c>
      <c r="C12008" s="2">
        <v>100</v>
      </c>
      <c r="D12008" s="2" t="str">
        <f>"人民币"</f>
        <v>人民币</v>
      </c>
      <c r="E12008" s="2">
        <v>26.395</v>
      </c>
      <c r="F12008" s="2">
        <v>-631.5</v>
      </c>
      <c r="G12008" s="2">
        <v>-23.92</v>
      </c>
      <c r="H12008" s="2"/>
      <c r="I12008" s="2">
        <v>2008</v>
      </c>
      <c r="J12008" s="2">
        <v>20.08</v>
      </c>
      <c r="K12008" s="2">
        <v>0</v>
      </c>
      <c r="L12008" s="2">
        <v>100</v>
      </c>
      <c r="M12008" s="2" t="str">
        <f>"601766"</f>
        <v>601766</v>
      </c>
      <c r="N12008" s="2" t="str">
        <f>"A453612732"</f>
        <v>A453612732</v>
      </c>
      <c r="O12008" s="2" t="str">
        <f>"2639.50"</f>
        <v>2639.50</v>
      </c>
      <c r="P12008" s="2">
        <v>30</v>
      </c>
      <c r="Q12008" s="2">
        <f>P12008*B12008</f>
        <v>3000</v>
      </c>
      <c r="R12008" s="2">
        <f>(Q12008-O12008)/O12008*100</f>
        <v>13.6578897518469</v>
      </c>
    </row>
    <row r="12009" spans="1:18">
      <c r="A12009" s="2" t="s">
        <v>8</v>
      </c>
      <c r="B12009" s="2" t="s">
        <v>9</v>
      </c>
      <c r="C12009" s="4" t="s">
        <v>10</v>
      </c>
      <c r="D12009" s="4"/>
      <c r="E12009" s="4"/>
      <c r="F12009" s="2"/>
      <c r="G12009" s="2">
        <f>SUM(G11993:G12008)</f>
        <v>-178.38</v>
      </c>
      <c r="H12009" s="2"/>
      <c r="I12009" s="2"/>
      <c r="J12009" s="2"/>
      <c r="K12009" s="2"/>
      <c r="L12009" s="2"/>
      <c r="M12009" s="2"/>
      <c r="N12009" s="2"/>
      <c r="O12009" s="2"/>
      <c r="P12009" s="2"/>
      <c r="Q12009" s="2">
        <f>SUM(Q11993:Q12008)</f>
        <v>134800</v>
      </c>
      <c r="R12009" s="2"/>
    </row>
  </sheetData>
  <mergeCells count="442">
    <mergeCell ref="D21:F22"/>
    <mergeCell ref="C48:E49"/>
    <mergeCell ref="C71:E72"/>
    <mergeCell ref="D96:F97"/>
    <mergeCell ref="C123:E124"/>
    <mergeCell ref="C146:E147"/>
    <mergeCell ref="D177:F178"/>
    <mergeCell ref="C204:E205"/>
    <mergeCell ref="C227:E228"/>
    <mergeCell ref="D260:F261"/>
    <mergeCell ref="C287:E288"/>
    <mergeCell ref="C310:E311"/>
    <mergeCell ref="D332:F333"/>
    <mergeCell ref="C359:E360"/>
    <mergeCell ref="C382:E383"/>
    <mergeCell ref="D407:F408"/>
    <mergeCell ref="C434:E435"/>
    <mergeCell ref="C457:E458"/>
    <mergeCell ref="D488:F489"/>
    <mergeCell ref="C515:E516"/>
    <mergeCell ref="C538:E539"/>
    <mergeCell ref="D571:F572"/>
    <mergeCell ref="C598:E599"/>
    <mergeCell ref="D644:F645"/>
    <mergeCell ref="C671:E672"/>
    <mergeCell ref="C694:E695"/>
    <mergeCell ref="D719:F720"/>
    <mergeCell ref="C746:E747"/>
    <mergeCell ref="C769:E770"/>
    <mergeCell ref="D800:F801"/>
    <mergeCell ref="C827:E828"/>
    <mergeCell ref="C850:E851"/>
    <mergeCell ref="D883:F884"/>
    <mergeCell ref="C910:E911"/>
    <mergeCell ref="C933:E934"/>
    <mergeCell ref="D955:F956"/>
    <mergeCell ref="C982:E983"/>
    <mergeCell ref="C1005:E1006"/>
    <mergeCell ref="D1030:F1031"/>
    <mergeCell ref="C1057:E1058"/>
    <mergeCell ref="C1080:E1081"/>
    <mergeCell ref="D1111:F1112"/>
    <mergeCell ref="C1138:E1139"/>
    <mergeCell ref="C1161:E1162"/>
    <mergeCell ref="D1194:F1195"/>
    <mergeCell ref="C1221:E1222"/>
    <mergeCell ref="D1267:F1268"/>
    <mergeCell ref="C1294:E1295"/>
    <mergeCell ref="C1317:E1318"/>
    <mergeCell ref="D1342:F1343"/>
    <mergeCell ref="C1369:E1370"/>
    <mergeCell ref="C1392:E1393"/>
    <mergeCell ref="D1423:F1424"/>
    <mergeCell ref="C1450:E1451"/>
    <mergeCell ref="C1473:E1474"/>
    <mergeCell ref="D1506:F1507"/>
    <mergeCell ref="C1533:E1534"/>
    <mergeCell ref="C1556:E1557"/>
    <mergeCell ref="D1578:F1579"/>
    <mergeCell ref="C1605:E1606"/>
    <mergeCell ref="C1628:E1629"/>
    <mergeCell ref="D1653:F1654"/>
    <mergeCell ref="C1680:E1681"/>
    <mergeCell ref="C1703:E1704"/>
    <mergeCell ref="D1734:F1735"/>
    <mergeCell ref="C1761:E1762"/>
    <mergeCell ref="C1784:E1785"/>
    <mergeCell ref="D1817:F1818"/>
    <mergeCell ref="C1844:E1845"/>
    <mergeCell ref="D1890:F1891"/>
    <mergeCell ref="C1917:E1918"/>
    <mergeCell ref="C1940:E1941"/>
    <mergeCell ref="D1965:F1966"/>
    <mergeCell ref="C1992:E1993"/>
    <mergeCell ref="C2015:E2016"/>
    <mergeCell ref="D2046:F2047"/>
    <mergeCell ref="C2073:E2074"/>
    <mergeCell ref="C2096:E2097"/>
    <mergeCell ref="D2129:F2130"/>
    <mergeCell ref="C2156:E2157"/>
    <mergeCell ref="C2179:E2180"/>
    <mergeCell ref="D2201:F2202"/>
    <mergeCell ref="C2228:E2229"/>
    <mergeCell ref="C2251:E2252"/>
    <mergeCell ref="D2276:F2277"/>
    <mergeCell ref="C2303:E2304"/>
    <mergeCell ref="C2326:E2327"/>
    <mergeCell ref="D2357:F2358"/>
    <mergeCell ref="C2384:E2385"/>
    <mergeCell ref="C2407:E2408"/>
    <mergeCell ref="D2440:F2441"/>
    <mergeCell ref="C2467:E2468"/>
    <mergeCell ref="D2519:F2520"/>
    <mergeCell ref="C2546:E2547"/>
    <mergeCell ref="C2569:E2570"/>
    <mergeCell ref="D2594:F2595"/>
    <mergeCell ref="C2621:E2622"/>
    <mergeCell ref="C2644:E2645"/>
    <mergeCell ref="D2675:F2676"/>
    <mergeCell ref="C2702:E2703"/>
    <mergeCell ref="C2725:E2726"/>
    <mergeCell ref="D2758:F2759"/>
    <mergeCell ref="C2785:E2786"/>
    <mergeCell ref="C2808:E2809"/>
    <mergeCell ref="D2830:F2831"/>
    <mergeCell ref="C2857:E2858"/>
    <mergeCell ref="C2880:E2881"/>
    <mergeCell ref="D2905:F2906"/>
    <mergeCell ref="C2932:E2933"/>
    <mergeCell ref="C2955:E2956"/>
    <mergeCell ref="D2986:F2987"/>
    <mergeCell ref="C3013:E3014"/>
    <mergeCell ref="C3036:E3037"/>
    <mergeCell ref="D3069:F3070"/>
    <mergeCell ref="C3096:E3097"/>
    <mergeCell ref="D3142:F3143"/>
    <mergeCell ref="C3169:E3170"/>
    <mergeCell ref="C3192:E3193"/>
    <mergeCell ref="D3217:F3218"/>
    <mergeCell ref="C3244:E3245"/>
    <mergeCell ref="C3267:E3268"/>
    <mergeCell ref="D3298:F3299"/>
    <mergeCell ref="C3325:E3326"/>
    <mergeCell ref="C3348:E3349"/>
    <mergeCell ref="D3381:F3382"/>
    <mergeCell ref="C3408:E3409"/>
    <mergeCell ref="C3431:E3432"/>
    <mergeCell ref="D3453:F3454"/>
    <mergeCell ref="C3480:E3481"/>
    <mergeCell ref="C3503:E3504"/>
    <mergeCell ref="D3528:F3529"/>
    <mergeCell ref="C3555:E3556"/>
    <mergeCell ref="C3578:E3579"/>
    <mergeCell ref="D3609:F3610"/>
    <mergeCell ref="C3636:E3637"/>
    <mergeCell ref="C3659:E3660"/>
    <mergeCell ref="D3692:F3693"/>
    <mergeCell ref="C3719:E3720"/>
    <mergeCell ref="D3765:F3766"/>
    <mergeCell ref="C3792:E3793"/>
    <mergeCell ref="C3815:E3816"/>
    <mergeCell ref="D3840:F3841"/>
    <mergeCell ref="C3867:E3868"/>
    <mergeCell ref="C3890:E3891"/>
    <mergeCell ref="D3921:F3922"/>
    <mergeCell ref="C3948:E3949"/>
    <mergeCell ref="C3971:E3972"/>
    <mergeCell ref="D4004:F4005"/>
    <mergeCell ref="C4031:E4032"/>
    <mergeCell ref="C4054:E4055"/>
    <mergeCell ref="D4076:F4077"/>
    <mergeCell ref="C4103:E4104"/>
    <mergeCell ref="C4126:E4127"/>
    <mergeCell ref="D4151:F4152"/>
    <mergeCell ref="C4178:E4179"/>
    <mergeCell ref="C4201:E4202"/>
    <mergeCell ref="D4232:F4233"/>
    <mergeCell ref="C4259:E4260"/>
    <mergeCell ref="C4282:E4283"/>
    <mergeCell ref="D4315:F4316"/>
    <mergeCell ref="C4342:E4343"/>
    <mergeCell ref="D4388:F4389"/>
    <mergeCell ref="C4415:E4416"/>
    <mergeCell ref="C4438:E4439"/>
    <mergeCell ref="D4463:F4464"/>
    <mergeCell ref="C4490:E4491"/>
    <mergeCell ref="C4513:E4514"/>
    <mergeCell ref="D4544:F4545"/>
    <mergeCell ref="C4571:E4572"/>
    <mergeCell ref="C4594:E4595"/>
    <mergeCell ref="D4627:F4628"/>
    <mergeCell ref="C4654:E4655"/>
    <mergeCell ref="C4677:E4678"/>
    <mergeCell ref="D4699:F4700"/>
    <mergeCell ref="C4726:E4727"/>
    <mergeCell ref="C4749:E4750"/>
    <mergeCell ref="D4774:F4775"/>
    <mergeCell ref="C4801:E4802"/>
    <mergeCell ref="C4824:E4825"/>
    <mergeCell ref="D4855:F4856"/>
    <mergeCell ref="C4882:E4883"/>
    <mergeCell ref="C4905:E4906"/>
    <mergeCell ref="D4938:F4939"/>
    <mergeCell ref="C4965:E4966"/>
    <mergeCell ref="D5010:F5011"/>
    <mergeCell ref="C5037:E5038"/>
    <mergeCell ref="C5060:E5061"/>
    <mergeCell ref="D5085:F5086"/>
    <mergeCell ref="C5112:E5113"/>
    <mergeCell ref="C5135:E5136"/>
    <mergeCell ref="D5166:F5167"/>
    <mergeCell ref="C5193:E5194"/>
    <mergeCell ref="C5216:E5217"/>
    <mergeCell ref="D5249:F5250"/>
    <mergeCell ref="C5276:E5277"/>
    <mergeCell ref="C5299:E5300"/>
    <mergeCell ref="D5321:F5322"/>
    <mergeCell ref="C5348:E5349"/>
    <mergeCell ref="C5371:E5372"/>
    <mergeCell ref="D5396:F5397"/>
    <mergeCell ref="C5423:E5424"/>
    <mergeCell ref="C5446:E5447"/>
    <mergeCell ref="D5477:F5478"/>
    <mergeCell ref="C5504:E5505"/>
    <mergeCell ref="C5527:E5528"/>
    <mergeCell ref="D5560:F5561"/>
    <mergeCell ref="C5587:E5588"/>
    <mergeCell ref="D5633:F5634"/>
    <mergeCell ref="C5660:E5661"/>
    <mergeCell ref="C5683:E5684"/>
    <mergeCell ref="D5708:F5709"/>
    <mergeCell ref="C5735:E5736"/>
    <mergeCell ref="C5758:E5759"/>
    <mergeCell ref="D5789:F5790"/>
    <mergeCell ref="C5816:E5817"/>
    <mergeCell ref="C5839:E5840"/>
    <mergeCell ref="D5872:F5873"/>
    <mergeCell ref="C5899:E5900"/>
    <mergeCell ref="C5922:E5923"/>
    <mergeCell ref="D5944:F5945"/>
    <mergeCell ref="C5971:E5972"/>
    <mergeCell ref="C5994:E5995"/>
    <mergeCell ref="D6019:F6020"/>
    <mergeCell ref="C6046:E6047"/>
    <mergeCell ref="C6069:E6070"/>
    <mergeCell ref="D6100:F6101"/>
    <mergeCell ref="C6127:E6128"/>
    <mergeCell ref="C6150:E6151"/>
    <mergeCell ref="D6183:F6184"/>
    <mergeCell ref="C6210:E6211"/>
    <mergeCell ref="D6255:F6256"/>
    <mergeCell ref="C6282:E6283"/>
    <mergeCell ref="C6305:E6306"/>
    <mergeCell ref="D6330:F6331"/>
    <mergeCell ref="C6357:E6358"/>
    <mergeCell ref="C6380:E6381"/>
    <mergeCell ref="D6411:F6412"/>
    <mergeCell ref="C6438:E6439"/>
    <mergeCell ref="C6461:E6462"/>
    <mergeCell ref="D6494:F6495"/>
    <mergeCell ref="C6521:E6522"/>
    <mergeCell ref="C6544:E6545"/>
    <mergeCell ref="D6566:F6567"/>
    <mergeCell ref="C6593:E6594"/>
    <mergeCell ref="C6616:E6617"/>
    <mergeCell ref="D6641:F6642"/>
    <mergeCell ref="C6668:E6669"/>
    <mergeCell ref="C6691:E6692"/>
    <mergeCell ref="D6722:F6723"/>
    <mergeCell ref="C6749:E6750"/>
    <mergeCell ref="C6772:E6773"/>
    <mergeCell ref="D6805:F6806"/>
    <mergeCell ref="C6832:E6833"/>
    <mergeCell ref="D6878:F6879"/>
    <mergeCell ref="C6905:E6906"/>
    <mergeCell ref="C6928:E6929"/>
    <mergeCell ref="D6953:F6954"/>
    <mergeCell ref="C6980:E6981"/>
    <mergeCell ref="C7003:E7004"/>
    <mergeCell ref="D7034:F7035"/>
    <mergeCell ref="C7061:E7062"/>
    <mergeCell ref="C7084:E7085"/>
    <mergeCell ref="D7117:F7118"/>
    <mergeCell ref="C7144:E7145"/>
    <mergeCell ref="C7167:E7168"/>
    <mergeCell ref="D7189:F7190"/>
    <mergeCell ref="C7216:E7217"/>
    <mergeCell ref="C7239:E7240"/>
    <mergeCell ref="D7264:F7265"/>
    <mergeCell ref="C7291:E7292"/>
    <mergeCell ref="C7314:E7315"/>
    <mergeCell ref="D7345:F7346"/>
    <mergeCell ref="C7372:E7373"/>
    <mergeCell ref="C7395:E7396"/>
    <mergeCell ref="D7428:F7429"/>
    <mergeCell ref="C7455:E7456"/>
    <mergeCell ref="D7500:F7501"/>
    <mergeCell ref="C7527:E7528"/>
    <mergeCell ref="C7550:E7551"/>
    <mergeCell ref="D7575:F7576"/>
    <mergeCell ref="C7602:E7603"/>
    <mergeCell ref="C7625:E7626"/>
    <mergeCell ref="D7656:F7657"/>
    <mergeCell ref="C7683:E7684"/>
    <mergeCell ref="C7706:E7707"/>
    <mergeCell ref="D7739:F7740"/>
    <mergeCell ref="C7766:E7767"/>
    <mergeCell ref="C7789:E7790"/>
    <mergeCell ref="D7811:F7812"/>
    <mergeCell ref="C7838:E7839"/>
    <mergeCell ref="C7861:E7862"/>
    <mergeCell ref="D7886:F7887"/>
    <mergeCell ref="C7913:E7914"/>
    <mergeCell ref="C7936:E7937"/>
    <mergeCell ref="D7967:F7968"/>
    <mergeCell ref="C7994:E7995"/>
    <mergeCell ref="C8017:E8018"/>
    <mergeCell ref="D8050:F8051"/>
    <mergeCell ref="C8077:E8078"/>
    <mergeCell ref="D8123:F8124"/>
    <mergeCell ref="C8150:E8151"/>
    <mergeCell ref="C8173:E8174"/>
    <mergeCell ref="D8198:F8199"/>
    <mergeCell ref="C8225:E8226"/>
    <mergeCell ref="C8248:E8249"/>
    <mergeCell ref="D8279:F8280"/>
    <mergeCell ref="C8306:E8307"/>
    <mergeCell ref="C8329:E8330"/>
    <mergeCell ref="D8362:F8363"/>
    <mergeCell ref="C8389:E8390"/>
    <mergeCell ref="C8412:E8413"/>
    <mergeCell ref="D8434:F8435"/>
    <mergeCell ref="C8461:E8462"/>
    <mergeCell ref="C8484:E8485"/>
    <mergeCell ref="D8509:F8510"/>
    <mergeCell ref="C8536:E8537"/>
    <mergeCell ref="C8559:E8560"/>
    <mergeCell ref="D8590:F8591"/>
    <mergeCell ref="C8617:E8618"/>
    <mergeCell ref="C8640:E8641"/>
    <mergeCell ref="D8673:F8674"/>
    <mergeCell ref="C8700:E8701"/>
    <mergeCell ref="D8746:F8747"/>
    <mergeCell ref="C8773:E8774"/>
    <mergeCell ref="C8796:E8797"/>
    <mergeCell ref="D8821:F8822"/>
    <mergeCell ref="C8848:E8849"/>
    <mergeCell ref="C8871:E8872"/>
    <mergeCell ref="D8902:F8903"/>
    <mergeCell ref="C8929:E8930"/>
    <mergeCell ref="C8952:E8953"/>
    <mergeCell ref="D8985:F8986"/>
    <mergeCell ref="C9012:E9013"/>
    <mergeCell ref="C9035:E9036"/>
    <mergeCell ref="D9057:F9058"/>
    <mergeCell ref="C9084:E9085"/>
    <mergeCell ref="C9107:E9108"/>
    <mergeCell ref="D9132:F9133"/>
    <mergeCell ref="C9159:E9160"/>
    <mergeCell ref="C9182:E9183"/>
    <mergeCell ref="D9213:F9214"/>
    <mergeCell ref="C9240:E9241"/>
    <mergeCell ref="C9263:E9264"/>
    <mergeCell ref="D9296:F9297"/>
    <mergeCell ref="C9323:E9324"/>
    <mergeCell ref="D9369:F9370"/>
    <mergeCell ref="C9396:E9397"/>
    <mergeCell ref="C9419:E9420"/>
    <mergeCell ref="D9444:F9445"/>
    <mergeCell ref="C9471:E9472"/>
    <mergeCell ref="C9494:E9495"/>
    <mergeCell ref="D9525:F9526"/>
    <mergeCell ref="C9552:E9553"/>
    <mergeCell ref="C9575:E9576"/>
    <mergeCell ref="D9608:F9609"/>
    <mergeCell ref="C9635:E9636"/>
    <mergeCell ref="C9658:E9659"/>
    <mergeCell ref="D9680:F9681"/>
    <mergeCell ref="C9707:E9708"/>
    <mergeCell ref="C9730:E9731"/>
    <mergeCell ref="D9755:F9756"/>
    <mergeCell ref="C9782:E9783"/>
    <mergeCell ref="C9805:E9806"/>
    <mergeCell ref="D9836:F9837"/>
    <mergeCell ref="C9863:E9864"/>
    <mergeCell ref="C9886:E9887"/>
    <mergeCell ref="D9919:F9920"/>
    <mergeCell ref="C9946:E9947"/>
    <mergeCell ref="D9993:F9994"/>
    <mergeCell ref="C10020:E10021"/>
    <mergeCell ref="C10043:E10044"/>
    <mergeCell ref="D10068:F10069"/>
    <mergeCell ref="C10095:E10096"/>
    <mergeCell ref="C10118:E10119"/>
    <mergeCell ref="D10149:F10150"/>
    <mergeCell ref="C10176:E10177"/>
    <mergeCell ref="C10199:E10200"/>
    <mergeCell ref="D10232:F10233"/>
    <mergeCell ref="C10259:E10260"/>
    <mergeCell ref="C10282:E10283"/>
    <mergeCell ref="D10304:F10305"/>
    <mergeCell ref="C10331:E10332"/>
    <mergeCell ref="C10354:E10355"/>
    <mergeCell ref="D10379:F10380"/>
    <mergeCell ref="C10406:E10407"/>
    <mergeCell ref="C10429:E10430"/>
    <mergeCell ref="D10460:F10461"/>
    <mergeCell ref="C10487:E10488"/>
    <mergeCell ref="C10510:E10511"/>
    <mergeCell ref="D10543:F10544"/>
    <mergeCell ref="C10570:E10571"/>
    <mergeCell ref="D10616:F10617"/>
    <mergeCell ref="C10643:E10644"/>
    <mergeCell ref="C10666:E10667"/>
    <mergeCell ref="D10691:F10692"/>
    <mergeCell ref="C10718:E10719"/>
    <mergeCell ref="C10741:E10742"/>
    <mergeCell ref="D10772:F10773"/>
    <mergeCell ref="C10799:E10800"/>
    <mergeCell ref="C10822:E10823"/>
    <mergeCell ref="D10855:F10856"/>
    <mergeCell ref="C10882:E10883"/>
    <mergeCell ref="C10905:E10906"/>
    <mergeCell ref="D10927:F10928"/>
    <mergeCell ref="C10954:E10955"/>
    <mergeCell ref="C10977:E10978"/>
    <mergeCell ref="D11002:F11003"/>
    <mergeCell ref="C11029:E11030"/>
    <mergeCell ref="C11052:E11053"/>
    <mergeCell ref="D11083:F11084"/>
    <mergeCell ref="C11110:E11111"/>
    <mergeCell ref="C11133:E11134"/>
    <mergeCell ref="D11166:F11167"/>
    <mergeCell ref="C11193:E11194"/>
    <mergeCell ref="C11227:E11228"/>
    <mergeCell ref="C11250:E11251"/>
    <mergeCell ref="D11281:F11282"/>
    <mergeCell ref="C11308:E11309"/>
    <mergeCell ref="C11331:E11332"/>
    <mergeCell ref="D11364:F11365"/>
    <mergeCell ref="C11391:E11392"/>
    <mergeCell ref="C11425:E11426"/>
    <mergeCell ref="C11448:E11449"/>
    <mergeCell ref="D11479:F11480"/>
    <mergeCell ref="C11506:E11507"/>
    <mergeCell ref="C11529:E11530"/>
    <mergeCell ref="D11562:F11563"/>
    <mergeCell ref="C11589:E11590"/>
    <mergeCell ref="C11623:E11624"/>
    <mergeCell ref="C11646:E11647"/>
    <mergeCell ref="D11677:F11678"/>
    <mergeCell ref="C11704:E11705"/>
    <mergeCell ref="C11727:E11728"/>
    <mergeCell ref="D11760:F11761"/>
    <mergeCell ref="C11787:E11788"/>
    <mergeCell ref="C11822:E11823"/>
    <mergeCell ref="C11845:E11846"/>
    <mergeCell ref="D11876:F11877"/>
    <mergeCell ref="C11903:E11904"/>
    <mergeCell ref="C11926:E11927"/>
    <mergeCell ref="D11959:F11960"/>
    <mergeCell ref="C11986:E11987"/>
  </mergeCells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"/>
  <sheetViews>
    <sheetView workbookViewId="0">
      <pane xSplit="2" topLeftCell="C1" activePane="topRight" state="frozen"/>
      <selection/>
      <selection pane="topRight" activeCell="N5" sqref="N5"/>
    </sheetView>
  </sheetViews>
  <sheetFormatPr defaultColWidth="9" defaultRowHeight="13.5"/>
  <cols>
    <col min="2" max="12" width="9" customWidth="1"/>
  </cols>
  <sheetData>
    <row r="1" spans="1:15">
      <c r="A1" s="2" t="str">
        <f>"证券名称"</f>
        <v>证券名称</v>
      </c>
      <c r="B1" s="2" t="str">
        <f>"证券数量"</f>
        <v>证券数量</v>
      </c>
      <c r="C1" s="2" t="str">
        <f>"成本价"</f>
        <v>成本价</v>
      </c>
      <c r="D1" s="2" t="str">
        <f>"浮动盈亏"</f>
        <v>浮动盈亏</v>
      </c>
      <c r="E1" s="2" t="str">
        <f>"盈亏比例(%)"</f>
        <v>盈亏比例(%)</v>
      </c>
      <c r="F1" s="2" t="str">
        <f>"最新市值"</f>
        <v>最新市值</v>
      </c>
      <c r="G1" s="2" t="str">
        <f>"当前价"</f>
        <v>当前价</v>
      </c>
      <c r="H1" s="2" t="str">
        <f>"今买数量"</f>
        <v>今买数量</v>
      </c>
      <c r="I1" s="2" t="str">
        <f>"今卖数量"</f>
        <v>今卖数量</v>
      </c>
      <c r="J1" s="2" t="str">
        <f>"证券代码"</f>
        <v>证券代码</v>
      </c>
      <c r="K1" s="2" t="str">
        <f>"股东代码"</f>
        <v>股东代码</v>
      </c>
      <c r="L1" s="2" t="str">
        <f>"成本金额"</f>
        <v>成本金额</v>
      </c>
      <c r="M1" s="2" t="s">
        <v>2</v>
      </c>
      <c r="N1" s="2"/>
      <c r="O1" s="2" t="s">
        <v>3</v>
      </c>
    </row>
    <row r="2" spans="1:16">
      <c r="A2" s="2" t="str">
        <f>"华西股份"</f>
        <v>华西股份</v>
      </c>
      <c r="B2" s="2">
        <v>800</v>
      </c>
      <c r="C2" s="2">
        <v>19.758</v>
      </c>
      <c r="D2" s="2">
        <v>-1294.53</v>
      </c>
      <c r="E2" s="2">
        <v>-8.19</v>
      </c>
      <c r="F2" s="2">
        <v>14512</v>
      </c>
      <c r="G2" s="2">
        <v>18.14</v>
      </c>
      <c r="H2" s="2">
        <v>0</v>
      </c>
      <c r="I2" s="2">
        <v>0</v>
      </c>
      <c r="J2" s="2" t="str">
        <f>"000936"</f>
        <v>000936</v>
      </c>
      <c r="K2" s="2" t="str">
        <f>"0157472516"</f>
        <v>0157472516</v>
      </c>
      <c r="L2" s="3" t="str">
        <f>"15806.53"</f>
        <v>15806.53</v>
      </c>
      <c r="M2" s="2">
        <v>30</v>
      </c>
      <c r="N2" s="2">
        <f t="shared" ref="N2:N17" si="0">M2*B2</f>
        <v>24000</v>
      </c>
      <c r="O2" s="2">
        <f t="shared" ref="O2:O17" si="1">(N2-L2)/L2*100</f>
        <v>51.835981711356</v>
      </c>
      <c r="P2">
        <f>_xlfn.NUMBERVALUE(L2)</f>
        <v>15806.53</v>
      </c>
    </row>
    <row r="3" spans="1:16">
      <c r="A3" s="2" t="str">
        <f>"创业板B"</f>
        <v>创业板B</v>
      </c>
      <c r="B3" s="2">
        <v>10000</v>
      </c>
      <c r="C3" s="2">
        <v>1.116</v>
      </c>
      <c r="D3" s="2">
        <v>-927.5</v>
      </c>
      <c r="E3" s="2">
        <v>-8.33</v>
      </c>
      <c r="F3" s="2">
        <v>10230</v>
      </c>
      <c r="G3" s="2">
        <v>1.023</v>
      </c>
      <c r="H3" s="2">
        <v>0</v>
      </c>
      <c r="I3" s="2">
        <v>0</v>
      </c>
      <c r="J3" s="2" t="str">
        <f>"150153"</f>
        <v>150153</v>
      </c>
      <c r="K3" s="2" t="str">
        <f t="shared" ref="K3:K9" si="2">"0157472516"</f>
        <v>0157472516</v>
      </c>
      <c r="L3" s="3" t="str">
        <f>"11157.50"</f>
        <v>11157.50</v>
      </c>
      <c r="M3" s="2">
        <v>1.3</v>
      </c>
      <c r="N3" s="2">
        <f>M3*B3</f>
        <v>13000</v>
      </c>
      <c r="O3" s="2">
        <f>(N3-L3)/L3*100</f>
        <v>16.5135559041004</v>
      </c>
      <c r="P3">
        <f>_xlfn.NUMBERVALUE(L3)</f>
        <v>11157.5</v>
      </c>
    </row>
    <row r="4" spans="1:16">
      <c r="A4" s="2" t="str">
        <f>"首创股份"</f>
        <v>首创股份</v>
      </c>
      <c r="B4" s="2">
        <v>600</v>
      </c>
      <c r="C4" s="2">
        <v>17.548</v>
      </c>
      <c r="D4" s="2">
        <v>-310.88</v>
      </c>
      <c r="E4" s="2">
        <v>-2.95</v>
      </c>
      <c r="F4" s="2">
        <v>10218</v>
      </c>
      <c r="G4" s="2">
        <v>17.03</v>
      </c>
      <c r="H4" s="2">
        <v>0</v>
      </c>
      <c r="I4" s="2">
        <v>0</v>
      </c>
      <c r="J4" s="2" t="str">
        <f>"600008"</f>
        <v>600008</v>
      </c>
      <c r="K4" s="2" t="str">
        <f t="shared" ref="K4:K7" si="3">"A453612732"</f>
        <v>A453612732</v>
      </c>
      <c r="L4" s="3" t="str">
        <f>"10528.88"</f>
        <v>10528.88</v>
      </c>
      <c r="M4" s="2">
        <v>25</v>
      </c>
      <c r="N4" s="2">
        <f>M4*B4</f>
        <v>15000</v>
      </c>
      <c r="O4" s="2">
        <f>(N4-L4)/L4*100</f>
        <v>42.4652954540274</v>
      </c>
      <c r="P4">
        <f>_xlfn.NUMBERVALUE(L4)</f>
        <v>10528.88</v>
      </c>
    </row>
    <row r="5" spans="1:16">
      <c r="A5" s="2" t="str">
        <f>"华英农业"</f>
        <v>华英农业</v>
      </c>
      <c r="B5" s="2">
        <v>600</v>
      </c>
      <c r="C5" s="2">
        <v>14.948</v>
      </c>
      <c r="D5" s="2">
        <v>-418.66</v>
      </c>
      <c r="E5" s="2">
        <v>-4.67</v>
      </c>
      <c r="F5" s="2">
        <v>8550</v>
      </c>
      <c r="G5" s="2">
        <v>14.25</v>
      </c>
      <c r="H5" s="2">
        <v>300</v>
      </c>
      <c r="I5" s="2">
        <v>0</v>
      </c>
      <c r="J5" s="2" t="str">
        <f>"002321"</f>
        <v>002321</v>
      </c>
      <c r="K5" s="2" t="str">
        <f t="shared" ref="K5:K9" si="4">"0157472516"</f>
        <v>0157472516</v>
      </c>
      <c r="L5" s="3" t="str">
        <f>"8968.66"</f>
        <v>8968.66</v>
      </c>
      <c r="M5" s="2">
        <v>30</v>
      </c>
      <c r="N5" s="2">
        <f>M5*B5</f>
        <v>18000</v>
      </c>
      <c r="O5" s="2">
        <f>(N5-L5)/L5*100</f>
        <v>100.698878093271</v>
      </c>
      <c r="P5">
        <f>_xlfn.NUMBERVALUE(L5)</f>
        <v>8968.66</v>
      </c>
    </row>
    <row r="6" spans="1:16">
      <c r="A6" s="2" t="str">
        <f>"*ST阳化"</f>
        <v>*ST阳化</v>
      </c>
      <c r="B6" s="2">
        <v>900</v>
      </c>
      <c r="C6" s="2">
        <v>7.599</v>
      </c>
      <c r="D6" s="2">
        <v>-80.2</v>
      </c>
      <c r="E6" s="2">
        <v>-1.17</v>
      </c>
      <c r="F6" s="2">
        <v>6759</v>
      </c>
      <c r="G6" s="2">
        <v>7.51</v>
      </c>
      <c r="H6" s="2">
        <v>300</v>
      </c>
      <c r="I6" s="2">
        <v>0</v>
      </c>
      <c r="J6" s="2" t="str">
        <f>"600691"</f>
        <v>600691</v>
      </c>
      <c r="K6" s="2" t="str">
        <f>"A453612732"</f>
        <v>A453612732</v>
      </c>
      <c r="L6" s="3" t="str">
        <f>"6839.20"</f>
        <v>6839.20</v>
      </c>
      <c r="M6" s="2">
        <v>11</v>
      </c>
      <c r="N6" s="2">
        <f>M6*B6</f>
        <v>9900</v>
      </c>
      <c r="O6" s="2">
        <f>(N6-L6)/L6*100</f>
        <v>44.7537723710376</v>
      </c>
      <c r="P6">
        <f>_xlfn.NUMBERVALUE(L6)</f>
        <v>6839.2</v>
      </c>
    </row>
    <row r="7" spans="1:16">
      <c r="A7" s="2" t="str">
        <f>"雪峰科技"</f>
        <v>雪峰科技</v>
      </c>
      <c r="B7" s="2">
        <v>200</v>
      </c>
      <c r="C7" s="2">
        <v>37.898</v>
      </c>
      <c r="D7" s="2">
        <v>-1239.59</v>
      </c>
      <c r="E7" s="2">
        <v>-16.35</v>
      </c>
      <c r="F7" s="2">
        <v>6340</v>
      </c>
      <c r="G7" s="2">
        <v>31.7</v>
      </c>
      <c r="H7" s="2">
        <v>100</v>
      </c>
      <c r="I7" s="2">
        <v>0</v>
      </c>
      <c r="J7" s="2" t="str">
        <f>"603227"</f>
        <v>603227</v>
      </c>
      <c r="K7" s="2" t="str">
        <f>"A453612732"</f>
        <v>A453612732</v>
      </c>
      <c r="L7" s="3" t="str">
        <f>"7579.59"</f>
        <v>7579.59</v>
      </c>
      <c r="M7" s="2">
        <v>42</v>
      </c>
      <c r="N7" s="2">
        <f>M7*B7</f>
        <v>8400</v>
      </c>
      <c r="O7" s="2">
        <f>(N7-L7)/L7*100</f>
        <v>10.8239363870605</v>
      </c>
      <c r="P7">
        <f>_xlfn.NUMBERVALUE(L7)</f>
        <v>7579.59</v>
      </c>
    </row>
    <row r="8" spans="1:16">
      <c r="A8" s="2" t="str">
        <f>"三花股份"</f>
        <v>三花股份</v>
      </c>
      <c r="B8" s="2">
        <v>400</v>
      </c>
      <c r="C8" s="2">
        <v>13.737</v>
      </c>
      <c r="D8" s="2">
        <v>69.25</v>
      </c>
      <c r="E8" s="2">
        <v>1.26</v>
      </c>
      <c r="F8" s="2">
        <v>5564</v>
      </c>
      <c r="G8" s="2">
        <v>13.91</v>
      </c>
      <c r="H8" s="2">
        <v>0</v>
      </c>
      <c r="I8" s="2">
        <v>0</v>
      </c>
      <c r="J8" s="2" t="str">
        <f>"002050"</f>
        <v>002050</v>
      </c>
      <c r="K8" s="2" t="str">
        <f>"0157472516"</f>
        <v>0157472516</v>
      </c>
      <c r="L8" s="3" t="str">
        <f>"5494.75"</f>
        <v>5494.75</v>
      </c>
      <c r="M8" s="2">
        <v>20</v>
      </c>
      <c r="N8" s="2">
        <f>M8*B8</f>
        <v>8000</v>
      </c>
      <c r="O8" s="2">
        <f>(N8-L8)/L8*100</f>
        <v>45.5935210883116</v>
      </c>
      <c r="P8">
        <f>_xlfn.NUMBERVALUE(L8)</f>
        <v>5494.75</v>
      </c>
    </row>
    <row r="9" spans="1:16">
      <c r="A9" s="2" t="str">
        <f>"农 产 品"</f>
        <v>农 产 品</v>
      </c>
      <c r="B9" s="2">
        <v>200</v>
      </c>
      <c r="C9" s="2">
        <v>25.665</v>
      </c>
      <c r="D9" s="2">
        <v>-601</v>
      </c>
      <c r="E9" s="2">
        <v>-11.71</v>
      </c>
      <c r="F9" s="2">
        <v>4532</v>
      </c>
      <c r="G9" s="2">
        <v>22.66</v>
      </c>
      <c r="H9" s="2">
        <v>0</v>
      </c>
      <c r="I9" s="2">
        <v>0</v>
      </c>
      <c r="J9" s="2" t="str">
        <f>"000061"</f>
        <v>000061</v>
      </c>
      <c r="K9" s="2" t="str">
        <f>"0157472516"</f>
        <v>0157472516</v>
      </c>
      <c r="L9" s="3" t="str">
        <f>"5133.00"</f>
        <v>5133.00</v>
      </c>
      <c r="M9" s="2">
        <v>35</v>
      </c>
      <c r="N9" s="2">
        <f>M9*B9</f>
        <v>7000</v>
      </c>
      <c r="O9" s="2">
        <f>(N9-L9)/L9*100</f>
        <v>36.3724917202416</v>
      </c>
      <c r="P9">
        <f>_xlfn.NUMBERVALUE(L9)</f>
        <v>5133</v>
      </c>
    </row>
    <row r="10" spans="1:16">
      <c r="A10" s="2" t="str">
        <f>"北京城建"</f>
        <v>北京城建</v>
      </c>
      <c r="B10" s="2">
        <v>200</v>
      </c>
      <c r="C10" s="2">
        <v>24.605</v>
      </c>
      <c r="D10" s="2">
        <v>-394.99</v>
      </c>
      <c r="E10" s="2">
        <v>-8.03</v>
      </c>
      <c r="F10" s="2">
        <v>4526</v>
      </c>
      <c r="G10" s="2">
        <v>22.63</v>
      </c>
      <c r="H10" s="2">
        <v>0</v>
      </c>
      <c r="I10" s="2">
        <v>0</v>
      </c>
      <c r="J10" s="2" t="str">
        <f>"600266"</f>
        <v>600266</v>
      </c>
      <c r="K10" s="2" t="str">
        <f t="shared" ref="K10:K12" si="5">"A453612732"</f>
        <v>A453612732</v>
      </c>
      <c r="L10" s="3" t="str">
        <f>"4920.99"</f>
        <v>4920.99</v>
      </c>
      <c r="M10" s="2">
        <v>28</v>
      </c>
      <c r="N10" s="2">
        <f>M10*B10</f>
        <v>5600</v>
      </c>
      <c r="O10" s="2">
        <f>(N10-L10)/L10*100</f>
        <v>13.7982397850839</v>
      </c>
      <c r="P10">
        <f>_xlfn.NUMBERVALUE(L10)</f>
        <v>4920.99</v>
      </c>
    </row>
    <row r="11" spans="1:16">
      <c r="A11" s="2" t="str">
        <f>"上汽集团"</f>
        <v>上汽集团</v>
      </c>
      <c r="B11" s="2">
        <v>200</v>
      </c>
      <c r="C11" s="2">
        <v>24.736</v>
      </c>
      <c r="D11" s="2">
        <v>-449.12</v>
      </c>
      <c r="E11" s="2">
        <v>-9.08</v>
      </c>
      <c r="F11" s="2">
        <v>4498</v>
      </c>
      <c r="G11" s="2">
        <v>22.49</v>
      </c>
      <c r="H11" s="2">
        <v>0</v>
      </c>
      <c r="I11" s="2">
        <v>0</v>
      </c>
      <c r="J11" s="2" t="str">
        <f>"600104"</f>
        <v>600104</v>
      </c>
      <c r="K11" s="2" t="str">
        <f>"A453612732"</f>
        <v>A453612732</v>
      </c>
      <c r="L11" s="3" t="str">
        <f>"4947.12"</f>
        <v>4947.12</v>
      </c>
      <c r="M11" s="2">
        <v>35</v>
      </c>
      <c r="N11" s="2">
        <f>M11*B11</f>
        <v>7000</v>
      </c>
      <c r="O11" s="2">
        <f>(N11-L11)/L11*100</f>
        <v>41.4964666310904</v>
      </c>
      <c r="P11">
        <f>_xlfn.NUMBERVALUE(L11)</f>
        <v>4947.12</v>
      </c>
    </row>
    <row r="12" spans="1:16">
      <c r="A12" s="2" t="str">
        <f>"中海集运"</f>
        <v>中海集运</v>
      </c>
      <c r="B12" s="2">
        <v>400</v>
      </c>
      <c r="C12" s="2">
        <v>9.099</v>
      </c>
      <c r="D12" s="2">
        <v>-167.68</v>
      </c>
      <c r="E12" s="2">
        <v>-4.6</v>
      </c>
      <c r="F12" s="2">
        <v>3472</v>
      </c>
      <c r="G12" s="2">
        <v>8.68</v>
      </c>
      <c r="H12" s="2">
        <v>0</v>
      </c>
      <c r="I12" s="2">
        <v>0</v>
      </c>
      <c r="J12" s="2" t="str">
        <f>"601866"</f>
        <v>601866</v>
      </c>
      <c r="K12" s="2" t="str">
        <f>"A453612732"</f>
        <v>A453612732</v>
      </c>
      <c r="L12" s="3" t="str">
        <f>"3639.68"</f>
        <v>3639.68</v>
      </c>
      <c r="M12" s="2">
        <v>12</v>
      </c>
      <c r="N12" s="2">
        <f>M12*B12</f>
        <v>4800</v>
      </c>
      <c r="O12" s="2">
        <f>(N12-L12)/L12*100</f>
        <v>31.8797256901706</v>
      </c>
      <c r="P12">
        <f>_xlfn.NUMBERVALUE(L12)</f>
        <v>3639.68</v>
      </c>
    </row>
    <row r="13" spans="1:16">
      <c r="A13" s="2" t="str">
        <f>"中航军B"</f>
        <v>中航军B</v>
      </c>
      <c r="B13" s="2">
        <v>3000</v>
      </c>
      <c r="C13" s="2">
        <v>0.972</v>
      </c>
      <c r="D13" s="2">
        <v>-62</v>
      </c>
      <c r="E13" s="2">
        <v>-2.16</v>
      </c>
      <c r="F13" s="2">
        <v>2853</v>
      </c>
      <c r="G13" s="2">
        <v>0.951</v>
      </c>
      <c r="H13" s="2">
        <v>0</v>
      </c>
      <c r="I13" s="2">
        <v>0</v>
      </c>
      <c r="J13" s="2" t="str">
        <f>"150222"</f>
        <v>150222</v>
      </c>
      <c r="K13" s="2" t="str">
        <f>"0157472516"</f>
        <v>0157472516</v>
      </c>
      <c r="L13" s="3" t="str">
        <f>"2915.00"</f>
        <v>2915.00</v>
      </c>
      <c r="M13" s="2">
        <v>1.1</v>
      </c>
      <c r="N13" s="2">
        <f>M13*B13</f>
        <v>3300</v>
      </c>
      <c r="O13" s="2">
        <f>(N13-L13)/L13*100</f>
        <v>13.2075471698113</v>
      </c>
      <c r="P13">
        <f>_xlfn.NUMBERVALUE(L13)</f>
        <v>2915</v>
      </c>
    </row>
    <row r="14" spans="1:16">
      <c r="A14" s="2" t="str">
        <f>"华贸物流"</f>
        <v>华贸物流</v>
      </c>
      <c r="B14" s="2">
        <v>200</v>
      </c>
      <c r="C14" s="2">
        <v>16.576</v>
      </c>
      <c r="D14" s="2">
        <v>-473.12</v>
      </c>
      <c r="E14" s="2">
        <v>-14.27</v>
      </c>
      <c r="F14" s="2">
        <v>2842</v>
      </c>
      <c r="G14" s="2">
        <v>14.21</v>
      </c>
      <c r="H14" s="2">
        <v>0</v>
      </c>
      <c r="I14" s="2">
        <v>0</v>
      </c>
      <c r="J14" s="2" t="str">
        <f>"603128"</f>
        <v>603128</v>
      </c>
      <c r="K14" s="2" t="str">
        <f t="shared" ref="K14:K17" si="6">"A453612732"</f>
        <v>A453612732</v>
      </c>
      <c r="L14" s="3" t="str">
        <f>"3315.12"</f>
        <v>3315.12</v>
      </c>
      <c r="M14" s="2">
        <v>20</v>
      </c>
      <c r="N14" s="2">
        <f>M14*B14</f>
        <v>4000</v>
      </c>
      <c r="O14" s="2">
        <f>(N14-L14)/L14*100</f>
        <v>20.6592823185888</v>
      </c>
      <c r="P14">
        <f>_xlfn.NUMBERVALUE(L14)</f>
        <v>3315.12</v>
      </c>
    </row>
    <row r="15" spans="1:16">
      <c r="A15" s="2" t="str">
        <f>"盛达矿业"</f>
        <v>盛达矿业</v>
      </c>
      <c r="B15" s="2">
        <v>100</v>
      </c>
      <c r="C15" s="2">
        <v>38.308</v>
      </c>
      <c r="D15" s="2">
        <v>-1175.77</v>
      </c>
      <c r="E15" s="2">
        <v>-30.69</v>
      </c>
      <c r="F15" s="2">
        <v>2655</v>
      </c>
      <c r="G15" s="2">
        <v>26.55</v>
      </c>
      <c r="H15" s="2">
        <v>0</v>
      </c>
      <c r="I15" s="2">
        <v>100</v>
      </c>
      <c r="J15" s="2" t="str">
        <f>"000603"</f>
        <v>000603</v>
      </c>
      <c r="K15" s="2" t="str">
        <f>"0157472516"</f>
        <v>0157472516</v>
      </c>
      <c r="L15" s="3" t="str">
        <f>"3830.77"</f>
        <v>3830.77</v>
      </c>
      <c r="M15" s="2">
        <v>40</v>
      </c>
      <c r="N15" s="2">
        <f>M15*B15</f>
        <v>4000</v>
      </c>
      <c r="O15" s="2">
        <f>(N15-L15)/L15*100</f>
        <v>4.41764971533138</v>
      </c>
      <c r="P15">
        <f>_xlfn.NUMBERVALUE(L15)</f>
        <v>3830.77</v>
      </c>
    </row>
    <row r="16" spans="1:16">
      <c r="A16" s="2" t="str">
        <f>"大众交通"</f>
        <v>大众交通</v>
      </c>
      <c r="B16" s="2">
        <v>100</v>
      </c>
      <c r="C16" s="2">
        <v>30.941</v>
      </c>
      <c r="D16" s="2">
        <v>-1037.13</v>
      </c>
      <c r="E16" s="2">
        <v>-33.52</v>
      </c>
      <c r="F16" s="2">
        <v>2057</v>
      </c>
      <c r="G16" s="2">
        <v>20.57</v>
      </c>
      <c r="H16" s="2">
        <v>0</v>
      </c>
      <c r="I16" s="2">
        <v>0</v>
      </c>
      <c r="J16" s="2" t="str">
        <f>"600611"</f>
        <v>600611</v>
      </c>
      <c r="K16" s="2" t="str">
        <f>"A453612732"</f>
        <v>A453612732</v>
      </c>
      <c r="L16" s="3" t="str">
        <f>"3094.13"</f>
        <v>3094.13</v>
      </c>
      <c r="M16" s="2">
        <v>28</v>
      </c>
      <c r="N16" s="2">
        <f>M16*B16</f>
        <v>2800</v>
      </c>
      <c r="O16" s="2">
        <f>(N16-L16)/L16*100</f>
        <v>-9.50606470962759</v>
      </c>
      <c r="P16">
        <f>_xlfn.NUMBERVALUE(L16)</f>
        <v>3094.13</v>
      </c>
    </row>
    <row r="17" spans="1:16">
      <c r="A17" s="2" t="str">
        <f>"中国中车"</f>
        <v>中国中车</v>
      </c>
      <c r="B17" s="2">
        <v>100</v>
      </c>
      <c r="C17" s="2">
        <v>26.395</v>
      </c>
      <c r="D17" s="2">
        <v>-631.5</v>
      </c>
      <c r="E17" s="2">
        <v>-23.92</v>
      </c>
      <c r="F17" s="2">
        <v>2008</v>
      </c>
      <c r="G17" s="2">
        <v>20.08</v>
      </c>
      <c r="H17" s="2">
        <v>0</v>
      </c>
      <c r="I17" s="2">
        <v>100</v>
      </c>
      <c r="J17" s="2" t="str">
        <f>"601766"</f>
        <v>601766</v>
      </c>
      <c r="K17" s="2" t="str">
        <f>"A453612732"</f>
        <v>A453612732</v>
      </c>
      <c r="L17" s="3" t="str">
        <f>"2639.50"</f>
        <v>2639.50</v>
      </c>
      <c r="M17" s="2">
        <v>30</v>
      </c>
      <c r="N17" s="2">
        <f>M17*B17</f>
        <v>3000</v>
      </c>
      <c r="O17" s="2">
        <f>(N17-L17)/L17*100</f>
        <v>13.6578897518469</v>
      </c>
      <c r="P17">
        <f>_xlfn.NUMBERVALUE(L17)</f>
        <v>2639.5</v>
      </c>
    </row>
    <row r="18" spans="6:16">
      <c r="F18">
        <f>SUM(F2:F17)</f>
        <v>91616</v>
      </c>
      <c r="P18">
        <f>SUM(P2:P17)</f>
        <v>100810.42</v>
      </c>
    </row>
    <row r="19" spans="6:10">
      <c r="F19" t="e">
        <f>#REF!/F18</f>
        <v>#REF!</v>
      </c>
      <c r="J19" t="e">
        <f>#REF!/P18</f>
        <v>#REF!</v>
      </c>
    </row>
  </sheetData>
  <sortState caseSensitive="0" columnSort="0" ref="A1:R17">
    <sortCondition descending="1" ref="F1:F17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E10" sqref="E10"/>
    </sheetView>
  </sheetViews>
  <sheetFormatPr defaultColWidth="9" defaultRowHeight="13.5" outlineLevelRow="4" outlineLevelCol="4"/>
  <sheetData>
    <row r="1" spans="1:5">
      <c r="A1" s="1" t="s">
        <v>14</v>
      </c>
      <c r="B1" s="1"/>
      <c r="C1" s="1"/>
      <c r="D1" s="1"/>
      <c r="E1" s="1"/>
    </row>
    <row r="2" spans="1:5">
      <c r="A2" s="2" t="s">
        <v>15</v>
      </c>
      <c r="B2" s="2">
        <v>60800</v>
      </c>
      <c r="C2" s="2">
        <v>50000</v>
      </c>
      <c r="D2" s="2">
        <v>8300</v>
      </c>
      <c r="E2" s="2">
        <f>SUM(C2:D2)-B2</f>
        <v>-2500</v>
      </c>
    </row>
    <row r="3" spans="1:5">
      <c r="A3" s="2" t="s">
        <v>16</v>
      </c>
      <c r="B3" s="2">
        <v>28000</v>
      </c>
      <c r="C3" s="2">
        <v>20400</v>
      </c>
      <c r="D3" s="2"/>
      <c r="E3" s="2">
        <f t="shared" ref="E3:E4" si="0">SUM(C3:D3)-B3</f>
        <v>-7600</v>
      </c>
    </row>
    <row r="4" spans="1:5">
      <c r="A4" s="2" t="s">
        <v>17</v>
      </c>
      <c r="B4" s="2"/>
      <c r="C4" s="2">
        <v>25000</v>
      </c>
      <c r="D4" s="2"/>
      <c r="E4" s="2">
        <f>SUM(C4:D4)-B4</f>
        <v>25000</v>
      </c>
    </row>
    <row r="5" spans="1:5">
      <c r="A5" s="2"/>
      <c r="B5" s="2">
        <f>SUM(B2:B4)</f>
        <v>88800</v>
      </c>
      <c r="C5" s="2">
        <f>SUM(C2:D4)</f>
        <v>103700</v>
      </c>
      <c r="D5" s="2"/>
      <c r="E5" s="2"/>
    </row>
  </sheetData>
  <mergeCells count="1">
    <mergeCell ref="A1:E1"/>
  </mergeCells>
  <pageMargins left="0.699305555555556" right="0.699305555555556" top="0.75" bottom="0.75" header="0.3" footer="0.3"/>
  <pageSetup paperSize="1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7" sqref="B2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XiTongTianDi.Com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股票</vt:lpstr>
      <vt:lpstr>Sheet2</vt:lpstr>
      <vt:lpstr>P2P</vt:lpstr>
      <vt:lpstr>时时彩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2015-06-19T09:20:00Z</dcterms:created>
  <dc:creator>XiTongTianDi</dc:creator>
  <lastModifiedBy>XiTongTianDi</lastModifiedBy>
  <dcterms:modified xsi:type="dcterms:W3CDTF">2015-09-12T15:10:18Z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2052-9.1.0.4833</vt:lpwstr>
  </property>
</Properties>
</file>